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015576\Documents\projects\monitoreo_sf\0_data\0_raw\cr_historico\"/>
    </mc:Choice>
  </mc:AlternateContent>
  <bookViews>
    <workbookView xWindow="0" yWindow="0" windowWidth="19200" windowHeight="6730" activeTab="1"/>
  </bookViews>
  <sheets>
    <sheet name="README" sheetId="14" r:id="rId1"/>
    <sheet name="Cartera" sheetId="4" r:id="rId2"/>
    <sheet name="Depositos" sheetId="8" r:id="rId3"/>
    <sheet name="Leasing" sheetId="7" state="hidden" r:id="rId4"/>
    <sheet name="Titularizaciones" sheetId="13" r:id="rId5"/>
    <sheet name="Profundización financiera" sheetId="11" r:id="rId6"/>
    <sheet name="Proyeccion_NPL" sheetId="5" state="hidden" r:id="rId7"/>
    <sheet name="Sendas" sheetId="9" state="hidden" r:id="rId8"/>
    <sheet name="Vencida" sheetId="10" state="hidden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69" i="4" l="1"/>
  <c r="P369" i="4" s="1"/>
  <c r="M369" i="4"/>
  <c r="N369" i="4"/>
  <c r="O369" i="4"/>
  <c r="Q369" i="4"/>
  <c r="R369" i="4"/>
  <c r="S369" i="4"/>
  <c r="G281" i="13"/>
  <c r="H281" i="13"/>
  <c r="I281" i="13"/>
  <c r="J281" i="13"/>
  <c r="G282" i="13"/>
  <c r="H282" i="13"/>
  <c r="I282" i="13"/>
  <c r="J282" i="13"/>
  <c r="G366" i="8" l="1"/>
  <c r="L366" i="8" s="1"/>
  <c r="H366" i="8"/>
  <c r="I366" i="8"/>
  <c r="J366" i="8"/>
  <c r="K366" i="8"/>
  <c r="M366" i="8"/>
  <c r="N366" i="8"/>
  <c r="O366" i="8"/>
  <c r="P366" i="8"/>
  <c r="Q366" i="8"/>
  <c r="R366" i="8"/>
  <c r="S366" i="8"/>
  <c r="T366" i="8"/>
  <c r="U366" i="8"/>
  <c r="V366" i="8"/>
  <c r="E366" i="8"/>
  <c r="C366" i="8"/>
  <c r="B366" i="8"/>
  <c r="D366" i="8"/>
  <c r="F366" i="8"/>
  <c r="BY369" i="4"/>
  <c r="BX369" i="4"/>
  <c r="BU369" i="4"/>
  <c r="BT369" i="4"/>
  <c r="BS369" i="4"/>
  <c r="BR369" i="4"/>
  <c r="BQ369" i="4"/>
  <c r="BP369" i="4"/>
  <c r="BO369" i="4"/>
  <c r="BN369" i="4"/>
  <c r="BM369" i="4"/>
  <c r="BL369" i="4"/>
  <c r="BK369" i="4"/>
  <c r="BJ369" i="4"/>
  <c r="BI369" i="4"/>
  <c r="BH369" i="4"/>
  <c r="BG369" i="4"/>
  <c r="BF369" i="4"/>
  <c r="AY369" i="4"/>
  <c r="AX369" i="4"/>
  <c r="AW369" i="4"/>
  <c r="AV369" i="4"/>
  <c r="AU369" i="4"/>
  <c r="AT369" i="4"/>
  <c r="AQ369" i="4"/>
  <c r="AP369" i="4"/>
  <c r="AO369" i="4"/>
  <c r="AN369" i="4"/>
  <c r="AM369" i="4"/>
  <c r="BE369" i="4" s="1"/>
  <c r="AL369" i="4"/>
  <c r="BD369" i="4" s="1"/>
  <c r="AK369" i="4"/>
  <c r="BC369" i="4" s="1"/>
  <c r="AJ369" i="4"/>
  <c r="BB369" i="4" s="1"/>
  <c r="AI369" i="4"/>
  <c r="BA369" i="4" s="1"/>
  <c r="AH369" i="4"/>
  <c r="AZ369" i="4" s="1"/>
  <c r="AG369" i="4"/>
  <c r="AF369" i="4"/>
  <c r="AE369" i="4"/>
  <c r="AD369" i="4"/>
  <c r="AC369" i="4"/>
  <c r="AB369" i="4"/>
  <c r="AA369" i="4"/>
  <c r="AS369" i="4" s="1"/>
  <c r="Z369" i="4"/>
  <c r="AR369" i="4" s="1"/>
  <c r="Y369" i="4"/>
  <c r="X369" i="4"/>
  <c r="W369" i="4"/>
  <c r="V369" i="4"/>
  <c r="K369" i="4"/>
  <c r="J369" i="4"/>
  <c r="I369" i="4"/>
  <c r="H369" i="4"/>
  <c r="G369" i="4"/>
  <c r="F369" i="4"/>
  <c r="E369" i="4"/>
  <c r="D369" i="4"/>
  <c r="AM368" i="4" l="1"/>
  <c r="E365" i="8"/>
  <c r="C365" i="8"/>
  <c r="B365" i="8"/>
  <c r="D365" i="8"/>
  <c r="F365" i="8"/>
  <c r="K368" i="4"/>
  <c r="J368" i="4"/>
  <c r="I368" i="4"/>
  <c r="BH368" i="4" s="1"/>
  <c r="H368" i="4"/>
  <c r="L368" i="4" s="1"/>
  <c r="G368" i="4"/>
  <c r="F368" i="4"/>
  <c r="E368" i="4"/>
  <c r="D368" i="4"/>
  <c r="B368" i="4"/>
  <c r="C368" i="4"/>
  <c r="AL368" i="4"/>
  <c r="BI368" i="4" l="1"/>
  <c r="N368" i="4"/>
  <c r="BX368" i="4" s="1"/>
  <c r="BD368" i="4"/>
  <c r="BE368" i="4"/>
  <c r="R365" i="8"/>
  <c r="Q365" i="8"/>
  <c r="S365" i="8"/>
  <c r="U365" i="8"/>
  <c r="T365" i="8"/>
  <c r="BF368" i="4"/>
  <c r="BG368" i="4"/>
  <c r="P368" i="4"/>
  <c r="R368" i="4"/>
  <c r="O368" i="4"/>
  <c r="M368" i="4"/>
  <c r="BN368" i="4" l="1"/>
  <c r="BR368" i="4"/>
  <c r="BP368" i="4"/>
  <c r="V365" i="8"/>
  <c r="BT368" i="4"/>
  <c r="BK368" i="4"/>
  <c r="BO368" i="4"/>
  <c r="BU368" i="4"/>
  <c r="BY368" i="4"/>
  <c r="BJ368" i="4"/>
  <c r="Q368" i="4"/>
  <c r="S368" i="4"/>
  <c r="BQ368" i="4"/>
  <c r="BS368" i="4"/>
  <c r="BL368" i="4" l="1"/>
  <c r="BM368" i="4"/>
  <c r="G280" i="13" l="1"/>
  <c r="H280" i="13"/>
  <c r="I280" i="13"/>
  <c r="J280" i="13"/>
  <c r="E364" i="8" l="1"/>
  <c r="C364" i="8"/>
  <c r="B364" i="8"/>
  <c r="D364" i="8" s="1"/>
  <c r="F364" i="8" s="1"/>
  <c r="R364" i="8" s="1"/>
  <c r="K367" i="4"/>
  <c r="J367" i="4"/>
  <c r="I367" i="4"/>
  <c r="M367" i="4" s="1"/>
  <c r="H367" i="4"/>
  <c r="L367" i="4" s="1"/>
  <c r="G367" i="4"/>
  <c r="F367" i="4"/>
  <c r="E367" i="4"/>
  <c r="D367" i="4"/>
  <c r="B367" i="4"/>
  <c r="C367" i="4"/>
  <c r="AL367" i="4"/>
  <c r="AM367" i="4"/>
  <c r="BG367" i="4" l="1"/>
  <c r="BI367" i="4"/>
  <c r="R367" i="4"/>
  <c r="BH367" i="4"/>
  <c r="Q364" i="8"/>
  <c r="S364" i="8"/>
  <c r="T364" i="8"/>
  <c r="U364" i="8"/>
  <c r="S367" i="4"/>
  <c r="Q367" i="4"/>
  <c r="BE367" i="4"/>
  <c r="BD367" i="4"/>
  <c r="BF367" i="4"/>
  <c r="O367" i="4"/>
  <c r="BU367" i="4" s="1"/>
  <c r="BJ367" i="4"/>
  <c r="P367" i="4"/>
  <c r="N367" i="4"/>
  <c r="BN367" i="4" s="1"/>
  <c r="B125" i="11"/>
  <c r="G279" i="13"/>
  <c r="H279" i="13"/>
  <c r="I279" i="13"/>
  <c r="J279" i="13"/>
  <c r="BM367" i="4" l="1"/>
  <c r="V364" i="8"/>
  <c r="BL367" i="4"/>
  <c r="BO367" i="4"/>
  <c r="BQ367" i="4"/>
  <c r="BS367" i="4"/>
  <c r="BY367" i="4"/>
  <c r="BK367" i="4"/>
  <c r="BP367" i="4"/>
  <c r="BT367" i="4"/>
  <c r="BR367" i="4"/>
  <c r="BX367" i="4"/>
  <c r="E363" i="8"/>
  <c r="C363" i="8"/>
  <c r="B363" i="8"/>
  <c r="AL366" i="4"/>
  <c r="BD366" i="4" s="1"/>
  <c r="K366" i="4"/>
  <c r="J366" i="4"/>
  <c r="BI366" i="4" s="1"/>
  <c r="I366" i="4"/>
  <c r="M366" i="4" s="1"/>
  <c r="H366" i="4"/>
  <c r="BH366" i="4" s="1"/>
  <c r="G366" i="4"/>
  <c r="F366" i="4"/>
  <c r="E366" i="4"/>
  <c r="D366" i="4"/>
  <c r="BF366" i="4" s="1"/>
  <c r="B366" i="4"/>
  <c r="C366" i="4"/>
  <c r="AM366" i="4"/>
  <c r="BE366" i="4" s="1"/>
  <c r="S366" i="4" l="1"/>
  <c r="D363" i="8"/>
  <c r="F363" i="8"/>
  <c r="O366" i="4"/>
  <c r="BQ366" i="4"/>
  <c r="BG366" i="4"/>
  <c r="Q366" i="4"/>
  <c r="N366" i="4"/>
  <c r="BR366" i="4" s="1"/>
  <c r="L366" i="4"/>
  <c r="R366" i="4" s="1"/>
  <c r="G276" i="13"/>
  <c r="H276" i="13"/>
  <c r="I276" i="13"/>
  <c r="J276" i="13"/>
  <c r="G277" i="13"/>
  <c r="H277" i="13"/>
  <c r="I277" i="13"/>
  <c r="J277" i="13"/>
  <c r="G278" i="13"/>
  <c r="H278" i="13"/>
  <c r="I278" i="13"/>
  <c r="J278" i="13"/>
  <c r="T363" i="8" l="1"/>
  <c r="U363" i="8"/>
  <c r="V363" i="8"/>
  <c r="S363" i="8"/>
  <c r="R363" i="8"/>
  <c r="Q363" i="8"/>
  <c r="BP366" i="4"/>
  <c r="BM366" i="4"/>
  <c r="BK366" i="4"/>
  <c r="BU366" i="4"/>
  <c r="BS366" i="4"/>
  <c r="BY366" i="4"/>
  <c r="BO366" i="4"/>
  <c r="P366" i="4"/>
  <c r="BL366" i="4" s="1"/>
  <c r="BJ366" i="4"/>
  <c r="BT366" i="4"/>
  <c r="BN366" i="4"/>
  <c r="BX366" i="4"/>
  <c r="AL365" i="4"/>
  <c r="AM365" i="4"/>
  <c r="E362" i="8"/>
  <c r="C362" i="8"/>
  <c r="B362" i="8"/>
  <c r="E361" i="8"/>
  <c r="C361" i="8"/>
  <c r="B361" i="8"/>
  <c r="D361" i="8" s="1"/>
  <c r="F361" i="8" s="1"/>
  <c r="D362" i="8"/>
  <c r="F362" i="8" s="1"/>
  <c r="AL364" i="4"/>
  <c r="AM364" i="4"/>
  <c r="K365" i="4"/>
  <c r="J365" i="4"/>
  <c r="I365" i="4"/>
  <c r="H365" i="4"/>
  <c r="L365" i="4" s="1"/>
  <c r="G365" i="4"/>
  <c r="F365" i="4"/>
  <c r="E365" i="4"/>
  <c r="K364" i="4"/>
  <c r="J364" i="4"/>
  <c r="I364" i="4"/>
  <c r="H364" i="4"/>
  <c r="L364" i="4" s="1"/>
  <c r="P364" i="4" s="1"/>
  <c r="G364" i="4"/>
  <c r="F364" i="4"/>
  <c r="BG364" i="4" s="1"/>
  <c r="E364" i="4"/>
  <c r="D365" i="4"/>
  <c r="D364" i="4"/>
  <c r="B364" i="4"/>
  <c r="C364" i="4"/>
  <c r="B365" i="4"/>
  <c r="C365" i="4"/>
  <c r="BE364" i="4" l="1"/>
  <c r="BD364" i="4"/>
  <c r="BG365" i="4"/>
  <c r="BH364" i="4"/>
  <c r="BH365" i="4"/>
  <c r="BI364" i="4"/>
  <c r="BI365" i="4"/>
  <c r="M365" i="4"/>
  <c r="BJ365" i="4" s="1"/>
  <c r="BE365" i="4"/>
  <c r="BD365" i="4"/>
  <c r="N365" i="4"/>
  <c r="BP365" i="4" s="1"/>
  <c r="BF365" i="4"/>
  <c r="BF364" i="4"/>
  <c r="O364" i="4"/>
  <c r="BO364" i="4" s="1"/>
  <c r="N364" i="4"/>
  <c r="M364" i="4"/>
  <c r="S364" i="4" s="1"/>
  <c r="O365" i="4"/>
  <c r="BS365" i="4" s="1"/>
  <c r="R361" i="8"/>
  <c r="S361" i="8"/>
  <c r="U362" i="8"/>
  <c r="Q362" i="8"/>
  <c r="T362" i="8"/>
  <c r="R362" i="8"/>
  <c r="Q361" i="8"/>
  <c r="S362" i="8"/>
  <c r="T361" i="8"/>
  <c r="U361" i="8"/>
  <c r="P365" i="4"/>
  <c r="R364" i="4"/>
  <c r="R365" i="4"/>
  <c r="G275" i="13"/>
  <c r="H275" i="13"/>
  <c r="I275" i="13"/>
  <c r="J275" i="13"/>
  <c r="G274" i="13"/>
  <c r="E360" i="8"/>
  <c r="C360" i="8"/>
  <c r="B360" i="8"/>
  <c r="E359" i="8"/>
  <c r="C359" i="8"/>
  <c r="B359" i="8"/>
  <c r="B363" i="4"/>
  <c r="C351" i="4"/>
  <c r="B351" i="4"/>
  <c r="C350" i="4"/>
  <c r="B350" i="4"/>
  <c r="C349" i="4"/>
  <c r="B349" i="4"/>
  <c r="C348" i="4"/>
  <c r="B348" i="4"/>
  <c r="C347" i="4"/>
  <c r="B347" i="4"/>
  <c r="C346" i="4"/>
  <c r="B346" i="4"/>
  <c r="C345" i="4"/>
  <c r="B345" i="4"/>
  <c r="C344" i="4"/>
  <c r="B344" i="4"/>
  <c r="C343" i="4"/>
  <c r="B343" i="4"/>
  <c r="C342" i="4"/>
  <c r="B342" i="4"/>
  <c r="C341" i="4"/>
  <c r="B341" i="4"/>
  <c r="C340" i="4"/>
  <c r="B340" i="4"/>
  <c r="C339" i="4"/>
  <c r="B339" i="4"/>
  <c r="C338" i="4"/>
  <c r="B338" i="4"/>
  <c r="C337" i="4"/>
  <c r="B337" i="4"/>
  <c r="C336" i="4"/>
  <c r="B336" i="4"/>
  <c r="C335" i="4"/>
  <c r="B335" i="4"/>
  <c r="C334" i="4"/>
  <c r="B334" i="4"/>
  <c r="C333" i="4"/>
  <c r="B333" i="4"/>
  <c r="C332" i="4"/>
  <c r="B332" i="4"/>
  <c r="C331" i="4"/>
  <c r="B331" i="4"/>
  <c r="C330" i="4"/>
  <c r="B330" i="4"/>
  <c r="C329" i="4"/>
  <c r="B329" i="4"/>
  <c r="C328" i="4"/>
  <c r="B328" i="4"/>
  <c r="C327" i="4"/>
  <c r="B327" i="4"/>
  <c r="C326" i="4"/>
  <c r="B326" i="4"/>
  <c r="C325" i="4"/>
  <c r="B325" i="4"/>
  <c r="C324" i="4"/>
  <c r="B324" i="4"/>
  <c r="C323" i="4"/>
  <c r="B323" i="4"/>
  <c r="C322" i="4"/>
  <c r="B322" i="4"/>
  <c r="C321" i="4"/>
  <c r="B321" i="4"/>
  <c r="C320" i="4"/>
  <c r="B320" i="4"/>
  <c r="C319" i="4"/>
  <c r="B319" i="4"/>
  <c r="C318" i="4"/>
  <c r="B318" i="4"/>
  <c r="C317" i="4"/>
  <c r="B317" i="4"/>
  <c r="C316" i="4"/>
  <c r="B316" i="4"/>
  <c r="C315" i="4"/>
  <c r="B315" i="4"/>
  <c r="C314" i="4"/>
  <c r="B314" i="4"/>
  <c r="C313" i="4"/>
  <c r="B313" i="4"/>
  <c r="C312" i="4"/>
  <c r="B312" i="4"/>
  <c r="C311" i="4"/>
  <c r="B311" i="4"/>
  <c r="C310" i="4"/>
  <c r="B310" i="4"/>
  <c r="C309" i="4"/>
  <c r="B309" i="4"/>
  <c r="C308" i="4"/>
  <c r="B308" i="4"/>
  <c r="C307" i="4"/>
  <c r="B307" i="4"/>
  <c r="C306" i="4"/>
  <c r="B306" i="4"/>
  <c r="C305" i="4"/>
  <c r="B305" i="4"/>
  <c r="C304" i="4"/>
  <c r="B304" i="4"/>
  <c r="C303" i="4"/>
  <c r="B303" i="4"/>
  <c r="C302" i="4"/>
  <c r="B302" i="4"/>
  <c r="C301" i="4"/>
  <c r="B301" i="4"/>
  <c r="C300" i="4"/>
  <c r="B300" i="4"/>
  <c r="C299" i="4"/>
  <c r="B299" i="4"/>
  <c r="C298" i="4"/>
  <c r="B298" i="4"/>
  <c r="C297" i="4"/>
  <c r="B297" i="4"/>
  <c r="C296" i="4"/>
  <c r="B296" i="4"/>
  <c r="C295" i="4"/>
  <c r="B295" i="4"/>
  <c r="C294" i="4"/>
  <c r="B294" i="4"/>
  <c r="C293" i="4"/>
  <c r="B293" i="4"/>
  <c r="C292" i="4"/>
  <c r="B292" i="4"/>
  <c r="C291" i="4"/>
  <c r="B291" i="4"/>
  <c r="C290" i="4"/>
  <c r="B290" i="4"/>
  <c r="C289" i="4"/>
  <c r="B289" i="4"/>
  <c r="C288" i="4"/>
  <c r="B288" i="4"/>
  <c r="C287" i="4"/>
  <c r="B287" i="4"/>
  <c r="C286" i="4"/>
  <c r="B286" i="4"/>
  <c r="C285" i="4"/>
  <c r="B285" i="4"/>
  <c r="C284" i="4"/>
  <c r="B284" i="4"/>
  <c r="C283" i="4"/>
  <c r="B283" i="4"/>
  <c r="C282" i="4"/>
  <c r="B282" i="4"/>
  <c r="C281" i="4"/>
  <c r="B281" i="4"/>
  <c r="C280" i="4"/>
  <c r="B280" i="4"/>
  <c r="C279" i="4"/>
  <c r="B279" i="4"/>
  <c r="C278" i="4"/>
  <c r="B278" i="4"/>
  <c r="C277" i="4"/>
  <c r="B277" i="4"/>
  <c r="C276" i="4"/>
  <c r="B276" i="4"/>
  <c r="C275" i="4"/>
  <c r="B275" i="4"/>
  <c r="C274" i="4"/>
  <c r="B274" i="4"/>
  <c r="C273" i="4"/>
  <c r="B273" i="4"/>
  <c r="C272" i="4"/>
  <c r="B272" i="4"/>
  <c r="C271" i="4"/>
  <c r="B271" i="4"/>
  <c r="C270" i="4"/>
  <c r="B270" i="4"/>
  <c r="C269" i="4"/>
  <c r="B269" i="4"/>
  <c r="C268" i="4"/>
  <c r="B268" i="4"/>
  <c r="C267" i="4"/>
  <c r="B267" i="4"/>
  <c r="C266" i="4"/>
  <c r="B266" i="4"/>
  <c r="C265" i="4"/>
  <c r="B265" i="4"/>
  <c r="C264" i="4"/>
  <c r="B264" i="4"/>
  <c r="C263" i="4"/>
  <c r="B263" i="4"/>
  <c r="C262" i="4"/>
  <c r="B262" i="4"/>
  <c r="C261" i="4"/>
  <c r="B261" i="4"/>
  <c r="C260" i="4"/>
  <c r="B260" i="4"/>
  <c r="C259" i="4"/>
  <c r="B259" i="4"/>
  <c r="C258" i="4"/>
  <c r="B258" i="4"/>
  <c r="C257" i="4"/>
  <c r="B257" i="4"/>
  <c r="C256" i="4"/>
  <c r="B256" i="4"/>
  <c r="C255" i="4"/>
  <c r="B255" i="4"/>
  <c r="C254" i="4"/>
  <c r="B254" i="4"/>
  <c r="C253" i="4"/>
  <c r="B253" i="4"/>
  <c r="C252" i="4"/>
  <c r="B252" i="4"/>
  <c r="C251" i="4"/>
  <c r="B251" i="4"/>
  <c r="C250" i="4"/>
  <c r="B250" i="4"/>
  <c r="C249" i="4"/>
  <c r="B249" i="4"/>
  <c r="C248" i="4"/>
  <c r="B248" i="4"/>
  <c r="C247" i="4"/>
  <c r="B247" i="4"/>
  <c r="C246" i="4"/>
  <c r="B246" i="4"/>
  <c r="C245" i="4"/>
  <c r="B245" i="4"/>
  <c r="C244" i="4"/>
  <c r="B244" i="4"/>
  <c r="C243" i="4"/>
  <c r="B243" i="4"/>
  <c r="C242" i="4"/>
  <c r="B242" i="4"/>
  <c r="C241" i="4"/>
  <c r="B241" i="4"/>
  <c r="C240" i="4"/>
  <c r="B240" i="4"/>
  <c r="C239" i="4"/>
  <c r="B239" i="4"/>
  <c r="C238" i="4"/>
  <c r="B238" i="4"/>
  <c r="C237" i="4"/>
  <c r="B237" i="4"/>
  <c r="C236" i="4"/>
  <c r="B236" i="4"/>
  <c r="C235" i="4"/>
  <c r="B235" i="4"/>
  <c r="C234" i="4"/>
  <c r="B234" i="4"/>
  <c r="C233" i="4"/>
  <c r="B233" i="4"/>
  <c r="C232" i="4"/>
  <c r="B232" i="4"/>
  <c r="C231" i="4"/>
  <c r="B231" i="4"/>
  <c r="C230" i="4"/>
  <c r="B230" i="4"/>
  <c r="C229" i="4"/>
  <c r="B229" i="4"/>
  <c r="C228" i="4"/>
  <c r="B228" i="4"/>
  <c r="C227" i="4"/>
  <c r="B227" i="4"/>
  <c r="C226" i="4"/>
  <c r="B226" i="4"/>
  <c r="C225" i="4"/>
  <c r="B225" i="4"/>
  <c r="C224" i="4"/>
  <c r="B224" i="4"/>
  <c r="C223" i="4"/>
  <c r="B223" i="4"/>
  <c r="C222" i="4"/>
  <c r="B222" i="4"/>
  <c r="C221" i="4"/>
  <c r="B221" i="4"/>
  <c r="C220" i="4"/>
  <c r="B220" i="4"/>
  <c r="C219" i="4"/>
  <c r="B219" i="4"/>
  <c r="C218" i="4"/>
  <c r="B218" i="4"/>
  <c r="C217" i="4"/>
  <c r="B217" i="4"/>
  <c r="C216" i="4"/>
  <c r="B216" i="4"/>
  <c r="C215" i="4"/>
  <c r="B215" i="4"/>
  <c r="C214" i="4"/>
  <c r="B214" i="4"/>
  <c r="C213" i="4"/>
  <c r="B213" i="4"/>
  <c r="C212" i="4"/>
  <c r="B212" i="4"/>
  <c r="C211" i="4"/>
  <c r="B211" i="4"/>
  <c r="C210" i="4"/>
  <c r="B210" i="4"/>
  <c r="C209" i="4"/>
  <c r="B209" i="4"/>
  <c r="C208" i="4"/>
  <c r="B208" i="4"/>
  <c r="C207" i="4"/>
  <c r="B207" i="4"/>
  <c r="C206" i="4"/>
  <c r="B206" i="4"/>
  <c r="C205" i="4"/>
  <c r="B205" i="4"/>
  <c r="C204" i="4"/>
  <c r="B204" i="4"/>
  <c r="C203" i="4"/>
  <c r="B203" i="4"/>
  <c r="C202" i="4"/>
  <c r="B202" i="4"/>
  <c r="C201" i="4"/>
  <c r="B201" i="4"/>
  <c r="C200" i="4"/>
  <c r="B200" i="4"/>
  <c r="C199" i="4"/>
  <c r="B199" i="4"/>
  <c r="C198" i="4"/>
  <c r="B198" i="4"/>
  <c r="C197" i="4"/>
  <c r="B197" i="4"/>
  <c r="C196" i="4"/>
  <c r="B196" i="4"/>
  <c r="C195" i="4"/>
  <c r="B195" i="4"/>
  <c r="C194" i="4"/>
  <c r="B194" i="4"/>
  <c r="C193" i="4"/>
  <c r="B193" i="4"/>
  <c r="C192" i="4"/>
  <c r="B192" i="4"/>
  <c r="C191" i="4"/>
  <c r="B191" i="4"/>
  <c r="C190" i="4"/>
  <c r="B190" i="4"/>
  <c r="C189" i="4"/>
  <c r="B189" i="4"/>
  <c r="C188" i="4"/>
  <c r="B188" i="4"/>
  <c r="C187" i="4"/>
  <c r="B187" i="4"/>
  <c r="C186" i="4"/>
  <c r="B186" i="4"/>
  <c r="C185" i="4"/>
  <c r="B185" i="4"/>
  <c r="C184" i="4"/>
  <c r="B184" i="4"/>
  <c r="C183" i="4"/>
  <c r="B183" i="4"/>
  <c r="C182" i="4"/>
  <c r="B182" i="4"/>
  <c r="C181" i="4"/>
  <c r="B181" i="4"/>
  <c r="C180" i="4"/>
  <c r="B180" i="4"/>
  <c r="C179" i="4"/>
  <c r="B179" i="4"/>
  <c r="C178" i="4"/>
  <c r="B178" i="4"/>
  <c r="C177" i="4"/>
  <c r="B177" i="4"/>
  <c r="C176" i="4"/>
  <c r="B176" i="4"/>
  <c r="C175" i="4"/>
  <c r="B175" i="4"/>
  <c r="C174" i="4"/>
  <c r="B174" i="4"/>
  <c r="C173" i="4"/>
  <c r="B173" i="4"/>
  <c r="C172" i="4"/>
  <c r="B172" i="4"/>
  <c r="C171" i="4"/>
  <c r="B171" i="4"/>
  <c r="C170" i="4"/>
  <c r="B170" i="4"/>
  <c r="C169" i="4"/>
  <c r="B169" i="4"/>
  <c r="C168" i="4"/>
  <c r="B168" i="4"/>
  <c r="C167" i="4"/>
  <c r="B167" i="4"/>
  <c r="C166" i="4"/>
  <c r="B166" i="4"/>
  <c r="C165" i="4"/>
  <c r="B165" i="4"/>
  <c r="C164" i="4"/>
  <c r="B164" i="4"/>
  <c r="C163" i="4"/>
  <c r="B163" i="4"/>
  <c r="C162" i="4"/>
  <c r="B162" i="4"/>
  <c r="C161" i="4"/>
  <c r="B161" i="4"/>
  <c r="C160" i="4"/>
  <c r="B160" i="4"/>
  <c r="C159" i="4"/>
  <c r="B159" i="4"/>
  <c r="C158" i="4"/>
  <c r="B158" i="4"/>
  <c r="C157" i="4"/>
  <c r="B157" i="4"/>
  <c r="C156" i="4"/>
  <c r="B156" i="4"/>
  <c r="C155" i="4"/>
  <c r="B155" i="4"/>
  <c r="C154" i="4"/>
  <c r="B154" i="4"/>
  <c r="C153" i="4"/>
  <c r="B153" i="4"/>
  <c r="C152" i="4"/>
  <c r="B152" i="4"/>
  <c r="C151" i="4"/>
  <c r="B151" i="4"/>
  <c r="C150" i="4"/>
  <c r="B150" i="4"/>
  <c r="C149" i="4"/>
  <c r="B149" i="4"/>
  <c r="C148" i="4"/>
  <c r="B148" i="4"/>
  <c r="C147" i="4"/>
  <c r="B147" i="4"/>
  <c r="C146" i="4"/>
  <c r="B146" i="4"/>
  <c r="C145" i="4"/>
  <c r="B145" i="4"/>
  <c r="C144" i="4"/>
  <c r="B144" i="4"/>
  <c r="C143" i="4"/>
  <c r="B143" i="4"/>
  <c r="C142" i="4"/>
  <c r="B142" i="4"/>
  <c r="C141" i="4"/>
  <c r="B141" i="4"/>
  <c r="C140" i="4"/>
  <c r="B140" i="4"/>
  <c r="C139" i="4"/>
  <c r="B139" i="4"/>
  <c r="C138" i="4"/>
  <c r="B138" i="4"/>
  <c r="C137" i="4"/>
  <c r="B137" i="4"/>
  <c r="C136" i="4"/>
  <c r="B136" i="4"/>
  <c r="C135" i="4"/>
  <c r="B135" i="4"/>
  <c r="C134" i="4"/>
  <c r="B134" i="4"/>
  <c r="C133" i="4"/>
  <c r="B133" i="4"/>
  <c r="C132" i="4"/>
  <c r="B132" i="4"/>
  <c r="C131" i="4"/>
  <c r="B131" i="4"/>
  <c r="C130" i="4"/>
  <c r="B130" i="4"/>
  <c r="C129" i="4"/>
  <c r="B129" i="4"/>
  <c r="C128" i="4"/>
  <c r="B128" i="4"/>
  <c r="C127" i="4"/>
  <c r="B127" i="4"/>
  <c r="C126" i="4"/>
  <c r="B126" i="4"/>
  <c r="C125" i="4"/>
  <c r="B125" i="4"/>
  <c r="C124" i="4"/>
  <c r="B124" i="4"/>
  <c r="C123" i="4"/>
  <c r="B123" i="4"/>
  <c r="C122" i="4"/>
  <c r="B122" i="4"/>
  <c r="C121" i="4"/>
  <c r="B121" i="4"/>
  <c r="C120" i="4"/>
  <c r="B120" i="4"/>
  <c r="C119" i="4"/>
  <c r="B119" i="4"/>
  <c r="C118" i="4"/>
  <c r="B118" i="4"/>
  <c r="C117" i="4"/>
  <c r="B117" i="4"/>
  <c r="C116" i="4"/>
  <c r="B116" i="4"/>
  <c r="C115" i="4"/>
  <c r="B115" i="4"/>
  <c r="C114" i="4"/>
  <c r="B114" i="4"/>
  <c r="C113" i="4"/>
  <c r="B113" i="4"/>
  <c r="C112" i="4"/>
  <c r="B112" i="4"/>
  <c r="C111" i="4"/>
  <c r="B111" i="4"/>
  <c r="C110" i="4"/>
  <c r="B110" i="4"/>
  <c r="C109" i="4"/>
  <c r="B109" i="4"/>
  <c r="C108" i="4"/>
  <c r="B108" i="4"/>
  <c r="C107" i="4"/>
  <c r="B107" i="4"/>
  <c r="C106" i="4"/>
  <c r="B106" i="4"/>
  <c r="C105" i="4"/>
  <c r="B105" i="4"/>
  <c r="C104" i="4"/>
  <c r="B104" i="4"/>
  <c r="C103" i="4"/>
  <c r="B103" i="4"/>
  <c r="C102" i="4"/>
  <c r="B102" i="4"/>
  <c r="C101" i="4"/>
  <c r="B101" i="4"/>
  <c r="C100" i="4"/>
  <c r="B100" i="4"/>
  <c r="C99" i="4"/>
  <c r="B99" i="4"/>
  <c r="C98" i="4"/>
  <c r="B98" i="4"/>
  <c r="C97" i="4"/>
  <c r="B97" i="4"/>
  <c r="C96" i="4"/>
  <c r="B96" i="4"/>
  <c r="C95" i="4"/>
  <c r="B95" i="4"/>
  <c r="C94" i="4"/>
  <c r="B94" i="4"/>
  <c r="C93" i="4"/>
  <c r="B93" i="4"/>
  <c r="C92" i="4"/>
  <c r="B92" i="4"/>
  <c r="C91" i="4"/>
  <c r="B91" i="4"/>
  <c r="C90" i="4"/>
  <c r="B90" i="4"/>
  <c r="C89" i="4"/>
  <c r="B89" i="4"/>
  <c r="C88" i="4"/>
  <c r="B88" i="4"/>
  <c r="C87" i="4"/>
  <c r="B87" i="4"/>
  <c r="C86" i="4"/>
  <c r="B86" i="4"/>
  <c r="C85" i="4"/>
  <c r="B85" i="4"/>
  <c r="C84" i="4"/>
  <c r="B84" i="4"/>
  <c r="C83" i="4"/>
  <c r="B83" i="4"/>
  <c r="C82" i="4"/>
  <c r="B82" i="4"/>
  <c r="C81" i="4"/>
  <c r="B81" i="4"/>
  <c r="C80" i="4"/>
  <c r="B80" i="4"/>
  <c r="C79" i="4"/>
  <c r="B79" i="4"/>
  <c r="C78" i="4"/>
  <c r="B78" i="4"/>
  <c r="C77" i="4"/>
  <c r="B77" i="4"/>
  <c r="C76" i="4"/>
  <c r="B76" i="4"/>
  <c r="C75" i="4"/>
  <c r="B75" i="4"/>
  <c r="C74" i="4"/>
  <c r="B74" i="4"/>
  <c r="C73" i="4"/>
  <c r="B73" i="4"/>
  <c r="C72" i="4"/>
  <c r="B72" i="4"/>
  <c r="C71" i="4"/>
  <c r="B71" i="4"/>
  <c r="C70" i="4"/>
  <c r="B70" i="4"/>
  <c r="C69" i="4"/>
  <c r="B69" i="4"/>
  <c r="C68" i="4"/>
  <c r="B68" i="4"/>
  <c r="C67" i="4"/>
  <c r="B67" i="4"/>
  <c r="C66" i="4"/>
  <c r="B66" i="4"/>
  <c r="C65" i="4"/>
  <c r="B65" i="4"/>
  <c r="C64" i="4"/>
  <c r="B64" i="4"/>
  <c r="C63" i="4"/>
  <c r="B63" i="4"/>
  <c r="C62" i="4"/>
  <c r="B62" i="4"/>
  <c r="C61" i="4"/>
  <c r="B61" i="4"/>
  <c r="C60" i="4"/>
  <c r="B60" i="4"/>
  <c r="C59" i="4"/>
  <c r="B59" i="4"/>
  <c r="C58" i="4"/>
  <c r="B58" i="4"/>
  <c r="C57" i="4"/>
  <c r="B57" i="4"/>
  <c r="C56" i="4"/>
  <c r="B56" i="4"/>
  <c r="C55" i="4"/>
  <c r="B55" i="4"/>
  <c r="C54" i="4"/>
  <c r="B54" i="4"/>
  <c r="C53" i="4"/>
  <c r="B53" i="4"/>
  <c r="C52" i="4"/>
  <c r="B52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C41" i="4"/>
  <c r="B41" i="4"/>
  <c r="C40" i="4"/>
  <c r="B40" i="4"/>
  <c r="C39" i="4"/>
  <c r="B39" i="4"/>
  <c r="C38" i="4"/>
  <c r="B38" i="4"/>
  <c r="C37" i="4"/>
  <c r="B37" i="4"/>
  <c r="C36" i="4"/>
  <c r="B36" i="4"/>
  <c r="C35" i="4"/>
  <c r="B35" i="4"/>
  <c r="C34" i="4"/>
  <c r="B34" i="4"/>
  <c r="C33" i="4"/>
  <c r="B33" i="4"/>
  <c r="C32" i="4"/>
  <c r="B32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B4" i="4"/>
  <c r="B362" i="4"/>
  <c r="B361" i="4"/>
  <c r="B360" i="4"/>
  <c r="B359" i="4"/>
  <c r="B358" i="4"/>
  <c r="C363" i="4"/>
  <c r="C362" i="4"/>
  <c r="C361" i="4"/>
  <c r="C360" i="4"/>
  <c r="C359" i="4"/>
  <c r="B357" i="4"/>
  <c r="C356" i="4"/>
  <c r="B356" i="4"/>
  <c r="C355" i="4"/>
  <c r="B355" i="4"/>
  <c r="C354" i="4"/>
  <c r="B354" i="4"/>
  <c r="C353" i="4"/>
  <c r="B353" i="4"/>
  <c r="C352" i="4"/>
  <c r="B352" i="4"/>
  <c r="E354" i="8"/>
  <c r="C354" i="8"/>
  <c r="B354" i="8"/>
  <c r="K357" i="4"/>
  <c r="J357" i="4"/>
  <c r="I357" i="4"/>
  <c r="H357" i="4"/>
  <c r="G357" i="4"/>
  <c r="F357" i="4"/>
  <c r="E357" i="4"/>
  <c r="D357" i="4"/>
  <c r="E353" i="8"/>
  <c r="J365" i="8" s="1"/>
  <c r="O365" i="8" s="1"/>
  <c r="C353" i="8"/>
  <c r="H365" i="8" s="1"/>
  <c r="M365" i="8" s="1"/>
  <c r="B353" i="8"/>
  <c r="G365" i="8" s="1"/>
  <c r="L365" i="8" s="1"/>
  <c r="K356" i="4"/>
  <c r="AC368" i="4" s="1"/>
  <c r="AU368" i="4" s="1"/>
  <c r="J356" i="4"/>
  <c r="AB368" i="4" s="1"/>
  <c r="AT368" i="4" s="1"/>
  <c r="I356" i="4"/>
  <c r="AA368" i="4" s="1"/>
  <c r="AS368" i="4" s="1"/>
  <c r="H356" i="4"/>
  <c r="Z368" i="4" s="1"/>
  <c r="AR368" i="4" s="1"/>
  <c r="G356" i="4"/>
  <c r="Y368" i="4" s="1"/>
  <c r="AQ368" i="4" s="1"/>
  <c r="F356" i="4"/>
  <c r="X368" i="4" s="1"/>
  <c r="AP368" i="4" s="1"/>
  <c r="E356" i="4"/>
  <c r="W368" i="4" s="1"/>
  <c r="AO368" i="4" s="1"/>
  <c r="D356" i="4"/>
  <c r="V368" i="4" s="1"/>
  <c r="AN368" i="4" s="1"/>
  <c r="E352" i="8"/>
  <c r="J364" i="8" s="1"/>
  <c r="O364" i="8" s="1"/>
  <c r="C352" i="8"/>
  <c r="H364" i="8" s="1"/>
  <c r="M364" i="8" s="1"/>
  <c r="B352" i="8"/>
  <c r="G364" i="8" s="1"/>
  <c r="L364" i="8" s="1"/>
  <c r="K355" i="4"/>
  <c r="AC367" i="4" s="1"/>
  <c r="AU367" i="4" s="1"/>
  <c r="J355" i="4"/>
  <c r="AB367" i="4" s="1"/>
  <c r="AT367" i="4" s="1"/>
  <c r="I355" i="4"/>
  <c r="AA367" i="4" s="1"/>
  <c r="AS367" i="4" s="1"/>
  <c r="H355" i="4"/>
  <c r="Z367" i="4" s="1"/>
  <c r="AR367" i="4" s="1"/>
  <c r="G355" i="4"/>
  <c r="Y367" i="4" s="1"/>
  <c r="AQ367" i="4" s="1"/>
  <c r="F355" i="4"/>
  <c r="X367" i="4" s="1"/>
  <c r="AP367" i="4" s="1"/>
  <c r="E355" i="4"/>
  <c r="W367" i="4" s="1"/>
  <c r="AO367" i="4" s="1"/>
  <c r="D355" i="4"/>
  <c r="V367" i="4" s="1"/>
  <c r="AN367" i="4" s="1"/>
  <c r="E351" i="8"/>
  <c r="J363" i="8" s="1"/>
  <c r="O363" i="8" s="1"/>
  <c r="C351" i="8"/>
  <c r="H363" i="8" s="1"/>
  <c r="M363" i="8" s="1"/>
  <c r="B351" i="8"/>
  <c r="G363" i="8" s="1"/>
  <c r="L363" i="8" s="1"/>
  <c r="K354" i="4"/>
  <c r="AC366" i="4" s="1"/>
  <c r="AU366" i="4" s="1"/>
  <c r="J354" i="4"/>
  <c r="AB366" i="4" s="1"/>
  <c r="AT366" i="4" s="1"/>
  <c r="I354" i="4"/>
  <c r="AA366" i="4" s="1"/>
  <c r="AS366" i="4" s="1"/>
  <c r="H354" i="4"/>
  <c r="Z366" i="4" s="1"/>
  <c r="AR366" i="4" s="1"/>
  <c r="G354" i="4"/>
  <c r="Y366" i="4" s="1"/>
  <c r="AQ366" i="4" s="1"/>
  <c r="F354" i="4"/>
  <c r="X366" i="4" s="1"/>
  <c r="AP366" i="4" s="1"/>
  <c r="E354" i="4"/>
  <c r="W366" i="4" s="1"/>
  <c r="AO366" i="4" s="1"/>
  <c r="D354" i="4"/>
  <c r="V366" i="4" s="1"/>
  <c r="AN366" i="4" s="1"/>
  <c r="E350" i="8"/>
  <c r="J362" i="8" s="1"/>
  <c r="O362" i="8" s="1"/>
  <c r="C350" i="8"/>
  <c r="H362" i="8" s="1"/>
  <c r="M362" i="8" s="1"/>
  <c r="B350" i="8"/>
  <c r="G362" i="8" s="1"/>
  <c r="L362" i="8" s="1"/>
  <c r="K353" i="4"/>
  <c r="AC365" i="4" s="1"/>
  <c r="AU365" i="4" s="1"/>
  <c r="J353" i="4"/>
  <c r="AB365" i="4" s="1"/>
  <c r="AT365" i="4" s="1"/>
  <c r="I353" i="4"/>
  <c r="AA365" i="4" s="1"/>
  <c r="AS365" i="4" s="1"/>
  <c r="H353" i="4"/>
  <c r="Z365" i="4" s="1"/>
  <c r="AR365" i="4" s="1"/>
  <c r="G353" i="4"/>
  <c r="Y365" i="4" s="1"/>
  <c r="AQ365" i="4" s="1"/>
  <c r="F353" i="4"/>
  <c r="X365" i="4" s="1"/>
  <c r="AP365" i="4" s="1"/>
  <c r="E353" i="4"/>
  <c r="W365" i="4" s="1"/>
  <c r="AO365" i="4" s="1"/>
  <c r="D353" i="4"/>
  <c r="V365" i="4" s="1"/>
  <c r="AN365" i="4" s="1"/>
  <c r="E349" i="8"/>
  <c r="J361" i="8" s="1"/>
  <c r="O361" i="8" s="1"/>
  <c r="C349" i="8"/>
  <c r="H361" i="8" s="1"/>
  <c r="M361" i="8" s="1"/>
  <c r="B349" i="8"/>
  <c r="G361" i="8" s="1"/>
  <c r="L361" i="8" s="1"/>
  <c r="K352" i="4"/>
  <c r="AC364" i="4" s="1"/>
  <c r="AU364" i="4" s="1"/>
  <c r="J352" i="4"/>
  <c r="AB364" i="4" s="1"/>
  <c r="AT364" i="4" s="1"/>
  <c r="I352" i="4"/>
  <c r="AA364" i="4" s="1"/>
  <c r="AS364" i="4" s="1"/>
  <c r="H352" i="4"/>
  <c r="Z364" i="4" s="1"/>
  <c r="AR364" i="4" s="1"/>
  <c r="G352" i="4"/>
  <c r="Y364" i="4" s="1"/>
  <c r="AQ364" i="4" s="1"/>
  <c r="F352" i="4"/>
  <c r="X364" i="4" s="1"/>
  <c r="AP364" i="4" s="1"/>
  <c r="E352" i="4"/>
  <c r="W364" i="4" s="1"/>
  <c r="AO364" i="4" s="1"/>
  <c r="D352" i="4"/>
  <c r="V364" i="4" s="1"/>
  <c r="AN364" i="4" s="1"/>
  <c r="E348" i="8"/>
  <c r="C348" i="8"/>
  <c r="H360" i="8" s="1"/>
  <c r="B348" i="8"/>
  <c r="K351" i="4"/>
  <c r="J351" i="4"/>
  <c r="I351" i="4"/>
  <c r="H351" i="4"/>
  <c r="G351" i="4"/>
  <c r="F351" i="4"/>
  <c r="E351" i="4"/>
  <c r="D351" i="4"/>
  <c r="E347" i="8"/>
  <c r="C347" i="8"/>
  <c r="B347" i="8"/>
  <c r="K350" i="4"/>
  <c r="J350" i="4"/>
  <c r="I350" i="4"/>
  <c r="H350" i="4"/>
  <c r="G350" i="4"/>
  <c r="F350" i="4"/>
  <c r="E350" i="4"/>
  <c r="D350" i="4"/>
  <c r="E346" i="8"/>
  <c r="C346" i="8"/>
  <c r="B346" i="8"/>
  <c r="K349" i="4"/>
  <c r="J349" i="4"/>
  <c r="I349" i="4"/>
  <c r="H349" i="4"/>
  <c r="G349" i="4"/>
  <c r="F349" i="4"/>
  <c r="E349" i="4"/>
  <c r="D349" i="4"/>
  <c r="E345" i="8"/>
  <c r="C345" i="8"/>
  <c r="B345" i="8"/>
  <c r="K348" i="4"/>
  <c r="J348" i="4"/>
  <c r="I348" i="4"/>
  <c r="H348" i="4"/>
  <c r="G348" i="4"/>
  <c r="F348" i="4"/>
  <c r="E348" i="4"/>
  <c r="D348" i="4"/>
  <c r="E344" i="8"/>
  <c r="C344" i="8"/>
  <c r="B344" i="8"/>
  <c r="K347" i="4"/>
  <c r="J347" i="4"/>
  <c r="I347" i="4"/>
  <c r="H347" i="4"/>
  <c r="G347" i="4"/>
  <c r="F347" i="4"/>
  <c r="E347" i="4"/>
  <c r="D347" i="4"/>
  <c r="E343" i="8"/>
  <c r="C343" i="8"/>
  <c r="B343" i="8"/>
  <c r="K346" i="4"/>
  <c r="J346" i="4"/>
  <c r="I346" i="4"/>
  <c r="H346" i="4"/>
  <c r="G346" i="4"/>
  <c r="F346" i="4"/>
  <c r="E346" i="4"/>
  <c r="D346" i="4"/>
  <c r="E342" i="8"/>
  <c r="C342" i="8"/>
  <c r="B342" i="8"/>
  <c r="K345" i="4"/>
  <c r="J345" i="4"/>
  <c r="I345" i="4"/>
  <c r="H345" i="4"/>
  <c r="G345" i="4"/>
  <c r="F345" i="4"/>
  <c r="E345" i="4"/>
  <c r="D345" i="4"/>
  <c r="E341" i="8"/>
  <c r="C341" i="8"/>
  <c r="B341" i="8"/>
  <c r="K344" i="4"/>
  <c r="J344" i="4"/>
  <c r="I344" i="4"/>
  <c r="H344" i="4"/>
  <c r="G344" i="4"/>
  <c r="F344" i="4"/>
  <c r="E344" i="4"/>
  <c r="D344" i="4"/>
  <c r="E340" i="8"/>
  <c r="C340" i="8"/>
  <c r="B340" i="8"/>
  <c r="K343" i="4"/>
  <c r="J343" i="4"/>
  <c r="I343" i="4"/>
  <c r="H343" i="4"/>
  <c r="G343" i="4"/>
  <c r="F343" i="4"/>
  <c r="E343" i="4"/>
  <c r="D343" i="4"/>
  <c r="E339" i="8"/>
  <c r="C339" i="8"/>
  <c r="B339" i="8"/>
  <c r="K342" i="4"/>
  <c r="J342" i="4"/>
  <c r="I342" i="4"/>
  <c r="H342" i="4"/>
  <c r="G342" i="4"/>
  <c r="F342" i="4"/>
  <c r="E342" i="4"/>
  <c r="D342" i="4"/>
  <c r="E338" i="8"/>
  <c r="C338" i="8"/>
  <c r="B338" i="8"/>
  <c r="K341" i="4"/>
  <c r="J341" i="4"/>
  <c r="I341" i="4"/>
  <c r="H341" i="4"/>
  <c r="G341" i="4"/>
  <c r="F341" i="4"/>
  <c r="E341" i="4"/>
  <c r="D341" i="4"/>
  <c r="E337" i="8"/>
  <c r="C337" i="8"/>
  <c r="B337" i="8"/>
  <c r="K340" i="4"/>
  <c r="J340" i="4"/>
  <c r="I340" i="4"/>
  <c r="H340" i="4"/>
  <c r="G340" i="4"/>
  <c r="F340" i="4"/>
  <c r="E340" i="4"/>
  <c r="D340" i="4"/>
  <c r="E336" i="8"/>
  <c r="C336" i="8"/>
  <c r="B336" i="8"/>
  <c r="K339" i="4"/>
  <c r="J339" i="4"/>
  <c r="I339" i="4"/>
  <c r="H339" i="4"/>
  <c r="G339" i="4"/>
  <c r="F339" i="4"/>
  <c r="E339" i="4"/>
  <c r="D339" i="4"/>
  <c r="E335" i="8"/>
  <c r="C335" i="8"/>
  <c r="B335" i="8"/>
  <c r="K338" i="4"/>
  <c r="J338" i="4"/>
  <c r="I338" i="4"/>
  <c r="H338" i="4"/>
  <c r="G338" i="4"/>
  <c r="F338" i="4"/>
  <c r="E338" i="4"/>
  <c r="D338" i="4"/>
  <c r="E334" i="8"/>
  <c r="C334" i="8"/>
  <c r="B334" i="8"/>
  <c r="K337" i="4"/>
  <c r="J337" i="4"/>
  <c r="I337" i="4"/>
  <c r="H337" i="4"/>
  <c r="G337" i="4"/>
  <c r="F337" i="4"/>
  <c r="E337" i="4"/>
  <c r="D337" i="4"/>
  <c r="E333" i="8"/>
  <c r="C333" i="8"/>
  <c r="B333" i="8"/>
  <c r="K336" i="4"/>
  <c r="J336" i="4"/>
  <c r="I336" i="4"/>
  <c r="H336" i="4"/>
  <c r="G336" i="4"/>
  <c r="F336" i="4"/>
  <c r="E336" i="4"/>
  <c r="D336" i="4"/>
  <c r="E332" i="8"/>
  <c r="C332" i="8"/>
  <c r="B332" i="8"/>
  <c r="K335" i="4"/>
  <c r="J335" i="4"/>
  <c r="I335" i="4"/>
  <c r="H335" i="4"/>
  <c r="G335" i="4"/>
  <c r="F335" i="4"/>
  <c r="E335" i="4"/>
  <c r="D335" i="4"/>
  <c r="E331" i="8"/>
  <c r="C331" i="8"/>
  <c r="B331" i="8"/>
  <c r="K334" i="4"/>
  <c r="J334" i="4"/>
  <c r="I334" i="4"/>
  <c r="H334" i="4"/>
  <c r="G334" i="4"/>
  <c r="F334" i="4"/>
  <c r="E334" i="4"/>
  <c r="D334" i="4"/>
  <c r="E330" i="8"/>
  <c r="C330" i="8"/>
  <c r="B330" i="8"/>
  <c r="K333" i="4"/>
  <c r="J333" i="4"/>
  <c r="I333" i="4"/>
  <c r="H333" i="4"/>
  <c r="G333" i="4"/>
  <c r="F333" i="4"/>
  <c r="E333" i="4"/>
  <c r="D333" i="4"/>
  <c r="E329" i="8"/>
  <c r="C329" i="8"/>
  <c r="B329" i="8"/>
  <c r="K332" i="4"/>
  <c r="J332" i="4"/>
  <c r="I332" i="4"/>
  <c r="H332" i="4"/>
  <c r="G332" i="4"/>
  <c r="F332" i="4"/>
  <c r="E332" i="4"/>
  <c r="D332" i="4"/>
  <c r="E328" i="8"/>
  <c r="C328" i="8"/>
  <c r="B328" i="8"/>
  <c r="K331" i="4"/>
  <c r="J331" i="4"/>
  <c r="I331" i="4"/>
  <c r="H331" i="4"/>
  <c r="G331" i="4"/>
  <c r="F331" i="4"/>
  <c r="E331" i="4"/>
  <c r="D331" i="4"/>
  <c r="E327" i="8"/>
  <c r="C327" i="8"/>
  <c r="B327" i="8"/>
  <c r="K330" i="4"/>
  <c r="J330" i="4"/>
  <c r="I330" i="4"/>
  <c r="H330" i="4"/>
  <c r="G330" i="4"/>
  <c r="F330" i="4"/>
  <c r="E330" i="4"/>
  <c r="D330" i="4"/>
  <c r="E326" i="8"/>
  <c r="C326" i="8"/>
  <c r="B326" i="8"/>
  <c r="K329" i="4"/>
  <c r="J329" i="4"/>
  <c r="I329" i="4"/>
  <c r="H329" i="4"/>
  <c r="G329" i="4"/>
  <c r="F329" i="4"/>
  <c r="E329" i="4"/>
  <c r="D329" i="4"/>
  <c r="E325" i="8"/>
  <c r="C325" i="8"/>
  <c r="B325" i="8"/>
  <c r="K328" i="4"/>
  <c r="J328" i="4"/>
  <c r="I328" i="4"/>
  <c r="H328" i="4"/>
  <c r="G328" i="4"/>
  <c r="F328" i="4"/>
  <c r="E328" i="4"/>
  <c r="D328" i="4"/>
  <c r="E324" i="8"/>
  <c r="C324" i="8"/>
  <c r="B324" i="8"/>
  <c r="K327" i="4"/>
  <c r="J327" i="4"/>
  <c r="I327" i="4"/>
  <c r="H327" i="4"/>
  <c r="G327" i="4"/>
  <c r="F327" i="4"/>
  <c r="E327" i="4"/>
  <c r="D327" i="4"/>
  <c r="E323" i="8"/>
  <c r="C323" i="8"/>
  <c r="B323" i="8"/>
  <c r="K326" i="4"/>
  <c r="J326" i="4"/>
  <c r="I326" i="4"/>
  <c r="H326" i="4"/>
  <c r="G326" i="4"/>
  <c r="F326" i="4"/>
  <c r="E326" i="4"/>
  <c r="D326" i="4"/>
  <c r="E322" i="8"/>
  <c r="C322" i="8"/>
  <c r="B322" i="8"/>
  <c r="K325" i="4"/>
  <c r="J325" i="4"/>
  <c r="I325" i="4"/>
  <c r="H325" i="4"/>
  <c r="G325" i="4"/>
  <c r="F325" i="4"/>
  <c r="E325" i="4"/>
  <c r="D325" i="4"/>
  <c r="E321" i="8"/>
  <c r="C321" i="8"/>
  <c r="B321" i="8"/>
  <c r="K324" i="4"/>
  <c r="J324" i="4"/>
  <c r="I324" i="4"/>
  <c r="H324" i="4"/>
  <c r="G324" i="4"/>
  <c r="F324" i="4"/>
  <c r="E324" i="4"/>
  <c r="D324" i="4"/>
  <c r="E320" i="8"/>
  <c r="C320" i="8"/>
  <c r="B320" i="8"/>
  <c r="K323" i="4"/>
  <c r="J323" i="4"/>
  <c r="I323" i="4"/>
  <c r="H323" i="4"/>
  <c r="G323" i="4"/>
  <c r="F323" i="4"/>
  <c r="E323" i="4"/>
  <c r="D323" i="4"/>
  <c r="E319" i="8"/>
  <c r="C319" i="8"/>
  <c r="B319" i="8"/>
  <c r="K322" i="4"/>
  <c r="J322" i="4"/>
  <c r="I322" i="4"/>
  <c r="H322" i="4"/>
  <c r="G322" i="4"/>
  <c r="F322" i="4"/>
  <c r="E322" i="4"/>
  <c r="D322" i="4"/>
  <c r="E318" i="8"/>
  <c r="C318" i="8"/>
  <c r="B318" i="8"/>
  <c r="K321" i="4"/>
  <c r="J321" i="4"/>
  <c r="I321" i="4"/>
  <c r="H321" i="4"/>
  <c r="G321" i="4"/>
  <c r="F321" i="4"/>
  <c r="E321" i="4"/>
  <c r="D321" i="4"/>
  <c r="E317" i="8"/>
  <c r="C317" i="8"/>
  <c r="B317" i="8"/>
  <c r="K320" i="4"/>
  <c r="J320" i="4"/>
  <c r="I320" i="4"/>
  <c r="H320" i="4"/>
  <c r="G320" i="4"/>
  <c r="F320" i="4"/>
  <c r="E320" i="4"/>
  <c r="D320" i="4"/>
  <c r="E316" i="8"/>
  <c r="C316" i="8"/>
  <c r="B316" i="8"/>
  <c r="K319" i="4"/>
  <c r="J319" i="4"/>
  <c r="I319" i="4"/>
  <c r="H319" i="4"/>
  <c r="G319" i="4"/>
  <c r="F319" i="4"/>
  <c r="E319" i="4"/>
  <c r="D319" i="4"/>
  <c r="E315" i="8"/>
  <c r="C315" i="8"/>
  <c r="B315" i="8"/>
  <c r="K318" i="4"/>
  <c r="J318" i="4"/>
  <c r="I318" i="4"/>
  <c r="H318" i="4"/>
  <c r="G318" i="4"/>
  <c r="F318" i="4"/>
  <c r="E318" i="4"/>
  <c r="D318" i="4"/>
  <c r="E314" i="8"/>
  <c r="C314" i="8"/>
  <c r="B314" i="8"/>
  <c r="K317" i="4"/>
  <c r="J317" i="4"/>
  <c r="I317" i="4"/>
  <c r="H317" i="4"/>
  <c r="G317" i="4"/>
  <c r="F317" i="4"/>
  <c r="E317" i="4"/>
  <c r="D317" i="4"/>
  <c r="E313" i="8"/>
  <c r="C313" i="8"/>
  <c r="B313" i="8"/>
  <c r="K316" i="4"/>
  <c r="J316" i="4"/>
  <c r="I316" i="4"/>
  <c r="H316" i="4"/>
  <c r="G316" i="4"/>
  <c r="F316" i="4"/>
  <c r="E316" i="4"/>
  <c r="D316" i="4"/>
  <c r="E312" i="8"/>
  <c r="C312" i="8"/>
  <c r="B312" i="8"/>
  <c r="K315" i="4"/>
  <c r="J315" i="4"/>
  <c r="I315" i="4"/>
  <c r="H315" i="4"/>
  <c r="G315" i="4"/>
  <c r="F315" i="4"/>
  <c r="E315" i="4"/>
  <c r="D315" i="4"/>
  <c r="E311" i="8"/>
  <c r="C311" i="8"/>
  <c r="B311" i="8"/>
  <c r="K314" i="4"/>
  <c r="J314" i="4"/>
  <c r="I314" i="4"/>
  <c r="H314" i="4"/>
  <c r="G314" i="4"/>
  <c r="F314" i="4"/>
  <c r="E314" i="4"/>
  <c r="D314" i="4"/>
  <c r="E310" i="8"/>
  <c r="C310" i="8"/>
  <c r="B310" i="8"/>
  <c r="K313" i="4"/>
  <c r="J313" i="4"/>
  <c r="I313" i="4"/>
  <c r="H313" i="4"/>
  <c r="G313" i="4"/>
  <c r="F313" i="4"/>
  <c r="E313" i="4"/>
  <c r="D313" i="4"/>
  <c r="E309" i="8"/>
  <c r="C309" i="8"/>
  <c r="B309" i="8"/>
  <c r="K312" i="4"/>
  <c r="J312" i="4"/>
  <c r="I312" i="4"/>
  <c r="H312" i="4"/>
  <c r="G312" i="4"/>
  <c r="F312" i="4"/>
  <c r="E312" i="4"/>
  <c r="D312" i="4"/>
  <c r="E308" i="8"/>
  <c r="C308" i="8"/>
  <c r="B308" i="8"/>
  <c r="K311" i="4"/>
  <c r="J311" i="4"/>
  <c r="I311" i="4"/>
  <c r="H311" i="4"/>
  <c r="G311" i="4"/>
  <c r="F311" i="4"/>
  <c r="E311" i="4"/>
  <c r="D311" i="4"/>
  <c r="E307" i="8"/>
  <c r="C307" i="8"/>
  <c r="B307" i="8"/>
  <c r="K310" i="4"/>
  <c r="J310" i="4"/>
  <c r="I310" i="4"/>
  <c r="H310" i="4"/>
  <c r="G310" i="4"/>
  <c r="F310" i="4"/>
  <c r="E310" i="4"/>
  <c r="D310" i="4"/>
  <c r="E306" i="8"/>
  <c r="C306" i="8"/>
  <c r="B306" i="8"/>
  <c r="K309" i="4"/>
  <c r="J309" i="4"/>
  <c r="I309" i="4"/>
  <c r="H309" i="4"/>
  <c r="G309" i="4"/>
  <c r="F309" i="4"/>
  <c r="E309" i="4"/>
  <c r="D309" i="4"/>
  <c r="E305" i="8"/>
  <c r="C305" i="8"/>
  <c r="B305" i="8"/>
  <c r="K308" i="4"/>
  <c r="J308" i="4"/>
  <c r="I308" i="4"/>
  <c r="H308" i="4"/>
  <c r="G308" i="4"/>
  <c r="F308" i="4"/>
  <c r="E308" i="4"/>
  <c r="D308" i="4"/>
  <c r="E304" i="8"/>
  <c r="C304" i="8"/>
  <c r="B304" i="8"/>
  <c r="K307" i="4"/>
  <c r="J307" i="4"/>
  <c r="I307" i="4"/>
  <c r="H307" i="4"/>
  <c r="G307" i="4"/>
  <c r="F307" i="4"/>
  <c r="E307" i="4"/>
  <c r="D307" i="4"/>
  <c r="E303" i="8"/>
  <c r="C303" i="8"/>
  <c r="B303" i="8"/>
  <c r="K306" i="4"/>
  <c r="J306" i="4"/>
  <c r="I306" i="4"/>
  <c r="H306" i="4"/>
  <c r="G306" i="4"/>
  <c r="F306" i="4"/>
  <c r="E306" i="4"/>
  <c r="D306" i="4"/>
  <c r="E302" i="8"/>
  <c r="C302" i="8"/>
  <c r="B302" i="8"/>
  <c r="K305" i="4"/>
  <c r="J305" i="4"/>
  <c r="I305" i="4"/>
  <c r="H305" i="4"/>
  <c r="G305" i="4"/>
  <c r="F305" i="4"/>
  <c r="E305" i="4"/>
  <c r="D305" i="4"/>
  <c r="E301" i="8"/>
  <c r="C301" i="8"/>
  <c r="B301" i="8"/>
  <c r="K304" i="4"/>
  <c r="J304" i="4"/>
  <c r="I304" i="4"/>
  <c r="H304" i="4"/>
  <c r="G304" i="4"/>
  <c r="F304" i="4"/>
  <c r="E304" i="4"/>
  <c r="D304" i="4"/>
  <c r="E300" i="8"/>
  <c r="C300" i="8"/>
  <c r="B300" i="8"/>
  <c r="K303" i="4"/>
  <c r="J303" i="4"/>
  <c r="I303" i="4"/>
  <c r="H303" i="4"/>
  <c r="G303" i="4"/>
  <c r="F303" i="4"/>
  <c r="E303" i="4"/>
  <c r="D303" i="4"/>
  <c r="E299" i="8"/>
  <c r="C299" i="8"/>
  <c r="B299" i="8"/>
  <c r="K302" i="4"/>
  <c r="J302" i="4"/>
  <c r="I302" i="4"/>
  <c r="H302" i="4"/>
  <c r="G302" i="4"/>
  <c r="F302" i="4"/>
  <c r="E302" i="4"/>
  <c r="D302" i="4"/>
  <c r="E298" i="8"/>
  <c r="C298" i="8"/>
  <c r="B298" i="8"/>
  <c r="K301" i="4"/>
  <c r="J301" i="4"/>
  <c r="I301" i="4"/>
  <c r="H301" i="4"/>
  <c r="G301" i="4"/>
  <c r="F301" i="4"/>
  <c r="E301" i="4"/>
  <c r="D301" i="4"/>
  <c r="E297" i="8"/>
  <c r="C297" i="8"/>
  <c r="B297" i="8"/>
  <c r="K300" i="4"/>
  <c r="J300" i="4"/>
  <c r="I300" i="4"/>
  <c r="H300" i="4"/>
  <c r="G300" i="4"/>
  <c r="F300" i="4"/>
  <c r="E300" i="4"/>
  <c r="D300" i="4"/>
  <c r="E296" i="8"/>
  <c r="C296" i="8"/>
  <c r="B296" i="8"/>
  <c r="K299" i="4"/>
  <c r="J299" i="4"/>
  <c r="I299" i="4"/>
  <c r="H299" i="4"/>
  <c r="G299" i="4"/>
  <c r="F299" i="4"/>
  <c r="E299" i="4"/>
  <c r="D299" i="4"/>
  <c r="E295" i="8"/>
  <c r="C295" i="8"/>
  <c r="B295" i="8"/>
  <c r="K298" i="4"/>
  <c r="J298" i="4"/>
  <c r="I298" i="4"/>
  <c r="H298" i="4"/>
  <c r="G298" i="4"/>
  <c r="F298" i="4"/>
  <c r="E298" i="4"/>
  <c r="D298" i="4"/>
  <c r="E294" i="8"/>
  <c r="C294" i="8"/>
  <c r="B294" i="8"/>
  <c r="K297" i="4"/>
  <c r="J297" i="4"/>
  <c r="I297" i="4"/>
  <c r="H297" i="4"/>
  <c r="G297" i="4"/>
  <c r="F297" i="4"/>
  <c r="E297" i="4"/>
  <c r="D297" i="4"/>
  <c r="E293" i="8"/>
  <c r="C293" i="8"/>
  <c r="B293" i="8"/>
  <c r="K296" i="4"/>
  <c r="J296" i="4"/>
  <c r="I296" i="4"/>
  <c r="H296" i="4"/>
  <c r="G296" i="4"/>
  <c r="F296" i="4"/>
  <c r="E296" i="4"/>
  <c r="D296" i="4"/>
  <c r="E292" i="8"/>
  <c r="C292" i="8"/>
  <c r="B292" i="8"/>
  <c r="K295" i="4"/>
  <c r="J295" i="4"/>
  <c r="I295" i="4"/>
  <c r="H295" i="4"/>
  <c r="G295" i="4"/>
  <c r="F295" i="4"/>
  <c r="E295" i="4"/>
  <c r="D295" i="4"/>
  <c r="E291" i="8"/>
  <c r="C291" i="8"/>
  <c r="B291" i="8"/>
  <c r="K294" i="4"/>
  <c r="J294" i="4"/>
  <c r="I294" i="4"/>
  <c r="H294" i="4"/>
  <c r="G294" i="4"/>
  <c r="F294" i="4"/>
  <c r="E294" i="4"/>
  <c r="D294" i="4"/>
  <c r="E290" i="8"/>
  <c r="C290" i="8"/>
  <c r="B290" i="8"/>
  <c r="K293" i="4"/>
  <c r="J293" i="4"/>
  <c r="I293" i="4"/>
  <c r="H293" i="4"/>
  <c r="G293" i="4"/>
  <c r="F293" i="4"/>
  <c r="E293" i="4"/>
  <c r="D293" i="4"/>
  <c r="E289" i="8"/>
  <c r="C289" i="8"/>
  <c r="B289" i="8"/>
  <c r="K292" i="4"/>
  <c r="J292" i="4"/>
  <c r="I292" i="4"/>
  <c r="H292" i="4"/>
  <c r="G292" i="4"/>
  <c r="F292" i="4"/>
  <c r="E292" i="4"/>
  <c r="D292" i="4"/>
  <c r="E288" i="8"/>
  <c r="C288" i="8"/>
  <c r="B288" i="8"/>
  <c r="K291" i="4"/>
  <c r="J291" i="4"/>
  <c r="I291" i="4"/>
  <c r="H291" i="4"/>
  <c r="G291" i="4"/>
  <c r="F291" i="4"/>
  <c r="E291" i="4"/>
  <c r="D291" i="4"/>
  <c r="G290" i="4"/>
  <c r="F290" i="4"/>
  <c r="E290" i="4"/>
  <c r="D290" i="4"/>
  <c r="G289" i="4"/>
  <c r="F289" i="4"/>
  <c r="E289" i="4"/>
  <c r="D289" i="4"/>
  <c r="G288" i="4"/>
  <c r="F288" i="4"/>
  <c r="E288" i="4"/>
  <c r="D288" i="4"/>
  <c r="G287" i="4"/>
  <c r="F287" i="4"/>
  <c r="E287" i="4"/>
  <c r="D287" i="4"/>
  <c r="G286" i="4"/>
  <c r="F286" i="4"/>
  <c r="E286" i="4"/>
  <c r="D286" i="4"/>
  <c r="G285" i="4"/>
  <c r="F285" i="4"/>
  <c r="E285" i="4"/>
  <c r="D285" i="4"/>
  <c r="G284" i="4"/>
  <c r="F284" i="4"/>
  <c r="E284" i="4"/>
  <c r="D284" i="4"/>
  <c r="G283" i="4"/>
  <c r="F283" i="4"/>
  <c r="E283" i="4"/>
  <c r="D283" i="4"/>
  <c r="G282" i="4"/>
  <c r="F282" i="4"/>
  <c r="E282" i="4"/>
  <c r="D282" i="4"/>
  <c r="G281" i="4"/>
  <c r="F281" i="4"/>
  <c r="E281" i="4"/>
  <c r="D281" i="4"/>
  <c r="G280" i="4"/>
  <c r="F280" i="4"/>
  <c r="E280" i="4"/>
  <c r="D280" i="4"/>
  <c r="G279" i="4"/>
  <c r="F279" i="4"/>
  <c r="E279" i="4"/>
  <c r="D279" i="4"/>
  <c r="G278" i="4"/>
  <c r="F278" i="4"/>
  <c r="E278" i="4"/>
  <c r="D278" i="4"/>
  <c r="G277" i="4"/>
  <c r="F277" i="4"/>
  <c r="E277" i="4"/>
  <c r="D277" i="4"/>
  <c r="G276" i="4"/>
  <c r="F276" i="4"/>
  <c r="E276" i="4"/>
  <c r="D276" i="4"/>
  <c r="G275" i="4"/>
  <c r="F275" i="4"/>
  <c r="E275" i="4"/>
  <c r="D275" i="4"/>
  <c r="G274" i="4"/>
  <c r="F274" i="4"/>
  <c r="E274" i="4"/>
  <c r="D274" i="4"/>
  <c r="G273" i="4"/>
  <c r="F273" i="4"/>
  <c r="E273" i="4"/>
  <c r="D273" i="4"/>
  <c r="G272" i="4"/>
  <c r="F272" i="4"/>
  <c r="E272" i="4"/>
  <c r="D272" i="4"/>
  <c r="G271" i="4"/>
  <c r="F271" i="4"/>
  <c r="E271" i="4"/>
  <c r="D271" i="4"/>
  <c r="G270" i="4"/>
  <c r="F270" i="4"/>
  <c r="E270" i="4"/>
  <c r="D270" i="4"/>
  <c r="K363" i="4"/>
  <c r="J363" i="4"/>
  <c r="I363" i="4"/>
  <c r="AA363" i="4" s="1"/>
  <c r="H363" i="4"/>
  <c r="L363" i="4" s="1"/>
  <c r="G363" i="4"/>
  <c r="F363" i="4"/>
  <c r="X363" i="4" s="1"/>
  <c r="E363" i="4"/>
  <c r="D363" i="4"/>
  <c r="K362" i="4"/>
  <c r="J362" i="4"/>
  <c r="I362" i="4"/>
  <c r="H362" i="4"/>
  <c r="G362" i="4"/>
  <c r="F362" i="4"/>
  <c r="E362" i="4"/>
  <c r="D362" i="4"/>
  <c r="E358" i="8"/>
  <c r="C358" i="8"/>
  <c r="B358" i="8"/>
  <c r="K361" i="4"/>
  <c r="J361" i="4"/>
  <c r="I361" i="4"/>
  <c r="H361" i="4"/>
  <c r="G361" i="4"/>
  <c r="F361" i="4"/>
  <c r="E361" i="4"/>
  <c r="D361" i="4"/>
  <c r="E357" i="8"/>
  <c r="C357" i="8"/>
  <c r="B357" i="8"/>
  <c r="K360" i="4"/>
  <c r="J360" i="4"/>
  <c r="I360" i="4"/>
  <c r="H360" i="4"/>
  <c r="G360" i="4"/>
  <c r="F360" i="4"/>
  <c r="E360" i="4"/>
  <c r="D360" i="4"/>
  <c r="E356" i="8"/>
  <c r="C356" i="8"/>
  <c r="B356" i="8"/>
  <c r="K359" i="4"/>
  <c r="J359" i="4"/>
  <c r="I359" i="4"/>
  <c r="H359" i="4"/>
  <c r="G359" i="4"/>
  <c r="F359" i="4"/>
  <c r="E359" i="4"/>
  <c r="D359" i="4"/>
  <c r="E355" i="8"/>
  <c r="C355" i="8"/>
  <c r="B355" i="8"/>
  <c r="K358" i="4"/>
  <c r="J358" i="4"/>
  <c r="I358" i="4"/>
  <c r="H358" i="4"/>
  <c r="G358" i="4"/>
  <c r="F358" i="4"/>
  <c r="E358" i="4"/>
  <c r="D358" i="4"/>
  <c r="G269" i="4"/>
  <c r="F269" i="4"/>
  <c r="E269" i="4"/>
  <c r="D269" i="4"/>
  <c r="Y363" i="4"/>
  <c r="Z363" i="4"/>
  <c r="AL363" i="4"/>
  <c r="BD363" i="4" s="1"/>
  <c r="AM363" i="4"/>
  <c r="BE363" i="4" s="1"/>
  <c r="BG363" i="4" l="1"/>
  <c r="S365" i="4"/>
  <c r="BU364" i="4"/>
  <c r="Q365" i="4"/>
  <c r="BT365" i="4"/>
  <c r="Q364" i="4"/>
  <c r="BL364" i="4" s="1"/>
  <c r="J360" i="8"/>
  <c r="O360" i="8" s="1"/>
  <c r="BJ364" i="4"/>
  <c r="BN365" i="4"/>
  <c r="V362" i="8"/>
  <c r="AR363" i="4"/>
  <c r="AS363" i="4"/>
  <c r="AP363" i="4"/>
  <c r="M360" i="8"/>
  <c r="AQ363" i="4"/>
  <c r="BQ365" i="4"/>
  <c r="BK365" i="4"/>
  <c r="BY365" i="4"/>
  <c r="BX364" i="4"/>
  <c r="BR364" i="4"/>
  <c r="BP364" i="4"/>
  <c r="BI363" i="4"/>
  <c r="BK364" i="4"/>
  <c r="BY364" i="4"/>
  <c r="BQ364" i="4"/>
  <c r="BS364" i="4"/>
  <c r="BO365" i="4"/>
  <c r="D360" i="8"/>
  <c r="F360" i="8" s="1"/>
  <c r="S360" i="8" s="1"/>
  <c r="BU365" i="4"/>
  <c r="BN364" i="4"/>
  <c r="BT364" i="4"/>
  <c r="V361" i="8"/>
  <c r="BR365" i="4"/>
  <c r="BX365" i="4"/>
  <c r="BM364" i="4"/>
  <c r="BM365" i="4"/>
  <c r="BL365" i="4"/>
  <c r="G360" i="8"/>
  <c r="L360" i="8" s="1"/>
  <c r="M363" i="4"/>
  <c r="S363" i="4" s="1"/>
  <c r="AB363" i="4"/>
  <c r="AT363" i="4" s="1"/>
  <c r="N363" i="4"/>
  <c r="BN363" i="4" s="1"/>
  <c r="BF363" i="4"/>
  <c r="W363" i="4"/>
  <c r="AO363" i="4" s="1"/>
  <c r="V363" i="4"/>
  <c r="AN363" i="4" s="1"/>
  <c r="P363" i="4"/>
  <c r="R363" i="4"/>
  <c r="BH363" i="4"/>
  <c r="AC363" i="4"/>
  <c r="AU363" i="4" s="1"/>
  <c r="O363" i="4"/>
  <c r="BR363" i="4" l="1"/>
  <c r="BX363" i="4"/>
  <c r="BP363" i="4"/>
  <c r="BT363" i="4"/>
  <c r="BJ363" i="4"/>
  <c r="R360" i="8"/>
  <c r="Q360" i="8"/>
  <c r="T360" i="8"/>
  <c r="U360" i="8"/>
  <c r="V360" i="8"/>
  <c r="Q363" i="4"/>
  <c r="BL363" i="4" s="1"/>
  <c r="BM363" i="4"/>
  <c r="BQ363" i="4"/>
  <c r="BK363" i="4"/>
  <c r="BS363" i="4"/>
  <c r="BO363" i="4"/>
  <c r="BY363" i="4"/>
  <c r="BU363" i="4"/>
  <c r="M362" i="4"/>
  <c r="L362" i="4"/>
  <c r="H274" i="13"/>
  <c r="I274" i="13"/>
  <c r="J274" i="13" l="1"/>
  <c r="D359" i="8"/>
  <c r="BH362" i="4"/>
  <c r="AM362" i="4"/>
  <c r="AL362" i="4"/>
  <c r="Q362" i="4"/>
  <c r="P362" i="4"/>
  <c r="BG362" i="4"/>
  <c r="BE362" i="4" l="1"/>
  <c r="BD362" i="4"/>
  <c r="R362" i="4"/>
  <c r="F359" i="8"/>
  <c r="BL362" i="4"/>
  <c r="BI362" i="4"/>
  <c r="N362" i="4"/>
  <c r="BT362" i="4" s="1"/>
  <c r="O362" i="4"/>
  <c r="BO362" i="4" s="1"/>
  <c r="S362" i="4"/>
  <c r="BJ362" i="4"/>
  <c r="BF362" i="4"/>
  <c r="V359" i="8" l="1"/>
  <c r="U359" i="8"/>
  <c r="T359" i="8"/>
  <c r="R359" i="8"/>
  <c r="Q359" i="8"/>
  <c r="S359" i="8"/>
  <c r="BS362" i="4"/>
  <c r="BM362" i="4"/>
  <c r="BR362" i="4"/>
  <c r="BX362" i="4"/>
  <c r="BP362" i="4"/>
  <c r="BN362" i="4"/>
  <c r="BY362" i="4"/>
  <c r="BK362" i="4"/>
  <c r="BQ362" i="4"/>
  <c r="BU362" i="4"/>
  <c r="J273" i="13"/>
  <c r="I273" i="13"/>
  <c r="H273" i="13"/>
  <c r="G273" i="13"/>
  <c r="D358" i="8"/>
  <c r="M361" i="4"/>
  <c r="L361" i="4"/>
  <c r="AM361" i="4"/>
  <c r="AL361" i="4"/>
  <c r="BE361" i="4" l="1"/>
  <c r="O361" i="4"/>
  <c r="BO361" i="4" s="1"/>
  <c r="F358" i="8"/>
  <c r="R358" i="8" s="1"/>
  <c r="BD361" i="4"/>
  <c r="BG361" i="4"/>
  <c r="BH361" i="4"/>
  <c r="S361" i="4"/>
  <c r="BI361" i="4"/>
  <c r="BF361" i="4"/>
  <c r="Q361" i="4"/>
  <c r="BJ361" i="4"/>
  <c r="N361" i="4"/>
  <c r="BY361" i="4" l="1"/>
  <c r="BQ361" i="4"/>
  <c r="BS361" i="4"/>
  <c r="BU361" i="4"/>
  <c r="BR361" i="4"/>
  <c r="B123" i="11"/>
  <c r="T358" i="8"/>
  <c r="Q358" i="8"/>
  <c r="BT361" i="4"/>
  <c r="BP361" i="4"/>
  <c r="U358" i="8"/>
  <c r="V358" i="8"/>
  <c r="S358" i="8"/>
  <c r="P361" i="4"/>
  <c r="BL361" i="4" s="1"/>
  <c r="BK361" i="4"/>
  <c r="R361" i="4"/>
  <c r="BX361" i="4"/>
  <c r="BN361" i="4"/>
  <c r="BM361" i="4" l="1"/>
  <c r="J272" i="13"/>
  <c r="I272" i="13"/>
  <c r="H272" i="13"/>
  <c r="G272" i="13"/>
  <c r="D357" i="8"/>
  <c r="M360" i="4"/>
  <c r="L360" i="4"/>
  <c r="F357" i="8" l="1"/>
  <c r="AM360" i="4"/>
  <c r="AL360" i="4"/>
  <c r="BI360" i="4"/>
  <c r="BF360" i="4"/>
  <c r="U357" i="8" l="1"/>
  <c r="R357" i="8"/>
  <c r="Q357" i="8"/>
  <c r="T357" i="8"/>
  <c r="S357" i="8"/>
  <c r="BE360" i="4"/>
  <c r="BH360" i="4"/>
  <c r="BG360" i="4"/>
  <c r="S360" i="4"/>
  <c r="N360" i="4"/>
  <c r="BP360" i="4" s="1"/>
  <c r="BD360" i="4"/>
  <c r="O360" i="4"/>
  <c r="V357" i="8" l="1"/>
  <c r="BR360" i="4"/>
  <c r="BU360" i="4"/>
  <c r="BK360" i="4"/>
  <c r="BY360" i="4"/>
  <c r="BO360" i="4"/>
  <c r="P360" i="4"/>
  <c r="BS360" i="4"/>
  <c r="BJ360" i="4"/>
  <c r="Q360" i="4"/>
  <c r="BX360" i="4"/>
  <c r="BN360" i="4"/>
  <c r="R360" i="4"/>
  <c r="BM360" i="4" s="1"/>
  <c r="BQ360" i="4"/>
  <c r="BT360" i="4"/>
  <c r="J271" i="13"/>
  <c r="I271" i="13"/>
  <c r="H271" i="13"/>
  <c r="G271" i="13"/>
  <c r="D356" i="8"/>
  <c r="M359" i="4"/>
  <c r="L359" i="4"/>
  <c r="AM359" i="4"/>
  <c r="AL359" i="4"/>
  <c r="BF359" i="4" l="1"/>
  <c r="BL360" i="4"/>
  <c r="BE359" i="4"/>
  <c r="F356" i="8"/>
  <c r="Q356" i="8" s="1"/>
  <c r="BD359" i="4"/>
  <c r="BH359" i="4"/>
  <c r="R359" i="4"/>
  <c r="BG359" i="4"/>
  <c r="S359" i="4"/>
  <c r="BI359" i="4"/>
  <c r="N359" i="4"/>
  <c r="BN359" i="4" s="1"/>
  <c r="O359" i="4"/>
  <c r="J270" i="13"/>
  <c r="I270" i="13"/>
  <c r="H270" i="13"/>
  <c r="G270" i="13"/>
  <c r="V356" i="8" l="1"/>
  <c r="U356" i="8"/>
  <c r="T356" i="8"/>
  <c r="R356" i="8"/>
  <c r="S356" i="8"/>
  <c r="BX359" i="4"/>
  <c r="BT359" i="4"/>
  <c r="BK359" i="4"/>
  <c r="BY359" i="4"/>
  <c r="BO359" i="4"/>
  <c r="BR359" i="4"/>
  <c r="BM359" i="4"/>
  <c r="BU359" i="4"/>
  <c r="BQ359" i="4"/>
  <c r="P359" i="4"/>
  <c r="BP359" i="4"/>
  <c r="BS359" i="4"/>
  <c r="BJ359" i="4"/>
  <c r="Q359" i="4"/>
  <c r="M358" i="4"/>
  <c r="L358" i="4"/>
  <c r="C358" i="4"/>
  <c r="AM358" i="4"/>
  <c r="AL358" i="4"/>
  <c r="R358" i="4" l="1"/>
  <c r="BL359" i="4"/>
  <c r="Q358" i="4"/>
  <c r="BI358" i="4"/>
  <c r="D355" i="8"/>
  <c r="BE358" i="4"/>
  <c r="F355" i="8"/>
  <c r="S355" i="8" s="1"/>
  <c r="O358" i="4"/>
  <c r="BU358" i="4" s="1"/>
  <c r="BH358" i="4"/>
  <c r="BG358" i="4"/>
  <c r="BJ358" i="4"/>
  <c r="BD358" i="4"/>
  <c r="N358" i="4"/>
  <c r="BT358" i="4" s="1"/>
  <c r="BF358" i="4"/>
  <c r="P358" i="4"/>
  <c r="S358" i="4"/>
  <c r="R355" i="8" l="1"/>
  <c r="BX358" i="4"/>
  <c r="BR358" i="4"/>
  <c r="BL358" i="4"/>
  <c r="V355" i="8"/>
  <c r="U355" i="8"/>
  <c r="T355" i="8"/>
  <c r="Q355" i="8"/>
  <c r="BS358" i="4"/>
  <c r="BQ358" i="4"/>
  <c r="BY358" i="4"/>
  <c r="BO358" i="4"/>
  <c r="BK358" i="4"/>
  <c r="BN358" i="4"/>
  <c r="BP358" i="4"/>
  <c r="BM358" i="4"/>
  <c r="J269" i="13"/>
  <c r="I269" i="13"/>
  <c r="H269" i="13"/>
  <c r="G269" i="13"/>
  <c r="D354" i="8" l="1"/>
  <c r="C357" i="4"/>
  <c r="F354" i="8" l="1"/>
  <c r="Q354" i="8" s="1"/>
  <c r="U354" i="8" l="1"/>
  <c r="T354" i="8"/>
  <c r="R354" i="8"/>
  <c r="S354" i="8"/>
  <c r="M357" i="4" l="1"/>
  <c r="L357" i="4"/>
  <c r="BG357" i="4"/>
  <c r="BH357" i="4"/>
  <c r="AM357" i="4"/>
  <c r="AL357" i="4"/>
  <c r="H268" i="13"/>
  <c r="I268" i="13"/>
  <c r="J268" i="13"/>
  <c r="G268" i="13"/>
  <c r="BI357" i="4" l="1"/>
  <c r="R357" i="4"/>
  <c r="S357" i="4"/>
  <c r="BE357" i="4"/>
  <c r="BD357" i="4"/>
  <c r="Q357" i="4"/>
  <c r="BJ357" i="4"/>
  <c r="N357" i="4"/>
  <c r="O357" i="4"/>
  <c r="P357" i="4"/>
  <c r="BF357" i="4"/>
  <c r="D353" i="8"/>
  <c r="I365" i="8" s="1"/>
  <c r="N365" i="8" s="1"/>
  <c r="BM357" i="4" l="1"/>
  <c r="BN357" i="4"/>
  <c r="V354" i="8"/>
  <c r="BL357" i="4"/>
  <c r="BY357" i="4"/>
  <c r="BS357" i="4"/>
  <c r="BQ357" i="4"/>
  <c r="BK357" i="4"/>
  <c r="BX357" i="4"/>
  <c r="BR357" i="4"/>
  <c r="BP357" i="4"/>
  <c r="BU357" i="4"/>
  <c r="BT357" i="4"/>
  <c r="BO357" i="4"/>
  <c r="D351" i="8"/>
  <c r="D352" i="8"/>
  <c r="F353" i="8"/>
  <c r="M356" i="4"/>
  <c r="AE368" i="4" s="1"/>
  <c r="AW368" i="4" s="1"/>
  <c r="AL356" i="4"/>
  <c r="AM356" i="4"/>
  <c r="S353" i="8" l="1"/>
  <c r="K365" i="8"/>
  <c r="P365" i="8" s="1"/>
  <c r="F352" i="8"/>
  <c r="K364" i="8" s="1"/>
  <c r="P364" i="8" s="1"/>
  <c r="I364" i="8"/>
  <c r="N364" i="8" s="1"/>
  <c r="F351" i="8"/>
  <c r="K363" i="8" s="1"/>
  <c r="P363" i="8" s="1"/>
  <c r="I363" i="8"/>
  <c r="N363" i="8" s="1"/>
  <c r="T353" i="8"/>
  <c r="O356" i="4"/>
  <c r="BF356" i="4"/>
  <c r="R353" i="8"/>
  <c r="U353" i="8"/>
  <c r="Q353" i="8"/>
  <c r="BH356" i="4"/>
  <c r="BI356" i="4"/>
  <c r="L356" i="4"/>
  <c r="AD368" i="4" s="1"/>
  <c r="AV368" i="4" s="1"/>
  <c r="N356" i="4"/>
  <c r="S356" i="4"/>
  <c r="AK368" i="4" s="1"/>
  <c r="BC368" i="4" s="1"/>
  <c r="Q356" i="4"/>
  <c r="AI368" i="4" s="1"/>
  <c r="BA368" i="4" s="1"/>
  <c r="BG356" i="4"/>
  <c r="BD356" i="4"/>
  <c r="BE356" i="4"/>
  <c r="AL355" i="4"/>
  <c r="AM355" i="4"/>
  <c r="BQ356" i="4" l="1"/>
  <c r="AG368" i="4"/>
  <c r="AY368" i="4" s="1"/>
  <c r="BR356" i="4"/>
  <c r="AF368" i="4"/>
  <c r="AX368" i="4" s="1"/>
  <c r="BS356" i="4"/>
  <c r="BD355" i="4"/>
  <c r="BY356" i="4"/>
  <c r="BU356" i="4"/>
  <c r="BO356" i="4"/>
  <c r="BF355" i="4"/>
  <c r="BH355" i="4"/>
  <c r="BG355" i="4"/>
  <c r="V353" i="8"/>
  <c r="BI355" i="4"/>
  <c r="BE355" i="4"/>
  <c r="BK356" i="4"/>
  <c r="BX356" i="4"/>
  <c r="P356" i="4"/>
  <c r="R356" i="4"/>
  <c r="AJ368" i="4" s="1"/>
  <c r="BB368" i="4" s="1"/>
  <c r="BN356" i="4"/>
  <c r="BT356" i="4"/>
  <c r="BP356" i="4"/>
  <c r="BJ356" i="4"/>
  <c r="S352" i="8"/>
  <c r="M355" i="4"/>
  <c r="AE367" i="4" s="1"/>
  <c r="AW367" i="4" s="1"/>
  <c r="O355" i="4"/>
  <c r="L355" i="4"/>
  <c r="AD367" i="4" s="1"/>
  <c r="AV367" i="4" s="1"/>
  <c r="N355" i="4"/>
  <c r="G267" i="13"/>
  <c r="H267" i="13"/>
  <c r="I267" i="13"/>
  <c r="J267" i="13"/>
  <c r="BL356" i="4" l="1"/>
  <c r="AH368" i="4"/>
  <c r="AZ368" i="4" s="1"/>
  <c r="BS355" i="4"/>
  <c r="AG367" i="4"/>
  <c r="AY367" i="4" s="1"/>
  <c r="BR355" i="4"/>
  <c r="AF367" i="4"/>
  <c r="AX367" i="4" s="1"/>
  <c r="BM356" i="4"/>
  <c r="R352" i="8"/>
  <c r="Q352" i="8"/>
  <c r="U352" i="8"/>
  <c r="V352" i="8"/>
  <c r="T352" i="8"/>
  <c r="BP355" i="4"/>
  <c r="BQ355" i="4"/>
  <c r="P355" i="4"/>
  <c r="AH367" i="4" s="1"/>
  <c r="AZ367" i="4" s="1"/>
  <c r="BK355" i="4"/>
  <c r="BY355" i="4"/>
  <c r="BO355" i="4"/>
  <c r="BU355" i="4"/>
  <c r="BJ355" i="4"/>
  <c r="Q355" i="4"/>
  <c r="AI367" i="4" s="1"/>
  <c r="BA367" i="4" s="1"/>
  <c r="R355" i="4"/>
  <c r="AJ367" i="4" s="1"/>
  <c r="BB367" i="4" s="1"/>
  <c r="BX355" i="4"/>
  <c r="BT355" i="4"/>
  <c r="BN355" i="4"/>
  <c r="S355" i="4"/>
  <c r="AK367" i="4" s="1"/>
  <c r="BC367" i="4" s="1"/>
  <c r="AL354" i="4"/>
  <c r="AM354" i="4"/>
  <c r="BH354" i="4" l="1"/>
  <c r="BE354" i="4"/>
  <c r="BD354" i="4"/>
  <c r="BL355" i="4"/>
  <c r="BM355" i="4"/>
  <c r="BG354" i="4"/>
  <c r="BI354" i="4"/>
  <c r="BF354" i="4"/>
  <c r="L354" i="4"/>
  <c r="O354" i="4"/>
  <c r="AG366" i="4" s="1"/>
  <c r="AY366" i="4" s="1"/>
  <c r="N354" i="4"/>
  <c r="AF366" i="4" s="1"/>
  <c r="AX366" i="4" s="1"/>
  <c r="M354" i="4"/>
  <c r="AE366" i="4" s="1"/>
  <c r="AW366" i="4" s="1"/>
  <c r="M353" i="4"/>
  <c r="AE365" i="4" s="1"/>
  <c r="AW365" i="4" s="1"/>
  <c r="AL353" i="4"/>
  <c r="AM353" i="4"/>
  <c r="G266" i="13"/>
  <c r="H266" i="13"/>
  <c r="I266" i="13"/>
  <c r="J266" i="13"/>
  <c r="H265" i="13"/>
  <c r="I265" i="13"/>
  <c r="J265" i="13"/>
  <c r="G265" i="13"/>
  <c r="R354" i="4" l="1"/>
  <c r="AJ366" i="4" s="1"/>
  <c r="BB366" i="4" s="1"/>
  <c r="AD366" i="4"/>
  <c r="AV366" i="4" s="1"/>
  <c r="D350" i="8"/>
  <c r="BH353" i="4"/>
  <c r="P354" i="4"/>
  <c r="AH366" i="4" s="1"/>
  <c r="AZ366" i="4" s="1"/>
  <c r="BG353" i="4"/>
  <c r="R351" i="8"/>
  <c r="U351" i="8"/>
  <c r="V351" i="8"/>
  <c r="Q351" i="8"/>
  <c r="S351" i="8"/>
  <c r="T351" i="8"/>
  <c r="BP354" i="4"/>
  <c r="BT354" i="4"/>
  <c r="BN354" i="4"/>
  <c r="BX354" i="4"/>
  <c r="BU354" i="4"/>
  <c r="BQ354" i="4"/>
  <c r="BY354" i="4"/>
  <c r="BK354" i="4"/>
  <c r="BO354" i="4"/>
  <c r="S354" i="4"/>
  <c r="AK366" i="4" s="1"/>
  <c r="BC366" i="4" s="1"/>
  <c r="BJ354" i="4"/>
  <c r="Q354" i="4"/>
  <c r="AI366" i="4" s="1"/>
  <c r="BA366" i="4" s="1"/>
  <c r="BS354" i="4"/>
  <c r="BR354" i="4"/>
  <c r="N353" i="4"/>
  <c r="O353" i="4"/>
  <c r="BS353" i="4" s="1"/>
  <c r="L353" i="4"/>
  <c r="BI353" i="4"/>
  <c r="Q353" i="4"/>
  <c r="AI365" i="4" s="1"/>
  <c r="BA365" i="4" s="1"/>
  <c r="S353" i="4"/>
  <c r="AK365" i="4" s="1"/>
  <c r="BC365" i="4" s="1"/>
  <c r="BF353" i="4"/>
  <c r="R353" i="4" l="1"/>
  <c r="AJ365" i="4" s="1"/>
  <c r="BB365" i="4" s="1"/>
  <c r="AD365" i="4"/>
  <c r="AV365" i="4" s="1"/>
  <c r="BY353" i="4"/>
  <c r="AG365" i="4"/>
  <c r="AY365" i="4" s="1"/>
  <c r="BX353" i="4"/>
  <c r="AF365" i="4"/>
  <c r="AX365" i="4" s="1"/>
  <c r="F350" i="8"/>
  <c r="U350" i="8" s="1"/>
  <c r="I362" i="8"/>
  <c r="N362" i="8" s="1"/>
  <c r="BO353" i="4"/>
  <c r="BN353" i="4"/>
  <c r="BT353" i="4"/>
  <c r="BJ353" i="4"/>
  <c r="BK353" i="4"/>
  <c r="BU353" i="4"/>
  <c r="BR353" i="4"/>
  <c r="BP353" i="4"/>
  <c r="BQ353" i="4"/>
  <c r="P353" i="4"/>
  <c r="BL354" i="4"/>
  <c r="BM354" i="4"/>
  <c r="BM353" i="4" l="1"/>
  <c r="R350" i="8"/>
  <c r="T350" i="8"/>
  <c r="V350" i="8"/>
  <c r="Q350" i="8"/>
  <c r="K362" i="8"/>
  <c r="P362" i="8" s="1"/>
  <c r="BL353" i="4"/>
  <c r="AH365" i="4"/>
  <c r="AZ365" i="4" s="1"/>
  <c r="S350" i="8"/>
  <c r="BD353" i="4"/>
  <c r="BE353" i="4"/>
  <c r="B121" i="11"/>
  <c r="B122" i="11"/>
  <c r="B124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H17" i="13" l="1"/>
  <c r="I17" i="13"/>
  <c r="J17" i="13"/>
  <c r="H18" i="13"/>
  <c r="I18" i="13"/>
  <c r="J18" i="13"/>
  <c r="H19" i="13"/>
  <c r="I19" i="13"/>
  <c r="J19" i="13"/>
  <c r="H20" i="13"/>
  <c r="I20" i="13"/>
  <c r="J20" i="13"/>
  <c r="H21" i="13"/>
  <c r="I21" i="13"/>
  <c r="J21" i="13"/>
  <c r="H22" i="13"/>
  <c r="I22" i="13"/>
  <c r="J22" i="13"/>
  <c r="H23" i="13"/>
  <c r="I23" i="13"/>
  <c r="J23" i="13"/>
  <c r="H24" i="13"/>
  <c r="I24" i="13"/>
  <c r="J24" i="13"/>
  <c r="H25" i="13"/>
  <c r="I25" i="13"/>
  <c r="J25" i="13"/>
  <c r="H26" i="13"/>
  <c r="I26" i="13"/>
  <c r="J26" i="13"/>
  <c r="H27" i="13"/>
  <c r="I27" i="13"/>
  <c r="J27" i="13"/>
  <c r="H28" i="13"/>
  <c r="I28" i="13"/>
  <c r="J28" i="13"/>
  <c r="H29" i="13"/>
  <c r="I29" i="13"/>
  <c r="J29" i="13"/>
  <c r="H30" i="13"/>
  <c r="I30" i="13"/>
  <c r="J30" i="13"/>
  <c r="H31" i="13"/>
  <c r="I31" i="13"/>
  <c r="J31" i="13"/>
  <c r="H32" i="13"/>
  <c r="I32" i="13"/>
  <c r="J32" i="13"/>
  <c r="H33" i="13"/>
  <c r="I33" i="13"/>
  <c r="J33" i="13"/>
  <c r="H34" i="13"/>
  <c r="I34" i="13"/>
  <c r="J34" i="13"/>
  <c r="H35" i="13"/>
  <c r="I35" i="13"/>
  <c r="J35" i="13"/>
  <c r="H36" i="13"/>
  <c r="I36" i="13"/>
  <c r="J36" i="13"/>
  <c r="H37" i="13"/>
  <c r="I37" i="13"/>
  <c r="J37" i="13"/>
  <c r="H38" i="13"/>
  <c r="I38" i="13"/>
  <c r="J38" i="13"/>
  <c r="H39" i="13"/>
  <c r="I39" i="13"/>
  <c r="J39" i="13"/>
  <c r="H40" i="13"/>
  <c r="I40" i="13"/>
  <c r="J40" i="13"/>
  <c r="H41" i="13"/>
  <c r="I41" i="13"/>
  <c r="J41" i="13"/>
  <c r="H42" i="13"/>
  <c r="I42" i="13"/>
  <c r="J42" i="13"/>
  <c r="H43" i="13"/>
  <c r="I43" i="13"/>
  <c r="J43" i="13"/>
  <c r="H44" i="13"/>
  <c r="I44" i="13"/>
  <c r="J44" i="13"/>
  <c r="H45" i="13"/>
  <c r="I45" i="13"/>
  <c r="J45" i="13"/>
  <c r="H46" i="13"/>
  <c r="I46" i="13"/>
  <c r="J46" i="13"/>
  <c r="H47" i="13"/>
  <c r="I47" i="13"/>
  <c r="J47" i="13"/>
  <c r="H48" i="13"/>
  <c r="I48" i="13"/>
  <c r="J48" i="13"/>
  <c r="H49" i="13"/>
  <c r="I49" i="13"/>
  <c r="J49" i="13"/>
  <c r="H50" i="13"/>
  <c r="I50" i="13"/>
  <c r="J50" i="13"/>
  <c r="H51" i="13"/>
  <c r="I51" i="13"/>
  <c r="J51" i="13"/>
  <c r="H52" i="13"/>
  <c r="I52" i="13"/>
  <c r="J52" i="13"/>
  <c r="H53" i="13"/>
  <c r="I53" i="13"/>
  <c r="J53" i="13"/>
  <c r="H54" i="13"/>
  <c r="I54" i="13"/>
  <c r="J54" i="13"/>
  <c r="H55" i="13"/>
  <c r="I55" i="13"/>
  <c r="J55" i="13"/>
  <c r="H56" i="13"/>
  <c r="I56" i="13"/>
  <c r="J56" i="13"/>
  <c r="H57" i="13"/>
  <c r="I57" i="13"/>
  <c r="J57" i="13"/>
  <c r="H58" i="13"/>
  <c r="I58" i="13"/>
  <c r="J58" i="13"/>
  <c r="H59" i="13"/>
  <c r="I59" i="13"/>
  <c r="J59" i="13"/>
  <c r="H60" i="13"/>
  <c r="I60" i="13"/>
  <c r="J60" i="13"/>
  <c r="H61" i="13"/>
  <c r="I61" i="13"/>
  <c r="J61" i="13"/>
  <c r="H62" i="13"/>
  <c r="I62" i="13"/>
  <c r="J62" i="13"/>
  <c r="H63" i="13"/>
  <c r="I63" i="13"/>
  <c r="J63" i="13"/>
  <c r="H64" i="13"/>
  <c r="I64" i="13"/>
  <c r="J64" i="13"/>
  <c r="H65" i="13"/>
  <c r="I65" i="13"/>
  <c r="J65" i="13"/>
  <c r="H66" i="13"/>
  <c r="I66" i="13"/>
  <c r="J66" i="13"/>
  <c r="H67" i="13"/>
  <c r="I67" i="13"/>
  <c r="J67" i="13"/>
  <c r="H68" i="13"/>
  <c r="I68" i="13"/>
  <c r="J68" i="13"/>
  <c r="H69" i="13"/>
  <c r="I69" i="13"/>
  <c r="J69" i="13"/>
  <c r="H70" i="13"/>
  <c r="I70" i="13"/>
  <c r="J70" i="13"/>
  <c r="H71" i="13"/>
  <c r="I71" i="13"/>
  <c r="J71" i="13"/>
  <c r="H72" i="13"/>
  <c r="I72" i="13"/>
  <c r="J72" i="13"/>
  <c r="H73" i="13"/>
  <c r="I73" i="13"/>
  <c r="J73" i="13"/>
  <c r="H74" i="13"/>
  <c r="I74" i="13"/>
  <c r="J74" i="13"/>
  <c r="H75" i="13"/>
  <c r="I75" i="13"/>
  <c r="J75" i="13"/>
  <c r="H76" i="13"/>
  <c r="I76" i="13"/>
  <c r="J76" i="13"/>
  <c r="H77" i="13"/>
  <c r="I77" i="13"/>
  <c r="J77" i="13"/>
  <c r="H78" i="13"/>
  <c r="I78" i="13"/>
  <c r="J78" i="13"/>
  <c r="H79" i="13"/>
  <c r="I79" i="13"/>
  <c r="J79" i="13"/>
  <c r="H80" i="13"/>
  <c r="I80" i="13"/>
  <c r="J80" i="13"/>
  <c r="H81" i="13"/>
  <c r="I81" i="13"/>
  <c r="J81" i="13"/>
  <c r="H82" i="13"/>
  <c r="I82" i="13"/>
  <c r="J82" i="13"/>
  <c r="H83" i="13"/>
  <c r="I83" i="13"/>
  <c r="J83" i="13"/>
  <c r="H84" i="13"/>
  <c r="I84" i="13"/>
  <c r="J84" i="13"/>
  <c r="H85" i="13"/>
  <c r="I85" i="13"/>
  <c r="J85" i="13"/>
  <c r="H86" i="13"/>
  <c r="I86" i="13"/>
  <c r="J86" i="13"/>
  <c r="H87" i="13"/>
  <c r="I87" i="13"/>
  <c r="J87" i="13"/>
  <c r="H88" i="13"/>
  <c r="I88" i="13"/>
  <c r="J88" i="13"/>
  <c r="H89" i="13"/>
  <c r="I89" i="13"/>
  <c r="J89" i="13"/>
  <c r="H90" i="13"/>
  <c r="I90" i="13"/>
  <c r="J90" i="13"/>
  <c r="H91" i="13"/>
  <c r="I91" i="13"/>
  <c r="J91" i="13"/>
  <c r="H92" i="13"/>
  <c r="I92" i="13"/>
  <c r="J92" i="13"/>
  <c r="H93" i="13"/>
  <c r="I93" i="13"/>
  <c r="J93" i="13"/>
  <c r="H94" i="13"/>
  <c r="I94" i="13"/>
  <c r="J94" i="13"/>
  <c r="H95" i="13"/>
  <c r="I95" i="13"/>
  <c r="J95" i="13"/>
  <c r="H96" i="13"/>
  <c r="I96" i="13"/>
  <c r="J96" i="13"/>
  <c r="H97" i="13"/>
  <c r="I97" i="13"/>
  <c r="J97" i="13"/>
  <c r="H98" i="13"/>
  <c r="I98" i="13"/>
  <c r="J98" i="13"/>
  <c r="H99" i="13"/>
  <c r="I99" i="13"/>
  <c r="J99" i="13"/>
  <c r="H100" i="13"/>
  <c r="I100" i="13"/>
  <c r="J100" i="13"/>
  <c r="H101" i="13"/>
  <c r="I101" i="13"/>
  <c r="J101" i="13"/>
  <c r="H102" i="13"/>
  <c r="I102" i="13"/>
  <c r="J102" i="13"/>
  <c r="H103" i="13"/>
  <c r="I103" i="13"/>
  <c r="J103" i="13"/>
  <c r="H104" i="13"/>
  <c r="I104" i="13"/>
  <c r="J104" i="13"/>
  <c r="H105" i="13"/>
  <c r="I105" i="13"/>
  <c r="J105" i="13"/>
  <c r="H106" i="13"/>
  <c r="I106" i="13"/>
  <c r="J106" i="13"/>
  <c r="H107" i="13"/>
  <c r="I107" i="13"/>
  <c r="J107" i="13"/>
  <c r="H108" i="13"/>
  <c r="I108" i="13"/>
  <c r="J108" i="13"/>
  <c r="H109" i="13"/>
  <c r="I109" i="13"/>
  <c r="J109" i="13"/>
  <c r="H110" i="13"/>
  <c r="I110" i="13"/>
  <c r="J110" i="13"/>
  <c r="H111" i="13"/>
  <c r="I111" i="13"/>
  <c r="J111" i="13"/>
  <c r="H112" i="13"/>
  <c r="I112" i="13"/>
  <c r="J112" i="13"/>
  <c r="H113" i="13"/>
  <c r="I113" i="13"/>
  <c r="J113" i="13"/>
  <c r="H114" i="13"/>
  <c r="I114" i="13"/>
  <c r="J114" i="13"/>
  <c r="H115" i="13"/>
  <c r="I115" i="13"/>
  <c r="J115" i="13"/>
  <c r="H116" i="13"/>
  <c r="I116" i="13"/>
  <c r="J116" i="13"/>
  <c r="H117" i="13"/>
  <c r="I117" i="13"/>
  <c r="J117" i="13"/>
  <c r="H118" i="13"/>
  <c r="I118" i="13"/>
  <c r="J118" i="13"/>
  <c r="H119" i="13"/>
  <c r="I119" i="13"/>
  <c r="J119" i="13"/>
  <c r="H120" i="13"/>
  <c r="I120" i="13"/>
  <c r="J120" i="13"/>
  <c r="H121" i="13"/>
  <c r="I121" i="13"/>
  <c r="J121" i="13"/>
  <c r="H122" i="13"/>
  <c r="I122" i="13"/>
  <c r="J122" i="13"/>
  <c r="H123" i="13"/>
  <c r="I123" i="13"/>
  <c r="J123" i="13"/>
  <c r="H124" i="13"/>
  <c r="I124" i="13"/>
  <c r="J124" i="13"/>
  <c r="H125" i="13"/>
  <c r="I125" i="13"/>
  <c r="J125" i="13"/>
  <c r="H126" i="13"/>
  <c r="I126" i="13"/>
  <c r="J126" i="13"/>
  <c r="H127" i="13"/>
  <c r="I127" i="13"/>
  <c r="J127" i="13"/>
  <c r="H128" i="13"/>
  <c r="I128" i="13"/>
  <c r="J128" i="13"/>
  <c r="H129" i="13"/>
  <c r="I129" i="13"/>
  <c r="J129" i="13"/>
  <c r="H130" i="13"/>
  <c r="I130" i="13"/>
  <c r="J130" i="13"/>
  <c r="H131" i="13"/>
  <c r="I131" i="13"/>
  <c r="J131" i="13"/>
  <c r="H132" i="13"/>
  <c r="I132" i="13"/>
  <c r="J132" i="13"/>
  <c r="H133" i="13"/>
  <c r="I133" i="13"/>
  <c r="J133" i="13"/>
  <c r="H134" i="13"/>
  <c r="I134" i="13"/>
  <c r="J134" i="13"/>
  <c r="H135" i="13"/>
  <c r="I135" i="13"/>
  <c r="J135" i="13"/>
  <c r="H136" i="13"/>
  <c r="I136" i="13"/>
  <c r="J136" i="13"/>
  <c r="H137" i="13"/>
  <c r="I137" i="13"/>
  <c r="J137" i="13"/>
  <c r="H138" i="13"/>
  <c r="I138" i="13"/>
  <c r="J138" i="13"/>
  <c r="H139" i="13"/>
  <c r="I139" i="13"/>
  <c r="J139" i="13"/>
  <c r="H140" i="13"/>
  <c r="I140" i="13"/>
  <c r="J140" i="13"/>
  <c r="H141" i="13"/>
  <c r="I141" i="13"/>
  <c r="J141" i="13"/>
  <c r="H142" i="13"/>
  <c r="I142" i="13"/>
  <c r="J142" i="13"/>
  <c r="H143" i="13"/>
  <c r="I143" i="13"/>
  <c r="J143" i="13"/>
  <c r="H144" i="13"/>
  <c r="I144" i="13"/>
  <c r="J144" i="13"/>
  <c r="H145" i="13"/>
  <c r="I145" i="13"/>
  <c r="J145" i="13"/>
  <c r="H146" i="13"/>
  <c r="I146" i="13"/>
  <c r="J146" i="13"/>
  <c r="H147" i="13"/>
  <c r="I147" i="13"/>
  <c r="J147" i="13"/>
  <c r="H148" i="13"/>
  <c r="I148" i="13"/>
  <c r="J148" i="13"/>
  <c r="H149" i="13"/>
  <c r="I149" i="13"/>
  <c r="J149" i="13"/>
  <c r="H150" i="13"/>
  <c r="I150" i="13"/>
  <c r="J150" i="13"/>
  <c r="H151" i="13"/>
  <c r="I151" i="13"/>
  <c r="J151" i="13"/>
  <c r="H152" i="13"/>
  <c r="I152" i="13"/>
  <c r="J152" i="13"/>
  <c r="H153" i="13"/>
  <c r="I153" i="13"/>
  <c r="J153" i="13"/>
  <c r="H154" i="13"/>
  <c r="I154" i="13"/>
  <c r="J154" i="13"/>
  <c r="H155" i="13"/>
  <c r="I155" i="13"/>
  <c r="J155" i="13"/>
  <c r="H156" i="13"/>
  <c r="I156" i="13"/>
  <c r="J156" i="13"/>
  <c r="H157" i="13"/>
  <c r="I157" i="13"/>
  <c r="J157" i="13"/>
  <c r="H158" i="13"/>
  <c r="I158" i="13"/>
  <c r="J158" i="13"/>
  <c r="H159" i="13"/>
  <c r="I159" i="13"/>
  <c r="J159" i="13"/>
  <c r="H160" i="13"/>
  <c r="I160" i="13"/>
  <c r="J160" i="13"/>
  <c r="H161" i="13"/>
  <c r="I161" i="13"/>
  <c r="J161" i="13"/>
  <c r="H162" i="13"/>
  <c r="I162" i="13"/>
  <c r="J162" i="13"/>
  <c r="H163" i="13"/>
  <c r="I163" i="13"/>
  <c r="J163" i="13"/>
  <c r="H164" i="13"/>
  <c r="I164" i="13"/>
  <c r="J164" i="13"/>
  <c r="H165" i="13"/>
  <c r="I165" i="13"/>
  <c r="J165" i="13"/>
  <c r="H166" i="13"/>
  <c r="I166" i="13"/>
  <c r="J166" i="13"/>
  <c r="H167" i="13"/>
  <c r="I167" i="13"/>
  <c r="J167" i="13"/>
  <c r="H168" i="13"/>
  <c r="I168" i="13"/>
  <c r="J168" i="13"/>
  <c r="H169" i="13"/>
  <c r="I169" i="13"/>
  <c r="J169" i="13"/>
  <c r="H170" i="13"/>
  <c r="I170" i="13"/>
  <c r="J170" i="13"/>
  <c r="H171" i="13"/>
  <c r="I171" i="13"/>
  <c r="J171" i="13"/>
  <c r="H172" i="13"/>
  <c r="I172" i="13"/>
  <c r="J172" i="13"/>
  <c r="H173" i="13"/>
  <c r="I173" i="13"/>
  <c r="J173" i="13"/>
  <c r="H174" i="13"/>
  <c r="I174" i="13"/>
  <c r="J174" i="13"/>
  <c r="H175" i="13"/>
  <c r="I175" i="13"/>
  <c r="J175" i="13"/>
  <c r="H176" i="13"/>
  <c r="I176" i="13"/>
  <c r="J176" i="13"/>
  <c r="H177" i="13"/>
  <c r="I177" i="13"/>
  <c r="J177" i="13"/>
  <c r="H178" i="13"/>
  <c r="I178" i="13"/>
  <c r="J178" i="13"/>
  <c r="H179" i="13"/>
  <c r="I179" i="13"/>
  <c r="J179" i="13"/>
  <c r="H180" i="13"/>
  <c r="I180" i="13"/>
  <c r="J180" i="13"/>
  <c r="H181" i="13"/>
  <c r="I181" i="13"/>
  <c r="J181" i="13"/>
  <c r="H182" i="13"/>
  <c r="I182" i="13"/>
  <c r="J182" i="13"/>
  <c r="H183" i="13"/>
  <c r="I183" i="13"/>
  <c r="J183" i="13"/>
  <c r="H184" i="13"/>
  <c r="I184" i="13"/>
  <c r="J184" i="13"/>
  <c r="H185" i="13"/>
  <c r="I185" i="13"/>
  <c r="J185" i="13"/>
  <c r="H186" i="13"/>
  <c r="I186" i="13"/>
  <c r="J186" i="13"/>
  <c r="H187" i="13"/>
  <c r="I187" i="13"/>
  <c r="J187" i="13"/>
  <c r="H188" i="13"/>
  <c r="I188" i="13"/>
  <c r="J188" i="13"/>
  <c r="H189" i="13"/>
  <c r="I189" i="13"/>
  <c r="J189" i="13"/>
  <c r="H190" i="13"/>
  <c r="I190" i="13"/>
  <c r="J190" i="13"/>
  <c r="H191" i="13"/>
  <c r="I191" i="13"/>
  <c r="J191" i="13"/>
  <c r="H192" i="13"/>
  <c r="I192" i="13"/>
  <c r="J192" i="13"/>
  <c r="H193" i="13"/>
  <c r="I193" i="13"/>
  <c r="J193" i="13"/>
  <c r="H194" i="13"/>
  <c r="I194" i="13"/>
  <c r="J194" i="13"/>
  <c r="H195" i="13"/>
  <c r="I195" i="13"/>
  <c r="J195" i="13"/>
  <c r="H196" i="13"/>
  <c r="I196" i="13"/>
  <c r="J196" i="13"/>
  <c r="H197" i="13"/>
  <c r="I197" i="13"/>
  <c r="J197" i="13"/>
  <c r="H198" i="13"/>
  <c r="I198" i="13"/>
  <c r="J198" i="13"/>
  <c r="H199" i="13"/>
  <c r="I199" i="13"/>
  <c r="J199" i="13"/>
  <c r="H200" i="13"/>
  <c r="I200" i="13"/>
  <c r="J200" i="13"/>
  <c r="H201" i="13"/>
  <c r="I201" i="13"/>
  <c r="J201" i="13"/>
  <c r="H202" i="13"/>
  <c r="I202" i="13"/>
  <c r="J202" i="13"/>
  <c r="H203" i="13"/>
  <c r="I203" i="13"/>
  <c r="J203" i="13"/>
  <c r="H204" i="13"/>
  <c r="I204" i="13"/>
  <c r="J204" i="13"/>
  <c r="H205" i="13"/>
  <c r="I205" i="13"/>
  <c r="J205" i="13"/>
  <c r="H206" i="13"/>
  <c r="I206" i="13"/>
  <c r="J206" i="13"/>
  <c r="H207" i="13"/>
  <c r="I207" i="13"/>
  <c r="J207" i="13"/>
  <c r="H208" i="13"/>
  <c r="I208" i="13"/>
  <c r="J208" i="13"/>
  <c r="H209" i="13"/>
  <c r="I209" i="13"/>
  <c r="J209" i="13"/>
  <c r="H210" i="13"/>
  <c r="I210" i="13"/>
  <c r="J210" i="13"/>
  <c r="H211" i="13"/>
  <c r="I211" i="13"/>
  <c r="J211" i="13"/>
  <c r="H212" i="13"/>
  <c r="I212" i="13"/>
  <c r="J212" i="13"/>
  <c r="H213" i="13"/>
  <c r="I213" i="13"/>
  <c r="J213" i="13"/>
  <c r="H214" i="13"/>
  <c r="I214" i="13"/>
  <c r="J214" i="13"/>
  <c r="H215" i="13"/>
  <c r="I215" i="13"/>
  <c r="J215" i="13"/>
  <c r="H216" i="13"/>
  <c r="I216" i="13"/>
  <c r="J216" i="13"/>
  <c r="H217" i="13"/>
  <c r="I217" i="13"/>
  <c r="J217" i="13"/>
  <c r="H218" i="13"/>
  <c r="I218" i="13"/>
  <c r="J218" i="13"/>
  <c r="H219" i="13"/>
  <c r="I219" i="13"/>
  <c r="J219" i="13"/>
  <c r="H220" i="13"/>
  <c r="I220" i="13"/>
  <c r="J220" i="13"/>
  <c r="H221" i="13"/>
  <c r="I221" i="13"/>
  <c r="J221" i="13"/>
  <c r="H222" i="13"/>
  <c r="I222" i="13"/>
  <c r="J222" i="13"/>
  <c r="H223" i="13"/>
  <c r="I223" i="13"/>
  <c r="J223" i="13"/>
  <c r="H224" i="13"/>
  <c r="I224" i="13"/>
  <c r="J224" i="13"/>
  <c r="H225" i="13"/>
  <c r="I225" i="13"/>
  <c r="J225" i="13"/>
  <c r="H226" i="13"/>
  <c r="I226" i="13"/>
  <c r="J226" i="13"/>
  <c r="H227" i="13"/>
  <c r="I227" i="13"/>
  <c r="J227" i="13"/>
  <c r="H228" i="13"/>
  <c r="I228" i="13"/>
  <c r="J228" i="13"/>
  <c r="H229" i="13"/>
  <c r="I229" i="13"/>
  <c r="J229" i="13"/>
  <c r="H230" i="13"/>
  <c r="I230" i="13"/>
  <c r="J230" i="13"/>
  <c r="H231" i="13"/>
  <c r="I231" i="13"/>
  <c r="J231" i="13"/>
  <c r="H232" i="13"/>
  <c r="I232" i="13"/>
  <c r="J232" i="13"/>
  <c r="H233" i="13"/>
  <c r="I233" i="13"/>
  <c r="J233" i="13"/>
  <c r="H234" i="13"/>
  <c r="I234" i="13"/>
  <c r="J234" i="13"/>
  <c r="H235" i="13"/>
  <c r="I235" i="13"/>
  <c r="J235" i="13"/>
  <c r="H236" i="13"/>
  <c r="I236" i="13"/>
  <c r="J236" i="13"/>
  <c r="H237" i="13"/>
  <c r="I237" i="13"/>
  <c r="J237" i="13"/>
  <c r="H238" i="13"/>
  <c r="I238" i="13"/>
  <c r="J238" i="13"/>
  <c r="H239" i="13"/>
  <c r="I239" i="13"/>
  <c r="J239" i="13"/>
  <c r="H240" i="13"/>
  <c r="I240" i="13"/>
  <c r="J240" i="13"/>
  <c r="H241" i="13"/>
  <c r="I241" i="13"/>
  <c r="J241" i="13"/>
  <c r="H242" i="13"/>
  <c r="I242" i="13"/>
  <c r="J242" i="13"/>
  <c r="H243" i="13"/>
  <c r="I243" i="13"/>
  <c r="J243" i="13"/>
  <c r="H244" i="13"/>
  <c r="I244" i="13"/>
  <c r="J244" i="13"/>
  <c r="H245" i="13"/>
  <c r="I245" i="13"/>
  <c r="J245" i="13"/>
  <c r="H246" i="13"/>
  <c r="I246" i="13"/>
  <c r="J246" i="13"/>
  <c r="H247" i="13"/>
  <c r="I247" i="13"/>
  <c r="J247" i="13"/>
  <c r="H248" i="13"/>
  <c r="I248" i="13"/>
  <c r="J248" i="13"/>
  <c r="H249" i="13"/>
  <c r="I249" i="13"/>
  <c r="J249" i="13"/>
  <c r="H250" i="13"/>
  <c r="I250" i="13"/>
  <c r="J250" i="13"/>
  <c r="H251" i="13"/>
  <c r="I251" i="13"/>
  <c r="J251" i="13"/>
  <c r="H252" i="13"/>
  <c r="I252" i="13"/>
  <c r="J252" i="13"/>
  <c r="H253" i="13"/>
  <c r="I253" i="13"/>
  <c r="J253" i="13"/>
  <c r="H254" i="13"/>
  <c r="I254" i="13"/>
  <c r="J254" i="13"/>
  <c r="H255" i="13"/>
  <c r="I255" i="13"/>
  <c r="J255" i="13"/>
  <c r="H256" i="13"/>
  <c r="I256" i="13"/>
  <c r="J256" i="13"/>
  <c r="H257" i="13"/>
  <c r="I257" i="13"/>
  <c r="J257" i="13"/>
  <c r="H258" i="13"/>
  <c r="I258" i="13"/>
  <c r="J258" i="13"/>
  <c r="H259" i="13"/>
  <c r="I259" i="13"/>
  <c r="J259" i="13"/>
  <c r="H260" i="13"/>
  <c r="I260" i="13"/>
  <c r="J260" i="13"/>
  <c r="H261" i="13"/>
  <c r="I261" i="13"/>
  <c r="J261" i="13"/>
  <c r="H262" i="13"/>
  <c r="I262" i="13"/>
  <c r="J262" i="13"/>
  <c r="H263" i="13"/>
  <c r="I263" i="13"/>
  <c r="J263" i="13"/>
  <c r="H264" i="13"/>
  <c r="I264" i="13"/>
  <c r="J264" i="13"/>
  <c r="G264" i="13"/>
  <c r="G263" i="13"/>
  <c r="G262" i="13"/>
  <c r="G261" i="13"/>
  <c r="G260" i="13"/>
  <c r="G259" i="13"/>
  <c r="G258" i="13"/>
  <c r="G257" i="13"/>
  <c r="G256" i="13"/>
  <c r="G255" i="13"/>
  <c r="G254" i="13"/>
  <c r="G253" i="13"/>
  <c r="G252" i="13"/>
  <c r="G251" i="13"/>
  <c r="G250" i="13"/>
  <c r="G249" i="13"/>
  <c r="G248" i="13"/>
  <c r="G247" i="13"/>
  <c r="G246" i="13"/>
  <c r="G245" i="13"/>
  <c r="G244" i="13"/>
  <c r="G243" i="13"/>
  <c r="G242" i="13"/>
  <c r="G241" i="13"/>
  <c r="G240" i="13"/>
  <c r="G239" i="13"/>
  <c r="G238" i="13"/>
  <c r="G237" i="13"/>
  <c r="G236" i="13"/>
  <c r="G235" i="13"/>
  <c r="G234" i="13"/>
  <c r="G233" i="13"/>
  <c r="G232" i="13"/>
  <c r="G231" i="13"/>
  <c r="G230" i="13"/>
  <c r="G229" i="13"/>
  <c r="G228" i="13"/>
  <c r="G227" i="13"/>
  <c r="G226" i="13"/>
  <c r="G225" i="13"/>
  <c r="G224" i="13"/>
  <c r="G223" i="13"/>
  <c r="G222" i="13"/>
  <c r="G221" i="13"/>
  <c r="G220" i="13"/>
  <c r="G219" i="13"/>
  <c r="G218" i="13"/>
  <c r="G217" i="13"/>
  <c r="G216" i="13"/>
  <c r="G215" i="13"/>
  <c r="G214" i="13"/>
  <c r="G213" i="13"/>
  <c r="G212" i="13"/>
  <c r="G211" i="13"/>
  <c r="G210" i="13"/>
  <c r="G209" i="13"/>
  <c r="G208" i="13"/>
  <c r="G207" i="13"/>
  <c r="G206" i="13"/>
  <c r="G205" i="13"/>
  <c r="G204" i="13"/>
  <c r="G203" i="13"/>
  <c r="G202" i="13"/>
  <c r="G201" i="13"/>
  <c r="G200" i="13"/>
  <c r="G199" i="13"/>
  <c r="G198" i="13"/>
  <c r="G197" i="13"/>
  <c r="G196" i="13"/>
  <c r="G195" i="13"/>
  <c r="G194" i="13"/>
  <c r="G193" i="13"/>
  <c r="G192" i="13"/>
  <c r="G191" i="13"/>
  <c r="G190" i="13"/>
  <c r="G189" i="13"/>
  <c r="G188" i="13"/>
  <c r="G187" i="13"/>
  <c r="G186" i="13"/>
  <c r="G185" i="13"/>
  <c r="G184" i="13"/>
  <c r="G183" i="13"/>
  <c r="G182" i="13"/>
  <c r="G181" i="13"/>
  <c r="G180" i="13"/>
  <c r="G179" i="13"/>
  <c r="G178" i="13"/>
  <c r="G177" i="13"/>
  <c r="G176" i="13"/>
  <c r="G175" i="13"/>
  <c r="G174" i="13"/>
  <c r="G173" i="13"/>
  <c r="G172" i="13"/>
  <c r="G171" i="13"/>
  <c r="G170" i="13"/>
  <c r="G169" i="13"/>
  <c r="G168" i="13"/>
  <c r="G167" i="13"/>
  <c r="G166" i="13"/>
  <c r="G165" i="13"/>
  <c r="G164" i="13"/>
  <c r="G163" i="13"/>
  <c r="G162" i="13"/>
  <c r="G161" i="13"/>
  <c r="G160" i="13"/>
  <c r="G159" i="13"/>
  <c r="G158" i="13"/>
  <c r="G157" i="13"/>
  <c r="G156" i="13"/>
  <c r="G155" i="13"/>
  <c r="G154" i="13"/>
  <c r="G153" i="13"/>
  <c r="G152" i="13"/>
  <c r="G151" i="13"/>
  <c r="G150" i="13"/>
  <c r="G149" i="13"/>
  <c r="G148" i="13"/>
  <c r="G147" i="13"/>
  <c r="G146" i="13"/>
  <c r="G145" i="13"/>
  <c r="G144" i="13"/>
  <c r="G143" i="13"/>
  <c r="G142" i="13"/>
  <c r="G141" i="13"/>
  <c r="G140" i="13"/>
  <c r="G139" i="13"/>
  <c r="G138" i="13"/>
  <c r="G137" i="13"/>
  <c r="G136" i="13"/>
  <c r="G135" i="13"/>
  <c r="G134" i="13"/>
  <c r="G133" i="13"/>
  <c r="G132" i="13"/>
  <c r="G131" i="13"/>
  <c r="G130" i="13"/>
  <c r="G129" i="13"/>
  <c r="G128" i="13"/>
  <c r="G127" i="13"/>
  <c r="G126" i="13"/>
  <c r="G125" i="13"/>
  <c r="G124" i="13"/>
  <c r="G123" i="13"/>
  <c r="G122" i="13"/>
  <c r="G121" i="13"/>
  <c r="G120" i="13"/>
  <c r="G119" i="13"/>
  <c r="G118" i="13"/>
  <c r="G117" i="13"/>
  <c r="G116" i="13"/>
  <c r="G115" i="13"/>
  <c r="G114" i="13"/>
  <c r="G113" i="13"/>
  <c r="G112" i="13"/>
  <c r="G111" i="13"/>
  <c r="G110" i="13"/>
  <c r="G109" i="13"/>
  <c r="G108" i="13"/>
  <c r="G107" i="13"/>
  <c r="G106" i="13"/>
  <c r="G105" i="13"/>
  <c r="G104" i="13"/>
  <c r="G103" i="13"/>
  <c r="G102" i="13"/>
  <c r="G101" i="13"/>
  <c r="G100" i="13"/>
  <c r="G99" i="13"/>
  <c r="G98" i="13"/>
  <c r="G97" i="13"/>
  <c r="G96" i="13"/>
  <c r="G95" i="13"/>
  <c r="G94" i="13"/>
  <c r="G93" i="13"/>
  <c r="G92" i="13"/>
  <c r="G91" i="13"/>
  <c r="G90" i="13"/>
  <c r="G89" i="13"/>
  <c r="G88" i="13"/>
  <c r="G87" i="13"/>
  <c r="G86" i="13"/>
  <c r="G85" i="13"/>
  <c r="G84" i="13"/>
  <c r="G83" i="13"/>
  <c r="G82" i="13"/>
  <c r="G81" i="13"/>
  <c r="G80" i="13"/>
  <c r="G79" i="13"/>
  <c r="G78" i="13"/>
  <c r="G77" i="13"/>
  <c r="G76" i="13"/>
  <c r="G75" i="13"/>
  <c r="G74" i="13"/>
  <c r="G73" i="13"/>
  <c r="G72" i="13"/>
  <c r="G71" i="13"/>
  <c r="G70" i="13"/>
  <c r="G69" i="13"/>
  <c r="G68" i="13"/>
  <c r="G67" i="13"/>
  <c r="G66" i="13"/>
  <c r="G65" i="13"/>
  <c r="G64" i="13"/>
  <c r="G63" i="13"/>
  <c r="G62" i="13"/>
  <c r="G61" i="13"/>
  <c r="G60" i="13"/>
  <c r="G59" i="13"/>
  <c r="G58" i="13"/>
  <c r="G57" i="13"/>
  <c r="G56" i="13"/>
  <c r="G55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H16" i="13"/>
  <c r="I16" i="13"/>
  <c r="J16" i="13"/>
  <c r="AL149" i="4" l="1"/>
  <c r="AM149" i="4"/>
  <c r="AL150" i="4"/>
  <c r="AM150" i="4"/>
  <c r="AL151" i="4"/>
  <c r="AM151" i="4"/>
  <c r="AL152" i="4"/>
  <c r="AM152" i="4"/>
  <c r="AL153" i="4"/>
  <c r="AM153" i="4"/>
  <c r="AL154" i="4"/>
  <c r="AM154" i="4"/>
  <c r="AL155" i="4"/>
  <c r="AM155" i="4"/>
  <c r="AL156" i="4"/>
  <c r="AM156" i="4"/>
  <c r="AL157" i="4"/>
  <c r="AM157" i="4"/>
  <c r="AL158" i="4"/>
  <c r="AM158" i="4"/>
  <c r="AL159" i="4"/>
  <c r="AM159" i="4"/>
  <c r="AL160" i="4"/>
  <c r="AM160" i="4"/>
  <c r="AL161" i="4"/>
  <c r="AM161" i="4"/>
  <c r="AL162" i="4"/>
  <c r="AM162" i="4"/>
  <c r="AL163" i="4"/>
  <c r="AM163" i="4"/>
  <c r="AL164" i="4"/>
  <c r="AM164" i="4"/>
  <c r="AL165" i="4"/>
  <c r="AM165" i="4"/>
  <c r="AL166" i="4"/>
  <c r="AM166" i="4"/>
  <c r="AL167" i="4"/>
  <c r="AM167" i="4"/>
  <c r="AL168" i="4"/>
  <c r="AM168" i="4"/>
  <c r="AL169" i="4"/>
  <c r="AM169" i="4"/>
  <c r="AL170" i="4"/>
  <c r="AM170" i="4"/>
  <c r="AL171" i="4"/>
  <c r="AM171" i="4"/>
  <c r="AL172" i="4"/>
  <c r="AM172" i="4"/>
  <c r="AL173" i="4"/>
  <c r="AM173" i="4"/>
  <c r="AL174" i="4"/>
  <c r="AM174" i="4"/>
  <c r="AL175" i="4"/>
  <c r="AM175" i="4"/>
  <c r="AL176" i="4"/>
  <c r="AM176" i="4"/>
  <c r="AL177" i="4"/>
  <c r="AM177" i="4"/>
  <c r="AL178" i="4"/>
  <c r="AM178" i="4"/>
  <c r="AL179" i="4"/>
  <c r="AM179" i="4"/>
  <c r="AL180" i="4"/>
  <c r="AM180" i="4"/>
  <c r="AL181" i="4"/>
  <c r="AM181" i="4"/>
  <c r="AL182" i="4"/>
  <c r="AM182" i="4"/>
  <c r="AL183" i="4"/>
  <c r="AM183" i="4"/>
  <c r="AL184" i="4"/>
  <c r="AM184" i="4"/>
  <c r="AL185" i="4"/>
  <c r="AM185" i="4"/>
  <c r="AL186" i="4"/>
  <c r="AM186" i="4"/>
  <c r="AL187" i="4"/>
  <c r="AM187" i="4"/>
  <c r="AL188" i="4"/>
  <c r="AM188" i="4"/>
  <c r="AL189" i="4"/>
  <c r="AM189" i="4"/>
  <c r="AL190" i="4"/>
  <c r="AM190" i="4"/>
  <c r="AL191" i="4"/>
  <c r="AM191" i="4"/>
  <c r="AL192" i="4"/>
  <c r="AM192" i="4"/>
  <c r="AL193" i="4"/>
  <c r="AM193" i="4"/>
  <c r="AL194" i="4"/>
  <c r="AM194" i="4"/>
  <c r="AL195" i="4"/>
  <c r="AM195" i="4"/>
  <c r="AL196" i="4"/>
  <c r="AM196" i="4"/>
  <c r="AL197" i="4"/>
  <c r="AM197" i="4"/>
  <c r="AL198" i="4"/>
  <c r="AM198" i="4"/>
  <c r="AL199" i="4"/>
  <c r="AM199" i="4"/>
  <c r="AL200" i="4"/>
  <c r="AM200" i="4"/>
  <c r="AL201" i="4"/>
  <c r="AM201" i="4"/>
  <c r="AL202" i="4"/>
  <c r="AM202" i="4"/>
  <c r="AL203" i="4"/>
  <c r="AM203" i="4"/>
  <c r="AL204" i="4"/>
  <c r="AM204" i="4"/>
  <c r="AL205" i="4"/>
  <c r="AM205" i="4"/>
  <c r="AL206" i="4"/>
  <c r="AM206" i="4"/>
  <c r="AL207" i="4"/>
  <c r="AM207" i="4"/>
  <c r="AL208" i="4"/>
  <c r="AM208" i="4"/>
  <c r="AL209" i="4"/>
  <c r="AM209" i="4"/>
  <c r="AL210" i="4"/>
  <c r="AM210" i="4"/>
  <c r="AL211" i="4"/>
  <c r="AM211" i="4"/>
  <c r="AL212" i="4"/>
  <c r="AM212" i="4"/>
  <c r="AL213" i="4"/>
  <c r="AM213" i="4"/>
  <c r="AL214" i="4"/>
  <c r="AM214" i="4"/>
  <c r="AL215" i="4"/>
  <c r="AM215" i="4"/>
  <c r="AL216" i="4"/>
  <c r="AM216" i="4"/>
  <c r="AL217" i="4"/>
  <c r="AM217" i="4"/>
  <c r="AL218" i="4"/>
  <c r="AM218" i="4"/>
  <c r="AL219" i="4"/>
  <c r="AM219" i="4"/>
  <c r="AL220" i="4"/>
  <c r="AM220" i="4"/>
  <c r="AL221" i="4"/>
  <c r="AM221" i="4"/>
  <c r="AL222" i="4"/>
  <c r="AM222" i="4"/>
  <c r="AL223" i="4"/>
  <c r="AM223" i="4"/>
  <c r="AL224" i="4"/>
  <c r="AM224" i="4"/>
  <c r="AL225" i="4"/>
  <c r="AM225" i="4"/>
  <c r="AL226" i="4"/>
  <c r="AM226" i="4"/>
  <c r="AL227" i="4"/>
  <c r="AM227" i="4"/>
  <c r="AL228" i="4"/>
  <c r="AM228" i="4"/>
  <c r="AL229" i="4"/>
  <c r="AM229" i="4"/>
  <c r="AL230" i="4"/>
  <c r="AM230" i="4"/>
  <c r="AL231" i="4"/>
  <c r="AM231" i="4"/>
  <c r="AL232" i="4"/>
  <c r="AM232" i="4"/>
  <c r="AL233" i="4"/>
  <c r="AM233" i="4"/>
  <c r="AL234" i="4"/>
  <c r="AM234" i="4"/>
  <c r="AL235" i="4"/>
  <c r="AM235" i="4"/>
  <c r="AL236" i="4"/>
  <c r="AM236" i="4"/>
  <c r="AL237" i="4"/>
  <c r="AM237" i="4"/>
  <c r="AL238" i="4"/>
  <c r="AM238" i="4"/>
  <c r="AL239" i="4"/>
  <c r="AM239" i="4"/>
  <c r="AL240" i="4"/>
  <c r="AM240" i="4"/>
  <c r="AL241" i="4"/>
  <c r="AM241" i="4"/>
  <c r="AL242" i="4"/>
  <c r="AM242" i="4"/>
  <c r="AL243" i="4"/>
  <c r="AM243" i="4"/>
  <c r="AL244" i="4"/>
  <c r="AM244" i="4"/>
  <c r="AL245" i="4"/>
  <c r="AM245" i="4"/>
  <c r="AL246" i="4"/>
  <c r="AM246" i="4"/>
  <c r="AL247" i="4"/>
  <c r="AM247" i="4"/>
  <c r="AL248" i="4"/>
  <c r="AM248" i="4"/>
  <c r="AL249" i="4"/>
  <c r="AM249" i="4"/>
  <c r="AL250" i="4"/>
  <c r="AM250" i="4"/>
  <c r="AL251" i="4"/>
  <c r="AM251" i="4"/>
  <c r="AL252" i="4"/>
  <c r="AM252" i="4"/>
  <c r="AL253" i="4"/>
  <c r="AM253" i="4"/>
  <c r="AL254" i="4"/>
  <c r="AM254" i="4"/>
  <c r="AL255" i="4"/>
  <c r="AM255" i="4"/>
  <c r="AL256" i="4"/>
  <c r="AM256" i="4"/>
  <c r="AL257" i="4"/>
  <c r="AM257" i="4"/>
  <c r="AL258" i="4"/>
  <c r="AM258" i="4"/>
  <c r="AL259" i="4"/>
  <c r="AM259" i="4"/>
  <c r="AL260" i="4"/>
  <c r="AM260" i="4"/>
  <c r="AL261" i="4"/>
  <c r="AM261" i="4"/>
  <c r="AL262" i="4"/>
  <c r="AM262" i="4"/>
  <c r="AL263" i="4"/>
  <c r="AM263" i="4"/>
  <c r="AL264" i="4"/>
  <c r="AM264" i="4"/>
  <c r="AL265" i="4"/>
  <c r="AM265" i="4"/>
  <c r="AL266" i="4"/>
  <c r="AM266" i="4"/>
  <c r="AL267" i="4"/>
  <c r="AM267" i="4"/>
  <c r="AL268" i="4"/>
  <c r="AM268" i="4"/>
  <c r="AL269" i="4"/>
  <c r="AM269" i="4"/>
  <c r="AL270" i="4"/>
  <c r="AM270" i="4"/>
  <c r="AL271" i="4"/>
  <c r="AM271" i="4"/>
  <c r="AL272" i="4"/>
  <c r="AM272" i="4"/>
  <c r="AL273" i="4"/>
  <c r="AM273" i="4"/>
  <c r="AL274" i="4"/>
  <c r="AM274" i="4"/>
  <c r="AL275" i="4"/>
  <c r="AM275" i="4"/>
  <c r="AL276" i="4"/>
  <c r="AM276" i="4"/>
  <c r="AL277" i="4"/>
  <c r="AM277" i="4"/>
  <c r="AL278" i="4"/>
  <c r="AM278" i="4"/>
  <c r="AL279" i="4"/>
  <c r="AM279" i="4"/>
  <c r="AL280" i="4"/>
  <c r="AM280" i="4"/>
  <c r="AL281" i="4"/>
  <c r="AM281" i="4"/>
  <c r="AL282" i="4"/>
  <c r="AM282" i="4"/>
  <c r="AL283" i="4"/>
  <c r="AM283" i="4"/>
  <c r="AL284" i="4"/>
  <c r="AM284" i="4"/>
  <c r="AL285" i="4"/>
  <c r="AM285" i="4"/>
  <c r="AL286" i="4"/>
  <c r="AM286" i="4"/>
  <c r="AL287" i="4"/>
  <c r="AM287" i="4"/>
  <c r="AL288" i="4"/>
  <c r="AM288" i="4"/>
  <c r="AL289" i="4"/>
  <c r="AM289" i="4"/>
  <c r="AL290" i="4"/>
  <c r="AM290" i="4"/>
  <c r="AL291" i="4"/>
  <c r="AM291" i="4"/>
  <c r="AL292" i="4"/>
  <c r="AM292" i="4"/>
  <c r="AL293" i="4"/>
  <c r="AM293" i="4"/>
  <c r="AL294" i="4"/>
  <c r="AM294" i="4"/>
  <c r="AL295" i="4"/>
  <c r="AM295" i="4"/>
  <c r="AL296" i="4"/>
  <c r="AM296" i="4"/>
  <c r="AL297" i="4"/>
  <c r="AM297" i="4"/>
  <c r="AL298" i="4"/>
  <c r="AM298" i="4"/>
  <c r="AL299" i="4"/>
  <c r="AM299" i="4"/>
  <c r="AL300" i="4"/>
  <c r="AM300" i="4"/>
  <c r="AL301" i="4"/>
  <c r="AM301" i="4"/>
  <c r="AL302" i="4"/>
  <c r="AM302" i="4"/>
  <c r="AL303" i="4"/>
  <c r="AM303" i="4"/>
  <c r="AL304" i="4"/>
  <c r="AM304" i="4"/>
  <c r="AL305" i="4"/>
  <c r="AM305" i="4"/>
  <c r="AL306" i="4"/>
  <c r="AM306" i="4"/>
  <c r="AL307" i="4"/>
  <c r="AM307" i="4"/>
  <c r="AL308" i="4"/>
  <c r="AM308" i="4"/>
  <c r="AL309" i="4"/>
  <c r="AM309" i="4"/>
  <c r="AL310" i="4"/>
  <c r="AM310" i="4"/>
  <c r="AL311" i="4"/>
  <c r="AM311" i="4"/>
  <c r="AL312" i="4"/>
  <c r="AM312" i="4"/>
  <c r="AL313" i="4"/>
  <c r="AM313" i="4"/>
  <c r="AL314" i="4"/>
  <c r="AM314" i="4"/>
  <c r="AL315" i="4"/>
  <c r="AM315" i="4"/>
  <c r="AL316" i="4"/>
  <c r="AM316" i="4"/>
  <c r="AL317" i="4"/>
  <c r="AM317" i="4"/>
  <c r="AL318" i="4"/>
  <c r="AM318" i="4"/>
  <c r="AL319" i="4"/>
  <c r="AM319" i="4"/>
  <c r="AL320" i="4"/>
  <c r="AM320" i="4"/>
  <c r="AL321" i="4"/>
  <c r="AM321" i="4"/>
  <c r="AL322" i="4"/>
  <c r="AM322" i="4"/>
  <c r="AL323" i="4"/>
  <c r="AM323" i="4"/>
  <c r="AL324" i="4"/>
  <c r="AM324" i="4"/>
  <c r="AL325" i="4"/>
  <c r="AM325" i="4"/>
  <c r="AL326" i="4"/>
  <c r="AM326" i="4"/>
  <c r="AL327" i="4"/>
  <c r="AM327" i="4"/>
  <c r="AL328" i="4"/>
  <c r="AM328" i="4"/>
  <c r="AL329" i="4"/>
  <c r="AM329" i="4"/>
  <c r="AL330" i="4"/>
  <c r="AM330" i="4"/>
  <c r="AL331" i="4"/>
  <c r="AM331" i="4"/>
  <c r="AL332" i="4"/>
  <c r="AM332" i="4"/>
  <c r="AL333" i="4"/>
  <c r="AM333" i="4"/>
  <c r="AL334" i="4"/>
  <c r="AM334" i="4"/>
  <c r="AL335" i="4"/>
  <c r="AM335" i="4"/>
  <c r="AL336" i="4"/>
  <c r="AM336" i="4"/>
  <c r="AL337" i="4"/>
  <c r="AM337" i="4"/>
  <c r="AL338" i="4"/>
  <c r="AM338" i="4"/>
  <c r="AL339" i="4"/>
  <c r="AM339" i="4"/>
  <c r="AL340" i="4"/>
  <c r="AM340" i="4"/>
  <c r="AL341" i="4"/>
  <c r="AM341" i="4"/>
  <c r="AL342" i="4"/>
  <c r="AM342" i="4"/>
  <c r="AL343" i="4"/>
  <c r="AM343" i="4"/>
  <c r="AL344" i="4"/>
  <c r="AM344" i="4"/>
  <c r="AL345" i="4"/>
  <c r="AM345" i="4"/>
  <c r="AL346" i="4"/>
  <c r="AM346" i="4"/>
  <c r="AL347" i="4"/>
  <c r="AM347" i="4"/>
  <c r="AL348" i="4"/>
  <c r="AM348" i="4"/>
  <c r="AL349" i="4"/>
  <c r="AM349" i="4"/>
  <c r="AL350" i="4"/>
  <c r="AM350" i="4"/>
  <c r="AL351" i="4"/>
  <c r="AM351" i="4"/>
  <c r="AL352" i="4"/>
  <c r="BD352" i="4" s="1"/>
  <c r="AM352" i="4"/>
  <c r="BE352" i="4" s="1"/>
  <c r="AM148" i="4"/>
  <c r="AL148" i="4"/>
  <c r="E287" i="8" l="1"/>
  <c r="C287" i="8"/>
  <c r="B287" i="8"/>
  <c r="K290" i="4"/>
  <c r="J290" i="4"/>
  <c r="I290" i="4"/>
  <c r="H290" i="4"/>
  <c r="E286" i="8"/>
  <c r="C286" i="8"/>
  <c r="B286" i="8"/>
  <c r="K289" i="4"/>
  <c r="J289" i="4"/>
  <c r="I289" i="4"/>
  <c r="H289" i="4"/>
  <c r="E285" i="8"/>
  <c r="C285" i="8"/>
  <c r="B285" i="8"/>
  <c r="K288" i="4"/>
  <c r="J288" i="4"/>
  <c r="I288" i="4"/>
  <c r="H288" i="4"/>
  <c r="E284" i="8"/>
  <c r="C284" i="8"/>
  <c r="B284" i="8"/>
  <c r="K287" i="4"/>
  <c r="J287" i="4"/>
  <c r="I287" i="4"/>
  <c r="H287" i="4"/>
  <c r="E283" i="8"/>
  <c r="C283" i="8"/>
  <c r="B283" i="8"/>
  <c r="K286" i="4"/>
  <c r="J286" i="4"/>
  <c r="I286" i="4"/>
  <c r="H286" i="4"/>
  <c r="E282" i="8"/>
  <c r="C282" i="8"/>
  <c r="B282" i="8"/>
  <c r="K285" i="4"/>
  <c r="J285" i="4"/>
  <c r="I285" i="4"/>
  <c r="H285" i="4"/>
  <c r="E281" i="8"/>
  <c r="C281" i="8"/>
  <c r="B281" i="8"/>
  <c r="K284" i="4"/>
  <c r="J284" i="4"/>
  <c r="I284" i="4"/>
  <c r="H284" i="4"/>
  <c r="E280" i="8"/>
  <c r="C280" i="8"/>
  <c r="B280" i="8"/>
  <c r="K283" i="4"/>
  <c r="J283" i="4"/>
  <c r="I283" i="4"/>
  <c r="H283" i="4"/>
  <c r="E279" i="8"/>
  <c r="C279" i="8"/>
  <c r="B279" i="8"/>
  <c r="K282" i="4"/>
  <c r="J282" i="4"/>
  <c r="I282" i="4"/>
  <c r="H282" i="4"/>
  <c r="E278" i="8"/>
  <c r="C278" i="8"/>
  <c r="B278" i="8"/>
  <c r="K281" i="4"/>
  <c r="J281" i="4"/>
  <c r="I281" i="4"/>
  <c r="H281" i="4"/>
  <c r="E277" i="8"/>
  <c r="C277" i="8"/>
  <c r="B277" i="8"/>
  <c r="K280" i="4"/>
  <c r="J280" i="4"/>
  <c r="I280" i="4"/>
  <c r="H280" i="4"/>
  <c r="E276" i="8"/>
  <c r="C276" i="8"/>
  <c r="B276" i="8"/>
  <c r="K279" i="4"/>
  <c r="J279" i="4"/>
  <c r="I279" i="4"/>
  <c r="H279" i="4"/>
  <c r="E275" i="8"/>
  <c r="C275" i="8"/>
  <c r="B275" i="8"/>
  <c r="K278" i="4"/>
  <c r="J278" i="4"/>
  <c r="I278" i="4"/>
  <c r="H278" i="4"/>
  <c r="E274" i="8"/>
  <c r="C274" i="8"/>
  <c r="B274" i="8"/>
  <c r="K277" i="4"/>
  <c r="J277" i="4"/>
  <c r="I277" i="4"/>
  <c r="H277" i="4"/>
  <c r="E273" i="8"/>
  <c r="C273" i="8"/>
  <c r="B273" i="8"/>
  <c r="K276" i="4"/>
  <c r="J276" i="4"/>
  <c r="I276" i="4"/>
  <c r="H276" i="4"/>
  <c r="E272" i="8"/>
  <c r="C272" i="8"/>
  <c r="B272" i="8"/>
  <c r="K275" i="4"/>
  <c r="J275" i="4"/>
  <c r="I275" i="4"/>
  <c r="H275" i="4"/>
  <c r="E271" i="8"/>
  <c r="C271" i="8"/>
  <c r="B271" i="8"/>
  <c r="K274" i="4"/>
  <c r="J274" i="4"/>
  <c r="I274" i="4"/>
  <c r="H274" i="4"/>
  <c r="E270" i="8"/>
  <c r="C270" i="8"/>
  <c r="B270" i="8"/>
  <c r="K273" i="4"/>
  <c r="J273" i="4"/>
  <c r="I273" i="4"/>
  <c r="H273" i="4"/>
  <c r="E269" i="8"/>
  <c r="C269" i="8"/>
  <c r="B269" i="8"/>
  <c r="K272" i="4"/>
  <c r="J272" i="4"/>
  <c r="I272" i="4"/>
  <c r="H272" i="4"/>
  <c r="E268" i="8"/>
  <c r="C268" i="8"/>
  <c r="B268" i="8"/>
  <c r="K271" i="4"/>
  <c r="J271" i="4"/>
  <c r="I271" i="4"/>
  <c r="H271" i="4"/>
  <c r="E267" i="8"/>
  <c r="C267" i="8"/>
  <c r="B267" i="8"/>
  <c r="K270" i="4"/>
  <c r="J270" i="4"/>
  <c r="I270" i="4"/>
  <c r="H270" i="4"/>
  <c r="E266" i="8"/>
  <c r="C266" i="8"/>
  <c r="B266" i="8"/>
  <c r="K269" i="4"/>
  <c r="J269" i="4"/>
  <c r="I269" i="4"/>
  <c r="H269" i="4"/>
  <c r="E265" i="8"/>
  <c r="C265" i="8"/>
  <c r="B265" i="8"/>
  <c r="K268" i="4"/>
  <c r="J268" i="4"/>
  <c r="I268" i="4"/>
  <c r="H268" i="4"/>
  <c r="G268" i="4"/>
  <c r="F268" i="4"/>
  <c r="E268" i="4"/>
  <c r="D268" i="4"/>
  <c r="E264" i="8"/>
  <c r="C264" i="8"/>
  <c r="B264" i="8"/>
  <c r="K267" i="4"/>
  <c r="J267" i="4"/>
  <c r="I267" i="4"/>
  <c r="H267" i="4"/>
  <c r="G267" i="4"/>
  <c r="F267" i="4"/>
  <c r="E267" i="4"/>
  <c r="D267" i="4"/>
  <c r="E263" i="8"/>
  <c r="C263" i="8"/>
  <c r="B263" i="8"/>
  <c r="K266" i="4"/>
  <c r="J266" i="4"/>
  <c r="I266" i="4"/>
  <c r="H266" i="4"/>
  <c r="G266" i="4"/>
  <c r="F266" i="4"/>
  <c r="E266" i="4"/>
  <c r="D266" i="4"/>
  <c r="E262" i="8"/>
  <c r="C262" i="8"/>
  <c r="B262" i="8"/>
  <c r="K265" i="4"/>
  <c r="J265" i="4"/>
  <c r="I265" i="4"/>
  <c r="H265" i="4"/>
  <c r="G265" i="4"/>
  <c r="F265" i="4"/>
  <c r="E265" i="4"/>
  <c r="D265" i="4"/>
  <c r="E261" i="8"/>
  <c r="C261" i="8"/>
  <c r="B261" i="8"/>
  <c r="K264" i="4"/>
  <c r="J264" i="4"/>
  <c r="I264" i="4"/>
  <c r="H264" i="4"/>
  <c r="G264" i="4"/>
  <c r="F264" i="4"/>
  <c r="E264" i="4"/>
  <c r="D264" i="4"/>
  <c r="E260" i="8"/>
  <c r="C260" i="8"/>
  <c r="B260" i="8"/>
  <c r="K263" i="4"/>
  <c r="J263" i="4"/>
  <c r="I263" i="4"/>
  <c r="H263" i="4"/>
  <c r="G263" i="4"/>
  <c r="F263" i="4"/>
  <c r="E263" i="4"/>
  <c r="D263" i="4"/>
  <c r="E259" i="8"/>
  <c r="C259" i="8"/>
  <c r="B259" i="8"/>
  <c r="K262" i="4"/>
  <c r="J262" i="4"/>
  <c r="I262" i="4"/>
  <c r="H262" i="4"/>
  <c r="G262" i="4"/>
  <c r="F262" i="4"/>
  <c r="E262" i="4"/>
  <c r="D262" i="4"/>
  <c r="E258" i="8"/>
  <c r="C258" i="8"/>
  <c r="B258" i="8"/>
  <c r="K261" i="4"/>
  <c r="J261" i="4"/>
  <c r="I261" i="4"/>
  <c r="H261" i="4"/>
  <c r="G261" i="4"/>
  <c r="F261" i="4"/>
  <c r="E261" i="4"/>
  <c r="D261" i="4"/>
  <c r="E257" i="8"/>
  <c r="C257" i="8"/>
  <c r="B257" i="8"/>
  <c r="K260" i="4"/>
  <c r="J260" i="4"/>
  <c r="I260" i="4"/>
  <c r="H260" i="4"/>
  <c r="G260" i="4"/>
  <c r="F260" i="4"/>
  <c r="E260" i="4"/>
  <c r="D260" i="4"/>
  <c r="E256" i="8"/>
  <c r="C256" i="8"/>
  <c r="B256" i="8"/>
  <c r="K259" i="4"/>
  <c r="J259" i="4"/>
  <c r="I259" i="4"/>
  <c r="H259" i="4"/>
  <c r="G259" i="4"/>
  <c r="F259" i="4"/>
  <c r="E259" i="4"/>
  <c r="D259" i="4"/>
  <c r="E255" i="8"/>
  <c r="C255" i="8"/>
  <c r="B255" i="8"/>
  <c r="K258" i="4"/>
  <c r="J258" i="4"/>
  <c r="I258" i="4"/>
  <c r="H258" i="4"/>
  <c r="G258" i="4"/>
  <c r="F258" i="4"/>
  <c r="E258" i="4"/>
  <c r="D258" i="4"/>
  <c r="E254" i="8"/>
  <c r="C254" i="8"/>
  <c r="B254" i="8"/>
  <c r="K257" i="4"/>
  <c r="J257" i="4"/>
  <c r="I257" i="4"/>
  <c r="H257" i="4"/>
  <c r="G257" i="4"/>
  <c r="F257" i="4"/>
  <c r="E257" i="4"/>
  <c r="D257" i="4"/>
  <c r="E253" i="8"/>
  <c r="C253" i="8"/>
  <c r="B253" i="8"/>
  <c r="K256" i="4"/>
  <c r="J256" i="4"/>
  <c r="I256" i="4"/>
  <c r="H256" i="4"/>
  <c r="G256" i="4"/>
  <c r="F256" i="4"/>
  <c r="E256" i="4"/>
  <c r="D256" i="4"/>
  <c r="E252" i="8"/>
  <c r="C252" i="8"/>
  <c r="B252" i="8"/>
  <c r="K255" i="4"/>
  <c r="J255" i="4"/>
  <c r="I255" i="4"/>
  <c r="H255" i="4"/>
  <c r="G255" i="4"/>
  <c r="F255" i="4"/>
  <c r="E255" i="4"/>
  <c r="D255" i="4"/>
  <c r="E251" i="8"/>
  <c r="C251" i="8"/>
  <c r="B251" i="8"/>
  <c r="K254" i="4"/>
  <c r="J254" i="4"/>
  <c r="I254" i="4"/>
  <c r="H254" i="4"/>
  <c r="G254" i="4"/>
  <c r="F254" i="4"/>
  <c r="E254" i="4"/>
  <c r="D254" i="4"/>
  <c r="E250" i="8"/>
  <c r="C250" i="8"/>
  <c r="B250" i="8"/>
  <c r="K253" i="4"/>
  <c r="J253" i="4"/>
  <c r="I253" i="4"/>
  <c r="H253" i="4"/>
  <c r="G253" i="4"/>
  <c r="F253" i="4"/>
  <c r="E253" i="4"/>
  <c r="D253" i="4"/>
  <c r="E249" i="8"/>
  <c r="C249" i="8"/>
  <c r="B249" i="8"/>
  <c r="K252" i="4"/>
  <c r="J252" i="4"/>
  <c r="I252" i="4"/>
  <c r="H252" i="4"/>
  <c r="G252" i="4"/>
  <c r="F252" i="4"/>
  <c r="E252" i="4"/>
  <c r="D252" i="4"/>
  <c r="E248" i="8"/>
  <c r="C248" i="8"/>
  <c r="B248" i="8"/>
  <c r="K251" i="4"/>
  <c r="J251" i="4"/>
  <c r="I251" i="4"/>
  <c r="H251" i="4"/>
  <c r="G251" i="4"/>
  <c r="F251" i="4"/>
  <c r="E251" i="4"/>
  <c r="D251" i="4"/>
  <c r="E247" i="8"/>
  <c r="C247" i="8"/>
  <c r="B247" i="8"/>
  <c r="K250" i="4"/>
  <c r="J250" i="4"/>
  <c r="I250" i="4"/>
  <c r="H250" i="4"/>
  <c r="G250" i="4"/>
  <c r="F250" i="4"/>
  <c r="E250" i="4"/>
  <c r="D250" i="4"/>
  <c r="E246" i="8"/>
  <c r="C246" i="8"/>
  <c r="B246" i="8"/>
  <c r="K249" i="4"/>
  <c r="J249" i="4"/>
  <c r="I249" i="4"/>
  <c r="H249" i="4"/>
  <c r="G249" i="4"/>
  <c r="F249" i="4"/>
  <c r="E249" i="4"/>
  <c r="D249" i="4"/>
  <c r="E245" i="8"/>
  <c r="C245" i="8"/>
  <c r="B245" i="8"/>
  <c r="K248" i="4"/>
  <c r="J248" i="4"/>
  <c r="I248" i="4"/>
  <c r="H248" i="4"/>
  <c r="G248" i="4"/>
  <c r="F248" i="4"/>
  <c r="E248" i="4"/>
  <c r="D248" i="4"/>
  <c r="E244" i="8"/>
  <c r="C244" i="8"/>
  <c r="B244" i="8"/>
  <c r="K247" i="4"/>
  <c r="J247" i="4"/>
  <c r="I247" i="4"/>
  <c r="H247" i="4"/>
  <c r="G247" i="4"/>
  <c r="F247" i="4"/>
  <c r="E247" i="4"/>
  <c r="D247" i="4"/>
  <c r="E243" i="8"/>
  <c r="C243" i="8"/>
  <c r="B243" i="8"/>
  <c r="K246" i="4"/>
  <c r="J246" i="4"/>
  <c r="I246" i="4"/>
  <c r="H246" i="4"/>
  <c r="G246" i="4"/>
  <c r="F246" i="4"/>
  <c r="E246" i="4"/>
  <c r="D246" i="4"/>
  <c r="E242" i="8"/>
  <c r="C242" i="8"/>
  <c r="B242" i="8"/>
  <c r="K245" i="4"/>
  <c r="J245" i="4"/>
  <c r="I245" i="4"/>
  <c r="H245" i="4"/>
  <c r="G245" i="4"/>
  <c r="F245" i="4"/>
  <c r="E245" i="4"/>
  <c r="D245" i="4"/>
  <c r="E241" i="8"/>
  <c r="C241" i="8"/>
  <c r="B241" i="8"/>
  <c r="K244" i="4"/>
  <c r="J244" i="4"/>
  <c r="I244" i="4"/>
  <c r="H244" i="4"/>
  <c r="G244" i="4"/>
  <c r="F244" i="4"/>
  <c r="E244" i="4"/>
  <c r="D244" i="4"/>
  <c r="E240" i="8"/>
  <c r="C240" i="8"/>
  <c r="B240" i="8"/>
  <c r="K243" i="4"/>
  <c r="J243" i="4"/>
  <c r="I243" i="4"/>
  <c r="H243" i="4"/>
  <c r="G243" i="4"/>
  <c r="F243" i="4"/>
  <c r="E243" i="4"/>
  <c r="D243" i="4"/>
  <c r="E239" i="8"/>
  <c r="C239" i="8"/>
  <c r="B239" i="8"/>
  <c r="K242" i="4"/>
  <c r="J242" i="4"/>
  <c r="I242" i="4"/>
  <c r="H242" i="4"/>
  <c r="G242" i="4"/>
  <c r="F242" i="4"/>
  <c r="E242" i="4"/>
  <c r="D242" i="4"/>
  <c r="E238" i="8"/>
  <c r="C238" i="8"/>
  <c r="B238" i="8"/>
  <c r="K241" i="4"/>
  <c r="J241" i="4"/>
  <c r="I241" i="4"/>
  <c r="H241" i="4"/>
  <c r="G241" i="4"/>
  <c r="F241" i="4"/>
  <c r="E241" i="4"/>
  <c r="D241" i="4"/>
  <c r="E237" i="8"/>
  <c r="C237" i="8"/>
  <c r="B237" i="8"/>
  <c r="K240" i="4"/>
  <c r="J240" i="4"/>
  <c r="I240" i="4"/>
  <c r="H240" i="4"/>
  <c r="G240" i="4"/>
  <c r="F240" i="4"/>
  <c r="E240" i="4"/>
  <c r="D240" i="4"/>
  <c r="E236" i="8"/>
  <c r="C236" i="8"/>
  <c r="B236" i="8"/>
  <c r="K239" i="4"/>
  <c r="J239" i="4"/>
  <c r="I239" i="4"/>
  <c r="H239" i="4"/>
  <c r="G239" i="4"/>
  <c r="F239" i="4"/>
  <c r="E239" i="4"/>
  <c r="D239" i="4"/>
  <c r="E235" i="8"/>
  <c r="C235" i="8"/>
  <c r="B235" i="8"/>
  <c r="K238" i="4"/>
  <c r="J238" i="4"/>
  <c r="I238" i="4"/>
  <c r="H238" i="4"/>
  <c r="G238" i="4"/>
  <c r="F238" i="4"/>
  <c r="E238" i="4"/>
  <c r="D238" i="4"/>
  <c r="E234" i="8"/>
  <c r="C234" i="8"/>
  <c r="B234" i="8"/>
  <c r="K237" i="4"/>
  <c r="J237" i="4"/>
  <c r="I237" i="4"/>
  <c r="H237" i="4"/>
  <c r="G237" i="4"/>
  <c r="F237" i="4"/>
  <c r="E237" i="4"/>
  <c r="D237" i="4"/>
  <c r="E233" i="8"/>
  <c r="C233" i="8"/>
  <c r="B233" i="8"/>
  <c r="K236" i="4"/>
  <c r="J236" i="4"/>
  <c r="I236" i="4"/>
  <c r="H236" i="4"/>
  <c r="G236" i="4"/>
  <c r="F236" i="4"/>
  <c r="E236" i="4"/>
  <c r="D236" i="4"/>
  <c r="E232" i="8"/>
  <c r="C232" i="8"/>
  <c r="B232" i="8"/>
  <c r="K235" i="4"/>
  <c r="J235" i="4"/>
  <c r="I235" i="4"/>
  <c r="H235" i="4"/>
  <c r="G235" i="4"/>
  <c r="F235" i="4"/>
  <c r="E235" i="4"/>
  <c r="D235" i="4"/>
  <c r="E231" i="8"/>
  <c r="C231" i="8"/>
  <c r="B231" i="8"/>
  <c r="K234" i="4"/>
  <c r="J234" i="4"/>
  <c r="I234" i="4"/>
  <c r="H234" i="4"/>
  <c r="G234" i="4"/>
  <c r="F234" i="4"/>
  <c r="E234" i="4"/>
  <c r="D234" i="4"/>
  <c r="E230" i="8"/>
  <c r="C230" i="8"/>
  <c r="B230" i="8"/>
  <c r="K233" i="4"/>
  <c r="J233" i="4"/>
  <c r="I233" i="4"/>
  <c r="H233" i="4"/>
  <c r="G233" i="4"/>
  <c r="F233" i="4"/>
  <c r="E233" i="4"/>
  <c r="D233" i="4"/>
  <c r="E229" i="8"/>
  <c r="C229" i="8"/>
  <c r="B229" i="8"/>
  <c r="K232" i="4"/>
  <c r="J232" i="4"/>
  <c r="I232" i="4"/>
  <c r="H232" i="4"/>
  <c r="G232" i="4"/>
  <c r="F232" i="4"/>
  <c r="E232" i="4"/>
  <c r="D232" i="4"/>
  <c r="E228" i="8"/>
  <c r="C228" i="8"/>
  <c r="B228" i="8"/>
  <c r="K231" i="4"/>
  <c r="J231" i="4"/>
  <c r="I231" i="4"/>
  <c r="H231" i="4"/>
  <c r="G231" i="4"/>
  <c r="F231" i="4"/>
  <c r="E231" i="4"/>
  <c r="D231" i="4"/>
  <c r="E227" i="8"/>
  <c r="C227" i="8"/>
  <c r="B227" i="8"/>
  <c r="K230" i="4"/>
  <c r="J230" i="4"/>
  <c r="I230" i="4"/>
  <c r="H230" i="4"/>
  <c r="G230" i="4"/>
  <c r="F230" i="4"/>
  <c r="E230" i="4"/>
  <c r="D230" i="4"/>
  <c r="E226" i="8"/>
  <c r="C226" i="8"/>
  <c r="B226" i="8"/>
  <c r="K229" i="4"/>
  <c r="J229" i="4"/>
  <c r="I229" i="4"/>
  <c r="H229" i="4"/>
  <c r="G229" i="4"/>
  <c r="F229" i="4"/>
  <c r="E229" i="4"/>
  <c r="D229" i="4"/>
  <c r="E225" i="8"/>
  <c r="C225" i="8"/>
  <c r="B225" i="8"/>
  <c r="K228" i="4"/>
  <c r="J228" i="4"/>
  <c r="I228" i="4"/>
  <c r="H228" i="4"/>
  <c r="G228" i="4"/>
  <c r="F228" i="4"/>
  <c r="E228" i="4"/>
  <c r="D228" i="4"/>
  <c r="E224" i="8"/>
  <c r="C224" i="8"/>
  <c r="B224" i="8"/>
  <c r="K227" i="4"/>
  <c r="J227" i="4"/>
  <c r="I227" i="4"/>
  <c r="H227" i="4"/>
  <c r="G227" i="4"/>
  <c r="F227" i="4"/>
  <c r="E227" i="4"/>
  <c r="D227" i="4"/>
  <c r="E223" i="8"/>
  <c r="C223" i="8"/>
  <c r="B223" i="8"/>
  <c r="K226" i="4"/>
  <c r="J226" i="4"/>
  <c r="I226" i="4"/>
  <c r="H226" i="4"/>
  <c r="G226" i="4"/>
  <c r="F226" i="4"/>
  <c r="E226" i="4"/>
  <c r="D226" i="4"/>
  <c r="E222" i="8"/>
  <c r="C222" i="8"/>
  <c r="B222" i="8"/>
  <c r="K225" i="4"/>
  <c r="J225" i="4"/>
  <c r="I225" i="4"/>
  <c r="H225" i="4"/>
  <c r="G225" i="4"/>
  <c r="F225" i="4"/>
  <c r="E225" i="4"/>
  <c r="D225" i="4"/>
  <c r="E221" i="8"/>
  <c r="C221" i="8"/>
  <c r="B221" i="8"/>
  <c r="K224" i="4"/>
  <c r="J224" i="4"/>
  <c r="I224" i="4"/>
  <c r="H224" i="4"/>
  <c r="G224" i="4"/>
  <c r="F224" i="4"/>
  <c r="E224" i="4"/>
  <c r="D224" i="4"/>
  <c r="E220" i="8"/>
  <c r="C220" i="8"/>
  <c r="B220" i="8"/>
  <c r="K223" i="4"/>
  <c r="J223" i="4"/>
  <c r="I223" i="4"/>
  <c r="H223" i="4"/>
  <c r="G223" i="4"/>
  <c r="F223" i="4"/>
  <c r="E223" i="4"/>
  <c r="D223" i="4"/>
  <c r="E219" i="8"/>
  <c r="C219" i="8"/>
  <c r="B219" i="8"/>
  <c r="K222" i="4"/>
  <c r="J222" i="4"/>
  <c r="I222" i="4"/>
  <c r="H222" i="4"/>
  <c r="G222" i="4"/>
  <c r="F222" i="4"/>
  <c r="E222" i="4"/>
  <c r="D222" i="4"/>
  <c r="E218" i="8"/>
  <c r="C218" i="8"/>
  <c r="B218" i="8"/>
  <c r="K221" i="4"/>
  <c r="J221" i="4"/>
  <c r="I221" i="4"/>
  <c r="H221" i="4"/>
  <c r="G221" i="4"/>
  <c r="F221" i="4"/>
  <c r="E221" i="4"/>
  <c r="D221" i="4"/>
  <c r="E217" i="8"/>
  <c r="C217" i="8"/>
  <c r="B217" i="8"/>
  <c r="K220" i="4"/>
  <c r="J220" i="4"/>
  <c r="I220" i="4"/>
  <c r="H220" i="4"/>
  <c r="G220" i="4"/>
  <c r="F220" i="4"/>
  <c r="E220" i="4"/>
  <c r="D220" i="4"/>
  <c r="E216" i="8"/>
  <c r="C216" i="8"/>
  <c r="B216" i="8"/>
  <c r="K219" i="4"/>
  <c r="J219" i="4"/>
  <c r="I219" i="4"/>
  <c r="H219" i="4"/>
  <c r="G219" i="4"/>
  <c r="F219" i="4"/>
  <c r="E219" i="4"/>
  <c r="D219" i="4"/>
  <c r="E215" i="8"/>
  <c r="C215" i="8"/>
  <c r="B215" i="8"/>
  <c r="K218" i="4"/>
  <c r="J218" i="4"/>
  <c r="I218" i="4"/>
  <c r="H218" i="4"/>
  <c r="G218" i="4"/>
  <c r="F218" i="4"/>
  <c r="E218" i="4"/>
  <c r="D218" i="4"/>
  <c r="E214" i="8"/>
  <c r="C214" i="8"/>
  <c r="B214" i="8"/>
  <c r="K217" i="4"/>
  <c r="J217" i="4"/>
  <c r="I217" i="4"/>
  <c r="H217" i="4"/>
  <c r="G217" i="4"/>
  <c r="F217" i="4"/>
  <c r="E217" i="4"/>
  <c r="D217" i="4"/>
  <c r="E213" i="8"/>
  <c r="C213" i="8"/>
  <c r="B213" i="8"/>
  <c r="K216" i="4"/>
  <c r="J216" i="4"/>
  <c r="I216" i="4"/>
  <c r="H216" i="4"/>
  <c r="G216" i="4"/>
  <c r="F216" i="4"/>
  <c r="E216" i="4"/>
  <c r="D216" i="4"/>
  <c r="E212" i="8"/>
  <c r="C212" i="8"/>
  <c r="B212" i="8"/>
  <c r="K215" i="4"/>
  <c r="J215" i="4"/>
  <c r="I215" i="4"/>
  <c r="H215" i="4"/>
  <c r="G215" i="4"/>
  <c r="F215" i="4"/>
  <c r="E215" i="4"/>
  <c r="D215" i="4"/>
  <c r="E211" i="8"/>
  <c r="C211" i="8"/>
  <c r="B211" i="8"/>
  <c r="K214" i="4"/>
  <c r="J214" i="4"/>
  <c r="I214" i="4"/>
  <c r="H214" i="4"/>
  <c r="G214" i="4"/>
  <c r="F214" i="4"/>
  <c r="E214" i="4"/>
  <c r="D214" i="4"/>
  <c r="E210" i="8"/>
  <c r="C210" i="8"/>
  <c r="B210" i="8"/>
  <c r="K213" i="4"/>
  <c r="J213" i="4"/>
  <c r="I213" i="4"/>
  <c r="H213" i="4"/>
  <c r="G213" i="4"/>
  <c r="F213" i="4"/>
  <c r="E213" i="4"/>
  <c r="D213" i="4"/>
  <c r="E209" i="8"/>
  <c r="C209" i="8"/>
  <c r="B209" i="8"/>
  <c r="K212" i="4"/>
  <c r="J212" i="4"/>
  <c r="I212" i="4"/>
  <c r="H212" i="4"/>
  <c r="G212" i="4"/>
  <c r="F212" i="4"/>
  <c r="E212" i="4"/>
  <c r="D212" i="4"/>
  <c r="E208" i="8"/>
  <c r="C208" i="8"/>
  <c r="B208" i="8"/>
  <c r="K211" i="4"/>
  <c r="J211" i="4"/>
  <c r="I211" i="4"/>
  <c r="H211" i="4"/>
  <c r="G211" i="4"/>
  <c r="F211" i="4"/>
  <c r="E211" i="4"/>
  <c r="D211" i="4"/>
  <c r="E207" i="8"/>
  <c r="C207" i="8"/>
  <c r="B207" i="8"/>
  <c r="K210" i="4"/>
  <c r="J210" i="4"/>
  <c r="I210" i="4"/>
  <c r="H210" i="4"/>
  <c r="G210" i="4"/>
  <c r="F210" i="4"/>
  <c r="E210" i="4"/>
  <c r="D210" i="4"/>
  <c r="E206" i="8"/>
  <c r="C206" i="8"/>
  <c r="B206" i="8"/>
  <c r="K209" i="4"/>
  <c r="J209" i="4"/>
  <c r="I209" i="4"/>
  <c r="H209" i="4"/>
  <c r="G209" i="4"/>
  <c r="F209" i="4"/>
  <c r="E209" i="4"/>
  <c r="D209" i="4"/>
  <c r="E205" i="8"/>
  <c r="C205" i="8"/>
  <c r="B205" i="8"/>
  <c r="K208" i="4"/>
  <c r="J208" i="4"/>
  <c r="I208" i="4"/>
  <c r="H208" i="4"/>
  <c r="G208" i="4"/>
  <c r="F208" i="4"/>
  <c r="E208" i="4"/>
  <c r="D208" i="4"/>
  <c r="E204" i="8"/>
  <c r="C204" i="8"/>
  <c r="B204" i="8"/>
  <c r="K207" i="4"/>
  <c r="J207" i="4"/>
  <c r="I207" i="4"/>
  <c r="H207" i="4"/>
  <c r="G207" i="4"/>
  <c r="F207" i="4"/>
  <c r="E207" i="4"/>
  <c r="D207" i="4"/>
  <c r="E203" i="8"/>
  <c r="C203" i="8"/>
  <c r="B203" i="8"/>
  <c r="K206" i="4"/>
  <c r="J206" i="4"/>
  <c r="I206" i="4"/>
  <c r="H206" i="4"/>
  <c r="G206" i="4"/>
  <c r="F206" i="4"/>
  <c r="E206" i="4"/>
  <c r="D206" i="4"/>
  <c r="E202" i="8"/>
  <c r="C202" i="8"/>
  <c r="B202" i="8"/>
  <c r="K205" i="4"/>
  <c r="J205" i="4"/>
  <c r="I205" i="4"/>
  <c r="H205" i="4"/>
  <c r="G205" i="4"/>
  <c r="F205" i="4"/>
  <c r="E205" i="4"/>
  <c r="D205" i="4"/>
  <c r="E201" i="8"/>
  <c r="C201" i="8"/>
  <c r="B201" i="8"/>
  <c r="K204" i="4"/>
  <c r="J204" i="4"/>
  <c r="I204" i="4"/>
  <c r="H204" i="4"/>
  <c r="G204" i="4"/>
  <c r="F204" i="4"/>
  <c r="E204" i="4"/>
  <c r="D204" i="4"/>
  <c r="E200" i="8"/>
  <c r="C200" i="8"/>
  <c r="B200" i="8"/>
  <c r="K203" i="4"/>
  <c r="J203" i="4"/>
  <c r="I203" i="4"/>
  <c r="H203" i="4"/>
  <c r="G203" i="4"/>
  <c r="F203" i="4"/>
  <c r="E203" i="4"/>
  <c r="D203" i="4"/>
  <c r="E199" i="8"/>
  <c r="C199" i="8"/>
  <c r="B199" i="8"/>
  <c r="K202" i="4"/>
  <c r="J202" i="4"/>
  <c r="I202" i="4"/>
  <c r="H202" i="4"/>
  <c r="G202" i="4"/>
  <c r="F202" i="4"/>
  <c r="E202" i="4"/>
  <c r="D202" i="4"/>
  <c r="J359" i="8"/>
  <c r="O359" i="8" s="1"/>
  <c r="H359" i="8"/>
  <c r="M359" i="8" s="1"/>
  <c r="G359" i="8"/>
  <c r="L359" i="8" s="1"/>
  <c r="AC362" i="4"/>
  <c r="AU362" i="4" s="1"/>
  <c r="AB362" i="4"/>
  <c r="AT362" i="4" s="1"/>
  <c r="AA362" i="4"/>
  <c r="AS362" i="4" s="1"/>
  <c r="Z362" i="4"/>
  <c r="AR362" i="4" s="1"/>
  <c r="Y362" i="4"/>
  <c r="AQ362" i="4" s="1"/>
  <c r="X362" i="4"/>
  <c r="AP362" i="4" s="1"/>
  <c r="W362" i="4"/>
  <c r="AO362" i="4" s="1"/>
  <c r="V362" i="4"/>
  <c r="AN362" i="4" s="1"/>
  <c r="J358" i="8"/>
  <c r="O358" i="8" s="1"/>
  <c r="H358" i="8"/>
  <c r="M358" i="8" s="1"/>
  <c r="G358" i="8"/>
  <c r="L358" i="8" s="1"/>
  <c r="AC361" i="4"/>
  <c r="AU361" i="4" s="1"/>
  <c r="AB361" i="4"/>
  <c r="AT361" i="4" s="1"/>
  <c r="AA361" i="4"/>
  <c r="AS361" i="4" s="1"/>
  <c r="Z361" i="4"/>
  <c r="AR361" i="4" s="1"/>
  <c r="Y361" i="4"/>
  <c r="AQ361" i="4" s="1"/>
  <c r="X361" i="4"/>
  <c r="AP361" i="4" s="1"/>
  <c r="W361" i="4"/>
  <c r="AO361" i="4" s="1"/>
  <c r="V361" i="4"/>
  <c r="AN361" i="4" s="1"/>
  <c r="J357" i="8"/>
  <c r="O357" i="8" s="1"/>
  <c r="H357" i="8"/>
  <c r="M357" i="8" s="1"/>
  <c r="G357" i="8"/>
  <c r="L357" i="8" s="1"/>
  <c r="AC360" i="4"/>
  <c r="AU360" i="4" s="1"/>
  <c r="AB360" i="4"/>
  <c r="AT360" i="4" s="1"/>
  <c r="AA360" i="4"/>
  <c r="AS360" i="4" s="1"/>
  <c r="Z360" i="4"/>
  <c r="AR360" i="4" s="1"/>
  <c r="Y360" i="4"/>
  <c r="AQ360" i="4" s="1"/>
  <c r="X360" i="4"/>
  <c r="AP360" i="4" s="1"/>
  <c r="W360" i="4"/>
  <c r="AO360" i="4" s="1"/>
  <c r="V360" i="4"/>
  <c r="AN360" i="4" s="1"/>
  <c r="J356" i="8"/>
  <c r="O356" i="8" s="1"/>
  <c r="H356" i="8"/>
  <c r="M356" i="8" s="1"/>
  <c r="G356" i="8"/>
  <c r="L356" i="8" s="1"/>
  <c r="AC359" i="4"/>
  <c r="AU359" i="4" s="1"/>
  <c r="AB359" i="4"/>
  <c r="AT359" i="4" s="1"/>
  <c r="AA359" i="4"/>
  <c r="AS359" i="4" s="1"/>
  <c r="Z359" i="4"/>
  <c r="AR359" i="4" s="1"/>
  <c r="Y359" i="4"/>
  <c r="AQ359" i="4" s="1"/>
  <c r="X359" i="4"/>
  <c r="AP359" i="4" s="1"/>
  <c r="W359" i="4"/>
  <c r="AO359" i="4" s="1"/>
  <c r="V359" i="4"/>
  <c r="AN359" i="4" s="1"/>
  <c r="J355" i="8"/>
  <c r="O355" i="8" s="1"/>
  <c r="H355" i="8"/>
  <c r="M355" i="8" s="1"/>
  <c r="G355" i="8"/>
  <c r="L355" i="8" s="1"/>
  <c r="AC358" i="4"/>
  <c r="AU358" i="4" s="1"/>
  <c r="AB358" i="4"/>
  <c r="AT358" i="4" s="1"/>
  <c r="AA358" i="4"/>
  <c r="AS358" i="4" s="1"/>
  <c r="Z358" i="4"/>
  <c r="AR358" i="4" s="1"/>
  <c r="Y358" i="4"/>
  <c r="AQ358" i="4" s="1"/>
  <c r="X358" i="4"/>
  <c r="AP358" i="4" s="1"/>
  <c r="W358" i="4"/>
  <c r="AO358" i="4" s="1"/>
  <c r="V358" i="4"/>
  <c r="AN358" i="4" s="1"/>
  <c r="J354" i="8"/>
  <c r="O354" i="8" s="1"/>
  <c r="H354" i="8"/>
  <c r="M354" i="8" s="1"/>
  <c r="G354" i="8"/>
  <c r="L354" i="8" s="1"/>
  <c r="AC357" i="4"/>
  <c r="AU357" i="4" s="1"/>
  <c r="AB357" i="4"/>
  <c r="AT357" i="4" s="1"/>
  <c r="AA357" i="4"/>
  <c r="AS357" i="4" s="1"/>
  <c r="Z357" i="4"/>
  <c r="AR357" i="4" s="1"/>
  <c r="Y357" i="4"/>
  <c r="AQ357" i="4" s="1"/>
  <c r="X357" i="4"/>
  <c r="AP357" i="4" s="1"/>
  <c r="W357" i="4"/>
  <c r="AO357" i="4" s="1"/>
  <c r="V357" i="4"/>
  <c r="AN357" i="4" s="1"/>
  <c r="J353" i="8"/>
  <c r="O353" i="8" s="1"/>
  <c r="H353" i="8"/>
  <c r="M353" i="8" s="1"/>
  <c r="G353" i="8"/>
  <c r="L353" i="8" s="1"/>
  <c r="AC356" i="4"/>
  <c r="AU356" i="4" s="1"/>
  <c r="AB356" i="4"/>
  <c r="AT356" i="4" s="1"/>
  <c r="AA356" i="4"/>
  <c r="AS356" i="4" s="1"/>
  <c r="Z356" i="4"/>
  <c r="AR356" i="4" s="1"/>
  <c r="Y356" i="4"/>
  <c r="AQ356" i="4" s="1"/>
  <c r="X356" i="4"/>
  <c r="AP356" i="4" s="1"/>
  <c r="W356" i="4"/>
  <c r="AO356" i="4" s="1"/>
  <c r="V356" i="4"/>
  <c r="AN356" i="4" s="1"/>
  <c r="J352" i="8"/>
  <c r="O352" i="8" s="1"/>
  <c r="H352" i="8"/>
  <c r="M352" i="8" s="1"/>
  <c r="G352" i="8"/>
  <c r="L352" i="8" s="1"/>
  <c r="AC355" i="4"/>
  <c r="AU355" i="4" s="1"/>
  <c r="AB355" i="4"/>
  <c r="AT355" i="4" s="1"/>
  <c r="AA355" i="4"/>
  <c r="AS355" i="4" s="1"/>
  <c r="Z355" i="4"/>
  <c r="AR355" i="4" s="1"/>
  <c r="Y355" i="4"/>
  <c r="AQ355" i="4" s="1"/>
  <c r="X355" i="4"/>
  <c r="AP355" i="4" s="1"/>
  <c r="W355" i="4"/>
  <c r="AO355" i="4" s="1"/>
  <c r="V355" i="4"/>
  <c r="AN355" i="4" s="1"/>
  <c r="J351" i="8"/>
  <c r="O351" i="8" s="1"/>
  <c r="H351" i="8"/>
  <c r="M351" i="8" s="1"/>
  <c r="G351" i="8"/>
  <c r="L351" i="8" s="1"/>
  <c r="AC354" i="4"/>
  <c r="AU354" i="4" s="1"/>
  <c r="AB354" i="4"/>
  <c r="AT354" i="4" s="1"/>
  <c r="AA354" i="4"/>
  <c r="AS354" i="4" s="1"/>
  <c r="Z354" i="4"/>
  <c r="AR354" i="4" s="1"/>
  <c r="Y354" i="4"/>
  <c r="AQ354" i="4" s="1"/>
  <c r="X354" i="4"/>
  <c r="AP354" i="4" s="1"/>
  <c r="W354" i="4"/>
  <c r="AO354" i="4" s="1"/>
  <c r="V354" i="4"/>
  <c r="AN354" i="4" s="1"/>
  <c r="J350" i="8"/>
  <c r="O350" i="8" s="1"/>
  <c r="H350" i="8"/>
  <c r="M350" i="8" s="1"/>
  <c r="G350" i="8"/>
  <c r="L350" i="8" s="1"/>
  <c r="AC353" i="4"/>
  <c r="AU353" i="4" s="1"/>
  <c r="AB353" i="4"/>
  <c r="AT353" i="4" s="1"/>
  <c r="AA353" i="4"/>
  <c r="AS353" i="4" s="1"/>
  <c r="Z353" i="4"/>
  <c r="AR353" i="4" s="1"/>
  <c r="Y353" i="4"/>
  <c r="AQ353" i="4" s="1"/>
  <c r="X353" i="4"/>
  <c r="AP353" i="4" s="1"/>
  <c r="W353" i="4"/>
  <c r="AO353" i="4" s="1"/>
  <c r="V353" i="4"/>
  <c r="AN353" i="4" s="1"/>
  <c r="D348" i="8" l="1"/>
  <c r="BI352" i="4"/>
  <c r="M352" i="4"/>
  <c r="BG352" i="4"/>
  <c r="S352" i="4" l="1"/>
  <c r="AK364" i="4" s="1"/>
  <c r="BC364" i="4" s="1"/>
  <c r="AE364" i="4"/>
  <c r="AW364" i="4" s="1"/>
  <c r="F348" i="8"/>
  <c r="K360" i="8" s="1"/>
  <c r="P360" i="8" s="1"/>
  <c r="I360" i="8"/>
  <c r="N360" i="8" s="1"/>
  <c r="D347" i="8"/>
  <c r="I359" i="8" s="1"/>
  <c r="N359" i="8" s="1"/>
  <c r="D349" i="8"/>
  <c r="I361" i="8" s="1"/>
  <c r="N361" i="8" s="1"/>
  <c r="Q352" i="4"/>
  <c r="AI364" i="4" s="1"/>
  <c r="BA364" i="4" s="1"/>
  <c r="L352" i="4"/>
  <c r="BF352" i="4"/>
  <c r="N352" i="4"/>
  <c r="AF364" i="4" s="1"/>
  <c r="AX364" i="4" s="1"/>
  <c r="BH352" i="4"/>
  <c r="O352" i="4"/>
  <c r="AG364" i="4" s="1"/>
  <c r="AY364" i="4" s="1"/>
  <c r="R352" i="4" l="1"/>
  <c r="AD364" i="4"/>
  <c r="AV364" i="4" s="1"/>
  <c r="BN352" i="4"/>
  <c r="B120" i="11"/>
  <c r="F347" i="8"/>
  <c r="K359" i="8" s="1"/>
  <c r="P359" i="8" s="1"/>
  <c r="F349" i="8"/>
  <c r="K361" i="8" s="1"/>
  <c r="P361" i="8" s="1"/>
  <c r="BK352" i="4"/>
  <c r="BO352" i="4"/>
  <c r="BY352" i="4"/>
  <c r="P352" i="4"/>
  <c r="BS352" i="4"/>
  <c r="BP352" i="4"/>
  <c r="BX352" i="4"/>
  <c r="BT352" i="4"/>
  <c r="BJ352" i="4"/>
  <c r="BR352" i="4"/>
  <c r="BQ352" i="4"/>
  <c r="BU352" i="4"/>
  <c r="BL352" i="4" l="1"/>
  <c r="AH364" i="4"/>
  <c r="AZ364" i="4" s="1"/>
  <c r="BM352" i="4"/>
  <c r="AJ364" i="4"/>
  <c r="BB364" i="4" s="1"/>
  <c r="S349" i="8"/>
  <c r="V349" i="8"/>
  <c r="U349" i="8"/>
  <c r="Q349" i="8"/>
  <c r="T349" i="8"/>
  <c r="R349" i="8"/>
  <c r="D120" i="11" l="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147" i="7"/>
  <c r="M93" i="4"/>
  <c r="S93" i="4" s="1"/>
  <c r="M94" i="4"/>
  <c r="M95" i="4"/>
  <c r="S95" i="4" s="1"/>
  <c r="M96" i="4"/>
  <c r="S96" i="4" s="1"/>
  <c r="M97" i="4"/>
  <c r="S97" i="4" s="1"/>
  <c r="M98" i="4"/>
  <c r="S98" i="4" s="1"/>
  <c r="M99" i="4"/>
  <c r="S99" i="4" s="1"/>
  <c r="M100" i="4"/>
  <c r="S100" i="4" s="1"/>
  <c r="M92" i="4"/>
  <c r="S92" i="4" s="1"/>
  <c r="M5" i="4"/>
  <c r="M6" i="4"/>
  <c r="M7" i="4"/>
  <c r="M8" i="4"/>
  <c r="M9" i="4"/>
  <c r="M10" i="4"/>
  <c r="M11" i="4"/>
  <c r="M12" i="4"/>
  <c r="M13" i="4"/>
  <c r="M14" i="4"/>
  <c r="M15" i="4"/>
  <c r="M16" i="4"/>
  <c r="S16" i="4" s="1"/>
  <c r="M17" i="4"/>
  <c r="S17" i="4" s="1"/>
  <c r="M18" i="4"/>
  <c r="S18" i="4" s="1"/>
  <c r="M19" i="4"/>
  <c r="S19" i="4" s="1"/>
  <c r="M20" i="4"/>
  <c r="S20" i="4" s="1"/>
  <c r="M21" i="4"/>
  <c r="S21" i="4" s="1"/>
  <c r="M22" i="4"/>
  <c r="M23" i="4"/>
  <c r="S23" i="4" s="1"/>
  <c r="M24" i="4"/>
  <c r="S24" i="4" s="1"/>
  <c r="M25" i="4"/>
  <c r="S25" i="4" s="1"/>
  <c r="M26" i="4"/>
  <c r="S26" i="4" s="1"/>
  <c r="M27" i="4"/>
  <c r="S27" i="4" s="1"/>
  <c r="M29" i="4"/>
  <c r="M30" i="4"/>
  <c r="M31" i="4"/>
  <c r="S31" i="4" s="1"/>
  <c r="M32" i="4"/>
  <c r="S32" i="4" s="1"/>
  <c r="M33" i="4"/>
  <c r="S33" i="4" s="1"/>
  <c r="M34" i="4"/>
  <c r="S34" i="4" s="1"/>
  <c r="M35" i="4"/>
  <c r="S35" i="4" s="1"/>
  <c r="M36" i="4"/>
  <c r="S36" i="4" s="1"/>
  <c r="M37" i="4"/>
  <c r="S37" i="4" s="1"/>
  <c r="M38" i="4"/>
  <c r="M39" i="4"/>
  <c r="S39" i="4" s="1"/>
  <c r="M40" i="4"/>
  <c r="S40" i="4" s="1"/>
  <c r="M41" i="4"/>
  <c r="S41" i="4" s="1"/>
  <c r="M42" i="4"/>
  <c r="S42" i="4" s="1"/>
  <c r="M43" i="4"/>
  <c r="S43" i="4" s="1"/>
  <c r="M44" i="4"/>
  <c r="S44" i="4" s="1"/>
  <c r="M45" i="4"/>
  <c r="S45" i="4" s="1"/>
  <c r="M46" i="4"/>
  <c r="S46" i="4" s="1"/>
  <c r="M47" i="4"/>
  <c r="S47" i="4" s="1"/>
  <c r="M48" i="4"/>
  <c r="S48" i="4" s="1"/>
  <c r="M49" i="4"/>
  <c r="S49" i="4" s="1"/>
  <c r="M50" i="4"/>
  <c r="S50" i="4" s="1"/>
  <c r="M51" i="4"/>
  <c r="S51" i="4" s="1"/>
  <c r="M52" i="4"/>
  <c r="S52" i="4" s="1"/>
  <c r="M53" i="4"/>
  <c r="S53" i="4" s="1"/>
  <c r="M54" i="4"/>
  <c r="S54" i="4" s="1"/>
  <c r="M55" i="4"/>
  <c r="S55" i="4" s="1"/>
  <c r="M56" i="4"/>
  <c r="S56" i="4" s="1"/>
  <c r="M57" i="4"/>
  <c r="S57" i="4" s="1"/>
  <c r="M58" i="4"/>
  <c r="S58" i="4" s="1"/>
  <c r="M59" i="4"/>
  <c r="S59" i="4" s="1"/>
  <c r="M60" i="4"/>
  <c r="S60" i="4" s="1"/>
  <c r="M61" i="4"/>
  <c r="S61" i="4" s="1"/>
  <c r="M62" i="4"/>
  <c r="M63" i="4"/>
  <c r="S63" i="4" s="1"/>
  <c r="M64" i="4"/>
  <c r="S64" i="4" s="1"/>
  <c r="M65" i="4"/>
  <c r="S65" i="4" s="1"/>
  <c r="M66" i="4"/>
  <c r="S66" i="4" s="1"/>
  <c r="M67" i="4"/>
  <c r="S67" i="4" s="1"/>
  <c r="M68" i="4"/>
  <c r="S68" i="4" s="1"/>
  <c r="M69" i="4"/>
  <c r="S69" i="4" s="1"/>
  <c r="M70" i="4"/>
  <c r="S70" i="4" s="1"/>
  <c r="M71" i="4"/>
  <c r="S71" i="4" s="1"/>
  <c r="M72" i="4"/>
  <c r="S72" i="4" s="1"/>
  <c r="M73" i="4"/>
  <c r="S73" i="4" s="1"/>
  <c r="M74" i="4"/>
  <c r="S74" i="4" s="1"/>
  <c r="M75" i="4"/>
  <c r="S75" i="4" s="1"/>
  <c r="M76" i="4"/>
  <c r="S76" i="4" s="1"/>
  <c r="M77" i="4"/>
  <c r="S77" i="4" s="1"/>
  <c r="M78" i="4"/>
  <c r="S78" i="4" s="1"/>
  <c r="M79" i="4"/>
  <c r="S79" i="4" s="1"/>
  <c r="M80" i="4"/>
  <c r="S80" i="4" s="1"/>
  <c r="M81" i="4"/>
  <c r="S81" i="4" s="1"/>
  <c r="M82" i="4"/>
  <c r="S82" i="4" s="1"/>
  <c r="M83" i="4"/>
  <c r="S83" i="4" s="1"/>
  <c r="M84" i="4"/>
  <c r="S84" i="4" s="1"/>
  <c r="M85" i="4"/>
  <c r="S85" i="4" s="1"/>
  <c r="M86" i="4"/>
  <c r="S86" i="4" s="1"/>
  <c r="M87" i="4"/>
  <c r="S87" i="4" s="1"/>
  <c r="M88" i="4"/>
  <c r="S88" i="4" s="1"/>
  <c r="M89" i="4"/>
  <c r="S89" i="4" s="1"/>
  <c r="M90" i="4"/>
  <c r="S90" i="4" s="1"/>
  <c r="M91" i="4"/>
  <c r="S91" i="4" s="1"/>
  <c r="M4" i="4"/>
  <c r="L93" i="4"/>
  <c r="R93" i="4" s="1"/>
  <c r="L94" i="4"/>
  <c r="R94" i="4" s="1"/>
  <c r="L95" i="4"/>
  <c r="R95" i="4" s="1"/>
  <c r="L96" i="4"/>
  <c r="R96" i="4" s="1"/>
  <c r="L97" i="4"/>
  <c r="R97" i="4" s="1"/>
  <c r="L98" i="4"/>
  <c r="R98" i="4" s="1"/>
  <c r="L99" i="4"/>
  <c r="R99" i="4" s="1"/>
  <c r="L100" i="4"/>
  <c r="R100" i="4" s="1"/>
  <c r="L92" i="4"/>
  <c r="R92" i="4" s="1"/>
  <c r="L5" i="4"/>
  <c r="L6" i="4"/>
  <c r="L7" i="4"/>
  <c r="L8" i="4"/>
  <c r="L9" i="4"/>
  <c r="L10" i="4"/>
  <c r="L11" i="4"/>
  <c r="L12" i="4"/>
  <c r="L13" i="4"/>
  <c r="L14" i="4"/>
  <c r="L15" i="4"/>
  <c r="L16" i="4"/>
  <c r="R16" i="4" s="1"/>
  <c r="L17" i="4"/>
  <c r="R17" i="4" s="1"/>
  <c r="L18" i="4"/>
  <c r="R18" i="4" s="1"/>
  <c r="L19" i="4"/>
  <c r="R19" i="4" s="1"/>
  <c r="L20" i="4"/>
  <c r="R20" i="4" s="1"/>
  <c r="L21" i="4"/>
  <c r="R21" i="4" s="1"/>
  <c r="L22" i="4"/>
  <c r="R22" i="4" s="1"/>
  <c r="L23" i="4"/>
  <c r="R23" i="4" s="1"/>
  <c r="L24" i="4"/>
  <c r="R24" i="4" s="1"/>
  <c r="L25" i="4"/>
  <c r="R25" i="4" s="1"/>
  <c r="L26" i="4"/>
  <c r="R26" i="4" s="1"/>
  <c r="L27" i="4"/>
  <c r="R27" i="4" s="1"/>
  <c r="L29" i="4"/>
  <c r="R29" i="4" s="1"/>
  <c r="L30" i="4"/>
  <c r="R30" i="4" s="1"/>
  <c r="L31" i="4"/>
  <c r="R31" i="4" s="1"/>
  <c r="L32" i="4"/>
  <c r="R32" i="4" s="1"/>
  <c r="L33" i="4"/>
  <c r="R33" i="4" s="1"/>
  <c r="AJ33" i="4" s="1"/>
  <c r="L34" i="4"/>
  <c r="R34" i="4" s="1"/>
  <c r="L35" i="4"/>
  <c r="R35" i="4" s="1"/>
  <c r="L36" i="4"/>
  <c r="R36" i="4" s="1"/>
  <c r="L37" i="4"/>
  <c r="R37" i="4" s="1"/>
  <c r="L38" i="4"/>
  <c r="R38" i="4" s="1"/>
  <c r="L39" i="4"/>
  <c r="R39" i="4" s="1"/>
  <c r="L40" i="4"/>
  <c r="R40" i="4" s="1"/>
  <c r="L41" i="4"/>
  <c r="R41" i="4" s="1"/>
  <c r="L42" i="4"/>
  <c r="R42" i="4" s="1"/>
  <c r="AJ42" i="4" s="1"/>
  <c r="L43" i="4"/>
  <c r="R43" i="4" s="1"/>
  <c r="L44" i="4"/>
  <c r="R44" i="4" s="1"/>
  <c r="L45" i="4"/>
  <c r="R45" i="4" s="1"/>
  <c r="L46" i="4"/>
  <c r="R46" i="4" s="1"/>
  <c r="L47" i="4"/>
  <c r="R47" i="4" s="1"/>
  <c r="L48" i="4"/>
  <c r="R48" i="4" s="1"/>
  <c r="L49" i="4"/>
  <c r="R49" i="4" s="1"/>
  <c r="L50" i="4"/>
  <c r="R50" i="4" s="1"/>
  <c r="L51" i="4"/>
  <c r="R51" i="4" s="1"/>
  <c r="L52" i="4"/>
  <c r="R52" i="4" s="1"/>
  <c r="L53" i="4"/>
  <c r="R53" i="4" s="1"/>
  <c r="L54" i="4"/>
  <c r="R54" i="4" s="1"/>
  <c r="L55" i="4"/>
  <c r="R55" i="4" s="1"/>
  <c r="L56" i="4"/>
  <c r="R56" i="4" s="1"/>
  <c r="L57" i="4"/>
  <c r="R57" i="4" s="1"/>
  <c r="L58" i="4"/>
  <c r="R58" i="4" s="1"/>
  <c r="AJ58" i="4" s="1"/>
  <c r="L59" i="4"/>
  <c r="R59" i="4" s="1"/>
  <c r="L60" i="4"/>
  <c r="R60" i="4" s="1"/>
  <c r="L61" i="4"/>
  <c r="R61" i="4" s="1"/>
  <c r="L62" i="4"/>
  <c r="R62" i="4" s="1"/>
  <c r="L63" i="4"/>
  <c r="R63" i="4" s="1"/>
  <c r="L64" i="4"/>
  <c r="R64" i="4" s="1"/>
  <c r="L65" i="4"/>
  <c r="R65" i="4" s="1"/>
  <c r="L66" i="4"/>
  <c r="R66" i="4" s="1"/>
  <c r="AJ66" i="4" s="1"/>
  <c r="L67" i="4"/>
  <c r="R67" i="4" s="1"/>
  <c r="L68" i="4"/>
  <c r="R68" i="4" s="1"/>
  <c r="L69" i="4"/>
  <c r="R69" i="4" s="1"/>
  <c r="L70" i="4"/>
  <c r="R70" i="4" s="1"/>
  <c r="L71" i="4"/>
  <c r="R71" i="4" s="1"/>
  <c r="L72" i="4"/>
  <c r="R72" i="4" s="1"/>
  <c r="L73" i="4"/>
  <c r="R73" i="4" s="1"/>
  <c r="L74" i="4"/>
  <c r="R74" i="4" s="1"/>
  <c r="AJ74" i="4" s="1"/>
  <c r="L75" i="4"/>
  <c r="R75" i="4" s="1"/>
  <c r="L76" i="4"/>
  <c r="R76" i="4" s="1"/>
  <c r="L77" i="4"/>
  <c r="R77" i="4" s="1"/>
  <c r="L78" i="4"/>
  <c r="R78" i="4" s="1"/>
  <c r="L79" i="4"/>
  <c r="R79" i="4" s="1"/>
  <c r="L80" i="4"/>
  <c r="R80" i="4" s="1"/>
  <c r="L81" i="4"/>
  <c r="R81" i="4" s="1"/>
  <c r="L82" i="4"/>
  <c r="R82" i="4" s="1"/>
  <c r="AJ82" i="4" s="1"/>
  <c r="L83" i="4"/>
  <c r="R83" i="4" s="1"/>
  <c r="L84" i="4"/>
  <c r="R84" i="4" s="1"/>
  <c r="L85" i="4"/>
  <c r="R85" i="4" s="1"/>
  <c r="L86" i="4"/>
  <c r="R86" i="4" s="1"/>
  <c r="L87" i="4"/>
  <c r="R87" i="4" s="1"/>
  <c r="L88" i="4"/>
  <c r="R88" i="4" s="1"/>
  <c r="L89" i="4"/>
  <c r="R89" i="4" s="1"/>
  <c r="L90" i="4"/>
  <c r="R90" i="4" s="1"/>
  <c r="L91" i="4"/>
  <c r="R91" i="4" s="1"/>
  <c r="L4" i="4"/>
  <c r="AJ90" i="4" l="1"/>
  <c r="AJ50" i="4"/>
  <c r="AJ88" i="4"/>
  <c r="AJ72" i="4"/>
  <c r="AJ48" i="4"/>
  <c r="AJ80" i="4"/>
  <c r="AJ64" i="4"/>
  <c r="AJ39" i="4"/>
  <c r="AJ31" i="4"/>
  <c r="AJ56" i="4"/>
  <c r="AJ79" i="4"/>
  <c r="AJ55" i="4"/>
  <c r="AJ87" i="4"/>
  <c r="AJ71" i="4"/>
  <c r="AJ63" i="4"/>
  <c r="AJ47" i="4"/>
  <c r="AJ38" i="4"/>
  <c r="AJ30" i="4"/>
  <c r="AJ89" i="4"/>
  <c r="AJ73" i="4"/>
  <c r="AJ65" i="4"/>
  <c r="AJ57" i="4"/>
  <c r="AJ49" i="4"/>
  <c r="AJ41" i="4"/>
  <c r="AJ97" i="4"/>
  <c r="AJ32" i="4"/>
  <c r="AJ96" i="4"/>
  <c r="AJ81" i="4"/>
  <c r="AJ95" i="4"/>
  <c r="BM56" i="4"/>
  <c r="AK56" i="4"/>
  <c r="P14" i="4"/>
  <c r="R14" i="4"/>
  <c r="AJ26" i="4" s="1"/>
  <c r="P6" i="4"/>
  <c r="R6" i="4"/>
  <c r="BM79" i="4"/>
  <c r="AK79" i="4"/>
  <c r="BM63" i="4"/>
  <c r="AK63" i="4"/>
  <c r="BM39" i="4"/>
  <c r="AK39" i="4"/>
  <c r="Q14" i="4"/>
  <c r="S14" i="4"/>
  <c r="AJ86" i="4"/>
  <c r="AJ70" i="4"/>
  <c r="AJ62" i="4"/>
  <c r="AJ46" i="4"/>
  <c r="P13" i="4"/>
  <c r="R13" i="4"/>
  <c r="AJ25" i="4" s="1"/>
  <c r="P5" i="4"/>
  <c r="R5" i="4"/>
  <c r="AJ94" i="4"/>
  <c r="BM86" i="4"/>
  <c r="AK86" i="4"/>
  <c r="BM78" i="4"/>
  <c r="AK78" i="4"/>
  <c r="Q62" i="4"/>
  <c r="S62" i="4"/>
  <c r="AK74" i="4" s="1"/>
  <c r="BM54" i="4"/>
  <c r="AK54" i="4"/>
  <c r="BM46" i="4"/>
  <c r="AK46" i="4"/>
  <c r="AE38" i="4"/>
  <c r="S38" i="4"/>
  <c r="AK50" i="4" s="1"/>
  <c r="BM21" i="4"/>
  <c r="Q13" i="4"/>
  <c r="S13" i="4"/>
  <c r="Q5" i="4"/>
  <c r="S5" i="4"/>
  <c r="AJ85" i="4"/>
  <c r="AJ77" i="4"/>
  <c r="AJ69" i="4"/>
  <c r="AJ61" i="4"/>
  <c r="AJ53" i="4"/>
  <c r="AJ45" i="4"/>
  <c r="AJ37" i="4"/>
  <c r="AJ29" i="4"/>
  <c r="P12" i="4"/>
  <c r="R12" i="4"/>
  <c r="AJ24" i="4" s="1"/>
  <c r="AJ92" i="4"/>
  <c r="AJ93" i="4"/>
  <c r="BM85" i="4"/>
  <c r="AK85" i="4"/>
  <c r="BM77" i="4"/>
  <c r="AK77" i="4"/>
  <c r="BM69" i="4"/>
  <c r="AK69" i="4"/>
  <c r="BM61" i="4"/>
  <c r="AK61" i="4"/>
  <c r="BM53" i="4"/>
  <c r="AK53" i="4"/>
  <c r="BM45" i="4"/>
  <c r="AK45" i="4"/>
  <c r="BM37" i="4"/>
  <c r="AK37" i="4"/>
  <c r="BM20" i="4"/>
  <c r="Q12" i="4"/>
  <c r="S12" i="4"/>
  <c r="AK92" i="4"/>
  <c r="BM92" i="4"/>
  <c r="AK93" i="4"/>
  <c r="BM93" i="4"/>
  <c r="AJ84" i="4"/>
  <c r="AJ60" i="4"/>
  <c r="AJ44" i="4"/>
  <c r="P11" i="4"/>
  <c r="R11" i="4"/>
  <c r="AJ23" i="4" s="1"/>
  <c r="BM76" i="4"/>
  <c r="AK76" i="4"/>
  <c r="BM52" i="4"/>
  <c r="AK52" i="4"/>
  <c r="BM27" i="4"/>
  <c r="AK100" i="4"/>
  <c r="BM100" i="4"/>
  <c r="BM80" i="4"/>
  <c r="AK80" i="4"/>
  <c r="AJ76" i="4"/>
  <c r="AJ68" i="4"/>
  <c r="AJ52" i="4"/>
  <c r="AJ36" i="4"/>
  <c r="AJ100" i="4"/>
  <c r="Q4" i="4"/>
  <c r="S4" i="4"/>
  <c r="BM84" i="4"/>
  <c r="AK84" i="4"/>
  <c r="BM68" i="4"/>
  <c r="AK68" i="4"/>
  <c r="BM60" i="4"/>
  <c r="AK60" i="4"/>
  <c r="BM44" i="4"/>
  <c r="AK44" i="4"/>
  <c r="AK36" i="4"/>
  <c r="BM36" i="4"/>
  <c r="BM19" i="4"/>
  <c r="Q11" i="4"/>
  <c r="S11" i="4"/>
  <c r="AK23" i="4" s="1"/>
  <c r="AJ91" i="4"/>
  <c r="AJ83" i="4"/>
  <c r="AJ75" i="4"/>
  <c r="AJ67" i="4"/>
  <c r="AJ59" i="4"/>
  <c r="AJ51" i="4"/>
  <c r="AJ43" i="4"/>
  <c r="AJ35" i="4"/>
  <c r="AJ18" i="4"/>
  <c r="P10" i="4"/>
  <c r="R10" i="4"/>
  <c r="AJ22" i="4" s="1"/>
  <c r="AJ99" i="4"/>
  <c r="AK91" i="4"/>
  <c r="BM91" i="4"/>
  <c r="AK83" i="4"/>
  <c r="BM83" i="4"/>
  <c r="AK75" i="4"/>
  <c r="BM75" i="4"/>
  <c r="AK67" i="4"/>
  <c r="BM67" i="4"/>
  <c r="AK59" i="4"/>
  <c r="BM59" i="4"/>
  <c r="AK51" i="4"/>
  <c r="BM51" i="4"/>
  <c r="AK43" i="4"/>
  <c r="BM43" i="4"/>
  <c r="AK35" i="4"/>
  <c r="BM35" i="4"/>
  <c r="AK26" i="4"/>
  <c r="BM26" i="4"/>
  <c r="BM18" i="4"/>
  <c r="Q10" i="4"/>
  <c r="S10" i="4"/>
  <c r="AK99" i="4"/>
  <c r="BM99" i="4"/>
  <c r="P15" i="4"/>
  <c r="R15" i="4"/>
  <c r="AJ27" i="4" s="1"/>
  <c r="BM64" i="4"/>
  <c r="AK64" i="4"/>
  <c r="P4" i="4"/>
  <c r="R4" i="4"/>
  <c r="AJ16" i="4" s="1"/>
  <c r="AJ34" i="4"/>
  <c r="AJ17" i="4"/>
  <c r="P9" i="4"/>
  <c r="R9" i="4"/>
  <c r="AJ21" i="4" s="1"/>
  <c r="AJ98" i="4"/>
  <c r="AK90" i="4"/>
  <c r="BM90" i="4"/>
  <c r="AK82" i="4"/>
  <c r="BM82" i="4"/>
  <c r="BM74" i="4"/>
  <c r="AK66" i="4"/>
  <c r="BM66" i="4"/>
  <c r="AK58" i="4"/>
  <c r="BM58" i="4"/>
  <c r="BM50" i="4"/>
  <c r="BM42" i="4"/>
  <c r="BM34" i="4"/>
  <c r="BM25" i="4"/>
  <c r="BM17" i="4"/>
  <c r="AK17" i="4"/>
  <c r="Q9" i="4"/>
  <c r="S9" i="4"/>
  <c r="BM9" i="4" s="1"/>
  <c r="AK98" i="4"/>
  <c r="BM98" i="4"/>
  <c r="AK81" i="4"/>
  <c r="BM81" i="4"/>
  <c r="AK73" i="4"/>
  <c r="BM73" i="4"/>
  <c r="AK65" i="4"/>
  <c r="BM65" i="4"/>
  <c r="AK57" i="4"/>
  <c r="BM57" i="4"/>
  <c r="AK49" i="4"/>
  <c r="BM49" i="4"/>
  <c r="BM41" i="4"/>
  <c r="AK33" i="4"/>
  <c r="BM33" i="4"/>
  <c r="BM24" i="4"/>
  <c r="BM16" i="4"/>
  <c r="Q8" i="4"/>
  <c r="S8" i="4"/>
  <c r="AK20" i="4" s="1"/>
  <c r="AK97" i="4"/>
  <c r="BM97" i="4"/>
  <c r="BM72" i="4"/>
  <c r="AK72" i="4"/>
  <c r="BM40" i="4"/>
  <c r="AK32" i="4"/>
  <c r="BM32" i="4"/>
  <c r="BM23" i="4"/>
  <c r="Q15" i="4"/>
  <c r="S15" i="4"/>
  <c r="Q7" i="4"/>
  <c r="S7" i="4"/>
  <c r="AK96" i="4"/>
  <c r="BM96" i="4"/>
  <c r="P8" i="4"/>
  <c r="R8" i="4"/>
  <c r="AJ20" i="4" s="1"/>
  <c r="BM88" i="4"/>
  <c r="AK88" i="4"/>
  <c r="BM87" i="4"/>
  <c r="AK87" i="4"/>
  <c r="BM47" i="4"/>
  <c r="AK47" i="4"/>
  <c r="AE22" i="4"/>
  <c r="S22" i="4"/>
  <c r="AK34" i="4" s="1"/>
  <c r="AK95" i="4"/>
  <c r="BM95" i="4"/>
  <c r="AK89" i="4"/>
  <c r="BM89" i="4"/>
  <c r="P7" i="4"/>
  <c r="R7" i="4"/>
  <c r="AJ19" i="4" s="1"/>
  <c r="BM48" i="4"/>
  <c r="AK48" i="4"/>
  <c r="BM71" i="4"/>
  <c r="AK71" i="4"/>
  <c r="BM55" i="4"/>
  <c r="AK55" i="4"/>
  <c r="BM31" i="4"/>
  <c r="AK31" i="4"/>
  <c r="Q6" i="4"/>
  <c r="S6" i="4"/>
  <c r="BM6" i="4" s="1"/>
  <c r="AJ78" i="4"/>
  <c r="AJ54" i="4"/>
  <c r="BM70" i="4"/>
  <c r="AK70" i="4"/>
  <c r="AE30" i="4"/>
  <c r="S30" i="4"/>
  <c r="AK42" i="4" s="1"/>
  <c r="Q94" i="4"/>
  <c r="S94" i="4"/>
  <c r="AE82" i="4"/>
  <c r="AE66" i="4"/>
  <c r="AE50" i="4"/>
  <c r="AE42" i="4"/>
  <c r="AE90" i="4"/>
  <c r="AE58" i="4"/>
  <c r="AE74" i="4"/>
  <c r="AE86" i="4"/>
  <c r="AE78" i="4"/>
  <c r="AE70" i="4"/>
  <c r="AE54" i="4"/>
  <c r="AE46" i="4"/>
  <c r="Q22" i="4"/>
  <c r="AE26" i="4"/>
  <c r="AE18" i="4"/>
  <c r="AE34" i="4"/>
  <c r="Q86" i="4"/>
  <c r="Q54" i="4"/>
  <c r="AD85" i="4"/>
  <c r="P85" i="4"/>
  <c r="AD77" i="4"/>
  <c r="P77" i="4"/>
  <c r="AD69" i="4"/>
  <c r="P69" i="4"/>
  <c r="AD61" i="4"/>
  <c r="P61" i="4"/>
  <c r="AD53" i="4"/>
  <c r="P53" i="4"/>
  <c r="AD45" i="4"/>
  <c r="P45" i="4"/>
  <c r="AD37" i="4"/>
  <c r="P37" i="4"/>
  <c r="AD29" i="4"/>
  <c r="P29" i="4"/>
  <c r="AD21" i="4"/>
  <c r="P21" i="4"/>
  <c r="AE95" i="4"/>
  <c r="Q95" i="4"/>
  <c r="AD84" i="4"/>
  <c r="P84" i="4"/>
  <c r="P76" i="4"/>
  <c r="AD76" i="4"/>
  <c r="AD68" i="4"/>
  <c r="P68" i="4"/>
  <c r="P60" i="4"/>
  <c r="AD60" i="4"/>
  <c r="AD52" i="4"/>
  <c r="P52" i="4"/>
  <c r="P44" i="4"/>
  <c r="AD44" i="4"/>
  <c r="AD36" i="4"/>
  <c r="P36" i="4"/>
  <c r="AD20" i="4"/>
  <c r="P20" i="4"/>
  <c r="P92" i="4"/>
  <c r="AD92" i="4"/>
  <c r="AD91" i="4"/>
  <c r="P91" i="4"/>
  <c r="AD83" i="4"/>
  <c r="P83" i="4"/>
  <c r="AD75" i="4"/>
  <c r="P75" i="4"/>
  <c r="AD67" i="4"/>
  <c r="P67" i="4"/>
  <c r="AD59" i="4"/>
  <c r="P59" i="4"/>
  <c r="AD51" i="4"/>
  <c r="P51" i="4"/>
  <c r="AD43" i="4"/>
  <c r="P43" i="4"/>
  <c r="AD35" i="4"/>
  <c r="P35" i="4"/>
  <c r="AD27" i="4"/>
  <c r="P27" i="4"/>
  <c r="AD19" i="4"/>
  <c r="P19" i="4"/>
  <c r="AD90" i="4"/>
  <c r="P90" i="4"/>
  <c r="AD82" i="4"/>
  <c r="P82" i="4"/>
  <c r="AD74" i="4"/>
  <c r="P74" i="4"/>
  <c r="AD66" i="4"/>
  <c r="P66" i="4"/>
  <c r="AD58" i="4"/>
  <c r="P58" i="4"/>
  <c r="AD50" i="4"/>
  <c r="P50" i="4"/>
  <c r="AD42" i="4"/>
  <c r="P42" i="4"/>
  <c r="AD34" i="4"/>
  <c r="P34" i="4"/>
  <c r="AD26" i="4"/>
  <c r="P26" i="4"/>
  <c r="AD18" i="4"/>
  <c r="P18" i="4"/>
  <c r="AD100" i="4"/>
  <c r="P100" i="4"/>
  <c r="AE84" i="4"/>
  <c r="Q84" i="4"/>
  <c r="AE76" i="4"/>
  <c r="Q76" i="4"/>
  <c r="AE68" i="4"/>
  <c r="Q68" i="4"/>
  <c r="AE60" i="4"/>
  <c r="Q60" i="4"/>
  <c r="AE52" i="4"/>
  <c r="Q52" i="4"/>
  <c r="AD89" i="4"/>
  <c r="P89" i="4"/>
  <c r="AH89" i="4" s="1"/>
  <c r="AD81" i="4"/>
  <c r="P81" i="4"/>
  <c r="AD73" i="4"/>
  <c r="P73" i="4"/>
  <c r="AH73" i="4" s="1"/>
  <c r="AD65" i="4"/>
  <c r="P65" i="4"/>
  <c r="AD57" i="4"/>
  <c r="P57" i="4"/>
  <c r="AH57" i="4" s="1"/>
  <c r="AD49" i="4"/>
  <c r="P49" i="4"/>
  <c r="AD41" i="4"/>
  <c r="P41" i="4"/>
  <c r="AH41" i="4" s="1"/>
  <c r="AD33" i="4"/>
  <c r="P33" i="4"/>
  <c r="AD25" i="4"/>
  <c r="P25" i="4"/>
  <c r="AD17" i="4"/>
  <c r="P17" i="4"/>
  <c r="P88" i="4"/>
  <c r="AH88" i="4" s="1"/>
  <c r="AD88" i="4"/>
  <c r="AD80" i="4"/>
  <c r="P80" i="4"/>
  <c r="AH80" i="4" s="1"/>
  <c r="P72" i="4"/>
  <c r="AH72" i="4" s="1"/>
  <c r="AD72" i="4"/>
  <c r="AD64" i="4"/>
  <c r="P64" i="4"/>
  <c r="P56" i="4"/>
  <c r="AD56" i="4"/>
  <c r="AD48" i="4"/>
  <c r="P48" i="4"/>
  <c r="AH48" i="4" s="1"/>
  <c r="P40" i="4"/>
  <c r="AD32" i="4"/>
  <c r="P32" i="4"/>
  <c r="AH32" i="4" s="1"/>
  <c r="P24" i="4"/>
  <c r="AD24" i="4"/>
  <c r="P16" i="4"/>
  <c r="AD16" i="4"/>
  <c r="AD87" i="4"/>
  <c r="P87" i="4"/>
  <c r="AD79" i="4"/>
  <c r="P79" i="4"/>
  <c r="AD71" i="4"/>
  <c r="P71" i="4"/>
  <c r="AD63" i="4"/>
  <c r="P63" i="4"/>
  <c r="AD55" i="4"/>
  <c r="P55" i="4"/>
  <c r="AD47" i="4"/>
  <c r="P47" i="4"/>
  <c r="AD39" i="4"/>
  <c r="P39" i="4"/>
  <c r="AD31" i="4"/>
  <c r="P31" i="4"/>
  <c r="AD23" i="4"/>
  <c r="P23" i="4"/>
  <c r="AE24" i="4"/>
  <c r="Q24" i="4"/>
  <c r="AE16" i="4"/>
  <c r="Q16" i="4"/>
  <c r="AD86" i="4"/>
  <c r="P86" i="4"/>
  <c r="AD78" i="4"/>
  <c r="P78" i="4"/>
  <c r="AD70" i="4"/>
  <c r="P70" i="4"/>
  <c r="AD62" i="4"/>
  <c r="P62" i="4"/>
  <c r="AD54" i="4"/>
  <c r="P54" i="4"/>
  <c r="AD46" i="4"/>
  <c r="P46" i="4"/>
  <c r="AD38" i="4"/>
  <c r="P38" i="4"/>
  <c r="AH38" i="4" s="1"/>
  <c r="AD30" i="4"/>
  <c r="P30" i="4"/>
  <c r="AD22" i="4"/>
  <c r="P22" i="4"/>
  <c r="AD96" i="4"/>
  <c r="P96" i="4"/>
  <c r="AE88" i="4"/>
  <c r="Q88" i="4"/>
  <c r="AE80" i="4"/>
  <c r="Q80" i="4"/>
  <c r="AE72" i="4"/>
  <c r="Q72" i="4"/>
  <c r="AE64" i="4"/>
  <c r="Q64" i="4"/>
  <c r="AE56" i="4"/>
  <c r="Q56" i="4"/>
  <c r="AE48" i="4"/>
  <c r="Q48" i="4"/>
  <c r="Q40" i="4"/>
  <c r="AE32" i="4"/>
  <c r="Q32" i="4"/>
  <c r="AD95" i="4"/>
  <c r="P95" i="4"/>
  <c r="AE87" i="4"/>
  <c r="Q87" i="4"/>
  <c r="AE79" i="4"/>
  <c r="Q79" i="4"/>
  <c r="AE71" i="4"/>
  <c r="Q71" i="4"/>
  <c r="AE63" i="4"/>
  <c r="Q63" i="4"/>
  <c r="AE55" i="4"/>
  <c r="Q55" i="4"/>
  <c r="AE47" i="4"/>
  <c r="Q47" i="4"/>
  <c r="AE39" i="4"/>
  <c r="Q39" i="4"/>
  <c r="AE31" i="4"/>
  <c r="Q31" i="4"/>
  <c r="AE23" i="4"/>
  <c r="Q23" i="4"/>
  <c r="Q82" i="4"/>
  <c r="Q50" i="4"/>
  <c r="Q18" i="4"/>
  <c r="AD94" i="4"/>
  <c r="P94" i="4"/>
  <c r="AE93" i="4"/>
  <c r="Q93" i="4"/>
  <c r="Q78" i="4"/>
  <c r="Q46" i="4"/>
  <c r="AE94" i="4"/>
  <c r="AD93" i="4"/>
  <c r="P93" i="4"/>
  <c r="AE85" i="4"/>
  <c r="Q85" i="4"/>
  <c r="AE77" i="4"/>
  <c r="Q77" i="4"/>
  <c r="AE69" i="4"/>
  <c r="Q69" i="4"/>
  <c r="AE61" i="4"/>
  <c r="Q61" i="4"/>
  <c r="AE53" i="4"/>
  <c r="Q53" i="4"/>
  <c r="AE45" i="4"/>
  <c r="Q45" i="4"/>
  <c r="AE37" i="4"/>
  <c r="Q37" i="4"/>
  <c r="AE29" i="4"/>
  <c r="AE21" i="4"/>
  <c r="Q21" i="4"/>
  <c r="AE100" i="4"/>
  <c r="Q74" i="4"/>
  <c r="Q42" i="4"/>
  <c r="AE44" i="4"/>
  <c r="Q44" i="4"/>
  <c r="AE36" i="4"/>
  <c r="Q36" i="4"/>
  <c r="AE20" i="4"/>
  <c r="Q20" i="4"/>
  <c r="AE92" i="4"/>
  <c r="Q92" i="4"/>
  <c r="AE99" i="4"/>
  <c r="Q99" i="4"/>
  <c r="Q100" i="4"/>
  <c r="Q70" i="4"/>
  <c r="Q38" i="4"/>
  <c r="AE62" i="4"/>
  <c r="AD99" i="4"/>
  <c r="P99" i="4"/>
  <c r="AE91" i="4"/>
  <c r="Q91" i="4"/>
  <c r="AE83" i="4"/>
  <c r="Q83" i="4"/>
  <c r="AE75" i="4"/>
  <c r="Q75" i="4"/>
  <c r="AE67" i="4"/>
  <c r="Q67" i="4"/>
  <c r="AI67" i="4" s="1"/>
  <c r="AE59" i="4"/>
  <c r="Q59" i="4"/>
  <c r="AI59" i="4" s="1"/>
  <c r="AE51" i="4"/>
  <c r="Q51" i="4"/>
  <c r="AE43" i="4"/>
  <c r="Q43" i="4"/>
  <c r="AE35" i="4"/>
  <c r="Q35" i="4"/>
  <c r="AI35" i="4" s="1"/>
  <c r="AE27" i="4"/>
  <c r="Q27" i="4"/>
  <c r="AE19" i="4"/>
  <c r="Q19" i="4"/>
  <c r="AI19" i="4" s="1"/>
  <c r="AE98" i="4"/>
  <c r="Q98" i="4"/>
  <c r="Q66" i="4"/>
  <c r="Q34" i="4"/>
  <c r="AD98" i="4"/>
  <c r="P98" i="4"/>
  <c r="AE97" i="4"/>
  <c r="Q97" i="4"/>
  <c r="Q30" i="4"/>
  <c r="AD97" i="4"/>
  <c r="P97" i="4"/>
  <c r="AE89" i="4"/>
  <c r="Q89" i="4"/>
  <c r="AE81" i="4"/>
  <c r="Q81" i="4"/>
  <c r="AE73" i="4"/>
  <c r="Q73" i="4"/>
  <c r="AE65" i="4"/>
  <c r="Q65" i="4"/>
  <c r="AI65" i="4" s="1"/>
  <c r="AE57" i="4"/>
  <c r="Q57" i="4"/>
  <c r="AE49" i="4"/>
  <c r="Q49" i="4"/>
  <c r="AE41" i="4"/>
  <c r="Q41" i="4"/>
  <c r="AE33" i="4"/>
  <c r="Q33" i="4"/>
  <c r="AE25" i="4"/>
  <c r="Q25" i="4"/>
  <c r="AE17" i="4"/>
  <c r="Q17" i="4"/>
  <c r="AI17" i="4" s="1"/>
  <c r="AE96" i="4"/>
  <c r="Q96" i="4"/>
  <c r="Q90" i="4"/>
  <c r="Q58" i="4"/>
  <c r="Q26" i="4"/>
  <c r="G18" i="8"/>
  <c r="H18" i="8"/>
  <c r="J18" i="8"/>
  <c r="G19" i="8"/>
  <c r="H19" i="8"/>
  <c r="J19" i="8"/>
  <c r="G20" i="8"/>
  <c r="H20" i="8"/>
  <c r="J20" i="8"/>
  <c r="G21" i="8"/>
  <c r="H21" i="8"/>
  <c r="J21" i="8"/>
  <c r="G22" i="8"/>
  <c r="H22" i="8"/>
  <c r="J22" i="8"/>
  <c r="G23" i="8"/>
  <c r="H23" i="8"/>
  <c r="J23" i="8"/>
  <c r="G24" i="8"/>
  <c r="H24" i="8"/>
  <c r="J24" i="8"/>
  <c r="G25" i="8"/>
  <c r="H25" i="8"/>
  <c r="J25" i="8"/>
  <c r="G26" i="8"/>
  <c r="H26" i="8"/>
  <c r="J26" i="8"/>
  <c r="G27" i="8"/>
  <c r="H27" i="8"/>
  <c r="J27" i="8"/>
  <c r="G28" i="8"/>
  <c r="H28" i="8"/>
  <c r="J28" i="8"/>
  <c r="G29" i="8"/>
  <c r="H29" i="8"/>
  <c r="J29" i="8"/>
  <c r="G30" i="8"/>
  <c r="H30" i="8"/>
  <c r="J30" i="8"/>
  <c r="G31" i="8"/>
  <c r="H31" i="8"/>
  <c r="J31" i="8"/>
  <c r="G32" i="8"/>
  <c r="H32" i="8"/>
  <c r="J32" i="8"/>
  <c r="G33" i="8"/>
  <c r="H33" i="8"/>
  <c r="J33" i="8"/>
  <c r="G34" i="8"/>
  <c r="H34" i="8"/>
  <c r="J34" i="8"/>
  <c r="G35" i="8"/>
  <c r="H35" i="8"/>
  <c r="J35" i="8"/>
  <c r="G36" i="8"/>
  <c r="H36" i="8"/>
  <c r="J36" i="8"/>
  <c r="G37" i="8"/>
  <c r="H37" i="8"/>
  <c r="J37" i="8"/>
  <c r="G38" i="8"/>
  <c r="H38" i="8"/>
  <c r="J38" i="8"/>
  <c r="G39" i="8"/>
  <c r="H39" i="8"/>
  <c r="J39" i="8"/>
  <c r="G40" i="8"/>
  <c r="H40" i="8"/>
  <c r="J40" i="8"/>
  <c r="G41" i="8"/>
  <c r="H41" i="8"/>
  <c r="J41" i="8"/>
  <c r="G42" i="8"/>
  <c r="H42" i="8"/>
  <c r="J42" i="8"/>
  <c r="G43" i="8"/>
  <c r="H43" i="8"/>
  <c r="J43" i="8"/>
  <c r="G44" i="8"/>
  <c r="H44" i="8"/>
  <c r="J44" i="8"/>
  <c r="G45" i="8"/>
  <c r="H45" i="8"/>
  <c r="J45" i="8"/>
  <c r="G46" i="8"/>
  <c r="H46" i="8"/>
  <c r="J46" i="8"/>
  <c r="G47" i="8"/>
  <c r="H47" i="8"/>
  <c r="J47" i="8"/>
  <c r="G48" i="8"/>
  <c r="H48" i="8"/>
  <c r="J48" i="8"/>
  <c r="G49" i="8"/>
  <c r="H49" i="8"/>
  <c r="J49" i="8"/>
  <c r="G50" i="8"/>
  <c r="H50" i="8"/>
  <c r="J50" i="8"/>
  <c r="G51" i="8"/>
  <c r="H51" i="8"/>
  <c r="J51" i="8"/>
  <c r="G52" i="8"/>
  <c r="H52" i="8"/>
  <c r="J52" i="8"/>
  <c r="G53" i="8"/>
  <c r="H53" i="8"/>
  <c r="J53" i="8"/>
  <c r="G54" i="8"/>
  <c r="H54" i="8"/>
  <c r="J54" i="8"/>
  <c r="G55" i="8"/>
  <c r="H55" i="8"/>
  <c r="J55" i="8"/>
  <c r="G56" i="8"/>
  <c r="H56" i="8"/>
  <c r="J56" i="8"/>
  <c r="G57" i="8"/>
  <c r="H57" i="8"/>
  <c r="J57" i="8"/>
  <c r="G58" i="8"/>
  <c r="H58" i="8"/>
  <c r="J58" i="8"/>
  <c r="G59" i="8"/>
  <c r="H59" i="8"/>
  <c r="J59" i="8"/>
  <c r="G60" i="8"/>
  <c r="H60" i="8"/>
  <c r="J60" i="8"/>
  <c r="G61" i="8"/>
  <c r="H61" i="8"/>
  <c r="J61" i="8"/>
  <c r="G62" i="8"/>
  <c r="H62" i="8"/>
  <c r="J62" i="8"/>
  <c r="G63" i="8"/>
  <c r="H63" i="8"/>
  <c r="J63" i="8"/>
  <c r="G64" i="8"/>
  <c r="H64" i="8"/>
  <c r="J64" i="8"/>
  <c r="G65" i="8"/>
  <c r="H65" i="8"/>
  <c r="J65" i="8"/>
  <c r="G66" i="8"/>
  <c r="H66" i="8"/>
  <c r="J66" i="8"/>
  <c r="G67" i="8"/>
  <c r="H67" i="8"/>
  <c r="J67" i="8"/>
  <c r="G68" i="8"/>
  <c r="H68" i="8"/>
  <c r="J68" i="8"/>
  <c r="G69" i="8"/>
  <c r="H69" i="8"/>
  <c r="J69" i="8"/>
  <c r="G70" i="8"/>
  <c r="H70" i="8"/>
  <c r="J70" i="8"/>
  <c r="G71" i="8"/>
  <c r="H71" i="8"/>
  <c r="J71" i="8"/>
  <c r="G72" i="8"/>
  <c r="H72" i="8"/>
  <c r="J72" i="8"/>
  <c r="G73" i="8"/>
  <c r="H73" i="8"/>
  <c r="J73" i="8"/>
  <c r="G74" i="8"/>
  <c r="H74" i="8"/>
  <c r="J74" i="8"/>
  <c r="G75" i="8"/>
  <c r="H75" i="8"/>
  <c r="J75" i="8"/>
  <c r="G76" i="8"/>
  <c r="H76" i="8"/>
  <c r="J76" i="8"/>
  <c r="G77" i="8"/>
  <c r="H77" i="8"/>
  <c r="J77" i="8"/>
  <c r="G78" i="8"/>
  <c r="H78" i="8"/>
  <c r="J78" i="8"/>
  <c r="G79" i="8"/>
  <c r="H79" i="8"/>
  <c r="J79" i="8"/>
  <c r="G80" i="8"/>
  <c r="H80" i="8"/>
  <c r="J80" i="8"/>
  <c r="G81" i="8"/>
  <c r="H81" i="8"/>
  <c r="J81" i="8"/>
  <c r="G82" i="8"/>
  <c r="H82" i="8"/>
  <c r="J82" i="8"/>
  <c r="G83" i="8"/>
  <c r="H83" i="8"/>
  <c r="J83" i="8"/>
  <c r="G84" i="8"/>
  <c r="H84" i="8"/>
  <c r="J84" i="8"/>
  <c r="G85" i="8"/>
  <c r="H85" i="8"/>
  <c r="J85" i="8"/>
  <c r="G86" i="8"/>
  <c r="H86" i="8"/>
  <c r="J86" i="8"/>
  <c r="G87" i="8"/>
  <c r="H87" i="8"/>
  <c r="J87" i="8"/>
  <c r="G88" i="8"/>
  <c r="H88" i="8"/>
  <c r="J88" i="8"/>
  <c r="G89" i="8"/>
  <c r="H89" i="8"/>
  <c r="J89" i="8"/>
  <c r="G90" i="8"/>
  <c r="H90" i="8"/>
  <c r="J90" i="8"/>
  <c r="G91" i="8"/>
  <c r="H91" i="8"/>
  <c r="J91" i="8"/>
  <c r="G92" i="8"/>
  <c r="H92" i="8"/>
  <c r="J92" i="8"/>
  <c r="G93" i="8"/>
  <c r="H93" i="8"/>
  <c r="J93" i="8"/>
  <c r="G94" i="8"/>
  <c r="H94" i="8"/>
  <c r="J94" i="8"/>
  <c r="G95" i="8"/>
  <c r="H95" i="8"/>
  <c r="J95" i="8"/>
  <c r="G96" i="8"/>
  <c r="H96" i="8"/>
  <c r="J96" i="8"/>
  <c r="G97" i="8"/>
  <c r="H97" i="8"/>
  <c r="J97" i="8"/>
  <c r="G98" i="8"/>
  <c r="H98" i="8"/>
  <c r="J98" i="8"/>
  <c r="G99" i="8"/>
  <c r="H99" i="8"/>
  <c r="J99" i="8"/>
  <c r="G100" i="8"/>
  <c r="H100" i="8"/>
  <c r="J100" i="8"/>
  <c r="G101" i="8"/>
  <c r="H101" i="8"/>
  <c r="J101" i="8"/>
  <c r="G102" i="8"/>
  <c r="H102" i="8"/>
  <c r="J102" i="8"/>
  <c r="G103" i="8"/>
  <c r="H103" i="8"/>
  <c r="J103" i="8"/>
  <c r="G104" i="8"/>
  <c r="H104" i="8"/>
  <c r="J104" i="8"/>
  <c r="G105" i="8"/>
  <c r="H105" i="8"/>
  <c r="J105" i="8"/>
  <c r="G106" i="8"/>
  <c r="H106" i="8"/>
  <c r="J106" i="8"/>
  <c r="G107" i="8"/>
  <c r="H107" i="8"/>
  <c r="J107" i="8"/>
  <c r="G108" i="8"/>
  <c r="H108" i="8"/>
  <c r="J108" i="8"/>
  <c r="G109" i="8"/>
  <c r="H109" i="8"/>
  <c r="J109" i="8"/>
  <c r="G110" i="8"/>
  <c r="H110" i="8"/>
  <c r="J110" i="8"/>
  <c r="G111" i="8"/>
  <c r="H111" i="8"/>
  <c r="J111" i="8"/>
  <c r="G112" i="8"/>
  <c r="H112" i="8"/>
  <c r="J112" i="8"/>
  <c r="G113" i="8"/>
  <c r="H113" i="8"/>
  <c r="J113" i="8"/>
  <c r="G114" i="8"/>
  <c r="H114" i="8"/>
  <c r="J114" i="8"/>
  <c r="G115" i="8"/>
  <c r="H115" i="8"/>
  <c r="J115" i="8"/>
  <c r="G116" i="8"/>
  <c r="H116" i="8"/>
  <c r="J116" i="8"/>
  <c r="G117" i="8"/>
  <c r="H117" i="8"/>
  <c r="J117" i="8"/>
  <c r="G118" i="8"/>
  <c r="H118" i="8"/>
  <c r="J118" i="8"/>
  <c r="G119" i="8"/>
  <c r="H119" i="8"/>
  <c r="J119" i="8"/>
  <c r="G120" i="8"/>
  <c r="H120" i="8"/>
  <c r="J120" i="8"/>
  <c r="G121" i="8"/>
  <c r="H121" i="8"/>
  <c r="J121" i="8"/>
  <c r="G122" i="8"/>
  <c r="H122" i="8"/>
  <c r="J122" i="8"/>
  <c r="G123" i="8"/>
  <c r="H123" i="8"/>
  <c r="J123" i="8"/>
  <c r="G124" i="8"/>
  <c r="H124" i="8"/>
  <c r="J124" i="8"/>
  <c r="G125" i="8"/>
  <c r="H125" i="8"/>
  <c r="J125" i="8"/>
  <c r="G126" i="8"/>
  <c r="H126" i="8"/>
  <c r="J126" i="8"/>
  <c r="G127" i="8"/>
  <c r="H127" i="8"/>
  <c r="J127" i="8"/>
  <c r="G128" i="8"/>
  <c r="H128" i="8"/>
  <c r="J128" i="8"/>
  <c r="G129" i="8"/>
  <c r="H129" i="8"/>
  <c r="J129" i="8"/>
  <c r="G130" i="8"/>
  <c r="H130" i="8"/>
  <c r="J130" i="8"/>
  <c r="G131" i="8"/>
  <c r="H131" i="8"/>
  <c r="J131" i="8"/>
  <c r="G132" i="8"/>
  <c r="H132" i="8"/>
  <c r="J132" i="8"/>
  <c r="G133" i="8"/>
  <c r="H133" i="8"/>
  <c r="J133" i="8"/>
  <c r="G134" i="8"/>
  <c r="H134" i="8"/>
  <c r="J134" i="8"/>
  <c r="G135" i="8"/>
  <c r="H135" i="8"/>
  <c r="J135" i="8"/>
  <c r="G136" i="8"/>
  <c r="H136" i="8"/>
  <c r="J136" i="8"/>
  <c r="G137" i="8"/>
  <c r="H137" i="8"/>
  <c r="J137" i="8"/>
  <c r="G138" i="8"/>
  <c r="H138" i="8"/>
  <c r="J138" i="8"/>
  <c r="G139" i="8"/>
  <c r="H139" i="8"/>
  <c r="J139" i="8"/>
  <c r="G140" i="8"/>
  <c r="H140" i="8"/>
  <c r="J140" i="8"/>
  <c r="G141" i="8"/>
  <c r="H141" i="8"/>
  <c r="J141" i="8"/>
  <c r="G142" i="8"/>
  <c r="H142" i="8"/>
  <c r="J142" i="8"/>
  <c r="G143" i="8"/>
  <c r="H143" i="8"/>
  <c r="J143" i="8"/>
  <c r="G144" i="8"/>
  <c r="H144" i="8"/>
  <c r="J144" i="8"/>
  <c r="G145" i="8"/>
  <c r="H145" i="8"/>
  <c r="J145" i="8"/>
  <c r="G146" i="8"/>
  <c r="H146" i="8"/>
  <c r="J146" i="8"/>
  <c r="G147" i="8"/>
  <c r="H147" i="8"/>
  <c r="J147" i="8"/>
  <c r="G148" i="8"/>
  <c r="H148" i="8"/>
  <c r="J148" i="8"/>
  <c r="G149" i="8"/>
  <c r="H149" i="8"/>
  <c r="J149" i="8"/>
  <c r="G150" i="8"/>
  <c r="H150" i="8"/>
  <c r="J150" i="8"/>
  <c r="G151" i="8"/>
  <c r="H151" i="8"/>
  <c r="J151" i="8"/>
  <c r="G152" i="8"/>
  <c r="H152" i="8"/>
  <c r="J152" i="8"/>
  <c r="G153" i="8"/>
  <c r="H153" i="8"/>
  <c r="J153" i="8"/>
  <c r="G154" i="8"/>
  <c r="H154" i="8"/>
  <c r="J154" i="8"/>
  <c r="G155" i="8"/>
  <c r="H155" i="8"/>
  <c r="J155" i="8"/>
  <c r="G156" i="8"/>
  <c r="H156" i="8"/>
  <c r="J156" i="8"/>
  <c r="G157" i="8"/>
  <c r="H157" i="8"/>
  <c r="J157" i="8"/>
  <c r="G158" i="8"/>
  <c r="H158" i="8"/>
  <c r="J158" i="8"/>
  <c r="G159" i="8"/>
  <c r="H159" i="8"/>
  <c r="J159" i="8"/>
  <c r="G160" i="8"/>
  <c r="H160" i="8"/>
  <c r="J160" i="8"/>
  <c r="G161" i="8"/>
  <c r="H161" i="8"/>
  <c r="J161" i="8"/>
  <c r="G162" i="8"/>
  <c r="H162" i="8"/>
  <c r="J162" i="8"/>
  <c r="G163" i="8"/>
  <c r="H163" i="8"/>
  <c r="J163" i="8"/>
  <c r="G164" i="8"/>
  <c r="H164" i="8"/>
  <c r="J164" i="8"/>
  <c r="G165" i="8"/>
  <c r="H165" i="8"/>
  <c r="J165" i="8"/>
  <c r="G166" i="8"/>
  <c r="H166" i="8"/>
  <c r="J166" i="8"/>
  <c r="G167" i="8"/>
  <c r="H167" i="8"/>
  <c r="J167" i="8"/>
  <c r="G168" i="8"/>
  <c r="H168" i="8"/>
  <c r="J168" i="8"/>
  <c r="G169" i="8"/>
  <c r="H169" i="8"/>
  <c r="J169" i="8"/>
  <c r="G170" i="8"/>
  <c r="H170" i="8"/>
  <c r="J170" i="8"/>
  <c r="G171" i="8"/>
  <c r="H171" i="8"/>
  <c r="J171" i="8"/>
  <c r="G172" i="8"/>
  <c r="H172" i="8"/>
  <c r="J172" i="8"/>
  <c r="G173" i="8"/>
  <c r="H173" i="8"/>
  <c r="J173" i="8"/>
  <c r="G174" i="8"/>
  <c r="H174" i="8"/>
  <c r="J174" i="8"/>
  <c r="G175" i="8"/>
  <c r="H175" i="8"/>
  <c r="J175" i="8"/>
  <c r="G176" i="8"/>
  <c r="H176" i="8"/>
  <c r="J176" i="8"/>
  <c r="G177" i="8"/>
  <c r="H177" i="8"/>
  <c r="J177" i="8"/>
  <c r="G178" i="8"/>
  <c r="H178" i="8"/>
  <c r="J178" i="8"/>
  <c r="G179" i="8"/>
  <c r="H179" i="8"/>
  <c r="J179" i="8"/>
  <c r="G180" i="8"/>
  <c r="H180" i="8"/>
  <c r="J180" i="8"/>
  <c r="G181" i="8"/>
  <c r="H181" i="8"/>
  <c r="J181" i="8"/>
  <c r="G182" i="8"/>
  <c r="H182" i="8"/>
  <c r="J182" i="8"/>
  <c r="G183" i="8"/>
  <c r="H183" i="8"/>
  <c r="J183" i="8"/>
  <c r="G184" i="8"/>
  <c r="H184" i="8"/>
  <c r="J184" i="8"/>
  <c r="G185" i="8"/>
  <c r="H185" i="8"/>
  <c r="J185" i="8"/>
  <c r="G186" i="8"/>
  <c r="H186" i="8"/>
  <c r="J186" i="8"/>
  <c r="G187" i="8"/>
  <c r="H187" i="8"/>
  <c r="J187" i="8"/>
  <c r="G188" i="8"/>
  <c r="H188" i="8"/>
  <c r="J188" i="8"/>
  <c r="G189" i="8"/>
  <c r="H189" i="8"/>
  <c r="J189" i="8"/>
  <c r="G190" i="8"/>
  <c r="H190" i="8"/>
  <c r="J190" i="8"/>
  <c r="G191" i="8"/>
  <c r="H191" i="8"/>
  <c r="J191" i="8"/>
  <c r="G192" i="8"/>
  <c r="H192" i="8"/>
  <c r="J192" i="8"/>
  <c r="G193" i="8"/>
  <c r="H193" i="8"/>
  <c r="J193" i="8"/>
  <c r="G194" i="8"/>
  <c r="H194" i="8"/>
  <c r="J194" i="8"/>
  <c r="G195" i="8"/>
  <c r="H195" i="8"/>
  <c r="J195" i="8"/>
  <c r="G196" i="8"/>
  <c r="H196" i="8"/>
  <c r="J196" i="8"/>
  <c r="H17" i="8"/>
  <c r="J17" i="8"/>
  <c r="G17" i="8"/>
  <c r="H347" i="8"/>
  <c r="E198" i="8"/>
  <c r="C198" i="8"/>
  <c r="B198" i="8"/>
  <c r="E197" i="8"/>
  <c r="C197" i="8"/>
  <c r="B197" i="8"/>
  <c r="D217" i="8"/>
  <c r="D249" i="8"/>
  <c r="D260" i="8"/>
  <c r="D268" i="8"/>
  <c r="D273" i="8"/>
  <c r="D276" i="8"/>
  <c r="D284" i="8"/>
  <c r="D300" i="8"/>
  <c r="D307" i="8"/>
  <c r="D308" i="8"/>
  <c r="D316" i="8"/>
  <c r="D332" i="8"/>
  <c r="D339" i="8"/>
  <c r="I351" i="8" s="1"/>
  <c r="N351" i="8" s="1"/>
  <c r="D340" i="8"/>
  <c r="I352" i="8" s="1"/>
  <c r="N352" i="8" s="1"/>
  <c r="D343" i="8"/>
  <c r="I355" i="8" s="1"/>
  <c r="N355" i="8" s="1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F23" i="8" s="1"/>
  <c r="D24" i="8"/>
  <c r="D25" i="8"/>
  <c r="D26" i="8"/>
  <c r="D27" i="8"/>
  <c r="D28" i="8"/>
  <c r="D29" i="8"/>
  <c r="D30" i="8"/>
  <c r="D31" i="8"/>
  <c r="F31" i="8" s="1"/>
  <c r="D32" i="8"/>
  <c r="D33" i="8"/>
  <c r="D34" i="8"/>
  <c r="D35" i="8"/>
  <c r="D36" i="8"/>
  <c r="D37" i="8"/>
  <c r="D38" i="8"/>
  <c r="D39" i="8"/>
  <c r="F39" i="8" s="1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F87" i="8" s="1"/>
  <c r="D88" i="8"/>
  <c r="D89" i="8"/>
  <c r="D90" i="8"/>
  <c r="D91" i="8"/>
  <c r="D92" i="8"/>
  <c r="D93" i="8"/>
  <c r="D94" i="8"/>
  <c r="D95" i="8"/>
  <c r="F95" i="8" s="1"/>
  <c r="D96" i="8"/>
  <c r="D97" i="8"/>
  <c r="D98" i="8"/>
  <c r="D99" i="8"/>
  <c r="D100" i="8"/>
  <c r="D101" i="8"/>
  <c r="D102" i="8"/>
  <c r="D103" i="8"/>
  <c r="F103" i="8" s="1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F151" i="8" s="1"/>
  <c r="D152" i="8"/>
  <c r="D153" i="8"/>
  <c r="D154" i="8"/>
  <c r="D155" i="8"/>
  <c r="D156" i="8"/>
  <c r="D157" i="8"/>
  <c r="D158" i="8"/>
  <c r="D159" i="8"/>
  <c r="F159" i="8" s="1"/>
  <c r="D160" i="8"/>
  <c r="D161" i="8"/>
  <c r="D162" i="8"/>
  <c r="D163" i="8"/>
  <c r="D164" i="8"/>
  <c r="D165" i="8"/>
  <c r="D166" i="8"/>
  <c r="D167" i="8"/>
  <c r="F167" i="8" s="1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5" i="8"/>
  <c r="A182" i="8"/>
  <c r="A181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Q346" i="10"/>
  <c r="P346" i="10"/>
  <c r="O346" i="10"/>
  <c r="N346" i="10"/>
  <c r="F346" i="10"/>
  <c r="E346" i="10"/>
  <c r="D346" i="10"/>
  <c r="C346" i="10"/>
  <c r="Q345" i="10"/>
  <c r="P345" i="10"/>
  <c r="O345" i="10"/>
  <c r="N345" i="10"/>
  <c r="F345" i="10"/>
  <c r="E345" i="10"/>
  <c r="D345" i="10"/>
  <c r="C345" i="10"/>
  <c r="Q344" i="10"/>
  <c r="P344" i="10"/>
  <c r="O344" i="10"/>
  <c r="N344" i="10"/>
  <c r="F344" i="10"/>
  <c r="E344" i="10"/>
  <c r="D344" i="10"/>
  <c r="C344" i="10"/>
  <c r="Q343" i="10"/>
  <c r="P343" i="10"/>
  <c r="O343" i="10"/>
  <c r="N343" i="10"/>
  <c r="F343" i="10"/>
  <c r="E343" i="10"/>
  <c r="D343" i="10"/>
  <c r="C343" i="10"/>
  <c r="Q342" i="10"/>
  <c r="P342" i="10"/>
  <c r="O342" i="10"/>
  <c r="N342" i="10"/>
  <c r="F342" i="10"/>
  <c r="E342" i="10"/>
  <c r="D342" i="10"/>
  <c r="C342" i="10"/>
  <c r="Q341" i="10"/>
  <c r="P341" i="10"/>
  <c r="O341" i="10"/>
  <c r="N341" i="10"/>
  <c r="F341" i="10"/>
  <c r="E341" i="10"/>
  <c r="D341" i="10"/>
  <c r="C341" i="10"/>
  <c r="Q340" i="10"/>
  <c r="P340" i="10"/>
  <c r="O340" i="10"/>
  <c r="N340" i="10"/>
  <c r="F340" i="10"/>
  <c r="E340" i="10"/>
  <c r="D340" i="10"/>
  <c r="C340" i="10"/>
  <c r="Q339" i="10"/>
  <c r="P339" i="10"/>
  <c r="O339" i="10"/>
  <c r="N339" i="10"/>
  <c r="F339" i="10"/>
  <c r="E339" i="10"/>
  <c r="D339" i="10"/>
  <c r="C339" i="10"/>
  <c r="Q338" i="10"/>
  <c r="P338" i="10"/>
  <c r="O338" i="10"/>
  <c r="N338" i="10"/>
  <c r="F338" i="10"/>
  <c r="E338" i="10"/>
  <c r="D338" i="10"/>
  <c r="C338" i="10"/>
  <c r="Q337" i="10"/>
  <c r="P337" i="10"/>
  <c r="O337" i="10"/>
  <c r="N337" i="10"/>
  <c r="F337" i="10"/>
  <c r="E337" i="10"/>
  <c r="D337" i="10"/>
  <c r="C337" i="10"/>
  <c r="Q336" i="10"/>
  <c r="P336" i="10"/>
  <c r="O336" i="10"/>
  <c r="N336" i="10"/>
  <c r="F336" i="10"/>
  <c r="E336" i="10"/>
  <c r="D336" i="10"/>
  <c r="C336" i="10"/>
  <c r="Q335" i="10"/>
  <c r="P335" i="10"/>
  <c r="O335" i="10"/>
  <c r="N335" i="10"/>
  <c r="F335" i="10"/>
  <c r="E335" i="10"/>
  <c r="D335" i="10"/>
  <c r="C335" i="10"/>
  <c r="Q334" i="10"/>
  <c r="P334" i="10"/>
  <c r="O334" i="10"/>
  <c r="N334" i="10"/>
  <c r="S346" i="10" s="1"/>
  <c r="F334" i="10"/>
  <c r="E334" i="10"/>
  <c r="D334" i="10"/>
  <c r="C334" i="10"/>
  <c r="H346" i="10" s="1"/>
  <c r="Q333" i="10"/>
  <c r="P333" i="10"/>
  <c r="O333" i="10"/>
  <c r="T345" i="10" s="1"/>
  <c r="N333" i="10"/>
  <c r="F333" i="10"/>
  <c r="E333" i="10"/>
  <c r="J345" i="10" s="1"/>
  <c r="D333" i="10"/>
  <c r="I345" i="10" s="1"/>
  <c r="C333" i="10"/>
  <c r="Q332" i="10"/>
  <c r="V344" i="10" s="1"/>
  <c r="P332" i="10"/>
  <c r="O332" i="10"/>
  <c r="T344" i="10" s="1"/>
  <c r="N332" i="10"/>
  <c r="F332" i="10"/>
  <c r="E332" i="10"/>
  <c r="D332" i="10"/>
  <c r="C332" i="10"/>
  <c r="Q331" i="10"/>
  <c r="P331" i="10"/>
  <c r="O331" i="10"/>
  <c r="T343" i="10" s="1"/>
  <c r="N331" i="10"/>
  <c r="S343" i="10" s="1"/>
  <c r="F331" i="10"/>
  <c r="K343" i="10" s="1"/>
  <c r="E331" i="10"/>
  <c r="D331" i="10"/>
  <c r="I343" i="10" s="1"/>
  <c r="C331" i="10"/>
  <c r="Q330" i="10"/>
  <c r="P330" i="10"/>
  <c r="O330" i="10"/>
  <c r="T342" i="10" s="1"/>
  <c r="N330" i="10"/>
  <c r="S342" i="10" s="1"/>
  <c r="F330" i="10"/>
  <c r="E330" i="10"/>
  <c r="D330" i="10"/>
  <c r="I342" i="10" s="1"/>
  <c r="C330" i="10"/>
  <c r="Q329" i="10"/>
  <c r="P329" i="10"/>
  <c r="O329" i="10"/>
  <c r="N329" i="10"/>
  <c r="S341" i="10" s="1"/>
  <c r="F329" i="10"/>
  <c r="K341" i="10" s="1"/>
  <c r="E329" i="10"/>
  <c r="J341" i="10" s="1"/>
  <c r="D329" i="10"/>
  <c r="I341" i="10" s="1"/>
  <c r="C329" i="10"/>
  <c r="Q328" i="10"/>
  <c r="P328" i="10"/>
  <c r="O328" i="10"/>
  <c r="T340" i="10" s="1"/>
  <c r="N328" i="10"/>
  <c r="F328" i="10"/>
  <c r="E328" i="10"/>
  <c r="J340" i="10" s="1"/>
  <c r="D328" i="10"/>
  <c r="I340" i="10" s="1"/>
  <c r="C328" i="10"/>
  <c r="Q327" i="10"/>
  <c r="P327" i="10"/>
  <c r="U339" i="10" s="1"/>
  <c r="O327" i="10"/>
  <c r="N327" i="10"/>
  <c r="F327" i="10"/>
  <c r="E327" i="10"/>
  <c r="D327" i="10"/>
  <c r="C327" i="10"/>
  <c r="H339" i="10" s="1"/>
  <c r="Q326" i="10"/>
  <c r="P326" i="10"/>
  <c r="U338" i="10" s="1"/>
  <c r="O326" i="10"/>
  <c r="T338" i="10" s="1"/>
  <c r="N326" i="10"/>
  <c r="S338" i="10" s="1"/>
  <c r="F326" i="10"/>
  <c r="K338" i="10" s="1"/>
  <c r="E326" i="10"/>
  <c r="D326" i="10"/>
  <c r="I338" i="10" s="1"/>
  <c r="C326" i="10"/>
  <c r="Q325" i="10"/>
  <c r="P325" i="10"/>
  <c r="U337" i="10" s="1"/>
  <c r="O325" i="10"/>
  <c r="N325" i="10"/>
  <c r="S337" i="10" s="1"/>
  <c r="F325" i="10"/>
  <c r="E325" i="10"/>
  <c r="J337" i="10" s="1"/>
  <c r="D325" i="10"/>
  <c r="I337" i="10" s="1"/>
  <c r="C325" i="10"/>
  <c r="Q324" i="10"/>
  <c r="P324" i="10"/>
  <c r="O324" i="10"/>
  <c r="N324" i="10"/>
  <c r="S336" i="10" s="1"/>
  <c r="F324" i="10"/>
  <c r="K336" i="10" s="1"/>
  <c r="E324" i="10"/>
  <c r="J336" i="10" s="1"/>
  <c r="D324" i="10"/>
  <c r="I336" i="10" s="1"/>
  <c r="C324" i="10"/>
  <c r="Q323" i="10"/>
  <c r="P323" i="10"/>
  <c r="O323" i="10"/>
  <c r="N323" i="10"/>
  <c r="F323" i="10"/>
  <c r="E323" i="10"/>
  <c r="J335" i="10" s="1"/>
  <c r="D323" i="10"/>
  <c r="I335" i="10" s="1"/>
  <c r="C323" i="10"/>
  <c r="H335" i="10" s="1"/>
  <c r="Q322" i="10"/>
  <c r="P322" i="10"/>
  <c r="U334" i="10" s="1"/>
  <c r="O322" i="10"/>
  <c r="T334" i="10" s="1"/>
  <c r="N322" i="10"/>
  <c r="F322" i="10"/>
  <c r="E322" i="10"/>
  <c r="D322" i="10"/>
  <c r="C322" i="10"/>
  <c r="Q321" i="10"/>
  <c r="P321" i="10"/>
  <c r="U333" i="10" s="1"/>
  <c r="O321" i="10"/>
  <c r="N321" i="10"/>
  <c r="S333" i="10" s="1"/>
  <c r="F321" i="10"/>
  <c r="K333" i="10" s="1"/>
  <c r="E321" i="10"/>
  <c r="D321" i="10"/>
  <c r="C321" i="10"/>
  <c r="Q320" i="10"/>
  <c r="P320" i="10"/>
  <c r="O320" i="10"/>
  <c r="N320" i="10"/>
  <c r="F320" i="10"/>
  <c r="K332" i="10" s="1"/>
  <c r="E320" i="10"/>
  <c r="J332" i="10" s="1"/>
  <c r="D320" i="10"/>
  <c r="C320" i="10"/>
  <c r="Q319" i="10"/>
  <c r="P319" i="10"/>
  <c r="O319" i="10"/>
  <c r="N319" i="10"/>
  <c r="F319" i="10"/>
  <c r="K331" i="10" s="1"/>
  <c r="E319" i="10"/>
  <c r="J331" i="10" s="1"/>
  <c r="D319" i="10"/>
  <c r="C319" i="10"/>
  <c r="Q318" i="10"/>
  <c r="P318" i="10"/>
  <c r="O318" i="10"/>
  <c r="N318" i="10"/>
  <c r="F318" i="10"/>
  <c r="E318" i="10"/>
  <c r="J330" i="10" s="1"/>
  <c r="D318" i="10"/>
  <c r="C318" i="10"/>
  <c r="Q317" i="10"/>
  <c r="V329" i="10" s="1"/>
  <c r="P317" i="10"/>
  <c r="U329" i="10" s="1"/>
  <c r="O317" i="10"/>
  <c r="N317" i="10"/>
  <c r="F317" i="10"/>
  <c r="E317" i="10"/>
  <c r="D317" i="10"/>
  <c r="C317" i="10"/>
  <c r="Q316" i="10"/>
  <c r="P316" i="10"/>
  <c r="U328" i="10" s="1"/>
  <c r="O316" i="10"/>
  <c r="N316" i="10"/>
  <c r="F316" i="10"/>
  <c r="K328" i="10" s="1"/>
  <c r="E316" i="10"/>
  <c r="D316" i="10"/>
  <c r="C316" i="10"/>
  <c r="Q315" i="10"/>
  <c r="P315" i="10"/>
  <c r="U327" i="10" s="1"/>
  <c r="O315" i="10"/>
  <c r="N315" i="10"/>
  <c r="F315" i="10"/>
  <c r="K327" i="10" s="1"/>
  <c r="E315" i="10"/>
  <c r="J327" i="10" s="1"/>
  <c r="D315" i="10"/>
  <c r="C315" i="10"/>
  <c r="Q314" i="10"/>
  <c r="P314" i="10"/>
  <c r="O314" i="10"/>
  <c r="N314" i="10"/>
  <c r="F314" i="10"/>
  <c r="E314" i="10"/>
  <c r="J326" i="10" s="1"/>
  <c r="D314" i="10"/>
  <c r="C314" i="10"/>
  <c r="Q313" i="10"/>
  <c r="V325" i="10" s="1"/>
  <c r="P313" i="10"/>
  <c r="O313" i="10"/>
  <c r="N313" i="10"/>
  <c r="F313" i="10"/>
  <c r="E313" i="10"/>
  <c r="J325" i="10" s="1"/>
  <c r="D313" i="10"/>
  <c r="C313" i="10"/>
  <c r="Q312" i="10"/>
  <c r="V324" i="10" s="1"/>
  <c r="P312" i="10"/>
  <c r="U324" i="10" s="1"/>
  <c r="O312" i="10"/>
  <c r="N312" i="10"/>
  <c r="F312" i="10"/>
  <c r="K324" i="10" s="1"/>
  <c r="E312" i="10"/>
  <c r="D312" i="10"/>
  <c r="C312" i="10"/>
  <c r="Q311" i="10"/>
  <c r="V323" i="10" s="1"/>
  <c r="P311" i="10"/>
  <c r="U323" i="10" s="1"/>
  <c r="O311" i="10"/>
  <c r="N311" i="10"/>
  <c r="F311" i="10"/>
  <c r="K323" i="10" s="1"/>
  <c r="E311" i="10"/>
  <c r="D311" i="10"/>
  <c r="C311" i="10"/>
  <c r="Q310" i="10"/>
  <c r="P310" i="10"/>
  <c r="O310" i="10"/>
  <c r="N310" i="10"/>
  <c r="F310" i="10"/>
  <c r="E310" i="10"/>
  <c r="D310" i="10"/>
  <c r="C310" i="10"/>
  <c r="Q309" i="10"/>
  <c r="V321" i="10" s="1"/>
  <c r="P309" i="10"/>
  <c r="O309" i="10"/>
  <c r="N309" i="10"/>
  <c r="F309" i="10"/>
  <c r="E309" i="10"/>
  <c r="D309" i="10"/>
  <c r="C309" i="10"/>
  <c r="Q308" i="10"/>
  <c r="V320" i="10" s="1"/>
  <c r="P308" i="10"/>
  <c r="O308" i="10"/>
  <c r="N308" i="10"/>
  <c r="F308" i="10"/>
  <c r="E308" i="10"/>
  <c r="D308" i="10"/>
  <c r="C308" i="10"/>
  <c r="Q307" i="10"/>
  <c r="V319" i="10" s="1"/>
  <c r="P307" i="10"/>
  <c r="U319" i="10" s="1"/>
  <c r="O307" i="10"/>
  <c r="N307" i="10"/>
  <c r="F307" i="10"/>
  <c r="E307" i="10"/>
  <c r="D307" i="10"/>
  <c r="C307" i="10"/>
  <c r="Q306" i="10"/>
  <c r="P306" i="10"/>
  <c r="O306" i="10"/>
  <c r="N306" i="10"/>
  <c r="F306" i="10"/>
  <c r="E306" i="10"/>
  <c r="D306" i="10"/>
  <c r="C306" i="10"/>
  <c r="Q305" i="10"/>
  <c r="P305" i="10"/>
  <c r="U317" i="10" s="1"/>
  <c r="O305" i="10"/>
  <c r="N305" i="10"/>
  <c r="F305" i="10"/>
  <c r="E305" i="10"/>
  <c r="J317" i="10" s="1"/>
  <c r="D305" i="10"/>
  <c r="C305" i="10"/>
  <c r="Q304" i="10"/>
  <c r="P304" i="10"/>
  <c r="O304" i="10"/>
  <c r="N304" i="10"/>
  <c r="F304" i="10"/>
  <c r="E304" i="10"/>
  <c r="D304" i="10"/>
  <c r="C304" i="10"/>
  <c r="Q303" i="10"/>
  <c r="V315" i="10" s="1"/>
  <c r="P303" i="10"/>
  <c r="O303" i="10"/>
  <c r="N303" i="10"/>
  <c r="F303" i="10"/>
  <c r="E303" i="10"/>
  <c r="D303" i="10"/>
  <c r="C303" i="10"/>
  <c r="Q302" i="10"/>
  <c r="P302" i="10"/>
  <c r="O302" i="10"/>
  <c r="N302" i="10"/>
  <c r="F302" i="10"/>
  <c r="E302" i="10"/>
  <c r="D302" i="10"/>
  <c r="C302" i="10"/>
  <c r="Q301" i="10"/>
  <c r="P301" i="10"/>
  <c r="O301" i="10"/>
  <c r="N301" i="10"/>
  <c r="F301" i="10"/>
  <c r="E301" i="10"/>
  <c r="D301" i="10"/>
  <c r="C301" i="10"/>
  <c r="Q300" i="10"/>
  <c r="P300" i="10"/>
  <c r="O300" i="10"/>
  <c r="N300" i="10"/>
  <c r="F300" i="10"/>
  <c r="E300" i="10"/>
  <c r="D300" i="10"/>
  <c r="C300" i="10"/>
  <c r="Q299" i="10"/>
  <c r="P299" i="10"/>
  <c r="O299" i="10"/>
  <c r="N299" i="10"/>
  <c r="F299" i="10"/>
  <c r="E299" i="10"/>
  <c r="D299" i="10"/>
  <c r="C299" i="10"/>
  <c r="Q298" i="10"/>
  <c r="P298" i="10"/>
  <c r="O298" i="10"/>
  <c r="N298" i="10"/>
  <c r="F298" i="10"/>
  <c r="E298" i="10"/>
  <c r="D298" i="10"/>
  <c r="C298" i="10"/>
  <c r="Q297" i="10"/>
  <c r="P297" i="10"/>
  <c r="O297" i="10"/>
  <c r="N297" i="10"/>
  <c r="F297" i="10"/>
  <c r="E297" i="10"/>
  <c r="D297" i="10"/>
  <c r="C297" i="10"/>
  <c r="Q296" i="10"/>
  <c r="V308" i="10" s="1"/>
  <c r="P296" i="10"/>
  <c r="O296" i="10"/>
  <c r="N296" i="10"/>
  <c r="F296" i="10"/>
  <c r="E296" i="10"/>
  <c r="D296" i="10"/>
  <c r="C296" i="10"/>
  <c r="Q295" i="10"/>
  <c r="P295" i="10"/>
  <c r="O295" i="10"/>
  <c r="N295" i="10"/>
  <c r="F295" i="10"/>
  <c r="E295" i="10"/>
  <c r="D295" i="10"/>
  <c r="C295" i="10"/>
  <c r="Q294" i="10"/>
  <c r="V306" i="10" s="1"/>
  <c r="P294" i="10"/>
  <c r="O294" i="10"/>
  <c r="N294" i="10"/>
  <c r="F294" i="10"/>
  <c r="E294" i="10"/>
  <c r="D294" i="10"/>
  <c r="C294" i="10"/>
  <c r="Q293" i="10"/>
  <c r="P293" i="10"/>
  <c r="O293" i="10"/>
  <c r="N293" i="10"/>
  <c r="F293" i="10"/>
  <c r="E293" i="10"/>
  <c r="D293" i="10"/>
  <c r="C293" i="10"/>
  <c r="Q292" i="10"/>
  <c r="P292" i="10"/>
  <c r="O292" i="10"/>
  <c r="N292" i="10"/>
  <c r="F292" i="10"/>
  <c r="E292" i="10"/>
  <c r="D292" i="10"/>
  <c r="C292" i="10"/>
  <c r="Q291" i="10"/>
  <c r="P291" i="10"/>
  <c r="O291" i="10"/>
  <c r="N291" i="10"/>
  <c r="F291" i="10"/>
  <c r="E291" i="10"/>
  <c r="D291" i="10"/>
  <c r="C291" i="10"/>
  <c r="Q290" i="10"/>
  <c r="P290" i="10"/>
  <c r="O290" i="10"/>
  <c r="N290" i="10"/>
  <c r="F290" i="10"/>
  <c r="E290" i="10"/>
  <c r="D290" i="10"/>
  <c r="C290" i="10"/>
  <c r="Q289" i="10"/>
  <c r="P289" i="10"/>
  <c r="O289" i="10"/>
  <c r="N289" i="10"/>
  <c r="F289" i="10"/>
  <c r="E289" i="10"/>
  <c r="D289" i="10"/>
  <c r="C289" i="10"/>
  <c r="Q288" i="10"/>
  <c r="P288" i="10"/>
  <c r="O288" i="10"/>
  <c r="N288" i="10"/>
  <c r="F288" i="10"/>
  <c r="E288" i="10"/>
  <c r="D288" i="10"/>
  <c r="C288" i="10"/>
  <c r="Q287" i="10"/>
  <c r="P287" i="10"/>
  <c r="O287" i="10"/>
  <c r="N287" i="10"/>
  <c r="F287" i="10"/>
  <c r="E287" i="10"/>
  <c r="D287" i="10"/>
  <c r="C287" i="10"/>
  <c r="Q286" i="10"/>
  <c r="P286" i="10"/>
  <c r="O286" i="10"/>
  <c r="N286" i="10"/>
  <c r="F286" i="10"/>
  <c r="E286" i="10"/>
  <c r="D286" i="10"/>
  <c r="C286" i="10"/>
  <c r="Q285" i="10"/>
  <c r="P285" i="10"/>
  <c r="O285" i="10"/>
  <c r="N285" i="10"/>
  <c r="F285" i="10"/>
  <c r="E285" i="10"/>
  <c r="D285" i="10"/>
  <c r="C285" i="10"/>
  <c r="Q284" i="10"/>
  <c r="P284" i="10"/>
  <c r="O284" i="10"/>
  <c r="N284" i="10"/>
  <c r="F284" i="10"/>
  <c r="E284" i="10"/>
  <c r="D284" i="10"/>
  <c r="C284" i="10"/>
  <c r="Q283" i="10"/>
  <c r="P283" i="10"/>
  <c r="O283" i="10"/>
  <c r="N283" i="10"/>
  <c r="F283" i="10"/>
  <c r="E283" i="10"/>
  <c r="D283" i="10"/>
  <c r="C283" i="10"/>
  <c r="Q282" i="10"/>
  <c r="P282" i="10"/>
  <c r="O282" i="10"/>
  <c r="N282" i="10"/>
  <c r="F282" i="10"/>
  <c r="E282" i="10"/>
  <c r="D282" i="10"/>
  <c r="C282" i="10"/>
  <c r="Q281" i="10"/>
  <c r="P281" i="10"/>
  <c r="O281" i="10"/>
  <c r="N281" i="10"/>
  <c r="F281" i="10"/>
  <c r="E281" i="10"/>
  <c r="D281" i="10"/>
  <c r="C281" i="10"/>
  <c r="Q280" i="10"/>
  <c r="P280" i="10"/>
  <c r="O280" i="10"/>
  <c r="N280" i="10"/>
  <c r="F280" i="10"/>
  <c r="E280" i="10"/>
  <c r="D280" i="10"/>
  <c r="C280" i="10"/>
  <c r="Q279" i="10"/>
  <c r="P279" i="10"/>
  <c r="O279" i="10"/>
  <c r="N279" i="10"/>
  <c r="F279" i="10"/>
  <c r="E279" i="10"/>
  <c r="D279" i="10"/>
  <c r="C279" i="10"/>
  <c r="Q278" i="10"/>
  <c r="P278" i="10"/>
  <c r="O278" i="10"/>
  <c r="N278" i="10"/>
  <c r="F278" i="10"/>
  <c r="E278" i="10"/>
  <c r="D278" i="10"/>
  <c r="C278" i="10"/>
  <c r="Q277" i="10"/>
  <c r="P277" i="10"/>
  <c r="O277" i="10"/>
  <c r="N277" i="10"/>
  <c r="F277" i="10"/>
  <c r="E277" i="10"/>
  <c r="D277" i="10"/>
  <c r="C277" i="10"/>
  <c r="Q276" i="10"/>
  <c r="P276" i="10"/>
  <c r="O276" i="10"/>
  <c r="N276" i="10"/>
  <c r="F276" i="10"/>
  <c r="E276" i="10"/>
  <c r="D276" i="10"/>
  <c r="C276" i="10"/>
  <c r="Q275" i="10"/>
  <c r="P275" i="10"/>
  <c r="O275" i="10"/>
  <c r="N275" i="10"/>
  <c r="F275" i="10"/>
  <c r="E275" i="10"/>
  <c r="D275" i="10"/>
  <c r="C275" i="10"/>
  <c r="Q274" i="10"/>
  <c r="P274" i="10"/>
  <c r="O274" i="10"/>
  <c r="N274" i="10"/>
  <c r="F274" i="10"/>
  <c r="E274" i="10"/>
  <c r="D274" i="10"/>
  <c r="C274" i="10"/>
  <c r="Q273" i="10"/>
  <c r="P273" i="10"/>
  <c r="O273" i="10"/>
  <c r="N273" i="10"/>
  <c r="F273" i="10"/>
  <c r="E273" i="10"/>
  <c r="D273" i="10"/>
  <c r="C273" i="10"/>
  <c r="Q272" i="10"/>
  <c r="P272" i="10"/>
  <c r="O272" i="10"/>
  <c r="N272" i="10"/>
  <c r="F272" i="10"/>
  <c r="E272" i="10"/>
  <c r="D272" i="10"/>
  <c r="C272" i="10"/>
  <c r="Q271" i="10"/>
  <c r="P271" i="10"/>
  <c r="O271" i="10"/>
  <c r="N271" i="10"/>
  <c r="F271" i="10"/>
  <c r="E271" i="10"/>
  <c r="D271" i="10"/>
  <c r="C271" i="10"/>
  <c r="Q270" i="10"/>
  <c r="P270" i="10"/>
  <c r="O270" i="10"/>
  <c r="N270" i="10"/>
  <c r="F270" i="10"/>
  <c r="E270" i="10"/>
  <c r="D270" i="10"/>
  <c r="C270" i="10"/>
  <c r="Q269" i="10"/>
  <c r="P269" i="10"/>
  <c r="O269" i="10"/>
  <c r="N269" i="10"/>
  <c r="F269" i="10"/>
  <c r="E269" i="10"/>
  <c r="D269" i="10"/>
  <c r="C269" i="10"/>
  <c r="Q268" i="10"/>
  <c r="P268" i="10"/>
  <c r="O268" i="10"/>
  <c r="N268" i="10"/>
  <c r="F268" i="10"/>
  <c r="E268" i="10"/>
  <c r="D268" i="10"/>
  <c r="C268" i="10"/>
  <c r="Q267" i="10"/>
  <c r="P267" i="10"/>
  <c r="O267" i="10"/>
  <c r="N267" i="10"/>
  <c r="F267" i="10"/>
  <c r="E267" i="10"/>
  <c r="D267" i="10"/>
  <c r="C267" i="10"/>
  <c r="Q266" i="10"/>
  <c r="P266" i="10"/>
  <c r="O266" i="10"/>
  <c r="N266" i="10"/>
  <c r="F266" i="10"/>
  <c r="E266" i="10"/>
  <c r="D266" i="10"/>
  <c r="C266" i="10"/>
  <c r="Q265" i="10"/>
  <c r="P265" i="10"/>
  <c r="O265" i="10"/>
  <c r="N265" i="10"/>
  <c r="F265" i="10"/>
  <c r="E265" i="10"/>
  <c r="D265" i="10"/>
  <c r="C265" i="10"/>
  <c r="Q264" i="10"/>
  <c r="P264" i="10"/>
  <c r="O264" i="10"/>
  <c r="N264" i="10"/>
  <c r="F264" i="10"/>
  <c r="E264" i="10"/>
  <c r="D264" i="10"/>
  <c r="C264" i="10"/>
  <c r="Q263" i="10"/>
  <c r="P263" i="10"/>
  <c r="O263" i="10"/>
  <c r="N263" i="10"/>
  <c r="F263" i="10"/>
  <c r="E263" i="10"/>
  <c r="D263" i="10"/>
  <c r="I275" i="10" s="1"/>
  <c r="C263" i="10"/>
  <c r="Q262" i="10"/>
  <c r="P262" i="10"/>
  <c r="O262" i="10"/>
  <c r="N262" i="10"/>
  <c r="F262" i="10"/>
  <c r="E262" i="10"/>
  <c r="D262" i="10"/>
  <c r="C262" i="10"/>
  <c r="Q261" i="10"/>
  <c r="P261" i="10"/>
  <c r="O261" i="10"/>
  <c r="N261" i="10"/>
  <c r="F261" i="10"/>
  <c r="E261" i="10"/>
  <c r="D261" i="10"/>
  <c r="C261" i="10"/>
  <c r="Q260" i="10"/>
  <c r="P260" i="10"/>
  <c r="O260" i="10"/>
  <c r="N260" i="10"/>
  <c r="F260" i="10"/>
  <c r="E260" i="10"/>
  <c r="D260" i="10"/>
  <c r="C260" i="10"/>
  <c r="Q259" i="10"/>
  <c r="P259" i="10"/>
  <c r="O259" i="10"/>
  <c r="N259" i="10"/>
  <c r="F259" i="10"/>
  <c r="E259" i="10"/>
  <c r="D259" i="10"/>
  <c r="C259" i="10"/>
  <c r="Q258" i="10"/>
  <c r="P258" i="10"/>
  <c r="O258" i="10"/>
  <c r="N258" i="10"/>
  <c r="F258" i="10"/>
  <c r="E258" i="10"/>
  <c r="D258" i="10"/>
  <c r="C258" i="10"/>
  <c r="Q257" i="10"/>
  <c r="P257" i="10"/>
  <c r="O257" i="10"/>
  <c r="N257" i="10"/>
  <c r="F257" i="10"/>
  <c r="E257" i="10"/>
  <c r="D257" i="10"/>
  <c r="C257" i="10"/>
  <c r="Q256" i="10"/>
  <c r="P256" i="10"/>
  <c r="O256" i="10"/>
  <c r="N256" i="10"/>
  <c r="F256" i="10"/>
  <c r="E256" i="10"/>
  <c r="D256" i="10"/>
  <c r="C256" i="10"/>
  <c r="Q255" i="10"/>
  <c r="P255" i="10"/>
  <c r="O255" i="10"/>
  <c r="N255" i="10"/>
  <c r="F255" i="10"/>
  <c r="E255" i="10"/>
  <c r="D255" i="10"/>
  <c r="C255" i="10"/>
  <c r="Q254" i="10"/>
  <c r="P254" i="10"/>
  <c r="O254" i="10"/>
  <c r="N254" i="10"/>
  <c r="F254" i="10"/>
  <c r="E254" i="10"/>
  <c r="D254" i="10"/>
  <c r="C254" i="10"/>
  <c r="Q253" i="10"/>
  <c r="P253" i="10"/>
  <c r="O253" i="10"/>
  <c r="N253" i="10"/>
  <c r="F253" i="10"/>
  <c r="E253" i="10"/>
  <c r="D253" i="10"/>
  <c r="C253" i="10"/>
  <c r="Q252" i="10"/>
  <c r="P252" i="10"/>
  <c r="O252" i="10"/>
  <c r="N252" i="10"/>
  <c r="F252" i="10"/>
  <c r="E252" i="10"/>
  <c r="D252" i="10"/>
  <c r="C252" i="10"/>
  <c r="Q251" i="10"/>
  <c r="P251" i="10"/>
  <c r="O251" i="10"/>
  <c r="N251" i="10"/>
  <c r="F251" i="10"/>
  <c r="E251" i="10"/>
  <c r="D251" i="10"/>
  <c r="C251" i="10"/>
  <c r="Q250" i="10"/>
  <c r="P250" i="10"/>
  <c r="O250" i="10"/>
  <c r="N250" i="10"/>
  <c r="F250" i="10"/>
  <c r="E250" i="10"/>
  <c r="D250" i="10"/>
  <c r="C250" i="10"/>
  <c r="Q249" i="10"/>
  <c r="P249" i="10"/>
  <c r="O249" i="10"/>
  <c r="N249" i="10"/>
  <c r="F249" i="10"/>
  <c r="E249" i="10"/>
  <c r="D249" i="10"/>
  <c r="C249" i="10"/>
  <c r="Q248" i="10"/>
  <c r="P248" i="10"/>
  <c r="O248" i="10"/>
  <c r="N248" i="10"/>
  <c r="F248" i="10"/>
  <c r="E248" i="10"/>
  <c r="D248" i="10"/>
  <c r="C248" i="10"/>
  <c r="Q247" i="10"/>
  <c r="P247" i="10"/>
  <c r="O247" i="10"/>
  <c r="N247" i="10"/>
  <c r="F247" i="10"/>
  <c r="E247" i="10"/>
  <c r="D247" i="10"/>
  <c r="C247" i="10"/>
  <c r="Q246" i="10"/>
  <c r="P246" i="10"/>
  <c r="O246" i="10"/>
  <c r="N246" i="10"/>
  <c r="F246" i="10"/>
  <c r="E246" i="10"/>
  <c r="D246" i="10"/>
  <c r="C246" i="10"/>
  <c r="Q245" i="10"/>
  <c r="P245" i="10"/>
  <c r="O245" i="10"/>
  <c r="N245" i="10"/>
  <c r="F245" i="10"/>
  <c r="E245" i="10"/>
  <c r="D245" i="10"/>
  <c r="C245" i="10"/>
  <c r="Q244" i="10"/>
  <c r="P244" i="10"/>
  <c r="O244" i="10"/>
  <c r="N244" i="10"/>
  <c r="F244" i="10"/>
  <c r="E244" i="10"/>
  <c r="D244" i="10"/>
  <c r="C244" i="10"/>
  <c r="Q243" i="10"/>
  <c r="P243" i="10"/>
  <c r="O243" i="10"/>
  <c r="N243" i="10"/>
  <c r="F243" i="10"/>
  <c r="E243" i="10"/>
  <c r="D243" i="10"/>
  <c r="C243" i="10"/>
  <c r="Q242" i="10"/>
  <c r="P242" i="10"/>
  <c r="O242" i="10"/>
  <c r="N242" i="10"/>
  <c r="F242" i="10"/>
  <c r="E242" i="10"/>
  <c r="D242" i="10"/>
  <c r="C242" i="10"/>
  <c r="Q241" i="10"/>
  <c r="P241" i="10"/>
  <c r="O241" i="10"/>
  <c r="N241" i="10"/>
  <c r="F241" i="10"/>
  <c r="E241" i="10"/>
  <c r="D241" i="10"/>
  <c r="C241" i="10"/>
  <c r="Q240" i="10"/>
  <c r="P240" i="10"/>
  <c r="O240" i="10"/>
  <c r="N240" i="10"/>
  <c r="F240" i="10"/>
  <c r="E240" i="10"/>
  <c r="D240" i="10"/>
  <c r="C240" i="10"/>
  <c r="Q239" i="10"/>
  <c r="P239" i="10"/>
  <c r="O239" i="10"/>
  <c r="N239" i="10"/>
  <c r="F239" i="10"/>
  <c r="E239" i="10"/>
  <c r="D239" i="10"/>
  <c r="C239" i="10"/>
  <c r="Q238" i="10"/>
  <c r="P238" i="10"/>
  <c r="O238" i="10"/>
  <c r="N238" i="10"/>
  <c r="F238" i="10"/>
  <c r="E238" i="10"/>
  <c r="D238" i="10"/>
  <c r="C238" i="10"/>
  <c r="Q237" i="10"/>
  <c r="P237" i="10"/>
  <c r="O237" i="10"/>
  <c r="N237" i="10"/>
  <c r="F237" i="10"/>
  <c r="E237" i="10"/>
  <c r="D237" i="10"/>
  <c r="C237" i="10"/>
  <c r="Q236" i="10"/>
  <c r="P236" i="10"/>
  <c r="O236" i="10"/>
  <c r="N236" i="10"/>
  <c r="F236" i="10"/>
  <c r="E236" i="10"/>
  <c r="D236" i="10"/>
  <c r="C236" i="10"/>
  <c r="Q235" i="10"/>
  <c r="P235" i="10"/>
  <c r="O235" i="10"/>
  <c r="N235" i="10"/>
  <c r="F235" i="10"/>
  <c r="E235" i="10"/>
  <c r="D235" i="10"/>
  <c r="C235" i="10"/>
  <c r="Q234" i="10"/>
  <c r="P234" i="10"/>
  <c r="O234" i="10"/>
  <c r="N234" i="10"/>
  <c r="F234" i="10"/>
  <c r="E234" i="10"/>
  <c r="D234" i="10"/>
  <c r="C234" i="10"/>
  <c r="Q233" i="10"/>
  <c r="P233" i="10"/>
  <c r="O233" i="10"/>
  <c r="N233" i="10"/>
  <c r="F233" i="10"/>
  <c r="E233" i="10"/>
  <c r="D233" i="10"/>
  <c r="C233" i="10"/>
  <c r="Q232" i="10"/>
  <c r="P232" i="10"/>
  <c r="O232" i="10"/>
  <c r="N232" i="10"/>
  <c r="F232" i="10"/>
  <c r="E232" i="10"/>
  <c r="D232" i="10"/>
  <c r="C232" i="10"/>
  <c r="Q231" i="10"/>
  <c r="P231" i="10"/>
  <c r="O231" i="10"/>
  <c r="N231" i="10"/>
  <c r="F231" i="10"/>
  <c r="E231" i="10"/>
  <c r="D231" i="10"/>
  <c r="C231" i="10"/>
  <c r="Q230" i="10"/>
  <c r="P230" i="10"/>
  <c r="O230" i="10"/>
  <c r="N230" i="10"/>
  <c r="F230" i="10"/>
  <c r="E230" i="10"/>
  <c r="D230" i="10"/>
  <c r="C230" i="10"/>
  <c r="Q229" i="10"/>
  <c r="P229" i="10"/>
  <c r="O229" i="10"/>
  <c r="N229" i="10"/>
  <c r="F229" i="10"/>
  <c r="E229" i="10"/>
  <c r="D229" i="10"/>
  <c r="C229" i="10"/>
  <c r="Q228" i="10"/>
  <c r="P228" i="10"/>
  <c r="O228" i="10"/>
  <c r="N228" i="10"/>
  <c r="F228" i="10"/>
  <c r="E228" i="10"/>
  <c r="D228" i="10"/>
  <c r="C228" i="10"/>
  <c r="Q227" i="10"/>
  <c r="P227" i="10"/>
  <c r="O227" i="10"/>
  <c r="N227" i="10"/>
  <c r="F227" i="10"/>
  <c r="E227" i="10"/>
  <c r="D227" i="10"/>
  <c r="C227" i="10"/>
  <c r="Q226" i="10"/>
  <c r="P226" i="10"/>
  <c r="O226" i="10"/>
  <c r="N226" i="10"/>
  <c r="F226" i="10"/>
  <c r="E226" i="10"/>
  <c r="D226" i="10"/>
  <c r="C226" i="10"/>
  <c r="Q225" i="10"/>
  <c r="P225" i="10"/>
  <c r="O225" i="10"/>
  <c r="N225" i="10"/>
  <c r="F225" i="10"/>
  <c r="E225" i="10"/>
  <c r="D225" i="10"/>
  <c r="C225" i="10"/>
  <c r="Q224" i="10"/>
  <c r="P224" i="10"/>
  <c r="O224" i="10"/>
  <c r="N224" i="10"/>
  <c r="F224" i="10"/>
  <c r="E224" i="10"/>
  <c r="D224" i="10"/>
  <c r="C224" i="10"/>
  <c r="Q223" i="10"/>
  <c r="P223" i="10"/>
  <c r="O223" i="10"/>
  <c r="N223" i="10"/>
  <c r="F223" i="10"/>
  <c r="E223" i="10"/>
  <c r="D223" i="10"/>
  <c r="C223" i="10"/>
  <c r="Q222" i="10"/>
  <c r="P222" i="10"/>
  <c r="O222" i="10"/>
  <c r="N222" i="10"/>
  <c r="F222" i="10"/>
  <c r="E222" i="10"/>
  <c r="D222" i="10"/>
  <c r="C222" i="10"/>
  <c r="Q221" i="10"/>
  <c r="P221" i="10"/>
  <c r="O221" i="10"/>
  <c r="N221" i="10"/>
  <c r="F221" i="10"/>
  <c r="E221" i="10"/>
  <c r="D221" i="10"/>
  <c r="C221" i="10"/>
  <c r="Q220" i="10"/>
  <c r="P220" i="10"/>
  <c r="O220" i="10"/>
  <c r="N220" i="10"/>
  <c r="F220" i="10"/>
  <c r="E220" i="10"/>
  <c r="D220" i="10"/>
  <c r="C220" i="10"/>
  <c r="Q219" i="10"/>
  <c r="P219" i="10"/>
  <c r="O219" i="10"/>
  <c r="N219" i="10"/>
  <c r="F219" i="10"/>
  <c r="E219" i="10"/>
  <c r="D219" i="10"/>
  <c r="C219" i="10"/>
  <c r="Q218" i="10"/>
  <c r="P218" i="10"/>
  <c r="O218" i="10"/>
  <c r="N218" i="10"/>
  <c r="F218" i="10"/>
  <c r="E218" i="10"/>
  <c r="D218" i="10"/>
  <c r="C218" i="10"/>
  <c r="Q217" i="10"/>
  <c r="P217" i="10"/>
  <c r="O217" i="10"/>
  <c r="N217" i="10"/>
  <c r="F217" i="10"/>
  <c r="E217" i="10"/>
  <c r="D217" i="10"/>
  <c r="C217" i="10"/>
  <c r="Q216" i="10"/>
  <c r="P216" i="10"/>
  <c r="O216" i="10"/>
  <c r="N216" i="10"/>
  <c r="F216" i="10"/>
  <c r="E216" i="10"/>
  <c r="D216" i="10"/>
  <c r="C216" i="10"/>
  <c r="Q215" i="10"/>
  <c r="P215" i="10"/>
  <c r="O215" i="10"/>
  <c r="N215" i="10"/>
  <c r="F215" i="10"/>
  <c r="E215" i="10"/>
  <c r="D215" i="10"/>
  <c r="C215" i="10"/>
  <c r="Q214" i="10"/>
  <c r="P214" i="10"/>
  <c r="O214" i="10"/>
  <c r="N214" i="10"/>
  <c r="F214" i="10"/>
  <c r="E214" i="10"/>
  <c r="D214" i="10"/>
  <c r="C214" i="10"/>
  <c r="Q213" i="10"/>
  <c r="P213" i="10"/>
  <c r="O213" i="10"/>
  <c r="N213" i="10"/>
  <c r="F213" i="10"/>
  <c r="E213" i="10"/>
  <c r="D213" i="10"/>
  <c r="C213" i="10"/>
  <c r="Q212" i="10"/>
  <c r="P212" i="10"/>
  <c r="O212" i="10"/>
  <c r="N212" i="10"/>
  <c r="F212" i="10"/>
  <c r="E212" i="10"/>
  <c r="D212" i="10"/>
  <c r="C212" i="10"/>
  <c r="Q211" i="10"/>
  <c r="P211" i="10"/>
  <c r="O211" i="10"/>
  <c r="N211" i="10"/>
  <c r="F211" i="10"/>
  <c r="E211" i="10"/>
  <c r="D211" i="10"/>
  <c r="C211" i="10"/>
  <c r="Q210" i="10"/>
  <c r="P210" i="10"/>
  <c r="O210" i="10"/>
  <c r="N210" i="10"/>
  <c r="F210" i="10"/>
  <c r="E210" i="10"/>
  <c r="D210" i="10"/>
  <c r="C210" i="10"/>
  <c r="Q209" i="10"/>
  <c r="P209" i="10"/>
  <c r="O209" i="10"/>
  <c r="N209" i="10"/>
  <c r="F209" i="10"/>
  <c r="E209" i="10"/>
  <c r="D209" i="10"/>
  <c r="C209" i="10"/>
  <c r="Q208" i="10"/>
  <c r="P208" i="10"/>
  <c r="O208" i="10"/>
  <c r="N208" i="10"/>
  <c r="F208" i="10"/>
  <c r="E208" i="10"/>
  <c r="D208" i="10"/>
  <c r="C208" i="10"/>
  <c r="Q207" i="10"/>
  <c r="P207" i="10"/>
  <c r="O207" i="10"/>
  <c r="N207" i="10"/>
  <c r="F207" i="10"/>
  <c r="E207" i="10"/>
  <c r="D207" i="10"/>
  <c r="C207" i="10"/>
  <c r="Q206" i="10"/>
  <c r="P206" i="10"/>
  <c r="O206" i="10"/>
  <c r="N206" i="10"/>
  <c r="F206" i="10"/>
  <c r="E206" i="10"/>
  <c r="D206" i="10"/>
  <c r="C206" i="10"/>
  <c r="Q205" i="10"/>
  <c r="P205" i="10"/>
  <c r="O205" i="10"/>
  <c r="N205" i="10"/>
  <c r="F205" i="10"/>
  <c r="E205" i="10"/>
  <c r="D205" i="10"/>
  <c r="C205" i="10"/>
  <c r="Q204" i="10"/>
  <c r="P204" i="10"/>
  <c r="O204" i="10"/>
  <c r="N204" i="10"/>
  <c r="F204" i="10"/>
  <c r="E204" i="10"/>
  <c r="D204" i="10"/>
  <c r="C204" i="10"/>
  <c r="Q203" i="10"/>
  <c r="P203" i="10"/>
  <c r="O203" i="10"/>
  <c r="N203" i="10"/>
  <c r="F203" i="10"/>
  <c r="E203" i="10"/>
  <c r="D203" i="10"/>
  <c r="C203" i="10"/>
  <c r="Q202" i="10"/>
  <c r="P202" i="10"/>
  <c r="O202" i="10"/>
  <c r="N202" i="10"/>
  <c r="F202" i="10"/>
  <c r="E202" i="10"/>
  <c r="D202" i="10"/>
  <c r="C202" i="10"/>
  <c r="Q201" i="10"/>
  <c r="P201" i="10"/>
  <c r="O201" i="10"/>
  <c r="N201" i="10"/>
  <c r="F201" i="10"/>
  <c r="E201" i="10"/>
  <c r="D201" i="10"/>
  <c r="C201" i="10"/>
  <c r="Q200" i="10"/>
  <c r="P200" i="10"/>
  <c r="O200" i="10"/>
  <c r="N200" i="10"/>
  <c r="F200" i="10"/>
  <c r="E200" i="10"/>
  <c r="D200" i="10"/>
  <c r="C200" i="10"/>
  <c r="Q199" i="10"/>
  <c r="P199" i="10"/>
  <c r="O199" i="10"/>
  <c r="N199" i="10"/>
  <c r="F199" i="10"/>
  <c r="E199" i="10"/>
  <c r="D199" i="10"/>
  <c r="C199" i="10"/>
  <c r="Q198" i="10"/>
  <c r="P198" i="10"/>
  <c r="O198" i="10"/>
  <c r="N198" i="10"/>
  <c r="F198" i="10"/>
  <c r="E198" i="10"/>
  <c r="D198" i="10"/>
  <c r="C198" i="10"/>
  <c r="Q197" i="10"/>
  <c r="P197" i="10"/>
  <c r="O197" i="10"/>
  <c r="N197" i="10"/>
  <c r="F197" i="10"/>
  <c r="E197" i="10"/>
  <c r="D197" i="10"/>
  <c r="C197" i="10"/>
  <c r="Q196" i="10"/>
  <c r="P196" i="10"/>
  <c r="O196" i="10"/>
  <c r="N196" i="10"/>
  <c r="F196" i="10"/>
  <c r="E196" i="10"/>
  <c r="D196" i="10"/>
  <c r="C196" i="10"/>
  <c r="Q195" i="10"/>
  <c r="P195" i="10"/>
  <c r="O195" i="10"/>
  <c r="N195" i="10"/>
  <c r="F195" i="10"/>
  <c r="E195" i="10"/>
  <c r="D195" i="10"/>
  <c r="C195" i="10"/>
  <c r="Q194" i="10"/>
  <c r="P194" i="10"/>
  <c r="O194" i="10"/>
  <c r="N194" i="10"/>
  <c r="F194" i="10"/>
  <c r="E194" i="10"/>
  <c r="D194" i="10"/>
  <c r="C194" i="10"/>
  <c r="Q193" i="10"/>
  <c r="P193" i="10"/>
  <c r="O193" i="10"/>
  <c r="N193" i="10"/>
  <c r="F193" i="10"/>
  <c r="E193" i="10"/>
  <c r="D193" i="10"/>
  <c r="C193" i="10"/>
  <c r="Q192" i="10"/>
  <c r="P192" i="10"/>
  <c r="O192" i="10"/>
  <c r="N192" i="10"/>
  <c r="F192" i="10"/>
  <c r="E192" i="10"/>
  <c r="D192" i="10"/>
  <c r="C192" i="10"/>
  <c r="Q191" i="10"/>
  <c r="P191" i="10"/>
  <c r="O191" i="10"/>
  <c r="N191" i="10"/>
  <c r="F191" i="10"/>
  <c r="E191" i="10"/>
  <c r="D191" i="10"/>
  <c r="C191" i="10"/>
  <c r="Q190" i="10"/>
  <c r="P190" i="10"/>
  <c r="O190" i="10"/>
  <c r="N190" i="10"/>
  <c r="F190" i="10"/>
  <c r="E190" i="10"/>
  <c r="D190" i="10"/>
  <c r="C190" i="10"/>
  <c r="Q189" i="10"/>
  <c r="P189" i="10"/>
  <c r="O189" i="10"/>
  <c r="N189" i="10"/>
  <c r="F189" i="10"/>
  <c r="E189" i="10"/>
  <c r="D189" i="10"/>
  <c r="C189" i="10"/>
  <c r="Q188" i="10"/>
  <c r="P188" i="10"/>
  <c r="O188" i="10"/>
  <c r="N188" i="10"/>
  <c r="F188" i="10"/>
  <c r="E188" i="10"/>
  <c r="D188" i="10"/>
  <c r="C188" i="10"/>
  <c r="Q187" i="10"/>
  <c r="P187" i="10"/>
  <c r="O187" i="10"/>
  <c r="N187" i="10"/>
  <c r="F187" i="10"/>
  <c r="E187" i="10"/>
  <c r="D187" i="10"/>
  <c r="C187" i="10"/>
  <c r="Q186" i="10"/>
  <c r="P186" i="10"/>
  <c r="O186" i="10"/>
  <c r="N186" i="10"/>
  <c r="F186" i="10"/>
  <c r="E186" i="10"/>
  <c r="D186" i="10"/>
  <c r="C186" i="10"/>
  <c r="Q185" i="10"/>
  <c r="P185" i="10"/>
  <c r="O185" i="10"/>
  <c r="N185" i="10"/>
  <c r="F185" i="10"/>
  <c r="E185" i="10"/>
  <c r="D185" i="10"/>
  <c r="I197" i="10" s="1"/>
  <c r="C185" i="10"/>
  <c r="Q184" i="10"/>
  <c r="P184" i="10"/>
  <c r="O184" i="10"/>
  <c r="N184" i="10"/>
  <c r="F184" i="10"/>
  <c r="E184" i="10"/>
  <c r="D184" i="10"/>
  <c r="C184" i="10"/>
  <c r="Q183" i="10"/>
  <c r="P183" i="10"/>
  <c r="O183" i="10"/>
  <c r="T195" i="10" s="1"/>
  <c r="N183" i="10"/>
  <c r="F183" i="10"/>
  <c r="E183" i="10"/>
  <c r="D183" i="10"/>
  <c r="C183" i="10"/>
  <c r="Q182" i="10"/>
  <c r="P182" i="10"/>
  <c r="O182" i="10"/>
  <c r="N182" i="10"/>
  <c r="F182" i="10"/>
  <c r="E182" i="10"/>
  <c r="D182" i="10"/>
  <c r="C182" i="10"/>
  <c r="Q181" i="10"/>
  <c r="P181" i="10"/>
  <c r="O181" i="10"/>
  <c r="N181" i="10"/>
  <c r="F181" i="10"/>
  <c r="E181" i="10"/>
  <c r="D181" i="10"/>
  <c r="C181" i="10"/>
  <c r="Q180" i="10"/>
  <c r="P180" i="10"/>
  <c r="O180" i="10"/>
  <c r="N180" i="10"/>
  <c r="F180" i="10"/>
  <c r="E180" i="10"/>
  <c r="D180" i="10"/>
  <c r="C180" i="10"/>
  <c r="Q179" i="10"/>
  <c r="P179" i="10"/>
  <c r="O179" i="10"/>
  <c r="N179" i="10"/>
  <c r="F179" i="10"/>
  <c r="E179" i="10"/>
  <c r="J191" i="10" s="1"/>
  <c r="D179" i="10"/>
  <c r="C179" i="10"/>
  <c r="Q178" i="10"/>
  <c r="P178" i="10"/>
  <c r="O178" i="10"/>
  <c r="N178" i="10"/>
  <c r="F178" i="10"/>
  <c r="E178" i="10"/>
  <c r="D178" i="10"/>
  <c r="C178" i="10"/>
  <c r="Q177" i="10"/>
  <c r="P177" i="10"/>
  <c r="O177" i="10"/>
  <c r="N177" i="10"/>
  <c r="F177" i="10"/>
  <c r="E177" i="10"/>
  <c r="D177" i="10"/>
  <c r="C177" i="10"/>
  <c r="Q176" i="10"/>
  <c r="P176" i="10"/>
  <c r="O176" i="10"/>
  <c r="T188" i="10" s="1"/>
  <c r="N176" i="10"/>
  <c r="F176" i="10"/>
  <c r="E176" i="10"/>
  <c r="D176" i="10"/>
  <c r="C176" i="10"/>
  <c r="Q175" i="10"/>
  <c r="P175" i="10"/>
  <c r="O175" i="10"/>
  <c r="N175" i="10"/>
  <c r="F175" i="10"/>
  <c r="E175" i="10"/>
  <c r="D175" i="10"/>
  <c r="C175" i="10"/>
  <c r="Q174" i="10"/>
  <c r="P174" i="10"/>
  <c r="O174" i="10"/>
  <c r="N174" i="10"/>
  <c r="F174" i="10"/>
  <c r="E174" i="10"/>
  <c r="D174" i="10"/>
  <c r="C174" i="10"/>
  <c r="Q173" i="10"/>
  <c r="P173" i="10"/>
  <c r="O173" i="10"/>
  <c r="N173" i="10"/>
  <c r="F173" i="10"/>
  <c r="E173" i="10"/>
  <c r="J185" i="10" s="1"/>
  <c r="D173" i="10"/>
  <c r="C173" i="10"/>
  <c r="Q172" i="10"/>
  <c r="P172" i="10"/>
  <c r="O172" i="10"/>
  <c r="T184" i="10" s="1"/>
  <c r="N172" i="10"/>
  <c r="F172" i="10"/>
  <c r="E172" i="10"/>
  <c r="D172" i="10"/>
  <c r="C172" i="10"/>
  <c r="Q171" i="10"/>
  <c r="P171" i="10"/>
  <c r="U183" i="10" s="1"/>
  <c r="O171" i="10"/>
  <c r="T183" i="10" s="1"/>
  <c r="N171" i="10"/>
  <c r="F171" i="10"/>
  <c r="E171" i="10"/>
  <c r="D171" i="10"/>
  <c r="C171" i="10"/>
  <c r="Q170" i="10"/>
  <c r="P170" i="10"/>
  <c r="O170" i="10"/>
  <c r="N170" i="10"/>
  <c r="F170" i="10"/>
  <c r="E170" i="10"/>
  <c r="D170" i="10"/>
  <c r="C170" i="10"/>
  <c r="Q169" i="10"/>
  <c r="P169" i="10"/>
  <c r="O169" i="10"/>
  <c r="N169" i="10"/>
  <c r="F169" i="10"/>
  <c r="E169" i="10"/>
  <c r="J181" i="10" s="1"/>
  <c r="D169" i="10"/>
  <c r="C169" i="10"/>
  <c r="Q168" i="10"/>
  <c r="P168" i="10"/>
  <c r="O168" i="10"/>
  <c r="T180" i="10" s="1"/>
  <c r="N168" i="10"/>
  <c r="F168" i="10"/>
  <c r="E168" i="10"/>
  <c r="D168" i="10"/>
  <c r="C168" i="10"/>
  <c r="Q167" i="10"/>
  <c r="P167" i="10"/>
  <c r="O167" i="10"/>
  <c r="T179" i="10" s="1"/>
  <c r="N167" i="10"/>
  <c r="F167" i="10"/>
  <c r="E167" i="10"/>
  <c r="D167" i="10"/>
  <c r="C167" i="10"/>
  <c r="Q166" i="10"/>
  <c r="P166" i="10"/>
  <c r="O166" i="10"/>
  <c r="N166" i="10"/>
  <c r="F166" i="10"/>
  <c r="E166" i="10"/>
  <c r="D166" i="10"/>
  <c r="C166" i="10"/>
  <c r="Q165" i="10"/>
  <c r="P165" i="10"/>
  <c r="O165" i="10"/>
  <c r="N165" i="10"/>
  <c r="F165" i="10"/>
  <c r="E165" i="10"/>
  <c r="D165" i="10"/>
  <c r="C165" i="10"/>
  <c r="Q164" i="10"/>
  <c r="P164" i="10"/>
  <c r="O164" i="10"/>
  <c r="N164" i="10"/>
  <c r="F164" i="10"/>
  <c r="E164" i="10"/>
  <c r="J176" i="10" s="1"/>
  <c r="D164" i="10"/>
  <c r="I176" i="10" s="1"/>
  <c r="C164" i="10"/>
  <c r="Q163" i="10"/>
  <c r="P163" i="10"/>
  <c r="O163" i="10"/>
  <c r="N163" i="10"/>
  <c r="F163" i="10"/>
  <c r="E163" i="10"/>
  <c r="D163" i="10"/>
  <c r="C163" i="10"/>
  <c r="Q162" i="10"/>
  <c r="P162" i="10"/>
  <c r="O162" i="10"/>
  <c r="N162" i="10"/>
  <c r="F162" i="10"/>
  <c r="E162" i="10"/>
  <c r="D162" i="10"/>
  <c r="C162" i="10"/>
  <c r="Q161" i="10"/>
  <c r="P161" i="10"/>
  <c r="O161" i="10"/>
  <c r="N161" i="10"/>
  <c r="F161" i="10"/>
  <c r="E161" i="10"/>
  <c r="D161" i="10"/>
  <c r="C161" i="10"/>
  <c r="Q160" i="10"/>
  <c r="P160" i="10"/>
  <c r="O160" i="10"/>
  <c r="N160" i="10"/>
  <c r="F160" i="10"/>
  <c r="K172" i="10" s="1"/>
  <c r="E160" i="10"/>
  <c r="D160" i="10"/>
  <c r="C160" i="10"/>
  <c r="Q159" i="10"/>
  <c r="P159" i="10"/>
  <c r="O159" i="10"/>
  <c r="N159" i="10"/>
  <c r="F159" i="10"/>
  <c r="E159" i="10"/>
  <c r="D159" i="10"/>
  <c r="C159" i="10"/>
  <c r="Q158" i="10"/>
  <c r="P158" i="10"/>
  <c r="O158" i="10"/>
  <c r="N158" i="10"/>
  <c r="F158" i="10"/>
  <c r="E158" i="10"/>
  <c r="D158" i="10"/>
  <c r="C158" i="10"/>
  <c r="Q157" i="10"/>
  <c r="P157" i="10"/>
  <c r="O157" i="10"/>
  <c r="N157" i="10"/>
  <c r="F157" i="10"/>
  <c r="E157" i="10"/>
  <c r="D157" i="10"/>
  <c r="C157" i="10"/>
  <c r="Q156" i="10"/>
  <c r="P156" i="10"/>
  <c r="O156" i="10"/>
  <c r="N156" i="10"/>
  <c r="F156" i="10"/>
  <c r="E156" i="10"/>
  <c r="D156" i="10"/>
  <c r="C156" i="10"/>
  <c r="Q155" i="10"/>
  <c r="P155" i="10"/>
  <c r="O155" i="10"/>
  <c r="N155" i="10"/>
  <c r="F155" i="10"/>
  <c r="E155" i="10"/>
  <c r="D155" i="10"/>
  <c r="C155" i="10"/>
  <c r="Q154" i="10"/>
  <c r="P154" i="10"/>
  <c r="O154" i="10"/>
  <c r="N154" i="10"/>
  <c r="F154" i="10"/>
  <c r="E154" i="10"/>
  <c r="D154" i="10"/>
  <c r="C154" i="10"/>
  <c r="Q153" i="10"/>
  <c r="P153" i="10"/>
  <c r="O153" i="10"/>
  <c r="N153" i="10"/>
  <c r="F153" i="10"/>
  <c r="E153" i="10"/>
  <c r="D153" i="10"/>
  <c r="C153" i="10"/>
  <c r="Q152" i="10"/>
  <c r="P152" i="10"/>
  <c r="O152" i="10"/>
  <c r="N152" i="10"/>
  <c r="F152" i="10"/>
  <c r="E152" i="10"/>
  <c r="D152" i="10"/>
  <c r="C152" i="10"/>
  <c r="Q151" i="10"/>
  <c r="P151" i="10"/>
  <c r="O151" i="10"/>
  <c r="N151" i="10"/>
  <c r="F151" i="10"/>
  <c r="E151" i="10"/>
  <c r="D151" i="10"/>
  <c r="C151" i="10"/>
  <c r="Q150" i="10"/>
  <c r="P150" i="10"/>
  <c r="O150" i="10"/>
  <c r="N150" i="10"/>
  <c r="F150" i="10"/>
  <c r="E150" i="10"/>
  <c r="D150" i="10"/>
  <c r="C150" i="10"/>
  <c r="Q149" i="10"/>
  <c r="P149" i="10"/>
  <c r="O149" i="10"/>
  <c r="N149" i="10"/>
  <c r="F149" i="10"/>
  <c r="E149" i="10"/>
  <c r="D149" i="10"/>
  <c r="C149" i="10"/>
  <c r="Q148" i="10"/>
  <c r="P148" i="10"/>
  <c r="O148" i="10"/>
  <c r="N148" i="10"/>
  <c r="F148" i="10"/>
  <c r="E148" i="10"/>
  <c r="D148" i="10"/>
  <c r="C148" i="10"/>
  <c r="Q147" i="10"/>
  <c r="P147" i="10"/>
  <c r="O147" i="10"/>
  <c r="N147" i="10"/>
  <c r="F147" i="10"/>
  <c r="E147" i="10"/>
  <c r="D147" i="10"/>
  <c r="C147" i="10"/>
  <c r="Q146" i="10"/>
  <c r="P146" i="10"/>
  <c r="O146" i="10"/>
  <c r="N146" i="10"/>
  <c r="F146" i="10"/>
  <c r="E146" i="10"/>
  <c r="D146" i="10"/>
  <c r="C146" i="10"/>
  <c r="Q145" i="10"/>
  <c r="P145" i="10"/>
  <c r="O145" i="10"/>
  <c r="N145" i="10"/>
  <c r="F145" i="10"/>
  <c r="E145" i="10"/>
  <c r="D145" i="10"/>
  <c r="C145" i="10"/>
  <c r="Q144" i="10"/>
  <c r="P144" i="10"/>
  <c r="O144" i="10"/>
  <c r="N144" i="10"/>
  <c r="F144" i="10"/>
  <c r="E144" i="10"/>
  <c r="D144" i="10"/>
  <c r="C144" i="10"/>
  <c r="Q143" i="10"/>
  <c r="P143" i="10"/>
  <c r="O143" i="10"/>
  <c r="N143" i="10"/>
  <c r="F143" i="10"/>
  <c r="E143" i="10"/>
  <c r="D143" i="10"/>
  <c r="C143" i="10"/>
  <c r="Q142" i="10"/>
  <c r="P142" i="10"/>
  <c r="O142" i="10"/>
  <c r="N142" i="10"/>
  <c r="F142" i="10"/>
  <c r="E142" i="10"/>
  <c r="D142" i="10"/>
  <c r="C142" i="10"/>
  <c r="Q141" i="10"/>
  <c r="P141" i="10"/>
  <c r="O141" i="10"/>
  <c r="N141" i="10"/>
  <c r="F141" i="10"/>
  <c r="E141" i="10"/>
  <c r="D141" i="10"/>
  <c r="C141" i="10"/>
  <c r="Q140" i="10"/>
  <c r="P140" i="10"/>
  <c r="O140" i="10"/>
  <c r="N140" i="10"/>
  <c r="F140" i="10"/>
  <c r="E140" i="10"/>
  <c r="D140" i="10"/>
  <c r="C140" i="10"/>
  <c r="Q139" i="10"/>
  <c r="P139" i="10"/>
  <c r="O139" i="10"/>
  <c r="N139" i="10"/>
  <c r="F139" i="10"/>
  <c r="E139" i="10"/>
  <c r="D139" i="10"/>
  <c r="C139" i="10"/>
  <c r="Q138" i="10"/>
  <c r="P138" i="10"/>
  <c r="O138" i="10"/>
  <c r="N138" i="10"/>
  <c r="F138" i="10"/>
  <c r="E138" i="10"/>
  <c r="D138" i="10"/>
  <c r="C138" i="10"/>
  <c r="Q137" i="10"/>
  <c r="P137" i="10"/>
  <c r="O137" i="10"/>
  <c r="N137" i="10"/>
  <c r="F137" i="10"/>
  <c r="E137" i="10"/>
  <c r="D137" i="10"/>
  <c r="C137" i="10"/>
  <c r="Q136" i="10"/>
  <c r="P136" i="10"/>
  <c r="O136" i="10"/>
  <c r="N136" i="10"/>
  <c r="F136" i="10"/>
  <c r="E136" i="10"/>
  <c r="D136" i="10"/>
  <c r="C136" i="10"/>
  <c r="Q135" i="10"/>
  <c r="P135" i="10"/>
  <c r="O135" i="10"/>
  <c r="N135" i="10"/>
  <c r="F135" i="10"/>
  <c r="E135" i="10"/>
  <c r="D135" i="10"/>
  <c r="C135" i="10"/>
  <c r="Q134" i="10"/>
  <c r="P134" i="10"/>
  <c r="O134" i="10"/>
  <c r="N134" i="10"/>
  <c r="F134" i="10"/>
  <c r="E134" i="10"/>
  <c r="D134" i="10"/>
  <c r="C134" i="10"/>
  <c r="Q133" i="10"/>
  <c r="P133" i="10"/>
  <c r="O133" i="10"/>
  <c r="N133" i="10"/>
  <c r="F133" i="10"/>
  <c r="E133" i="10"/>
  <c r="D133" i="10"/>
  <c r="C133" i="10"/>
  <c r="Q132" i="10"/>
  <c r="P132" i="10"/>
  <c r="O132" i="10"/>
  <c r="N132" i="10"/>
  <c r="F132" i="10"/>
  <c r="E132" i="10"/>
  <c r="D132" i="10"/>
  <c r="C132" i="10"/>
  <c r="Q131" i="10"/>
  <c r="P131" i="10"/>
  <c r="O131" i="10"/>
  <c r="N131" i="10"/>
  <c r="F131" i="10"/>
  <c r="E131" i="10"/>
  <c r="D131" i="10"/>
  <c r="C131" i="10"/>
  <c r="Q130" i="10"/>
  <c r="P130" i="10"/>
  <c r="O130" i="10"/>
  <c r="N130" i="10"/>
  <c r="F130" i="10"/>
  <c r="E130" i="10"/>
  <c r="D130" i="10"/>
  <c r="C130" i="10"/>
  <c r="Q129" i="10"/>
  <c r="P129" i="10"/>
  <c r="O129" i="10"/>
  <c r="N129" i="10"/>
  <c r="F129" i="10"/>
  <c r="E129" i="10"/>
  <c r="D129" i="10"/>
  <c r="C129" i="10"/>
  <c r="Q128" i="10"/>
  <c r="P128" i="10"/>
  <c r="O128" i="10"/>
  <c r="N128" i="10"/>
  <c r="F128" i="10"/>
  <c r="E128" i="10"/>
  <c r="D128" i="10"/>
  <c r="C128" i="10"/>
  <c r="Q127" i="10"/>
  <c r="P127" i="10"/>
  <c r="O127" i="10"/>
  <c r="N127" i="10"/>
  <c r="F127" i="10"/>
  <c r="E127" i="10"/>
  <c r="D127" i="10"/>
  <c r="C127" i="10"/>
  <c r="Q126" i="10"/>
  <c r="P126" i="10"/>
  <c r="O126" i="10"/>
  <c r="N126" i="10"/>
  <c r="F126" i="10"/>
  <c r="E126" i="10"/>
  <c r="D126" i="10"/>
  <c r="C126" i="10"/>
  <c r="Q125" i="10"/>
  <c r="P125" i="10"/>
  <c r="O125" i="10"/>
  <c r="N125" i="10"/>
  <c r="F125" i="10"/>
  <c r="E125" i="10"/>
  <c r="D125" i="10"/>
  <c r="C125" i="10"/>
  <c r="Q124" i="10"/>
  <c r="P124" i="10"/>
  <c r="O124" i="10"/>
  <c r="N124" i="10"/>
  <c r="F124" i="10"/>
  <c r="E124" i="10"/>
  <c r="D124" i="10"/>
  <c r="C124" i="10"/>
  <c r="Q123" i="10"/>
  <c r="P123" i="10"/>
  <c r="O123" i="10"/>
  <c r="N123" i="10"/>
  <c r="F123" i="10"/>
  <c r="E123" i="10"/>
  <c r="D123" i="10"/>
  <c r="C123" i="10"/>
  <c r="Q122" i="10"/>
  <c r="P122" i="10"/>
  <c r="O122" i="10"/>
  <c r="N122" i="10"/>
  <c r="F122" i="10"/>
  <c r="E122" i="10"/>
  <c r="D122" i="10"/>
  <c r="C122" i="10"/>
  <c r="Q121" i="10"/>
  <c r="P121" i="10"/>
  <c r="O121" i="10"/>
  <c r="T133" i="10" s="1"/>
  <c r="N121" i="10"/>
  <c r="S133" i="10" s="1"/>
  <c r="F121" i="10"/>
  <c r="E121" i="10"/>
  <c r="D121" i="10"/>
  <c r="C121" i="10"/>
  <c r="Q120" i="10"/>
  <c r="P120" i="10"/>
  <c r="O120" i="10"/>
  <c r="N120" i="10"/>
  <c r="F120" i="10"/>
  <c r="E120" i="10"/>
  <c r="D120" i="10"/>
  <c r="C120" i="10"/>
  <c r="Q119" i="10"/>
  <c r="P119" i="10"/>
  <c r="O119" i="10"/>
  <c r="N119" i="10"/>
  <c r="F119" i="10"/>
  <c r="E119" i="10"/>
  <c r="D119" i="10"/>
  <c r="C119" i="10"/>
  <c r="Q118" i="10"/>
  <c r="P118" i="10"/>
  <c r="O118" i="10"/>
  <c r="N118" i="10"/>
  <c r="F118" i="10"/>
  <c r="E118" i="10"/>
  <c r="D118" i="10"/>
  <c r="C118" i="10"/>
  <c r="H130" i="10" s="1"/>
  <c r="Q117" i="10"/>
  <c r="P117" i="10"/>
  <c r="O117" i="10"/>
  <c r="T129" i="10" s="1"/>
  <c r="N117" i="10"/>
  <c r="F117" i="10"/>
  <c r="E117" i="10"/>
  <c r="D117" i="10"/>
  <c r="C117" i="10"/>
  <c r="Q116" i="10"/>
  <c r="P116" i="10"/>
  <c r="O116" i="10"/>
  <c r="N116" i="10"/>
  <c r="F116" i="10"/>
  <c r="E116" i="10"/>
  <c r="D116" i="10"/>
  <c r="C116" i="10"/>
  <c r="Q115" i="10"/>
  <c r="P115" i="10"/>
  <c r="O115" i="10"/>
  <c r="T127" i="10" s="1"/>
  <c r="N115" i="10"/>
  <c r="F115" i="10"/>
  <c r="E115" i="10"/>
  <c r="D115" i="10"/>
  <c r="C115" i="10"/>
  <c r="Q114" i="10"/>
  <c r="P114" i="10"/>
  <c r="O114" i="10"/>
  <c r="N114" i="10"/>
  <c r="F114" i="10"/>
  <c r="E114" i="10"/>
  <c r="D114" i="10"/>
  <c r="C114" i="10"/>
  <c r="H126" i="10" s="1"/>
  <c r="Q113" i="10"/>
  <c r="P113" i="10"/>
  <c r="O113" i="10"/>
  <c r="N113" i="10"/>
  <c r="F113" i="10"/>
  <c r="E113" i="10"/>
  <c r="D113" i="10"/>
  <c r="C113" i="10"/>
  <c r="Q112" i="10"/>
  <c r="P112" i="10"/>
  <c r="O112" i="10"/>
  <c r="N112" i="10"/>
  <c r="F112" i="10"/>
  <c r="E112" i="10"/>
  <c r="D112" i="10"/>
  <c r="C112" i="10"/>
  <c r="Q111" i="10"/>
  <c r="P111" i="10"/>
  <c r="O111" i="10"/>
  <c r="T123" i="10" s="1"/>
  <c r="N111" i="10"/>
  <c r="F111" i="10"/>
  <c r="E111" i="10"/>
  <c r="D111" i="10"/>
  <c r="C111" i="10"/>
  <c r="Q110" i="10"/>
  <c r="P110" i="10"/>
  <c r="O110" i="10"/>
  <c r="N110" i="10"/>
  <c r="F110" i="10"/>
  <c r="E110" i="10"/>
  <c r="D110" i="10"/>
  <c r="C110" i="10"/>
  <c r="Q109" i="10"/>
  <c r="P109" i="10"/>
  <c r="O109" i="10"/>
  <c r="N109" i="10"/>
  <c r="F109" i="10"/>
  <c r="E109" i="10"/>
  <c r="D109" i="10"/>
  <c r="C109" i="10"/>
  <c r="Q108" i="10"/>
  <c r="P108" i="10"/>
  <c r="O108" i="10"/>
  <c r="N108" i="10"/>
  <c r="F108" i="10"/>
  <c r="E108" i="10"/>
  <c r="D108" i="10"/>
  <c r="C108" i="10"/>
  <c r="H120" i="10" s="1"/>
  <c r="Q107" i="10"/>
  <c r="P107" i="10"/>
  <c r="O107" i="10"/>
  <c r="T119" i="10" s="1"/>
  <c r="N107" i="10"/>
  <c r="F107" i="10"/>
  <c r="E107" i="10"/>
  <c r="D107" i="10"/>
  <c r="C107" i="10"/>
  <c r="Q106" i="10"/>
  <c r="P106" i="10"/>
  <c r="O106" i="10"/>
  <c r="N106" i="10"/>
  <c r="F106" i="10"/>
  <c r="E106" i="10"/>
  <c r="D106" i="10"/>
  <c r="C106" i="10"/>
  <c r="Q105" i="10"/>
  <c r="P105" i="10"/>
  <c r="O105" i="10"/>
  <c r="T117" i="10" s="1"/>
  <c r="N105" i="10"/>
  <c r="F105" i="10"/>
  <c r="E105" i="10"/>
  <c r="D105" i="10"/>
  <c r="I117" i="10" s="1"/>
  <c r="C105" i="10"/>
  <c r="Q104" i="10"/>
  <c r="P104" i="10"/>
  <c r="O104" i="10"/>
  <c r="N104" i="10"/>
  <c r="F104" i="10"/>
  <c r="E104" i="10"/>
  <c r="D104" i="10"/>
  <c r="C104" i="10"/>
  <c r="H116" i="10" s="1"/>
  <c r="Q103" i="10"/>
  <c r="P103" i="10"/>
  <c r="O103" i="10"/>
  <c r="N103" i="10"/>
  <c r="F103" i="10"/>
  <c r="E103" i="10"/>
  <c r="D103" i="10"/>
  <c r="C103" i="10"/>
  <c r="Q102" i="10"/>
  <c r="P102" i="10"/>
  <c r="O102" i="10"/>
  <c r="N102" i="10"/>
  <c r="F102" i="10"/>
  <c r="E102" i="10"/>
  <c r="D102" i="10"/>
  <c r="C102" i="10"/>
  <c r="Q101" i="10"/>
  <c r="P101" i="10"/>
  <c r="O101" i="10"/>
  <c r="T113" i="10" s="1"/>
  <c r="N101" i="10"/>
  <c r="F101" i="10"/>
  <c r="E101" i="10"/>
  <c r="D101" i="10"/>
  <c r="C101" i="10"/>
  <c r="Q100" i="10"/>
  <c r="P100" i="10"/>
  <c r="O100" i="10"/>
  <c r="N100" i="10"/>
  <c r="F100" i="10"/>
  <c r="E100" i="10"/>
  <c r="D100" i="10"/>
  <c r="C100" i="10"/>
  <c r="Q99" i="10"/>
  <c r="P99" i="10"/>
  <c r="O99" i="10"/>
  <c r="N99" i="10"/>
  <c r="F99" i="10"/>
  <c r="E99" i="10"/>
  <c r="D99" i="10"/>
  <c r="C99" i="10"/>
  <c r="Q98" i="10"/>
  <c r="P98" i="10"/>
  <c r="O98" i="10"/>
  <c r="N98" i="10"/>
  <c r="F98" i="10"/>
  <c r="E98" i="10"/>
  <c r="D98" i="10"/>
  <c r="C98" i="10"/>
  <c r="H110" i="10" s="1"/>
  <c r="Q97" i="10"/>
  <c r="P97" i="10"/>
  <c r="O97" i="10"/>
  <c r="T109" i="10" s="1"/>
  <c r="N97" i="10"/>
  <c r="F97" i="10"/>
  <c r="E97" i="10"/>
  <c r="D97" i="10"/>
  <c r="C97" i="10"/>
  <c r="Q96" i="10"/>
  <c r="P96" i="10"/>
  <c r="O96" i="10"/>
  <c r="N96" i="10"/>
  <c r="F96" i="10"/>
  <c r="E96" i="10"/>
  <c r="D96" i="10"/>
  <c r="C96" i="10"/>
  <c r="Q95" i="10"/>
  <c r="P95" i="10"/>
  <c r="O95" i="10"/>
  <c r="T107" i="10" s="1"/>
  <c r="N95" i="10"/>
  <c r="S107" i="10" s="1"/>
  <c r="F95" i="10"/>
  <c r="E95" i="10"/>
  <c r="D95" i="10"/>
  <c r="C95" i="10"/>
  <c r="Q94" i="10"/>
  <c r="P94" i="10"/>
  <c r="O94" i="10"/>
  <c r="N94" i="10"/>
  <c r="F94" i="10"/>
  <c r="E94" i="10"/>
  <c r="D94" i="10"/>
  <c r="C94" i="10"/>
  <c r="H106" i="10" s="1"/>
  <c r="Q93" i="10"/>
  <c r="P93" i="10"/>
  <c r="O93" i="10"/>
  <c r="N93" i="10"/>
  <c r="F93" i="10"/>
  <c r="E93" i="10"/>
  <c r="D93" i="10"/>
  <c r="C93" i="10"/>
  <c r="Q92" i="10"/>
  <c r="P92" i="10"/>
  <c r="O92" i="10"/>
  <c r="N92" i="10"/>
  <c r="F92" i="10"/>
  <c r="E92" i="10"/>
  <c r="D92" i="10"/>
  <c r="C92" i="10"/>
  <c r="Q91" i="10"/>
  <c r="P91" i="10"/>
  <c r="O91" i="10"/>
  <c r="T103" i="10" s="1"/>
  <c r="N91" i="10"/>
  <c r="S103" i="10" s="1"/>
  <c r="F91" i="10"/>
  <c r="E91" i="10"/>
  <c r="D91" i="10"/>
  <c r="C91" i="10"/>
  <c r="Q90" i="10"/>
  <c r="P90" i="10"/>
  <c r="O90" i="10"/>
  <c r="N90" i="10"/>
  <c r="F90" i="10"/>
  <c r="E90" i="10"/>
  <c r="D90" i="10"/>
  <c r="C90" i="10"/>
  <c r="Q89" i="10"/>
  <c r="P89" i="10"/>
  <c r="O89" i="10"/>
  <c r="N89" i="10"/>
  <c r="F89" i="10"/>
  <c r="E89" i="10"/>
  <c r="D89" i="10"/>
  <c r="C89" i="10"/>
  <c r="Q88" i="10"/>
  <c r="P88" i="10"/>
  <c r="O88" i="10"/>
  <c r="N88" i="10"/>
  <c r="F88" i="10"/>
  <c r="E88" i="10"/>
  <c r="D88" i="10"/>
  <c r="C88" i="10"/>
  <c r="H100" i="10" s="1"/>
  <c r="Q87" i="10"/>
  <c r="P87" i="10"/>
  <c r="O87" i="10"/>
  <c r="T99" i="10" s="1"/>
  <c r="N87" i="10"/>
  <c r="F87" i="10"/>
  <c r="E87" i="10"/>
  <c r="D87" i="10"/>
  <c r="C87" i="10"/>
  <c r="Q86" i="10"/>
  <c r="P86" i="10"/>
  <c r="O86" i="10"/>
  <c r="N86" i="10"/>
  <c r="F86" i="10"/>
  <c r="E86" i="10"/>
  <c r="D86" i="10"/>
  <c r="C86" i="10"/>
  <c r="Q85" i="10"/>
  <c r="P85" i="10"/>
  <c r="O85" i="10"/>
  <c r="N85" i="10"/>
  <c r="S97" i="10" s="1"/>
  <c r="F85" i="10"/>
  <c r="E85" i="10"/>
  <c r="D85" i="10"/>
  <c r="C85" i="10"/>
  <c r="Q84" i="10"/>
  <c r="P84" i="10"/>
  <c r="O84" i="10"/>
  <c r="N84" i="10"/>
  <c r="F84" i="10"/>
  <c r="E84" i="10"/>
  <c r="D84" i="10"/>
  <c r="C84" i="10"/>
  <c r="H96" i="10" s="1"/>
  <c r="Q83" i="10"/>
  <c r="P83" i="10"/>
  <c r="O83" i="10"/>
  <c r="N83" i="10"/>
  <c r="F83" i="10"/>
  <c r="E83" i="10"/>
  <c r="D83" i="10"/>
  <c r="C83" i="10"/>
  <c r="Q82" i="10"/>
  <c r="P82" i="10"/>
  <c r="O82" i="10"/>
  <c r="N82" i="10"/>
  <c r="F82" i="10"/>
  <c r="E82" i="10"/>
  <c r="D82" i="10"/>
  <c r="C82" i="10"/>
  <c r="Q81" i="10"/>
  <c r="P81" i="10"/>
  <c r="O81" i="10"/>
  <c r="N81" i="10"/>
  <c r="F81" i="10"/>
  <c r="E81" i="10"/>
  <c r="D81" i="10"/>
  <c r="C81" i="10"/>
  <c r="Q80" i="10"/>
  <c r="P80" i="10"/>
  <c r="O80" i="10"/>
  <c r="N80" i="10"/>
  <c r="S92" i="10" s="1"/>
  <c r="F80" i="10"/>
  <c r="E80" i="10"/>
  <c r="D80" i="10"/>
  <c r="I92" i="10" s="1"/>
  <c r="C80" i="10"/>
  <c r="Q79" i="10"/>
  <c r="P79" i="10"/>
  <c r="O79" i="10"/>
  <c r="N79" i="10"/>
  <c r="F79" i="10"/>
  <c r="E79" i="10"/>
  <c r="D79" i="10"/>
  <c r="C79" i="10"/>
  <c r="Q78" i="10"/>
  <c r="P78" i="10"/>
  <c r="O78" i="10"/>
  <c r="N78" i="10"/>
  <c r="F78" i="10"/>
  <c r="E78" i="10"/>
  <c r="D78" i="10"/>
  <c r="I90" i="10" s="1"/>
  <c r="C78" i="10"/>
  <c r="Q77" i="10"/>
  <c r="P77" i="10"/>
  <c r="O77" i="10"/>
  <c r="N77" i="10"/>
  <c r="F77" i="10"/>
  <c r="E77" i="10"/>
  <c r="D77" i="10"/>
  <c r="C77" i="10"/>
  <c r="Q76" i="10"/>
  <c r="P76" i="10"/>
  <c r="O76" i="10"/>
  <c r="T88" i="10" s="1"/>
  <c r="N76" i="10"/>
  <c r="F76" i="10"/>
  <c r="E76" i="10"/>
  <c r="D76" i="10"/>
  <c r="C76" i="10"/>
  <c r="Q75" i="10"/>
  <c r="P75" i="10"/>
  <c r="O75" i="10"/>
  <c r="N75" i="10"/>
  <c r="F75" i="10"/>
  <c r="E75" i="10"/>
  <c r="D75" i="10"/>
  <c r="I87" i="10" s="1"/>
  <c r="C75" i="10"/>
  <c r="Q74" i="10"/>
  <c r="P74" i="10"/>
  <c r="O74" i="10"/>
  <c r="N74" i="10"/>
  <c r="F74" i="10"/>
  <c r="E74" i="10"/>
  <c r="D74" i="10"/>
  <c r="I86" i="10" s="1"/>
  <c r="C74" i="10"/>
  <c r="Q73" i="10"/>
  <c r="P73" i="10"/>
  <c r="O73" i="10"/>
  <c r="N73" i="10"/>
  <c r="F73" i="10"/>
  <c r="E73" i="10"/>
  <c r="D73" i="10"/>
  <c r="C73" i="10"/>
  <c r="Q72" i="10"/>
  <c r="P72" i="10"/>
  <c r="O72" i="10"/>
  <c r="T84" i="10" s="1"/>
  <c r="N72" i="10"/>
  <c r="F72" i="10"/>
  <c r="E72" i="10"/>
  <c r="D72" i="10"/>
  <c r="C72" i="10"/>
  <c r="Q71" i="10"/>
  <c r="P71" i="10"/>
  <c r="O71" i="10"/>
  <c r="N71" i="10"/>
  <c r="F71" i="10"/>
  <c r="E71" i="10"/>
  <c r="D71" i="10"/>
  <c r="C71" i="10"/>
  <c r="Q70" i="10"/>
  <c r="P70" i="10"/>
  <c r="O70" i="10"/>
  <c r="N70" i="10"/>
  <c r="S82" i="10" s="1"/>
  <c r="F70" i="10"/>
  <c r="E70" i="10"/>
  <c r="D70" i="10"/>
  <c r="C70" i="10"/>
  <c r="Q69" i="10"/>
  <c r="P69" i="10"/>
  <c r="O69" i="10"/>
  <c r="N69" i="10"/>
  <c r="F69" i="10"/>
  <c r="E69" i="10"/>
  <c r="D69" i="10"/>
  <c r="C69" i="10"/>
  <c r="Q68" i="10"/>
  <c r="P68" i="10"/>
  <c r="O68" i="10"/>
  <c r="N68" i="10"/>
  <c r="F68" i="10"/>
  <c r="E68" i="10"/>
  <c r="D68" i="10"/>
  <c r="C68" i="10"/>
  <c r="Q67" i="10"/>
  <c r="P67" i="10"/>
  <c r="O67" i="10"/>
  <c r="T79" i="10" s="1"/>
  <c r="N67" i="10"/>
  <c r="F67" i="10"/>
  <c r="E67" i="10"/>
  <c r="D67" i="10"/>
  <c r="C67" i="10"/>
  <c r="Q66" i="10"/>
  <c r="P66" i="10"/>
  <c r="O66" i="10"/>
  <c r="N66" i="10"/>
  <c r="F66" i="10"/>
  <c r="E66" i="10"/>
  <c r="D66" i="10"/>
  <c r="C66" i="10"/>
  <c r="Q65" i="10"/>
  <c r="P65" i="10"/>
  <c r="O65" i="10"/>
  <c r="N65" i="10"/>
  <c r="F65" i="10"/>
  <c r="K77" i="10" s="1"/>
  <c r="E65" i="10"/>
  <c r="D65" i="10"/>
  <c r="C65" i="10"/>
  <c r="Q64" i="10"/>
  <c r="P64" i="10"/>
  <c r="O64" i="10"/>
  <c r="N64" i="10"/>
  <c r="F64" i="10"/>
  <c r="E64" i="10"/>
  <c r="D64" i="10"/>
  <c r="C64" i="10"/>
  <c r="H76" i="10" s="1"/>
  <c r="Q63" i="10"/>
  <c r="P63" i="10"/>
  <c r="O63" i="10"/>
  <c r="N63" i="10"/>
  <c r="F63" i="10"/>
  <c r="E63" i="10"/>
  <c r="D63" i="10"/>
  <c r="I75" i="10" s="1"/>
  <c r="C63" i="10"/>
  <c r="Q62" i="10"/>
  <c r="P62" i="10"/>
  <c r="O62" i="10"/>
  <c r="N62" i="10"/>
  <c r="F62" i="10"/>
  <c r="E62" i="10"/>
  <c r="D62" i="10"/>
  <c r="C62" i="10"/>
  <c r="Q61" i="10"/>
  <c r="V73" i="10" s="1"/>
  <c r="P61" i="10"/>
  <c r="O61" i="10"/>
  <c r="N61" i="10"/>
  <c r="F61" i="10"/>
  <c r="K73" i="10" s="1"/>
  <c r="E61" i="10"/>
  <c r="D61" i="10"/>
  <c r="C61" i="10"/>
  <c r="Q60" i="10"/>
  <c r="P60" i="10"/>
  <c r="O60" i="10"/>
  <c r="N60" i="10"/>
  <c r="F60" i="10"/>
  <c r="E60" i="10"/>
  <c r="D60" i="10"/>
  <c r="C60" i="10"/>
  <c r="Q59" i="10"/>
  <c r="P59" i="10"/>
  <c r="O59" i="10"/>
  <c r="N59" i="10"/>
  <c r="F59" i="10"/>
  <c r="E59" i="10"/>
  <c r="D59" i="10"/>
  <c r="C59" i="10"/>
  <c r="Q58" i="10"/>
  <c r="P58" i="10"/>
  <c r="O58" i="10"/>
  <c r="N58" i="10"/>
  <c r="F58" i="10"/>
  <c r="E58" i="10"/>
  <c r="D58" i="10"/>
  <c r="C58" i="10"/>
  <c r="Q57" i="10"/>
  <c r="P57" i="10"/>
  <c r="O57" i="10"/>
  <c r="T69" i="10" s="1"/>
  <c r="N57" i="10"/>
  <c r="F57" i="10"/>
  <c r="E57" i="10"/>
  <c r="D57" i="10"/>
  <c r="C57" i="10"/>
  <c r="Q56" i="10"/>
  <c r="P56" i="10"/>
  <c r="O56" i="10"/>
  <c r="N56" i="10"/>
  <c r="F56" i="10"/>
  <c r="E56" i="10"/>
  <c r="D56" i="10"/>
  <c r="C56" i="10"/>
  <c r="Q55" i="10"/>
  <c r="P55" i="10"/>
  <c r="O55" i="10"/>
  <c r="N55" i="10"/>
  <c r="F55" i="10"/>
  <c r="E55" i="10"/>
  <c r="D55" i="10"/>
  <c r="I67" i="10" s="1"/>
  <c r="C55" i="10"/>
  <c r="Q54" i="10"/>
  <c r="P54" i="10"/>
  <c r="O54" i="10"/>
  <c r="N54" i="10"/>
  <c r="F54" i="10"/>
  <c r="E54" i="10"/>
  <c r="J66" i="10" s="1"/>
  <c r="D54" i="10"/>
  <c r="C54" i="10"/>
  <c r="Q53" i="10"/>
  <c r="P53" i="10"/>
  <c r="O53" i="10"/>
  <c r="N53" i="10"/>
  <c r="F53" i="10"/>
  <c r="E53" i="10"/>
  <c r="D53" i="10"/>
  <c r="C53" i="10"/>
  <c r="H65" i="10" s="1"/>
  <c r="Q52" i="10"/>
  <c r="P52" i="10"/>
  <c r="O52" i="10"/>
  <c r="N52" i="10"/>
  <c r="F52" i="10"/>
  <c r="E52" i="10"/>
  <c r="D52" i="10"/>
  <c r="C52" i="10"/>
  <c r="Q51" i="10"/>
  <c r="P51" i="10"/>
  <c r="O51" i="10"/>
  <c r="N51" i="10"/>
  <c r="F51" i="10"/>
  <c r="E51" i="10"/>
  <c r="D51" i="10"/>
  <c r="C51" i="10"/>
  <c r="Q50" i="10"/>
  <c r="P50" i="10"/>
  <c r="O50" i="10"/>
  <c r="N50" i="10"/>
  <c r="F50" i="10"/>
  <c r="E50" i="10"/>
  <c r="J62" i="10" s="1"/>
  <c r="D50" i="10"/>
  <c r="C50" i="10"/>
  <c r="Q49" i="10"/>
  <c r="P49" i="10"/>
  <c r="O49" i="10"/>
  <c r="N49" i="10"/>
  <c r="F49" i="10"/>
  <c r="E49" i="10"/>
  <c r="D49" i="10"/>
  <c r="C49" i="10"/>
  <c r="H61" i="10" s="1"/>
  <c r="Q48" i="10"/>
  <c r="P48" i="10"/>
  <c r="O48" i="10"/>
  <c r="N48" i="10"/>
  <c r="F48" i="10"/>
  <c r="E48" i="10"/>
  <c r="D48" i="10"/>
  <c r="I60" i="10" s="1"/>
  <c r="C48" i="10"/>
  <c r="H60" i="10" s="1"/>
  <c r="Q47" i="10"/>
  <c r="P47" i="10"/>
  <c r="O47" i="10"/>
  <c r="N47" i="10"/>
  <c r="F47" i="10"/>
  <c r="E47" i="10"/>
  <c r="D47" i="10"/>
  <c r="C47" i="10"/>
  <c r="Q46" i="10"/>
  <c r="P46" i="10"/>
  <c r="O46" i="10"/>
  <c r="N46" i="10"/>
  <c r="F46" i="10"/>
  <c r="E46" i="10"/>
  <c r="D46" i="10"/>
  <c r="C46" i="10"/>
  <c r="Q45" i="10"/>
  <c r="P45" i="10"/>
  <c r="O45" i="10"/>
  <c r="T57" i="10" s="1"/>
  <c r="N45" i="10"/>
  <c r="F45" i="10"/>
  <c r="E45" i="10"/>
  <c r="D45" i="10"/>
  <c r="C45" i="10"/>
  <c r="Q44" i="10"/>
  <c r="P44" i="10"/>
  <c r="O44" i="10"/>
  <c r="N44" i="10"/>
  <c r="F44" i="10"/>
  <c r="E44" i="10"/>
  <c r="D44" i="10"/>
  <c r="C44" i="10"/>
  <c r="Q43" i="10"/>
  <c r="P43" i="10"/>
  <c r="O43" i="10"/>
  <c r="N43" i="10"/>
  <c r="F43" i="10"/>
  <c r="E43" i="10"/>
  <c r="D43" i="10"/>
  <c r="C43" i="10"/>
  <c r="Q42" i="10"/>
  <c r="P42" i="10"/>
  <c r="O42" i="10"/>
  <c r="N42" i="10"/>
  <c r="F42" i="10"/>
  <c r="E42" i="10"/>
  <c r="D42" i="10"/>
  <c r="C42" i="10"/>
  <c r="Q41" i="10"/>
  <c r="P41" i="10"/>
  <c r="O41" i="10"/>
  <c r="N41" i="10"/>
  <c r="S53" i="10" s="1"/>
  <c r="F41" i="10"/>
  <c r="E41" i="10"/>
  <c r="D41" i="10"/>
  <c r="C41" i="10"/>
  <c r="Q40" i="10"/>
  <c r="P40" i="10"/>
  <c r="O40" i="10"/>
  <c r="N40" i="10"/>
  <c r="F40" i="10"/>
  <c r="E40" i="10"/>
  <c r="D40" i="10"/>
  <c r="C40" i="10"/>
  <c r="Q39" i="10"/>
  <c r="P39" i="10"/>
  <c r="O39" i="10"/>
  <c r="N39" i="10"/>
  <c r="F39" i="10"/>
  <c r="E39" i="10"/>
  <c r="D39" i="10"/>
  <c r="C39" i="10"/>
  <c r="Q38" i="10"/>
  <c r="P38" i="10"/>
  <c r="O38" i="10"/>
  <c r="N38" i="10"/>
  <c r="F38" i="10"/>
  <c r="E38" i="10"/>
  <c r="D38" i="10"/>
  <c r="I50" i="10" s="1"/>
  <c r="C38" i="10"/>
  <c r="H50" i="10" s="1"/>
  <c r="Q37" i="10"/>
  <c r="P37" i="10"/>
  <c r="O37" i="10"/>
  <c r="N37" i="10"/>
  <c r="F37" i="10"/>
  <c r="E37" i="10"/>
  <c r="D37" i="10"/>
  <c r="C37" i="10"/>
  <c r="Q36" i="10"/>
  <c r="P36" i="10"/>
  <c r="O36" i="10"/>
  <c r="N36" i="10"/>
  <c r="F36" i="10"/>
  <c r="E36" i="10"/>
  <c r="D36" i="10"/>
  <c r="C36" i="10"/>
  <c r="Q35" i="10"/>
  <c r="P35" i="10"/>
  <c r="O35" i="10"/>
  <c r="N35" i="10"/>
  <c r="F35" i="10"/>
  <c r="E35" i="10"/>
  <c r="D35" i="10"/>
  <c r="C35" i="10"/>
  <c r="Q34" i="10"/>
  <c r="P34" i="10"/>
  <c r="O34" i="10"/>
  <c r="N34" i="10"/>
  <c r="F34" i="10"/>
  <c r="E34" i="10"/>
  <c r="D34" i="10"/>
  <c r="I46" i="10" s="1"/>
  <c r="C34" i="10"/>
  <c r="Q33" i="10"/>
  <c r="P33" i="10"/>
  <c r="O33" i="10"/>
  <c r="N33" i="10"/>
  <c r="F33" i="10"/>
  <c r="E33" i="10"/>
  <c r="D33" i="10"/>
  <c r="C33" i="10"/>
  <c r="Q32" i="10"/>
  <c r="P32" i="10"/>
  <c r="O32" i="10"/>
  <c r="N32" i="10"/>
  <c r="F32" i="10"/>
  <c r="E32" i="10"/>
  <c r="D32" i="10"/>
  <c r="C32" i="10"/>
  <c r="Q31" i="10"/>
  <c r="P31" i="10"/>
  <c r="O31" i="10"/>
  <c r="N31" i="10"/>
  <c r="F31" i="10"/>
  <c r="E31" i="10"/>
  <c r="D31" i="10"/>
  <c r="C31" i="10"/>
  <c r="Q30" i="10"/>
  <c r="P30" i="10"/>
  <c r="O30" i="10"/>
  <c r="N30" i="10"/>
  <c r="F30" i="10"/>
  <c r="E30" i="10"/>
  <c r="J42" i="10" s="1"/>
  <c r="D30" i="10"/>
  <c r="I42" i="10" s="1"/>
  <c r="C30" i="10"/>
  <c r="Q29" i="10"/>
  <c r="P29" i="10"/>
  <c r="O29" i="10"/>
  <c r="N29" i="10"/>
  <c r="F29" i="10"/>
  <c r="E29" i="10"/>
  <c r="D29" i="10"/>
  <c r="C29" i="10"/>
  <c r="Q28" i="10"/>
  <c r="P28" i="10"/>
  <c r="O28" i="10"/>
  <c r="N28" i="10"/>
  <c r="F28" i="10"/>
  <c r="E28" i="10"/>
  <c r="D28" i="10"/>
  <c r="C28" i="10"/>
  <c r="Q27" i="10"/>
  <c r="P27" i="10"/>
  <c r="O27" i="10"/>
  <c r="N27" i="10"/>
  <c r="F27" i="10"/>
  <c r="E27" i="10"/>
  <c r="D27" i="10"/>
  <c r="C27" i="10"/>
  <c r="Q26" i="10"/>
  <c r="P26" i="10"/>
  <c r="U38" i="10" s="1"/>
  <c r="O26" i="10"/>
  <c r="N26" i="10"/>
  <c r="F26" i="10"/>
  <c r="E26" i="10"/>
  <c r="D26" i="10"/>
  <c r="C26" i="10"/>
  <c r="Q25" i="10"/>
  <c r="P25" i="10"/>
  <c r="O25" i="10"/>
  <c r="T37" i="10" s="1"/>
  <c r="N25" i="10"/>
  <c r="S37" i="10" s="1"/>
  <c r="F25" i="10"/>
  <c r="E25" i="10"/>
  <c r="D25" i="10"/>
  <c r="I37" i="10" s="1"/>
  <c r="C25" i="10"/>
  <c r="Q24" i="10"/>
  <c r="P24" i="10"/>
  <c r="O24" i="10"/>
  <c r="N24" i="10"/>
  <c r="F24" i="10"/>
  <c r="E24" i="10"/>
  <c r="D24" i="10"/>
  <c r="C24" i="10"/>
  <c r="Q23" i="10"/>
  <c r="P23" i="10"/>
  <c r="O23" i="10"/>
  <c r="N23" i="10"/>
  <c r="F23" i="10"/>
  <c r="E23" i="10"/>
  <c r="D23" i="10"/>
  <c r="C23" i="10"/>
  <c r="Q22" i="10"/>
  <c r="P22" i="10"/>
  <c r="O22" i="10"/>
  <c r="T34" i="10" s="1"/>
  <c r="N22" i="10"/>
  <c r="F22" i="10"/>
  <c r="E22" i="10"/>
  <c r="D22" i="10"/>
  <c r="C22" i="10"/>
  <c r="Q21" i="10"/>
  <c r="P21" i="10"/>
  <c r="O21" i="10"/>
  <c r="N21" i="10"/>
  <c r="S33" i="10" s="1"/>
  <c r="F21" i="10"/>
  <c r="E21" i="10"/>
  <c r="D21" i="10"/>
  <c r="C21" i="10"/>
  <c r="Q20" i="10"/>
  <c r="P20" i="10"/>
  <c r="O20" i="10"/>
  <c r="N20" i="10"/>
  <c r="S32" i="10" s="1"/>
  <c r="F20" i="10"/>
  <c r="E20" i="10"/>
  <c r="D20" i="10"/>
  <c r="C20" i="10"/>
  <c r="Q19" i="10"/>
  <c r="P19" i="10"/>
  <c r="O19" i="10"/>
  <c r="N19" i="10"/>
  <c r="F19" i="10"/>
  <c r="E19" i="10"/>
  <c r="J31" i="10" s="1"/>
  <c r="D19" i="10"/>
  <c r="C19" i="10"/>
  <c r="Q18" i="10"/>
  <c r="P18" i="10"/>
  <c r="O18" i="10"/>
  <c r="N18" i="10"/>
  <c r="F18" i="10"/>
  <c r="E18" i="10"/>
  <c r="D18" i="10"/>
  <c r="I30" i="10" s="1"/>
  <c r="C18" i="10"/>
  <c r="Q17" i="10"/>
  <c r="P17" i="10"/>
  <c r="U29" i="10" s="1"/>
  <c r="O17" i="10"/>
  <c r="T29" i="10" s="1"/>
  <c r="N17" i="10"/>
  <c r="F17" i="10"/>
  <c r="E17" i="10"/>
  <c r="D17" i="10"/>
  <c r="C17" i="10"/>
  <c r="Q16" i="10"/>
  <c r="P16" i="10"/>
  <c r="O16" i="10"/>
  <c r="N16" i="10"/>
  <c r="S28" i="10" s="1"/>
  <c r="F16" i="10"/>
  <c r="E16" i="10"/>
  <c r="D16" i="10"/>
  <c r="C16" i="10"/>
  <c r="Q15" i="10"/>
  <c r="P15" i="10"/>
  <c r="O15" i="10"/>
  <c r="N15" i="10"/>
  <c r="F15" i="10"/>
  <c r="E15" i="10"/>
  <c r="J27" i="10" s="1"/>
  <c r="D15" i="10"/>
  <c r="C15" i="10"/>
  <c r="Q14" i="10"/>
  <c r="P14" i="10"/>
  <c r="O14" i="10"/>
  <c r="N14" i="10"/>
  <c r="F14" i="10"/>
  <c r="E14" i="10"/>
  <c r="D14" i="10"/>
  <c r="I26" i="10" s="1"/>
  <c r="C14" i="10"/>
  <c r="H26" i="10" s="1"/>
  <c r="Q13" i="10"/>
  <c r="P13" i="10"/>
  <c r="O13" i="10"/>
  <c r="N13" i="10"/>
  <c r="F13" i="10"/>
  <c r="E13" i="10"/>
  <c r="D13" i="10"/>
  <c r="C13" i="10"/>
  <c r="Q12" i="10"/>
  <c r="P12" i="10"/>
  <c r="O12" i="10"/>
  <c r="T24" i="10" s="1"/>
  <c r="N12" i="10"/>
  <c r="F12" i="10"/>
  <c r="E12" i="10"/>
  <c r="D12" i="10"/>
  <c r="C12" i="10"/>
  <c r="Q11" i="10"/>
  <c r="P11" i="10"/>
  <c r="O11" i="10"/>
  <c r="T23" i="10" s="1"/>
  <c r="N11" i="10"/>
  <c r="F11" i="10"/>
  <c r="E11" i="10"/>
  <c r="D11" i="10"/>
  <c r="C11" i="10"/>
  <c r="Q10" i="10"/>
  <c r="P10" i="10"/>
  <c r="O10" i="10"/>
  <c r="T22" i="10" s="1"/>
  <c r="N10" i="10"/>
  <c r="S22" i="10" s="1"/>
  <c r="F10" i="10"/>
  <c r="E10" i="10"/>
  <c r="D10" i="10"/>
  <c r="C10" i="10"/>
  <c r="Q9" i="10"/>
  <c r="P9" i="10"/>
  <c r="O9" i="10"/>
  <c r="N9" i="10"/>
  <c r="F9" i="10"/>
  <c r="E9" i="10"/>
  <c r="J21" i="10" s="1"/>
  <c r="D9" i="10"/>
  <c r="C9" i="10"/>
  <c r="Q8" i="10"/>
  <c r="P8" i="10"/>
  <c r="O8" i="10"/>
  <c r="N8" i="10"/>
  <c r="F8" i="10"/>
  <c r="E8" i="10"/>
  <c r="D8" i="10"/>
  <c r="I20" i="10" s="1"/>
  <c r="C8" i="10"/>
  <c r="H20" i="10" s="1"/>
  <c r="Q7" i="10"/>
  <c r="P7" i="10"/>
  <c r="O7" i="10"/>
  <c r="T19" i="10" s="1"/>
  <c r="N7" i="10"/>
  <c r="F7" i="10"/>
  <c r="E7" i="10"/>
  <c r="D7" i="10"/>
  <c r="C7" i="10"/>
  <c r="Q6" i="10"/>
  <c r="P6" i="10"/>
  <c r="U18" i="10" s="1"/>
  <c r="O6" i="10"/>
  <c r="T18" i="10" s="1"/>
  <c r="N6" i="10"/>
  <c r="S18" i="10" s="1"/>
  <c r="F6" i="10"/>
  <c r="E6" i="10"/>
  <c r="D6" i="10"/>
  <c r="C6" i="10"/>
  <c r="Q5" i="10"/>
  <c r="P5" i="10"/>
  <c r="O5" i="10"/>
  <c r="T17" i="10" s="1"/>
  <c r="N5" i="10"/>
  <c r="F5" i="10"/>
  <c r="E5" i="10"/>
  <c r="J17" i="10" s="1"/>
  <c r="D5" i="10"/>
  <c r="C5" i="10"/>
  <c r="Q4" i="10"/>
  <c r="P4" i="10"/>
  <c r="O4" i="10"/>
  <c r="N4" i="10"/>
  <c r="F4" i="10"/>
  <c r="E4" i="10"/>
  <c r="D4" i="10"/>
  <c r="I16" i="10" s="1"/>
  <c r="C4" i="10"/>
  <c r="Q3" i="10"/>
  <c r="P3" i="10"/>
  <c r="O3" i="10"/>
  <c r="N3" i="10"/>
  <c r="F3" i="10"/>
  <c r="E3" i="10"/>
  <c r="D3" i="10"/>
  <c r="C3" i="10"/>
  <c r="Q2" i="10"/>
  <c r="P2" i="10"/>
  <c r="O2" i="10"/>
  <c r="N2" i="10"/>
  <c r="E2" i="10"/>
  <c r="D2" i="10"/>
  <c r="C2" i="10"/>
  <c r="E49" i="9"/>
  <c r="E50" i="9" s="1"/>
  <c r="E51" i="9" s="1"/>
  <c r="E52" i="9" s="1"/>
  <c r="E53" i="9" s="1"/>
  <c r="E54" i="9" s="1"/>
  <c r="E55" i="9" s="1"/>
  <c r="E56" i="9" s="1"/>
  <c r="E57" i="9" s="1"/>
  <c r="E58" i="9" s="1"/>
  <c r="E59" i="9" s="1"/>
  <c r="E60" i="9" s="1"/>
  <c r="E61" i="9" s="1"/>
  <c r="E62" i="9" s="1"/>
  <c r="E63" i="9" s="1"/>
  <c r="E64" i="9" s="1"/>
  <c r="E65" i="9" s="1"/>
  <c r="E66" i="9" s="1"/>
  <c r="E67" i="9" s="1"/>
  <c r="E68" i="9" s="1"/>
  <c r="E69" i="9" s="1"/>
  <c r="E70" i="9" s="1"/>
  <c r="E71" i="9" s="1"/>
  <c r="E72" i="9" s="1"/>
  <c r="E73" i="9" s="1"/>
  <c r="E74" i="9" s="1"/>
  <c r="J44" i="9"/>
  <c r="I44" i="9"/>
  <c r="J43" i="9"/>
  <c r="I43" i="9"/>
  <c r="J42" i="9"/>
  <c r="I42" i="9"/>
  <c r="J41" i="9"/>
  <c r="I41" i="9"/>
  <c r="J40" i="9"/>
  <c r="I40" i="9"/>
  <c r="J39" i="9"/>
  <c r="I39" i="9"/>
  <c r="J38" i="9"/>
  <c r="I38" i="9"/>
  <c r="J37" i="9"/>
  <c r="I37" i="9"/>
  <c r="H37" i="9"/>
  <c r="J36" i="9"/>
  <c r="I36" i="9"/>
  <c r="H36" i="9"/>
  <c r="G36" i="9"/>
  <c r="J35" i="9"/>
  <c r="I35" i="9"/>
  <c r="H35" i="9"/>
  <c r="G35" i="9"/>
  <c r="J34" i="9"/>
  <c r="I34" i="9"/>
  <c r="H34" i="9"/>
  <c r="G34" i="9"/>
  <c r="J33" i="9"/>
  <c r="I33" i="9"/>
  <c r="H33" i="9"/>
  <c r="G33" i="9"/>
  <c r="J32" i="9"/>
  <c r="I32" i="9"/>
  <c r="H32" i="9"/>
  <c r="G32" i="9"/>
  <c r="J31" i="9"/>
  <c r="I31" i="9"/>
  <c r="H31" i="9"/>
  <c r="G31" i="9"/>
  <c r="K30" i="9"/>
  <c r="J30" i="9"/>
  <c r="I30" i="9"/>
  <c r="H30" i="9"/>
  <c r="G30" i="9"/>
  <c r="K29" i="9"/>
  <c r="J29" i="9"/>
  <c r="I29" i="9"/>
  <c r="H29" i="9"/>
  <c r="G29" i="9"/>
  <c r="K28" i="9"/>
  <c r="J28" i="9"/>
  <c r="I28" i="9"/>
  <c r="H28" i="9"/>
  <c r="G28" i="9"/>
  <c r="K27" i="9"/>
  <c r="J27" i="9"/>
  <c r="I27" i="9"/>
  <c r="H27" i="9"/>
  <c r="G27" i="9"/>
  <c r="K26" i="9"/>
  <c r="J26" i="9"/>
  <c r="M26" i="9" s="1"/>
  <c r="I26" i="9"/>
  <c r="H26" i="9"/>
  <c r="G26" i="9"/>
  <c r="F26" i="9"/>
  <c r="K25" i="9"/>
  <c r="J25" i="9"/>
  <c r="I25" i="9"/>
  <c r="H25" i="9"/>
  <c r="G25" i="9"/>
  <c r="F25" i="9"/>
  <c r="K24" i="9"/>
  <c r="J24" i="9"/>
  <c r="I24" i="9"/>
  <c r="H24" i="9"/>
  <c r="G24" i="9"/>
  <c r="F24" i="9"/>
  <c r="K23" i="9"/>
  <c r="J23" i="9"/>
  <c r="I23" i="9"/>
  <c r="H23" i="9"/>
  <c r="G23" i="9"/>
  <c r="F23" i="9"/>
  <c r="K22" i="9"/>
  <c r="J22" i="9"/>
  <c r="I22" i="9"/>
  <c r="H22" i="9"/>
  <c r="G22" i="9"/>
  <c r="F22" i="9"/>
  <c r="K21" i="9"/>
  <c r="J21" i="9"/>
  <c r="I21" i="9"/>
  <c r="H21" i="9"/>
  <c r="G21" i="9"/>
  <c r="F21" i="9"/>
  <c r="K20" i="9"/>
  <c r="J20" i="9"/>
  <c r="I20" i="9"/>
  <c r="H20" i="9"/>
  <c r="G20" i="9"/>
  <c r="F20" i="9"/>
  <c r="K19" i="9"/>
  <c r="J19" i="9"/>
  <c r="I19" i="9"/>
  <c r="H19" i="9"/>
  <c r="G19" i="9"/>
  <c r="F19" i="9"/>
  <c r="C19" i="9"/>
  <c r="K18" i="9"/>
  <c r="J18" i="9"/>
  <c r="I18" i="9"/>
  <c r="H18" i="9"/>
  <c r="G18" i="9"/>
  <c r="F18" i="9"/>
  <c r="C18" i="9"/>
  <c r="K17" i="9"/>
  <c r="J17" i="9"/>
  <c r="I17" i="9"/>
  <c r="H17" i="9"/>
  <c r="G17" i="9"/>
  <c r="F17" i="9"/>
  <c r="C17" i="9"/>
  <c r="K16" i="9"/>
  <c r="J16" i="9"/>
  <c r="I16" i="9"/>
  <c r="H16" i="9"/>
  <c r="G16" i="9"/>
  <c r="F16" i="9"/>
  <c r="C16" i="9"/>
  <c r="K15" i="9"/>
  <c r="J15" i="9"/>
  <c r="I15" i="9"/>
  <c r="H15" i="9"/>
  <c r="G15" i="9"/>
  <c r="F15" i="9"/>
  <c r="C15" i="9"/>
  <c r="K14" i="9"/>
  <c r="J14" i="9"/>
  <c r="I14" i="9"/>
  <c r="H14" i="9"/>
  <c r="G14" i="9"/>
  <c r="F14" i="9"/>
  <c r="C14" i="9"/>
  <c r="K13" i="9"/>
  <c r="J13" i="9"/>
  <c r="I13" i="9"/>
  <c r="H13" i="9"/>
  <c r="G13" i="9"/>
  <c r="F13" i="9"/>
  <c r="C13" i="9"/>
  <c r="K12" i="9"/>
  <c r="J12" i="9"/>
  <c r="I12" i="9"/>
  <c r="H12" i="9"/>
  <c r="G12" i="9"/>
  <c r="F12" i="9"/>
  <c r="E12" i="9"/>
  <c r="D12" i="9"/>
  <c r="C12" i="9"/>
  <c r="K11" i="9"/>
  <c r="J11" i="9"/>
  <c r="I11" i="9"/>
  <c r="H11" i="9"/>
  <c r="G11" i="9"/>
  <c r="F11" i="9"/>
  <c r="E11" i="9"/>
  <c r="D11" i="9"/>
  <c r="C11" i="9"/>
  <c r="K10" i="9"/>
  <c r="J10" i="9"/>
  <c r="I10" i="9"/>
  <c r="H10" i="9"/>
  <c r="G10" i="9"/>
  <c r="F10" i="9"/>
  <c r="E10" i="9"/>
  <c r="E17" i="9" s="1"/>
  <c r="D10" i="9"/>
  <c r="C10" i="9"/>
  <c r="K9" i="9"/>
  <c r="J9" i="9"/>
  <c r="I9" i="9"/>
  <c r="H9" i="9"/>
  <c r="G9" i="9"/>
  <c r="F9" i="9"/>
  <c r="E9" i="9"/>
  <c r="D9" i="9"/>
  <c r="C9" i="9"/>
  <c r="K8" i="9"/>
  <c r="J8" i="9"/>
  <c r="I8" i="9"/>
  <c r="H8" i="9"/>
  <c r="G8" i="9"/>
  <c r="F8" i="9"/>
  <c r="E8" i="9"/>
  <c r="D8" i="9"/>
  <c r="C8" i="9"/>
  <c r="K7" i="9"/>
  <c r="J7" i="9"/>
  <c r="I7" i="9"/>
  <c r="H7" i="9"/>
  <c r="G7" i="9"/>
  <c r="F7" i="9"/>
  <c r="E7" i="9"/>
  <c r="D7" i="9"/>
  <c r="C7" i="9"/>
  <c r="K6" i="9"/>
  <c r="J6" i="9"/>
  <c r="I6" i="9"/>
  <c r="H6" i="9"/>
  <c r="G6" i="9"/>
  <c r="F6" i="9"/>
  <c r="E6" i="9"/>
  <c r="D6" i="9"/>
  <c r="C6" i="9"/>
  <c r="K5" i="9"/>
  <c r="J5" i="9"/>
  <c r="I5" i="9"/>
  <c r="H5" i="9"/>
  <c r="G5" i="9"/>
  <c r="F5" i="9"/>
  <c r="E5" i="9"/>
  <c r="D5" i="9"/>
  <c r="C5" i="9"/>
  <c r="K4" i="9"/>
  <c r="J4" i="9"/>
  <c r="I4" i="9"/>
  <c r="H4" i="9"/>
  <c r="G4" i="9"/>
  <c r="F4" i="9"/>
  <c r="E4" i="9"/>
  <c r="D4" i="9"/>
  <c r="C4" i="9"/>
  <c r="J3" i="9"/>
  <c r="I3" i="9"/>
  <c r="G3" i="9"/>
  <c r="F3" i="9"/>
  <c r="D3" i="9"/>
  <c r="C3" i="9"/>
  <c r="AI91" i="4" l="1"/>
  <c r="T20" i="10"/>
  <c r="I83" i="10"/>
  <c r="I93" i="10"/>
  <c r="T125" i="10"/>
  <c r="AI51" i="4"/>
  <c r="S16" i="10"/>
  <c r="J25" i="10"/>
  <c r="J35" i="10"/>
  <c r="U37" i="10"/>
  <c r="J65" i="10"/>
  <c r="H69" i="10"/>
  <c r="S71" i="10"/>
  <c r="H104" i="10"/>
  <c r="H134" i="10"/>
  <c r="T16" i="10"/>
  <c r="I24" i="10"/>
  <c r="T26" i="10"/>
  <c r="I29" i="10"/>
  <c r="T46" i="10"/>
  <c r="I49" i="10"/>
  <c r="T61" i="10"/>
  <c r="I64" i="10"/>
  <c r="T76" i="10"/>
  <c r="T81" i="10"/>
  <c r="I84" i="10"/>
  <c r="T86" i="10"/>
  <c r="I94" i="10"/>
  <c r="T101" i="10"/>
  <c r="T111" i="10"/>
  <c r="T121" i="10"/>
  <c r="I129" i="10"/>
  <c r="T131" i="10"/>
  <c r="K185" i="10"/>
  <c r="T186" i="10"/>
  <c r="V312" i="10"/>
  <c r="V317" i="10"/>
  <c r="V327" i="10"/>
  <c r="V332" i="10"/>
  <c r="I334" i="10"/>
  <c r="K335" i="10"/>
  <c r="T336" i="10"/>
  <c r="V337" i="10"/>
  <c r="I339" i="10"/>
  <c r="T341" i="10"/>
  <c r="V342" i="10"/>
  <c r="I344" i="10"/>
  <c r="J15" i="10"/>
  <c r="S21" i="10"/>
  <c r="H24" i="10"/>
  <c r="S26" i="10"/>
  <c r="U42" i="10"/>
  <c r="J70" i="10"/>
  <c r="H79" i="10"/>
  <c r="S81" i="10"/>
  <c r="S86" i="10"/>
  <c r="S101" i="10"/>
  <c r="H114" i="10"/>
  <c r="H124" i="10"/>
  <c r="S20" i="10"/>
  <c r="U26" i="10"/>
  <c r="H38" i="10"/>
  <c r="S40" i="10"/>
  <c r="S45" i="10"/>
  <c r="U46" i="10"/>
  <c r="H53" i="10"/>
  <c r="J54" i="10"/>
  <c r="U61" i="10"/>
  <c r="H68" i="10"/>
  <c r="S75" i="10"/>
  <c r="H83" i="10"/>
  <c r="H88" i="10"/>
  <c r="H108" i="10"/>
  <c r="S115" i="10"/>
  <c r="H118" i="10"/>
  <c r="S125" i="10"/>
  <c r="H128" i="10"/>
  <c r="S135" i="10"/>
  <c r="U176" i="10"/>
  <c r="J189" i="10"/>
  <c r="J319" i="10"/>
  <c r="U326" i="10"/>
  <c r="J329" i="10"/>
  <c r="U331" i="10"/>
  <c r="J334" i="10"/>
  <c r="S335" i="10"/>
  <c r="U336" i="10"/>
  <c r="J339" i="10"/>
  <c r="S340" i="10"/>
  <c r="J344" i="10"/>
  <c r="S345" i="10"/>
  <c r="U346" i="10"/>
  <c r="AH22" i="4"/>
  <c r="AH56" i="4"/>
  <c r="AI83" i="4"/>
  <c r="AH64" i="4"/>
  <c r="T15" i="10"/>
  <c r="I18" i="10"/>
  <c r="T25" i="10"/>
  <c r="I38" i="10"/>
  <c r="T50" i="10"/>
  <c r="T60" i="10"/>
  <c r="T65" i="10"/>
  <c r="T90" i="10"/>
  <c r="T105" i="10"/>
  <c r="T115" i="10"/>
  <c r="S19" i="10"/>
  <c r="U20" i="10"/>
  <c r="H22" i="10"/>
  <c r="J23" i="10"/>
  <c r="S24" i="10"/>
  <c r="S29" i="10"/>
  <c r="U30" i="10"/>
  <c r="H42" i="10"/>
  <c r="S44" i="10"/>
  <c r="S49" i="10"/>
  <c r="U50" i="10"/>
  <c r="H57" i="10"/>
  <c r="J58" i="10"/>
  <c r="S59" i="10"/>
  <c r="U60" i="10"/>
  <c r="H72" i="10"/>
  <c r="H102" i="10"/>
  <c r="H112" i="10"/>
  <c r="H122" i="10"/>
  <c r="S129" i="10"/>
  <c r="H132" i="10"/>
  <c r="U175" i="10"/>
  <c r="U180" i="10"/>
  <c r="S194" i="10"/>
  <c r="J323" i="10"/>
  <c r="U325" i="10"/>
  <c r="J328" i="10"/>
  <c r="U330" i="10"/>
  <c r="S334" i="10"/>
  <c r="U335" i="10"/>
  <c r="H337" i="10"/>
  <c r="J338" i="10"/>
  <c r="S339" i="10"/>
  <c r="J343" i="10"/>
  <c r="S344" i="10"/>
  <c r="AH70" i="4"/>
  <c r="I30" i="8"/>
  <c r="I22" i="8"/>
  <c r="AI100" i="4"/>
  <c r="AI18" i="4"/>
  <c r="AI20" i="4"/>
  <c r="AH20" i="4"/>
  <c r="L8" i="9"/>
  <c r="AI62" i="4"/>
  <c r="AI26" i="4"/>
  <c r="AI23" i="4"/>
  <c r="AH17" i="4"/>
  <c r="AH18" i="4"/>
  <c r="AI74" i="4"/>
  <c r="AI24" i="4"/>
  <c r="BM13" i="4"/>
  <c r="N22" i="9"/>
  <c r="AI25" i="4"/>
  <c r="AI16" i="4"/>
  <c r="M11" i="9"/>
  <c r="I178" i="8"/>
  <c r="I170" i="8"/>
  <c r="I162" i="8"/>
  <c r="I154" i="8"/>
  <c r="I146" i="8"/>
  <c r="I138" i="8"/>
  <c r="I130" i="8"/>
  <c r="I122" i="8"/>
  <c r="I114" i="8"/>
  <c r="I106" i="8"/>
  <c r="I98" i="8"/>
  <c r="I90" i="8"/>
  <c r="I82" i="8"/>
  <c r="I74" i="8"/>
  <c r="I66" i="8"/>
  <c r="I58" i="8"/>
  <c r="I50" i="8"/>
  <c r="I42" i="8"/>
  <c r="I34" i="8"/>
  <c r="I26" i="8"/>
  <c r="I18" i="8"/>
  <c r="N21" i="9"/>
  <c r="AH25" i="4"/>
  <c r="AH26" i="4"/>
  <c r="BM5" i="4"/>
  <c r="BM14" i="4"/>
  <c r="AH19" i="4"/>
  <c r="BM7" i="4"/>
  <c r="BM4" i="4"/>
  <c r="I180" i="8"/>
  <c r="I172" i="8"/>
  <c r="I164" i="8"/>
  <c r="I156" i="8"/>
  <c r="I148" i="8"/>
  <c r="I140" i="8"/>
  <c r="I132" i="8"/>
  <c r="I124" i="8"/>
  <c r="I116" i="8"/>
  <c r="I108" i="8"/>
  <c r="I100" i="8"/>
  <c r="I92" i="8"/>
  <c r="I84" i="8"/>
  <c r="I76" i="8"/>
  <c r="I68" i="8"/>
  <c r="I60" i="8"/>
  <c r="I52" i="8"/>
  <c r="I44" i="8"/>
  <c r="I36" i="8"/>
  <c r="I28" i="8"/>
  <c r="I20" i="8"/>
  <c r="BM12" i="4"/>
  <c r="AH24" i="4"/>
  <c r="I346" i="10"/>
  <c r="J324" i="10"/>
  <c r="M35" i="9"/>
  <c r="AI97" i="4"/>
  <c r="AI36" i="4"/>
  <c r="AH21" i="4"/>
  <c r="AK16" i="4"/>
  <c r="AK25" i="4"/>
  <c r="BM10" i="4"/>
  <c r="AK21" i="4"/>
  <c r="BM62" i="4"/>
  <c r="AK62" i="4"/>
  <c r="AI27" i="4"/>
  <c r="AI99" i="4"/>
  <c r="AH16" i="4"/>
  <c r="AH27" i="4"/>
  <c r="AK24" i="4"/>
  <c r="AI57" i="4"/>
  <c r="AI80" i="4"/>
  <c r="AH30" i="4"/>
  <c r="AH62" i="4"/>
  <c r="BM15" i="4"/>
  <c r="AK18" i="4"/>
  <c r="BM11" i="4"/>
  <c r="BM38" i="4"/>
  <c r="AK38" i="4"/>
  <c r="AK94" i="4"/>
  <c r="BM94" i="4"/>
  <c r="AK22" i="4"/>
  <c r="BM22" i="4"/>
  <c r="BM30" i="4"/>
  <c r="AK30" i="4"/>
  <c r="BM8" i="4"/>
  <c r="AK19" i="4"/>
  <c r="AI21" i="4"/>
  <c r="AH94" i="4"/>
  <c r="AH96" i="4"/>
  <c r="AH23" i="4"/>
  <c r="AH55" i="4"/>
  <c r="AH87" i="4"/>
  <c r="AI22" i="4"/>
  <c r="AK27" i="4"/>
  <c r="AH39" i="4"/>
  <c r="AH71" i="4"/>
  <c r="AI58" i="4"/>
  <c r="AI66" i="4"/>
  <c r="AH47" i="4"/>
  <c r="AH79" i="4"/>
  <c r="AI90" i="4"/>
  <c r="AI98" i="4"/>
  <c r="AH93" i="4"/>
  <c r="AI72" i="4"/>
  <c r="AH54" i="4"/>
  <c r="AI92" i="4"/>
  <c r="AH86" i="4"/>
  <c r="AI89" i="4"/>
  <c r="AI88" i="4"/>
  <c r="AI30" i="4"/>
  <c r="AH98" i="4"/>
  <c r="AI34" i="4"/>
  <c r="AH99" i="4"/>
  <c r="AH49" i="4"/>
  <c r="AH81" i="4"/>
  <c r="AI33" i="4"/>
  <c r="AH97" i="4"/>
  <c r="AH33" i="4"/>
  <c r="AH65" i="4"/>
  <c r="I182" i="8"/>
  <c r="I174" i="8"/>
  <c r="I166" i="8"/>
  <c r="I158" i="8"/>
  <c r="I150" i="8"/>
  <c r="I142" i="8"/>
  <c r="I134" i="8"/>
  <c r="I126" i="8"/>
  <c r="I118" i="8"/>
  <c r="I110" i="8"/>
  <c r="I102" i="8"/>
  <c r="I94" i="8"/>
  <c r="I86" i="8"/>
  <c r="I78" i="8"/>
  <c r="I70" i="8"/>
  <c r="I62" i="8"/>
  <c r="I54" i="8"/>
  <c r="I46" i="8"/>
  <c r="I38" i="8"/>
  <c r="I196" i="8"/>
  <c r="I188" i="8"/>
  <c r="H349" i="8"/>
  <c r="M349" i="8" s="1"/>
  <c r="G349" i="8"/>
  <c r="L349" i="8" s="1"/>
  <c r="G347" i="8"/>
  <c r="J349" i="8"/>
  <c r="O349" i="8" s="1"/>
  <c r="G348" i="8"/>
  <c r="H348" i="8"/>
  <c r="AH31" i="4"/>
  <c r="AH63" i="4"/>
  <c r="AI44" i="4"/>
  <c r="AH100" i="4"/>
  <c r="AI82" i="4"/>
  <c r="AI55" i="4"/>
  <c r="AI87" i="4"/>
  <c r="AH95" i="4"/>
  <c r="AI96" i="4"/>
  <c r="AI73" i="4"/>
  <c r="AI64" i="4"/>
  <c r="AH46" i="4"/>
  <c r="AH78" i="4"/>
  <c r="Q159" i="8"/>
  <c r="R159" i="8"/>
  <c r="T159" i="8"/>
  <c r="U159" i="8"/>
  <c r="Q151" i="8"/>
  <c r="R151" i="8"/>
  <c r="T151" i="8"/>
  <c r="U151" i="8"/>
  <c r="Q95" i="8"/>
  <c r="R95" i="8"/>
  <c r="T95" i="8"/>
  <c r="U95" i="8"/>
  <c r="Q87" i="8"/>
  <c r="R87" i="8"/>
  <c r="T87" i="8"/>
  <c r="U87" i="8"/>
  <c r="Q31" i="8"/>
  <c r="R31" i="8"/>
  <c r="T31" i="8"/>
  <c r="U31" i="8"/>
  <c r="Q23" i="8"/>
  <c r="R23" i="8"/>
  <c r="T23" i="8"/>
  <c r="U23" i="8"/>
  <c r="Q167" i="8"/>
  <c r="R167" i="8"/>
  <c r="T167" i="8"/>
  <c r="U167" i="8"/>
  <c r="Q103" i="8"/>
  <c r="R103" i="8"/>
  <c r="T103" i="8"/>
  <c r="U103" i="8"/>
  <c r="Q39" i="8"/>
  <c r="R39" i="8"/>
  <c r="T39" i="8"/>
  <c r="U39" i="8"/>
  <c r="I191" i="8"/>
  <c r="I183" i="8"/>
  <c r="I175" i="8"/>
  <c r="S167" i="8"/>
  <c r="I167" i="8"/>
  <c r="S159" i="8"/>
  <c r="I159" i="8"/>
  <c r="S151" i="8"/>
  <c r="I151" i="8"/>
  <c r="I143" i="8"/>
  <c r="I135" i="8"/>
  <c r="I127" i="8"/>
  <c r="I119" i="8"/>
  <c r="I111" i="8"/>
  <c r="S103" i="8"/>
  <c r="I103" i="8"/>
  <c r="S95" i="8"/>
  <c r="I95" i="8"/>
  <c r="S87" i="8"/>
  <c r="I87" i="8"/>
  <c r="I79" i="8"/>
  <c r="I71" i="8"/>
  <c r="I63" i="8"/>
  <c r="I55" i="8"/>
  <c r="I47" i="8"/>
  <c r="S39" i="8"/>
  <c r="I39" i="8"/>
  <c r="S31" i="8"/>
  <c r="I31" i="8"/>
  <c r="S23" i="8"/>
  <c r="I23" i="8"/>
  <c r="F143" i="8"/>
  <c r="F79" i="8"/>
  <c r="F15" i="8"/>
  <c r="H199" i="8"/>
  <c r="D202" i="8"/>
  <c r="D210" i="8"/>
  <c r="D218" i="8"/>
  <c r="F218" i="8" s="1"/>
  <c r="D226" i="8"/>
  <c r="D234" i="8"/>
  <c r="F234" i="8" s="1"/>
  <c r="D242" i="8"/>
  <c r="D250" i="8"/>
  <c r="F250" i="8" s="1"/>
  <c r="D258" i="8"/>
  <c r="F258" i="8" s="1"/>
  <c r="D266" i="8"/>
  <c r="D274" i="8"/>
  <c r="F274" i="8" s="1"/>
  <c r="S274" i="8" s="1"/>
  <c r="D282" i="8"/>
  <c r="F135" i="8"/>
  <c r="F71" i="8"/>
  <c r="F7" i="8"/>
  <c r="F191" i="8"/>
  <c r="F127" i="8"/>
  <c r="F63" i="8"/>
  <c r="F183" i="8"/>
  <c r="F119" i="8"/>
  <c r="F55" i="8"/>
  <c r="L15" i="9"/>
  <c r="F175" i="8"/>
  <c r="F111" i="8"/>
  <c r="F47" i="8"/>
  <c r="F193" i="8"/>
  <c r="S193" i="8" s="1"/>
  <c r="F185" i="8"/>
  <c r="F177" i="8"/>
  <c r="F169" i="8"/>
  <c r="F161" i="8"/>
  <c r="F153" i="8"/>
  <c r="F145" i="8"/>
  <c r="F137" i="8"/>
  <c r="F129" i="8"/>
  <c r="F121" i="8"/>
  <c r="F113" i="8"/>
  <c r="F105" i="8"/>
  <c r="F97" i="8"/>
  <c r="F89" i="8"/>
  <c r="F81" i="8"/>
  <c r="S81" i="8" s="1"/>
  <c r="F73" i="8"/>
  <c r="F65" i="8"/>
  <c r="F57" i="8"/>
  <c r="F49" i="8"/>
  <c r="F41" i="8"/>
  <c r="F33" i="8"/>
  <c r="F25" i="8"/>
  <c r="F17" i="8"/>
  <c r="F9" i="8"/>
  <c r="J198" i="8"/>
  <c r="I190" i="8"/>
  <c r="F192" i="8"/>
  <c r="F184" i="8"/>
  <c r="S184" i="8" s="1"/>
  <c r="F176" i="8"/>
  <c r="F168" i="8"/>
  <c r="F160" i="8"/>
  <c r="F152" i="8"/>
  <c r="F144" i="8"/>
  <c r="F136" i="8"/>
  <c r="F128" i="8"/>
  <c r="F120" i="8"/>
  <c r="F112" i="8"/>
  <c r="F104" i="8"/>
  <c r="F96" i="8"/>
  <c r="F88" i="8"/>
  <c r="F80" i="8"/>
  <c r="F72" i="8"/>
  <c r="F64" i="8"/>
  <c r="F56" i="8"/>
  <c r="F48" i="8"/>
  <c r="F40" i="8"/>
  <c r="F32" i="8"/>
  <c r="F24" i="8"/>
  <c r="F16" i="8"/>
  <c r="F8" i="8"/>
  <c r="D204" i="8"/>
  <c r="I204" i="8" s="1"/>
  <c r="D212" i="8"/>
  <c r="F212" i="8" s="1"/>
  <c r="D220" i="8"/>
  <c r="D228" i="8"/>
  <c r="F228" i="8" s="1"/>
  <c r="D236" i="8"/>
  <c r="F236" i="8" s="1"/>
  <c r="T236" i="8" s="1"/>
  <c r="D244" i="8"/>
  <c r="D252" i="8"/>
  <c r="I193" i="8"/>
  <c r="I185" i="8"/>
  <c r="I177" i="8"/>
  <c r="I169" i="8"/>
  <c r="I161" i="8"/>
  <c r="I153" i="8"/>
  <c r="I145" i="8"/>
  <c r="I137" i="8"/>
  <c r="I129" i="8"/>
  <c r="I121" i="8"/>
  <c r="I113" i="8"/>
  <c r="I105" i="8"/>
  <c r="I97" i="8"/>
  <c r="I89" i="8"/>
  <c r="I81" i="8"/>
  <c r="I73" i="8"/>
  <c r="I65" i="8"/>
  <c r="I57" i="8"/>
  <c r="I49" i="8"/>
  <c r="I41" i="8"/>
  <c r="I33" i="8"/>
  <c r="I25" i="8"/>
  <c r="F190" i="8"/>
  <c r="S190" i="8" s="1"/>
  <c r="F182" i="8"/>
  <c r="F174" i="8"/>
  <c r="F166" i="8"/>
  <c r="S166" i="8" s="1"/>
  <c r="F158" i="8"/>
  <c r="S158" i="8" s="1"/>
  <c r="F150" i="8"/>
  <c r="F142" i="8"/>
  <c r="F134" i="8"/>
  <c r="F126" i="8"/>
  <c r="F118" i="8"/>
  <c r="F110" i="8"/>
  <c r="F102" i="8"/>
  <c r="F94" i="8"/>
  <c r="F86" i="8"/>
  <c r="F78" i="8"/>
  <c r="F70" i="8"/>
  <c r="F62" i="8"/>
  <c r="F54" i="8"/>
  <c r="F46" i="8"/>
  <c r="F38" i="8"/>
  <c r="F30" i="8"/>
  <c r="F22" i="8"/>
  <c r="F14" i="8"/>
  <c r="F6" i="8"/>
  <c r="F5" i="8"/>
  <c r="F189" i="8"/>
  <c r="F181" i="8"/>
  <c r="F173" i="8"/>
  <c r="F165" i="8"/>
  <c r="F157" i="8"/>
  <c r="F149" i="8"/>
  <c r="F141" i="8"/>
  <c r="F133" i="8"/>
  <c r="F125" i="8"/>
  <c r="F117" i="8"/>
  <c r="F109" i="8"/>
  <c r="F101" i="8"/>
  <c r="F93" i="8"/>
  <c r="S93" i="8" s="1"/>
  <c r="F85" i="8"/>
  <c r="F77" i="8"/>
  <c r="F69" i="8"/>
  <c r="F61" i="8"/>
  <c r="F53" i="8"/>
  <c r="F45" i="8"/>
  <c r="F37" i="8"/>
  <c r="F29" i="8"/>
  <c r="F21" i="8"/>
  <c r="F13" i="8"/>
  <c r="I194" i="8"/>
  <c r="I186" i="8"/>
  <c r="F196" i="8"/>
  <c r="F188" i="8"/>
  <c r="S188" i="8" s="1"/>
  <c r="F180" i="8"/>
  <c r="F172" i="8"/>
  <c r="F164" i="8"/>
  <c r="F156" i="8"/>
  <c r="F148" i="8"/>
  <c r="F140" i="8"/>
  <c r="F132" i="8"/>
  <c r="F124" i="8"/>
  <c r="F116" i="8"/>
  <c r="F108" i="8"/>
  <c r="F100" i="8"/>
  <c r="F92" i="8"/>
  <c r="F84" i="8"/>
  <c r="S84" i="8" s="1"/>
  <c r="F76" i="8"/>
  <c r="F68" i="8"/>
  <c r="F60" i="8"/>
  <c r="F52" i="8"/>
  <c r="F44" i="8"/>
  <c r="F36" i="8"/>
  <c r="F28" i="8"/>
  <c r="F20" i="8"/>
  <c r="F12" i="8"/>
  <c r="J197" i="8"/>
  <c r="I189" i="8"/>
  <c r="I181" i="8"/>
  <c r="I173" i="8"/>
  <c r="I165" i="8"/>
  <c r="I157" i="8"/>
  <c r="I149" i="8"/>
  <c r="I141" i="8"/>
  <c r="I133" i="8"/>
  <c r="I125" i="8"/>
  <c r="I117" i="8"/>
  <c r="I109" i="8"/>
  <c r="I101" i="8"/>
  <c r="I93" i="8"/>
  <c r="I85" i="8"/>
  <c r="I77" i="8"/>
  <c r="I69" i="8"/>
  <c r="I61" i="8"/>
  <c r="I53" i="8"/>
  <c r="I45" i="8"/>
  <c r="I37" i="8"/>
  <c r="I29" i="8"/>
  <c r="I21" i="8"/>
  <c r="F195" i="8"/>
  <c r="F187" i="8"/>
  <c r="F179" i="8"/>
  <c r="F171" i="8"/>
  <c r="F163" i="8"/>
  <c r="F155" i="8"/>
  <c r="F147" i="8"/>
  <c r="F139" i="8"/>
  <c r="F131" i="8"/>
  <c r="F123" i="8"/>
  <c r="F115" i="8"/>
  <c r="F107" i="8"/>
  <c r="F99" i="8"/>
  <c r="F91" i="8"/>
  <c r="F83" i="8"/>
  <c r="F75" i="8"/>
  <c r="F67" i="8"/>
  <c r="F59" i="8"/>
  <c r="F51" i="8"/>
  <c r="F43" i="8"/>
  <c r="F35" i="8"/>
  <c r="F27" i="8"/>
  <c r="F19" i="8"/>
  <c r="F11" i="8"/>
  <c r="G198" i="8"/>
  <c r="I17" i="8"/>
  <c r="I192" i="8"/>
  <c r="I184" i="8"/>
  <c r="I176" i="8"/>
  <c r="I168" i="8"/>
  <c r="I160" i="8"/>
  <c r="I152" i="8"/>
  <c r="I144" i="8"/>
  <c r="I136" i="8"/>
  <c r="I128" i="8"/>
  <c r="I120" i="8"/>
  <c r="I112" i="8"/>
  <c r="I104" i="8"/>
  <c r="I96" i="8"/>
  <c r="I88" i="8"/>
  <c r="I80" i="8"/>
  <c r="I72" i="8"/>
  <c r="I64" i="8"/>
  <c r="I56" i="8"/>
  <c r="I48" i="8"/>
  <c r="I40" i="8"/>
  <c r="I32" i="8"/>
  <c r="I24" i="8"/>
  <c r="F194" i="8"/>
  <c r="F186" i="8"/>
  <c r="F178" i="8"/>
  <c r="S178" i="8" s="1"/>
  <c r="F170" i="8"/>
  <c r="F162" i="8"/>
  <c r="F154" i="8"/>
  <c r="F146" i="8"/>
  <c r="F138" i="8"/>
  <c r="F130" i="8"/>
  <c r="F122" i="8"/>
  <c r="F114" i="8"/>
  <c r="F106" i="8"/>
  <c r="F98" i="8"/>
  <c r="F90" i="8"/>
  <c r="F82" i="8"/>
  <c r="F74" i="8"/>
  <c r="F66" i="8"/>
  <c r="F58" i="8"/>
  <c r="F50" i="8"/>
  <c r="S50" i="8" s="1"/>
  <c r="F42" i="8"/>
  <c r="F34" i="8"/>
  <c r="F26" i="8"/>
  <c r="F18" i="8"/>
  <c r="F10" i="8"/>
  <c r="H198" i="8"/>
  <c r="D201" i="8"/>
  <c r="D209" i="8"/>
  <c r="D214" i="8"/>
  <c r="I214" i="8" s="1"/>
  <c r="D222" i="8"/>
  <c r="I222" i="8" s="1"/>
  <c r="D225" i="8"/>
  <c r="F225" i="8" s="1"/>
  <c r="D230" i="8"/>
  <c r="D233" i="8"/>
  <c r="F233" i="8" s="1"/>
  <c r="D238" i="8"/>
  <c r="F238" i="8" s="1"/>
  <c r="Q238" i="8" s="1"/>
  <c r="D241" i="8"/>
  <c r="D246" i="8"/>
  <c r="D254" i="8"/>
  <c r="D257" i="8"/>
  <c r="F257" i="8" s="1"/>
  <c r="R257" i="8" s="1"/>
  <c r="D262" i="8"/>
  <c r="D265" i="8"/>
  <c r="F265" i="8" s="1"/>
  <c r="R265" i="8" s="1"/>
  <c r="D270" i="8"/>
  <c r="D278" i="8"/>
  <c r="D281" i="8"/>
  <c r="F281" i="8" s="1"/>
  <c r="R281" i="8" s="1"/>
  <c r="D286" i="8"/>
  <c r="I195" i="8"/>
  <c r="I187" i="8"/>
  <c r="I179" i="8"/>
  <c r="I171" i="8"/>
  <c r="I163" i="8"/>
  <c r="I155" i="8"/>
  <c r="I147" i="8"/>
  <c r="I139" i="8"/>
  <c r="I131" i="8"/>
  <c r="I123" i="8"/>
  <c r="I115" i="8"/>
  <c r="I107" i="8"/>
  <c r="I99" i="8"/>
  <c r="I91" i="8"/>
  <c r="I83" i="8"/>
  <c r="I75" i="8"/>
  <c r="I67" i="8"/>
  <c r="I59" i="8"/>
  <c r="I51" i="8"/>
  <c r="I43" i="8"/>
  <c r="I35" i="8"/>
  <c r="I27" i="8"/>
  <c r="I19" i="8"/>
  <c r="AI32" i="4"/>
  <c r="AH44" i="4"/>
  <c r="AH76" i="4"/>
  <c r="AH29" i="4"/>
  <c r="AH61" i="4"/>
  <c r="AI37" i="4"/>
  <c r="AI69" i="4"/>
  <c r="AI50" i="4"/>
  <c r="AI47" i="4"/>
  <c r="AI79" i="4"/>
  <c r="AI76" i="4"/>
  <c r="AH58" i="4"/>
  <c r="AH90" i="4"/>
  <c r="AH43" i="4"/>
  <c r="AH75" i="4"/>
  <c r="AH52" i="4"/>
  <c r="AH84" i="4"/>
  <c r="AI42" i="4"/>
  <c r="AI46" i="4"/>
  <c r="AH92" i="4"/>
  <c r="AH37" i="4"/>
  <c r="AH69" i="4"/>
  <c r="AI45" i="4"/>
  <c r="AI77" i="4"/>
  <c r="AI78" i="4"/>
  <c r="AI52" i="4"/>
  <c r="AI84" i="4"/>
  <c r="AH34" i="4"/>
  <c r="AH66" i="4"/>
  <c r="AH51" i="4"/>
  <c r="AH83" i="4"/>
  <c r="AI43" i="4"/>
  <c r="AI75" i="4"/>
  <c r="AI93" i="4"/>
  <c r="AI48" i="4"/>
  <c r="AI86" i="4"/>
  <c r="AH60" i="4"/>
  <c r="AI95" i="4"/>
  <c r="AH45" i="4"/>
  <c r="AH77" i="4"/>
  <c r="AI38" i="4"/>
  <c r="AI53" i="4"/>
  <c r="AI85" i="4"/>
  <c r="AI31" i="4"/>
  <c r="AI63" i="4"/>
  <c r="AI60" i="4"/>
  <c r="AH42" i="4"/>
  <c r="AH74" i="4"/>
  <c r="AH59" i="4"/>
  <c r="AH91" i="4"/>
  <c r="AH36" i="4"/>
  <c r="AH68" i="4"/>
  <c r="AI70" i="4"/>
  <c r="AI56" i="4"/>
  <c r="AH53" i="4"/>
  <c r="AH85" i="4"/>
  <c r="AI49" i="4"/>
  <c r="AI81" i="4"/>
  <c r="AI61" i="4"/>
  <c r="AI39" i="4"/>
  <c r="AI71" i="4"/>
  <c r="AI54" i="4"/>
  <c r="AI68" i="4"/>
  <c r="AH50" i="4"/>
  <c r="AH82" i="4"/>
  <c r="AH35" i="4"/>
  <c r="AH67" i="4"/>
  <c r="AI94" i="4"/>
  <c r="D292" i="8"/>
  <c r="F292" i="8" s="1"/>
  <c r="D324" i="8"/>
  <c r="F324" i="8" s="1"/>
  <c r="D331" i="8"/>
  <c r="F331" i="8" s="1"/>
  <c r="D299" i="8"/>
  <c r="D294" i="8"/>
  <c r="D323" i="8"/>
  <c r="F323" i="8" s="1"/>
  <c r="D291" i="8"/>
  <c r="D342" i="8"/>
  <c r="I354" i="8" s="1"/>
  <c r="N354" i="8" s="1"/>
  <c r="D315" i="8"/>
  <c r="S131" i="10"/>
  <c r="N30" i="9"/>
  <c r="T30" i="10"/>
  <c r="T41" i="10"/>
  <c r="T42" i="10"/>
  <c r="T85" i="10"/>
  <c r="S109" i="10"/>
  <c r="M5" i="9"/>
  <c r="M23" i="9"/>
  <c r="U16" i="10"/>
  <c r="U24" i="10"/>
  <c r="U41" i="10"/>
  <c r="U45" i="10"/>
  <c r="U53" i="10"/>
  <c r="U56" i="10"/>
  <c r="U57" i="10"/>
  <c r="U59" i="10"/>
  <c r="U63" i="10"/>
  <c r="U65" i="10"/>
  <c r="U68" i="10"/>
  <c r="U69" i="10"/>
  <c r="U179" i="10"/>
  <c r="S41" i="10"/>
  <c r="S36" i="10"/>
  <c r="S83" i="10"/>
  <c r="S111" i="10"/>
  <c r="M18" i="9"/>
  <c r="N19" i="9"/>
  <c r="V71" i="10"/>
  <c r="V77" i="10"/>
  <c r="V188" i="10"/>
  <c r="S52" i="10"/>
  <c r="S90" i="10"/>
  <c r="S105" i="10"/>
  <c r="S119" i="10"/>
  <c r="H16" i="10"/>
  <c r="H18" i="10"/>
  <c r="H34" i="10"/>
  <c r="H54" i="10"/>
  <c r="H81" i="10"/>
  <c r="S60" i="10"/>
  <c r="S67" i="10"/>
  <c r="S127" i="10"/>
  <c r="M17" i="9"/>
  <c r="L22" i="9"/>
  <c r="M31" i="9"/>
  <c r="I15" i="10"/>
  <c r="I23" i="10"/>
  <c r="I41" i="10"/>
  <c r="I45" i="10"/>
  <c r="I53" i="10"/>
  <c r="I61" i="10"/>
  <c r="I68" i="10"/>
  <c r="I79" i="10"/>
  <c r="I96" i="10"/>
  <c r="I100" i="10"/>
  <c r="I101" i="10"/>
  <c r="I102" i="10"/>
  <c r="I106" i="10"/>
  <c r="I110" i="10"/>
  <c r="I113" i="10"/>
  <c r="I118" i="10"/>
  <c r="I121" i="10"/>
  <c r="I122" i="10"/>
  <c r="I126" i="10"/>
  <c r="I133" i="10"/>
  <c r="I134" i="10"/>
  <c r="I183" i="10"/>
  <c r="I188" i="10"/>
  <c r="M21" i="9"/>
  <c r="M25" i="9"/>
  <c r="M28" i="9"/>
  <c r="J34" i="10"/>
  <c r="J39" i="10"/>
  <c r="J43" i="10"/>
  <c r="J47" i="10"/>
  <c r="J51" i="10"/>
  <c r="J163" i="10"/>
  <c r="J184" i="10"/>
  <c r="J188" i="10"/>
  <c r="J342" i="10"/>
  <c r="N25" i="9"/>
  <c r="N29" i="9"/>
  <c r="K164" i="10"/>
  <c r="K180" i="10"/>
  <c r="K184" i="10"/>
  <c r="K334" i="10"/>
  <c r="D295" i="8"/>
  <c r="I307" i="8" s="1"/>
  <c r="D303" i="8"/>
  <c r="D319" i="8"/>
  <c r="D327" i="8"/>
  <c r="D335" i="8"/>
  <c r="F335" i="8" s="1"/>
  <c r="D346" i="8"/>
  <c r="F308" i="8"/>
  <c r="F339" i="8"/>
  <c r="D302" i="8"/>
  <c r="F302" i="8" s="1"/>
  <c r="D310" i="8"/>
  <c r="D318" i="8"/>
  <c r="D326" i="8"/>
  <c r="D334" i="8"/>
  <c r="D206" i="8"/>
  <c r="F206" i="8" s="1"/>
  <c r="J249" i="8"/>
  <c r="G315" i="8"/>
  <c r="F242" i="8"/>
  <c r="U242" i="8" s="1"/>
  <c r="F266" i="8"/>
  <c r="S266" i="8" s="1"/>
  <c r="H311" i="8"/>
  <c r="J324" i="8"/>
  <c r="J332" i="8"/>
  <c r="F210" i="8"/>
  <c r="Q210" i="8" s="1"/>
  <c r="F316" i="8"/>
  <c r="D311" i="8"/>
  <c r="F276" i="8"/>
  <c r="S276" i="8" s="1"/>
  <c r="F260" i="8"/>
  <c r="R260" i="8" s="1"/>
  <c r="F340" i="8"/>
  <c r="K352" i="8" s="1"/>
  <c r="P352" i="8" s="1"/>
  <c r="I202" i="8"/>
  <c r="F202" i="8"/>
  <c r="R202" i="8" s="1"/>
  <c r="F241" i="8"/>
  <c r="J200" i="8"/>
  <c r="G201" i="8"/>
  <c r="J203" i="8"/>
  <c r="H206" i="8"/>
  <c r="J211" i="8"/>
  <c r="H214" i="8"/>
  <c r="G217" i="8"/>
  <c r="J219" i="8"/>
  <c r="H222" i="8"/>
  <c r="G225" i="8"/>
  <c r="J227" i="8"/>
  <c r="H230" i="8"/>
  <c r="G233" i="8"/>
  <c r="J235" i="8"/>
  <c r="H238" i="8"/>
  <c r="G241" i="8"/>
  <c r="J243" i="8"/>
  <c r="H246" i="8"/>
  <c r="G249" i="8"/>
  <c r="J251" i="8"/>
  <c r="H254" i="8"/>
  <c r="G257" i="8"/>
  <c r="J259" i="8"/>
  <c r="H262" i="8"/>
  <c r="G265" i="8"/>
  <c r="J267" i="8"/>
  <c r="H270" i="8"/>
  <c r="G273" i="8"/>
  <c r="J275" i="8"/>
  <c r="H278" i="8"/>
  <c r="G281" i="8"/>
  <c r="J283" i="8"/>
  <c r="H286" i="8"/>
  <c r="G289" i="8"/>
  <c r="J291" i="8"/>
  <c r="H294" i="8"/>
  <c r="G297" i="8"/>
  <c r="J299" i="8"/>
  <c r="H302" i="8"/>
  <c r="G305" i="8"/>
  <c r="J307" i="8"/>
  <c r="H310" i="8"/>
  <c r="G313" i="8"/>
  <c r="J315" i="8"/>
  <c r="H318" i="8"/>
  <c r="G321" i="8"/>
  <c r="J323" i="8"/>
  <c r="H326" i="8"/>
  <c r="G329" i="8"/>
  <c r="J331" i="8"/>
  <c r="H334" i="8"/>
  <c r="G337" i="8"/>
  <c r="J339" i="8"/>
  <c r="H345" i="8"/>
  <c r="J342" i="8"/>
  <c r="F273" i="8"/>
  <c r="G206" i="8"/>
  <c r="H201" i="8"/>
  <c r="G204" i="8"/>
  <c r="J206" i="8"/>
  <c r="G212" i="8"/>
  <c r="J214" i="8"/>
  <c r="H217" i="8"/>
  <c r="G220" i="8"/>
  <c r="J222" i="8"/>
  <c r="H225" i="8"/>
  <c r="G228" i="8"/>
  <c r="J230" i="8"/>
  <c r="H233" i="8"/>
  <c r="G236" i="8"/>
  <c r="J238" i="8"/>
  <c r="H241" i="8"/>
  <c r="G244" i="8"/>
  <c r="J246" i="8"/>
  <c r="H249" i="8"/>
  <c r="G252" i="8"/>
  <c r="H203" i="8"/>
  <c r="G199" i="8"/>
  <c r="J201" i="8"/>
  <c r="H204" i="8"/>
  <c r="G207" i="8"/>
  <c r="H212" i="8"/>
  <c r="G215" i="8"/>
  <c r="J217" i="8"/>
  <c r="H220" i="8"/>
  <c r="G223" i="8"/>
  <c r="J225" i="8"/>
  <c r="H228" i="8"/>
  <c r="G231" i="8"/>
  <c r="J233" i="8"/>
  <c r="H236" i="8"/>
  <c r="G239" i="8"/>
  <c r="J241" i="8"/>
  <c r="H244" i="8"/>
  <c r="G247" i="8"/>
  <c r="H252" i="8"/>
  <c r="G255" i="8"/>
  <c r="J257" i="8"/>
  <c r="H260" i="8"/>
  <c r="G263" i="8"/>
  <c r="J265" i="8"/>
  <c r="H268" i="8"/>
  <c r="G271" i="8"/>
  <c r="J273" i="8"/>
  <c r="H276" i="8"/>
  <c r="G279" i="8"/>
  <c r="J281" i="8"/>
  <c r="H284" i="8"/>
  <c r="G287" i="8"/>
  <c r="J289" i="8"/>
  <c r="H292" i="8"/>
  <c r="G295" i="8"/>
  <c r="J297" i="8"/>
  <c r="H300" i="8"/>
  <c r="G303" i="8"/>
  <c r="J305" i="8"/>
  <c r="H308" i="8"/>
  <c r="G311" i="8"/>
  <c r="J313" i="8"/>
  <c r="H316" i="8"/>
  <c r="G319" i="8"/>
  <c r="J321" i="8"/>
  <c r="H324" i="8"/>
  <c r="G327" i="8"/>
  <c r="J329" i="8"/>
  <c r="H332" i="8"/>
  <c r="G335" i="8"/>
  <c r="J337" i="8"/>
  <c r="H340" i="8"/>
  <c r="G346" i="8"/>
  <c r="J348" i="8"/>
  <c r="H343" i="8"/>
  <c r="F300" i="8"/>
  <c r="Q300" i="8" s="1"/>
  <c r="F249" i="8"/>
  <c r="F217" i="8"/>
  <c r="I201" i="8"/>
  <c r="F201" i="8"/>
  <c r="D199" i="8"/>
  <c r="G202" i="8"/>
  <c r="J204" i="8"/>
  <c r="F209" i="8"/>
  <c r="F343" i="8"/>
  <c r="F230" i="8"/>
  <c r="Q230" i="8" s="1"/>
  <c r="J199" i="8"/>
  <c r="H202" i="8"/>
  <c r="G205" i="8"/>
  <c r="J207" i="8"/>
  <c r="G213" i="8"/>
  <c r="J215" i="8"/>
  <c r="H218" i="8"/>
  <c r="G221" i="8"/>
  <c r="J223" i="8"/>
  <c r="H226" i="8"/>
  <c r="G229" i="8"/>
  <c r="J231" i="8"/>
  <c r="H234" i="8"/>
  <c r="G237" i="8"/>
  <c r="J239" i="8"/>
  <c r="H242" i="8"/>
  <c r="G245" i="8"/>
  <c r="J247" i="8"/>
  <c r="H250" i="8"/>
  <c r="G253" i="8"/>
  <c r="J255" i="8"/>
  <c r="H258" i="8"/>
  <c r="G261" i="8"/>
  <c r="J263" i="8"/>
  <c r="H266" i="8"/>
  <c r="G269" i="8"/>
  <c r="J271" i="8"/>
  <c r="H274" i="8"/>
  <c r="G277" i="8"/>
  <c r="J279" i="8"/>
  <c r="H282" i="8"/>
  <c r="G285" i="8"/>
  <c r="J287" i="8"/>
  <c r="H290" i="8"/>
  <c r="G293" i="8"/>
  <c r="J295" i="8"/>
  <c r="H298" i="8"/>
  <c r="G301" i="8"/>
  <c r="J303" i="8"/>
  <c r="H306" i="8"/>
  <c r="G309" i="8"/>
  <c r="J311" i="8"/>
  <c r="H314" i="8"/>
  <c r="G317" i="8"/>
  <c r="J319" i="8"/>
  <c r="H322" i="8"/>
  <c r="G325" i="8"/>
  <c r="J327" i="8"/>
  <c r="H330" i="8"/>
  <c r="G333" i="8"/>
  <c r="J335" i="8"/>
  <c r="H338" i="8"/>
  <c r="D344" i="8"/>
  <c r="I356" i="8" s="1"/>
  <c r="N356" i="8" s="1"/>
  <c r="G344" i="8"/>
  <c r="J346" i="8"/>
  <c r="D341" i="8"/>
  <c r="I353" i="8" s="1"/>
  <c r="N353" i="8" s="1"/>
  <c r="H341" i="8"/>
  <c r="F284" i="8"/>
  <c r="T284" i="8" s="1"/>
  <c r="F246" i="8"/>
  <c r="D200" i="8"/>
  <c r="G200" i="8"/>
  <c r="J202" i="8"/>
  <c r="H205" i="8"/>
  <c r="D208" i="8"/>
  <c r="G208" i="8"/>
  <c r="H213" i="8"/>
  <c r="D216" i="8"/>
  <c r="G216" i="8"/>
  <c r="J218" i="8"/>
  <c r="H221" i="8"/>
  <c r="D224" i="8"/>
  <c r="G224" i="8"/>
  <c r="J226" i="8"/>
  <c r="H229" i="8"/>
  <c r="D232" i="8"/>
  <c r="G232" i="8"/>
  <c r="J234" i="8"/>
  <c r="H237" i="8"/>
  <c r="D240" i="8"/>
  <c r="G240" i="8"/>
  <c r="J242" i="8"/>
  <c r="H245" i="8"/>
  <c r="D248" i="8"/>
  <c r="G248" i="8"/>
  <c r="J250" i="8"/>
  <c r="H253" i="8"/>
  <c r="D256" i="8"/>
  <c r="G256" i="8"/>
  <c r="J258" i="8"/>
  <c r="H261" i="8"/>
  <c r="D264" i="8"/>
  <c r="G264" i="8"/>
  <c r="T266" i="8"/>
  <c r="J266" i="8"/>
  <c r="H269" i="8"/>
  <c r="D272" i="8"/>
  <c r="G272" i="8"/>
  <c r="J274" i="8"/>
  <c r="H277" i="8"/>
  <c r="D280" i="8"/>
  <c r="G280" i="8"/>
  <c r="J282" i="8"/>
  <c r="H285" i="8"/>
  <c r="D288" i="8"/>
  <c r="G288" i="8"/>
  <c r="J290" i="8"/>
  <c r="H293" i="8"/>
  <c r="D296" i="8"/>
  <c r="G296" i="8"/>
  <c r="J298" i="8"/>
  <c r="H301" i="8"/>
  <c r="D304" i="8"/>
  <c r="G304" i="8"/>
  <c r="J306" i="8"/>
  <c r="H309" i="8"/>
  <c r="D312" i="8"/>
  <c r="G312" i="8"/>
  <c r="J314" i="8"/>
  <c r="H317" i="8"/>
  <c r="D320" i="8"/>
  <c r="G320" i="8"/>
  <c r="J322" i="8"/>
  <c r="H325" i="8"/>
  <c r="D328" i="8"/>
  <c r="G328" i="8"/>
  <c r="J330" i="8"/>
  <c r="H333" i="8"/>
  <c r="D336" i="8"/>
  <c r="G336" i="8"/>
  <c r="J338" i="8"/>
  <c r="H344" i="8"/>
  <c r="J341" i="8"/>
  <c r="H200" i="8"/>
  <c r="G203" i="8"/>
  <c r="J205" i="8"/>
  <c r="H208" i="8"/>
  <c r="G211" i="8"/>
  <c r="J213" i="8"/>
  <c r="H216" i="8"/>
  <c r="G219" i="8"/>
  <c r="J221" i="8"/>
  <c r="H224" i="8"/>
  <c r="G227" i="8"/>
  <c r="J229" i="8"/>
  <c r="H232" i="8"/>
  <c r="G235" i="8"/>
  <c r="J237" i="8"/>
  <c r="H240" i="8"/>
  <c r="G243" i="8"/>
  <c r="J245" i="8"/>
  <c r="H248" i="8"/>
  <c r="G251" i="8"/>
  <c r="J253" i="8"/>
  <c r="H256" i="8"/>
  <c r="G259" i="8"/>
  <c r="J261" i="8"/>
  <c r="H264" i="8"/>
  <c r="G267" i="8"/>
  <c r="J269" i="8"/>
  <c r="H272" i="8"/>
  <c r="G275" i="8"/>
  <c r="J277" i="8"/>
  <c r="H280" i="8"/>
  <c r="G283" i="8"/>
  <c r="J285" i="8"/>
  <c r="H288" i="8"/>
  <c r="G291" i="8"/>
  <c r="J293" i="8"/>
  <c r="H296" i="8"/>
  <c r="G299" i="8"/>
  <c r="J301" i="8"/>
  <c r="H304" i="8"/>
  <c r="G307" i="8"/>
  <c r="J309" i="8"/>
  <c r="H312" i="8"/>
  <c r="J317" i="8"/>
  <c r="H320" i="8"/>
  <c r="G323" i="8"/>
  <c r="J325" i="8"/>
  <c r="H328" i="8"/>
  <c r="G331" i="8"/>
  <c r="J333" i="8"/>
  <c r="H336" i="8"/>
  <c r="G339" i="8"/>
  <c r="J344" i="8"/>
  <c r="G342" i="8"/>
  <c r="F332" i="8"/>
  <c r="F307" i="8"/>
  <c r="F268" i="8"/>
  <c r="J208" i="8"/>
  <c r="H211" i="8"/>
  <c r="G214" i="8"/>
  <c r="J216" i="8"/>
  <c r="H219" i="8"/>
  <c r="G222" i="8"/>
  <c r="J224" i="8"/>
  <c r="H227" i="8"/>
  <c r="G230" i="8"/>
  <c r="J232" i="8"/>
  <c r="H235" i="8"/>
  <c r="G238" i="8"/>
  <c r="J240" i="8"/>
  <c r="H243" i="8"/>
  <c r="G246" i="8"/>
  <c r="J248" i="8"/>
  <c r="H251" i="8"/>
  <c r="G254" i="8"/>
  <c r="J256" i="8"/>
  <c r="H259" i="8"/>
  <c r="G262" i="8"/>
  <c r="J264" i="8"/>
  <c r="H267" i="8"/>
  <c r="G270" i="8"/>
  <c r="J272" i="8"/>
  <c r="H275" i="8"/>
  <c r="G278" i="8"/>
  <c r="J280" i="8"/>
  <c r="H283" i="8"/>
  <c r="G286" i="8"/>
  <c r="J288" i="8"/>
  <c r="H291" i="8"/>
  <c r="G294" i="8"/>
  <c r="H299" i="8"/>
  <c r="G302" i="8"/>
  <c r="H307" i="8"/>
  <c r="G310" i="8"/>
  <c r="J312" i="8"/>
  <c r="H315" i="8"/>
  <c r="G318" i="8"/>
  <c r="J320" i="8"/>
  <c r="G326" i="8"/>
  <c r="J328" i="8"/>
  <c r="H331" i="8"/>
  <c r="G334" i="8"/>
  <c r="J336" i="8"/>
  <c r="H339" i="8"/>
  <c r="D345" i="8"/>
  <c r="I357" i="8" s="1"/>
  <c r="N357" i="8" s="1"/>
  <c r="G345" i="8"/>
  <c r="J347" i="8"/>
  <c r="H342" i="8"/>
  <c r="H323" i="8"/>
  <c r="J254" i="8"/>
  <c r="H257" i="8"/>
  <c r="G260" i="8"/>
  <c r="J262" i="8"/>
  <c r="H265" i="8"/>
  <c r="G268" i="8"/>
  <c r="J270" i="8"/>
  <c r="H273" i="8"/>
  <c r="G276" i="8"/>
  <c r="J278" i="8"/>
  <c r="H281" i="8"/>
  <c r="G284" i="8"/>
  <c r="J286" i="8"/>
  <c r="H289" i="8"/>
  <c r="G292" i="8"/>
  <c r="J294" i="8"/>
  <c r="H297" i="8"/>
  <c r="G300" i="8"/>
  <c r="J302" i="8"/>
  <c r="H305" i="8"/>
  <c r="G308" i="8"/>
  <c r="J310" i="8"/>
  <c r="H313" i="8"/>
  <c r="G316" i="8"/>
  <c r="J318" i="8"/>
  <c r="H321" i="8"/>
  <c r="G324" i="8"/>
  <c r="J326" i="8"/>
  <c r="H329" i="8"/>
  <c r="G332" i="8"/>
  <c r="J334" i="8"/>
  <c r="H337" i="8"/>
  <c r="J345" i="8"/>
  <c r="G343" i="8"/>
  <c r="D207" i="8"/>
  <c r="H207" i="8"/>
  <c r="J212" i="8"/>
  <c r="D215" i="8"/>
  <c r="H215" i="8"/>
  <c r="G218" i="8"/>
  <c r="J220" i="8"/>
  <c r="D223" i="8"/>
  <c r="H223" i="8"/>
  <c r="G226" i="8"/>
  <c r="J228" i="8"/>
  <c r="D231" i="8"/>
  <c r="H231" i="8"/>
  <c r="G234" i="8"/>
  <c r="J236" i="8"/>
  <c r="D239" i="8"/>
  <c r="H239" i="8"/>
  <c r="G242" i="8"/>
  <c r="J244" i="8"/>
  <c r="D247" i="8"/>
  <c r="H247" i="8"/>
  <c r="G250" i="8"/>
  <c r="J252" i="8"/>
  <c r="D255" i="8"/>
  <c r="H255" i="8"/>
  <c r="G258" i="8"/>
  <c r="J260" i="8"/>
  <c r="D263" i="8"/>
  <c r="H263" i="8"/>
  <c r="G266" i="8"/>
  <c r="J268" i="8"/>
  <c r="D271" i="8"/>
  <c r="H271" i="8"/>
  <c r="G274" i="8"/>
  <c r="J276" i="8"/>
  <c r="D279" i="8"/>
  <c r="H279" i="8"/>
  <c r="G282" i="8"/>
  <c r="J284" i="8"/>
  <c r="D287" i="8"/>
  <c r="H287" i="8"/>
  <c r="D290" i="8"/>
  <c r="G290" i="8"/>
  <c r="J292" i="8"/>
  <c r="H295" i="8"/>
  <c r="D298" i="8"/>
  <c r="G298" i="8"/>
  <c r="J300" i="8"/>
  <c r="H303" i="8"/>
  <c r="D306" i="8"/>
  <c r="G306" i="8"/>
  <c r="J308" i="8"/>
  <c r="D314" i="8"/>
  <c r="G314" i="8"/>
  <c r="J316" i="8"/>
  <c r="H319" i="8"/>
  <c r="D322" i="8"/>
  <c r="G322" i="8"/>
  <c r="H327" i="8"/>
  <c r="D330" i="8"/>
  <c r="G330" i="8"/>
  <c r="H335" i="8"/>
  <c r="D338" i="8"/>
  <c r="I350" i="8" s="1"/>
  <c r="N350" i="8" s="1"/>
  <c r="G338" i="8"/>
  <c r="H346" i="8"/>
  <c r="G341" i="8"/>
  <c r="J343" i="8"/>
  <c r="J340" i="8"/>
  <c r="J304" i="8"/>
  <c r="G340" i="8"/>
  <c r="J296" i="8"/>
  <c r="H210" i="8"/>
  <c r="L17" i="9"/>
  <c r="N27" i="9"/>
  <c r="H19" i="10"/>
  <c r="V19" i="10"/>
  <c r="V20" i="10"/>
  <c r="U21" i="10"/>
  <c r="U22" i="10"/>
  <c r="I25" i="10"/>
  <c r="J28" i="10"/>
  <c r="U31" i="10"/>
  <c r="U32" i="10"/>
  <c r="I36" i="10"/>
  <c r="T39" i="10"/>
  <c r="T40" i="10"/>
  <c r="H41" i="10"/>
  <c r="S43" i="10"/>
  <c r="J49" i="10"/>
  <c r="T49" i="10"/>
  <c r="S50" i="10"/>
  <c r="J52" i="10"/>
  <c r="S54" i="10"/>
  <c r="I55" i="10"/>
  <c r="I57" i="10"/>
  <c r="I65" i="10"/>
  <c r="V72" i="10"/>
  <c r="T75" i="10"/>
  <c r="U82" i="10"/>
  <c r="J89" i="10"/>
  <c r="T91" i="10"/>
  <c r="S96" i="10"/>
  <c r="K99" i="10"/>
  <c r="S106" i="10"/>
  <c r="H113" i="10"/>
  <c r="T116" i="10"/>
  <c r="I120" i="10"/>
  <c r="S121" i="10"/>
  <c r="T124" i="10"/>
  <c r="H131" i="10"/>
  <c r="V176" i="10"/>
  <c r="V189" i="10"/>
  <c r="K339" i="10"/>
  <c r="K340" i="10"/>
  <c r="K342" i="10"/>
  <c r="N8" i="9"/>
  <c r="M9" i="9"/>
  <c r="M15" i="9"/>
  <c r="N18" i="9"/>
  <c r="J18" i="10"/>
  <c r="I19" i="10"/>
  <c r="H21" i="10"/>
  <c r="K28" i="10"/>
  <c r="J29" i="10"/>
  <c r="H31" i="10"/>
  <c r="S34" i="10"/>
  <c r="J36" i="10"/>
  <c r="T38" i="10"/>
  <c r="U39" i="10"/>
  <c r="U40" i="10"/>
  <c r="T43" i="10"/>
  <c r="T44" i="10"/>
  <c r="H45" i="10"/>
  <c r="U49" i="10"/>
  <c r="T53" i="10"/>
  <c r="T54" i="10"/>
  <c r="J57" i="10"/>
  <c r="T63" i="10"/>
  <c r="K64" i="10"/>
  <c r="H73" i="10"/>
  <c r="V74" i="10"/>
  <c r="S87" i="10"/>
  <c r="K89" i="10"/>
  <c r="J91" i="10"/>
  <c r="H93" i="10"/>
  <c r="T93" i="10"/>
  <c r="T96" i="10"/>
  <c r="S98" i="10"/>
  <c r="H103" i="10"/>
  <c r="H105" i="10"/>
  <c r="I112" i="10"/>
  <c r="S113" i="10"/>
  <c r="I130" i="10"/>
  <c r="I131" i="10"/>
  <c r="H133" i="10"/>
  <c r="T134" i="10"/>
  <c r="J165" i="10"/>
  <c r="J166" i="10"/>
  <c r="J168" i="10"/>
  <c r="V331" i="10"/>
  <c r="V333" i="10"/>
  <c r="K344" i="10"/>
  <c r="M14" i="9"/>
  <c r="N17" i="9"/>
  <c r="E23" i="9" s="1"/>
  <c r="I17" i="10"/>
  <c r="I21" i="10"/>
  <c r="H23" i="10"/>
  <c r="V24" i="10"/>
  <c r="S27" i="10"/>
  <c r="I31" i="10"/>
  <c r="H32" i="10"/>
  <c r="V33" i="10"/>
  <c r="K36" i="10"/>
  <c r="J37" i="10"/>
  <c r="H39" i="10"/>
  <c r="U43" i="10"/>
  <c r="U44" i="10"/>
  <c r="T47" i="10"/>
  <c r="H49" i="10"/>
  <c r="S51" i="10"/>
  <c r="U54" i="10"/>
  <c r="S56" i="10"/>
  <c r="J59" i="10"/>
  <c r="J67" i="10"/>
  <c r="H74" i="10"/>
  <c r="S74" i="10"/>
  <c r="H90" i="10"/>
  <c r="K91" i="10"/>
  <c r="H95" i="10"/>
  <c r="S95" i="10"/>
  <c r="T98" i="10"/>
  <c r="I103" i="10"/>
  <c r="I104" i="10"/>
  <c r="H115" i="10"/>
  <c r="H123" i="10"/>
  <c r="S123" i="10"/>
  <c r="T126" i="10"/>
  <c r="S128" i="10"/>
  <c r="U135" i="10"/>
  <c r="T136" i="10"/>
  <c r="T137" i="10"/>
  <c r="T138" i="10"/>
  <c r="T139" i="10"/>
  <c r="T140" i="10"/>
  <c r="T141" i="10"/>
  <c r="T142" i="10"/>
  <c r="T143" i="10"/>
  <c r="T144" i="10"/>
  <c r="T145" i="10"/>
  <c r="T146" i="10"/>
  <c r="T147" i="10"/>
  <c r="K165" i="10"/>
  <c r="K168" i="10"/>
  <c r="J175" i="10"/>
  <c r="V180" i="10"/>
  <c r="V334" i="10"/>
  <c r="V335" i="10"/>
  <c r="K345" i="10"/>
  <c r="J346" i="10"/>
  <c r="L12" i="9"/>
  <c r="N14" i="9"/>
  <c r="L25" i="9"/>
  <c r="H15" i="10"/>
  <c r="J20" i="10"/>
  <c r="I22" i="10"/>
  <c r="T27" i="10"/>
  <c r="T28" i="10"/>
  <c r="H30" i="10"/>
  <c r="I32" i="10"/>
  <c r="S35" i="10"/>
  <c r="I39" i="10"/>
  <c r="H40" i="10"/>
  <c r="H43" i="10"/>
  <c r="U47" i="10"/>
  <c r="T51" i="10"/>
  <c r="T52" i="10"/>
  <c r="U55" i="10"/>
  <c r="T56" i="10"/>
  <c r="S57" i="10"/>
  <c r="K58" i="10"/>
  <c r="S64" i="10"/>
  <c r="S65" i="10"/>
  <c r="K66" i="10"/>
  <c r="T68" i="10"/>
  <c r="T71" i="10"/>
  <c r="K72" i="10"/>
  <c r="H75" i="10"/>
  <c r="V76" i="10"/>
  <c r="S79" i="10"/>
  <c r="U86" i="10"/>
  <c r="I95" i="10"/>
  <c r="I114" i="10"/>
  <c r="I115" i="10"/>
  <c r="H117" i="10"/>
  <c r="T118" i="10"/>
  <c r="S120" i="10"/>
  <c r="I123" i="10"/>
  <c r="H125" i="10"/>
  <c r="T128" i="10"/>
  <c r="K174" i="10"/>
  <c r="I180" i="10"/>
  <c r="V183" i="10"/>
  <c r="V336" i="10"/>
  <c r="U340" i="10"/>
  <c r="U341" i="10"/>
  <c r="K346" i="10"/>
  <c r="N11" i="9"/>
  <c r="M33" i="9"/>
  <c r="M34" i="9"/>
  <c r="V16" i="10"/>
  <c r="J19" i="10"/>
  <c r="J22" i="10"/>
  <c r="H25" i="10"/>
  <c r="V26" i="10"/>
  <c r="U27" i="10"/>
  <c r="U28" i="10"/>
  <c r="S30" i="10"/>
  <c r="J32" i="10"/>
  <c r="T35" i="10"/>
  <c r="T36" i="10"/>
  <c r="I40" i="10"/>
  <c r="I43" i="10"/>
  <c r="H44" i="10"/>
  <c r="H47" i="10"/>
  <c r="U51" i="10"/>
  <c r="U52" i="10"/>
  <c r="H55" i="10"/>
  <c r="S58" i="10"/>
  <c r="K60" i="10"/>
  <c r="S63" i="10"/>
  <c r="S66" i="10"/>
  <c r="J68" i="10"/>
  <c r="I72" i="10"/>
  <c r="H77" i="10"/>
  <c r="V78" i="10"/>
  <c r="H85" i="10"/>
  <c r="U88" i="10"/>
  <c r="H97" i="10"/>
  <c r="T97" i="10"/>
  <c r="T100" i="10"/>
  <c r="H107" i="10"/>
  <c r="S112" i="10"/>
  <c r="S117" i="10"/>
  <c r="T120" i="10"/>
  <c r="I124" i="10"/>
  <c r="I125" i="10"/>
  <c r="H135" i="10"/>
  <c r="S172" i="10"/>
  <c r="U184" i="10"/>
  <c r="U187" i="10"/>
  <c r="K189" i="10"/>
  <c r="K192" i="10"/>
  <c r="J193" i="10"/>
  <c r="J194" i="10"/>
  <c r="J195" i="10"/>
  <c r="V338" i="10"/>
  <c r="V339" i="10"/>
  <c r="V340" i="10"/>
  <c r="V341" i="10"/>
  <c r="U342" i="10"/>
  <c r="U343" i="10"/>
  <c r="N5" i="9"/>
  <c r="L6" i="9"/>
  <c r="N28" i="9"/>
  <c r="K22" i="10"/>
  <c r="J24" i="10"/>
  <c r="H27" i="10"/>
  <c r="V27" i="10"/>
  <c r="K32" i="10"/>
  <c r="J33" i="10"/>
  <c r="U35" i="10"/>
  <c r="U36" i="10"/>
  <c r="S38" i="10"/>
  <c r="J40" i="10"/>
  <c r="I44" i="10"/>
  <c r="H46" i="10"/>
  <c r="I47" i="10"/>
  <c r="S48" i="10"/>
  <c r="H51" i="10"/>
  <c r="S55" i="10"/>
  <c r="T59" i="10"/>
  <c r="I62" i="10"/>
  <c r="K68" i="10"/>
  <c r="S93" i="10"/>
  <c r="K95" i="10"/>
  <c r="I97" i="10"/>
  <c r="H99" i="10"/>
  <c r="S99" i="10"/>
  <c r="S102" i="10"/>
  <c r="S104" i="10"/>
  <c r="I105" i="10"/>
  <c r="I107" i="10"/>
  <c r="H109" i="10"/>
  <c r="T112" i="10"/>
  <c r="H127" i="10"/>
  <c r="T130" i="10"/>
  <c r="I135" i="10"/>
  <c r="I184" i="10"/>
  <c r="V184" i="10"/>
  <c r="V185" i="10"/>
  <c r="V186" i="10"/>
  <c r="I192" i="10"/>
  <c r="K198" i="10"/>
  <c r="K199" i="10"/>
  <c r="K200" i="10"/>
  <c r="K201" i="10"/>
  <c r="K203" i="10"/>
  <c r="K205" i="10"/>
  <c r="K206" i="10"/>
  <c r="K207" i="10"/>
  <c r="K208" i="10"/>
  <c r="K209" i="10"/>
  <c r="V343" i="10"/>
  <c r="U344" i="10"/>
  <c r="L30" i="9"/>
  <c r="J16" i="10"/>
  <c r="H17" i="10"/>
  <c r="I27" i="10"/>
  <c r="H28" i="10"/>
  <c r="V29" i="10"/>
  <c r="S31" i="10"/>
  <c r="H35" i="10"/>
  <c r="V35" i="10"/>
  <c r="J41" i="10"/>
  <c r="S42" i="10"/>
  <c r="J44" i="10"/>
  <c r="J46" i="10"/>
  <c r="I51" i="10"/>
  <c r="H52" i="10"/>
  <c r="J55" i="10"/>
  <c r="U58" i="10"/>
  <c r="S94" i="10"/>
  <c r="I98" i="10"/>
  <c r="I99" i="10"/>
  <c r="T104" i="10"/>
  <c r="I108" i="10"/>
  <c r="I109" i="10"/>
  <c r="H119" i="10"/>
  <c r="S122" i="10"/>
  <c r="H129" i="10"/>
  <c r="T132" i="10"/>
  <c r="I136" i="10"/>
  <c r="I137" i="10"/>
  <c r="I138" i="10"/>
  <c r="I139" i="10"/>
  <c r="I141" i="10"/>
  <c r="I142" i="10"/>
  <c r="I144" i="10"/>
  <c r="I145" i="10"/>
  <c r="I146" i="10"/>
  <c r="I147" i="10"/>
  <c r="K181" i="10"/>
  <c r="H185" i="10"/>
  <c r="U188" i="10"/>
  <c r="T191" i="10"/>
  <c r="S197" i="10"/>
  <c r="S198" i="10"/>
  <c r="S199" i="10"/>
  <c r="S200" i="10"/>
  <c r="S201" i="10"/>
  <c r="S202" i="10"/>
  <c r="S203" i="10"/>
  <c r="S204" i="10"/>
  <c r="S205" i="10"/>
  <c r="S206" i="10"/>
  <c r="S207" i="10"/>
  <c r="U345" i="10"/>
  <c r="N6" i="9"/>
  <c r="M27" i="9"/>
  <c r="V18" i="10"/>
  <c r="U19" i="10"/>
  <c r="T21" i="10"/>
  <c r="J26" i="10"/>
  <c r="I28" i="10"/>
  <c r="T31" i="10"/>
  <c r="T32" i="10"/>
  <c r="I35" i="10"/>
  <c r="H36" i="10"/>
  <c r="V37" i="10"/>
  <c r="S39" i="10"/>
  <c r="J45" i="10"/>
  <c r="T45" i="10"/>
  <c r="S46" i="10"/>
  <c r="J48" i="10"/>
  <c r="J50" i="10"/>
  <c r="I52" i="10"/>
  <c r="K55" i="10"/>
  <c r="S61" i="10"/>
  <c r="K62" i="10"/>
  <c r="K76" i="10"/>
  <c r="T83" i="10"/>
  <c r="H84" i="10"/>
  <c r="K85" i="10"/>
  <c r="H91" i="10"/>
  <c r="S91" i="10"/>
  <c r="U92" i="10"/>
  <c r="T94" i="10"/>
  <c r="K97" i="10"/>
  <c r="H101" i="10"/>
  <c r="H111" i="10"/>
  <c r="T114" i="10"/>
  <c r="I119" i="10"/>
  <c r="H121" i="10"/>
  <c r="T122" i="10"/>
  <c r="I128" i="10"/>
  <c r="S180" i="10"/>
  <c r="I187" i="10"/>
  <c r="U191" i="10"/>
  <c r="T192" i="10"/>
  <c r="T193" i="10"/>
  <c r="T196" i="10"/>
  <c r="K337" i="10"/>
  <c r="V345" i="10"/>
  <c r="N23" i="9"/>
  <c r="V41" i="10"/>
  <c r="V45" i="10"/>
  <c r="V49" i="10"/>
  <c r="V53" i="10"/>
  <c r="H56" i="10"/>
  <c r="T64" i="10"/>
  <c r="U67" i="10"/>
  <c r="J183" i="10"/>
  <c r="J171" i="10"/>
  <c r="I196" i="10"/>
  <c r="V346" i="10"/>
  <c r="M7" i="9"/>
  <c r="L31" i="9"/>
  <c r="U15" i="10"/>
  <c r="U17" i="10"/>
  <c r="U23" i="10"/>
  <c r="U25" i="10"/>
  <c r="K16" i="10"/>
  <c r="K18" i="10"/>
  <c r="K20" i="10"/>
  <c r="V22" i="10"/>
  <c r="K24" i="10"/>
  <c r="K26" i="10"/>
  <c r="K29" i="10"/>
  <c r="K33" i="10"/>
  <c r="I34" i="10"/>
  <c r="U34" i="10"/>
  <c r="K37" i="10"/>
  <c r="K41" i="10"/>
  <c r="K45" i="10"/>
  <c r="K49" i="10"/>
  <c r="K53" i="10"/>
  <c r="V55" i="10"/>
  <c r="I56" i="10"/>
  <c r="K59" i="10"/>
  <c r="H62" i="10"/>
  <c r="S62" i="10"/>
  <c r="H64" i="10"/>
  <c r="U64" i="10"/>
  <c r="K67" i="10"/>
  <c r="H70" i="10"/>
  <c r="S70" i="10"/>
  <c r="S110" i="10"/>
  <c r="I111" i="10"/>
  <c r="I116" i="10"/>
  <c r="S126" i="10"/>
  <c r="I127" i="10"/>
  <c r="I132" i="10"/>
  <c r="U168" i="10"/>
  <c r="L18" i="9"/>
  <c r="M20" i="9"/>
  <c r="V28" i="10"/>
  <c r="H29" i="10"/>
  <c r="J30" i="10"/>
  <c r="V32" i="10"/>
  <c r="H33" i="10"/>
  <c r="T33" i="10"/>
  <c r="V36" i="10"/>
  <c r="H37" i="10"/>
  <c r="J38" i="10"/>
  <c r="V40" i="10"/>
  <c r="V44" i="10"/>
  <c r="V48" i="10"/>
  <c r="V52" i="10"/>
  <c r="T58" i="10"/>
  <c r="I59" i="10"/>
  <c r="H63" i="10"/>
  <c r="V63" i="10"/>
  <c r="V75" i="10"/>
  <c r="T66" i="10"/>
  <c r="I69" i="10"/>
  <c r="I82" i="10"/>
  <c r="I70" i="10"/>
  <c r="U77" i="10"/>
  <c r="S100" i="10"/>
  <c r="T110" i="10"/>
  <c r="S116" i="10"/>
  <c r="S132" i="10"/>
  <c r="J306" i="10"/>
  <c r="J308" i="10"/>
  <c r="J309" i="10"/>
  <c r="J310" i="10"/>
  <c r="M8" i="9"/>
  <c r="N20" i="9"/>
  <c r="L26" i="9"/>
  <c r="M36" i="9"/>
  <c r="I33" i="10"/>
  <c r="U33" i="10"/>
  <c r="K40" i="10"/>
  <c r="K44" i="10"/>
  <c r="K48" i="10"/>
  <c r="K52" i="10"/>
  <c r="J60" i="10"/>
  <c r="J61" i="10"/>
  <c r="U66" i="10"/>
  <c r="S68" i="10"/>
  <c r="J69" i="10"/>
  <c r="S85" i="10"/>
  <c r="K74" i="10"/>
  <c r="I88" i="10"/>
  <c r="I76" i="10"/>
  <c r="K173" i="10"/>
  <c r="I191" i="10"/>
  <c r="I179" i="10"/>
  <c r="K204" i="10"/>
  <c r="V21" i="10"/>
  <c r="V31" i="10"/>
  <c r="V39" i="10"/>
  <c r="V43" i="10"/>
  <c r="V47" i="10"/>
  <c r="H48" i="10"/>
  <c r="T48" i="10"/>
  <c r="V51" i="10"/>
  <c r="J53" i="10"/>
  <c r="J63" i="10"/>
  <c r="S69" i="10"/>
  <c r="K70" i="10"/>
  <c r="J71" i="10"/>
  <c r="T106" i="10"/>
  <c r="I140" i="10"/>
  <c r="I143" i="10"/>
  <c r="I163" i="10"/>
  <c r="I175" i="10"/>
  <c r="K176" i="10"/>
  <c r="K188" i="10"/>
  <c r="S208" i="10"/>
  <c r="S220" i="10"/>
  <c r="S221" i="10"/>
  <c r="S222" i="10"/>
  <c r="S223" i="10"/>
  <c r="S224" i="10"/>
  <c r="S225" i="10"/>
  <c r="S226" i="10"/>
  <c r="S227" i="10"/>
  <c r="S228" i="10"/>
  <c r="N9" i="9"/>
  <c r="L10" i="9"/>
  <c r="M24" i="9"/>
  <c r="L32" i="9"/>
  <c r="M38" i="9"/>
  <c r="V15" i="10"/>
  <c r="V17" i="10"/>
  <c r="K19" i="10"/>
  <c r="K21" i="10"/>
  <c r="V23" i="10"/>
  <c r="V25" i="10"/>
  <c r="K27" i="10"/>
  <c r="K31" i="10"/>
  <c r="K35" i="10"/>
  <c r="K39" i="10"/>
  <c r="K43" i="10"/>
  <c r="K47" i="10"/>
  <c r="S47" i="10"/>
  <c r="I48" i="10"/>
  <c r="U48" i="10"/>
  <c r="K51" i="10"/>
  <c r="I54" i="10"/>
  <c r="V56" i="10"/>
  <c r="H58" i="10"/>
  <c r="K63" i="10"/>
  <c r="H66" i="10"/>
  <c r="K71" i="10"/>
  <c r="H98" i="10"/>
  <c r="H86" i="10"/>
  <c r="H87" i="10"/>
  <c r="T87" i="10"/>
  <c r="T95" i="10"/>
  <c r="S118" i="10"/>
  <c r="S134" i="10"/>
  <c r="T175" i="10"/>
  <c r="T187" i="10"/>
  <c r="K177" i="10"/>
  <c r="H182" i="10"/>
  <c r="H194" i="10"/>
  <c r="K187" i="10"/>
  <c r="M10" i="9"/>
  <c r="D17" i="9" s="1"/>
  <c r="D18" i="9" s="1"/>
  <c r="M29" i="9"/>
  <c r="M32" i="9"/>
  <c r="K15" i="10"/>
  <c r="K17" i="10"/>
  <c r="K23" i="10"/>
  <c r="K25" i="10"/>
  <c r="V30" i="10"/>
  <c r="V34" i="10"/>
  <c r="V38" i="10"/>
  <c r="V42" i="10"/>
  <c r="V46" i="10"/>
  <c r="V50" i="10"/>
  <c r="J56" i="10"/>
  <c r="I58" i="10"/>
  <c r="H59" i="10"/>
  <c r="V59" i="10"/>
  <c r="T62" i="10"/>
  <c r="I63" i="10"/>
  <c r="I66" i="10"/>
  <c r="H67" i="10"/>
  <c r="V67" i="10"/>
  <c r="T82" i="10"/>
  <c r="T70" i="10"/>
  <c r="I71" i="10"/>
  <c r="J85" i="10"/>
  <c r="T102" i="10"/>
  <c r="S108" i="10"/>
  <c r="S124" i="10"/>
  <c r="I166" i="10"/>
  <c r="I168" i="10"/>
  <c r="J180" i="10"/>
  <c r="V195" i="10"/>
  <c r="L16" i="9"/>
  <c r="C26" i="9" s="1"/>
  <c r="N24" i="9"/>
  <c r="S15" i="10"/>
  <c r="S17" i="10"/>
  <c r="S23" i="10"/>
  <c r="S25" i="10"/>
  <c r="K30" i="10"/>
  <c r="K34" i="10"/>
  <c r="K38" i="10"/>
  <c r="K42" i="10"/>
  <c r="K46" i="10"/>
  <c r="K50" i="10"/>
  <c r="K54" i="10"/>
  <c r="T55" i="10"/>
  <c r="K56" i="10"/>
  <c r="U62" i="10"/>
  <c r="J64" i="10"/>
  <c r="U70" i="10"/>
  <c r="J87" i="10"/>
  <c r="T108" i="10"/>
  <c r="S114" i="10"/>
  <c r="S130" i="10"/>
  <c r="I171" i="10"/>
  <c r="I193" i="10"/>
  <c r="I194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306" i="10"/>
  <c r="K307" i="10"/>
  <c r="K308" i="10"/>
  <c r="K309" i="10"/>
  <c r="K310" i="10"/>
  <c r="K313" i="10"/>
  <c r="K314" i="10"/>
  <c r="K317" i="10"/>
  <c r="K318" i="10"/>
  <c r="K101" i="10"/>
  <c r="K105" i="10"/>
  <c r="V136" i="10"/>
  <c r="V137" i="10"/>
  <c r="V138" i="10"/>
  <c r="V139" i="10"/>
  <c r="V140" i="10"/>
  <c r="V141" i="10"/>
  <c r="V142" i="10"/>
  <c r="V143" i="10"/>
  <c r="V144" i="10"/>
  <c r="V145" i="10"/>
  <c r="V146" i="10"/>
  <c r="V147" i="10"/>
  <c r="V150" i="10"/>
  <c r="S164" i="10"/>
  <c r="K166" i="10"/>
  <c r="K167" i="10"/>
  <c r="H169" i="10"/>
  <c r="K179" i="10"/>
  <c r="H190" i="10"/>
  <c r="V191" i="10"/>
  <c r="H195" i="10"/>
  <c r="U196" i="10"/>
  <c r="T197" i="10"/>
  <c r="T198" i="10"/>
  <c r="T199" i="10"/>
  <c r="T200" i="10"/>
  <c r="T201" i="10"/>
  <c r="T202" i="10"/>
  <c r="T203" i="10"/>
  <c r="T204" i="10"/>
  <c r="T205" i="10"/>
  <c r="T206" i="10"/>
  <c r="T207" i="10"/>
  <c r="T249" i="10"/>
  <c r="T250" i="10"/>
  <c r="T251" i="10"/>
  <c r="T252" i="10"/>
  <c r="T253" i="10"/>
  <c r="T254" i="10"/>
  <c r="T255" i="10"/>
  <c r="T256" i="10"/>
  <c r="T257" i="10"/>
  <c r="T258" i="10"/>
  <c r="V54" i="10"/>
  <c r="V58" i="10"/>
  <c r="V62" i="10"/>
  <c r="V66" i="10"/>
  <c r="T67" i="10"/>
  <c r="V70" i="10"/>
  <c r="H71" i="10"/>
  <c r="J74" i="10"/>
  <c r="H78" i="10"/>
  <c r="S78" i="10"/>
  <c r="K81" i="10"/>
  <c r="U94" i="10"/>
  <c r="U102" i="10"/>
  <c r="T164" i="10"/>
  <c r="S177" i="10"/>
  <c r="K182" i="10"/>
  <c r="S188" i="10"/>
  <c r="S192" i="10"/>
  <c r="S193" i="10"/>
  <c r="I195" i="10"/>
  <c r="H196" i="10"/>
  <c r="T333" i="10"/>
  <c r="T335" i="10"/>
  <c r="T337" i="10"/>
  <c r="T339" i="10"/>
  <c r="U306" i="10"/>
  <c r="U308" i="10"/>
  <c r="U310" i="10"/>
  <c r="V57" i="10"/>
  <c r="T72" i="10"/>
  <c r="V61" i="10"/>
  <c r="V65" i="10"/>
  <c r="V69" i="10"/>
  <c r="T73" i="10"/>
  <c r="K75" i="10"/>
  <c r="J78" i="10"/>
  <c r="I91" i="10"/>
  <c r="U84" i="10"/>
  <c r="K87" i="10"/>
  <c r="U90" i="10"/>
  <c r="K171" i="10"/>
  <c r="S185" i="10"/>
  <c r="K190" i="10"/>
  <c r="U193" i="10"/>
  <c r="V310" i="10"/>
  <c r="V314" i="10"/>
  <c r="V316" i="10"/>
  <c r="V318" i="10"/>
  <c r="K57" i="10"/>
  <c r="I80" i="10"/>
  <c r="K69" i="10"/>
  <c r="U73" i="10"/>
  <c r="S89" i="10"/>
  <c r="K78" i="10"/>
  <c r="U80" i="10"/>
  <c r="K83" i="10"/>
  <c r="K163" i="10"/>
  <c r="H174" i="10"/>
  <c r="H177" i="10"/>
  <c r="V177" i="10"/>
  <c r="V178" i="10"/>
  <c r="T194" i="10"/>
  <c r="J197" i="10"/>
  <c r="I198" i="10"/>
  <c r="I199" i="10"/>
  <c r="I200" i="10"/>
  <c r="I201" i="10"/>
  <c r="I202" i="10"/>
  <c r="I203" i="10"/>
  <c r="I204" i="10"/>
  <c r="I206" i="10"/>
  <c r="I208" i="10"/>
  <c r="I209" i="10"/>
  <c r="H334" i="10"/>
  <c r="H336" i="10"/>
  <c r="H338" i="10"/>
  <c r="H340" i="10"/>
  <c r="H341" i="10"/>
  <c r="H342" i="10"/>
  <c r="H343" i="10"/>
  <c r="T346" i="10"/>
  <c r="V60" i="10"/>
  <c r="V64" i="10"/>
  <c r="V68" i="10"/>
  <c r="T77" i="10"/>
  <c r="K79" i="10"/>
  <c r="S136" i="10"/>
  <c r="S137" i="10"/>
  <c r="S138" i="10"/>
  <c r="S139" i="10"/>
  <c r="S140" i="10"/>
  <c r="S141" i="10"/>
  <c r="S142" i="10"/>
  <c r="S143" i="10"/>
  <c r="S144" i="10"/>
  <c r="S145" i="10"/>
  <c r="S146" i="10"/>
  <c r="S147" i="10"/>
  <c r="I165" i="10"/>
  <c r="H166" i="10"/>
  <c r="V181" i="10"/>
  <c r="H193" i="10"/>
  <c r="J246" i="10"/>
  <c r="H344" i="10"/>
  <c r="H345" i="10"/>
  <c r="D197" i="8"/>
  <c r="G197" i="8"/>
  <c r="G209" i="8"/>
  <c r="H197" i="8"/>
  <c r="H209" i="8"/>
  <c r="D198" i="8"/>
  <c r="J210" i="8"/>
  <c r="G210" i="8"/>
  <c r="J209" i="8"/>
  <c r="D333" i="8"/>
  <c r="D325" i="8"/>
  <c r="D317" i="8"/>
  <c r="D309" i="8"/>
  <c r="D301" i="8"/>
  <c r="D293" i="8"/>
  <c r="D337" i="8"/>
  <c r="D329" i="8"/>
  <c r="D321" i="8"/>
  <c r="D313" i="8"/>
  <c r="D305" i="8"/>
  <c r="D297" i="8"/>
  <c r="D289" i="8"/>
  <c r="D283" i="8"/>
  <c r="D275" i="8"/>
  <c r="D267" i="8"/>
  <c r="D259" i="8"/>
  <c r="D251" i="8"/>
  <c r="D243" i="8"/>
  <c r="D235" i="8"/>
  <c r="D227" i="8"/>
  <c r="D219" i="8"/>
  <c r="D211" i="8"/>
  <c r="D203" i="8"/>
  <c r="D285" i="8"/>
  <c r="D277" i="8"/>
  <c r="D269" i="8"/>
  <c r="D261" i="8"/>
  <c r="D253" i="8"/>
  <c r="D245" i="8"/>
  <c r="D237" i="8"/>
  <c r="D229" i="8"/>
  <c r="D221" i="8"/>
  <c r="D213" i="8"/>
  <c r="D205" i="8"/>
  <c r="K117" i="10"/>
  <c r="K125" i="10"/>
  <c r="L7" i="9"/>
  <c r="L11" i="9"/>
  <c r="L21" i="9"/>
  <c r="L20" i="9"/>
  <c r="N26" i="9"/>
  <c r="S76" i="10"/>
  <c r="S88" i="10"/>
  <c r="T92" i="10"/>
  <c r="T80" i="10"/>
  <c r="U96" i="10"/>
  <c r="U98" i="10"/>
  <c r="U100" i="10"/>
  <c r="U104" i="10"/>
  <c r="U106" i="10"/>
  <c r="U108" i="10"/>
  <c r="U110" i="10"/>
  <c r="U112" i="10"/>
  <c r="U114" i="10"/>
  <c r="U116" i="10"/>
  <c r="U118" i="10"/>
  <c r="U120" i="10"/>
  <c r="U122" i="10"/>
  <c r="U124" i="10"/>
  <c r="U126" i="10"/>
  <c r="U128" i="10"/>
  <c r="U130" i="10"/>
  <c r="U132" i="10"/>
  <c r="U134" i="10"/>
  <c r="K113" i="10"/>
  <c r="K135" i="10"/>
  <c r="V151" i="10"/>
  <c r="V163" i="10"/>
  <c r="T208" i="10"/>
  <c r="M6" i="9"/>
  <c r="N10" i="9"/>
  <c r="M30" i="9"/>
  <c r="S210" i="10"/>
  <c r="S213" i="10"/>
  <c r="S216" i="10"/>
  <c r="S230" i="10"/>
  <c r="S234" i="10"/>
  <c r="S238" i="10"/>
  <c r="S241" i="10"/>
  <c r="K289" i="10"/>
  <c r="K293" i="10"/>
  <c r="K297" i="10"/>
  <c r="K301" i="10"/>
  <c r="K305" i="10"/>
  <c r="L29" i="9"/>
  <c r="L28" i="9"/>
  <c r="K109" i="10"/>
  <c r="K121" i="10"/>
  <c r="K129" i="10"/>
  <c r="K131" i="10"/>
  <c r="V149" i="10"/>
  <c r="V152" i="10"/>
  <c r="V164" i="10"/>
  <c r="V156" i="10"/>
  <c r="V168" i="10"/>
  <c r="V159" i="10"/>
  <c r="V171" i="10"/>
  <c r="V162" i="10"/>
  <c r="T212" i="10"/>
  <c r="T216" i="10"/>
  <c r="T218" i="10"/>
  <c r="T222" i="10"/>
  <c r="T226" i="10"/>
  <c r="T230" i="10"/>
  <c r="T233" i="10"/>
  <c r="T241" i="10"/>
  <c r="L14" i="9"/>
  <c r="L13" i="9"/>
  <c r="L19" i="9"/>
  <c r="M22" i="9"/>
  <c r="L27" i="9"/>
  <c r="T89" i="10"/>
  <c r="K93" i="10"/>
  <c r="U189" i="10"/>
  <c r="U177" i="10"/>
  <c r="U190" i="10"/>
  <c r="U178" i="10"/>
  <c r="S211" i="10"/>
  <c r="S218" i="10"/>
  <c r="S232" i="10"/>
  <c r="S235" i="10"/>
  <c r="S239" i="10"/>
  <c r="S243" i="10"/>
  <c r="K291" i="10"/>
  <c r="K295" i="10"/>
  <c r="K299" i="10"/>
  <c r="K302" i="10"/>
  <c r="L24" i="9"/>
  <c r="L23" i="9"/>
  <c r="K111" i="10"/>
  <c r="K115" i="10"/>
  <c r="V153" i="10"/>
  <c r="V157" i="10"/>
  <c r="V160" i="10"/>
  <c r="V172" i="10"/>
  <c r="T211" i="10"/>
  <c r="T215" i="10"/>
  <c r="T220" i="10"/>
  <c r="T224" i="10"/>
  <c r="T228" i="10"/>
  <c r="T232" i="10"/>
  <c r="T236" i="10"/>
  <c r="T237" i="10"/>
  <c r="T239" i="10"/>
  <c r="T243" i="10"/>
  <c r="M16" i="9"/>
  <c r="M19" i="9"/>
  <c r="H92" i="10"/>
  <c r="H80" i="10"/>
  <c r="V175" i="10"/>
  <c r="V187" i="10"/>
  <c r="S72" i="10"/>
  <c r="S84" i="10"/>
  <c r="I77" i="10"/>
  <c r="I89" i="10"/>
  <c r="H94" i="10"/>
  <c r="H82" i="10"/>
  <c r="J167" i="10"/>
  <c r="J179" i="10"/>
  <c r="S209" i="10"/>
  <c r="S214" i="10"/>
  <c r="S217" i="10"/>
  <c r="S219" i="10"/>
  <c r="S229" i="10"/>
  <c r="S233" i="10"/>
  <c r="S237" i="10"/>
  <c r="S242" i="10"/>
  <c r="K288" i="10"/>
  <c r="K292" i="10"/>
  <c r="K296" i="10"/>
  <c r="K300" i="10"/>
  <c r="K304" i="10"/>
  <c r="K107" i="10"/>
  <c r="K119" i="10"/>
  <c r="K123" i="10"/>
  <c r="K127" i="10"/>
  <c r="V148" i="10"/>
  <c r="V154" i="10"/>
  <c r="V158" i="10"/>
  <c r="T209" i="10"/>
  <c r="T213" i="10"/>
  <c r="T217" i="10"/>
  <c r="T221" i="10"/>
  <c r="T225" i="10"/>
  <c r="T229" i="10"/>
  <c r="T234" i="10"/>
  <c r="T242" i="10"/>
  <c r="N7" i="9"/>
  <c r="L9" i="9"/>
  <c r="M13" i="9"/>
  <c r="M12" i="9"/>
  <c r="N16" i="9"/>
  <c r="N15" i="9"/>
  <c r="I73" i="10"/>
  <c r="I85" i="10"/>
  <c r="T181" i="10"/>
  <c r="T169" i="10"/>
  <c r="T182" i="10"/>
  <c r="T170" i="10"/>
  <c r="S212" i="10"/>
  <c r="S215" i="10"/>
  <c r="S231" i="10"/>
  <c r="S236" i="10"/>
  <c r="S240" i="10"/>
  <c r="K290" i="10"/>
  <c r="K294" i="10"/>
  <c r="K298" i="10"/>
  <c r="K303" i="10"/>
  <c r="K103" i="10"/>
  <c r="K133" i="10"/>
  <c r="V155" i="10"/>
  <c r="V161" i="10"/>
  <c r="T210" i="10"/>
  <c r="T214" i="10"/>
  <c r="T219" i="10"/>
  <c r="T223" i="10"/>
  <c r="T227" i="10"/>
  <c r="T231" i="10"/>
  <c r="T235" i="10"/>
  <c r="T238" i="10"/>
  <c r="T240" i="10"/>
  <c r="T244" i="10"/>
  <c r="N13" i="9"/>
  <c r="N12" i="9"/>
  <c r="H89" i="10"/>
  <c r="E15" i="9"/>
  <c r="K61" i="10"/>
  <c r="K65" i="10"/>
  <c r="J73" i="10"/>
  <c r="T74" i="10"/>
  <c r="J77" i="10"/>
  <c r="T78" i="10"/>
  <c r="V80" i="10"/>
  <c r="I81" i="10"/>
  <c r="V82" i="10"/>
  <c r="V84" i="10"/>
  <c r="V86" i="10"/>
  <c r="V88" i="10"/>
  <c r="V90" i="10"/>
  <c r="V92" i="10"/>
  <c r="V94" i="10"/>
  <c r="V96" i="10"/>
  <c r="V98" i="10"/>
  <c r="V100" i="10"/>
  <c r="V102" i="10"/>
  <c r="V104" i="10"/>
  <c r="V106" i="10"/>
  <c r="V108" i="10"/>
  <c r="V110" i="10"/>
  <c r="V112" i="10"/>
  <c r="V114" i="10"/>
  <c r="V116" i="10"/>
  <c r="V118" i="10"/>
  <c r="V120" i="10"/>
  <c r="V122" i="10"/>
  <c r="V124" i="10"/>
  <c r="V126" i="10"/>
  <c r="V128" i="10"/>
  <c r="V130" i="10"/>
  <c r="V132" i="10"/>
  <c r="V134" i="10"/>
  <c r="U181" i="10"/>
  <c r="U169" i="10"/>
  <c r="U182" i="10"/>
  <c r="U170" i="10"/>
  <c r="I186" i="10"/>
  <c r="I174" i="10"/>
  <c r="M37" i="9"/>
  <c r="U72" i="10"/>
  <c r="S73" i="10"/>
  <c r="I74" i="10"/>
  <c r="U76" i="10"/>
  <c r="S77" i="10"/>
  <c r="I78" i="10"/>
  <c r="J80" i="10"/>
  <c r="S80" i="10"/>
  <c r="J82" i="10"/>
  <c r="J84" i="10"/>
  <c r="J86" i="10"/>
  <c r="J88" i="10"/>
  <c r="J90" i="10"/>
  <c r="J92" i="10"/>
  <c r="J94" i="10"/>
  <c r="J96" i="10"/>
  <c r="J98" i="10"/>
  <c r="J100" i="10"/>
  <c r="J102" i="10"/>
  <c r="J104" i="10"/>
  <c r="J106" i="10"/>
  <c r="J108" i="10"/>
  <c r="J110" i="10"/>
  <c r="J112" i="10"/>
  <c r="J114" i="10"/>
  <c r="J116" i="10"/>
  <c r="J118" i="10"/>
  <c r="J120" i="10"/>
  <c r="J122" i="10"/>
  <c r="J124" i="10"/>
  <c r="J126" i="10"/>
  <c r="J128" i="10"/>
  <c r="J130" i="10"/>
  <c r="J132" i="10"/>
  <c r="J134" i="10"/>
  <c r="V169" i="10"/>
  <c r="V170" i="10"/>
  <c r="J186" i="10"/>
  <c r="J174" i="10"/>
  <c r="J187" i="10"/>
  <c r="E18" i="9"/>
  <c r="E19" i="9" s="1"/>
  <c r="E20" i="9" s="1"/>
  <c r="E21" i="9" s="1"/>
  <c r="J72" i="10"/>
  <c r="J76" i="10"/>
  <c r="K80" i="10"/>
  <c r="K82" i="10"/>
  <c r="K84" i="10"/>
  <c r="K86" i="10"/>
  <c r="K88" i="10"/>
  <c r="K90" i="10"/>
  <c r="K92" i="10"/>
  <c r="K94" i="10"/>
  <c r="K96" i="10"/>
  <c r="K98" i="10"/>
  <c r="K100" i="10"/>
  <c r="K102" i="10"/>
  <c r="K104" i="10"/>
  <c r="K106" i="10"/>
  <c r="K108" i="10"/>
  <c r="K110" i="10"/>
  <c r="K112" i="10"/>
  <c r="K114" i="10"/>
  <c r="K116" i="10"/>
  <c r="K118" i="10"/>
  <c r="K120" i="10"/>
  <c r="K122" i="10"/>
  <c r="K124" i="10"/>
  <c r="K126" i="10"/>
  <c r="K128" i="10"/>
  <c r="K130" i="10"/>
  <c r="K132" i="10"/>
  <c r="K134" i="10"/>
  <c r="U71" i="10"/>
  <c r="U75" i="10"/>
  <c r="U79" i="10"/>
  <c r="U81" i="10"/>
  <c r="U83" i="10"/>
  <c r="U85" i="10"/>
  <c r="U87" i="10"/>
  <c r="U89" i="10"/>
  <c r="U91" i="10"/>
  <c r="U93" i="10"/>
  <c r="U95" i="10"/>
  <c r="U97" i="10"/>
  <c r="U99" i="10"/>
  <c r="U101" i="10"/>
  <c r="U103" i="10"/>
  <c r="U105" i="10"/>
  <c r="U107" i="10"/>
  <c r="U109" i="10"/>
  <c r="U111" i="10"/>
  <c r="U113" i="10"/>
  <c r="U115" i="10"/>
  <c r="U117" i="10"/>
  <c r="U119" i="10"/>
  <c r="U121" i="10"/>
  <c r="U123" i="10"/>
  <c r="U125" i="10"/>
  <c r="U127" i="10"/>
  <c r="U129" i="10"/>
  <c r="U131" i="10"/>
  <c r="U133" i="10"/>
  <c r="S148" i="10"/>
  <c r="S149" i="10"/>
  <c r="S150" i="10"/>
  <c r="S151" i="10"/>
  <c r="S152" i="10"/>
  <c r="S153" i="10"/>
  <c r="S154" i="10"/>
  <c r="S155" i="10"/>
  <c r="V167" i="10"/>
  <c r="J75" i="10"/>
  <c r="J79" i="10"/>
  <c r="V79" i="10"/>
  <c r="V81" i="10"/>
  <c r="V83" i="10"/>
  <c r="V85" i="10"/>
  <c r="V87" i="10"/>
  <c r="V89" i="10"/>
  <c r="V91" i="10"/>
  <c r="V93" i="10"/>
  <c r="V95" i="10"/>
  <c r="V97" i="10"/>
  <c r="V99" i="10"/>
  <c r="V101" i="10"/>
  <c r="V103" i="10"/>
  <c r="V105" i="10"/>
  <c r="V107" i="10"/>
  <c r="V109" i="10"/>
  <c r="V111" i="10"/>
  <c r="V113" i="10"/>
  <c r="V115" i="10"/>
  <c r="V117" i="10"/>
  <c r="V119" i="10"/>
  <c r="V121" i="10"/>
  <c r="V123" i="10"/>
  <c r="V125" i="10"/>
  <c r="V127" i="10"/>
  <c r="V129" i="10"/>
  <c r="V131" i="10"/>
  <c r="V133" i="10"/>
  <c r="V135" i="10"/>
  <c r="T148" i="10"/>
  <c r="T149" i="10"/>
  <c r="T150" i="10"/>
  <c r="T151" i="10"/>
  <c r="T163" i="10"/>
  <c r="T152" i="10"/>
  <c r="T153" i="10"/>
  <c r="T154" i="10"/>
  <c r="T166" i="10"/>
  <c r="T155" i="10"/>
  <c r="T156" i="10"/>
  <c r="T157" i="10"/>
  <c r="T158" i="10"/>
  <c r="T159" i="10"/>
  <c r="T171" i="10"/>
  <c r="T160" i="10"/>
  <c r="T161" i="10"/>
  <c r="T174" i="10"/>
  <c r="T162" i="10"/>
  <c r="T167" i="10"/>
  <c r="V179" i="10"/>
  <c r="U74" i="10"/>
  <c r="U78" i="10"/>
  <c r="J81" i="10"/>
  <c r="J83" i="10"/>
  <c r="J93" i="10"/>
  <c r="J95" i="10"/>
  <c r="J97" i="10"/>
  <c r="J99" i="10"/>
  <c r="J101" i="10"/>
  <c r="J103" i="10"/>
  <c r="J105" i="10"/>
  <c r="J107" i="10"/>
  <c r="J109" i="10"/>
  <c r="J111" i="10"/>
  <c r="J113" i="10"/>
  <c r="J115" i="10"/>
  <c r="J117" i="10"/>
  <c r="J119" i="10"/>
  <c r="J121" i="10"/>
  <c r="J123" i="10"/>
  <c r="J125" i="10"/>
  <c r="J127" i="10"/>
  <c r="J129" i="10"/>
  <c r="J131" i="10"/>
  <c r="J133" i="10"/>
  <c r="J135" i="10"/>
  <c r="U136" i="10"/>
  <c r="U137" i="10"/>
  <c r="U138" i="10"/>
  <c r="U139" i="10"/>
  <c r="U140" i="10"/>
  <c r="U141" i="10"/>
  <c r="U142" i="10"/>
  <c r="U143" i="10"/>
  <c r="U144" i="10"/>
  <c r="U145" i="10"/>
  <c r="U146" i="10"/>
  <c r="U147" i="10"/>
  <c r="U148" i="10"/>
  <c r="U149" i="10"/>
  <c r="U150" i="10"/>
  <c r="U151" i="10"/>
  <c r="U163" i="10"/>
  <c r="U152" i="10"/>
  <c r="U164" i="10"/>
  <c r="U153" i="10"/>
  <c r="U154" i="10"/>
  <c r="U155" i="10"/>
  <c r="U167" i="10"/>
  <c r="U156" i="10"/>
  <c r="U157" i="10"/>
  <c r="U158" i="10"/>
  <c r="U159" i="10"/>
  <c r="U171" i="10"/>
  <c r="U160" i="10"/>
  <c r="U172" i="10"/>
  <c r="U161" i="10"/>
  <c r="U162" i="10"/>
  <c r="T189" i="10"/>
  <c r="T177" i="10"/>
  <c r="T190" i="10"/>
  <c r="T178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S165" i="10"/>
  <c r="I181" i="10"/>
  <c r="I169" i="10"/>
  <c r="H170" i="10"/>
  <c r="S173" i="10"/>
  <c r="K175" i="10"/>
  <c r="I189" i="10"/>
  <c r="I177" i="10"/>
  <c r="H178" i="10"/>
  <c r="S181" i="10"/>
  <c r="K183" i="10"/>
  <c r="H186" i="10"/>
  <c r="S189" i="10"/>
  <c r="K191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T165" i="10"/>
  <c r="I167" i="10"/>
  <c r="S168" i="10"/>
  <c r="I182" i="10"/>
  <c r="I170" i="10"/>
  <c r="T185" i="10"/>
  <c r="T173" i="10"/>
  <c r="S176" i="10"/>
  <c r="I190" i="10"/>
  <c r="I178" i="10"/>
  <c r="S184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I164" i="10"/>
  <c r="U165" i="10"/>
  <c r="U166" i="10"/>
  <c r="J182" i="10"/>
  <c r="J170" i="10"/>
  <c r="I172" i="10"/>
  <c r="U185" i="10"/>
  <c r="U173" i="10"/>
  <c r="U186" i="10"/>
  <c r="U174" i="10"/>
  <c r="J190" i="10"/>
  <c r="J178" i="10"/>
  <c r="T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J164" i="10"/>
  <c r="H165" i="10"/>
  <c r="V165" i="10"/>
  <c r="V166" i="10"/>
  <c r="K169" i="10"/>
  <c r="K170" i="10"/>
  <c r="J172" i="10"/>
  <c r="H173" i="10"/>
  <c r="V173" i="10"/>
  <c r="V174" i="10"/>
  <c r="K178" i="10"/>
  <c r="H181" i="10"/>
  <c r="V182" i="10"/>
  <c r="K186" i="10"/>
  <c r="H189" i="10"/>
  <c r="V190" i="10"/>
  <c r="S156" i="10"/>
  <c r="S157" i="10"/>
  <c r="S158" i="10"/>
  <c r="S159" i="10"/>
  <c r="S160" i="10"/>
  <c r="S161" i="10"/>
  <c r="S169" i="10"/>
  <c r="I185" i="10"/>
  <c r="I173" i="10"/>
  <c r="K202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H164" i="10"/>
  <c r="H168" i="10"/>
  <c r="H172" i="10"/>
  <c r="H176" i="10"/>
  <c r="H180" i="10"/>
  <c r="H184" i="10"/>
  <c r="H188" i="10"/>
  <c r="H192" i="10"/>
  <c r="V196" i="10"/>
  <c r="S163" i="10"/>
  <c r="S167" i="10"/>
  <c r="S171" i="10"/>
  <c r="S175" i="10"/>
  <c r="S179" i="10"/>
  <c r="S183" i="10"/>
  <c r="S187" i="10"/>
  <c r="S191" i="10"/>
  <c r="H163" i="10"/>
  <c r="H167" i="10"/>
  <c r="H171" i="10"/>
  <c r="H175" i="10"/>
  <c r="H179" i="10"/>
  <c r="H183" i="10"/>
  <c r="H187" i="10"/>
  <c r="H191" i="10"/>
  <c r="V193" i="10"/>
  <c r="S162" i="10"/>
  <c r="S166" i="10"/>
  <c r="T168" i="10"/>
  <c r="J169" i="10"/>
  <c r="S170" i="10"/>
  <c r="T172" i="10"/>
  <c r="J173" i="10"/>
  <c r="S174" i="10"/>
  <c r="T176" i="10"/>
  <c r="J177" i="10"/>
  <c r="S178" i="10"/>
  <c r="S182" i="10"/>
  <c r="S186" i="10"/>
  <c r="S190" i="10"/>
  <c r="I205" i="10"/>
  <c r="K193" i="10"/>
  <c r="K195" i="10"/>
  <c r="U197" i="10"/>
  <c r="U198" i="10"/>
  <c r="U199" i="10"/>
  <c r="U200" i="10"/>
  <c r="U201" i="10"/>
  <c r="U202" i="10"/>
  <c r="U203" i="10"/>
  <c r="U204" i="10"/>
  <c r="U205" i="10"/>
  <c r="U206" i="10"/>
  <c r="U207" i="10"/>
  <c r="U208" i="10"/>
  <c r="U209" i="10"/>
  <c r="U210" i="10"/>
  <c r="U211" i="10"/>
  <c r="U212" i="10"/>
  <c r="U213" i="10"/>
  <c r="U214" i="10"/>
  <c r="U215" i="10"/>
  <c r="U192" i="10"/>
  <c r="U194" i="10"/>
  <c r="J196" i="10"/>
  <c r="H197" i="10"/>
  <c r="V197" i="10"/>
  <c r="V198" i="10"/>
  <c r="V199" i="10"/>
  <c r="V200" i="10"/>
  <c r="V201" i="10"/>
  <c r="V202" i="10"/>
  <c r="V203" i="10"/>
  <c r="V204" i="10"/>
  <c r="V205" i="10"/>
  <c r="V206" i="10"/>
  <c r="V207" i="10"/>
  <c r="V208" i="10"/>
  <c r="V209" i="10"/>
  <c r="V210" i="10"/>
  <c r="V211" i="10"/>
  <c r="V212" i="10"/>
  <c r="V213" i="10"/>
  <c r="V214" i="10"/>
  <c r="V215" i="10"/>
  <c r="J192" i="10"/>
  <c r="V192" i="10"/>
  <c r="V194" i="10"/>
  <c r="S195" i="10"/>
  <c r="K196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I207" i="10"/>
  <c r="I210" i="10"/>
  <c r="I211" i="10"/>
  <c r="I212" i="10"/>
  <c r="I213" i="10"/>
  <c r="I214" i="10"/>
  <c r="I215" i="10"/>
  <c r="K194" i="10"/>
  <c r="U195" i="10"/>
  <c r="S196" i="10"/>
  <c r="K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U216" i="10"/>
  <c r="U217" i="10"/>
  <c r="U218" i="10"/>
  <c r="U219" i="10"/>
  <c r="U220" i="10"/>
  <c r="U221" i="10"/>
  <c r="U222" i="10"/>
  <c r="U223" i="10"/>
  <c r="U224" i="10"/>
  <c r="U225" i="10"/>
  <c r="U226" i="10"/>
  <c r="U227" i="10"/>
  <c r="U228" i="10"/>
  <c r="U229" i="10"/>
  <c r="U230" i="10"/>
  <c r="U231" i="10"/>
  <c r="U232" i="10"/>
  <c r="U245" i="10"/>
  <c r="U233" i="10"/>
  <c r="U234" i="10"/>
  <c r="U235" i="10"/>
  <c r="U236" i="10"/>
  <c r="U237" i="10"/>
  <c r="U238" i="10"/>
  <c r="U239" i="10"/>
  <c r="U240" i="10"/>
  <c r="U241" i="10"/>
  <c r="U242" i="10"/>
  <c r="U243" i="10"/>
  <c r="U244" i="10"/>
  <c r="T247" i="10"/>
  <c r="T248" i="10"/>
  <c r="T259" i="10"/>
  <c r="T260" i="10"/>
  <c r="T261" i="10"/>
  <c r="T262" i="10"/>
  <c r="T263" i="10"/>
  <c r="T264" i="10"/>
  <c r="T265" i="10"/>
  <c r="T266" i="10"/>
  <c r="T267" i="10"/>
  <c r="T268" i="10"/>
  <c r="T269" i="10"/>
  <c r="T270" i="10"/>
  <c r="T271" i="10"/>
  <c r="V216" i="10"/>
  <c r="V217" i="10"/>
  <c r="V218" i="10"/>
  <c r="V219" i="10"/>
  <c r="V220" i="10"/>
  <c r="V221" i="10"/>
  <c r="V222" i="10"/>
  <c r="V223" i="10"/>
  <c r="V224" i="10"/>
  <c r="V225" i="10"/>
  <c r="V226" i="10"/>
  <c r="V227" i="10"/>
  <c r="V228" i="10"/>
  <c r="V229" i="10"/>
  <c r="V230" i="10"/>
  <c r="V231" i="10"/>
  <c r="V232" i="10"/>
  <c r="V233" i="10"/>
  <c r="V234" i="10"/>
  <c r="V235" i="10"/>
  <c r="V236" i="10"/>
  <c r="V237" i="10"/>
  <c r="V238" i="10"/>
  <c r="V239" i="10"/>
  <c r="V240" i="10"/>
  <c r="V241" i="10"/>
  <c r="V242" i="10"/>
  <c r="V243" i="10"/>
  <c r="V244" i="10"/>
  <c r="U246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V24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H246" i="10"/>
  <c r="V246" i="10"/>
  <c r="U247" i="10"/>
  <c r="U248" i="10"/>
  <c r="U249" i="10"/>
  <c r="U250" i="10"/>
  <c r="U251" i="10"/>
  <c r="U252" i="10"/>
  <c r="U253" i="10"/>
  <c r="U254" i="10"/>
  <c r="U255" i="10"/>
  <c r="U256" i="10"/>
  <c r="U257" i="10"/>
  <c r="U258" i="10"/>
  <c r="U259" i="10"/>
  <c r="U272" i="10"/>
  <c r="U260" i="10"/>
  <c r="U261" i="10"/>
  <c r="U262" i="10"/>
  <c r="U263" i="10"/>
  <c r="U264" i="10"/>
  <c r="U265" i="10"/>
  <c r="U266" i="10"/>
  <c r="U267" i="10"/>
  <c r="U268" i="10"/>
  <c r="U269" i="10"/>
  <c r="U270" i="10"/>
  <c r="U271" i="10"/>
  <c r="T272" i="10"/>
  <c r="T273" i="10"/>
  <c r="T274" i="10"/>
  <c r="I246" i="10"/>
  <c r="V247" i="10"/>
  <c r="V248" i="10"/>
  <c r="V249" i="10"/>
  <c r="V250" i="10"/>
  <c r="V251" i="10"/>
  <c r="V252" i="10"/>
  <c r="V253" i="10"/>
  <c r="V254" i="10"/>
  <c r="V255" i="10"/>
  <c r="V256" i="10"/>
  <c r="V257" i="10"/>
  <c r="V258" i="10"/>
  <c r="V259" i="10"/>
  <c r="V260" i="10"/>
  <c r="V261" i="10"/>
  <c r="V262" i="10"/>
  <c r="V263" i="10"/>
  <c r="V264" i="10"/>
  <c r="V265" i="10"/>
  <c r="V266" i="10"/>
  <c r="V267" i="10"/>
  <c r="V268" i="10"/>
  <c r="V269" i="10"/>
  <c r="V270" i="10"/>
  <c r="S245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V273" i="10"/>
  <c r="T245" i="10"/>
  <c r="K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H273" i="10"/>
  <c r="H245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I273" i="10"/>
  <c r="I274" i="10"/>
  <c r="S244" i="10"/>
  <c r="I245" i="10"/>
  <c r="S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T246" i="10"/>
  <c r="S247" i="10"/>
  <c r="S248" i="10"/>
  <c r="S249" i="10"/>
  <c r="S250" i="10"/>
  <c r="S251" i="10"/>
  <c r="S252" i="10"/>
  <c r="S253" i="10"/>
  <c r="S254" i="10"/>
  <c r="S255" i="10"/>
  <c r="S256" i="10"/>
  <c r="S257" i="10"/>
  <c r="S258" i="10"/>
  <c r="S259" i="10"/>
  <c r="S260" i="10"/>
  <c r="S261" i="10"/>
  <c r="S262" i="10"/>
  <c r="S263" i="10"/>
  <c r="S264" i="10"/>
  <c r="S265" i="10"/>
  <c r="S266" i="10"/>
  <c r="S267" i="10"/>
  <c r="S268" i="10"/>
  <c r="S269" i="10"/>
  <c r="S270" i="10"/>
  <c r="I272" i="10"/>
  <c r="V271" i="10"/>
  <c r="U274" i="10"/>
  <c r="S275" i="10"/>
  <c r="S276" i="10"/>
  <c r="S277" i="10"/>
  <c r="S278" i="10"/>
  <c r="S279" i="10"/>
  <c r="S280" i="10"/>
  <c r="S281" i="10"/>
  <c r="S282" i="10"/>
  <c r="S283" i="10"/>
  <c r="S284" i="10"/>
  <c r="S285" i="10"/>
  <c r="S286" i="10"/>
  <c r="S287" i="10"/>
  <c r="S288" i="10"/>
  <c r="S289" i="10"/>
  <c r="S290" i="10"/>
  <c r="S291" i="10"/>
  <c r="S292" i="10"/>
  <c r="S293" i="10"/>
  <c r="S294" i="10"/>
  <c r="S295" i="10"/>
  <c r="S296" i="10"/>
  <c r="S297" i="10"/>
  <c r="S298" i="10"/>
  <c r="S299" i="10"/>
  <c r="S300" i="10"/>
  <c r="S301" i="10"/>
  <c r="S302" i="10"/>
  <c r="S303" i="10"/>
  <c r="S272" i="10"/>
  <c r="J273" i="10"/>
  <c r="H274" i="10"/>
  <c r="V274" i="10"/>
  <c r="T275" i="10"/>
  <c r="T276" i="10"/>
  <c r="T277" i="10"/>
  <c r="T278" i="10"/>
  <c r="T279" i="10"/>
  <c r="T280" i="10"/>
  <c r="T281" i="10"/>
  <c r="T282" i="10"/>
  <c r="T283" i="10"/>
  <c r="T284" i="10"/>
  <c r="T285" i="10"/>
  <c r="T286" i="10"/>
  <c r="T287" i="10"/>
  <c r="T288" i="10"/>
  <c r="T289" i="10"/>
  <c r="T290" i="10"/>
  <c r="T291" i="10"/>
  <c r="T292" i="10"/>
  <c r="T293" i="10"/>
  <c r="T294" i="10"/>
  <c r="T295" i="10"/>
  <c r="T296" i="10"/>
  <c r="T297" i="10"/>
  <c r="T298" i="10"/>
  <c r="T299" i="10"/>
  <c r="T300" i="10"/>
  <c r="T301" i="10"/>
  <c r="T302" i="10"/>
  <c r="T303" i="10"/>
  <c r="K271" i="10"/>
  <c r="K273" i="10"/>
  <c r="U275" i="10"/>
  <c r="U276" i="10"/>
  <c r="U277" i="10"/>
  <c r="U278" i="10"/>
  <c r="U279" i="10"/>
  <c r="U280" i="10"/>
  <c r="U281" i="10"/>
  <c r="U282" i="10"/>
  <c r="U283" i="10"/>
  <c r="U284" i="10"/>
  <c r="U285" i="10"/>
  <c r="U286" i="10"/>
  <c r="U287" i="10"/>
  <c r="U288" i="10"/>
  <c r="U289" i="10"/>
  <c r="U290" i="10"/>
  <c r="U291" i="10"/>
  <c r="U292" i="10"/>
  <c r="U304" i="10"/>
  <c r="U293" i="10"/>
  <c r="U294" i="10"/>
  <c r="U295" i="10"/>
  <c r="U296" i="10"/>
  <c r="U297" i="10"/>
  <c r="U298" i="10"/>
  <c r="U299" i="10"/>
  <c r="U300" i="10"/>
  <c r="U301" i="10"/>
  <c r="U302" i="10"/>
  <c r="U303" i="10"/>
  <c r="H272" i="10"/>
  <c r="J274" i="10"/>
  <c r="H275" i="10"/>
  <c r="V275" i="10"/>
  <c r="V276" i="10"/>
  <c r="V277" i="10"/>
  <c r="V278" i="10"/>
  <c r="V279" i="10"/>
  <c r="V280" i="10"/>
  <c r="V281" i="10"/>
  <c r="V282" i="10"/>
  <c r="V283" i="10"/>
  <c r="V284" i="10"/>
  <c r="V285" i="10"/>
  <c r="V286" i="10"/>
  <c r="V287" i="10"/>
  <c r="V288" i="10"/>
  <c r="V289" i="10"/>
  <c r="V290" i="10"/>
  <c r="V291" i="10"/>
  <c r="V304" i="10"/>
  <c r="V292" i="10"/>
  <c r="V293" i="10"/>
  <c r="V295" i="10"/>
  <c r="V297" i="10"/>
  <c r="V298" i="10"/>
  <c r="V299" i="10"/>
  <c r="V301" i="10"/>
  <c r="V302" i="10"/>
  <c r="V272" i="10"/>
  <c r="S273" i="10"/>
  <c r="K274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S271" i="10"/>
  <c r="J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K272" i="10"/>
  <c r="U273" i="10"/>
  <c r="S274" i="10"/>
  <c r="K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V294" i="10"/>
  <c r="V296" i="10"/>
  <c r="V300" i="10"/>
  <c r="V303" i="10"/>
  <c r="S304" i="10"/>
  <c r="U305" i="10"/>
  <c r="S306" i="10"/>
  <c r="U307" i="10"/>
  <c r="S308" i="10"/>
  <c r="U309" i="10"/>
  <c r="S310" i="10"/>
  <c r="U311" i="10"/>
  <c r="S312" i="10"/>
  <c r="U313" i="10"/>
  <c r="S314" i="10"/>
  <c r="U315" i="10"/>
  <c r="S316" i="10"/>
  <c r="S330" i="10"/>
  <c r="S318" i="10"/>
  <c r="S332" i="10"/>
  <c r="S320" i="10"/>
  <c r="V322" i="10"/>
  <c r="V326" i="10"/>
  <c r="V330" i="10"/>
  <c r="T304" i="10"/>
  <c r="V305" i="10"/>
  <c r="T306" i="10"/>
  <c r="V307" i="10"/>
  <c r="T308" i="10"/>
  <c r="V309" i="10"/>
  <c r="T310" i="10"/>
  <c r="V311" i="10"/>
  <c r="T312" i="10"/>
  <c r="V313" i="10"/>
  <c r="T314" i="10"/>
  <c r="T328" i="10"/>
  <c r="T316" i="10"/>
  <c r="T330" i="10"/>
  <c r="T318" i="10"/>
  <c r="T332" i="10"/>
  <c r="T320" i="10"/>
  <c r="K321" i="10"/>
  <c r="K325" i="10"/>
  <c r="K329" i="10"/>
  <c r="I304" i="10"/>
  <c r="J305" i="10"/>
  <c r="H306" i="10"/>
  <c r="J307" i="10"/>
  <c r="H308" i="10"/>
  <c r="H310" i="10"/>
  <c r="J311" i="10"/>
  <c r="H312" i="10"/>
  <c r="J313" i="10"/>
  <c r="H314" i="10"/>
  <c r="J315" i="10"/>
  <c r="H316" i="10"/>
  <c r="H330" i="10"/>
  <c r="H318" i="10"/>
  <c r="H332" i="10"/>
  <c r="H320" i="10"/>
  <c r="U332" i="10"/>
  <c r="U320" i="10"/>
  <c r="I306" i="10"/>
  <c r="I308" i="10"/>
  <c r="I310" i="10"/>
  <c r="K311" i="10"/>
  <c r="I312" i="10"/>
  <c r="I314" i="10"/>
  <c r="K315" i="10"/>
  <c r="I328" i="10"/>
  <c r="I316" i="10"/>
  <c r="I330" i="10"/>
  <c r="I318" i="10"/>
  <c r="K319" i="10"/>
  <c r="I332" i="10"/>
  <c r="I320" i="10"/>
  <c r="K322" i="10"/>
  <c r="K326" i="10"/>
  <c r="K330" i="10"/>
  <c r="S305" i="10"/>
  <c r="S307" i="10"/>
  <c r="S309" i="10"/>
  <c r="S311" i="10"/>
  <c r="U312" i="10"/>
  <c r="S313" i="10"/>
  <c r="U314" i="10"/>
  <c r="S315" i="10"/>
  <c r="U316" i="10"/>
  <c r="S329" i="10"/>
  <c r="S317" i="10"/>
  <c r="U318" i="10"/>
  <c r="S331" i="10"/>
  <c r="S319" i="10"/>
  <c r="V328" i="10"/>
  <c r="T305" i="10"/>
  <c r="T307" i="10"/>
  <c r="T309" i="10"/>
  <c r="T311" i="10"/>
  <c r="T313" i="10"/>
  <c r="T315" i="10"/>
  <c r="T329" i="10"/>
  <c r="T317" i="10"/>
  <c r="T331" i="10"/>
  <c r="T319" i="10"/>
  <c r="H333" i="10"/>
  <c r="H321" i="10"/>
  <c r="H305" i="10"/>
  <c r="H307" i="10"/>
  <c r="H309" i="10"/>
  <c r="H311" i="10"/>
  <c r="J312" i="10"/>
  <c r="H313" i="10"/>
  <c r="J314" i="10"/>
  <c r="H315" i="10"/>
  <c r="J316" i="10"/>
  <c r="H329" i="10"/>
  <c r="H317" i="10"/>
  <c r="J318" i="10"/>
  <c r="H331" i="10"/>
  <c r="H319" i="10"/>
  <c r="J320" i="10"/>
  <c r="I333" i="10"/>
  <c r="I321" i="10"/>
  <c r="I305" i="10"/>
  <c r="I307" i="10"/>
  <c r="I309" i="10"/>
  <c r="I311" i="10"/>
  <c r="K312" i="10"/>
  <c r="I313" i="10"/>
  <c r="I315" i="10"/>
  <c r="K316" i="10"/>
  <c r="I329" i="10"/>
  <c r="I317" i="10"/>
  <c r="I331" i="10"/>
  <c r="I319" i="10"/>
  <c r="K320" i="10"/>
  <c r="J333" i="10"/>
  <c r="J321" i="10"/>
  <c r="S321" i="10"/>
  <c r="H322" i="10"/>
  <c r="S322" i="10"/>
  <c r="H323" i="10"/>
  <c r="S323" i="10"/>
  <c r="H324" i="10"/>
  <c r="S324" i="10"/>
  <c r="H325" i="10"/>
  <c r="S325" i="10"/>
  <c r="H326" i="10"/>
  <c r="S326" i="10"/>
  <c r="H327" i="10"/>
  <c r="S327" i="10"/>
  <c r="H328" i="10"/>
  <c r="S328" i="10"/>
  <c r="T321" i="10"/>
  <c r="I322" i="10"/>
  <c r="T322" i="10"/>
  <c r="I323" i="10"/>
  <c r="T323" i="10"/>
  <c r="I324" i="10"/>
  <c r="T324" i="10"/>
  <c r="I325" i="10"/>
  <c r="T325" i="10"/>
  <c r="I326" i="10"/>
  <c r="T326" i="10"/>
  <c r="I327" i="10"/>
  <c r="T327" i="10"/>
  <c r="U321" i="10"/>
  <c r="J322" i="10"/>
  <c r="U322" i="10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H351" i="5"/>
  <c r="H350" i="5"/>
  <c r="AN349" i="5"/>
  <c r="AM349" i="5"/>
  <c r="AL349" i="5"/>
  <c r="AJ349" i="5"/>
  <c r="AJ361" i="5" s="1"/>
  <c r="AI349" i="5"/>
  <c r="AI361" i="5" s="1"/>
  <c r="AH349" i="5"/>
  <c r="AH361" i="5" s="1"/>
  <c r="AH373" i="5" s="1"/>
  <c r="H349" i="5"/>
  <c r="AN348" i="5"/>
  <c r="AM348" i="5"/>
  <c r="AL348" i="5"/>
  <c r="AJ348" i="5"/>
  <c r="AJ360" i="5" s="1"/>
  <c r="AI348" i="5"/>
  <c r="AI360" i="5" s="1"/>
  <c r="AH348" i="5"/>
  <c r="H348" i="5"/>
  <c r="AN347" i="5"/>
  <c r="AM347" i="5"/>
  <c r="AL347" i="5"/>
  <c r="AJ347" i="5"/>
  <c r="AJ359" i="5" s="1"/>
  <c r="AI347" i="5"/>
  <c r="AI359" i="5" s="1"/>
  <c r="AH347" i="5"/>
  <c r="AH359" i="5" s="1"/>
  <c r="H347" i="5"/>
  <c r="AN346" i="5"/>
  <c r="AM346" i="5"/>
  <c r="AL346" i="5"/>
  <c r="AJ346" i="5"/>
  <c r="AJ358" i="5" s="1"/>
  <c r="AI346" i="5"/>
  <c r="AI358" i="5" s="1"/>
  <c r="AH346" i="5"/>
  <c r="AH358" i="5" s="1"/>
  <c r="H346" i="5"/>
  <c r="AN345" i="5"/>
  <c r="AR345" i="5" s="1"/>
  <c r="BQ345" i="5" s="1"/>
  <c r="AM345" i="5"/>
  <c r="AL345" i="5"/>
  <c r="AJ345" i="5"/>
  <c r="AJ357" i="5" s="1"/>
  <c r="AI345" i="5"/>
  <c r="AH345" i="5"/>
  <c r="AH357" i="5" s="1"/>
  <c r="H345" i="5"/>
  <c r="AN344" i="5"/>
  <c r="AM344" i="5"/>
  <c r="AL344" i="5"/>
  <c r="AJ344" i="5"/>
  <c r="AJ356" i="5" s="1"/>
  <c r="AI344" i="5"/>
  <c r="AI356" i="5" s="1"/>
  <c r="AH344" i="5"/>
  <c r="AH356" i="5" s="1"/>
  <c r="H344" i="5"/>
  <c r="AN343" i="5"/>
  <c r="AM343" i="5"/>
  <c r="AL343" i="5"/>
  <c r="AJ343" i="5"/>
  <c r="AJ355" i="5" s="1"/>
  <c r="AI343" i="5"/>
  <c r="AI355" i="5" s="1"/>
  <c r="AH343" i="5"/>
  <c r="AH355" i="5" s="1"/>
  <c r="H343" i="5"/>
  <c r="AN342" i="5"/>
  <c r="AM342" i="5"/>
  <c r="AL342" i="5"/>
  <c r="AJ342" i="5"/>
  <c r="AJ354" i="5" s="1"/>
  <c r="AI342" i="5"/>
  <c r="AI354" i="5" s="1"/>
  <c r="AH342" i="5"/>
  <c r="AH354" i="5" s="1"/>
  <c r="H342" i="5"/>
  <c r="AN341" i="5"/>
  <c r="AM341" i="5"/>
  <c r="AL341" i="5"/>
  <c r="AJ341" i="5"/>
  <c r="AJ353" i="5" s="1"/>
  <c r="AI341" i="5"/>
  <c r="AH341" i="5"/>
  <c r="AH353" i="5" s="1"/>
  <c r="H341" i="5"/>
  <c r="AN340" i="5"/>
  <c r="AM340" i="5"/>
  <c r="AL340" i="5"/>
  <c r="AJ340" i="5"/>
  <c r="AJ352" i="5" s="1"/>
  <c r="AI340" i="5"/>
  <c r="AI352" i="5" s="1"/>
  <c r="AH340" i="5"/>
  <c r="H340" i="5"/>
  <c r="AN339" i="5"/>
  <c r="AM339" i="5"/>
  <c r="AL339" i="5"/>
  <c r="AJ339" i="5"/>
  <c r="AJ351" i="5" s="1"/>
  <c r="AI339" i="5"/>
  <c r="AI351" i="5" s="1"/>
  <c r="AH339" i="5"/>
  <c r="H339" i="5"/>
  <c r="AN338" i="5"/>
  <c r="AM338" i="5"/>
  <c r="AL338" i="5"/>
  <c r="AJ338" i="5"/>
  <c r="AJ350" i="5" s="1"/>
  <c r="AI338" i="5"/>
  <c r="AI350" i="5" s="1"/>
  <c r="AH338" i="5"/>
  <c r="AH350" i="5" s="1"/>
  <c r="H338" i="5"/>
  <c r="AN337" i="5"/>
  <c r="AM337" i="5"/>
  <c r="AL337" i="5"/>
  <c r="AJ337" i="5"/>
  <c r="AI337" i="5"/>
  <c r="AH337" i="5"/>
  <c r="H337" i="5"/>
  <c r="AN336" i="5"/>
  <c r="AM336" i="5"/>
  <c r="AL336" i="5"/>
  <c r="AJ336" i="5"/>
  <c r="AI336" i="5"/>
  <c r="AH336" i="5"/>
  <c r="H336" i="5"/>
  <c r="AN335" i="5"/>
  <c r="AM335" i="5"/>
  <c r="AL335" i="5"/>
  <c r="AJ335" i="5"/>
  <c r="AI335" i="5"/>
  <c r="AH335" i="5"/>
  <c r="H335" i="5"/>
  <c r="AN334" i="5"/>
  <c r="AM334" i="5"/>
  <c r="AL334" i="5"/>
  <c r="AJ334" i="5"/>
  <c r="AI334" i="5"/>
  <c r="AH334" i="5"/>
  <c r="H334" i="5"/>
  <c r="AN333" i="5"/>
  <c r="AM333" i="5"/>
  <c r="AL333" i="5"/>
  <c r="AJ333" i="5"/>
  <c r="AI333" i="5"/>
  <c r="AH333" i="5"/>
  <c r="H333" i="5"/>
  <c r="AN332" i="5"/>
  <c r="AM332" i="5"/>
  <c r="AL332" i="5"/>
  <c r="AJ332" i="5"/>
  <c r="AI332" i="5"/>
  <c r="AH332" i="5"/>
  <c r="H332" i="5"/>
  <c r="AN331" i="5"/>
  <c r="AM331" i="5"/>
  <c r="AL331" i="5"/>
  <c r="AJ331" i="5"/>
  <c r="AI331" i="5"/>
  <c r="AH331" i="5"/>
  <c r="H331" i="5"/>
  <c r="AN330" i="5"/>
  <c r="AM330" i="5"/>
  <c r="AL330" i="5"/>
  <c r="AJ330" i="5"/>
  <c r="AI330" i="5"/>
  <c r="AH330" i="5"/>
  <c r="H330" i="5"/>
  <c r="AN329" i="5"/>
  <c r="AM329" i="5"/>
  <c r="AL329" i="5"/>
  <c r="AJ329" i="5"/>
  <c r="AI329" i="5"/>
  <c r="AH329" i="5"/>
  <c r="H329" i="5"/>
  <c r="AN328" i="5"/>
  <c r="AM328" i="5"/>
  <c r="AQ328" i="5" s="1"/>
  <c r="BP328" i="5" s="1"/>
  <c r="AL328" i="5"/>
  <c r="AJ328" i="5"/>
  <c r="AI328" i="5"/>
  <c r="AH328" i="5"/>
  <c r="H328" i="5"/>
  <c r="AN327" i="5"/>
  <c r="AM327" i="5"/>
  <c r="AL327" i="5"/>
  <c r="AJ327" i="5"/>
  <c r="AI327" i="5"/>
  <c r="AH327" i="5"/>
  <c r="H327" i="5"/>
  <c r="AN326" i="5"/>
  <c r="AM326" i="5"/>
  <c r="AL326" i="5"/>
  <c r="AJ326" i="5"/>
  <c r="AI326" i="5"/>
  <c r="AH326" i="5"/>
  <c r="H326" i="5"/>
  <c r="AN325" i="5"/>
  <c r="AM325" i="5"/>
  <c r="AL325" i="5"/>
  <c r="AJ325" i="5"/>
  <c r="AI325" i="5"/>
  <c r="AH325" i="5"/>
  <c r="H325" i="5"/>
  <c r="AN324" i="5"/>
  <c r="AM324" i="5"/>
  <c r="AL324" i="5"/>
  <c r="AJ324" i="5"/>
  <c r="AI324" i="5"/>
  <c r="AH324" i="5"/>
  <c r="H324" i="5"/>
  <c r="AN323" i="5"/>
  <c r="AM323" i="5"/>
  <c r="AL323" i="5"/>
  <c r="AJ323" i="5"/>
  <c r="AI323" i="5"/>
  <c r="AH323" i="5"/>
  <c r="H323" i="5"/>
  <c r="AN322" i="5"/>
  <c r="AM322" i="5"/>
  <c r="AL322" i="5"/>
  <c r="AJ322" i="5"/>
  <c r="AI322" i="5"/>
  <c r="AH322" i="5"/>
  <c r="H322" i="5"/>
  <c r="AN321" i="5"/>
  <c r="AM321" i="5"/>
  <c r="AL321" i="5"/>
  <c r="AJ321" i="5"/>
  <c r="AI321" i="5"/>
  <c r="AH321" i="5"/>
  <c r="H321" i="5"/>
  <c r="AN320" i="5"/>
  <c r="AM320" i="5"/>
  <c r="AL320" i="5"/>
  <c r="AJ320" i="5"/>
  <c r="AI320" i="5"/>
  <c r="AH320" i="5"/>
  <c r="H320" i="5"/>
  <c r="AN319" i="5"/>
  <c r="AM319" i="5"/>
  <c r="AL319" i="5"/>
  <c r="AJ319" i="5"/>
  <c r="AI319" i="5"/>
  <c r="AH319" i="5"/>
  <c r="H319" i="5"/>
  <c r="AN318" i="5"/>
  <c r="AM318" i="5"/>
  <c r="AL318" i="5"/>
  <c r="AJ318" i="5"/>
  <c r="AI318" i="5"/>
  <c r="AH318" i="5"/>
  <c r="H318" i="5"/>
  <c r="AN317" i="5"/>
  <c r="AM317" i="5"/>
  <c r="AL317" i="5"/>
  <c r="AJ317" i="5"/>
  <c r="AI317" i="5"/>
  <c r="AH317" i="5"/>
  <c r="H317" i="5"/>
  <c r="AN316" i="5"/>
  <c r="AM316" i="5"/>
  <c r="AL316" i="5"/>
  <c r="AJ316" i="5"/>
  <c r="AI316" i="5"/>
  <c r="AH316" i="5"/>
  <c r="H316" i="5"/>
  <c r="AN315" i="5"/>
  <c r="AM315" i="5"/>
  <c r="AL315" i="5"/>
  <c r="AJ315" i="5"/>
  <c r="AI315" i="5"/>
  <c r="AH315" i="5"/>
  <c r="H315" i="5"/>
  <c r="AN314" i="5"/>
  <c r="AM314" i="5"/>
  <c r="AL314" i="5"/>
  <c r="AJ314" i="5"/>
  <c r="AI314" i="5"/>
  <c r="AH314" i="5"/>
  <c r="H314" i="5"/>
  <c r="AN313" i="5"/>
  <c r="AM313" i="5"/>
  <c r="AL313" i="5"/>
  <c r="AJ313" i="5"/>
  <c r="AI313" i="5"/>
  <c r="AH313" i="5"/>
  <c r="H313" i="5"/>
  <c r="AN312" i="5"/>
  <c r="AM312" i="5"/>
  <c r="AL312" i="5"/>
  <c r="AJ312" i="5"/>
  <c r="AI312" i="5"/>
  <c r="AH312" i="5"/>
  <c r="H312" i="5"/>
  <c r="AN311" i="5"/>
  <c r="AM311" i="5"/>
  <c r="AL311" i="5"/>
  <c r="AJ311" i="5"/>
  <c r="AI311" i="5"/>
  <c r="AH311" i="5"/>
  <c r="H311" i="5"/>
  <c r="AN310" i="5"/>
  <c r="AM310" i="5"/>
  <c r="AL310" i="5"/>
  <c r="AJ310" i="5"/>
  <c r="AI310" i="5"/>
  <c r="AH310" i="5"/>
  <c r="H310" i="5"/>
  <c r="AN309" i="5"/>
  <c r="AM309" i="5"/>
  <c r="AL309" i="5"/>
  <c r="AJ309" i="5"/>
  <c r="AI309" i="5"/>
  <c r="AH309" i="5"/>
  <c r="H309" i="5"/>
  <c r="AN308" i="5"/>
  <c r="AM308" i="5"/>
  <c r="AL308" i="5"/>
  <c r="AJ308" i="5"/>
  <c r="AI308" i="5"/>
  <c r="AH308" i="5"/>
  <c r="H308" i="5"/>
  <c r="AN307" i="5"/>
  <c r="AM307" i="5"/>
  <c r="AL307" i="5"/>
  <c r="AJ307" i="5"/>
  <c r="AI307" i="5"/>
  <c r="AH307" i="5"/>
  <c r="H307" i="5"/>
  <c r="E307" i="5"/>
  <c r="AN306" i="5"/>
  <c r="AM306" i="5"/>
  <c r="AL306" i="5"/>
  <c r="AJ306" i="5"/>
  <c r="AI306" i="5"/>
  <c r="AH306" i="5"/>
  <c r="H306" i="5"/>
  <c r="E306" i="5"/>
  <c r="AN305" i="5"/>
  <c r="AM305" i="5"/>
  <c r="AL305" i="5"/>
  <c r="AJ305" i="5"/>
  <c r="AI305" i="5"/>
  <c r="AH305" i="5"/>
  <c r="H305" i="5"/>
  <c r="E305" i="5"/>
  <c r="AN304" i="5"/>
  <c r="AM304" i="5"/>
  <c r="AL304" i="5"/>
  <c r="AJ304" i="5"/>
  <c r="AI304" i="5"/>
  <c r="AH304" i="5"/>
  <c r="H304" i="5"/>
  <c r="E304" i="5"/>
  <c r="AN303" i="5"/>
  <c r="AM303" i="5"/>
  <c r="AL303" i="5"/>
  <c r="AJ303" i="5"/>
  <c r="AI303" i="5"/>
  <c r="AH303" i="5"/>
  <c r="H303" i="5"/>
  <c r="E303" i="5"/>
  <c r="AN302" i="5"/>
  <c r="AM302" i="5"/>
  <c r="AL302" i="5"/>
  <c r="AJ302" i="5"/>
  <c r="AI302" i="5"/>
  <c r="AH302" i="5"/>
  <c r="H302" i="5"/>
  <c r="E302" i="5"/>
  <c r="AN301" i="5"/>
  <c r="AM301" i="5"/>
  <c r="AL301" i="5"/>
  <c r="AJ301" i="5"/>
  <c r="AI301" i="5"/>
  <c r="AH301" i="5"/>
  <c r="H301" i="5"/>
  <c r="E301" i="5"/>
  <c r="AN300" i="5"/>
  <c r="AM300" i="5"/>
  <c r="AL300" i="5"/>
  <c r="AJ300" i="5"/>
  <c r="AI300" i="5"/>
  <c r="AH300" i="5"/>
  <c r="H300" i="5"/>
  <c r="E300" i="5"/>
  <c r="AN299" i="5"/>
  <c r="AM299" i="5"/>
  <c r="AL299" i="5"/>
  <c r="AJ299" i="5"/>
  <c r="AI299" i="5"/>
  <c r="AH299" i="5"/>
  <c r="H299" i="5"/>
  <c r="E299" i="5"/>
  <c r="AN298" i="5"/>
  <c r="AM298" i="5"/>
  <c r="AL298" i="5"/>
  <c r="AJ298" i="5"/>
  <c r="AI298" i="5"/>
  <c r="AH298" i="5"/>
  <c r="H298" i="5"/>
  <c r="E298" i="5"/>
  <c r="AN297" i="5"/>
  <c r="AM297" i="5"/>
  <c r="AL297" i="5"/>
  <c r="AJ297" i="5"/>
  <c r="AI297" i="5"/>
  <c r="AH297" i="5"/>
  <c r="H297" i="5"/>
  <c r="E297" i="5"/>
  <c r="AN296" i="5"/>
  <c r="AM296" i="5"/>
  <c r="AL296" i="5"/>
  <c r="AJ296" i="5"/>
  <c r="AI296" i="5"/>
  <c r="AH296" i="5"/>
  <c r="H296" i="5"/>
  <c r="E296" i="5"/>
  <c r="AN295" i="5"/>
  <c r="AM295" i="5"/>
  <c r="AL295" i="5"/>
  <c r="AJ295" i="5"/>
  <c r="AI295" i="5"/>
  <c r="AH295" i="5"/>
  <c r="H295" i="5"/>
  <c r="E295" i="5"/>
  <c r="AN294" i="5"/>
  <c r="AM294" i="5"/>
  <c r="AL294" i="5"/>
  <c r="AJ294" i="5"/>
  <c r="AI294" i="5"/>
  <c r="AH294" i="5"/>
  <c r="H294" i="5"/>
  <c r="E294" i="5"/>
  <c r="AN293" i="5"/>
  <c r="AM293" i="5"/>
  <c r="AL293" i="5"/>
  <c r="AJ293" i="5"/>
  <c r="AI293" i="5"/>
  <c r="AH293" i="5"/>
  <c r="H293" i="5"/>
  <c r="E293" i="5"/>
  <c r="AN292" i="5"/>
  <c r="AM292" i="5"/>
  <c r="AL292" i="5"/>
  <c r="AJ292" i="5"/>
  <c r="AI292" i="5"/>
  <c r="AH292" i="5"/>
  <c r="H292" i="5"/>
  <c r="E292" i="5"/>
  <c r="AN291" i="5"/>
  <c r="AM291" i="5"/>
  <c r="AL291" i="5"/>
  <c r="AJ291" i="5"/>
  <c r="AI291" i="5"/>
  <c r="AH291" i="5"/>
  <c r="H291" i="5"/>
  <c r="E291" i="5"/>
  <c r="AN290" i="5"/>
  <c r="AM290" i="5"/>
  <c r="AL290" i="5"/>
  <c r="AJ290" i="5"/>
  <c r="AI290" i="5"/>
  <c r="AH290" i="5"/>
  <c r="H290" i="5"/>
  <c r="E290" i="5"/>
  <c r="AN289" i="5"/>
  <c r="AM289" i="5"/>
  <c r="AL289" i="5"/>
  <c r="AJ289" i="5"/>
  <c r="AI289" i="5"/>
  <c r="AH289" i="5"/>
  <c r="H289" i="5"/>
  <c r="E289" i="5"/>
  <c r="AN288" i="5"/>
  <c r="AM288" i="5"/>
  <c r="AL288" i="5"/>
  <c r="AJ288" i="5"/>
  <c r="AI288" i="5"/>
  <c r="AH288" i="5"/>
  <c r="H288" i="5"/>
  <c r="E288" i="5"/>
  <c r="AN287" i="5"/>
  <c r="AM287" i="5"/>
  <c r="AL287" i="5"/>
  <c r="AJ287" i="5"/>
  <c r="AI287" i="5"/>
  <c r="AH287" i="5"/>
  <c r="H287" i="5"/>
  <c r="E287" i="5"/>
  <c r="AN286" i="5"/>
  <c r="AM286" i="5"/>
  <c r="AL286" i="5"/>
  <c r="AJ286" i="5"/>
  <c r="AI286" i="5"/>
  <c r="AH286" i="5"/>
  <c r="H286" i="5"/>
  <c r="E286" i="5"/>
  <c r="AN285" i="5"/>
  <c r="AM285" i="5"/>
  <c r="AL285" i="5"/>
  <c r="AJ285" i="5"/>
  <c r="AI285" i="5"/>
  <c r="AH285" i="5"/>
  <c r="H285" i="5"/>
  <c r="E285" i="5"/>
  <c r="AN284" i="5"/>
  <c r="AR284" i="5" s="1"/>
  <c r="BQ284" i="5" s="1"/>
  <c r="AM284" i="5"/>
  <c r="AL284" i="5"/>
  <c r="AJ284" i="5"/>
  <c r="AI284" i="5"/>
  <c r="AH284" i="5"/>
  <c r="H284" i="5"/>
  <c r="E284" i="5"/>
  <c r="AN283" i="5"/>
  <c r="AM283" i="5"/>
  <c r="AL283" i="5"/>
  <c r="AJ283" i="5"/>
  <c r="AI283" i="5"/>
  <c r="AH283" i="5"/>
  <c r="H283" i="5"/>
  <c r="E283" i="5"/>
  <c r="AN282" i="5"/>
  <c r="AR282" i="5" s="1"/>
  <c r="BQ282" i="5" s="1"/>
  <c r="AM282" i="5"/>
  <c r="AL282" i="5"/>
  <c r="AJ282" i="5"/>
  <c r="AI282" i="5"/>
  <c r="AH282" i="5"/>
  <c r="H282" i="5"/>
  <c r="E282" i="5"/>
  <c r="AN281" i="5"/>
  <c r="AM281" i="5"/>
  <c r="AL281" i="5"/>
  <c r="AJ281" i="5"/>
  <c r="AI281" i="5"/>
  <c r="AH281" i="5"/>
  <c r="H281" i="5"/>
  <c r="E281" i="5"/>
  <c r="AN280" i="5"/>
  <c r="AM280" i="5"/>
  <c r="AL280" i="5"/>
  <c r="AJ280" i="5"/>
  <c r="AI280" i="5"/>
  <c r="AH280" i="5"/>
  <c r="H280" i="5"/>
  <c r="E280" i="5"/>
  <c r="AN279" i="5"/>
  <c r="AM279" i="5"/>
  <c r="AL279" i="5"/>
  <c r="AJ279" i="5"/>
  <c r="AI279" i="5"/>
  <c r="AH279" i="5"/>
  <c r="H279" i="5"/>
  <c r="E279" i="5"/>
  <c r="AN278" i="5"/>
  <c r="AM278" i="5"/>
  <c r="AL278" i="5"/>
  <c r="AJ278" i="5"/>
  <c r="AI278" i="5"/>
  <c r="AH278" i="5"/>
  <c r="H278" i="5"/>
  <c r="E278" i="5"/>
  <c r="AN277" i="5"/>
  <c r="AM277" i="5"/>
  <c r="AL277" i="5"/>
  <c r="AJ277" i="5"/>
  <c r="AI277" i="5"/>
  <c r="AH277" i="5"/>
  <c r="AP277" i="5" s="1"/>
  <c r="BO277" i="5" s="1"/>
  <c r="H277" i="5"/>
  <c r="E277" i="5"/>
  <c r="AN276" i="5"/>
  <c r="AM276" i="5"/>
  <c r="AL276" i="5"/>
  <c r="AJ276" i="5"/>
  <c r="AI276" i="5"/>
  <c r="AH276" i="5"/>
  <c r="H276" i="5"/>
  <c r="E276" i="5"/>
  <c r="AN275" i="5"/>
  <c r="AM275" i="5"/>
  <c r="AL275" i="5"/>
  <c r="AJ275" i="5"/>
  <c r="AI275" i="5"/>
  <c r="AH275" i="5"/>
  <c r="H275" i="5"/>
  <c r="E275" i="5"/>
  <c r="AN274" i="5"/>
  <c r="AM274" i="5"/>
  <c r="AL274" i="5"/>
  <c r="AJ274" i="5"/>
  <c r="AI274" i="5"/>
  <c r="AH274" i="5"/>
  <c r="H274" i="5"/>
  <c r="E274" i="5"/>
  <c r="AN273" i="5"/>
  <c r="AM273" i="5"/>
  <c r="AL273" i="5"/>
  <c r="AJ273" i="5"/>
  <c r="AI273" i="5"/>
  <c r="AH273" i="5"/>
  <c r="H273" i="5"/>
  <c r="E273" i="5"/>
  <c r="AN272" i="5"/>
  <c r="AM272" i="5"/>
  <c r="AL272" i="5"/>
  <c r="AJ272" i="5"/>
  <c r="AI272" i="5"/>
  <c r="AH272" i="5"/>
  <c r="H272" i="5"/>
  <c r="E272" i="5"/>
  <c r="AN271" i="5"/>
  <c r="AM271" i="5"/>
  <c r="AL271" i="5"/>
  <c r="AJ271" i="5"/>
  <c r="AI271" i="5"/>
  <c r="AH271" i="5"/>
  <c r="H271" i="5"/>
  <c r="E271" i="5"/>
  <c r="AN270" i="5"/>
  <c r="AM270" i="5"/>
  <c r="AL270" i="5"/>
  <c r="AJ270" i="5"/>
  <c r="AI270" i="5"/>
  <c r="AH270" i="5"/>
  <c r="H270" i="5"/>
  <c r="E270" i="5"/>
  <c r="AN269" i="5"/>
  <c r="AM269" i="5"/>
  <c r="AL269" i="5"/>
  <c r="AJ269" i="5"/>
  <c r="AI269" i="5"/>
  <c r="AH269" i="5"/>
  <c r="H269" i="5"/>
  <c r="E269" i="5"/>
  <c r="AN268" i="5"/>
  <c r="AM268" i="5"/>
  <c r="AL268" i="5"/>
  <c r="AJ268" i="5"/>
  <c r="AI268" i="5"/>
  <c r="AH268" i="5"/>
  <c r="H268" i="5"/>
  <c r="E268" i="5"/>
  <c r="AN267" i="5"/>
  <c r="AM267" i="5"/>
  <c r="AL267" i="5"/>
  <c r="AJ267" i="5"/>
  <c r="AI267" i="5"/>
  <c r="AH267" i="5"/>
  <c r="H267" i="5"/>
  <c r="E267" i="5"/>
  <c r="AN266" i="5"/>
  <c r="AM266" i="5"/>
  <c r="AL266" i="5"/>
  <c r="AJ266" i="5"/>
  <c r="AI266" i="5"/>
  <c r="AH266" i="5"/>
  <c r="H266" i="5"/>
  <c r="E266" i="5"/>
  <c r="AN265" i="5"/>
  <c r="AM265" i="5"/>
  <c r="AL265" i="5"/>
  <c r="AJ265" i="5"/>
  <c r="AI265" i="5"/>
  <c r="AH265" i="5"/>
  <c r="H265" i="5"/>
  <c r="E265" i="5"/>
  <c r="AN264" i="5"/>
  <c r="AM264" i="5"/>
  <c r="AL264" i="5"/>
  <c r="AJ264" i="5"/>
  <c r="AI264" i="5"/>
  <c r="AH264" i="5"/>
  <c r="H264" i="5"/>
  <c r="E264" i="5"/>
  <c r="AN263" i="5"/>
  <c r="AM263" i="5"/>
  <c r="AL263" i="5"/>
  <c r="AJ263" i="5"/>
  <c r="AI263" i="5"/>
  <c r="AH263" i="5"/>
  <c r="H263" i="5"/>
  <c r="E263" i="5"/>
  <c r="AN262" i="5"/>
  <c r="AM262" i="5"/>
  <c r="AL262" i="5"/>
  <c r="AJ262" i="5"/>
  <c r="AI262" i="5"/>
  <c r="AH262" i="5"/>
  <c r="H262" i="5"/>
  <c r="E262" i="5"/>
  <c r="AN261" i="5"/>
  <c r="AM261" i="5"/>
  <c r="AL261" i="5"/>
  <c r="AJ261" i="5"/>
  <c r="AI261" i="5"/>
  <c r="AH261" i="5"/>
  <c r="H261" i="5"/>
  <c r="E261" i="5"/>
  <c r="AN260" i="5"/>
  <c r="AM260" i="5"/>
  <c r="AL260" i="5"/>
  <c r="AJ260" i="5"/>
  <c r="AI260" i="5"/>
  <c r="AH260" i="5"/>
  <c r="H260" i="5"/>
  <c r="E260" i="5"/>
  <c r="AN259" i="5"/>
  <c r="AM259" i="5"/>
  <c r="AL259" i="5"/>
  <c r="AJ259" i="5"/>
  <c r="AI259" i="5"/>
  <c r="AH259" i="5"/>
  <c r="H259" i="5"/>
  <c r="E259" i="5"/>
  <c r="AN258" i="5"/>
  <c r="AM258" i="5"/>
  <c r="AL258" i="5"/>
  <c r="AJ258" i="5"/>
  <c r="AI258" i="5"/>
  <c r="AH258" i="5"/>
  <c r="H258" i="5"/>
  <c r="E258" i="5"/>
  <c r="AN257" i="5"/>
  <c r="AM257" i="5"/>
  <c r="AL257" i="5"/>
  <c r="AJ257" i="5"/>
  <c r="AI257" i="5"/>
  <c r="AH257" i="5"/>
  <c r="H257" i="5"/>
  <c r="E257" i="5"/>
  <c r="AN256" i="5"/>
  <c r="AM256" i="5"/>
  <c r="AL256" i="5"/>
  <c r="AJ256" i="5"/>
  <c r="AI256" i="5"/>
  <c r="AH256" i="5"/>
  <c r="H256" i="5"/>
  <c r="E256" i="5"/>
  <c r="AN255" i="5"/>
  <c r="AM255" i="5"/>
  <c r="AL255" i="5"/>
  <c r="AJ255" i="5"/>
  <c r="AI255" i="5"/>
  <c r="AH255" i="5"/>
  <c r="H255" i="5"/>
  <c r="E255" i="5"/>
  <c r="AN254" i="5"/>
  <c r="AM254" i="5"/>
  <c r="AL254" i="5"/>
  <c r="AJ254" i="5"/>
  <c r="AI254" i="5"/>
  <c r="AH254" i="5"/>
  <c r="H254" i="5"/>
  <c r="E254" i="5"/>
  <c r="AN253" i="5"/>
  <c r="AM253" i="5"/>
  <c r="AL253" i="5"/>
  <c r="AJ253" i="5"/>
  <c r="AI253" i="5"/>
  <c r="AH253" i="5"/>
  <c r="H253" i="5"/>
  <c r="E253" i="5"/>
  <c r="AN252" i="5"/>
  <c r="AM252" i="5"/>
  <c r="AL252" i="5"/>
  <c r="AJ252" i="5"/>
  <c r="AI252" i="5"/>
  <c r="AH252" i="5"/>
  <c r="H252" i="5"/>
  <c r="E252" i="5"/>
  <c r="AN251" i="5"/>
  <c r="AM251" i="5"/>
  <c r="AL251" i="5"/>
  <c r="AJ251" i="5"/>
  <c r="AI251" i="5"/>
  <c r="AH251" i="5"/>
  <c r="H251" i="5"/>
  <c r="E251" i="5"/>
  <c r="AN250" i="5"/>
  <c r="AM250" i="5"/>
  <c r="AL250" i="5"/>
  <c r="AJ250" i="5"/>
  <c r="AI250" i="5"/>
  <c r="AH250" i="5"/>
  <c r="H250" i="5"/>
  <c r="E250" i="5"/>
  <c r="AN249" i="5"/>
  <c r="AM249" i="5"/>
  <c r="AL249" i="5"/>
  <c r="AJ249" i="5"/>
  <c r="AI249" i="5"/>
  <c r="AH249" i="5"/>
  <c r="AP249" i="5" s="1"/>
  <c r="BO249" i="5" s="1"/>
  <c r="H249" i="5"/>
  <c r="E249" i="5"/>
  <c r="AN248" i="5"/>
  <c r="AM248" i="5"/>
  <c r="AL248" i="5"/>
  <c r="AJ248" i="5"/>
  <c r="AI248" i="5"/>
  <c r="AH248" i="5"/>
  <c r="H248" i="5"/>
  <c r="E248" i="5"/>
  <c r="AN247" i="5"/>
  <c r="AM247" i="5"/>
  <c r="AL247" i="5"/>
  <c r="AJ247" i="5"/>
  <c r="AI247" i="5"/>
  <c r="AH247" i="5"/>
  <c r="H247" i="5"/>
  <c r="E247" i="5"/>
  <c r="AN246" i="5"/>
  <c r="AM246" i="5"/>
  <c r="AL246" i="5"/>
  <c r="AJ246" i="5"/>
  <c r="AI246" i="5"/>
  <c r="AH246" i="5"/>
  <c r="AK246" i="5" s="1"/>
  <c r="H246" i="5"/>
  <c r="E246" i="5"/>
  <c r="AN245" i="5"/>
  <c r="AM245" i="5"/>
  <c r="AL245" i="5"/>
  <c r="AJ245" i="5"/>
  <c r="AI245" i="5"/>
  <c r="AH245" i="5"/>
  <c r="H245" i="5"/>
  <c r="E245" i="5"/>
  <c r="AN244" i="5"/>
  <c r="AM244" i="5"/>
  <c r="AL244" i="5"/>
  <c r="AJ244" i="5"/>
  <c r="AI244" i="5"/>
  <c r="AH244" i="5"/>
  <c r="H244" i="5"/>
  <c r="E244" i="5"/>
  <c r="AN243" i="5"/>
  <c r="AM243" i="5"/>
  <c r="AL243" i="5"/>
  <c r="AJ243" i="5"/>
  <c r="AI243" i="5"/>
  <c r="AH243" i="5"/>
  <c r="H243" i="5"/>
  <c r="E243" i="5"/>
  <c r="AN242" i="5"/>
  <c r="AM242" i="5"/>
  <c r="AL242" i="5"/>
  <c r="AJ242" i="5"/>
  <c r="AI242" i="5"/>
  <c r="AH242" i="5"/>
  <c r="H242" i="5"/>
  <c r="E242" i="5"/>
  <c r="AN241" i="5"/>
  <c r="AM241" i="5"/>
  <c r="AL241" i="5"/>
  <c r="AJ241" i="5"/>
  <c r="AI241" i="5"/>
  <c r="AH241" i="5"/>
  <c r="H241" i="5"/>
  <c r="E241" i="5"/>
  <c r="AN240" i="5"/>
  <c r="AM240" i="5"/>
  <c r="AL240" i="5"/>
  <c r="AJ240" i="5"/>
  <c r="AI240" i="5"/>
  <c r="AH240" i="5"/>
  <c r="H240" i="5"/>
  <c r="E240" i="5"/>
  <c r="AN239" i="5"/>
  <c r="AM239" i="5"/>
  <c r="AL239" i="5"/>
  <c r="AJ239" i="5"/>
  <c r="AI239" i="5"/>
  <c r="AH239" i="5"/>
  <c r="H239" i="5"/>
  <c r="E239" i="5"/>
  <c r="AN238" i="5"/>
  <c r="AM238" i="5"/>
  <c r="AL238" i="5"/>
  <c r="AJ238" i="5"/>
  <c r="AI238" i="5"/>
  <c r="AH238" i="5"/>
  <c r="H238" i="5"/>
  <c r="E238" i="5"/>
  <c r="AN237" i="5"/>
  <c r="AM237" i="5"/>
  <c r="AL237" i="5"/>
  <c r="AJ237" i="5"/>
  <c r="AI237" i="5"/>
  <c r="AH237" i="5"/>
  <c r="H237" i="5"/>
  <c r="E237" i="5"/>
  <c r="AN236" i="5"/>
  <c r="AM236" i="5"/>
  <c r="AL236" i="5"/>
  <c r="AJ236" i="5"/>
  <c r="AI236" i="5"/>
  <c r="AH236" i="5"/>
  <c r="H236" i="5"/>
  <c r="E236" i="5"/>
  <c r="AN235" i="5"/>
  <c r="AM235" i="5"/>
  <c r="AL235" i="5"/>
  <c r="AJ235" i="5"/>
  <c r="AI235" i="5"/>
  <c r="AH235" i="5"/>
  <c r="H235" i="5"/>
  <c r="E235" i="5"/>
  <c r="AN234" i="5"/>
  <c r="AM234" i="5"/>
  <c r="AL234" i="5"/>
  <c r="AJ234" i="5"/>
  <c r="AI234" i="5"/>
  <c r="AH234" i="5"/>
  <c r="H234" i="5"/>
  <c r="E234" i="5"/>
  <c r="AN233" i="5"/>
  <c r="AM233" i="5"/>
  <c r="AL233" i="5"/>
  <c r="AJ233" i="5"/>
  <c r="AI233" i="5"/>
  <c r="AH233" i="5"/>
  <c r="H233" i="5"/>
  <c r="E233" i="5"/>
  <c r="AN232" i="5"/>
  <c r="AM232" i="5"/>
  <c r="AL232" i="5"/>
  <c r="AJ232" i="5"/>
  <c r="AI232" i="5"/>
  <c r="AH232" i="5"/>
  <c r="H232" i="5"/>
  <c r="E232" i="5"/>
  <c r="AN231" i="5"/>
  <c r="AM231" i="5"/>
  <c r="AL231" i="5"/>
  <c r="AJ231" i="5"/>
  <c r="AI231" i="5"/>
  <c r="AH231" i="5"/>
  <c r="H231" i="5"/>
  <c r="E231" i="5"/>
  <c r="AN230" i="5"/>
  <c r="AM230" i="5"/>
  <c r="AL230" i="5"/>
  <c r="AJ230" i="5"/>
  <c r="AI230" i="5"/>
  <c r="AH230" i="5"/>
  <c r="H230" i="5"/>
  <c r="E230" i="5"/>
  <c r="AN229" i="5"/>
  <c r="AM229" i="5"/>
  <c r="AL229" i="5"/>
  <c r="AJ229" i="5"/>
  <c r="AI229" i="5"/>
  <c r="AH229" i="5"/>
  <c r="H229" i="5"/>
  <c r="E229" i="5"/>
  <c r="AN228" i="5"/>
  <c r="AM228" i="5"/>
  <c r="AL228" i="5"/>
  <c r="AJ228" i="5"/>
  <c r="AI228" i="5"/>
  <c r="AH228" i="5"/>
  <c r="H228" i="5"/>
  <c r="E228" i="5"/>
  <c r="AN227" i="5"/>
  <c r="AM227" i="5"/>
  <c r="AL227" i="5"/>
  <c r="AJ227" i="5"/>
  <c r="AI227" i="5"/>
  <c r="AH227" i="5"/>
  <c r="H227" i="5"/>
  <c r="E227" i="5"/>
  <c r="AN226" i="5"/>
  <c r="AM226" i="5"/>
  <c r="AL226" i="5"/>
  <c r="AJ226" i="5"/>
  <c r="AI226" i="5"/>
  <c r="AH226" i="5"/>
  <c r="H226" i="5"/>
  <c r="E226" i="5"/>
  <c r="AN225" i="5"/>
  <c r="AM225" i="5"/>
  <c r="AL225" i="5"/>
  <c r="AJ225" i="5"/>
  <c r="AI225" i="5"/>
  <c r="AH225" i="5"/>
  <c r="H225" i="5"/>
  <c r="E225" i="5"/>
  <c r="AN224" i="5"/>
  <c r="AM224" i="5"/>
  <c r="AL224" i="5"/>
  <c r="AJ224" i="5"/>
  <c r="AI224" i="5"/>
  <c r="AH224" i="5"/>
  <c r="H224" i="5"/>
  <c r="E224" i="5"/>
  <c r="AN223" i="5"/>
  <c r="AM223" i="5"/>
  <c r="AL223" i="5"/>
  <c r="AJ223" i="5"/>
  <c r="AI223" i="5"/>
  <c r="AH223" i="5"/>
  <c r="H223" i="5"/>
  <c r="E223" i="5"/>
  <c r="AN222" i="5"/>
  <c r="AM222" i="5"/>
  <c r="AL222" i="5"/>
  <c r="AJ222" i="5"/>
  <c r="AI222" i="5"/>
  <c r="AH222" i="5"/>
  <c r="H222" i="5"/>
  <c r="E222" i="5"/>
  <c r="AN221" i="5"/>
  <c r="AM221" i="5"/>
  <c r="AL221" i="5"/>
  <c r="AJ221" i="5"/>
  <c r="AI221" i="5"/>
  <c r="AH221" i="5"/>
  <c r="H221" i="5"/>
  <c r="E221" i="5"/>
  <c r="AN220" i="5"/>
  <c r="AM220" i="5"/>
  <c r="AL220" i="5"/>
  <c r="AJ220" i="5"/>
  <c r="AI220" i="5"/>
  <c r="AH220" i="5"/>
  <c r="H220" i="5"/>
  <c r="E220" i="5"/>
  <c r="AN219" i="5"/>
  <c r="AM219" i="5"/>
  <c r="AL219" i="5"/>
  <c r="AJ219" i="5"/>
  <c r="AI219" i="5"/>
  <c r="AH219" i="5"/>
  <c r="H219" i="5"/>
  <c r="E219" i="5"/>
  <c r="AN218" i="5"/>
  <c r="AM218" i="5"/>
  <c r="AL218" i="5"/>
  <c r="AJ218" i="5"/>
  <c r="AI218" i="5"/>
  <c r="AH218" i="5"/>
  <c r="H218" i="5"/>
  <c r="E218" i="5"/>
  <c r="AN217" i="5"/>
  <c r="AM217" i="5"/>
  <c r="AL217" i="5"/>
  <c r="AJ217" i="5"/>
  <c r="AI217" i="5"/>
  <c r="AH217" i="5"/>
  <c r="H217" i="5"/>
  <c r="E217" i="5"/>
  <c r="AN216" i="5"/>
  <c r="AM216" i="5"/>
  <c r="AL216" i="5"/>
  <c r="AJ216" i="5"/>
  <c r="AI216" i="5"/>
  <c r="AH216" i="5"/>
  <c r="H216" i="5"/>
  <c r="E216" i="5"/>
  <c r="AN215" i="5"/>
  <c r="AM215" i="5"/>
  <c r="AL215" i="5"/>
  <c r="AJ215" i="5"/>
  <c r="AI215" i="5"/>
  <c r="AH215" i="5"/>
  <c r="H215" i="5"/>
  <c r="E215" i="5"/>
  <c r="AN214" i="5"/>
  <c r="AM214" i="5"/>
  <c r="AL214" i="5"/>
  <c r="AJ214" i="5"/>
  <c r="AI214" i="5"/>
  <c r="AH214" i="5"/>
  <c r="H214" i="5"/>
  <c r="E214" i="5"/>
  <c r="AN213" i="5"/>
  <c r="AM213" i="5"/>
  <c r="AL213" i="5"/>
  <c r="AJ213" i="5"/>
  <c r="AI213" i="5"/>
  <c r="AH213" i="5"/>
  <c r="H213" i="5"/>
  <c r="E213" i="5"/>
  <c r="AN212" i="5"/>
  <c r="AM212" i="5"/>
  <c r="AL212" i="5"/>
  <c r="AJ212" i="5"/>
  <c r="AI212" i="5"/>
  <c r="AH212" i="5"/>
  <c r="H212" i="5"/>
  <c r="E212" i="5"/>
  <c r="AN211" i="5"/>
  <c r="AM211" i="5"/>
  <c r="AL211" i="5"/>
  <c r="AJ211" i="5"/>
  <c r="AI211" i="5"/>
  <c r="AH211" i="5"/>
  <c r="H211" i="5"/>
  <c r="E211" i="5"/>
  <c r="AN210" i="5"/>
  <c r="AM210" i="5"/>
  <c r="AL210" i="5"/>
  <c r="AJ210" i="5"/>
  <c r="AI210" i="5"/>
  <c r="AH210" i="5"/>
  <c r="H210" i="5"/>
  <c r="E210" i="5"/>
  <c r="AN209" i="5"/>
  <c r="AM209" i="5"/>
  <c r="AL209" i="5"/>
  <c r="AJ209" i="5"/>
  <c r="AI209" i="5"/>
  <c r="AH209" i="5"/>
  <c r="H209" i="5"/>
  <c r="E209" i="5"/>
  <c r="AN208" i="5"/>
  <c r="AM208" i="5"/>
  <c r="AL208" i="5"/>
  <c r="AJ208" i="5"/>
  <c r="AI208" i="5"/>
  <c r="AH208" i="5"/>
  <c r="H208" i="5"/>
  <c r="E208" i="5"/>
  <c r="AN207" i="5"/>
  <c r="AM207" i="5"/>
  <c r="AL207" i="5"/>
  <c r="AJ207" i="5"/>
  <c r="AI207" i="5"/>
  <c r="AH207" i="5"/>
  <c r="H207" i="5"/>
  <c r="E207" i="5"/>
  <c r="AN206" i="5"/>
  <c r="AM206" i="5"/>
  <c r="AL206" i="5"/>
  <c r="AJ206" i="5"/>
  <c r="AI206" i="5"/>
  <c r="AH206" i="5"/>
  <c r="H206" i="5"/>
  <c r="E206" i="5"/>
  <c r="AN205" i="5"/>
  <c r="AM205" i="5"/>
  <c r="AL205" i="5"/>
  <c r="AJ205" i="5"/>
  <c r="AI205" i="5"/>
  <c r="AH205" i="5"/>
  <c r="H205" i="5"/>
  <c r="E205" i="5"/>
  <c r="AN204" i="5"/>
  <c r="AM204" i="5"/>
  <c r="AL204" i="5"/>
  <c r="AJ204" i="5"/>
  <c r="AI204" i="5"/>
  <c r="AH204" i="5"/>
  <c r="AP204" i="5" s="1"/>
  <c r="BO204" i="5" s="1"/>
  <c r="H204" i="5"/>
  <c r="E204" i="5"/>
  <c r="AN203" i="5"/>
  <c r="AM203" i="5"/>
  <c r="AL203" i="5"/>
  <c r="AJ203" i="5"/>
  <c r="AI203" i="5"/>
  <c r="AH203" i="5"/>
  <c r="H203" i="5"/>
  <c r="E203" i="5"/>
  <c r="AN202" i="5"/>
  <c r="AM202" i="5"/>
  <c r="AL202" i="5"/>
  <c r="AJ202" i="5"/>
  <c r="AI202" i="5"/>
  <c r="AH202" i="5"/>
  <c r="H202" i="5"/>
  <c r="E202" i="5"/>
  <c r="AN201" i="5"/>
  <c r="AM201" i="5"/>
  <c r="AL201" i="5"/>
  <c r="AJ201" i="5"/>
  <c r="AI201" i="5"/>
  <c r="AH201" i="5"/>
  <c r="AK201" i="5" s="1"/>
  <c r="H201" i="5"/>
  <c r="E201" i="5"/>
  <c r="AN200" i="5"/>
  <c r="AM200" i="5"/>
  <c r="AL200" i="5"/>
  <c r="AJ200" i="5"/>
  <c r="AI200" i="5"/>
  <c r="AH200" i="5"/>
  <c r="H200" i="5"/>
  <c r="E200" i="5"/>
  <c r="AN199" i="5"/>
  <c r="AM199" i="5"/>
  <c r="AL199" i="5"/>
  <c r="AJ199" i="5"/>
  <c r="AI199" i="5"/>
  <c r="AH199" i="5"/>
  <c r="H199" i="5"/>
  <c r="E199" i="5"/>
  <c r="AN198" i="5"/>
  <c r="AM198" i="5"/>
  <c r="AL198" i="5"/>
  <c r="AJ198" i="5"/>
  <c r="AI198" i="5"/>
  <c r="AH198" i="5"/>
  <c r="H198" i="5"/>
  <c r="E198" i="5"/>
  <c r="AN197" i="5"/>
  <c r="AM197" i="5"/>
  <c r="AL197" i="5"/>
  <c r="AJ197" i="5"/>
  <c r="AI197" i="5"/>
  <c r="AH197" i="5"/>
  <c r="H197" i="5"/>
  <c r="E197" i="5"/>
  <c r="AN196" i="5"/>
  <c r="AM196" i="5"/>
  <c r="AL196" i="5"/>
  <c r="AJ196" i="5"/>
  <c r="AI196" i="5"/>
  <c r="AH196" i="5"/>
  <c r="H196" i="5"/>
  <c r="E196" i="5"/>
  <c r="AN195" i="5"/>
  <c r="AM195" i="5"/>
  <c r="AL195" i="5"/>
  <c r="AJ195" i="5"/>
  <c r="AI195" i="5"/>
  <c r="AH195" i="5"/>
  <c r="H195" i="5"/>
  <c r="E195" i="5"/>
  <c r="AN194" i="5"/>
  <c r="AM194" i="5"/>
  <c r="AL194" i="5"/>
  <c r="AJ194" i="5"/>
  <c r="AI194" i="5"/>
  <c r="AH194" i="5"/>
  <c r="H194" i="5"/>
  <c r="E194" i="5"/>
  <c r="AN193" i="5"/>
  <c r="AM193" i="5"/>
  <c r="AL193" i="5"/>
  <c r="AJ193" i="5"/>
  <c r="AI193" i="5"/>
  <c r="AH193" i="5"/>
  <c r="H193" i="5"/>
  <c r="E193" i="5"/>
  <c r="AN192" i="5"/>
  <c r="AM192" i="5"/>
  <c r="AL192" i="5"/>
  <c r="AJ192" i="5"/>
  <c r="AI192" i="5"/>
  <c r="AH192" i="5"/>
  <c r="H192" i="5"/>
  <c r="E192" i="5"/>
  <c r="AN191" i="5"/>
  <c r="AM191" i="5"/>
  <c r="AL191" i="5"/>
  <c r="AJ191" i="5"/>
  <c r="AI191" i="5"/>
  <c r="AH191" i="5"/>
  <c r="H191" i="5"/>
  <c r="E191" i="5"/>
  <c r="AN190" i="5"/>
  <c r="AM190" i="5"/>
  <c r="AL190" i="5"/>
  <c r="AJ190" i="5"/>
  <c r="AI190" i="5"/>
  <c r="AH190" i="5"/>
  <c r="H190" i="5"/>
  <c r="E190" i="5"/>
  <c r="AN189" i="5"/>
  <c r="AM189" i="5"/>
  <c r="AL189" i="5"/>
  <c r="AJ189" i="5"/>
  <c r="AI189" i="5"/>
  <c r="AH189" i="5"/>
  <c r="H189" i="5"/>
  <c r="E189" i="5"/>
  <c r="AN188" i="5"/>
  <c r="AM188" i="5"/>
  <c r="AL188" i="5"/>
  <c r="AJ188" i="5"/>
  <c r="AI188" i="5"/>
  <c r="AH188" i="5"/>
  <c r="H188" i="5"/>
  <c r="E188" i="5"/>
  <c r="AN187" i="5"/>
  <c r="AM187" i="5"/>
  <c r="AL187" i="5"/>
  <c r="AJ187" i="5"/>
  <c r="AI187" i="5"/>
  <c r="AH187" i="5"/>
  <c r="H187" i="5"/>
  <c r="E187" i="5"/>
  <c r="AN186" i="5"/>
  <c r="AM186" i="5"/>
  <c r="AL186" i="5"/>
  <c r="AJ186" i="5"/>
  <c r="AI186" i="5"/>
  <c r="AH186" i="5"/>
  <c r="H186" i="5"/>
  <c r="E186" i="5"/>
  <c r="AN185" i="5"/>
  <c r="AM185" i="5"/>
  <c r="AL185" i="5"/>
  <c r="AJ185" i="5"/>
  <c r="AI185" i="5"/>
  <c r="AH185" i="5"/>
  <c r="H185" i="5"/>
  <c r="E185" i="5"/>
  <c r="AN184" i="5"/>
  <c r="AM184" i="5"/>
  <c r="AL184" i="5"/>
  <c r="AJ184" i="5"/>
  <c r="AI184" i="5"/>
  <c r="AH184" i="5"/>
  <c r="H184" i="5"/>
  <c r="E184" i="5"/>
  <c r="AN183" i="5"/>
  <c r="AM183" i="5"/>
  <c r="AL183" i="5"/>
  <c r="AJ183" i="5"/>
  <c r="AI183" i="5"/>
  <c r="AH183" i="5"/>
  <c r="H183" i="5"/>
  <c r="E183" i="5"/>
  <c r="AN182" i="5"/>
  <c r="AM182" i="5"/>
  <c r="AL182" i="5"/>
  <c r="AJ182" i="5"/>
  <c r="AI182" i="5"/>
  <c r="AH182" i="5"/>
  <c r="H182" i="5"/>
  <c r="E182" i="5"/>
  <c r="AN181" i="5"/>
  <c r="AM181" i="5"/>
  <c r="AL181" i="5"/>
  <c r="AJ181" i="5"/>
  <c r="AI181" i="5"/>
  <c r="AH181" i="5"/>
  <c r="H181" i="5"/>
  <c r="E181" i="5"/>
  <c r="AN180" i="5"/>
  <c r="AM180" i="5"/>
  <c r="AL180" i="5"/>
  <c r="AJ180" i="5"/>
  <c r="AI180" i="5"/>
  <c r="AH180" i="5"/>
  <c r="H180" i="5"/>
  <c r="E180" i="5"/>
  <c r="AN179" i="5"/>
  <c r="AM179" i="5"/>
  <c r="AL179" i="5"/>
  <c r="AJ179" i="5"/>
  <c r="AI179" i="5"/>
  <c r="AH179" i="5"/>
  <c r="H179" i="5"/>
  <c r="E179" i="5"/>
  <c r="AN178" i="5"/>
  <c r="AM178" i="5"/>
  <c r="AL178" i="5"/>
  <c r="AJ178" i="5"/>
  <c r="AI178" i="5"/>
  <c r="AH178" i="5"/>
  <c r="H178" i="5"/>
  <c r="E178" i="5"/>
  <c r="AN177" i="5"/>
  <c r="AM177" i="5"/>
  <c r="AL177" i="5"/>
  <c r="AJ177" i="5"/>
  <c r="AI177" i="5"/>
  <c r="AH177" i="5"/>
  <c r="H177" i="5"/>
  <c r="E177" i="5"/>
  <c r="AN176" i="5"/>
  <c r="AM176" i="5"/>
  <c r="AL176" i="5"/>
  <c r="AJ176" i="5"/>
  <c r="AI176" i="5"/>
  <c r="AH176" i="5"/>
  <c r="H176" i="5"/>
  <c r="E176" i="5"/>
  <c r="AN175" i="5"/>
  <c r="AM175" i="5"/>
  <c r="AL175" i="5"/>
  <c r="AJ175" i="5"/>
  <c r="AI175" i="5"/>
  <c r="AH175" i="5"/>
  <c r="H175" i="5"/>
  <c r="E175" i="5"/>
  <c r="AN174" i="5"/>
  <c r="AM174" i="5"/>
  <c r="AL174" i="5"/>
  <c r="AJ174" i="5"/>
  <c r="AI174" i="5"/>
  <c r="AH174" i="5"/>
  <c r="H174" i="5"/>
  <c r="E174" i="5"/>
  <c r="AN173" i="5"/>
  <c r="AM173" i="5"/>
  <c r="AL173" i="5"/>
  <c r="AJ173" i="5"/>
  <c r="AI173" i="5"/>
  <c r="AH173" i="5"/>
  <c r="H173" i="5"/>
  <c r="E173" i="5"/>
  <c r="AN172" i="5"/>
  <c r="AM172" i="5"/>
  <c r="AL172" i="5"/>
  <c r="AJ172" i="5"/>
  <c r="AI172" i="5"/>
  <c r="AH172" i="5"/>
  <c r="H172" i="5"/>
  <c r="E172" i="5"/>
  <c r="AN171" i="5"/>
  <c r="AM171" i="5"/>
  <c r="AL171" i="5"/>
  <c r="AJ171" i="5"/>
  <c r="AI171" i="5"/>
  <c r="AH171" i="5"/>
  <c r="H171" i="5"/>
  <c r="E171" i="5"/>
  <c r="AN170" i="5"/>
  <c r="AM170" i="5"/>
  <c r="AL170" i="5"/>
  <c r="AJ170" i="5"/>
  <c r="AI170" i="5"/>
  <c r="AH170" i="5"/>
  <c r="H170" i="5"/>
  <c r="E170" i="5"/>
  <c r="AN169" i="5"/>
  <c r="AM169" i="5"/>
  <c r="AL169" i="5"/>
  <c r="AJ169" i="5"/>
  <c r="AI169" i="5"/>
  <c r="AH169" i="5"/>
  <c r="H169" i="5"/>
  <c r="E169" i="5"/>
  <c r="AN168" i="5"/>
  <c r="AM168" i="5"/>
  <c r="AL168" i="5"/>
  <c r="AJ168" i="5"/>
  <c r="AI168" i="5"/>
  <c r="AH168" i="5"/>
  <c r="H168" i="5"/>
  <c r="E168" i="5"/>
  <c r="AN167" i="5"/>
  <c r="AM167" i="5"/>
  <c r="AL167" i="5"/>
  <c r="AJ167" i="5"/>
  <c r="AI167" i="5"/>
  <c r="AH167" i="5"/>
  <c r="H167" i="5"/>
  <c r="E167" i="5"/>
  <c r="AN166" i="5"/>
  <c r="AM166" i="5"/>
  <c r="AL166" i="5"/>
  <c r="AJ166" i="5"/>
  <c r="AI166" i="5"/>
  <c r="AH166" i="5"/>
  <c r="H166" i="5"/>
  <c r="E166" i="5"/>
  <c r="AN165" i="5"/>
  <c r="AM165" i="5"/>
  <c r="AL165" i="5"/>
  <c r="AJ165" i="5"/>
  <c r="AI165" i="5"/>
  <c r="AH165" i="5"/>
  <c r="H165" i="5"/>
  <c r="E165" i="5"/>
  <c r="AN164" i="5"/>
  <c r="AM164" i="5"/>
  <c r="AL164" i="5"/>
  <c r="AJ164" i="5"/>
  <c r="AI164" i="5"/>
  <c r="AH164" i="5"/>
  <c r="H164" i="5"/>
  <c r="E164" i="5"/>
  <c r="AN163" i="5"/>
  <c r="AM163" i="5"/>
  <c r="AL163" i="5"/>
  <c r="AJ163" i="5"/>
  <c r="AI163" i="5"/>
  <c r="AH163" i="5"/>
  <c r="H163" i="5"/>
  <c r="E163" i="5"/>
  <c r="AN162" i="5"/>
  <c r="AM162" i="5"/>
  <c r="AL162" i="5"/>
  <c r="AJ162" i="5"/>
  <c r="AI162" i="5"/>
  <c r="AH162" i="5"/>
  <c r="H162" i="5"/>
  <c r="E162" i="5"/>
  <c r="AN161" i="5"/>
  <c r="AM161" i="5"/>
  <c r="AL161" i="5"/>
  <c r="AJ161" i="5"/>
  <c r="AI161" i="5"/>
  <c r="AH161" i="5"/>
  <c r="H161" i="5"/>
  <c r="E161" i="5"/>
  <c r="AN160" i="5"/>
  <c r="AM160" i="5"/>
  <c r="AL160" i="5"/>
  <c r="AJ160" i="5"/>
  <c r="AI160" i="5"/>
  <c r="AH160" i="5"/>
  <c r="H160" i="5"/>
  <c r="E160" i="5"/>
  <c r="AN159" i="5"/>
  <c r="AM159" i="5"/>
  <c r="AL159" i="5"/>
  <c r="AJ159" i="5"/>
  <c r="AI159" i="5"/>
  <c r="AH159" i="5"/>
  <c r="AP159" i="5" s="1"/>
  <c r="BO159" i="5" s="1"/>
  <c r="H159" i="5"/>
  <c r="E159" i="5"/>
  <c r="AN158" i="5"/>
  <c r="AM158" i="5"/>
  <c r="AL158" i="5"/>
  <c r="AJ158" i="5"/>
  <c r="AI158" i="5"/>
  <c r="AH158" i="5"/>
  <c r="H158" i="5"/>
  <c r="E158" i="5"/>
  <c r="AN157" i="5"/>
  <c r="AM157" i="5"/>
  <c r="AL157" i="5"/>
  <c r="AJ157" i="5"/>
  <c r="AI157" i="5"/>
  <c r="AH157" i="5"/>
  <c r="AP157" i="5" s="1"/>
  <c r="BO157" i="5" s="1"/>
  <c r="H157" i="5"/>
  <c r="E157" i="5"/>
  <c r="AN156" i="5"/>
  <c r="AM156" i="5"/>
  <c r="AL156" i="5"/>
  <c r="AJ156" i="5"/>
  <c r="AI156" i="5"/>
  <c r="AH156" i="5"/>
  <c r="H156" i="5"/>
  <c r="E156" i="5"/>
  <c r="AN155" i="5"/>
  <c r="AM155" i="5"/>
  <c r="AL155" i="5"/>
  <c r="AJ155" i="5"/>
  <c r="AI155" i="5"/>
  <c r="AH155" i="5"/>
  <c r="H155" i="5"/>
  <c r="E155" i="5"/>
  <c r="AN154" i="5"/>
  <c r="AM154" i="5"/>
  <c r="AL154" i="5"/>
  <c r="AJ154" i="5"/>
  <c r="AI154" i="5"/>
  <c r="AH154" i="5"/>
  <c r="H154" i="5"/>
  <c r="E154" i="5"/>
  <c r="AN153" i="5"/>
  <c r="AM153" i="5"/>
  <c r="AL153" i="5"/>
  <c r="AJ153" i="5"/>
  <c r="AI153" i="5"/>
  <c r="AH153" i="5"/>
  <c r="H153" i="5"/>
  <c r="E153" i="5"/>
  <c r="AN152" i="5"/>
  <c r="AM152" i="5"/>
  <c r="AL152" i="5"/>
  <c r="AJ152" i="5"/>
  <c r="AI152" i="5"/>
  <c r="AH152" i="5"/>
  <c r="H152" i="5"/>
  <c r="E152" i="5"/>
  <c r="AN151" i="5"/>
  <c r="AM151" i="5"/>
  <c r="AL151" i="5"/>
  <c r="AJ151" i="5"/>
  <c r="AI151" i="5"/>
  <c r="AH151" i="5"/>
  <c r="H151" i="5"/>
  <c r="E151" i="5"/>
  <c r="AN150" i="5"/>
  <c r="AM150" i="5"/>
  <c r="AL150" i="5"/>
  <c r="AJ150" i="5"/>
  <c r="AI150" i="5"/>
  <c r="AH150" i="5"/>
  <c r="H150" i="5"/>
  <c r="E150" i="5"/>
  <c r="AN149" i="5"/>
  <c r="AM149" i="5"/>
  <c r="AL149" i="5"/>
  <c r="AJ149" i="5"/>
  <c r="AI149" i="5"/>
  <c r="AH149" i="5"/>
  <c r="H149" i="5"/>
  <c r="E149" i="5"/>
  <c r="AN148" i="5"/>
  <c r="AM148" i="5"/>
  <c r="AL148" i="5"/>
  <c r="AJ148" i="5"/>
  <c r="AI148" i="5"/>
  <c r="AH148" i="5"/>
  <c r="H148" i="5"/>
  <c r="E148" i="5"/>
  <c r="AN147" i="5"/>
  <c r="AM147" i="5"/>
  <c r="AL147" i="5"/>
  <c r="AJ147" i="5"/>
  <c r="AI147" i="5"/>
  <c r="AH147" i="5"/>
  <c r="H147" i="5"/>
  <c r="E147" i="5"/>
  <c r="AN146" i="5"/>
  <c r="AM146" i="5"/>
  <c r="AL146" i="5"/>
  <c r="AJ146" i="5"/>
  <c r="AI146" i="5"/>
  <c r="AH146" i="5"/>
  <c r="H146" i="5"/>
  <c r="E146" i="5"/>
  <c r="AN145" i="5"/>
  <c r="AM145" i="5"/>
  <c r="AL145" i="5"/>
  <c r="AJ145" i="5"/>
  <c r="AI145" i="5"/>
  <c r="AH145" i="5"/>
  <c r="H145" i="5"/>
  <c r="E145" i="5"/>
  <c r="AN144" i="5"/>
  <c r="AM144" i="5"/>
  <c r="AL144" i="5"/>
  <c r="AJ144" i="5"/>
  <c r="AI144" i="5"/>
  <c r="AH144" i="5"/>
  <c r="H144" i="5"/>
  <c r="E144" i="5"/>
  <c r="AN143" i="5"/>
  <c r="AM143" i="5"/>
  <c r="AL143" i="5"/>
  <c r="AJ143" i="5"/>
  <c r="AI143" i="5"/>
  <c r="AH143" i="5"/>
  <c r="H143" i="5"/>
  <c r="E143" i="5"/>
  <c r="AN142" i="5"/>
  <c r="AM142" i="5"/>
  <c r="AL142" i="5"/>
  <c r="AJ142" i="5"/>
  <c r="AI142" i="5"/>
  <c r="AH142" i="5"/>
  <c r="H142" i="5"/>
  <c r="E142" i="5"/>
  <c r="AN141" i="5"/>
  <c r="AM141" i="5"/>
  <c r="AL141" i="5"/>
  <c r="AJ141" i="5"/>
  <c r="AI141" i="5"/>
  <c r="AH141" i="5"/>
  <c r="H141" i="5"/>
  <c r="E141" i="5"/>
  <c r="AN140" i="5"/>
  <c r="AM140" i="5"/>
  <c r="AL140" i="5"/>
  <c r="AJ140" i="5"/>
  <c r="AI140" i="5"/>
  <c r="AH140" i="5"/>
  <c r="H140" i="5"/>
  <c r="E140" i="5"/>
  <c r="AN139" i="5"/>
  <c r="AM139" i="5"/>
  <c r="AL139" i="5"/>
  <c r="AJ139" i="5"/>
  <c r="AI139" i="5"/>
  <c r="AH139" i="5"/>
  <c r="AK139" i="5" s="1"/>
  <c r="H139" i="5"/>
  <c r="E139" i="5"/>
  <c r="AN138" i="5"/>
  <c r="AM138" i="5"/>
  <c r="AL138" i="5"/>
  <c r="AJ138" i="5"/>
  <c r="AI138" i="5"/>
  <c r="AH138" i="5"/>
  <c r="H138" i="5"/>
  <c r="E138" i="5"/>
  <c r="AN137" i="5"/>
  <c r="AM137" i="5"/>
  <c r="AL137" i="5"/>
  <c r="AJ137" i="5"/>
  <c r="AI137" i="5"/>
  <c r="AH137" i="5"/>
  <c r="H137" i="5"/>
  <c r="E137" i="5"/>
  <c r="AN136" i="5"/>
  <c r="AM136" i="5"/>
  <c r="AL136" i="5"/>
  <c r="AJ136" i="5"/>
  <c r="AI136" i="5"/>
  <c r="AH136" i="5"/>
  <c r="H136" i="5"/>
  <c r="E136" i="5"/>
  <c r="AN135" i="5"/>
  <c r="AM135" i="5"/>
  <c r="AL135" i="5"/>
  <c r="AJ135" i="5"/>
  <c r="AI135" i="5"/>
  <c r="AH135" i="5"/>
  <c r="H135" i="5"/>
  <c r="E135" i="5"/>
  <c r="AN134" i="5"/>
  <c r="AM134" i="5"/>
  <c r="AL134" i="5"/>
  <c r="AJ134" i="5"/>
  <c r="AI134" i="5"/>
  <c r="AH134" i="5"/>
  <c r="H134" i="5"/>
  <c r="E134" i="5"/>
  <c r="AN133" i="5"/>
  <c r="AM133" i="5"/>
  <c r="AL133" i="5"/>
  <c r="AJ133" i="5"/>
  <c r="AI133" i="5"/>
  <c r="AH133" i="5"/>
  <c r="H133" i="5"/>
  <c r="E133" i="5"/>
  <c r="AN132" i="5"/>
  <c r="AM132" i="5"/>
  <c r="AL132" i="5"/>
  <c r="AJ132" i="5"/>
  <c r="AI132" i="5"/>
  <c r="AH132" i="5"/>
  <c r="H132" i="5"/>
  <c r="E132" i="5"/>
  <c r="AN131" i="5"/>
  <c r="AM131" i="5"/>
  <c r="AL131" i="5"/>
  <c r="AJ131" i="5"/>
  <c r="AI131" i="5"/>
  <c r="AH131" i="5"/>
  <c r="H131" i="5"/>
  <c r="E131" i="5"/>
  <c r="AN130" i="5"/>
  <c r="AM130" i="5"/>
  <c r="AL130" i="5"/>
  <c r="AJ130" i="5"/>
  <c r="AI130" i="5"/>
  <c r="AH130" i="5"/>
  <c r="H130" i="5"/>
  <c r="E130" i="5"/>
  <c r="AN129" i="5"/>
  <c r="AM129" i="5"/>
  <c r="AL129" i="5"/>
  <c r="AJ129" i="5"/>
  <c r="AI129" i="5"/>
  <c r="AH129" i="5"/>
  <c r="AK129" i="5" s="1"/>
  <c r="H129" i="5"/>
  <c r="E129" i="5"/>
  <c r="AN128" i="5"/>
  <c r="AM128" i="5"/>
  <c r="AL128" i="5"/>
  <c r="AJ128" i="5"/>
  <c r="AI128" i="5"/>
  <c r="AH128" i="5"/>
  <c r="H128" i="5"/>
  <c r="E128" i="5"/>
  <c r="AN127" i="5"/>
  <c r="AM127" i="5"/>
  <c r="AL127" i="5"/>
  <c r="AJ127" i="5"/>
  <c r="AI127" i="5"/>
  <c r="AH127" i="5"/>
  <c r="AP127" i="5" s="1"/>
  <c r="BO127" i="5" s="1"/>
  <c r="H127" i="5"/>
  <c r="E127" i="5"/>
  <c r="AN126" i="5"/>
  <c r="AM126" i="5"/>
  <c r="AL126" i="5"/>
  <c r="AJ126" i="5"/>
  <c r="AI126" i="5"/>
  <c r="AH126" i="5"/>
  <c r="H126" i="5"/>
  <c r="E126" i="5"/>
  <c r="AN125" i="5"/>
  <c r="AM125" i="5"/>
  <c r="AL125" i="5"/>
  <c r="AJ125" i="5"/>
  <c r="AI125" i="5"/>
  <c r="AH125" i="5"/>
  <c r="H125" i="5"/>
  <c r="E125" i="5"/>
  <c r="AN124" i="5"/>
  <c r="AM124" i="5"/>
  <c r="AL124" i="5"/>
  <c r="AJ124" i="5"/>
  <c r="AI124" i="5"/>
  <c r="AH124" i="5"/>
  <c r="H124" i="5"/>
  <c r="E124" i="5"/>
  <c r="AN123" i="5"/>
  <c r="AM123" i="5"/>
  <c r="AL123" i="5"/>
  <c r="AJ123" i="5"/>
  <c r="AI123" i="5"/>
  <c r="AH123" i="5"/>
  <c r="H123" i="5"/>
  <c r="E123" i="5"/>
  <c r="AN122" i="5"/>
  <c r="AM122" i="5"/>
  <c r="AL122" i="5"/>
  <c r="AJ122" i="5"/>
  <c r="AI122" i="5"/>
  <c r="AH122" i="5"/>
  <c r="H122" i="5"/>
  <c r="E122" i="5"/>
  <c r="AN121" i="5"/>
  <c r="AM121" i="5"/>
  <c r="AL121" i="5"/>
  <c r="AJ121" i="5"/>
  <c r="AI121" i="5"/>
  <c r="AH121" i="5"/>
  <c r="H121" i="5"/>
  <c r="E121" i="5"/>
  <c r="AN120" i="5"/>
  <c r="AM120" i="5"/>
  <c r="AL120" i="5"/>
  <c r="AJ120" i="5"/>
  <c r="AI120" i="5"/>
  <c r="AH120" i="5"/>
  <c r="H120" i="5"/>
  <c r="E120" i="5"/>
  <c r="AN119" i="5"/>
  <c r="AM119" i="5"/>
  <c r="AL119" i="5"/>
  <c r="AJ119" i="5"/>
  <c r="AI119" i="5"/>
  <c r="AH119" i="5"/>
  <c r="H119" i="5"/>
  <c r="E119" i="5"/>
  <c r="AN118" i="5"/>
  <c r="AM118" i="5"/>
  <c r="AL118" i="5"/>
  <c r="AJ118" i="5"/>
  <c r="AI118" i="5"/>
  <c r="AH118" i="5"/>
  <c r="H118" i="5"/>
  <c r="E118" i="5"/>
  <c r="AN117" i="5"/>
  <c r="AM117" i="5"/>
  <c r="AL117" i="5"/>
  <c r="AJ117" i="5"/>
  <c r="AI117" i="5"/>
  <c r="AH117" i="5"/>
  <c r="H117" i="5"/>
  <c r="E117" i="5"/>
  <c r="AN116" i="5"/>
  <c r="AM116" i="5"/>
  <c r="AL116" i="5"/>
  <c r="AJ116" i="5"/>
  <c r="AI116" i="5"/>
  <c r="AH116" i="5"/>
  <c r="H116" i="5"/>
  <c r="E116" i="5"/>
  <c r="AN115" i="5"/>
  <c r="AM115" i="5"/>
  <c r="AL115" i="5"/>
  <c r="AJ115" i="5"/>
  <c r="AI115" i="5"/>
  <c r="AH115" i="5"/>
  <c r="H115" i="5"/>
  <c r="E115" i="5"/>
  <c r="AN114" i="5"/>
  <c r="AM114" i="5"/>
  <c r="AL114" i="5"/>
  <c r="AJ114" i="5"/>
  <c r="AI114" i="5"/>
  <c r="AH114" i="5"/>
  <c r="H114" i="5"/>
  <c r="E114" i="5"/>
  <c r="AN113" i="5"/>
  <c r="AM113" i="5"/>
  <c r="AL113" i="5"/>
  <c r="AJ113" i="5"/>
  <c r="AI113" i="5"/>
  <c r="AH113" i="5"/>
  <c r="H113" i="5"/>
  <c r="E113" i="5"/>
  <c r="AN112" i="5"/>
  <c r="AM112" i="5"/>
  <c r="AL112" i="5"/>
  <c r="AJ112" i="5"/>
  <c r="AI112" i="5"/>
  <c r="AH112" i="5"/>
  <c r="H112" i="5"/>
  <c r="E112" i="5"/>
  <c r="AN111" i="5"/>
  <c r="AM111" i="5"/>
  <c r="AL111" i="5"/>
  <c r="AJ111" i="5"/>
  <c r="AI111" i="5"/>
  <c r="AH111" i="5"/>
  <c r="H111" i="5"/>
  <c r="E111" i="5"/>
  <c r="AN110" i="5"/>
  <c r="AM110" i="5"/>
  <c r="AL110" i="5"/>
  <c r="AJ110" i="5"/>
  <c r="AI110" i="5"/>
  <c r="AH110" i="5"/>
  <c r="H110" i="5"/>
  <c r="E110" i="5"/>
  <c r="AN109" i="5"/>
  <c r="AM109" i="5"/>
  <c r="AL109" i="5"/>
  <c r="AJ109" i="5"/>
  <c r="AI109" i="5"/>
  <c r="AH109" i="5"/>
  <c r="H109" i="5"/>
  <c r="E109" i="5"/>
  <c r="AN108" i="5"/>
  <c r="AM108" i="5"/>
  <c r="AL108" i="5"/>
  <c r="AJ108" i="5"/>
  <c r="AI108" i="5"/>
  <c r="AH108" i="5"/>
  <c r="H108" i="5"/>
  <c r="E108" i="5"/>
  <c r="AN107" i="5"/>
  <c r="AM107" i="5"/>
  <c r="AL107" i="5"/>
  <c r="AJ107" i="5"/>
  <c r="AI107" i="5"/>
  <c r="AH107" i="5"/>
  <c r="AK107" i="5" s="1"/>
  <c r="H107" i="5"/>
  <c r="E107" i="5"/>
  <c r="AN106" i="5"/>
  <c r="AM106" i="5"/>
  <c r="AL106" i="5"/>
  <c r="AJ106" i="5"/>
  <c r="AI106" i="5"/>
  <c r="AH106" i="5"/>
  <c r="H106" i="5"/>
  <c r="E106" i="5"/>
  <c r="AN105" i="5"/>
  <c r="AM105" i="5"/>
  <c r="AL105" i="5"/>
  <c r="AJ105" i="5"/>
  <c r="AI105" i="5"/>
  <c r="AH105" i="5"/>
  <c r="H105" i="5"/>
  <c r="E105" i="5"/>
  <c r="AN104" i="5"/>
  <c r="AM104" i="5"/>
  <c r="AL104" i="5"/>
  <c r="AJ104" i="5"/>
  <c r="AI104" i="5"/>
  <c r="AH104" i="5"/>
  <c r="H104" i="5"/>
  <c r="E104" i="5"/>
  <c r="AN103" i="5"/>
  <c r="AM103" i="5"/>
  <c r="AL103" i="5"/>
  <c r="AJ103" i="5"/>
  <c r="AI103" i="5"/>
  <c r="AH103" i="5"/>
  <c r="H103" i="5"/>
  <c r="E103" i="5"/>
  <c r="AN102" i="5"/>
  <c r="AM102" i="5"/>
  <c r="AL102" i="5"/>
  <c r="AJ102" i="5"/>
  <c r="AI102" i="5"/>
  <c r="AH102" i="5"/>
  <c r="H102" i="5"/>
  <c r="E102" i="5"/>
  <c r="AN101" i="5"/>
  <c r="AM101" i="5"/>
  <c r="AL101" i="5"/>
  <c r="AJ101" i="5"/>
  <c r="AI101" i="5"/>
  <c r="AH101" i="5"/>
  <c r="H101" i="5"/>
  <c r="E101" i="5"/>
  <c r="AN100" i="5"/>
  <c r="AM100" i="5"/>
  <c r="AL100" i="5"/>
  <c r="AJ100" i="5"/>
  <c r="AI100" i="5"/>
  <c r="AH100" i="5"/>
  <c r="H100" i="5"/>
  <c r="E100" i="5"/>
  <c r="AN99" i="5"/>
  <c r="AM99" i="5"/>
  <c r="AL99" i="5"/>
  <c r="AJ99" i="5"/>
  <c r="AI99" i="5"/>
  <c r="AH99" i="5"/>
  <c r="H99" i="5"/>
  <c r="E99" i="5"/>
  <c r="AN98" i="5"/>
  <c r="AM98" i="5"/>
  <c r="AL98" i="5"/>
  <c r="AJ98" i="5"/>
  <c r="AI98" i="5"/>
  <c r="AH98" i="5"/>
  <c r="H98" i="5"/>
  <c r="E98" i="5"/>
  <c r="AN97" i="5"/>
  <c r="AM97" i="5"/>
  <c r="AL97" i="5"/>
  <c r="AJ97" i="5"/>
  <c r="AI97" i="5"/>
  <c r="AH97" i="5"/>
  <c r="H97" i="5"/>
  <c r="E97" i="5"/>
  <c r="AN96" i="5"/>
  <c r="AM96" i="5"/>
  <c r="AL96" i="5"/>
  <c r="AJ96" i="5"/>
  <c r="AI96" i="5"/>
  <c r="AH96" i="5"/>
  <c r="H96" i="5"/>
  <c r="E96" i="5"/>
  <c r="AN95" i="5"/>
  <c r="AM95" i="5"/>
  <c r="AL95" i="5"/>
  <c r="AJ95" i="5"/>
  <c r="AI95" i="5"/>
  <c r="AH95" i="5"/>
  <c r="H95" i="5"/>
  <c r="E95" i="5"/>
  <c r="AN94" i="5"/>
  <c r="AM94" i="5"/>
  <c r="AL94" i="5"/>
  <c r="AJ94" i="5"/>
  <c r="AI94" i="5"/>
  <c r="AH94" i="5"/>
  <c r="H94" i="5"/>
  <c r="E94" i="5"/>
  <c r="AN93" i="5"/>
  <c r="AM93" i="5"/>
  <c r="AL93" i="5"/>
  <c r="AJ93" i="5"/>
  <c r="AI93" i="5"/>
  <c r="AH93" i="5"/>
  <c r="H93" i="5"/>
  <c r="E93" i="5"/>
  <c r="AN92" i="5"/>
  <c r="AM92" i="5"/>
  <c r="AL92" i="5"/>
  <c r="AJ92" i="5"/>
  <c r="AI92" i="5"/>
  <c r="AH92" i="5"/>
  <c r="H92" i="5"/>
  <c r="E92" i="5"/>
  <c r="AN91" i="5"/>
  <c r="AM91" i="5"/>
  <c r="AL91" i="5"/>
  <c r="AJ91" i="5"/>
  <c r="AI91" i="5"/>
  <c r="AH91" i="5"/>
  <c r="H91" i="5"/>
  <c r="E91" i="5"/>
  <c r="AN90" i="5"/>
  <c r="AM90" i="5"/>
  <c r="AL90" i="5"/>
  <c r="AJ90" i="5"/>
  <c r="AI90" i="5"/>
  <c r="AH90" i="5"/>
  <c r="H90" i="5"/>
  <c r="E90" i="5"/>
  <c r="AN89" i="5"/>
  <c r="AM89" i="5"/>
  <c r="AL89" i="5"/>
  <c r="AJ89" i="5"/>
  <c r="AI89" i="5"/>
  <c r="AH89" i="5"/>
  <c r="H89" i="5"/>
  <c r="E89" i="5"/>
  <c r="AN88" i="5"/>
  <c r="AM88" i="5"/>
  <c r="AL88" i="5"/>
  <c r="AJ88" i="5"/>
  <c r="AI88" i="5"/>
  <c r="AH88" i="5"/>
  <c r="H88" i="5"/>
  <c r="E88" i="5"/>
  <c r="AN87" i="5"/>
  <c r="AM87" i="5"/>
  <c r="AL87" i="5"/>
  <c r="AJ87" i="5"/>
  <c r="AI87" i="5"/>
  <c r="AH87" i="5"/>
  <c r="H87" i="5"/>
  <c r="E87" i="5"/>
  <c r="AN86" i="5"/>
  <c r="AM86" i="5"/>
  <c r="AL86" i="5"/>
  <c r="AJ86" i="5"/>
  <c r="AI86" i="5"/>
  <c r="AH86" i="5"/>
  <c r="H86" i="5"/>
  <c r="E86" i="5"/>
  <c r="AN85" i="5"/>
  <c r="AM85" i="5"/>
  <c r="AL85" i="5"/>
  <c r="AJ85" i="5"/>
  <c r="AI85" i="5"/>
  <c r="AH85" i="5"/>
  <c r="H85" i="5"/>
  <c r="E85" i="5"/>
  <c r="AN84" i="5"/>
  <c r="AM84" i="5"/>
  <c r="AL84" i="5"/>
  <c r="AJ84" i="5"/>
  <c r="AI84" i="5"/>
  <c r="AH84" i="5"/>
  <c r="H84" i="5"/>
  <c r="E84" i="5"/>
  <c r="AN83" i="5"/>
  <c r="AM83" i="5"/>
  <c r="AL83" i="5"/>
  <c r="AJ83" i="5"/>
  <c r="AI83" i="5"/>
  <c r="AH83" i="5"/>
  <c r="H83" i="5"/>
  <c r="E83" i="5"/>
  <c r="AN82" i="5"/>
  <c r="AM82" i="5"/>
  <c r="AL82" i="5"/>
  <c r="AJ82" i="5"/>
  <c r="AI82" i="5"/>
  <c r="AH82" i="5"/>
  <c r="H82" i="5"/>
  <c r="E82" i="5"/>
  <c r="AN81" i="5"/>
  <c r="AM81" i="5"/>
  <c r="AL81" i="5"/>
  <c r="AJ81" i="5"/>
  <c r="AI81" i="5"/>
  <c r="AH81" i="5"/>
  <c r="H81" i="5"/>
  <c r="E81" i="5"/>
  <c r="AN80" i="5"/>
  <c r="AM80" i="5"/>
  <c r="AL80" i="5"/>
  <c r="AJ80" i="5"/>
  <c r="AI80" i="5"/>
  <c r="AH80" i="5"/>
  <c r="H80" i="5"/>
  <c r="E80" i="5"/>
  <c r="AN79" i="5"/>
  <c r="AM79" i="5"/>
  <c r="AL79" i="5"/>
  <c r="AJ79" i="5"/>
  <c r="AI79" i="5"/>
  <c r="AH79" i="5"/>
  <c r="H79" i="5"/>
  <c r="E79" i="5"/>
  <c r="AN78" i="5"/>
  <c r="AM78" i="5"/>
  <c r="AL78" i="5"/>
  <c r="AJ78" i="5"/>
  <c r="AI78" i="5"/>
  <c r="AH78" i="5"/>
  <c r="H78" i="5"/>
  <c r="E78" i="5"/>
  <c r="AN77" i="5"/>
  <c r="AM77" i="5"/>
  <c r="AL77" i="5"/>
  <c r="AJ77" i="5"/>
  <c r="AI77" i="5"/>
  <c r="AH77" i="5"/>
  <c r="H77" i="5"/>
  <c r="E77" i="5"/>
  <c r="AN76" i="5"/>
  <c r="AM76" i="5"/>
  <c r="AL76" i="5"/>
  <c r="AJ76" i="5"/>
  <c r="AI76" i="5"/>
  <c r="AH76" i="5"/>
  <c r="H76" i="5"/>
  <c r="E76" i="5"/>
  <c r="AN75" i="5"/>
  <c r="AM75" i="5"/>
  <c r="AL75" i="5"/>
  <c r="AJ75" i="5"/>
  <c r="AI75" i="5"/>
  <c r="AH75" i="5"/>
  <c r="H75" i="5"/>
  <c r="E75" i="5"/>
  <c r="AN74" i="5"/>
  <c r="AM74" i="5"/>
  <c r="AL74" i="5"/>
  <c r="AJ74" i="5"/>
  <c r="AI74" i="5"/>
  <c r="AH74" i="5"/>
  <c r="H74" i="5"/>
  <c r="E74" i="5"/>
  <c r="AN73" i="5"/>
  <c r="AM73" i="5"/>
  <c r="AL73" i="5"/>
  <c r="AJ73" i="5"/>
  <c r="AI73" i="5"/>
  <c r="AH73" i="5"/>
  <c r="H73" i="5"/>
  <c r="E73" i="5"/>
  <c r="AN72" i="5"/>
  <c r="AM72" i="5"/>
  <c r="AL72" i="5"/>
  <c r="AJ72" i="5"/>
  <c r="AI72" i="5"/>
  <c r="AH72" i="5"/>
  <c r="H72" i="5"/>
  <c r="E72" i="5"/>
  <c r="AN71" i="5"/>
  <c r="AM71" i="5"/>
  <c r="AL71" i="5"/>
  <c r="AJ71" i="5"/>
  <c r="AI71" i="5"/>
  <c r="AH71" i="5"/>
  <c r="H71" i="5"/>
  <c r="E71" i="5"/>
  <c r="AN70" i="5"/>
  <c r="AM70" i="5"/>
  <c r="AL70" i="5"/>
  <c r="AJ70" i="5"/>
  <c r="AI70" i="5"/>
  <c r="AH70" i="5"/>
  <c r="H70" i="5"/>
  <c r="E70" i="5"/>
  <c r="AN69" i="5"/>
  <c r="AM69" i="5"/>
  <c r="AL69" i="5"/>
  <c r="AJ69" i="5"/>
  <c r="AI69" i="5"/>
  <c r="AH69" i="5"/>
  <c r="H69" i="5"/>
  <c r="E69" i="5"/>
  <c r="AN68" i="5"/>
  <c r="AM68" i="5"/>
  <c r="AL68" i="5"/>
  <c r="AJ68" i="5"/>
  <c r="AI68" i="5"/>
  <c r="AH68" i="5"/>
  <c r="H68" i="5"/>
  <c r="E68" i="5"/>
  <c r="AN67" i="5"/>
  <c r="AM67" i="5"/>
  <c r="AL67" i="5"/>
  <c r="AJ67" i="5"/>
  <c r="AI67" i="5"/>
  <c r="AH67" i="5"/>
  <c r="H67" i="5"/>
  <c r="E67" i="5"/>
  <c r="AN66" i="5"/>
  <c r="AM66" i="5"/>
  <c r="AL66" i="5"/>
  <c r="AJ66" i="5"/>
  <c r="AI66" i="5"/>
  <c r="AH66" i="5"/>
  <c r="H66" i="5"/>
  <c r="E66" i="5"/>
  <c r="AN65" i="5"/>
  <c r="AM65" i="5"/>
  <c r="AL65" i="5"/>
  <c r="AJ65" i="5"/>
  <c r="AI65" i="5"/>
  <c r="AH65" i="5"/>
  <c r="H65" i="5"/>
  <c r="E65" i="5"/>
  <c r="AN64" i="5"/>
  <c r="AM64" i="5"/>
  <c r="AL64" i="5"/>
  <c r="AJ64" i="5"/>
  <c r="AI64" i="5"/>
  <c r="AH64" i="5"/>
  <c r="H64" i="5"/>
  <c r="E64" i="5"/>
  <c r="AN63" i="5"/>
  <c r="AM63" i="5"/>
  <c r="AL63" i="5"/>
  <c r="AJ63" i="5"/>
  <c r="AI63" i="5"/>
  <c r="AH63" i="5"/>
  <c r="H63" i="5"/>
  <c r="E63" i="5"/>
  <c r="AN62" i="5"/>
  <c r="AM62" i="5"/>
  <c r="AL62" i="5"/>
  <c r="AJ62" i="5"/>
  <c r="AI62" i="5"/>
  <c r="AH62" i="5"/>
  <c r="H62" i="5"/>
  <c r="E62" i="5"/>
  <c r="AN61" i="5"/>
  <c r="AM61" i="5"/>
  <c r="AL61" i="5"/>
  <c r="AJ61" i="5"/>
  <c r="AI61" i="5"/>
  <c r="AH61" i="5"/>
  <c r="H61" i="5"/>
  <c r="E61" i="5"/>
  <c r="AN60" i="5"/>
  <c r="AM60" i="5"/>
  <c r="AL60" i="5"/>
  <c r="AJ60" i="5"/>
  <c r="AI60" i="5"/>
  <c r="AH60" i="5"/>
  <c r="H60" i="5"/>
  <c r="E60" i="5"/>
  <c r="AN59" i="5"/>
  <c r="AM59" i="5"/>
  <c r="AL59" i="5"/>
  <c r="AJ59" i="5"/>
  <c r="AI59" i="5"/>
  <c r="AH59" i="5"/>
  <c r="H59" i="5"/>
  <c r="E59" i="5"/>
  <c r="AN58" i="5"/>
  <c r="AM58" i="5"/>
  <c r="AL58" i="5"/>
  <c r="AJ58" i="5"/>
  <c r="AI58" i="5"/>
  <c r="AH58" i="5"/>
  <c r="H58" i="5"/>
  <c r="E58" i="5"/>
  <c r="AN57" i="5"/>
  <c r="AM57" i="5"/>
  <c r="AL57" i="5"/>
  <c r="AJ57" i="5"/>
  <c r="AI57" i="5"/>
  <c r="AH57" i="5"/>
  <c r="H57" i="5"/>
  <c r="E57" i="5"/>
  <c r="AN56" i="5"/>
  <c r="AM56" i="5"/>
  <c r="AL56" i="5"/>
  <c r="AJ56" i="5"/>
  <c r="AI56" i="5"/>
  <c r="AH56" i="5"/>
  <c r="H56" i="5"/>
  <c r="E56" i="5"/>
  <c r="AN55" i="5"/>
  <c r="AM55" i="5"/>
  <c r="AL55" i="5"/>
  <c r="AJ55" i="5"/>
  <c r="AI55" i="5"/>
  <c r="AH55" i="5"/>
  <c r="H55" i="5"/>
  <c r="E55" i="5"/>
  <c r="AN54" i="5"/>
  <c r="AM54" i="5"/>
  <c r="AL54" i="5"/>
  <c r="AJ54" i="5"/>
  <c r="AI54" i="5"/>
  <c r="AH54" i="5"/>
  <c r="H54" i="5"/>
  <c r="E54" i="5"/>
  <c r="AN53" i="5"/>
  <c r="AM53" i="5"/>
  <c r="AL53" i="5"/>
  <c r="AJ53" i="5"/>
  <c r="AI53" i="5"/>
  <c r="AH53" i="5"/>
  <c r="H53" i="5"/>
  <c r="E53" i="5"/>
  <c r="AN52" i="5"/>
  <c r="AM52" i="5"/>
  <c r="AL52" i="5"/>
  <c r="AJ52" i="5"/>
  <c r="AI52" i="5"/>
  <c r="AH52" i="5"/>
  <c r="H52" i="5"/>
  <c r="E52" i="5"/>
  <c r="AN51" i="5"/>
  <c r="AM51" i="5"/>
  <c r="AL51" i="5"/>
  <c r="AJ51" i="5"/>
  <c r="AI51" i="5"/>
  <c r="AH51" i="5"/>
  <c r="H51" i="5"/>
  <c r="E51" i="5"/>
  <c r="AN50" i="5"/>
  <c r="AM50" i="5"/>
  <c r="AL50" i="5"/>
  <c r="AJ50" i="5"/>
  <c r="AI50" i="5"/>
  <c r="AH50" i="5"/>
  <c r="H50" i="5"/>
  <c r="E50" i="5"/>
  <c r="AN49" i="5"/>
  <c r="AM49" i="5"/>
  <c r="AL49" i="5"/>
  <c r="AJ49" i="5"/>
  <c r="AI49" i="5"/>
  <c r="AH49" i="5"/>
  <c r="H49" i="5"/>
  <c r="E49" i="5"/>
  <c r="AN48" i="5"/>
  <c r="AM48" i="5"/>
  <c r="AL48" i="5"/>
  <c r="AJ48" i="5"/>
  <c r="AI48" i="5"/>
  <c r="AH48" i="5"/>
  <c r="H48" i="5"/>
  <c r="E48" i="5"/>
  <c r="AN47" i="5"/>
  <c r="AM47" i="5"/>
  <c r="AL47" i="5"/>
  <c r="AJ47" i="5"/>
  <c r="AI47" i="5"/>
  <c r="AH47" i="5"/>
  <c r="H47" i="5"/>
  <c r="E47" i="5"/>
  <c r="AN46" i="5"/>
  <c r="AM46" i="5"/>
  <c r="AL46" i="5"/>
  <c r="AJ46" i="5"/>
  <c r="AI46" i="5"/>
  <c r="AH46" i="5"/>
  <c r="H46" i="5"/>
  <c r="E46" i="5"/>
  <c r="AN45" i="5"/>
  <c r="AM45" i="5"/>
  <c r="AL45" i="5"/>
  <c r="AJ45" i="5"/>
  <c r="AI45" i="5"/>
  <c r="AH45" i="5"/>
  <c r="H45" i="5"/>
  <c r="E45" i="5"/>
  <c r="AN44" i="5"/>
  <c r="AM44" i="5"/>
  <c r="AL44" i="5"/>
  <c r="AJ44" i="5"/>
  <c r="AI44" i="5"/>
  <c r="AH44" i="5"/>
  <c r="H44" i="5"/>
  <c r="E44" i="5"/>
  <c r="AN43" i="5"/>
  <c r="AM43" i="5"/>
  <c r="AL43" i="5"/>
  <c r="AJ43" i="5"/>
  <c r="AI43" i="5"/>
  <c r="AH43" i="5"/>
  <c r="H43" i="5"/>
  <c r="E43" i="5"/>
  <c r="AN42" i="5"/>
  <c r="AM42" i="5"/>
  <c r="AL42" i="5"/>
  <c r="AJ42" i="5"/>
  <c r="AI42" i="5"/>
  <c r="AH42" i="5"/>
  <c r="H42" i="5"/>
  <c r="E42" i="5"/>
  <c r="AN41" i="5"/>
  <c r="AM41" i="5"/>
  <c r="AQ41" i="5" s="1"/>
  <c r="BP41" i="5" s="1"/>
  <c r="AL41" i="5"/>
  <c r="AJ41" i="5"/>
  <c r="AI41" i="5"/>
  <c r="AH41" i="5"/>
  <c r="H41" i="5"/>
  <c r="E41" i="5"/>
  <c r="AN40" i="5"/>
  <c r="AM40" i="5"/>
  <c r="AL40" i="5"/>
  <c r="AJ40" i="5"/>
  <c r="AI40" i="5"/>
  <c r="AH40" i="5"/>
  <c r="H40" i="5"/>
  <c r="E40" i="5"/>
  <c r="AN39" i="5"/>
  <c r="AM39" i="5"/>
  <c r="AQ39" i="5" s="1"/>
  <c r="BP39" i="5" s="1"/>
  <c r="AL39" i="5"/>
  <c r="AJ39" i="5"/>
  <c r="AI39" i="5"/>
  <c r="AH39" i="5"/>
  <c r="H39" i="5"/>
  <c r="E39" i="5"/>
  <c r="AN38" i="5"/>
  <c r="AM38" i="5"/>
  <c r="AQ38" i="5" s="1"/>
  <c r="BP38" i="5" s="1"/>
  <c r="AL38" i="5"/>
  <c r="AJ38" i="5"/>
  <c r="AI38" i="5"/>
  <c r="AH38" i="5"/>
  <c r="H38" i="5"/>
  <c r="E38" i="5"/>
  <c r="AN37" i="5"/>
  <c r="AM37" i="5"/>
  <c r="AL37" i="5"/>
  <c r="AJ37" i="5"/>
  <c r="AI37" i="5"/>
  <c r="AH37" i="5"/>
  <c r="H37" i="5"/>
  <c r="E37" i="5"/>
  <c r="AN36" i="5"/>
  <c r="AM36" i="5"/>
  <c r="AQ36" i="5" s="1"/>
  <c r="BP36" i="5" s="1"/>
  <c r="AL36" i="5"/>
  <c r="AJ36" i="5"/>
  <c r="AI36" i="5"/>
  <c r="AH36" i="5"/>
  <c r="H36" i="5"/>
  <c r="E36" i="5"/>
  <c r="AN35" i="5"/>
  <c r="AM35" i="5"/>
  <c r="AL35" i="5"/>
  <c r="AJ35" i="5"/>
  <c r="AI35" i="5"/>
  <c r="AH35" i="5"/>
  <c r="H35" i="5"/>
  <c r="E35" i="5"/>
  <c r="AN34" i="5"/>
  <c r="AM34" i="5"/>
  <c r="AL34" i="5"/>
  <c r="AJ34" i="5"/>
  <c r="AI34" i="5"/>
  <c r="AH34" i="5"/>
  <c r="H34" i="5"/>
  <c r="E34" i="5"/>
  <c r="AN33" i="5"/>
  <c r="AM33" i="5"/>
  <c r="AQ33" i="5" s="1"/>
  <c r="BP33" i="5" s="1"/>
  <c r="AL33" i="5"/>
  <c r="AJ33" i="5"/>
  <c r="AI33" i="5"/>
  <c r="AH33" i="5"/>
  <c r="H33" i="5"/>
  <c r="E33" i="5"/>
  <c r="AN32" i="5"/>
  <c r="AM32" i="5"/>
  <c r="AL32" i="5"/>
  <c r="AJ32" i="5"/>
  <c r="AI32" i="5"/>
  <c r="AH32" i="5"/>
  <c r="H32" i="5"/>
  <c r="E32" i="5"/>
  <c r="AN31" i="5"/>
  <c r="AM31" i="5"/>
  <c r="AL31" i="5"/>
  <c r="AJ31" i="5"/>
  <c r="AI31" i="5"/>
  <c r="AH31" i="5"/>
  <c r="H31" i="5"/>
  <c r="E31" i="5"/>
  <c r="AN30" i="5"/>
  <c r="AM30" i="5"/>
  <c r="AL30" i="5"/>
  <c r="AJ30" i="5"/>
  <c r="AI30" i="5"/>
  <c r="AH30" i="5"/>
  <c r="H30" i="5"/>
  <c r="E30" i="5"/>
  <c r="AN29" i="5"/>
  <c r="AM29" i="5"/>
  <c r="AL29" i="5"/>
  <c r="AJ29" i="5"/>
  <c r="AI29" i="5"/>
  <c r="AH29" i="5"/>
  <c r="H29" i="5"/>
  <c r="E29" i="5"/>
  <c r="AN28" i="5"/>
  <c r="AM28" i="5"/>
  <c r="AL28" i="5"/>
  <c r="AJ28" i="5"/>
  <c r="AI28" i="5"/>
  <c r="AH28" i="5"/>
  <c r="H28" i="5"/>
  <c r="E28" i="5"/>
  <c r="AN27" i="5"/>
  <c r="AM27" i="5"/>
  <c r="AL27" i="5"/>
  <c r="AJ27" i="5"/>
  <c r="AI27" i="5"/>
  <c r="AH27" i="5"/>
  <c r="H27" i="5"/>
  <c r="E27" i="5"/>
  <c r="AN26" i="5"/>
  <c r="AM26" i="5"/>
  <c r="AL26" i="5"/>
  <c r="AJ26" i="5"/>
  <c r="AI26" i="5"/>
  <c r="AH26" i="5"/>
  <c r="H26" i="5"/>
  <c r="E26" i="5"/>
  <c r="AN25" i="5"/>
  <c r="AM25" i="5"/>
  <c r="AL25" i="5"/>
  <c r="AJ25" i="5"/>
  <c r="AI25" i="5"/>
  <c r="AH25" i="5"/>
  <c r="H25" i="5"/>
  <c r="E25" i="5"/>
  <c r="AN24" i="5"/>
  <c r="AM24" i="5"/>
  <c r="AL24" i="5"/>
  <c r="AJ24" i="5"/>
  <c r="AI24" i="5"/>
  <c r="AH24" i="5"/>
  <c r="H24" i="5"/>
  <c r="E24" i="5"/>
  <c r="AN23" i="5"/>
  <c r="AM23" i="5"/>
  <c r="AL23" i="5"/>
  <c r="AJ23" i="5"/>
  <c r="AI23" i="5"/>
  <c r="AH23" i="5"/>
  <c r="H23" i="5"/>
  <c r="E23" i="5"/>
  <c r="AN22" i="5"/>
  <c r="AM22" i="5"/>
  <c r="AL22" i="5"/>
  <c r="AJ22" i="5"/>
  <c r="AI22" i="5"/>
  <c r="AH22" i="5"/>
  <c r="H22" i="5"/>
  <c r="E22" i="5"/>
  <c r="AN21" i="5"/>
  <c r="AM21" i="5"/>
  <c r="AL21" i="5"/>
  <c r="AJ21" i="5"/>
  <c r="AI21" i="5"/>
  <c r="AH21" i="5"/>
  <c r="H21" i="5"/>
  <c r="E21" i="5"/>
  <c r="AN20" i="5"/>
  <c r="AM20" i="5"/>
  <c r="AL20" i="5"/>
  <c r="AJ20" i="5"/>
  <c r="AI20" i="5"/>
  <c r="AH20" i="5"/>
  <c r="H20" i="5"/>
  <c r="E20" i="5"/>
  <c r="AN19" i="5"/>
  <c r="AM19" i="5"/>
  <c r="AL19" i="5"/>
  <c r="AJ19" i="5"/>
  <c r="AI19" i="5"/>
  <c r="AH19" i="5"/>
  <c r="H19" i="5"/>
  <c r="E19" i="5"/>
  <c r="AN18" i="5"/>
  <c r="AM18" i="5"/>
  <c r="AL18" i="5"/>
  <c r="AJ18" i="5"/>
  <c r="AI18" i="5"/>
  <c r="AH18" i="5"/>
  <c r="H18" i="5"/>
  <c r="E18" i="5"/>
  <c r="AN17" i="5"/>
  <c r="AM17" i="5"/>
  <c r="AL17" i="5"/>
  <c r="AJ17" i="5"/>
  <c r="AI17" i="5"/>
  <c r="AH17" i="5"/>
  <c r="H17" i="5"/>
  <c r="E17" i="5"/>
  <c r="AN16" i="5"/>
  <c r="AM16" i="5"/>
  <c r="AL16" i="5"/>
  <c r="AJ16" i="5"/>
  <c r="AI16" i="5"/>
  <c r="AH16" i="5"/>
  <c r="H16" i="5"/>
  <c r="E16" i="5"/>
  <c r="AN15" i="5"/>
  <c r="AM15" i="5"/>
  <c r="AL15" i="5"/>
  <c r="AJ15" i="5"/>
  <c r="AI15" i="5"/>
  <c r="AH15" i="5"/>
  <c r="H15" i="5"/>
  <c r="E15" i="5"/>
  <c r="AN14" i="5"/>
  <c r="AM14" i="5"/>
  <c r="AL14" i="5"/>
  <c r="AJ14" i="5"/>
  <c r="AI14" i="5"/>
  <c r="AH14" i="5"/>
  <c r="H14" i="5"/>
  <c r="E14" i="5"/>
  <c r="AN13" i="5"/>
  <c r="AM13" i="5"/>
  <c r="AL13" i="5"/>
  <c r="AJ13" i="5"/>
  <c r="AI13" i="5"/>
  <c r="AH13" i="5"/>
  <c r="H13" i="5"/>
  <c r="E13" i="5"/>
  <c r="AN12" i="5"/>
  <c r="AM12" i="5"/>
  <c r="AL12" i="5"/>
  <c r="AJ12" i="5"/>
  <c r="AI12" i="5"/>
  <c r="AH12" i="5"/>
  <c r="H12" i="5"/>
  <c r="E12" i="5"/>
  <c r="AN11" i="5"/>
  <c r="AM11" i="5"/>
  <c r="AL11" i="5"/>
  <c r="AJ11" i="5"/>
  <c r="AI11" i="5"/>
  <c r="AH11" i="5"/>
  <c r="H11" i="5"/>
  <c r="E11" i="5"/>
  <c r="AN10" i="5"/>
  <c r="AM10" i="5"/>
  <c r="AL10" i="5"/>
  <c r="AJ10" i="5"/>
  <c r="AI10" i="5"/>
  <c r="AH10" i="5"/>
  <c r="H10" i="5"/>
  <c r="E10" i="5"/>
  <c r="AN9" i="5"/>
  <c r="AM9" i="5"/>
  <c r="AL9" i="5"/>
  <c r="AJ9" i="5"/>
  <c r="AI9" i="5"/>
  <c r="AH9" i="5"/>
  <c r="H9" i="5"/>
  <c r="E9" i="5"/>
  <c r="AN8" i="5"/>
  <c r="AM8" i="5"/>
  <c r="AL8" i="5"/>
  <c r="AJ8" i="5"/>
  <c r="AI8" i="5"/>
  <c r="AH8" i="5"/>
  <c r="H8" i="5"/>
  <c r="E8" i="5"/>
  <c r="AN7" i="5"/>
  <c r="AM7" i="5"/>
  <c r="AL7" i="5"/>
  <c r="AJ7" i="5"/>
  <c r="AI7" i="5"/>
  <c r="AH7" i="5"/>
  <c r="H7" i="5"/>
  <c r="E7" i="5"/>
  <c r="AN6" i="5"/>
  <c r="AM6" i="5"/>
  <c r="AL6" i="5"/>
  <c r="AJ6" i="5"/>
  <c r="AI6" i="5"/>
  <c r="AH6" i="5"/>
  <c r="H6" i="5"/>
  <c r="E6" i="5"/>
  <c r="AN5" i="5"/>
  <c r="AM5" i="5"/>
  <c r="AL5" i="5"/>
  <c r="AJ5" i="5"/>
  <c r="AI5" i="5"/>
  <c r="AH5" i="5"/>
  <c r="H5" i="5"/>
  <c r="E5" i="5"/>
  <c r="BR4" i="5"/>
  <c r="BQ4" i="5"/>
  <c r="BP4" i="5"/>
  <c r="BO4" i="5"/>
  <c r="BH4" i="5"/>
  <c r="BG4" i="5"/>
  <c r="BF4" i="5"/>
  <c r="BE4" i="5"/>
  <c r="S4" i="5"/>
  <c r="V4" i="5" s="1"/>
  <c r="R4" i="5"/>
  <c r="U4" i="5" s="1"/>
  <c r="N4" i="5"/>
  <c r="M4" i="5"/>
  <c r="Z4" i="5" s="1"/>
  <c r="AE4" i="5" s="1"/>
  <c r="L4" i="5"/>
  <c r="Y4" i="5" s="1"/>
  <c r="AD4" i="5" s="1"/>
  <c r="K4" i="5"/>
  <c r="X4" i="5" s="1"/>
  <c r="AC4" i="5" s="1"/>
  <c r="B3" i="7"/>
  <c r="B4" i="7"/>
  <c r="B5" i="7"/>
  <c r="B6" i="7"/>
  <c r="BB29" i="4"/>
  <c r="BB41" i="4"/>
  <c r="BB94" i="4"/>
  <c r="AK244" i="5" l="1"/>
  <c r="AZ348" i="5"/>
  <c r="AP223" i="5"/>
  <c r="BO223" i="5" s="1"/>
  <c r="AP243" i="5"/>
  <c r="BO243" i="5" s="1"/>
  <c r="AP248" i="5"/>
  <c r="BO248" i="5" s="1"/>
  <c r="AP278" i="5"/>
  <c r="BO278" i="5" s="1"/>
  <c r="AR335" i="5"/>
  <c r="BQ335" i="5" s="1"/>
  <c r="I274" i="8"/>
  <c r="AQ40" i="5"/>
  <c r="BP40" i="5" s="1"/>
  <c r="AP128" i="5"/>
  <c r="BO128" i="5" s="1"/>
  <c r="AK133" i="5"/>
  <c r="AK143" i="5"/>
  <c r="AP158" i="5"/>
  <c r="BO158" i="5" s="1"/>
  <c r="AP163" i="5"/>
  <c r="BO163" i="5" s="1"/>
  <c r="AR285" i="5"/>
  <c r="BQ285" i="5" s="1"/>
  <c r="AZ324" i="5"/>
  <c r="BA341" i="5"/>
  <c r="AK142" i="5"/>
  <c r="AK162" i="5"/>
  <c r="AK182" i="5"/>
  <c r="I266" i="8"/>
  <c r="AP231" i="5"/>
  <c r="BO231" i="5" s="1"/>
  <c r="AP241" i="5"/>
  <c r="BO241" i="5" s="1"/>
  <c r="AP281" i="5"/>
  <c r="BO281" i="5" s="1"/>
  <c r="AZ323" i="5"/>
  <c r="AR283" i="5"/>
  <c r="BQ283" i="5" s="1"/>
  <c r="AQ42" i="5"/>
  <c r="BP42" i="5" s="1"/>
  <c r="AK130" i="5"/>
  <c r="AP135" i="5"/>
  <c r="BO135" i="5" s="1"/>
  <c r="AK140" i="5"/>
  <c r="AP160" i="5"/>
  <c r="BO160" i="5" s="1"/>
  <c r="AK165" i="5"/>
  <c r="AP205" i="5"/>
  <c r="BO205" i="5" s="1"/>
  <c r="AP225" i="5"/>
  <c r="BO225" i="5" s="1"/>
  <c r="AP230" i="5"/>
  <c r="BO230" i="5" s="1"/>
  <c r="AP245" i="5"/>
  <c r="BO245" i="5" s="1"/>
  <c r="F204" i="8"/>
  <c r="T204" i="8" s="1"/>
  <c r="I278" i="8"/>
  <c r="F346" i="8"/>
  <c r="K358" i="8" s="1"/>
  <c r="P358" i="8" s="1"/>
  <c r="I358" i="8"/>
  <c r="N358" i="8" s="1"/>
  <c r="I206" i="8"/>
  <c r="T343" i="8"/>
  <c r="K355" i="8"/>
  <c r="P355" i="8" s="1"/>
  <c r="I218" i="8"/>
  <c r="T260" i="8"/>
  <c r="I246" i="8"/>
  <c r="N246" i="8" s="1"/>
  <c r="Q260" i="8"/>
  <c r="S260" i="8"/>
  <c r="R218" i="8"/>
  <c r="Q218" i="8"/>
  <c r="AQ291" i="5"/>
  <c r="BP291" i="5" s="1"/>
  <c r="AQ292" i="5"/>
  <c r="BP292" i="5" s="1"/>
  <c r="AQ306" i="5"/>
  <c r="BP306" i="5" s="1"/>
  <c r="AQ331" i="5"/>
  <c r="BP331" i="5" s="1"/>
  <c r="AR6" i="5"/>
  <c r="BQ6" i="5" s="1"/>
  <c r="AR7" i="5"/>
  <c r="BQ7" i="5" s="1"/>
  <c r="AR12" i="5"/>
  <c r="BQ12" i="5" s="1"/>
  <c r="AR85" i="5"/>
  <c r="BQ85" i="5" s="1"/>
  <c r="AR86" i="5"/>
  <c r="BQ86" i="5" s="1"/>
  <c r="AR87" i="5"/>
  <c r="BQ87" i="5" s="1"/>
  <c r="AR122" i="5"/>
  <c r="BQ122" i="5" s="1"/>
  <c r="AR123" i="5"/>
  <c r="BQ123" i="5" s="1"/>
  <c r="AR146" i="5"/>
  <c r="BQ146" i="5" s="1"/>
  <c r="AR154" i="5"/>
  <c r="BQ154" i="5" s="1"/>
  <c r="AR209" i="5"/>
  <c r="BQ209" i="5" s="1"/>
  <c r="AR211" i="5"/>
  <c r="BQ211" i="5" s="1"/>
  <c r="AR218" i="5"/>
  <c r="BQ218" i="5" s="1"/>
  <c r="AR219" i="5"/>
  <c r="BQ219" i="5" s="1"/>
  <c r="AR225" i="5"/>
  <c r="BQ225" i="5" s="1"/>
  <c r="AR226" i="5"/>
  <c r="BQ226" i="5" s="1"/>
  <c r="AR236" i="5"/>
  <c r="BQ236" i="5" s="1"/>
  <c r="AR237" i="5"/>
  <c r="BQ237" i="5" s="1"/>
  <c r="AR239" i="5"/>
  <c r="BQ239" i="5" s="1"/>
  <c r="AR241" i="5"/>
  <c r="BQ241" i="5" s="1"/>
  <c r="AR246" i="5"/>
  <c r="BQ246" i="5" s="1"/>
  <c r="AR253" i="5"/>
  <c r="BQ253" i="5" s="1"/>
  <c r="AR254" i="5"/>
  <c r="BQ254" i="5" s="1"/>
  <c r="AR269" i="5"/>
  <c r="BQ269" i="5" s="1"/>
  <c r="F295" i="8"/>
  <c r="S295" i="8" s="1"/>
  <c r="AO281" i="5"/>
  <c r="BH281" i="5" s="1"/>
  <c r="T242" i="8"/>
  <c r="D19" i="9"/>
  <c r="I294" i="8"/>
  <c r="N294" i="8" s="1"/>
  <c r="F222" i="8"/>
  <c r="Q222" i="8" s="1"/>
  <c r="S242" i="8"/>
  <c r="AO12" i="5"/>
  <c r="AO17" i="5"/>
  <c r="AO19" i="5"/>
  <c r="AO42" i="5"/>
  <c r="AO43" i="5"/>
  <c r="AO44" i="5"/>
  <c r="AO45" i="5"/>
  <c r="AO47" i="5"/>
  <c r="AP63" i="5"/>
  <c r="BO63" i="5" s="1"/>
  <c r="AP64" i="5"/>
  <c r="BO64" i="5" s="1"/>
  <c r="AP66" i="5"/>
  <c r="BO66" i="5" s="1"/>
  <c r="AP67" i="5"/>
  <c r="BO67" i="5" s="1"/>
  <c r="AP77" i="5"/>
  <c r="BO77" i="5" s="1"/>
  <c r="AP83" i="5"/>
  <c r="BO83" i="5" s="1"/>
  <c r="AP84" i="5"/>
  <c r="BO84" i="5" s="1"/>
  <c r="AP90" i="5"/>
  <c r="BO90" i="5" s="1"/>
  <c r="AP95" i="5"/>
  <c r="BO95" i="5" s="1"/>
  <c r="AO101" i="5"/>
  <c r="AO116" i="5"/>
  <c r="AO121" i="5"/>
  <c r="AO146" i="5"/>
  <c r="AO154" i="5"/>
  <c r="AO186" i="5"/>
  <c r="AO195" i="5"/>
  <c r="AO205" i="5"/>
  <c r="AO210" i="5"/>
  <c r="AO216" i="5"/>
  <c r="AO223" i="5"/>
  <c r="AO226" i="5"/>
  <c r="AO249" i="5"/>
  <c r="AO262" i="5"/>
  <c r="AO266" i="5"/>
  <c r="AO269" i="5"/>
  <c r="AO270" i="5"/>
  <c r="I234" i="8"/>
  <c r="N234" i="8" s="1"/>
  <c r="T276" i="8"/>
  <c r="I343" i="8"/>
  <c r="I242" i="8"/>
  <c r="AK319" i="5"/>
  <c r="AP326" i="5"/>
  <c r="BO326" i="5" s="1"/>
  <c r="AN2" i="5"/>
  <c r="AR346" i="5"/>
  <c r="BQ346" i="5" s="1"/>
  <c r="Q242" i="8"/>
  <c r="R242" i="8"/>
  <c r="AQ125" i="5"/>
  <c r="BP125" i="5" s="1"/>
  <c r="AQ132" i="5"/>
  <c r="BP132" i="5" s="1"/>
  <c r="AQ148" i="5"/>
  <c r="BP148" i="5" s="1"/>
  <c r="AQ149" i="5"/>
  <c r="BP149" i="5" s="1"/>
  <c r="AQ156" i="5"/>
  <c r="BP156" i="5" s="1"/>
  <c r="AQ157" i="5"/>
  <c r="BP157" i="5" s="1"/>
  <c r="AQ209" i="5"/>
  <c r="BP209" i="5" s="1"/>
  <c r="AQ210" i="5"/>
  <c r="BP210" i="5" s="1"/>
  <c r="AQ220" i="5"/>
  <c r="BP220" i="5" s="1"/>
  <c r="AQ226" i="5"/>
  <c r="BP226" i="5" s="1"/>
  <c r="AQ227" i="5"/>
  <c r="BP227" i="5" s="1"/>
  <c r="AQ264" i="5"/>
  <c r="BP264" i="5" s="1"/>
  <c r="AQ265" i="5"/>
  <c r="BP265" i="5" s="1"/>
  <c r="AQ269" i="5"/>
  <c r="BP269" i="5" s="1"/>
  <c r="AQ272" i="5"/>
  <c r="BP272" i="5" s="1"/>
  <c r="AQ275" i="5"/>
  <c r="BP275" i="5" s="1"/>
  <c r="AQ276" i="5"/>
  <c r="BP276" i="5" s="1"/>
  <c r="AP299" i="5"/>
  <c r="BO299" i="5" s="1"/>
  <c r="AP303" i="5"/>
  <c r="BO303" i="5" s="1"/>
  <c r="AP306" i="5"/>
  <c r="BO306" i="5" s="1"/>
  <c r="I250" i="8"/>
  <c r="N250" i="8" s="1"/>
  <c r="AO93" i="5"/>
  <c r="AO94" i="5"/>
  <c r="AO96" i="5"/>
  <c r="AO100" i="5"/>
  <c r="AK118" i="5"/>
  <c r="AK250" i="5"/>
  <c r="AK260" i="5"/>
  <c r="AK267" i="5"/>
  <c r="AK274" i="5"/>
  <c r="AK279" i="5"/>
  <c r="AK324" i="5"/>
  <c r="I230" i="8"/>
  <c r="AK199" i="5"/>
  <c r="AR36" i="5"/>
  <c r="BQ36" i="5" s="1"/>
  <c r="AQ55" i="5"/>
  <c r="BP55" i="5" s="1"/>
  <c r="AQ58" i="5"/>
  <c r="BP58" i="5" s="1"/>
  <c r="AQ62" i="5"/>
  <c r="BP62" i="5" s="1"/>
  <c r="AQ75" i="5"/>
  <c r="BP75" i="5" s="1"/>
  <c r="AP183" i="5"/>
  <c r="BO183" i="5" s="1"/>
  <c r="AP194" i="5"/>
  <c r="BO194" i="5" s="1"/>
  <c r="AR48" i="5"/>
  <c r="BQ48" i="5" s="1"/>
  <c r="AR49" i="5"/>
  <c r="BQ49" i="5" s="1"/>
  <c r="AO52" i="5"/>
  <c r="AR53" i="5"/>
  <c r="BQ53" i="5" s="1"/>
  <c r="AR54" i="5"/>
  <c r="BQ54" i="5" s="1"/>
  <c r="AR55" i="5"/>
  <c r="BQ55" i="5" s="1"/>
  <c r="AR56" i="5"/>
  <c r="BQ56" i="5" s="1"/>
  <c r="AR57" i="5"/>
  <c r="BQ57" i="5" s="1"/>
  <c r="AO60" i="5"/>
  <c r="AR61" i="5"/>
  <c r="BQ61" i="5" s="1"/>
  <c r="AR64" i="5"/>
  <c r="BQ64" i="5" s="1"/>
  <c r="AR65" i="5"/>
  <c r="BQ65" i="5" s="1"/>
  <c r="AR66" i="5"/>
  <c r="BQ66" i="5" s="1"/>
  <c r="AR67" i="5"/>
  <c r="BQ67" i="5" s="1"/>
  <c r="AR68" i="5"/>
  <c r="BQ68" i="5" s="1"/>
  <c r="AR69" i="5"/>
  <c r="BQ69" i="5" s="1"/>
  <c r="AR74" i="5"/>
  <c r="BQ74" i="5" s="1"/>
  <c r="AR75" i="5"/>
  <c r="BQ75" i="5" s="1"/>
  <c r="AR80" i="5"/>
  <c r="BQ80" i="5" s="1"/>
  <c r="AR93" i="5"/>
  <c r="BQ93" i="5" s="1"/>
  <c r="AQ118" i="5"/>
  <c r="BP118" i="5" s="1"/>
  <c r="AQ135" i="5"/>
  <c r="BP135" i="5" s="1"/>
  <c r="AQ140" i="5"/>
  <c r="BP140" i="5" s="1"/>
  <c r="AQ143" i="5"/>
  <c r="BP143" i="5" s="1"/>
  <c r="AQ144" i="5"/>
  <c r="BP144" i="5" s="1"/>
  <c r="AQ176" i="5"/>
  <c r="BP176" i="5" s="1"/>
  <c r="AQ178" i="5"/>
  <c r="BP178" i="5" s="1"/>
  <c r="AQ181" i="5"/>
  <c r="BP181" i="5" s="1"/>
  <c r="AO342" i="5"/>
  <c r="AP349" i="5"/>
  <c r="BO349" i="5" s="1"/>
  <c r="E24" i="9"/>
  <c r="E25" i="9" s="1"/>
  <c r="I262" i="8"/>
  <c r="I346" i="8"/>
  <c r="AR27" i="5"/>
  <c r="BQ27" i="5" s="1"/>
  <c r="AQ54" i="5"/>
  <c r="BP54" i="5" s="1"/>
  <c r="AQ57" i="5"/>
  <c r="BP57" i="5" s="1"/>
  <c r="AQ73" i="5"/>
  <c r="BP73" i="5" s="1"/>
  <c r="AQ76" i="5"/>
  <c r="BP76" i="5" s="1"/>
  <c r="AQ82" i="5"/>
  <c r="BP82" i="5" s="1"/>
  <c r="AP119" i="5"/>
  <c r="BO119" i="5" s="1"/>
  <c r="AP148" i="5"/>
  <c r="BO148" i="5" s="1"/>
  <c r="AP192" i="5"/>
  <c r="BO192" i="5" s="1"/>
  <c r="AP199" i="5"/>
  <c r="BO199" i="5" s="1"/>
  <c r="AR102" i="5"/>
  <c r="BQ102" i="5" s="1"/>
  <c r="AR130" i="5"/>
  <c r="BQ130" i="5" s="1"/>
  <c r="AR133" i="5"/>
  <c r="BQ133" i="5" s="1"/>
  <c r="AR138" i="5"/>
  <c r="BQ138" i="5" s="1"/>
  <c r="AR140" i="5"/>
  <c r="BQ140" i="5" s="1"/>
  <c r="AR165" i="5"/>
  <c r="BQ165" i="5" s="1"/>
  <c r="AR166" i="5"/>
  <c r="BQ166" i="5" s="1"/>
  <c r="AR175" i="5"/>
  <c r="BQ175" i="5" s="1"/>
  <c r="AR188" i="5"/>
  <c r="BQ188" i="5" s="1"/>
  <c r="AR189" i="5"/>
  <c r="BQ189" i="5" s="1"/>
  <c r="AR191" i="5"/>
  <c r="BQ191" i="5" s="1"/>
  <c r="AR193" i="5"/>
  <c r="BQ193" i="5" s="1"/>
  <c r="AR199" i="5"/>
  <c r="BQ199" i="5" s="1"/>
  <c r="AR200" i="5"/>
  <c r="BQ200" i="5" s="1"/>
  <c r="AQ233" i="5"/>
  <c r="BP233" i="5" s="1"/>
  <c r="AQ234" i="5"/>
  <c r="BP234" i="5" s="1"/>
  <c r="AO241" i="5"/>
  <c r="AQ243" i="5"/>
  <c r="BP243" i="5" s="1"/>
  <c r="AQ244" i="5"/>
  <c r="BP244" i="5" s="1"/>
  <c r="AO273" i="5"/>
  <c r="AO277" i="5"/>
  <c r="AR298" i="5"/>
  <c r="BQ298" i="5" s="1"/>
  <c r="AR302" i="5"/>
  <c r="BQ302" i="5" s="1"/>
  <c r="AR305" i="5"/>
  <c r="BQ305" i="5" s="1"/>
  <c r="AR331" i="5"/>
  <c r="BQ331" i="5" s="1"/>
  <c r="AQ341" i="5"/>
  <c r="BP341" i="5" s="1"/>
  <c r="AQ349" i="5"/>
  <c r="BP349" i="5" s="1"/>
  <c r="I282" i="8"/>
  <c r="AK195" i="5"/>
  <c r="AR26" i="5"/>
  <c r="BQ26" i="5" s="1"/>
  <c r="AQ81" i="5"/>
  <c r="BP81" i="5" s="1"/>
  <c r="AP104" i="5"/>
  <c r="BO104" i="5" s="1"/>
  <c r="AP147" i="5"/>
  <c r="BO147" i="5" s="1"/>
  <c r="AP182" i="5"/>
  <c r="BO182" i="5" s="1"/>
  <c r="AP193" i="5"/>
  <c r="BO193" i="5" s="1"/>
  <c r="AP18" i="5"/>
  <c r="BO18" i="5" s="1"/>
  <c r="AK19" i="5"/>
  <c r="AK22" i="5"/>
  <c r="AK27" i="5"/>
  <c r="AK33" i="5"/>
  <c r="AK34" i="5"/>
  <c r="AR227" i="5"/>
  <c r="BQ227" i="5" s="1"/>
  <c r="AR229" i="5"/>
  <c r="BQ229" i="5" s="1"/>
  <c r="AQ251" i="5"/>
  <c r="BP251" i="5" s="1"/>
  <c r="AQ259" i="5"/>
  <c r="BP259" i="5" s="1"/>
  <c r="AQ281" i="5"/>
  <c r="BP281" i="5" s="1"/>
  <c r="AP282" i="5"/>
  <c r="BO282" i="5" s="1"/>
  <c r="AP283" i="5"/>
  <c r="BO283" i="5" s="1"/>
  <c r="AP284" i="5"/>
  <c r="BO284" i="5" s="1"/>
  <c r="AP285" i="5"/>
  <c r="BO285" i="5" s="1"/>
  <c r="AP286" i="5"/>
  <c r="BO286" i="5" s="1"/>
  <c r="AP288" i="5"/>
  <c r="BO288" i="5" s="1"/>
  <c r="AO306" i="5"/>
  <c r="AK312" i="5"/>
  <c r="AQ329" i="5"/>
  <c r="BP329" i="5" s="1"/>
  <c r="T202" i="8"/>
  <c r="Q202" i="8"/>
  <c r="AK83" i="5"/>
  <c r="AK168" i="5"/>
  <c r="AR32" i="5"/>
  <c r="BQ32" i="5" s="1"/>
  <c r="AQ56" i="5"/>
  <c r="BP56" i="5" s="1"/>
  <c r="AQ89" i="5"/>
  <c r="BP89" i="5" s="1"/>
  <c r="AP175" i="5"/>
  <c r="BO175" i="5" s="1"/>
  <c r="AP184" i="5"/>
  <c r="BO184" i="5" s="1"/>
  <c r="AP191" i="5"/>
  <c r="BO191" i="5" s="1"/>
  <c r="AP215" i="5"/>
  <c r="BO215" i="5" s="1"/>
  <c r="AR344" i="5"/>
  <c r="BQ344" i="5" s="1"/>
  <c r="AQ12" i="5"/>
  <c r="BP12" i="5" s="1"/>
  <c r="AQ13" i="5"/>
  <c r="BP13" i="5" s="1"/>
  <c r="AK53" i="5"/>
  <c r="AK72" i="5"/>
  <c r="AK73" i="5"/>
  <c r="AK74" i="5"/>
  <c r="AK75" i="5"/>
  <c r="AK87" i="5"/>
  <c r="AK88" i="5"/>
  <c r="AK89" i="5"/>
  <c r="AK90" i="5"/>
  <c r="AK99" i="5"/>
  <c r="AR250" i="5"/>
  <c r="BQ250" i="5" s="1"/>
  <c r="AR260" i="5"/>
  <c r="BQ260" i="5" s="1"/>
  <c r="AQ301" i="5"/>
  <c r="BP301" i="5" s="1"/>
  <c r="AZ318" i="5"/>
  <c r="AZ343" i="5"/>
  <c r="I286" i="8"/>
  <c r="Q266" i="8"/>
  <c r="Q284" i="8"/>
  <c r="T339" i="8"/>
  <c r="K351" i="8"/>
  <c r="P351" i="8" s="1"/>
  <c r="T300" i="8"/>
  <c r="F282" i="8"/>
  <c r="R282" i="8" s="1"/>
  <c r="R266" i="8"/>
  <c r="U266" i="8"/>
  <c r="Q276" i="8"/>
  <c r="AR230" i="5"/>
  <c r="BQ230" i="5" s="1"/>
  <c r="AQ267" i="5"/>
  <c r="BP267" i="5" s="1"/>
  <c r="AP291" i="5"/>
  <c r="BO291" i="5" s="1"/>
  <c r="AK82" i="5"/>
  <c r="AR251" i="5"/>
  <c r="BQ251" i="5" s="1"/>
  <c r="AQ315" i="5"/>
  <c r="BP315" i="5" s="1"/>
  <c r="AP327" i="5"/>
  <c r="BO327" i="5" s="1"/>
  <c r="AQ99" i="5"/>
  <c r="BP99" i="5" s="1"/>
  <c r="AK146" i="5"/>
  <c r="AS146" i="5" s="1"/>
  <c r="AP174" i="5"/>
  <c r="BO174" i="5" s="1"/>
  <c r="AP187" i="5"/>
  <c r="BO187" i="5" s="1"/>
  <c r="AR286" i="5"/>
  <c r="BQ286" i="5" s="1"/>
  <c r="AR287" i="5"/>
  <c r="BQ287" i="5" s="1"/>
  <c r="AR288" i="5"/>
  <c r="BQ288" i="5" s="1"/>
  <c r="AR296" i="5"/>
  <c r="BQ296" i="5" s="1"/>
  <c r="AR297" i="5"/>
  <c r="BQ297" i="5" s="1"/>
  <c r="AR300" i="5"/>
  <c r="BQ300" i="5" s="1"/>
  <c r="AR301" i="5"/>
  <c r="BQ301" i="5" s="1"/>
  <c r="AK320" i="5"/>
  <c r="AQ327" i="5"/>
  <c r="BP327" i="5" s="1"/>
  <c r="AQ8" i="5"/>
  <c r="BP8" i="5" s="1"/>
  <c r="AQ9" i="5"/>
  <c r="BP9" i="5" s="1"/>
  <c r="AK121" i="5"/>
  <c r="AK141" i="5"/>
  <c r="AQ173" i="5"/>
  <c r="BP173" i="5" s="1"/>
  <c r="AQ174" i="5"/>
  <c r="BP174" i="5" s="1"/>
  <c r="AO312" i="5"/>
  <c r="AP317" i="5"/>
  <c r="BO317" i="5" s="1"/>
  <c r="AO35" i="5"/>
  <c r="AP68" i="5"/>
  <c r="BO68" i="5" s="1"/>
  <c r="AQ229" i="5"/>
  <c r="BP229" i="5" s="1"/>
  <c r="AK251" i="5"/>
  <c r="AP200" i="5"/>
  <c r="BO200" i="5" s="1"/>
  <c r="AK297" i="5"/>
  <c r="AK301" i="5"/>
  <c r="AR309" i="5"/>
  <c r="BQ309" i="5" s="1"/>
  <c r="AO318" i="5"/>
  <c r="BB318" i="5" s="1"/>
  <c r="AK333" i="5"/>
  <c r="AR334" i="5"/>
  <c r="BQ334" i="5" s="1"/>
  <c r="AO55" i="5"/>
  <c r="AO112" i="5"/>
  <c r="BH112" i="5" s="1"/>
  <c r="AQ146" i="5"/>
  <c r="BP146" i="5" s="1"/>
  <c r="AO179" i="5"/>
  <c r="AQ295" i="5"/>
  <c r="BP295" i="5" s="1"/>
  <c r="AR114" i="5"/>
  <c r="BQ114" i="5" s="1"/>
  <c r="AR115" i="5"/>
  <c r="BQ115" i="5" s="1"/>
  <c r="AO167" i="5"/>
  <c r="AQ245" i="5"/>
  <c r="BP245" i="5" s="1"/>
  <c r="AQ248" i="5"/>
  <c r="BP248" i="5" s="1"/>
  <c r="AP260" i="5"/>
  <c r="BO260" i="5" s="1"/>
  <c r="AP261" i="5"/>
  <c r="BO261" i="5" s="1"/>
  <c r="AP268" i="5"/>
  <c r="BO268" i="5" s="1"/>
  <c r="AQ334" i="5"/>
  <c r="BP334" i="5" s="1"/>
  <c r="BB43" i="4"/>
  <c r="BC43" i="4"/>
  <c r="BB98" i="4"/>
  <c r="BC98" i="4"/>
  <c r="BB90" i="4"/>
  <c r="BC90" i="4"/>
  <c r="BB82" i="4"/>
  <c r="BC82" i="4"/>
  <c r="BB74" i="4"/>
  <c r="BC74" i="4"/>
  <c r="BB66" i="4"/>
  <c r="BC66" i="4"/>
  <c r="BB58" i="4"/>
  <c r="BC58" i="4"/>
  <c r="BB50" i="4"/>
  <c r="BC50" i="4"/>
  <c r="BB42" i="4"/>
  <c r="BC42" i="4"/>
  <c r="BB34" i="4"/>
  <c r="BC34" i="4"/>
  <c r="BB26" i="4"/>
  <c r="BC26" i="4"/>
  <c r="BB18" i="4"/>
  <c r="BC18" i="4"/>
  <c r="BC99" i="4"/>
  <c r="BB99" i="4"/>
  <c r="BB59" i="4"/>
  <c r="BC59" i="4"/>
  <c r="BB19" i="4"/>
  <c r="BC19" i="4"/>
  <c r="BB97" i="4"/>
  <c r="BC97" i="4"/>
  <c r="BB89" i="4"/>
  <c r="BC89" i="4"/>
  <c r="BB81" i="4"/>
  <c r="BC81" i="4"/>
  <c r="BB73" i="4"/>
  <c r="BC73" i="4"/>
  <c r="BB65" i="4"/>
  <c r="BC65" i="4"/>
  <c r="BB57" i="4"/>
  <c r="BC57" i="4"/>
  <c r="M46" i="8"/>
  <c r="BB49" i="4"/>
  <c r="BC49" i="4"/>
  <c r="BB33" i="4"/>
  <c r="BC33" i="4"/>
  <c r="BB25" i="4"/>
  <c r="BC25" i="4"/>
  <c r="BB17" i="4"/>
  <c r="BC17" i="4"/>
  <c r="BB75" i="4"/>
  <c r="BC75" i="4"/>
  <c r="BB35" i="4"/>
  <c r="BC35" i="4"/>
  <c r="BB96" i="4"/>
  <c r="BC96" i="4"/>
  <c r="BC88" i="4"/>
  <c r="BB88" i="4"/>
  <c r="BC80" i="4"/>
  <c r="BB80" i="4"/>
  <c r="BC72" i="4"/>
  <c r="BB72" i="4"/>
  <c r="BC64" i="4"/>
  <c r="BB64" i="4"/>
  <c r="BC56" i="4"/>
  <c r="BB56" i="4"/>
  <c r="BC48" i="4"/>
  <c r="BB48" i="4"/>
  <c r="BC32" i="4"/>
  <c r="BB32" i="4"/>
  <c r="BC24" i="4"/>
  <c r="BB24" i="4"/>
  <c r="BC16" i="4"/>
  <c r="BB16" i="4"/>
  <c r="BB95" i="4"/>
  <c r="BC95" i="4"/>
  <c r="BB87" i="4"/>
  <c r="BC87" i="4"/>
  <c r="BB79" i="4"/>
  <c r="BC79" i="4"/>
  <c r="BB71" i="4"/>
  <c r="BC71" i="4"/>
  <c r="BB63" i="4"/>
  <c r="BC63" i="4"/>
  <c r="BB55" i="4"/>
  <c r="BC55" i="4"/>
  <c r="BB47" i="4"/>
  <c r="BC47" i="4"/>
  <c r="BB39" i="4"/>
  <c r="BC39" i="4"/>
  <c r="BB31" i="4"/>
  <c r="BC31" i="4"/>
  <c r="BB23" i="4"/>
  <c r="BC23" i="4"/>
  <c r="BB67" i="4"/>
  <c r="BC67" i="4"/>
  <c r="BB86" i="4"/>
  <c r="BC86" i="4"/>
  <c r="BB78" i="4"/>
  <c r="BC78" i="4"/>
  <c r="BB70" i="4"/>
  <c r="BC70" i="4"/>
  <c r="BB62" i="4"/>
  <c r="BC62" i="4"/>
  <c r="BB54" i="4"/>
  <c r="BC54" i="4"/>
  <c r="BB46" i="4"/>
  <c r="BC46" i="4"/>
  <c r="BB38" i="4"/>
  <c r="BC38" i="4"/>
  <c r="BB30" i="4"/>
  <c r="BC30" i="4"/>
  <c r="BB22" i="4"/>
  <c r="BC22" i="4"/>
  <c r="BB91" i="4"/>
  <c r="BC91" i="4"/>
  <c r="BB51" i="4"/>
  <c r="BC51" i="4"/>
  <c r="BB93" i="4"/>
  <c r="BC93" i="4"/>
  <c r="BB85" i="4"/>
  <c r="BC85" i="4"/>
  <c r="BB77" i="4"/>
  <c r="BC77" i="4"/>
  <c r="BB69" i="4"/>
  <c r="BC69" i="4"/>
  <c r="BB61" i="4"/>
  <c r="BC61" i="4"/>
  <c r="BB53" i="4"/>
  <c r="BC53" i="4"/>
  <c r="BB45" i="4"/>
  <c r="BC45" i="4"/>
  <c r="BB37" i="4"/>
  <c r="BC37" i="4"/>
  <c r="BB21" i="4"/>
  <c r="BC21" i="4"/>
  <c r="BB83" i="4"/>
  <c r="BC83" i="4"/>
  <c r="BB27" i="4"/>
  <c r="BC27" i="4"/>
  <c r="BC100" i="4"/>
  <c r="BB100" i="4"/>
  <c r="BB92" i="4"/>
  <c r="BC92" i="4"/>
  <c r="BC84" i="4"/>
  <c r="BB84" i="4"/>
  <c r="BC76" i="4"/>
  <c r="BB76" i="4"/>
  <c r="BC68" i="4"/>
  <c r="BB68" i="4"/>
  <c r="BC60" i="4"/>
  <c r="BB60" i="4"/>
  <c r="BC52" i="4"/>
  <c r="BB52" i="4"/>
  <c r="BC44" i="4"/>
  <c r="BB44" i="4"/>
  <c r="BC36" i="4"/>
  <c r="BB36" i="4"/>
  <c r="BC20" i="4"/>
  <c r="BB20" i="4"/>
  <c r="BC94" i="4"/>
  <c r="BD321" i="4"/>
  <c r="BE321" i="4"/>
  <c r="BD273" i="4"/>
  <c r="BE273" i="4"/>
  <c r="BD241" i="4"/>
  <c r="BE241" i="4"/>
  <c r="BD201" i="4"/>
  <c r="BE201" i="4"/>
  <c r="BD161" i="4"/>
  <c r="BE161" i="4"/>
  <c r="BE344" i="4"/>
  <c r="BD344" i="4"/>
  <c r="BE328" i="4"/>
  <c r="BD328" i="4"/>
  <c r="BE320" i="4"/>
  <c r="BD320" i="4"/>
  <c r="BE312" i="4"/>
  <c r="BD312" i="4"/>
  <c r="BE304" i="4"/>
  <c r="BD304" i="4"/>
  <c r="BE296" i="4"/>
  <c r="BD296" i="4"/>
  <c r="BE288" i="4"/>
  <c r="BD288" i="4"/>
  <c r="BE280" i="4"/>
  <c r="BD280" i="4"/>
  <c r="BE272" i="4"/>
  <c r="BD272" i="4"/>
  <c r="BE264" i="4"/>
  <c r="BD264" i="4"/>
  <c r="BE256" i="4"/>
  <c r="BD256" i="4"/>
  <c r="BE248" i="4"/>
  <c r="BD248" i="4"/>
  <c r="BE240" i="4"/>
  <c r="BD240" i="4"/>
  <c r="BE232" i="4"/>
  <c r="BD232" i="4"/>
  <c r="BE224" i="4"/>
  <c r="BD224" i="4"/>
  <c r="BE216" i="4"/>
  <c r="BD216" i="4"/>
  <c r="BE208" i="4"/>
  <c r="BD208" i="4"/>
  <c r="BE200" i="4"/>
  <c r="BD200" i="4"/>
  <c r="BE192" i="4"/>
  <c r="BD192" i="4"/>
  <c r="BE184" i="4"/>
  <c r="BD184" i="4"/>
  <c r="BE176" i="4"/>
  <c r="BD176" i="4"/>
  <c r="BE168" i="4"/>
  <c r="BD168" i="4"/>
  <c r="BE160" i="4"/>
  <c r="BD160" i="4"/>
  <c r="BE152" i="4"/>
  <c r="BD152" i="4"/>
  <c r="BD313" i="4"/>
  <c r="BE313" i="4"/>
  <c r="BD265" i="4"/>
  <c r="BE265" i="4"/>
  <c r="BD225" i="4"/>
  <c r="BE225" i="4"/>
  <c r="BD193" i="4"/>
  <c r="BE193" i="4"/>
  <c r="BD153" i="4"/>
  <c r="BE153" i="4"/>
  <c r="BE336" i="4"/>
  <c r="BD336" i="4"/>
  <c r="BD351" i="4"/>
  <c r="BE351" i="4"/>
  <c r="BD343" i="4"/>
  <c r="BE343" i="4"/>
  <c r="BD335" i="4"/>
  <c r="BE335" i="4"/>
  <c r="BD327" i="4"/>
  <c r="BE327" i="4"/>
  <c r="BD319" i="4"/>
  <c r="BE319" i="4"/>
  <c r="BD311" i="4"/>
  <c r="BE311" i="4"/>
  <c r="BD303" i="4"/>
  <c r="BE303" i="4"/>
  <c r="BD295" i="4"/>
  <c r="BE295" i="4"/>
  <c r="BD287" i="4"/>
  <c r="BE287" i="4"/>
  <c r="BD279" i="4"/>
  <c r="BE279" i="4"/>
  <c r="BD271" i="4"/>
  <c r="BE271" i="4"/>
  <c r="BD263" i="4"/>
  <c r="BE263" i="4"/>
  <c r="BD255" i="4"/>
  <c r="BE255" i="4"/>
  <c r="BD247" i="4"/>
  <c r="BE247" i="4"/>
  <c r="BD239" i="4"/>
  <c r="BE239" i="4"/>
  <c r="BD231" i="4"/>
  <c r="BE231" i="4"/>
  <c r="BD223" i="4"/>
  <c r="BE223" i="4"/>
  <c r="BD215" i="4"/>
  <c r="BE215" i="4"/>
  <c r="BD207" i="4"/>
  <c r="BE207" i="4"/>
  <c r="BD199" i="4"/>
  <c r="BE199" i="4"/>
  <c r="BD191" i="4"/>
  <c r="BE191" i="4"/>
  <c r="BD183" i="4"/>
  <c r="BE183" i="4"/>
  <c r="BD175" i="4"/>
  <c r="BE175" i="4"/>
  <c r="BD167" i="4"/>
  <c r="BE167" i="4"/>
  <c r="BD159" i="4"/>
  <c r="BE159" i="4"/>
  <c r="BD151" i="4"/>
  <c r="BE151" i="4"/>
  <c r="BD198" i="4"/>
  <c r="BE198" i="4"/>
  <c r="BD190" i="4"/>
  <c r="BE190" i="4"/>
  <c r="BD182" i="4"/>
  <c r="BE182" i="4"/>
  <c r="BD174" i="4"/>
  <c r="BE174" i="4"/>
  <c r="BD166" i="4"/>
  <c r="BE166" i="4"/>
  <c r="BD158" i="4"/>
  <c r="BE158" i="4"/>
  <c r="BD150" i="4"/>
  <c r="BE150" i="4"/>
  <c r="BD345" i="4"/>
  <c r="BE345" i="4"/>
  <c r="BD281" i="4"/>
  <c r="BE281" i="4"/>
  <c r="BD209" i="4"/>
  <c r="BE209" i="4"/>
  <c r="BD334" i="4"/>
  <c r="BE334" i="4"/>
  <c r="BD302" i="4"/>
  <c r="BE302" i="4"/>
  <c r="BD286" i="4"/>
  <c r="BE286" i="4"/>
  <c r="BD262" i="4"/>
  <c r="BE262" i="4"/>
  <c r="BD254" i="4"/>
  <c r="BE254" i="4"/>
  <c r="BD222" i="4"/>
  <c r="BE222" i="4"/>
  <c r="BD214" i="4"/>
  <c r="BE214" i="4"/>
  <c r="BD206" i="4"/>
  <c r="BE206" i="4"/>
  <c r="BD349" i="4"/>
  <c r="BE349" i="4"/>
  <c r="BD341" i="4"/>
  <c r="BE341" i="4"/>
  <c r="BD333" i="4"/>
  <c r="BE333" i="4"/>
  <c r="BD325" i="4"/>
  <c r="BE325" i="4"/>
  <c r="BD317" i="4"/>
  <c r="BE317" i="4"/>
  <c r="BD309" i="4"/>
  <c r="BE309" i="4"/>
  <c r="BD301" i="4"/>
  <c r="BE301" i="4"/>
  <c r="BD293" i="4"/>
  <c r="BE293" i="4"/>
  <c r="BD285" i="4"/>
  <c r="BE285" i="4"/>
  <c r="BD277" i="4"/>
  <c r="BE277" i="4"/>
  <c r="BD269" i="4"/>
  <c r="BE269" i="4"/>
  <c r="BD261" i="4"/>
  <c r="BE261" i="4"/>
  <c r="BD253" i="4"/>
  <c r="BE253" i="4"/>
  <c r="BD245" i="4"/>
  <c r="BE245" i="4"/>
  <c r="BD237" i="4"/>
  <c r="BE237" i="4"/>
  <c r="BD229" i="4"/>
  <c r="BE229" i="4"/>
  <c r="BD221" i="4"/>
  <c r="BE221" i="4"/>
  <c r="BD213" i="4"/>
  <c r="BE213" i="4"/>
  <c r="BD205" i="4"/>
  <c r="BE205" i="4"/>
  <c r="BD197" i="4"/>
  <c r="BE197" i="4"/>
  <c r="BD189" i="4"/>
  <c r="BE189" i="4"/>
  <c r="BD181" i="4"/>
  <c r="BE181" i="4"/>
  <c r="BD173" i="4"/>
  <c r="BE173" i="4"/>
  <c r="BD165" i="4"/>
  <c r="BE165" i="4"/>
  <c r="BD157" i="4"/>
  <c r="BE157" i="4"/>
  <c r="BD149" i="4"/>
  <c r="BE149" i="4"/>
  <c r="BD329" i="4"/>
  <c r="BE329" i="4"/>
  <c r="BD297" i="4"/>
  <c r="BE297" i="4"/>
  <c r="BD249" i="4"/>
  <c r="BE249" i="4"/>
  <c r="BD177" i="4"/>
  <c r="BE177" i="4"/>
  <c r="M347" i="8"/>
  <c r="BD350" i="4"/>
  <c r="BE350" i="4"/>
  <c r="BD326" i="4"/>
  <c r="BE326" i="4"/>
  <c r="BD294" i="4"/>
  <c r="BE294" i="4"/>
  <c r="BD238" i="4"/>
  <c r="BE238" i="4"/>
  <c r="BE340" i="4"/>
  <c r="BD340" i="4"/>
  <c r="BE324" i="4"/>
  <c r="BD324" i="4"/>
  <c r="BE308" i="4"/>
  <c r="BD308" i="4"/>
  <c r="BE300" i="4"/>
  <c r="BD300" i="4"/>
  <c r="BE284" i="4"/>
  <c r="BD284" i="4"/>
  <c r="BE276" i="4"/>
  <c r="BD276" i="4"/>
  <c r="BE268" i="4"/>
  <c r="BD268" i="4"/>
  <c r="BE252" i="4"/>
  <c r="BD252" i="4"/>
  <c r="BE244" i="4"/>
  <c r="BD244" i="4"/>
  <c r="BE236" i="4"/>
  <c r="BD236" i="4"/>
  <c r="BE228" i="4"/>
  <c r="BD228" i="4"/>
  <c r="BE220" i="4"/>
  <c r="BD220" i="4"/>
  <c r="BE212" i="4"/>
  <c r="BD212" i="4"/>
  <c r="BE204" i="4"/>
  <c r="BD204" i="4"/>
  <c r="BE196" i="4"/>
  <c r="BD196" i="4"/>
  <c r="BE188" i="4"/>
  <c r="BD188" i="4"/>
  <c r="BE180" i="4"/>
  <c r="BD180" i="4"/>
  <c r="BE172" i="4"/>
  <c r="BD172" i="4"/>
  <c r="BE164" i="4"/>
  <c r="BD164" i="4"/>
  <c r="BE156" i="4"/>
  <c r="BD156" i="4"/>
  <c r="BE148" i="4"/>
  <c r="BD148" i="4"/>
  <c r="BD289" i="4"/>
  <c r="BE289" i="4"/>
  <c r="BD233" i="4"/>
  <c r="BE233" i="4"/>
  <c r="BD169" i="4"/>
  <c r="BE169" i="4"/>
  <c r="BD318" i="4"/>
  <c r="BE318" i="4"/>
  <c r="BD270" i="4"/>
  <c r="BE270" i="4"/>
  <c r="BD230" i="4"/>
  <c r="BE230" i="4"/>
  <c r="BE348" i="4"/>
  <c r="BD348" i="4"/>
  <c r="BE332" i="4"/>
  <c r="BD332" i="4"/>
  <c r="BE316" i="4"/>
  <c r="BD316" i="4"/>
  <c r="BE292" i="4"/>
  <c r="BD292" i="4"/>
  <c r="BE260" i="4"/>
  <c r="BD260" i="4"/>
  <c r="BD347" i="4"/>
  <c r="BE347" i="4"/>
  <c r="BD339" i="4"/>
  <c r="BE339" i="4"/>
  <c r="BD331" i="4"/>
  <c r="BE331" i="4"/>
  <c r="BD323" i="4"/>
  <c r="BE323" i="4"/>
  <c r="BD315" i="4"/>
  <c r="BE315" i="4"/>
  <c r="BD307" i="4"/>
  <c r="BE307" i="4"/>
  <c r="BD299" i="4"/>
  <c r="BE299" i="4"/>
  <c r="BD291" i="4"/>
  <c r="BE291" i="4"/>
  <c r="BD283" i="4"/>
  <c r="BE283" i="4"/>
  <c r="BD275" i="4"/>
  <c r="BE275" i="4"/>
  <c r="BD267" i="4"/>
  <c r="BE267" i="4"/>
  <c r="BD259" i="4"/>
  <c r="BE259" i="4"/>
  <c r="BD251" i="4"/>
  <c r="BE251" i="4"/>
  <c r="BD243" i="4"/>
  <c r="BE243" i="4"/>
  <c r="BD235" i="4"/>
  <c r="BE235" i="4"/>
  <c r="BD227" i="4"/>
  <c r="BE227" i="4"/>
  <c r="BD219" i="4"/>
  <c r="BE219" i="4"/>
  <c r="BD211" i="4"/>
  <c r="BE211" i="4"/>
  <c r="BD203" i="4"/>
  <c r="BE203" i="4"/>
  <c r="BD195" i="4"/>
  <c r="BE195" i="4"/>
  <c r="BD187" i="4"/>
  <c r="BE187" i="4"/>
  <c r="BD179" i="4"/>
  <c r="BE179" i="4"/>
  <c r="BD171" i="4"/>
  <c r="BE171" i="4"/>
  <c r="BD163" i="4"/>
  <c r="BE163" i="4"/>
  <c r="BD155" i="4"/>
  <c r="BE155" i="4"/>
  <c r="BD337" i="4"/>
  <c r="BE337" i="4"/>
  <c r="BD305" i="4"/>
  <c r="BE305" i="4"/>
  <c r="BD257" i="4"/>
  <c r="BE257" i="4"/>
  <c r="BD185" i="4"/>
  <c r="BE185" i="4"/>
  <c r="BD342" i="4"/>
  <c r="BE342" i="4"/>
  <c r="BD310" i="4"/>
  <c r="BE310" i="4"/>
  <c r="BD278" i="4"/>
  <c r="BE278" i="4"/>
  <c r="BD246" i="4"/>
  <c r="BE246" i="4"/>
  <c r="BD346" i="4"/>
  <c r="BE346" i="4"/>
  <c r="BD338" i="4"/>
  <c r="BE338" i="4"/>
  <c r="BD330" i="4"/>
  <c r="BE330" i="4"/>
  <c r="BD322" i="4"/>
  <c r="BE322" i="4"/>
  <c r="BD314" i="4"/>
  <c r="BE314" i="4"/>
  <c r="BD306" i="4"/>
  <c r="BE306" i="4"/>
  <c r="BD298" i="4"/>
  <c r="BE298" i="4"/>
  <c r="BD290" i="4"/>
  <c r="BE290" i="4"/>
  <c r="BD282" i="4"/>
  <c r="BE282" i="4"/>
  <c r="BD274" i="4"/>
  <c r="BE274" i="4"/>
  <c r="BD266" i="4"/>
  <c r="BE266" i="4"/>
  <c r="BD258" i="4"/>
  <c r="BE258" i="4"/>
  <c r="BD250" i="4"/>
  <c r="BE250" i="4"/>
  <c r="BD242" i="4"/>
  <c r="BE242" i="4"/>
  <c r="BD234" i="4"/>
  <c r="BE234" i="4"/>
  <c r="BD226" i="4"/>
  <c r="BE226" i="4"/>
  <c r="BD218" i="4"/>
  <c r="BE218" i="4"/>
  <c r="BD210" i="4"/>
  <c r="BE210" i="4"/>
  <c r="BD202" i="4"/>
  <c r="BE202" i="4"/>
  <c r="BD194" i="4"/>
  <c r="BE194" i="4"/>
  <c r="BD186" i="4"/>
  <c r="BE186" i="4"/>
  <c r="M175" i="8"/>
  <c r="BD178" i="4"/>
  <c r="BE178" i="4"/>
  <c r="BD170" i="4"/>
  <c r="BE170" i="4"/>
  <c r="BD162" i="4"/>
  <c r="BE162" i="4"/>
  <c r="BD154" i="4"/>
  <c r="BE154" i="4"/>
  <c r="BD217" i="4"/>
  <c r="BE217" i="4"/>
  <c r="L69" i="8"/>
  <c r="O69" i="8"/>
  <c r="M69" i="8"/>
  <c r="L196" i="8"/>
  <c r="O196" i="8"/>
  <c r="M196" i="8"/>
  <c r="M188" i="8"/>
  <c r="O188" i="8"/>
  <c r="L188" i="8"/>
  <c r="O180" i="8"/>
  <c r="L180" i="8"/>
  <c r="M180" i="8"/>
  <c r="N180" i="8"/>
  <c r="M172" i="8"/>
  <c r="N172" i="8"/>
  <c r="O172" i="8"/>
  <c r="L172" i="8"/>
  <c r="L164" i="8"/>
  <c r="N164" i="8"/>
  <c r="O164" i="8"/>
  <c r="M164" i="8"/>
  <c r="O156" i="8"/>
  <c r="N156" i="8"/>
  <c r="M156" i="8"/>
  <c r="L156" i="8"/>
  <c r="M148" i="8"/>
  <c r="N148" i="8"/>
  <c r="O148" i="8"/>
  <c r="L148" i="8"/>
  <c r="O140" i="8"/>
  <c r="L140" i="8"/>
  <c r="M140" i="8"/>
  <c r="N140" i="8"/>
  <c r="L132" i="8"/>
  <c r="N132" i="8"/>
  <c r="M132" i="8"/>
  <c r="O132" i="8"/>
  <c r="M124" i="8"/>
  <c r="N124" i="8"/>
  <c r="O124" i="8"/>
  <c r="L124" i="8"/>
  <c r="L116" i="8"/>
  <c r="O116" i="8"/>
  <c r="M116" i="8"/>
  <c r="N116" i="8"/>
  <c r="M108" i="8"/>
  <c r="O108" i="8"/>
  <c r="L108" i="8"/>
  <c r="N108" i="8"/>
  <c r="N100" i="8"/>
  <c r="L100" i="8"/>
  <c r="O100" i="8"/>
  <c r="M100" i="8"/>
  <c r="N92" i="8"/>
  <c r="L92" i="8"/>
  <c r="O92" i="8"/>
  <c r="M92" i="8"/>
  <c r="M84" i="8"/>
  <c r="N84" i="8"/>
  <c r="L84" i="8"/>
  <c r="O84" i="8"/>
  <c r="O76" i="8"/>
  <c r="M76" i="8"/>
  <c r="N76" i="8"/>
  <c r="L76" i="8"/>
  <c r="L68" i="8"/>
  <c r="N68" i="8"/>
  <c r="M68" i="8"/>
  <c r="O68" i="8"/>
  <c r="M60" i="8"/>
  <c r="N60" i="8"/>
  <c r="L60" i="8"/>
  <c r="O60" i="8"/>
  <c r="L52" i="8"/>
  <c r="O52" i="8"/>
  <c r="M52" i="8"/>
  <c r="N52" i="8"/>
  <c r="M44" i="8"/>
  <c r="O44" i="8"/>
  <c r="N44" i="8"/>
  <c r="L44" i="8"/>
  <c r="N36" i="8"/>
  <c r="L36" i="8"/>
  <c r="O36" i="8"/>
  <c r="M36" i="8"/>
  <c r="N28" i="8"/>
  <c r="L28" i="8"/>
  <c r="O28" i="8"/>
  <c r="M28" i="8"/>
  <c r="M20" i="8"/>
  <c r="N20" i="8"/>
  <c r="L20" i="8"/>
  <c r="O20" i="8"/>
  <c r="M173" i="8"/>
  <c r="O173" i="8"/>
  <c r="L173" i="8"/>
  <c r="L141" i="8"/>
  <c r="M141" i="8"/>
  <c r="O141" i="8"/>
  <c r="M109" i="8"/>
  <c r="L109" i="8"/>
  <c r="O109" i="8"/>
  <c r="L77" i="8"/>
  <c r="O77" i="8"/>
  <c r="M77" i="8"/>
  <c r="L37" i="8"/>
  <c r="O37" i="8"/>
  <c r="M37" i="8"/>
  <c r="M21" i="8"/>
  <c r="L21" i="8"/>
  <c r="O21" i="8"/>
  <c r="L195" i="8"/>
  <c r="M195" i="8"/>
  <c r="O195" i="8"/>
  <c r="O187" i="8"/>
  <c r="L187" i="8"/>
  <c r="M187" i="8"/>
  <c r="O179" i="8"/>
  <c r="L179" i="8"/>
  <c r="M179" i="8"/>
  <c r="O171" i="8"/>
  <c r="L171" i="8"/>
  <c r="M171" i="8"/>
  <c r="L163" i="8"/>
  <c r="M163" i="8"/>
  <c r="O163" i="8"/>
  <c r="L155" i="8"/>
  <c r="M155" i="8"/>
  <c r="O155" i="8"/>
  <c r="O147" i="8"/>
  <c r="L147" i="8"/>
  <c r="M147" i="8"/>
  <c r="O139" i="8"/>
  <c r="L139" i="8"/>
  <c r="M139" i="8"/>
  <c r="L131" i="8"/>
  <c r="M131" i="8"/>
  <c r="O131" i="8"/>
  <c r="O123" i="8"/>
  <c r="L123" i="8"/>
  <c r="M123" i="8"/>
  <c r="L115" i="8"/>
  <c r="O115" i="8"/>
  <c r="M115" i="8"/>
  <c r="O107" i="8"/>
  <c r="M107" i="8"/>
  <c r="L107" i="8"/>
  <c r="L99" i="8"/>
  <c r="M99" i="8"/>
  <c r="O99" i="8"/>
  <c r="M91" i="8"/>
  <c r="L91" i="8"/>
  <c r="O91" i="8"/>
  <c r="L83" i="8"/>
  <c r="O83" i="8"/>
  <c r="M83" i="8"/>
  <c r="O75" i="8"/>
  <c r="M75" i="8"/>
  <c r="L75" i="8"/>
  <c r="M67" i="8"/>
  <c r="L67" i="8"/>
  <c r="O67" i="8"/>
  <c r="L59" i="8"/>
  <c r="O59" i="8"/>
  <c r="M59" i="8"/>
  <c r="L51" i="8"/>
  <c r="O51" i="8"/>
  <c r="M51" i="8"/>
  <c r="O43" i="8"/>
  <c r="M43" i="8"/>
  <c r="L43" i="8"/>
  <c r="L35" i="8"/>
  <c r="M35" i="8"/>
  <c r="O35" i="8"/>
  <c r="M27" i="8"/>
  <c r="L27" i="8"/>
  <c r="O27" i="8"/>
  <c r="L19" i="8"/>
  <c r="O19" i="8"/>
  <c r="M19" i="8"/>
  <c r="L189" i="8"/>
  <c r="M189" i="8"/>
  <c r="O189" i="8"/>
  <c r="L157" i="8"/>
  <c r="M157" i="8"/>
  <c r="O157" i="8"/>
  <c r="L125" i="8"/>
  <c r="M125" i="8"/>
  <c r="O125" i="8"/>
  <c r="L93" i="8"/>
  <c r="O93" i="8"/>
  <c r="M93" i="8"/>
  <c r="M53" i="8"/>
  <c r="L53" i="8"/>
  <c r="O53" i="8"/>
  <c r="L29" i="8"/>
  <c r="O29" i="8"/>
  <c r="M29" i="8"/>
  <c r="O194" i="8"/>
  <c r="L194" i="8"/>
  <c r="M194" i="8"/>
  <c r="M186" i="8"/>
  <c r="L186" i="8"/>
  <c r="O186" i="8"/>
  <c r="L178" i="8"/>
  <c r="M178" i="8"/>
  <c r="O178" i="8"/>
  <c r="N178" i="8"/>
  <c r="N170" i="8"/>
  <c r="O170" i="8"/>
  <c r="L170" i="8"/>
  <c r="M170" i="8"/>
  <c r="L162" i="8"/>
  <c r="N162" i="8"/>
  <c r="M162" i="8"/>
  <c r="O162" i="8"/>
  <c r="N154" i="8"/>
  <c r="M154" i="8"/>
  <c r="O154" i="8"/>
  <c r="L154" i="8"/>
  <c r="M146" i="8"/>
  <c r="O146" i="8"/>
  <c r="L146" i="8"/>
  <c r="N146" i="8"/>
  <c r="L138" i="8"/>
  <c r="N138" i="8"/>
  <c r="O138" i="8"/>
  <c r="M138" i="8"/>
  <c r="O130" i="8"/>
  <c r="L130" i="8"/>
  <c r="N130" i="8"/>
  <c r="M130" i="8"/>
  <c r="M122" i="8"/>
  <c r="N122" i="8"/>
  <c r="L122" i="8"/>
  <c r="O122" i="8"/>
  <c r="L114" i="8"/>
  <c r="M114" i="8"/>
  <c r="O114" i="8"/>
  <c r="N114" i="8"/>
  <c r="N106" i="8"/>
  <c r="O106" i="8"/>
  <c r="L106" i="8"/>
  <c r="M106" i="8"/>
  <c r="L98" i="8"/>
  <c r="N98" i="8"/>
  <c r="M98" i="8"/>
  <c r="O98" i="8"/>
  <c r="N90" i="8"/>
  <c r="M90" i="8"/>
  <c r="O90" i="8"/>
  <c r="L90" i="8"/>
  <c r="M82" i="8"/>
  <c r="O82" i="8"/>
  <c r="L82" i="8"/>
  <c r="N82" i="8"/>
  <c r="L74" i="8"/>
  <c r="N74" i="8"/>
  <c r="O74" i="8"/>
  <c r="M74" i="8"/>
  <c r="O66" i="8"/>
  <c r="L66" i="8"/>
  <c r="N66" i="8"/>
  <c r="M66" i="8"/>
  <c r="M58" i="8"/>
  <c r="N58" i="8"/>
  <c r="L58" i="8"/>
  <c r="O58" i="8"/>
  <c r="L50" i="8"/>
  <c r="M50" i="8"/>
  <c r="O50" i="8"/>
  <c r="N50" i="8"/>
  <c r="N42" i="8"/>
  <c r="O42" i="8"/>
  <c r="L42" i="8"/>
  <c r="M42" i="8"/>
  <c r="L34" i="8"/>
  <c r="N34" i="8"/>
  <c r="M34" i="8"/>
  <c r="O34" i="8"/>
  <c r="N26" i="8"/>
  <c r="M26" i="8"/>
  <c r="L26" i="8"/>
  <c r="O26" i="8"/>
  <c r="M18" i="8"/>
  <c r="O18" i="8"/>
  <c r="L18" i="8"/>
  <c r="N18" i="8"/>
  <c r="O193" i="8"/>
  <c r="L193" i="8"/>
  <c r="M193" i="8"/>
  <c r="M185" i="8"/>
  <c r="L185" i="8"/>
  <c r="O185" i="8"/>
  <c r="O177" i="8"/>
  <c r="L177" i="8"/>
  <c r="M177" i="8"/>
  <c r="O169" i="8"/>
  <c r="L169" i="8"/>
  <c r="M169" i="8"/>
  <c r="M161" i="8"/>
  <c r="O161" i="8"/>
  <c r="L161" i="8"/>
  <c r="M153" i="8"/>
  <c r="O153" i="8"/>
  <c r="L153" i="8"/>
  <c r="O145" i="8"/>
  <c r="L145" i="8"/>
  <c r="M145" i="8"/>
  <c r="M137" i="8"/>
  <c r="O137" i="8"/>
  <c r="L137" i="8"/>
  <c r="O129" i="8"/>
  <c r="L129" i="8"/>
  <c r="M129" i="8"/>
  <c r="M121" i="8"/>
  <c r="L121" i="8"/>
  <c r="O121" i="8"/>
  <c r="M113" i="8"/>
  <c r="O113" i="8"/>
  <c r="L113" i="8"/>
  <c r="O105" i="8"/>
  <c r="L105" i="8"/>
  <c r="M105" i="8"/>
  <c r="O97" i="8"/>
  <c r="L97" i="8"/>
  <c r="M97" i="8"/>
  <c r="M89" i="8"/>
  <c r="O89" i="8"/>
  <c r="L89" i="8"/>
  <c r="O81" i="8"/>
  <c r="L81" i="8"/>
  <c r="M81" i="8"/>
  <c r="M73" i="8"/>
  <c r="O73" i="8"/>
  <c r="L73" i="8"/>
  <c r="O65" i="8"/>
  <c r="L65" i="8"/>
  <c r="M65" i="8"/>
  <c r="M57" i="8"/>
  <c r="L57" i="8"/>
  <c r="O57" i="8"/>
  <c r="M49" i="8"/>
  <c r="O49" i="8"/>
  <c r="L49" i="8"/>
  <c r="O41" i="8"/>
  <c r="L41" i="8"/>
  <c r="M41" i="8"/>
  <c r="O33" i="8"/>
  <c r="L33" i="8"/>
  <c r="M33" i="8"/>
  <c r="M25" i="8"/>
  <c r="L25" i="8"/>
  <c r="O25" i="8"/>
  <c r="L17" i="8"/>
  <c r="M17" i="8"/>
  <c r="O17" i="8"/>
  <c r="L210" i="8"/>
  <c r="L165" i="8"/>
  <c r="O165" i="8"/>
  <c r="M165" i="8"/>
  <c r="O133" i="8"/>
  <c r="L133" i="8"/>
  <c r="M133" i="8"/>
  <c r="L101" i="8"/>
  <c r="O101" i="8"/>
  <c r="M101" i="8"/>
  <c r="L61" i="8"/>
  <c r="O61" i="8"/>
  <c r="M61" i="8"/>
  <c r="L192" i="8"/>
  <c r="M192" i="8"/>
  <c r="O192" i="8"/>
  <c r="L184" i="8"/>
  <c r="M184" i="8"/>
  <c r="O184" i="8"/>
  <c r="M176" i="8"/>
  <c r="O176" i="8"/>
  <c r="L176" i="8"/>
  <c r="L168" i="8"/>
  <c r="M168" i="8"/>
  <c r="O168" i="8"/>
  <c r="L160" i="8"/>
  <c r="M160" i="8"/>
  <c r="O160" i="8"/>
  <c r="L152" i="8"/>
  <c r="M152" i="8"/>
  <c r="O152" i="8"/>
  <c r="M144" i="8"/>
  <c r="O144" i="8"/>
  <c r="L144" i="8"/>
  <c r="L136" i="8"/>
  <c r="M136" i="8"/>
  <c r="O136" i="8"/>
  <c r="L128" i="8"/>
  <c r="M128" i="8"/>
  <c r="O128" i="8"/>
  <c r="M120" i="8"/>
  <c r="L120" i="8"/>
  <c r="O120" i="8"/>
  <c r="O112" i="8"/>
  <c r="M112" i="8"/>
  <c r="L112" i="8"/>
  <c r="M104" i="8"/>
  <c r="L104" i="8"/>
  <c r="O104" i="8"/>
  <c r="L96" i="8"/>
  <c r="O96" i="8"/>
  <c r="M96" i="8"/>
  <c r="L88" i="8"/>
  <c r="O88" i="8"/>
  <c r="M88" i="8"/>
  <c r="M80" i="8"/>
  <c r="O80" i="8"/>
  <c r="L80" i="8"/>
  <c r="M72" i="8"/>
  <c r="L72" i="8"/>
  <c r="O72" i="8"/>
  <c r="L64" i="8"/>
  <c r="O64" i="8"/>
  <c r="M64" i="8"/>
  <c r="M56" i="8"/>
  <c r="L56" i="8"/>
  <c r="O56" i="8"/>
  <c r="O48" i="8"/>
  <c r="M48" i="8"/>
  <c r="L48" i="8"/>
  <c r="M40" i="8"/>
  <c r="L40" i="8"/>
  <c r="O40" i="8"/>
  <c r="L32" i="8"/>
  <c r="O32" i="8"/>
  <c r="M32" i="8"/>
  <c r="L24" i="8"/>
  <c r="O24" i="8"/>
  <c r="M24" i="8"/>
  <c r="O210" i="8"/>
  <c r="L340" i="8"/>
  <c r="O316" i="8"/>
  <c r="L274" i="8"/>
  <c r="O260" i="8"/>
  <c r="L234" i="8"/>
  <c r="L218" i="8"/>
  <c r="L343" i="8"/>
  <c r="M321" i="8"/>
  <c r="L300" i="8"/>
  <c r="L284" i="8"/>
  <c r="L268" i="8"/>
  <c r="O254" i="8"/>
  <c r="L334" i="8"/>
  <c r="L310" i="8"/>
  <c r="M283" i="8"/>
  <c r="L262" i="8"/>
  <c r="O240" i="8"/>
  <c r="O224" i="8"/>
  <c r="M336" i="8"/>
  <c r="M312" i="8"/>
  <c r="L291" i="8"/>
  <c r="O269" i="8"/>
  <c r="M248" i="8"/>
  <c r="L227" i="8"/>
  <c r="O205" i="8"/>
  <c r="M344" i="8"/>
  <c r="M325" i="8"/>
  <c r="M309" i="8"/>
  <c r="M293" i="8"/>
  <c r="M277" i="8"/>
  <c r="L232" i="8"/>
  <c r="L216" i="8"/>
  <c r="L200" i="8"/>
  <c r="L333" i="8"/>
  <c r="O311" i="8"/>
  <c r="M290" i="8"/>
  <c r="L269" i="8"/>
  <c r="M250" i="8"/>
  <c r="O231" i="8"/>
  <c r="L213" i="8"/>
  <c r="O204" i="8"/>
  <c r="O329" i="8"/>
  <c r="M308" i="8"/>
  <c r="L287" i="8"/>
  <c r="O265" i="8"/>
  <c r="M244" i="8"/>
  <c r="L223" i="8"/>
  <c r="L191" i="8"/>
  <c r="M191" i="8"/>
  <c r="O191" i="8"/>
  <c r="M183" i="8"/>
  <c r="O183" i="8"/>
  <c r="L183" i="8"/>
  <c r="O175" i="8"/>
  <c r="L175" i="8"/>
  <c r="O167" i="8"/>
  <c r="L167" i="8"/>
  <c r="M167" i="8"/>
  <c r="M159" i="8"/>
  <c r="L159" i="8"/>
  <c r="O159" i="8"/>
  <c r="L151" i="8"/>
  <c r="M151" i="8"/>
  <c r="O151" i="8"/>
  <c r="O143" i="8"/>
  <c r="M143" i="8"/>
  <c r="L143" i="8"/>
  <c r="M135" i="8"/>
  <c r="O135" i="8"/>
  <c r="L135" i="8"/>
  <c r="L127" i="8"/>
  <c r="M127" i="8"/>
  <c r="O127" i="8"/>
  <c r="M119" i="8"/>
  <c r="O119" i="8"/>
  <c r="L119" i="8"/>
  <c r="O111" i="8"/>
  <c r="L111" i="8"/>
  <c r="M111" i="8"/>
  <c r="O103" i="8"/>
  <c r="L103" i="8"/>
  <c r="M103" i="8"/>
  <c r="M95" i="8"/>
  <c r="L95" i="8"/>
  <c r="O95" i="8"/>
  <c r="L87" i="8"/>
  <c r="M87" i="8"/>
  <c r="O87" i="8"/>
  <c r="O79" i="8"/>
  <c r="M79" i="8"/>
  <c r="L79" i="8"/>
  <c r="M71" i="8"/>
  <c r="O71" i="8"/>
  <c r="L71" i="8"/>
  <c r="L63" i="8"/>
  <c r="M63" i="8"/>
  <c r="O63" i="8"/>
  <c r="M55" i="8"/>
  <c r="O55" i="8"/>
  <c r="L55" i="8"/>
  <c r="O47" i="8"/>
  <c r="L47" i="8"/>
  <c r="M47" i="8"/>
  <c r="O39" i="8"/>
  <c r="L39" i="8"/>
  <c r="M39" i="8"/>
  <c r="M31" i="8"/>
  <c r="L31" i="8"/>
  <c r="O31" i="8"/>
  <c r="L23" i="8"/>
  <c r="M23" i="8"/>
  <c r="O23" i="8"/>
  <c r="M181" i="8"/>
  <c r="O181" i="8"/>
  <c r="L181" i="8"/>
  <c r="M149" i="8"/>
  <c r="O149" i="8"/>
  <c r="L149" i="8"/>
  <c r="M117" i="8"/>
  <c r="O117" i="8"/>
  <c r="L117" i="8"/>
  <c r="M85" i="8"/>
  <c r="O85" i="8"/>
  <c r="L85" i="8"/>
  <c r="M45" i="8"/>
  <c r="L45" i="8"/>
  <c r="O45" i="8"/>
  <c r="M190" i="8"/>
  <c r="O190" i="8"/>
  <c r="L190" i="8"/>
  <c r="O182" i="8"/>
  <c r="M182" i="8"/>
  <c r="L182" i="8"/>
  <c r="L174" i="8"/>
  <c r="O174" i="8"/>
  <c r="M174" i="8"/>
  <c r="M166" i="8"/>
  <c r="L166" i="8"/>
  <c r="O166" i="8"/>
  <c r="O158" i="8"/>
  <c r="M158" i="8"/>
  <c r="L158" i="8"/>
  <c r="M150" i="8"/>
  <c r="L150" i="8"/>
  <c r="O150" i="8"/>
  <c r="O142" i="8"/>
  <c r="L142" i="8"/>
  <c r="M142" i="8"/>
  <c r="L134" i="8"/>
  <c r="M134" i="8"/>
  <c r="M126" i="8"/>
  <c r="O126" i="8"/>
  <c r="L126" i="8"/>
  <c r="M118" i="8"/>
  <c r="L118" i="8"/>
  <c r="O118" i="8"/>
  <c r="L110" i="8"/>
  <c r="O110" i="8"/>
  <c r="M110" i="8"/>
  <c r="M102" i="8"/>
  <c r="L102" i="8"/>
  <c r="O102" i="8"/>
  <c r="O94" i="8"/>
  <c r="M94" i="8"/>
  <c r="L94" i="8"/>
  <c r="M86" i="8"/>
  <c r="L86" i="8"/>
  <c r="O86" i="8"/>
  <c r="L78" i="8"/>
  <c r="O78" i="8"/>
  <c r="M78" i="8"/>
  <c r="L70" i="8"/>
  <c r="O70" i="8"/>
  <c r="M70" i="8"/>
  <c r="M62" i="8"/>
  <c r="O62" i="8"/>
  <c r="L62" i="8"/>
  <c r="M54" i="8"/>
  <c r="L54" i="8"/>
  <c r="O54" i="8"/>
  <c r="L46" i="8"/>
  <c r="O46" i="8"/>
  <c r="M38" i="8"/>
  <c r="L38" i="8"/>
  <c r="O38" i="8"/>
  <c r="O30" i="8"/>
  <c r="N30" i="8"/>
  <c r="M30" i="8"/>
  <c r="L30" i="8"/>
  <c r="M22" i="8"/>
  <c r="L22" i="8"/>
  <c r="N22" i="8"/>
  <c r="O22" i="8"/>
  <c r="M209" i="8"/>
  <c r="O340" i="8"/>
  <c r="L330" i="8"/>
  <c r="L258" i="8"/>
  <c r="L242" i="8"/>
  <c r="M215" i="8"/>
  <c r="M337" i="8"/>
  <c r="L316" i="8"/>
  <c r="M297" i="8"/>
  <c r="M342" i="8"/>
  <c r="O328" i="8"/>
  <c r="L302" i="8"/>
  <c r="L278" i="8"/>
  <c r="O256" i="8"/>
  <c r="L331" i="8"/>
  <c r="L307" i="8"/>
  <c r="O285" i="8"/>
  <c r="M264" i="8"/>
  <c r="L243" i="8"/>
  <c r="O221" i="8"/>
  <c r="M200" i="8"/>
  <c r="L336" i="8"/>
  <c r="L320" i="8"/>
  <c r="O134" i="8"/>
  <c r="O304" i="8"/>
  <c r="M335" i="8"/>
  <c r="L314" i="8"/>
  <c r="L298" i="8"/>
  <c r="O284" i="8"/>
  <c r="M271" i="8"/>
  <c r="O244" i="8"/>
  <c r="M231" i="8"/>
  <c r="O345" i="8"/>
  <c r="O318" i="8"/>
  <c r="M281" i="8"/>
  <c r="M265" i="8"/>
  <c r="M323" i="8"/>
  <c r="M331" i="8"/>
  <c r="M307" i="8"/>
  <c r="O280" i="8"/>
  <c r="M259" i="8"/>
  <c r="L238" i="8"/>
  <c r="L222" i="8"/>
  <c r="O333" i="8"/>
  <c r="O309" i="8"/>
  <c r="M288" i="8"/>
  <c r="L267" i="8"/>
  <c r="O245" i="8"/>
  <c r="M224" i="8"/>
  <c r="L203" i="8"/>
  <c r="O338" i="8"/>
  <c r="O322" i="8"/>
  <c r="O306" i="8"/>
  <c r="O290" i="8"/>
  <c r="M197" i="8"/>
  <c r="O343" i="8"/>
  <c r="O308" i="8"/>
  <c r="M295" i="8"/>
  <c r="L282" i="8"/>
  <c r="O268" i="8"/>
  <c r="M255" i="8"/>
  <c r="O228" i="8"/>
  <c r="L209" i="8"/>
  <c r="M327" i="8"/>
  <c r="L306" i="8"/>
  <c r="O292" i="8"/>
  <c r="M279" i="8"/>
  <c r="L266" i="8"/>
  <c r="M239" i="8"/>
  <c r="L226" i="8"/>
  <c r="O212" i="8"/>
  <c r="L332" i="8"/>
  <c r="O310" i="8"/>
  <c r="L292" i="8"/>
  <c r="L260" i="8"/>
  <c r="L345" i="8"/>
  <c r="O320" i="8"/>
  <c r="L294" i="8"/>
  <c r="O272" i="8"/>
  <c r="M251" i="8"/>
  <c r="O232" i="8"/>
  <c r="O216" i="8"/>
  <c r="O325" i="8"/>
  <c r="O301" i="8"/>
  <c r="M280" i="8"/>
  <c r="L259" i="8"/>
  <c r="O237" i="8"/>
  <c r="M216" i="8"/>
  <c r="N242" i="8"/>
  <c r="M333" i="8"/>
  <c r="L197" i="8"/>
  <c r="L341" i="8"/>
  <c r="L322" i="8"/>
  <c r="L290" i="8"/>
  <c r="O252" i="8"/>
  <c r="M223" i="8"/>
  <c r="M329" i="8"/>
  <c r="L308" i="8"/>
  <c r="M289" i="8"/>
  <c r="L276" i="8"/>
  <c r="L318" i="8"/>
  <c r="M291" i="8"/>
  <c r="L270" i="8"/>
  <c r="O248" i="8"/>
  <c r="L230" i="8"/>
  <c r="L214" i="8"/>
  <c r="L342" i="8"/>
  <c r="L323" i="8"/>
  <c r="L299" i="8"/>
  <c r="O277" i="8"/>
  <c r="M256" i="8"/>
  <c r="L235" i="8"/>
  <c r="O213" i="8"/>
  <c r="N274" i="8"/>
  <c r="O330" i="8"/>
  <c r="O314" i="8"/>
  <c r="O298" i="8"/>
  <c r="O282" i="8"/>
  <c r="O266" i="8"/>
  <c r="M253" i="8"/>
  <c r="M205" i="8"/>
  <c r="O319" i="8"/>
  <c r="M298" i="8"/>
  <c r="L277" i="8"/>
  <c r="M258" i="8"/>
  <c r="O239" i="8"/>
  <c r="M218" i="8"/>
  <c r="O199" i="8"/>
  <c r="N343" i="8"/>
  <c r="O337" i="8"/>
  <c r="M316" i="8"/>
  <c r="L295" i="8"/>
  <c r="O273" i="8"/>
  <c r="L255" i="8"/>
  <c r="L231" i="8"/>
  <c r="L207" i="8"/>
  <c r="N282" i="8"/>
  <c r="O238" i="8"/>
  <c r="M217" i="8"/>
  <c r="O342" i="8"/>
  <c r="M326" i="8"/>
  <c r="L305" i="8"/>
  <c r="O283" i="8"/>
  <c r="M262" i="8"/>
  <c r="L241" i="8"/>
  <c r="O219" i="8"/>
  <c r="N222" i="8"/>
  <c r="O249" i="8"/>
  <c r="N43" i="8"/>
  <c r="N107" i="8"/>
  <c r="N171" i="8"/>
  <c r="N72" i="8"/>
  <c r="N136" i="8"/>
  <c r="N17" i="8"/>
  <c r="N53" i="8"/>
  <c r="N117" i="8"/>
  <c r="N181" i="8"/>
  <c r="O209" i="8"/>
  <c r="M210" i="8"/>
  <c r="M346" i="8"/>
  <c r="M303" i="8"/>
  <c r="O276" i="8"/>
  <c r="M263" i="8"/>
  <c r="L250" i="8"/>
  <c r="O236" i="8"/>
  <c r="M207" i="8"/>
  <c r="O326" i="8"/>
  <c r="M305" i="8"/>
  <c r="O286" i="8"/>
  <c r="M273" i="8"/>
  <c r="M257" i="8"/>
  <c r="M339" i="8"/>
  <c r="M315" i="8"/>
  <c r="O288" i="8"/>
  <c r="M267" i="8"/>
  <c r="L246" i="8"/>
  <c r="M211" i="8"/>
  <c r="O344" i="8"/>
  <c r="M320" i="8"/>
  <c r="M296" i="8"/>
  <c r="L275" i="8"/>
  <c r="O253" i="8"/>
  <c r="M232" i="8"/>
  <c r="L211" i="8"/>
  <c r="L328" i="8"/>
  <c r="L312" i="8"/>
  <c r="L296" i="8"/>
  <c r="L280" i="8"/>
  <c r="L199" i="8"/>
  <c r="L252" i="8"/>
  <c r="O230" i="8"/>
  <c r="O206" i="8"/>
  <c r="M318" i="8"/>
  <c r="L297" i="8"/>
  <c r="O275" i="8"/>
  <c r="M254" i="8"/>
  <c r="L233" i="8"/>
  <c r="O211" i="8"/>
  <c r="O324" i="8"/>
  <c r="N346" i="8"/>
  <c r="N67" i="8"/>
  <c r="N131" i="8"/>
  <c r="N195" i="8"/>
  <c r="N266" i="8"/>
  <c r="N214" i="8"/>
  <c r="N32" i="8"/>
  <c r="N96" i="8"/>
  <c r="N160" i="8"/>
  <c r="N77" i="8"/>
  <c r="N141" i="8"/>
  <c r="N33" i="8"/>
  <c r="N97" i="8"/>
  <c r="N161" i="8"/>
  <c r="O250" i="8"/>
  <c r="M237" i="8"/>
  <c r="M221" i="8"/>
  <c r="O202" i="8"/>
  <c r="M338" i="8"/>
  <c r="L317" i="8"/>
  <c r="O295" i="8"/>
  <c r="M274" i="8"/>
  <c r="O255" i="8"/>
  <c r="L237" i="8"/>
  <c r="N201" i="8"/>
  <c r="L335" i="8"/>
  <c r="O313" i="8"/>
  <c r="M292" i="8"/>
  <c r="L271" i="8"/>
  <c r="M252" i="8"/>
  <c r="M228" i="8"/>
  <c r="M204" i="8"/>
  <c r="M203" i="8"/>
  <c r="L236" i="8"/>
  <c r="O214" i="8"/>
  <c r="M345" i="8"/>
  <c r="O323" i="8"/>
  <c r="M302" i="8"/>
  <c r="L281" i="8"/>
  <c r="O259" i="8"/>
  <c r="M238" i="8"/>
  <c r="L217" i="8"/>
  <c r="N51" i="8"/>
  <c r="N115" i="8"/>
  <c r="N179" i="8"/>
  <c r="N80" i="8"/>
  <c r="N144" i="8"/>
  <c r="L198" i="8"/>
  <c r="N61" i="8"/>
  <c r="N125" i="8"/>
  <c r="N189" i="8"/>
  <c r="N81" i="8"/>
  <c r="N145" i="8"/>
  <c r="N87" i="8"/>
  <c r="O296" i="8"/>
  <c r="L338" i="8"/>
  <c r="M319" i="8"/>
  <c r="O300" i="8"/>
  <c r="M287" i="8"/>
  <c r="M247" i="8"/>
  <c r="O220" i="8"/>
  <c r="L324" i="8"/>
  <c r="O302" i="8"/>
  <c r="O270" i="8"/>
  <c r="O336" i="8"/>
  <c r="O312" i="8"/>
  <c r="L286" i="8"/>
  <c r="O264" i="8"/>
  <c r="M243" i="8"/>
  <c r="M227" i="8"/>
  <c r="O208" i="8"/>
  <c r="L339" i="8"/>
  <c r="O317" i="8"/>
  <c r="O293" i="8"/>
  <c r="M272" i="8"/>
  <c r="L251" i="8"/>
  <c r="O229" i="8"/>
  <c r="M208" i="8"/>
  <c r="O274" i="8"/>
  <c r="M261" i="8"/>
  <c r="M245" i="8"/>
  <c r="M341" i="8"/>
  <c r="M330" i="8"/>
  <c r="L309" i="8"/>
  <c r="O287" i="8"/>
  <c r="M266" i="8"/>
  <c r="O247" i="8"/>
  <c r="L229" i="8"/>
  <c r="O207" i="8"/>
  <c r="N262" i="8"/>
  <c r="M343" i="8"/>
  <c r="L327" i="8"/>
  <c r="O305" i="8"/>
  <c r="M284" i="8"/>
  <c r="L263" i="8"/>
  <c r="O241" i="8"/>
  <c r="M220" i="8"/>
  <c r="N218" i="8"/>
  <c r="M249" i="8"/>
  <c r="L228" i="8"/>
  <c r="L204" i="8"/>
  <c r="L337" i="8"/>
  <c r="O315" i="8"/>
  <c r="M294" i="8"/>
  <c r="L273" i="8"/>
  <c r="O251" i="8"/>
  <c r="M230" i="8"/>
  <c r="M206" i="8"/>
  <c r="N307" i="8"/>
  <c r="M311" i="8"/>
  <c r="N75" i="8"/>
  <c r="N139" i="8"/>
  <c r="N286" i="8"/>
  <c r="N40" i="8"/>
  <c r="N104" i="8"/>
  <c r="N168" i="8"/>
  <c r="N21" i="8"/>
  <c r="N85" i="8"/>
  <c r="N149" i="8"/>
  <c r="N41" i="8"/>
  <c r="L304" i="8"/>
  <c r="L288" i="8"/>
  <c r="L272" i="8"/>
  <c r="O258" i="8"/>
  <c r="O242" i="8"/>
  <c r="M229" i="8"/>
  <c r="M213" i="8"/>
  <c r="O327" i="8"/>
  <c r="M306" i="8"/>
  <c r="L285" i="8"/>
  <c r="L245" i="8"/>
  <c r="M226" i="8"/>
  <c r="L205" i="8"/>
  <c r="N278" i="8"/>
  <c r="L202" i="8"/>
  <c r="O348" i="8"/>
  <c r="M324" i="8"/>
  <c r="L303" i="8"/>
  <c r="O281" i="8"/>
  <c r="M260" i="8"/>
  <c r="L239" i="8"/>
  <c r="O217" i="8"/>
  <c r="O246" i="8"/>
  <c r="M225" i="8"/>
  <c r="M201" i="8"/>
  <c r="M334" i="8"/>
  <c r="L313" i="8"/>
  <c r="O291" i="8"/>
  <c r="M270" i="8"/>
  <c r="L249" i="8"/>
  <c r="O227" i="8"/>
  <c r="O203" i="8"/>
  <c r="N19" i="8"/>
  <c r="N83" i="8"/>
  <c r="N147" i="8"/>
  <c r="N48" i="8"/>
  <c r="N112" i="8"/>
  <c r="N176" i="8"/>
  <c r="N29" i="8"/>
  <c r="N93" i="8"/>
  <c r="N157" i="8"/>
  <c r="N186" i="8"/>
  <c r="N49" i="8"/>
  <c r="N113" i="8"/>
  <c r="N177" i="8"/>
  <c r="O334" i="8"/>
  <c r="M313" i="8"/>
  <c r="O294" i="8"/>
  <c r="O278" i="8"/>
  <c r="O262" i="8"/>
  <c r="O347" i="8"/>
  <c r="L326" i="8"/>
  <c r="M299" i="8"/>
  <c r="M275" i="8"/>
  <c r="L254" i="8"/>
  <c r="M235" i="8"/>
  <c r="M219" i="8"/>
  <c r="M328" i="8"/>
  <c r="M304" i="8"/>
  <c r="L283" i="8"/>
  <c r="O261" i="8"/>
  <c r="M240" i="8"/>
  <c r="L219" i="8"/>
  <c r="L256" i="8"/>
  <c r="O226" i="8"/>
  <c r="L208" i="8"/>
  <c r="O346" i="8"/>
  <c r="L325" i="8"/>
  <c r="O303" i="8"/>
  <c r="M282" i="8"/>
  <c r="O263" i="8"/>
  <c r="M242" i="8"/>
  <c r="O223" i="8"/>
  <c r="M202" i="8"/>
  <c r="L346" i="8"/>
  <c r="O321" i="8"/>
  <c r="M300" i="8"/>
  <c r="L279" i="8"/>
  <c r="M236" i="8"/>
  <c r="L215" i="8"/>
  <c r="L244" i="8"/>
  <c r="O222" i="8"/>
  <c r="L206" i="8"/>
  <c r="O331" i="8"/>
  <c r="M310" i="8"/>
  <c r="L289" i="8"/>
  <c r="O267" i="8"/>
  <c r="M246" i="8"/>
  <c r="L225" i="8"/>
  <c r="L201" i="8"/>
  <c r="N204" i="8"/>
  <c r="N27" i="8"/>
  <c r="N91" i="8"/>
  <c r="N155" i="8"/>
  <c r="M198" i="8"/>
  <c r="N56" i="8"/>
  <c r="N120" i="8"/>
  <c r="N184" i="8"/>
  <c r="N37" i="8"/>
  <c r="N101" i="8"/>
  <c r="N165" i="8"/>
  <c r="N194" i="8"/>
  <c r="N57" i="8"/>
  <c r="N121" i="8"/>
  <c r="N185" i="8"/>
  <c r="M317" i="8"/>
  <c r="M301" i="8"/>
  <c r="M285" i="8"/>
  <c r="M269" i="8"/>
  <c r="L240" i="8"/>
  <c r="L224" i="8"/>
  <c r="L344" i="8"/>
  <c r="M322" i="8"/>
  <c r="L301" i="8"/>
  <c r="O279" i="8"/>
  <c r="L261" i="8"/>
  <c r="L221" i="8"/>
  <c r="M340" i="8"/>
  <c r="L319" i="8"/>
  <c r="O297" i="8"/>
  <c r="M276" i="8"/>
  <c r="O257" i="8"/>
  <c r="O233" i="8"/>
  <c r="M212" i="8"/>
  <c r="M241" i="8"/>
  <c r="L220" i="8"/>
  <c r="L329" i="8"/>
  <c r="O307" i="8"/>
  <c r="M286" i="8"/>
  <c r="L265" i="8"/>
  <c r="O243" i="8"/>
  <c r="M222" i="8"/>
  <c r="N206" i="8"/>
  <c r="L315" i="8"/>
  <c r="N35" i="8"/>
  <c r="N99" i="8"/>
  <c r="N163" i="8"/>
  <c r="N64" i="8"/>
  <c r="N128" i="8"/>
  <c r="N192" i="8"/>
  <c r="N45" i="8"/>
  <c r="N109" i="8"/>
  <c r="N173" i="8"/>
  <c r="N65" i="8"/>
  <c r="N129" i="8"/>
  <c r="N193" i="8"/>
  <c r="N190" i="8"/>
  <c r="O341" i="8"/>
  <c r="L264" i="8"/>
  <c r="L248" i="8"/>
  <c r="O234" i="8"/>
  <c r="O218" i="8"/>
  <c r="O335" i="8"/>
  <c r="M314" i="8"/>
  <c r="L293" i="8"/>
  <c r="O271" i="8"/>
  <c r="L253" i="8"/>
  <c r="M234" i="8"/>
  <c r="O215" i="8"/>
  <c r="N230" i="8"/>
  <c r="M332" i="8"/>
  <c r="L311" i="8"/>
  <c r="O289" i="8"/>
  <c r="M268" i="8"/>
  <c r="L247" i="8"/>
  <c r="O225" i="8"/>
  <c r="O201" i="8"/>
  <c r="M233" i="8"/>
  <c r="L212" i="8"/>
  <c r="O339" i="8"/>
  <c r="L321" i="8"/>
  <c r="O299" i="8"/>
  <c r="M278" i="8"/>
  <c r="L257" i="8"/>
  <c r="O235" i="8"/>
  <c r="M214" i="8"/>
  <c r="O200" i="8"/>
  <c r="N202" i="8"/>
  <c r="O332" i="8"/>
  <c r="N59" i="8"/>
  <c r="N123" i="8"/>
  <c r="N187" i="8"/>
  <c r="N24" i="8"/>
  <c r="N88" i="8"/>
  <c r="N152" i="8"/>
  <c r="N69" i="8"/>
  <c r="N133" i="8"/>
  <c r="O197" i="8"/>
  <c r="N25" i="8"/>
  <c r="N89" i="8"/>
  <c r="N153" i="8"/>
  <c r="M199" i="8"/>
  <c r="N39" i="8"/>
  <c r="N135" i="8"/>
  <c r="N105" i="8"/>
  <c r="N169" i="8"/>
  <c r="N47" i="8"/>
  <c r="N151" i="8"/>
  <c r="N191" i="8"/>
  <c r="N188" i="8"/>
  <c r="N86" i="8"/>
  <c r="N150" i="8"/>
  <c r="N73" i="8"/>
  <c r="N137" i="8"/>
  <c r="O198" i="8"/>
  <c r="N31" i="8"/>
  <c r="N79" i="8"/>
  <c r="N119" i="8"/>
  <c r="N167" i="8"/>
  <c r="N54" i="8"/>
  <c r="N118" i="8"/>
  <c r="N182" i="8"/>
  <c r="N55" i="8"/>
  <c r="N103" i="8"/>
  <c r="N196" i="8"/>
  <c r="N94" i="8"/>
  <c r="N158" i="8"/>
  <c r="N23" i="8"/>
  <c r="N63" i="8"/>
  <c r="N159" i="8"/>
  <c r="M348" i="8"/>
  <c r="N38" i="8"/>
  <c r="N102" i="8"/>
  <c r="N166" i="8"/>
  <c r="N71" i="8"/>
  <c r="N111" i="8"/>
  <c r="L348" i="8"/>
  <c r="N46" i="8"/>
  <c r="N110" i="8"/>
  <c r="N174" i="8"/>
  <c r="N127" i="8"/>
  <c r="L347" i="8"/>
  <c r="N62" i="8"/>
  <c r="N126" i="8"/>
  <c r="N175" i="8"/>
  <c r="N70" i="8"/>
  <c r="N134" i="8"/>
  <c r="N95" i="8"/>
  <c r="N143" i="8"/>
  <c r="N183" i="8"/>
  <c r="N78" i="8"/>
  <c r="N142" i="8"/>
  <c r="Q302" i="8"/>
  <c r="T302" i="8"/>
  <c r="S51" i="8"/>
  <c r="S179" i="8"/>
  <c r="S46" i="8"/>
  <c r="S47" i="8"/>
  <c r="I258" i="8"/>
  <c r="N258" i="8" s="1"/>
  <c r="R250" i="8"/>
  <c r="S146" i="8"/>
  <c r="S20" i="8"/>
  <c r="S148" i="8"/>
  <c r="S30" i="8"/>
  <c r="S94" i="8"/>
  <c r="S24" i="8"/>
  <c r="S88" i="8"/>
  <c r="S152" i="8"/>
  <c r="R241" i="8"/>
  <c r="S170" i="8"/>
  <c r="S43" i="8"/>
  <c r="S171" i="8"/>
  <c r="S28" i="8"/>
  <c r="S92" i="8"/>
  <c r="S156" i="8"/>
  <c r="S61" i="8"/>
  <c r="S125" i="8"/>
  <c r="S189" i="8"/>
  <c r="S102" i="8"/>
  <c r="S17" i="8"/>
  <c r="S145" i="8"/>
  <c r="S63" i="8"/>
  <c r="S340" i="8"/>
  <c r="S114" i="8"/>
  <c r="S59" i="8"/>
  <c r="S123" i="8"/>
  <c r="S187" i="8"/>
  <c r="S37" i="8"/>
  <c r="S111" i="8"/>
  <c r="S191" i="8"/>
  <c r="S115" i="8"/>
  <c r="S174" i="8"/>
  <c r="S127" i="8"/>
  <c r="T250" i="8"/>
  <c r="I254" i="8"/>
  <c r="N254" i="8" s="1"/>
  <c r="S58" i="8"/>
  <c r="S122" i="8"/>
  <c r="S186" i="8"/>
  <c r="S196" i="8"/>
  <c r="S67" i="8"/>
  <c r="S131" i="8"/>
  <c r="S195" i="8"/>
  <c r="S62" i="8"/>
  <c r="S126" i="8"/>
  <c r="S56" i="8"/>
  <c r="S120" i="8"/>
  <c r="S175" i="8"/>
  <c r="S7" i="8"/>
  <c r="Q250" i="8"/>
  <c r="I226" i="8"/>
  <c r="N226" i="8" s="1"/>
  <c r="S66" i="8"/>
  <c r="S130" i="8"/>
  <c r="S194" i="8"/>
  <c r="K23" i="8"/>
  <c r="P23" i="8" s="1"/>
  <c r="K87" i="8"/>
  <c r="P87" i="8" s="1"/>
  <c r="K151" i="8"/>
  <c r="P151" i="8" s="1"/>
  <c r="S107" i="8"/>
  <c r="S60" i="8"/>
  <c r="S124" i="8"/>
  <c r="S29" i="8"/>
  <c r="S157" i="8"/>
  <c r="S38" i="8"/>
  <c r="S64" i="8"/>
  <c r="S128" i="8"/>
  <c r="S49" i="8"/>
  <c r="S113" i="8"/>
  <c r="S177" i="8"/>
  <c r="S71" i="8"/>
  <c r="Q268" i="8"/>
  <c r="S69" i="8"/>
  <c r="F214" i="8"/>
  <c r="Q343" i="8"/>
  <c r="S74" i="8"/>
  <c r="S68" i="8"/>
  <c r="S132" i="8"/>
  <c r="S101" i="8"/>
  <c r="S165" i="8"/>
  <c r="S14" i="8"/>
  <c r="S142" i="8"/>
  <c r="S78" i="8"/>
  <c r="S57" i="8"/>
  <c r="S121" i="8"/>
  <c r="S185" i="8"/>
  <c r="S42" i="8"/>
  <c r="S133" i="8"/>
  <c r="S110" i="8"/>
  <c r="U274" i="8"/>
  <c r="S18" i="8"/>
  <c r="S82" i="8"/>
  <c r="S106" i="8"/>
  <c r="K103" i="8"/>
  <c r="P103" i="8" s="1"/>
  <c r="S65" i="8"/>
  <c r="S129" i="8"/>
  <c r="Q274" i="8"/>
  <c r="F244" i="8"/>
  <c r="Q244" i="8" s="1"/>
  <c r="T268" i="8"/>
  <c r="T274" i="8"/>
  <c r="R274" i="8"/>
  <c r="AO187" i="5"/>
  <c r="AO53" i="5"/>
  <c r="AS53" i="5" s="1"/>
  <c r="BR53" i="5" s="1"/>
  <c r="AP69" i="5"/>
  <c r="BO69" i="5" s="1"/>
  <c r="AP70" i="5"/>
  <c r="BO70" i="5" s="1"/>
  <c r="AO71" i="5"/>
  <c r="AP74" i="5"/>
  <c r="BO74" i="5" s="1"/>
  <c r="AK84" i="5"/>
  <c r="AK85" i="5"/>
  <c r="AO231" i="5"/>
  <c r="AK294" i="5"/>
  <c r="AK295" i="5"/>
  <c r="AQ332" i="5"/>
  <c r="BP332" i="5" s="1"/>
  <c r="AR347" i="5"/>
  <c r="BQ347" i="5" s="1"/>
  <c r="AO63" i="5"/>
  <c r="AP10" i="5"/>
  <c r="BO10" i="5" s="1"/>
  <c r="AP11" i="5"/>
  <c r="BO11" i="5" s="1"/>
  <c r="AP15" i="5"/>
  <c r="BO15" i="5" s="1"/>
  <c r="AP82" i="5"/>
  <c r="BO82" i="5" s="1"/>
  <c r="AP85" i="5"/>
  <c r="BO85" i="5" s="1"/>
  <c r="AP272" i="5"/>
  <c r="BO272" i="5" s="1"/>
  <c r="AK308" i="5"/>
  <c r="AQ10" i="5"/>
  <c r="BP10" i="5" s="1"/>
  <c r="AK24" i="5"/>
  <c r="AK32" i="5"/>
  <c r="AR81" i="5"/>
  <c r="BQ81" i="5" s="1"/>
  <c r="AQ83" i="5"/>
  <c r="BP83" i="5" s="1"/>
  <c r="AP106" i="5"/>
  <c r="BO106" i="5" s="1"/>
  <c r="AP292" i="5"/>
  <c r="BO292" i="5" s="1"/>
  <c r="AR299" i="5"/>
  <c r="BQ299" i="5" s="1"/>
  <c r="BA321" i="5"/>
  <c r="AK28" i="5"/>
  <c r="AK37" i="5"/>
  <c r="AR82" i="5"/>
  <c r="BQ82" i="5" s="1"/>
  <c r="AP136" i="5"/>
  <c r="BO136" i="5" s="1"/>
  <c r="AQ186" i="5"/>
  <c r="BP186" i="5" s="1"/>
  <c r="AR326" i="5"/>
  <c r="BQ326" i="5" s="1"/>
  <c r="AR332" i="5"/>
  <c r="BQ332" i="5" s="1"/>
  <c r="AR18" i="5"/>
  <c r="BQ18" i="5" s="1"/>
  <c r="AR19" i="5"/>
  <c r="BQ19" i="5" s="1"/>
  <c r="AR21" i="5"/>
  <c r="BQ21" i="5" s="1"/>
  <c r="AQ23" i="5"/>
  <c r="BP23" i="5" s="1"/>
  <c r="AO25" i="5"/>
  <c r="AO34" i="5"/>
  <c r="AS34" i="5" s="1"/>
  <c r="BR34" i="5" s="1"/>
  <c r="AO103" i="5"/>
  <c r="AQ297" i="5"/>
  <c r="BP297" i="5" s="1"/>
  <c r="AO299" i="5"/>
  <c r="AP301" i="5"/>
  <c r="BO301" i="5" s="1"/>
  <c r="AO305" i="5"/>
  <c r="AK322" i="5"/>
  <c r="AR328" i="5"/>
  <c r="BQ328" i="5" s="1"/>
  <c r="AQ330" i="5"/>
  <c r="BP330" i="5" s="1"/>
  <c r="AR22" i="5"/>
  <c r="BQ22" i="5" s="1"/>
  <c r="AO37" i="5"/>
  <c r="AS37" i="5" s="1"/>
  <c r="BR37" i="5" s="1"/>
  <c r="AK202" i="5"/>
  <c r="AP313" i="5"/>
  <c r="BO313" i="5" s="1"/>
  <c r="AR323" i="5"/>
  <c r="BQ323" i="5" s="1"/>
  <c r="AP347" i="5"/>
  <c r="BO347" i="5" s="1"/>
  <c r="Q339" i="8"/>
  <c r="Q292" i="8"/>
  <c r="R339" i="8"/>
  <c r="S339" i="8"/>
  <c r="Q335" i="8"/>
  <c r="Q316" i="8"/>
  <c r="R335" i="8"/>
  <c r="AP152" i="5"/>
  <c r="BO152" i="5" s="1"/>
  <c r="AO152" i="5"/>
  <c r="AP26" i="5"/>
  <c r="BO26" i="5" s="1"/>
  <c r="AQ338" i="5"/>
  <c r="BP338" i="5" s="1"/>
  <c r="AK7" i="5"/>
  <c r="AK9" i="5"/>
  <c r="AK10" i="5"/>
  <c r="AO18" i="5"/>
  <c r="AQ19" i="5"/>
  <c r="BP19" i="5" s="1"/>
  <c r="AK25" i="5"/>
  <c r="AS25" i="5" s="1"/>
  <c r="BR25" i="5" s="1"/>
  <c r="AR33" i="5"/>
  <c r="BQ33" i="5" s="1"/>
  <c r="AK45" i="5"/>
  <c r="AS45" i="5" s="1"/>
  <c r="BR45" i="5" s="1"/>
  <c r="AO57" i="5"/>
  <c r="BH57" i="5" s="1"/>
  <c r="AO58" i="5"/>
  <c r="AO59" i="5"/>
  <c r="AK77" i="5"/>
  <c r="AO105" i="5"/>
  <c r="AR108" i="5"/>
  <c r="BQ108" i="5" s="1"/>
  <c r="AR109" i="5"/>
  <c r="BQ109" i="5" s="1"/>
  <c r="AR110" i="5"/>
  <c r="BQ110" i="5" s="1"/>
  <c r="AR112" i="5"/>
  <c r="BQ112" i="5" s="1"/>
  <c r="AK305" i="5"/>
  <c r="AS305" i="5" s="1"/>
  <c r="AO310" i="5"/>
  <c r="AQ333" i="5"/>
  <c r="BP333" i="5" s="1"/>
  <c r="AH352" i="5"/>
  <c r="AH364" i="5" s="1"/>
  <c r="AK340" i="5"/>
  <c r="AQ6" i="5"/>
  <c r="BP6" i="5" s="1"/>
  <c r="AK13" i="5"/>
  <c r="AP17" i="5"/>
  <c r="BO17" i="5" s="1"/>
  <c r="AQ22" i="5"/>
  <c r="BP22" i="5" s="1"/>
  <c r="AP29" i="5"/>
  <c r="BO29" i="5" s="1"/>
  <c r="AP30" i="5"/>
  <c r="BO30" i="5" s="1"/>
  <c r="AP31" i="5"/>
  <c r="BO31" i="5" s="1"/>
  <c r="AK46" i="5"/>
  <c r="AO61" i="5"/>
  <c r="AK70" i="5"/>
  <c r="AK71" i="5"/>
  <c r="AO92" i="5"/>
  <c r="AK145" i="5"/>
  <c r="AK153" i="5"/>
  <c r="AK155" i="5"/>
  <c r="AK220" i="5"/>
  <c r="AK226" i="5"/>
  <c r="AS226" i="5" s="1"/>
  <c r="AK316" i="5"/>
  <c r="AH351" i="5"/>
  <c r="AH363" i="5" s="1"/>
  <c r="AK339" i="5"/>
  <c r="AK14" i="5"/>
  <c r="AK15" i="5"/>
  <c r="AO36" i="5"/>
  <c r="AQ37" i="5"/>
  <c r="BP37" i="5" s="1"/>
  <c r="AK120" i="5"/>
  <c r="AK126" i="5"/>
  <c r="AK127" i="5"/>
  <c r="AQ141" i="5"/>
  <c r="BP141" i="5" s="1"/>
  <c r="AP20" i="5"/>
  <c r="BO20" i="5" s="1"/>
  <c r="AP21" i="5"/>
  <c r="BO21" i="5" s="1"/>
  <c r="AQ27" i="5"/>
  <c r="BP27" i="5" s="1"/>
  <c r="AP35" i="5"/>
  <c r="BO35" i="5" s="1"/>
  <c r="AR37" i="5"/>
  <c r="BQ37" i="5" s="1"/>
  <c r="AR84" i="5"/>
  <c r="BQ84" i="5" s="1"/>
  <c r="AP97" i="5"/>
  <c r="BO97" i="5" s="1"/>
  <c r="AP100" i="5"/>
  <c r="BO100" i="5" s="1"/>
  <c r="AK124" i="5"/>
  <c r="AP137" i="5"/>
  <c r="BO137" i="5" s="1"/>
  <c r="AP138" i="5"/>
  <c r="BO138" i="5" s="1"/>
  <c r="AR8" i="5"/>
  <c r="BQ8" i="5" s="1"/>
  <c r="AR10" i="5"/>
  <c r="BQ10" i="5" s="1"/>
  <c r="AQ14" i="5"/>
  <c r="BP14" i="5" s="1"/>
  <c r="AQ15" i="5"/>
  <c r="BP15" i="5" s="1"/>
  <c r="AQ31" i="5"/>
  <c r="BP31" i="5" s="1"/>
  <c r="AP36" i="5"/>
  <c r="BO36" i="5" s="1"/>
  <c r="AR45" i="5"/>
  <c r="BQ45" i="5" s="1"/>
  <c r="AQ46" i="5"/>
  <c r="BP46" i="5" s="1"/>
  <c r="AQ47" i="5"/>
  <c r="BP47" i="5" s="1"/>
  <c r="AO49" i="5"/>
  <c r="AO50" i="5"/>
  <c r="AO51" i="5"/>
  <c r="BH63" i="5" s="1"/>
  <c r="AK98" i="5"/>
  <c r="AP124" i="5"/>
  <c r="BO124" i="5" s="1"/>
  <c r="AP125" i="5"/>
  <c r="BO125" i="5" s="1"/>
  <c r="AR132" i="5"/>
  <c r="BQ132" i="5" s="1"/>
  <c r="AR11" i="5"/>
  <c r="BQ11" i="5" s="1"/>
  <c r="AR14" i="5"/>
  <c r="BQ14" i="5" s="1"/>
  <c r="AQ18" i="5"/>
  <c r="BP18" i="5" s="1"/>
  <c r="AK20" i="5"/>
  <c r="AK23" i="5"/>
  <c r="AP25" i="5"/>
  <c r="BO25" i="5" s="1"/>
  <c r="AR30" i="5"/>
  <c r="BQ30" i="5" s="1"/>
  <c r="AR31" i="5"/>
  <c r="BQ31" i="5" s="1"/>
  <c r="AQ32" i="5"/>
  <c r="BP32" i="5" s="1"/>
  <c r="AO33" i="5"/>
  <c r="AR46" i="5"/>
  <c r="BQ46" i="5" s="1"/>
  <c r="AR47" i="5"/>
  <c r="BQ47" i="5" s="1"/>
  <c r="AQ48" i="5"/>
  <c r="BP48" i="5" s="1"/>
  <c r="AQ49" i="5"/>
  <c r="BP49" i="5" s="1"/>
  <c r="AK62" i="5"/>
  <c r="AQ84" i="5"/>
  <c r="BP84" i="5" s="1"/>
  <c r="AK97" i="5"/>
  <c r="AR98" i="5"/>
  <c r="BQ98" i="5" s="1"/>
  <c r="AK331" i="5"/>
  <c r="AQ337" i="5"/>
  <c r="BP337" i="5" s="1"/>
  <c r="AO293" i="5"/>
  <c r="AR322" i="5"/>
  <c r="BQ322" i="5" s="1"/>
  <c r="AP339" i="5"/>
  <c r="BO339" i="5" s="1"/>
  <c r="BA348" i="5"/>
  <c r="AQ50" i="5"/>
  <c r="BP50" i="5" s="1"/>
  <c r="AK61" i="5"/>
  <c r="AS61" i="5" s="1"/>
  <c r="BR61" i="5" s="1"/>
  <c r="AR72" i="5"/>
  <c r="BQ72" i="5" s="1"/>
  <c r="AR73" i="5"/>
  <c r="BQ73" i="5" s="1"/>
  <c r="AQ74" i="5"/>
  <c r="BP74" i="5" s="1"/>
  <c r="AP75" i="5"/>
  <c r="BO75" i="5" s="1"/>
  <c r="AP76" i="5"/>
  <c r="BO76" i="5" s="1"/>
  <c r="AK78" i="5"/>
  <c r="AQ103" i="5"/>
  <c r="BP103" i="5" s="1"/>
  <c r="AQ105" i="5"/>
  <c r="BP105" i="5" s="1"/>
  <c r="AQ106" i="5"/>
  <c r="BP106" i="5" s="1"/>
  <c r="AP107" i="5"/>
  <c r="BO107" i="5" s="1"/>
  <c r="AP108" i="5"/>
  <c r="BO108" i="5" s="1"/>
  <c r="AO109" i="5"/>
  <c r="BH121" i="5" s="1"/>
  <c r="AR134" i="5"/>
  <c r="BQ134" i="5" s="1"/>
  <c r="AR135" i="5"/>
  <c r="BQ135" i="5" s="1"/>
  <c r="AQ139" i="5"/>
  <c r="BP139" i="5" s="1"/>
  <c r="AP149" i="5"/>
  <c r="BO149" i="5" s="1"/>
  <c r="AP150" i="5"/>
  <c r="BO150" i="5" s="1"/>
  <c r="AR176" i="5"/>
  <c r="BQ176" i="5" s="1"/>
  <c r="AR177" i="5"/>
  <c r="BQ177" i="5" s="1"/>
  <c r="AR180" i="5"/>
  <c r="BQ180" i="5" s="1"/>
  <c r="AR181" i="5"/>
  <c r="BQ181" i="5" s="1"/>
  <c r="AK191" i="5"/>
  <c r="AR196" i="5"/>
  <c r="BQ196" i="5" s="1"/>
  <c r="AK203" i="5"/>
  <c r="AQ204" i="5"/>
  <c r="BP204" i="5" s="1"/>
  <c r="AQ205" i="5"/>
  <c r="BP205" i="5" s="1"/>
  <c r="AP206" i="5"/>
  <c r="BO206" i="5" s="1"/>
  <c r="AK207" i="5"/>
  <c r="AK208" i="5"/>
  <c r="AK209" i="5"/>
  <c r="AK211" i="5"/>
  <c r="AP212" i="5"/>
  <c r="BO212" i="5" s="1"/>
  <c r="AR232" i="5"/>
  <c r="BQ232" i="5" s="1"/>
  <c r="AR233" i="5"/>
  <c r="BQ233" i="5" s="1"/>
  <c r="AR244" i="5"/>
  <c r="BQ244" i="5" s="1"/>
  <c r="AR247" i="5"/>
  <c r="BQ247" i="5" s="1"/>
  <c r="AR249" i="5"/>
  <c r="BQ249" i="5" s="1"/>
  <c r="AQ250" i="5"/>
  <c r="BP250" i="5" s="1"/>
  <c r="AP252" i="5"/>
  <c r="BO252" i="5" s="1"/>
  <c r="AP253" i="5"/>
  <c r="BO253" i="5" s="1"/>
  <c r="AO254" i="5"/>
  <c r="AP255" i="5"/>
  <c r="BO255" i="5" s="1"/>
  <c r="AR261" i="5"/>
  <c r="BQ261" i="5" s="1"/>
  <c r="AR262" i="5"/>
  <c r="BQ262" i="5" s="1"/>
  <c r="AR266" i="5"/>
  <c r="BQ266" i="5" s="1"/>
  <c r="AK268" i="5"/>
  <c r="AP270" i="5"/>
  <c r="BO270" i="5" s="1"/>
  <c r="AK271" i="5"/>
  <c r="AP273" i="5"/>
  <c r="BO273" i="5" s="1"/>
  <c r="AR279" i="5"/>
  <c r="BQ279" i="5" s="1"/>
  <c r="AO280" i="5"/>
  <c r="AR281" i="5"/>
  <c r="BQ281" i="5" s="1"/>
  <c r="AQ282" i="5"/>
  <c r="BP282" i="5" s="1"/>
  <c r="AQ285" i="5"/>
  <c r="BP285" i="5" s="1"/>
  <c r="AQ286" i="5"/>
  <c r="BP286" i="5" s="1"/>
  <c r="AQ287" i="5"/>
  <c r="BP287" i="5" s="1"/>
  <c r="AQ288" i="5"/>
  <c r="BP288" i="5" s="1"/>
  <c r="AQ289" i="5"/>
  <c r="BP289" i="5" s="1"/>
  <c r="AQ290" i="5"/>
  <c r="BP290" i="5" s="1"/>
  <c r="AQ294" i="5"/>
  <c r="BP294" i="5" s="1"/>
  <c r="AP308" i="5"/>
  <c r="BO308" i="5" s="1"/>
  <c r="AO311" i="5"/>
  <c r="AO323" i="5"/>
  <c r="AO324" i="5"/>
  <c r="BA346" i="5"/>
  <c r="AQ336" i="5"/>
  <c r="BP336" i="5" s="1"/>
  <c r="AO346" i="5"/>
  <c r="AO141" i="5"/>
  <c r="AS141" i="5" s="1"/>
  <c r="BR141" i="5" s="1"/>
  <c r="AP144" i="5"/>
  <c r="BO144" i="5" s="1"/>
  <c r="AK147" i="5"/>
  <c r="AK154" i="5"/>
  <c r="AS154" i="5" s="1"/>
  <c r="AQ189" i="5"/>
  <c r="BP189" i="5" s="1"/>
  <c r="AQ190" i="5"/>
  <c r="BP190" i="5" s="1"/>
  <c r="AO191" i="5"/>
  <c r="AQ192" i="5"/>
  <c r="BP192" i="5" s="1"/>
  <c r="AO197" i="5"/>
  <c r="AK214" i="5"/>
  <c r="AK225" i="5"/>
  <c r="AK227" i="5"/>
  <c r="AK228" i="5"/>
  <c r="AK229" i="5"/>
  <c r="AR255" i="5"/>
  <c r="BQ255" i="5" s="1"/>
  <c r="AR256" i="5"/>
  <c r="BQ256" i="5" s="1"/>
  <c r="AO258" i="5"/>
  <c r="AR259" i="5"/>
  <c r="BQ259" i="5" s="1"/>
  <c r="AQ261" i="5"/>
  <c r="BP261" i="5" s="1"/>
  <c r="AQ266" i="5"/>
  <c r="BP266" i="5" s="1"/>
  <c r="AP304" i="5"/>
  <c r="BO304" i="5" s="1"/>
  <c r="AK318" i="5"/>
  <c r="AR142" i="5"/>
  <c r="BQ142" i="5" s="1"/>
  <c r="AR144" i="5"/>
  <c r="BQ144" i="5" s="1"/>
  <c r="AR145" i="5"/>
  <c r="BQ145" i="5" s="1"/>
  <c r="AQ147" i="5"/>
  <c r="BP147" i="5" s="1"/>
  <c r="AQ151" i="5"/>
  <c r="BP151" i="5" s="1"/>
  <c r="AP155" i="5"/>
  <c r="BO155" i="5" s="1"/>
  <c r="AP156" i="5"/>
  <c r="BO156" i="5" s="1"/>
  <c r="AP164" i="5"/>
  <c r="BO164" i="5" s="1"/>
  <c r="AP186" i="5"/>
  <c r="BO186" i="5" s="1"/>
  <c r="AR205" i="5"/>
  <c r="BQ205" i="5" s="1"/>
  <c r="AO206" i="5"/>
  <c r="AO207" i="5"/>
  <c r="AQ211" i="5"/>
  <c r="BP211" i="5" s="1"/>
  <c r="AQ212" i="5"/>
  <c r="BP212" i="5" s="1"/>
  <c r="AQ214" i="5"/>
  <c r="BP214" i="5" s="1"/>
  <c r="AQ217" i="5"/>
  <c r="BP217" i="5" s="1"/>
  <c r="AQ218" i="5"/>
  <c r="BP218" i="5" s="1"/>
  <c r="AO219" i="5"/>
  <c r="AR231" i="5"/>
  <c r="BQ231" i="5" s="1"/>
  <c r="AQ235" i="5"/>
  <c r="BP235" i="5" s="1"/>
  <c r="AQ237" i="5"/>
  <c r="BP237" i="5" s="1"/>
  <c r="AQ238" i="5"/>
  <c r="BP238" i="5" s="1"/>
  <c r="AQ241" i="5"/>
  <c r="BP241" i="5" s="1"/>
  <c r="AQ242" i="5"/>
  <c r="BP242" i="5" s="1"/>
  <c r="AQ247" i="5"/>
  <c r="BP247" i="5" s="1"/>
  <c r="AK249" i="5"/>
  <c r="AQ273" i="5"/>
  <c r="BP273" i="5" s="1"/>
  <c r="AK275" i="5"/>
  <c r="AR276" i="5"/>
  <c r="BQ276" i="5" s="1"/>
  <c r="AR277" i="5"/>
  <c r="BQ277" i="5" s="1"/>
  <c r="AQ279" i="5"/>
  <c r="BP279" i="5" s="1"/>
  <c r="AQ280" i="5"/>
  <c r="BP280" i="5" s="1"/>
  <c r="AR317" i="5"/>
  <c r="BQ317" i="5" s="1"/>
  <c r="AP325" i="5"/>
  <c r="BO325" i="5" s="1"/>
  <c r="AR336" i="5"/>
  <c r="BQ336" i="5" s="1"/>
  <c r="AK106" i="5"/>
  <c r="AQ107" i="5"/>
  <c r="BP107" i="5" s="1"/>
  <c r="AR118" i="5"/>
  <c r="BQ118" i="5" s="1"/>
  <c r="AR119" i="5"/>
  <c r="BQ119" i="5" s="1"/>
  <c r="AQ121" i="5"/>
  <c r="BP121" i="5" s="1"/>
  <c r="AQ122" i="5"/>
  <c r="BP122" i="5" s="1"/>
  <c r="AQ124" i="5"/>
  <c r="BP124" i="5" s="1"/>
  <c r="AP130" i="5"/>
  <c r="BO130" i="5" s="1"/>
  <c r="AP131" i="5"/>
  <c r="BO131" i="5" s="1"/>
  <c r="AO132" i="5"/>
  <c r="AR152" i="5"/>
  <c r="BQ152" i="5" s="1"/>
  <c r="AQ154" i="5"/>
  <c r="BP154" i="5" s="1"/>
  <c r="AQ155" i="5"/>
  <c r="BP155" i="5" s="1"/>
  <c r="AO159" i="5"/>
  <c r="AQ162" i="5"/>
  <c r="BP162" i="5" s="1"/>
  <c r="AQ163" i="5"/>
  <c r="BP163" i="5" s="1"/>
  <c r="AP165" i="5"/>
  <c r="BO165" i="5" s="1"/>
  <c r="AP169" i="5"/>
  <c r="BO169" i="5" s="1"/>
  <c r="AO172" i="5"/>
  <c r="AR206" i="5"/>
  <c r="BQ206" i="5" s="1"/>
  <c r="AR210" i="5"/>
  <c r="BQ210" i="5" s="1"/>
  <c r="AR213" i="5"/>
  <c r="BQ213" i="5" s="1"/>
  <c r="AR215" i="5"/>
  <c r="BQ215" i="5" s="1"/>
  <c r="AR216" i="5"/>
  <c r="BQ216" i="5" s="1"/>
  <c r="AQ222" i="5"/>
  <c r="BP222" i="5" s="1"/>
  <c r="AQ223" i="5"/>
  <c r="BP223" i="5" s="1"/>
  <c r="AO225" i="5"/>
  <c r="AK256" i="5"/>
  <c r="AK258" i="5"/>
  <c r="AR267" i="5"/>
  <c r="BQ267" i="5" s="1"/>
  <c r="AR271" i="5"/>
  <c r="BQ271" i="5" s="1"/>
  <c r="AP275" i="5"/>
  <c r="BO275" i="5" s="1"/>
  <c r="AZ319" i="5"/>
  <c r="AR319" i="5"/>
  <c r="BQ319" i="5" s="1"/>
  <c r="AQ324" i="5"/>
  <c r="BP324" i="5" s="1"/>
  <c r="AK338" i="5"/>
  <c r="AK54" i="5"/>
  <c r="AR62" i="5"/>
  <c r="BQ62" i="5" s="1"/>
  <c r="AR63" i="5"/>
  <c r="BQ63" i="5" s="1"/>
  <c r="AQ64" i="5"/>
  <c r="BP64" i="5" s="1"/>
  <c r="AQ65" i="5"/>
  <c r="BP65" i="5" s="1"/>
  <c r="AQ66" i="5"/>
  <c r="BP66" i="5" s="1"/>
  <c r="AQ67" i="5"/>
  <c r="BP67" i="5" s="1"/>
  <c r="AQ68" i="5"/>
  <c r="BP68" i="5" s="1"/>
  <c r="AQ69" i="5"/>
  <c r="BP69" i="5" s="1"/>
  <c r="AQ70" i="5"/>
  <c r="BP70" i="5" s="1"/>
  <c r="AK76" i="5"/>
  <c r="AK79" i="5"/>
  <c r="AK80" i="5"/>
  <c r="AK81" i="5"/>
  <c r="AQ94" i="5"/>
  <c r="BP94" i="5" s="1"/>
  <c r="AP101" i="5"/>
  <c r="BO101" i="5" s="1"/>
  <c r="AK104" i="5"/>
  <c r="AR106" i="5"/>
  <c r="BQ106" i="5" s="1"/>
  <c r="AQ108" i="5"/>
  <c r="BP108" i="5" s="1"/>
  <c r="AQ112" i="5"/>
  <c r="BP112" i="5" s="1"/>
  <c r="AP113" i="5"/>
  <c r="BO113" i="5" s="1"/>
  <c r="AP114" i="5"/>
  <c r="BO114" i="5" s="1"/>
  <c r="AK116" i="5"/>
  <c r="AO128" i="5"/>
  <c r="AR129" i="5"/>
  <c r="BQ129" i="5" s="1"/>
  <c r="AQ131" i="5"/>
  <c r="BP131" i="5" s="1"/>
  <c r="AQ133" i="5"/>
  <c r="BP133" i="5" s="1"/>
  <c r="AR136" i="5"/>
  <c r="BQ136" i="5" s="1"/>
  <c r="AR153" i="5"/>
  <c r="BQ153" i="5" s="1"/>
  <c r="AR158" i="5"/>
  <c r="BQ158" i="5" s="1"/>
  <c r="AR159" i="5"/>
  <c r="BQ159" i="5" s="1"/>
  <c r="AR160" i="5"/>
  <c r="BQ160" i="5" s="1"/>
  <c r="AR161" i="5"/>
  <c r="BQ161" i="5" s="1"/>
  <c r="AR162" i="5"/>
  <c r="BQ162" i="5" s="1"/>
  <c r="AR163" i="5"/>
  <c r="BQ163" i="5" s="1"/>
  <c r="AQ166" i="5"/>
  <c r="BP166" i="5" s="1"/>
  <c r="AQ167" i="5"/>
  <c r="BP167" i="5" s="1"/>
  <c r="AQ168" i="5"/>
  <c r="BP168" i="5" s="1"/>
  <c r="AQ175" i="5"/>
  <c r="BP175" i="5" s="1"/>
  <c r="AP176" i="5"/>
  <c r="BO176" i="5" s="1"/>
  <c r="AP177" i="5"/>
  <c r="BO177" i="5" s="1"/>
  <c r="AO181" i="5"/>
  <c r="AK183" i="5"/>
  <c r="AK185" i="5"/>
  <c r="AP188" i="5"/>
  <c r="BO188" i="5" s="1"/>
  <c r="AP189" i="5"/>
  <c r="BO189" i="5" s="1"/>
  <c r="AK193" i="5"/>
  <c r="AP196" i="5"/>
  <c r="BO196" i="5" s="1"/>
  <c r="AP197" i="5"/>
  <c r="BO197" i="5" s="1"/>
  <c r="AQ219" i="5"/>
  <c r="BP219" i="5" s="1"/>
  <c r="AR220" i="5"/>
  <c r="BQ220" i="5" s="1"/>
  <c r="AR221" i="5"/>
  <c r="BQ221" i="5" s="1"/>
  <c r="AQ230" i="5"/>
  <c r="BP230" i="5" s="1"/>
  <c r="AQ231" i="5"/>
  <c r="BP231" i="5" s="1"/>
  <c r="AP232" i="5"/>
  <c r="BO232" i="5" s="1"/>
  <c r="AP234" i="5"/>
  <c r="BO234" i="5" s="1"/>
  <c r="AP235" i="5"/>
  <c r="BO235" i="5" s="1"/>
  <c r="AP237" i="5"/>
  <c r="BO237" i="5" s="1"/>
  <c r="AO239" i="5"/>
  <c r="AQ257" i="5"/>
  <c r="BP257" i="5" s="1"/>
  <c r="AK266" i="5"/>
  <c r="AQ274" i="5"/>
  <c r="BP274" i="5" s="1"/>
  <c r="AP280" i="5"/>
  <c r="BO280" i="5" s="1"/>
  <c r="AK291" i="5"/>
  <c r="AR292" i="5"/>
  <c r="BQ292" i="5" s="1"/>
  <c r="AR293" i="5"/>
  <c r="BQ293" i="5" s="1"/>
  <c r="AR294" i="5"/>
  <c r="BQ294" i="5" s="1"/>
  <c r="AQ311" i="5"/>
  <c r="BP311" i="5" s="1"/>
  <c r="AO316" i="5"/>
  <c r="AQ317" i="5"/>
  <c r="BP317" i="5" s="1"/>
  <c r="AR318" i="5"/>
  <c r="BQ318" i="5" s="1"/>
  <c r="AQ323" i="5"/>
  <c r="BP323" i="5" s="1"/>
  <c r="AR324" i="5"/>
  <c r="BQ324" i="5" s="1"/>
  <c r="AP338" i="5"/>
  <c r="BO338" i="5" s="1"/>
  <c r="AQ348" i="5"/>
  <c r="BP348" i="5" s="1"/>
  <c r="F303" i="8"/>
  <c r="I349" i="8"/>
  <c r="N349" i="8" s="1"/>
  <c r="T340" i="8"/>
  <c r="I335" i="8"/>
  <c r="N335" i="8" s="1"/>
  <c r="Q340" i="8"/>
  <c r="T335" i="8"/>
  <c r="F311" i="8"/>
  <c r="I323" i="8"/>
  <c r="N323" i="8" s="1"/>
  <c r="B302" i="7"/>
  <c r="B246" i="7"/>
  <c r="B190" i="7"/>
  <c r="B126" i="7"/>
  <c r="Q36" i="8"/>
  <c r="R36" i="8"/>
  <c r="T36" i="8"/>
  <c r="U36" i="8"/>
  <c r="K36" i="8"/>
  <c r="P36" i="8" s="1"/>
  <c r="S36" i="8"/>
  <c r="B309" i="7"/>
  <c r="B261" i="7"/>
  <c r="B221" i="7"/>
  <c r="B173" i="7"/>
  <c r="B125" i="7"/>
  <c r="B77" i="7"/>
  <c r="AO56" i="5"/>
  <c r="BH56" i="5" s="1"/>
  <c r="AK86" i="5"/>
  <c r="B310" i="7"/>
  <c r="B270" i="7"/>
  <c r="B214" i="7"/>
  <c r="B158" i="7"/>
  <c r="B110" i="7"/>
  <c r="B54" i="7"/>
  <c r="Q164" i="8"/>
  <c r="R164" i="8"/>
  <c r="T164" i="8"/>
  <c r="U164" i="8"/>
  <c r="K164" i="8"/>
  <c r="P164" i="8" s="1"/>
  <c r="S164" i="8"/>
  <c r="B333" i="7"/>
  <c r="B293" i="7"/>
  <c r="B245" i="7"/>
  <c r="B213" i="7"/>
  <c r="B165" i="7"/>
  <c r="B109" i="7"/>
  <c r="B45" i="7"/>
  <c r="B13" i="7"/>
  <c r="AO22" i="5"/>
  <c r="AS22" i="5" s="1"/>
  <c r="AO27" i="5"/>
  <c r="AO48" i="5"/>
  <c r="BH60" i="5" s="1"/>
  <c r="AO120" i="5"/>
  <c r="AO171" i="5"/>
  <c r="AP276" i="5"/>
  <c r="BO276" i="5" s="1"/>
  <c r="AO276" i="5"/>
  <c r="B348" i="7"/>
  <c r="B340" i="7"/>
  <c r="B332" i="7"/>
  <c r="B324" i="7"/>
  <c r="B316" i="7"/>
  <c r="B308" i="7"/>
  <c r="B300" i="7"/>
  <c r="B292" i="7"/>
  <c r="B284" i="7"/>
  <c r="B276" i="7"/>
  <c r="B268" i="7"/>
  <c r="B260" i="7"/>
  <c r="B252" i="7"/>
  <c r="B244" i="7"/>
  <c r="B236" i="7"/>
  <c r="B228" i="7"/>
  <c r="B220" i="7"/>
  <c r="B212" i="7"/>
  <c r="B204" i="7"/>
  <c r="B196" i="7"/>
  <c r="B188" i="7"/>
  <c r="B180" i="7"/>
  <c r="B172" i="7"/>
  <c r="B164" i="7"/>
  <c r="B156" i="7"/>
  <c r="B148" i="7"/>
  <c r="B140" i="7"/>
  <c r="B132" i="7"/>
  <c r="B124" i="7"/>
  <c r="B116" i="7"/>
  <c r="B108" i="7"/>
  <c r="B100" i="7"/>
  <c r="B92" i="7"/>
  <c r="B84" i="7"/>
  <c r="B76" i="7"/>
  <c r="B68" i="7"/>
  <c r="B60" i="7"/>
  <c r="B52" i="7"/>
  <c r="B44" i="7"/>
  <c r="B36" i="7"/>
  <c r="B28" i="7"/>
  <c r="B20" i="7"/>
  <c r="B12" i="7"/>
  <c r="AQ5" i="5"/>
  <c r="BP5" i="5" s="1"/>
  <c r="AO11" i="5"/>
  <c r="AR13" i="5"/>
  <c r="BQ13" i="5" s="1"/>
  <c r="AR15" i="5"/>
  <c r="BQ15" i="5" s="1"/>
  <c r="AQ16" i="5"/>
  <c r="BP16" i="5" s="1"/>
  <c r="AK17" i="5"/>
  <c r="AP22" i="5"/>
  <c r="BO22" i="5" s="1"/>
  <c r="AR23" i="5"/>
  <c r="BQ23" i="5" s="1"/>
  <c r="AQ24" i="5"/>
  <c r="BP24" i="5" s="1"/>
  <c r="AP27" i="5"/>
  <c r="BO27" i="5" s="1"/>
  <c r="AQ28" i="5"/>
  <c r="BP28" i="5" s="1"/>
  <c r="AK29" i="5"/>
  <c r="AP32" i="5"/>
  <c r="BO32" i="5" s="1"/>
  <c r="AQ34" i="5"/>
  <c r="BP34" i="5" s="1"/>
  <c r="AK35" i="5"/>
  <c r="AR38" i="5"/>
  <c r="BQ38" i="5" s="1"/>
  <c r="AR39" i="5"/>
  <c r="BQ39" i="5" s="1"/>
  <c r="AR40" i="5"/>
  <c r="BQ40" i="5" s="1"/>
  <c r="AR41" i="5"/>
  <c r="BQ41" i="5" s="1"/>
  <c r="AR42" i="5"/>
  <c r="BQ42" i="5" s="1"/>
  <c r="AQ43" i="5"/>
  <c r="BP43" i="5" s="1"/>
  <c r="AK47" i="5"/>
  <c r="AR50" i="5"/>
  <c r="BQ50" i="5" s="1"/>
  <c r="AQ51" i="5"/>
  <c r="BP51" i="5" s="1"/>
  <c r="AK55" i="5"/>
  <c r="AR58" i="5"/>
  <c r="BQ58" i="5" s="1"/>
  <c r="AQ59" i="5"/>
  <c r="BP59" i="5" s="1"/>
  <c r="AK63" i="5"/>
  <c r="AR70" i="5"/>
  <c r="BQ70" i="5" s="1"/>
  <c r="AP71" i="5"/>
  <c r="BO71" i="5" s="1"/>
  <c r="AR76" i="5"/>
  <c r="BQ76" i="5" s="1"/>
  <c r="AQ77" i="5"/>
  <c r="BP77" i="5" s="1"/>
  <c r="AP78" i="5"/>
  <c r="BO78" i="5" s="1"/>
  <c r="AQ85" i="5"/>
  <c r="BP85" i="5" s="1"/>
  <c r="AP86" i="5"/>
  <c r="BO86" i="5" s="1"/>
  <c r="AR88" i="5"/>
  <c r="BQ88" i="5" s="1"/>
  <c r="AR94" i="5"/>
  <c r="BQ94" i="5" s="1"/>
  <c r="AO95" i="5"/>
  <c r="AQ96" i="5"/>
  <c r="BP96" i="5" s="1"/>
  <c r="AO97" i="5"/>
  <c r="AP98" i="5"/>
  <c r="BO98" i="5" s="1"/>
  <c r="AR100" i="5"/>
  <c r="BQ100" i="5" s="1"/>
  <c r="AK101" i="5"/>
  <c r="AO104" i="5"/>
  <c r="AR105" i="5"/>
  <c r="BQ105" i="5" s="1"/>
  <c r="AQ109" i="5"/>
  <c r="BP109" i="5" s="1"/>
  <c r="AO111" i="5"/>
  <c r="AP112" i="5"/>
  <c r="BO112" i="5" s="1"/>
  <c r="AR113" i="5"/>
  <c r="BQ113" i="5" s="1"/>
  <c r="AK115" i="5"/>
  <c r="AQ116" i="5"/>
  <c r="BP116" i="5" s="1"/>
  <c r="AP117" i="5"/>
  <c r="BO117" i="5" s="1"/>
  <c r="AP118" i="5"/>
  <c r="BO118" i="5" s="1"/>
  <c r="AR121" i="5"/>
  <c r="BQ121" i="5" s="1"/>
  <c r="AO126" i="5"/>
  <c r="AO127" i="5"/>
  <c r="AK128" i="5"/>
  <c r="AR131" i="5"/>
  <c r="BQ131" i="5" s="1"/>
  <c r="AK137" i="5"/>
  <c r="AR141" i="5"/>
  <c r="BQ141" i="5" s="1"/>
  <c r="AK149" i="5"/>
  <c r="AR150" i="5"/>
  <c r="BQ150" i="5" s="1"/>
  <c r="AK152" i="5"/>
  <c r="AK157" i="5"/>
  <c r="AQ160" i="5"/>
  <c r="BP160" i="5" s="1"/>
  <c r="AQ161" i="5"/>
  <c r="BP161" i="5" s="1"/>
  <c r="AK164" i="5"/>
  <c r="AO168" i="5"/>
  <c r="AR169" i="5"/>
  <c r="BQ169" i="5" s="1"/>
  <c r="AR170" i="5"/>
  <c r="BQ170" i="5" s="1"/>
  <c r="AR171" i="5"/>
  <c r="BQ171" i="5" s="1"/>
  <c r="AR172" i="5"/>
  <c r="BQ172" i="5" s="1"/>
  <c r="AO173" i="5"/>
  <c r="AK175" i="5"/>
  <c r="AQ182" i="5"/>
  <c r="BP182" i="5" s="1"/>
  <c r="AO183" i="5"/>
  <c r="AQ184" i="5"/>
  <c r="BP184" i="5" s="1"/>
  <c r="AP185" i="5"/>
  <c r="BO185" i="5" s="1"/>
  <c r="AK264" i="5"/>
  <c r="AO348" i="5"/>
  <c r="B342" i="7"/>
  <c r="B286" i="7"/>
  <c r="B230" i="7"/>
  <c r="B174" i="7"/>
  <c r="B118" i="7"/>
  <c r="B62" i="7"/>
  <c r="Q100" i="8"/>
  <c r="R100" i="8"/>
  <c r="T100" i="8"/>
  <c r="U100" i="8"/>
  <c r="K100" i="8"/>
  <c r="P100" i="8" s="1"/>
  <c r="S100" i="8"/>
  <c r="B341" i="7"/>
  <c r="B301" i="7"/>
  <c r="B269" i="7"/>
  <c r="B229" i="7"/>
  <c r="B189" i="7"/>
  <c r="B141" i="7"/>
  <c r="B101" i="7"/>
  <c r="B69" i="7"/>
  <c r="B37" i="7"/>
  <c r="B21" i="7"/>
  <c r="AO130" i="5"/>
  <c r="AS130" i="5" s="1"/>
  <c r="AK186" i="5"/>
  <c r="AS186" i="5" s="1"/>
  <c r="BR186" i="5" s="1"/>
  <c r="AP344" i="5"/>
  <c r="BO344" i="5" s="1"/>
  <c r="AO344" i="5"/>
  <c r="B347" i="7"/>
  <c r="B339" i="7"/>
  <c r="B331" i="7"/>
  <c r="B323" i="7"/>
  <c r="B315" i="7"/>
  <c r="B307" i="7"/>
  <c r="B299" i="7"/>
  <c r="B291" i="7"/>
  <c r="B283" i="7"/>
  <c r="B275" i="7"/>
  <c r="B267" i="7"/>
  <c r="B259" i="7"/>
  <c r="B251" i="7"/>
  <c r="B243" i="7"/>
  <c r="B235" i="7"/>
  <c r="B227" i="7"/>
  <c r="B219" i="7"/>
  <c r="B211" i="7"/>
  <c r="B203" i="7"/>
  <c r="B195" i="7"/>
  <c r="B187" i="7"/>
  <c r="B179" i="7"/>
  <c r="B171" i="7"/>
  <c r="B163" i="7"/>
  <c r="B155" i="7"/>
  <c r="B147" i="7"/>
  <c r="B139" i="7"/>
  <c r="B131" i="7"/>
  <c r="B123" i="7"/>
  <c r="B115" i="7"/>
  <c r="B107" i="7"/>
  <c r="B99" i="7"/>
  <c r="B91" i="7"/>
  <c r="B83" i="7"/>
  <c r="B75" i="7"/>
  <c r="B67" i="7"/>
  <c r="B59" i="7"/>
  <c r="B51" i="7"/>
  <c r="B43" i="7"/>
  <c r="B35" i="7"/>
  <c r="B27" i="7"/>
  <c r="B19" i="7"/>
  <c r="B11" i="7"/>
  <c r="AO5" i="5"/>
  <c r="AK8" i="5"/>
  <c r="AR9" i="5"/>
  <c r="BQ9" i="5" s="1"/>
  <c r="AR16" i="5"/>
  <c r="BQ16" i="5" s="1"/>
  <c r="AP19" i="5"/>
  <c r="BO19" i="5" s="1"/>
  <c r="AQ20" i="5"/>
  <c r="BP20" i="5" s="1"/>
  <c r="AK21" i="5"/>
  <c r="AR24" i="5"/>
  <c r="BQ24" i="5" s="1"/>
  <c r="AQ25" i="5"/>
  <c r="BP25" i="5" s="1"/>
  <c r="AK26" i="5"/>
  <c r="AR28" i="5"/>
  <c r="BQ28" i="5" s="1"/>
  <c r="AK30" i="5"/>
  <c r="AP33" i="5"/>
  <c r="BO33" i="5" s="1"/>
  <c r="AR34" i="5"/>
  <c r="BQ34" i="5" s="1"/>
  <c r="AP37" i="5"/>
  <c r="BO37" i="5" s="1"/>
  <c r="AR43" i="5"/>
  <c r="BQ43" i="5" s="1"/>
  <c r="AQ44" i="5"/>
  <c r="BP44" i="5" s="1"/>
  <c r="AK48" i="5"/>
  <c r="AR51" i="5"/>
  <c r="BQ51" i="5" s="1"/>
  <c r="AQ52" i="5"/>
  <c r="BP52" i="5" s="1"/>
  <c r="AK56" i="5"/>
  <c r="AR59" i="5"/>
  <c r="BQ59" i="5" s="1"/>
  <c r="AQ60" i="5"/>
  <c r="BP60" i="5" s="1"/>
  <c r="AK64" i="5"/>
  <c r="AK65" i="5"/>
  <c r="AK68" i="5"/>
  <c r="AK69" i="5"/>
  <c r="AO70" i="5"/>
  <c r="AQ71" i="5"/>
  <c r="BP71" i="5" s="1"/>
  <c r="AR77" i="5"/>
  <c r="BQ77" i="5" s="1"/>
  <c r="AQ78" i="5"/>
  <c r="BP78" i="5" s="1"/>
  <c r="AP79" i="5"/>
  <c r="BO79" i="5" s="1"/>
  <c r="AQ86" i="5"/>
  <c r="BP86" i="5" s="1"/>
  <c r="AP87" i="5"/>
  <c r="BO87" i="5" s="1"/>
  <c r="AR89" i="5"/>
  <c r="BQ89" i="5" s="1"/>
  <c r="AQ90" i="5"/>
  <c r="BP90" i="5" s="1"/>
  <c r="AK91" i="5"/>
  <c r="AK92" i="5"/>
  <c r="AS92" i="5" s="1"/>
  <c r="BR92" i="5" s="1"/>
  <c r="AR95" i="5"/>
  <c r="BQ95" i="5" s="1"/>
  <c r="AR96" i="5"/>
  <c r="BQ96" i="5" s="1"/>
  <c r="AQ97" i="5"/>
  <c r="BP97" i="5" s="1"/>
  <c r="AQ98" i="5"/>
  <c r="BP98" i="5" s="1"/>
  <c r="AP99" i="5"/>
  <c r="BO99" i="5" s="1"/>
  <c r="AK100" i="5"/>
  <c r="AS100" i="5" s="1"/>
  <c r="BR100" i="5" s="1"/>
  <c r="AQ101" i="5"/>
  <c r="BP101" i="5" s="1"/>
  <c r="AP102" i="5"/>
  <c r="BO102" i="5" s="1"/>
  <c r="AP103" i="5"/>
  <c r="BO103" i="5" s="1"/>
  <c r="AR107" i="5"/>
  <c r="BQ107" i="5" s="1"/>
  <c r="AO108" i="5"/>
  <c r="BH108" i="5" s="1"/>
  <c r="AQ110" i="5"/>
  <c r="BP110" i="5" s="1"/>
  <c r="AQ111" i="5"/>
  <c r="BP111" i="5" s="1"/>
  <c r="AK114" i="5"/>
  <c r="AR116" i="5"/>
  <c r="BQ116" i="5" s="1"/>
  <c r="AP120" i="5"/>
  <c r="BO120" i="5" s="1"/>
  <c r="AO124" i="5"/>
  <c r="AR125" i="5"/>
  <c r="BQ125" i="5" s="1"/>
  <c r="AP129" i="5"/>
  <c r="BO129" i="5" s="1"/>
  <c r="AQ130" i="5"/>
  <c r="BP130" i="5" s="1"/>
  <c r="AK135" i="5"/>
  <c r="AO136" i="5"/>
  <c r="AO137" i="5"/>
  <c r="AP141" i="5"/>
  <c r="BO141" i="5" s="1"/>
  <c r="AO142" i="5"/>
  <c r="AR143" i="5"/>
  <c r="BQ143" i="5" s="1"/>
  <c r="AK144" i="5"/>
  <c r="AP145" i="5"/>
  <c r="BO145" i="5" s="1"/>
  <c r="AO147" i="5"/>
  <c r="AR148" i="5"/>
  <c r="BQ148" i="5" s="1"/>
  <c r="AK150" i="5"/>
  <c r="AK151" i="5"/>
  <c r="AQ152" i="5"/>
  <c r="BP152" i="5" s="1"/>
  <c r="AP153" i="5"/>
  <c r="BO153" i="5" s="1"/>
  <c r="AO155" i="5"/>
  <c r="AR156" i="5"/>
  <c r="BQ156" i="5" s="1"/>
  <c r="AO157" i="5"/>
  <c r="AS157" i="5" s="1"/>
  <c r="AK158" i="5"/>
  <c r="AK161" i="5"/>
  <c r="AQ164" i="5"/>
  <c r="BP164" i="5" s="1"/>
  <c r="AQ165" i="5"/>
  <c r="BP165" i="5" s="1"/>
  <c r="AK166" i="5"/>
  <c r="AP167" i="5"/>
  <c r="BO167" i="5" s="1"/>
  <c r="AR173" i="5"/>
  <c r="BQ173" i="5" s="1"/>
  <c r="AK176" i="5"/>
  <c r="AO182" i="5"/>
  <c r="AR183" i="5"/>
  <c r="BQ183" i="5" s="1"/>
  <c r="AR184" i="5"/>
  <c r="BQ184" i="5" s="1"/>
  <c r="AQ185" i="5"/>
  <c r="BP185" i="5" s="1"/>
  <c r="AP210" i="5"/>
  <c r="BO210" i="5" s="1"/>
  <c r="AK210" i="5"/>
  <c r="AS210" i="5" s="1"/>
  <c r="BR210" i="5" s="1"/>
  <c r="AK217" i="5"/>
  <c r="AO251" i="5"/>
  <c r="BH251" i="5" s="1"/>
  <c r="AO289" i="5"/>
  <c r="BH289" i="5" s="1"/>
  <c r="AZ347" i="5"/>
  <c r="AQ335" i="5"/>
  <c r="BP335" i="5" s="1"/>
  <c r="B346" i="7"/>
  <c r="B338" i="7"/>
  <c r="B330" i="7"/>
  <c r="B322" i="7"/>
  <c r="B314" i="7"/>
  <c r="B306" i="7"/>
  <c r="B298" i="7"/>
  <c r="B290" i="7"/>
  <c r="B282" i="7"/>
  <c r="B274" i="7"/>
  <c r="B266" i="7"/>
  <c r="B258" i="7"/>
  <c r="B250" i="7"/>
  <c r="B242" i="7"/>
  <c r="B234" i="7"/>
  <c r="B226" i="7"/>
  <c r="B218" i="7"/>
  <c r="B210" i="7"/>
  <c r="B202" i="7"/>
  <c r="B194" i="7"/>
  <c r="B186" i="7"/>
  <c r="B178" i="7"/>
  <c r="B170" i="7"/>
  <c r="B162" i="7"/>
  <c r="B154" i="7"/>
  <c r="B146" i="7"/>
  <c r="B138" i="7"/>
  <c r="B130" i="7"/>
  <c r="B122" i="7"/>
  <c r="B114" i="7"/>
  <c r="B106" i="7"/>
  <c r="B98" i="7"/>
  <c r="B90" i="7"/>
  <c r="B82" i="7"/>
  <c r="B74" i="7"/>
  <c r="B66" i="7"/>
  <c r="B58" i="7"/>
  <c r="B50" i="7"/>
  <c r="B42" i="7"/>
  <c r="B34" i="7"/>
  <c r="B26" i="7"/>
  <c r="B18" i="7"/>
  <c r="B10" i="7"/>
  <c r="AR5" i="5"/>
  <c r="BQ5" i="5" s="1"/>
  <c r="AP7" i="5"/>
  <c r="BO7" i="5" s="1"/>
  <c r="AP12" i="5"/>
  <c r="BO12" i="5" s="1"/>
  <c r="AO13" i="5"/>
  <c r="AQ17" i="5"/>
  <c r="BP17" i="5" s="1"/>
  <c r="AK18" i="5"/>
  <c r="AR20" i="5"/>
  <c r="BQ20" i="5" s="1"/>
  <c r="AP23" i="5"/>
  <c r="BO23" i="5" s="1"/>
  <c r="AR25" i="5"/>
  <c r="BQ25" i="5" s="1"/>
  <c r="AQ29" i="5"/>
  <c r="BP29" i="5" s="1"/>
  <c r="AK31" i="5"/>
  <c r="AQ35" i="5"/>
  <c r="BP35" i="5" s="1"/>
  <c r="AK36" i="5"/>
  <c r="AR44" i="5"/>
  <c r="BQ44" i="5" s="1"/>
  <c r="AQ45" i="5"/>
  <c r="BP45" i="5" s="1"/>
  <c r="AK49" i="5"/>
  <c r="AS49" i="5" s="1"/>
  <c r="AR52" i="5"/>
  <c r="BQ52" i="5" s="1"/>
  <c r="AQ53" i="5"/>
  <c r="BP53" i="5" s="1"/>
  <c r="AK57" i="5"/>
  <c r="AR60" i="5"/>
  <c r="BQ60" i="5" s="1"/>
  <c r="AQ61" i="5"/>
  <c r="BP61" i="5" s="1"/>
  <c r="AK66" i="5"/>
  <c r="AK67" i="5"/>
  <c r="AR71" i="5"/>
  <c r="BQ71" i="5" s="1"/>
  <c r="AP72" i="5"/>
  <c r="BO72" i="5" s="1"/>
  <c r="AR78" i="5"/>
  <c r="BQ78" i="5" s="1"/>
  <c r="AQ79" i="5"/>
  <c r="BP79" i="5" s="1"/>
  <c r="AP80" i="5"/>
  <c r="BO80" i="5" s="1"/>
  <c r="AQ87" i="5"/>
  <c r="BP87" i="5" s="1"/>
  <c r="AP88" i="5"/>
  <c r="BO88" i="5" s="1"/>
  <c r="AR90" i="5"/>
  <c r="BQ90" i="5" s="1"/>
  <c r="AQ91" i="5"/>
  <c r="BP91" i="5" s="1"/>
  <c r="AQ92" i="5"/>
  <c r="BP92" i="5" s="1"/>
  <c r="AP93" i="5"/>
  <c r="BO93" i="5" s="1"/>
  <c r="AR97" i="5"/>
  <c r="BQ97" i="5" s="1"/>
  <c r="AR101" i="5"/>
  <c r="BQ101" i="5" s="1"/>
  <c r="AQ102" i="5"/>
  <c r="BP102" i="5" s="1"/>
  <c r="AR111" i="5"/>
  <c r="BQ111" i="5" s="1"/>
  <c r="AO113" i="5"/>
  <c r="BH113" i="5" s="1"/>
  <c r="AO114" i="5"/>
  <c r="AP115" i="5"/>
  <c r="BO115" i="5" s="1"/>
  <c r="AP116" i="5"/>
  <c r="BO116" i="5" s="1"/>
  <c r="AR117" i="5"/>
  <c r="BQ117" i="5" s="1"/>
  <c r="AK119" i="5"/>
  <c r="AQ120" i="5"/>
  <c r="BP120" i="5" s="1"/>
  <c r="AP121" i="5"/>
  <c r="BO121" i="5" s="1"/>
  <c r="AO125" i="5"/>
  <c r="AS125" i="5" s="1"/>
  <c r="AR126" i="5"/>
  <c r="BQ126" i="5" s="1"/>
  <c r="AR127" i="5"/>
  <c r="BQ127" i="5" s="1"/>
  <c r="AQ128" i="5"/>
  <c r="BP128" i="5" s="1"/>
  <c r="AQ129" i="5"/>
  <c r="BP129" i="5" s="1"/>
  <c r="AK134" i="5"/>
  <c r="AQ137" i="5"/>
  <c r="BP137" i="5" s="1"/>
  <c r="AQ138" i="5"/>
  <c r="BP138" i="5" s="1"/>
  <c r="AP139" i="5"/>
  <c r="BO139" i="5" s="1"/>
  <c r="AO140" i="5"/>
  <c r="AS140" i="5" s="1"/>
  <c r="BR140" i="5" s="1"/>
  <c r="AQ142" i="5"/>
  <c r="BP142" i="5" s="1"/>
  <c r="AO143" i="5"/>
  <c r="AS143" i="5" s="1"/>
  <c r="AQ145" i="5"/>
  <c r="BP145" i="5" s="1"/>
  <c r="AP146" i="5"/>
  <c r="BO146" i="5" s="1"/>
  <c r="AO148" i="5"/>
  <c r="AO150" i="5"/>
  <c r="AP151" i="5"/>
  <c r="BO151" i="5" s="1"/>
  <c r="AQ153" i="5"/>
  <c r="BP153" i="5" s="1"/>
  <c r="AP154" i="5"/>
  <c r="BO154" i="5" s="1"/>
  <c r="AO156" i="5"/>
  <c r="AO158" i="5"/>
  <c r="BH158" i="5" s="1"/>
  <c r="AO160" i="5"/>
  <c r="AP161" i="5"/>
  <c r="BO161" i="5" s="1"/>
  <c r="AO162" i="5"/>
  <c r="BH162" i="5" s="1"/>
  <c r="AR164" i="5"/>
  <c r="BQ164" i="5" s="1"/>
  <c r="AP168" i="5"/>
  <c r="BO168" i="5" s="1"/>
  <c r="AR174" i="5"/>
  <c r="BQ174" i="5" s="1"/>
  <c r="AQ177" i="5"/>
  <c r="BP177" i="5" s="1"/>
  <c r="AP178" i="5"/>
  <c r="BO178" i="5" s="1"/>
  <c r="AK179" i="5"/>
  <c r="AP180" i="5"/>
  <c r="BO180" i="5" s="1"/>
  <c r="AP181" i="5"/>
  <c r="BO181" i="5" s="1"/>
  <c r="AR185" i="5"/>
  <c r="BQ185" i="5" s="1"/>
  <c r="BA342" i="5"/>
  <c r="AR330" i="5"/>
  <c r="BQ330" i="5" s="1"/>
  <c r="B350" i="7"/>
  <c r="B318" i="7"/>
  <c r="B278" i="7"/>
  <c r="B238" i="7"/>
  <c r="B206" i="7"/>
  <c r="B166" i="7"/>
  <c r="B134" i="7"/>
  <c r="B94" i="7"/>
  <c r="B70" i="7"/>
  <c r="B38" i="7"/>
  <c r="B22" i="7"/>
  <c r="B317" i="7"/>
  <c r="B253" i="7"/>
  <c r="B205" i="7"/>
  <c r="B157" i="7"/>
  <c r="B133" i="7"/>
  <c r="B117" i="7"/>
  <c r="B93" i="7"/>
  <c r="B85" i="7"/>
  <c r="B53" i="7"/>
  <c r="B29" i="7"/>
  <c r="AO123" i="5"/>
  <c r="BH123" i="5" s="1"/>
  <c r="B345" i="7"/>
  <c r="B337" i="7"/>
  <c r="B329" i="7"/>
  <c r="B321" i="7"/>
  <c r="B313" i="7"/>
  <c r="B305" i="7"/>
  <c r="B297" i="7"/>
  <c r="B289" i="7"/>
  <c r="B281" i="7"/>
  <c r="B273" i="7"/>
  <c r="B265" i="7"/>
  <c r="B257" i="7"/>
  <c r="B249" i="7"/>
  <c r="B241" i="7"/>
  <c r="B233" i="7"/>
  <c r="B225" i="7"/>
  <c r="B217" i="7"/>
  <c r="B209" i="7"/>
  <c r="B201" i="7"/>
  <c r="B193" i="7"/>
  <c r="B185" i="7"/>
  <c r="B177" i="7"/>
  <c r="B169" i="7"/>
  <c r="B161" i="7"/>
  <c r="B153" i="7"/>
  <c r="B145" i="7"/>
  <c r="B137" i="7"/>
  <c r="B129" i="7"/>
  <c r="B121" i="7"/>
  <c r="B113" i="7"/>
  <c r="B105" i="7"/>
  <c r="B97" i="7"/>
  <c r="B89" i="7"/>
  <c r="B81" i="7"/>
  <c r="B73" i="7"/>
  <c r="B65" i="7"/>
  <c r="B57" i="7"/>
  <c r="B49" i="7"/>
  <c r="B41" i="7"/>
  <c r="B33" i="7"/>
  <c r="B25" i="7"/>
  <c r="B17" i="7"/>
  <c r="B9" i="7"/>
  <c r="AQ7" i="5"/>
  <c r="BP7" i="5" s="1"/>
  <c r="AP9" i="5"/>
  <c r="BO9" i="5" s="1"/>
  <c r="AQ11" i="5"/>
  <c r="BP11" i="5" s="1"/>
  <c r="AR17" i="5"/>
  <c r="BQ17" i="5" s="1"/>
  <c r="AQ21" i="5"/>
  <c r="BP21" i="5" s="1"/>
  <c r="AP24" i="5"/>
  <c r="BO24" i="5" s="1"/>
  <c r="AQ26" i="5"/>
  <c r="BP26" i="5" s="1"/>
  <c r="AP28" i="5"/>
  <c r="BO28" i="5" s="1"/>
  <c r="AR29" i="5"/>
  <c r="BQ29" i="5" s="1"/>
  <c r="AQ30" i="5"/>
  <c r="BP30" i="5" s="1"/>
  <c r="AP34" i="5"/>
  <c r="BO34" i="5" s="1"/>
  <c r="AR35" i="5"/>
  <c r="BQ35" i="5" s="1"/>
  <c r="AK38" i="5"/>
  <c r="AK39" i="5"/>
  <c r="AK40" i="5"/>
  <c r="AK41" i="5"/>
  <c r="AK42" i="5"/>
  <c r="AS42" i="5" s="1"/>
  <c r="BR42" i="5" s="1"/>
  <c r="AK50" i="5"/>
  <c r="AK58" i="5"/>
  <c r="AQ72" i="5"/>
  <c r="BP72" i="5" s="1"/>
  <c r="AP73" i="5"/>
  <c r="BO73" i="5" s="1"/>
  <c r="AR79" i="5"/>
  <c r="BQ79" i="5" s="1"/>
  <c r="AQ80" i="5"/>
  <c r="BP80" i="5" s="1"/>
  <c r="AP81" i="5"/>
  <c r="BO81" i="5" s="1"/>
  <c r="AR83" i="5"/>
  <c r="BQ83" i="5" s="1"/>
  <c r="AQ88" i="5"/>
  <c r="BP88" i="5" s="1"/>
  <c r="AP89" i="5"/>
  <c r="BO89" i="5" s="1"/>
  <c r="AR91" i="5"/>
  <c r="BQ91" i="5" s="1"/>
  <c r="AR92" i="5"/>
  <c r="BQ92" i="5" s="1"/>
  <c r="AQ93" i="5"/>
  <c r="BP93" i="5" s="1"/>
  <c r="AP94" i="5"/>
  <c r="BO94" i="5" s="1"/>
  <c r="AR99" i="5"/>
  <c r="BQ99" i="5" s="1"/>
  <c r="AQ100" i="5"/>
  <c r="BP100" i="5" s="1"/>
  <c r="AR103" i="5"/>
  <c r="BQ103" i="5" s="1"/>
  <c r="AQ104" i="5"/>
  <c r="BP104" i="5" s="1"/>
  <c r="AP105" i="5"/>
  <c r="BO105" i="5" s="1"/>
  <c r="AQ114" i="5"/>
  <c r="BP114" i="5" s="1"/>
  <c r="AK122" i="5"/>
  <c r="AP123" i="5"/>
  <c r="BO123" i="5" s="1"/>
  <c r="AP133" i="5"/>
  <c r="BO133" i="5" s="1"/>
  <c r="AR137" i="5"/>
  <c r="BQ137" i="5" s="1"/>
  <c r="AR149" i="5"/>
  <c r="BQ149" i="5" s="1"/>
  <c r="AQ150" i="5"/>
  <c r="BP150" i="5" s="1"/>
  <c r="AR157" i="5"/>
  <c r="BQ157" i="5" s="1"/>
  <c r="AQ158" i="5"/>
  <c r="BP158" i="5" s="1"/>
  <c r="AR167" i="5"/>
  <c r="BQ167" i="5" s="1"/>
  <c r="AK169" i="5"/>
  <c r="AP170" i="5"/>
  <c r="BO170" i="5" s="1"/>
  <c r="AP171" i="5"/>
  <c r="BO171" i="5" s="1"/>
  <c r="AP172" i="5"/>
  <c r="BO172" i="5" s="1"/>
  <c r="AQ179" i="5"/>
  <c r="BP179" i="5" s="1"/>
  <c r="AQ180" i="5"/>
  <c r="BP180" i="5" s="1"/>
  <c r="B326" i="7"/>
  <c r="B262" i="7"/>
  <c r="B198" i="7"/>
  <c r="B150" i="7"/>
  <c r="B86" i="7"/>
  <c r="B30" i="7"/>
  <c r="AS63" i="5"/>
  <c r="BR63" i="5" s="1"/>
  <c r="B325" i="7"/>
  <c r="B277" i="7"/>
  <c r="B237" i="7"/>
  <c r="B197" i="7"/>
  <c r="B149" i="7"/>
  <c r="B61" i="7"/>
  <c r="AK187" i="5"/>
  <c r="B344" i="7"/>
  <c r="B336" i="7"/>
  <c r="B328" i="7"/>
  <c r="B320" i="7"/>
  <c r="B312" i="7"/>
  <c r="B304" i="7"/>
  <c r="B296" i="7"/>
  <c r="B288" i="7"/>
  <c r="B280" i="7"/>
  <c r="B272" i="7"/>
  <c r="B264" i="7"/>
  <c r="B256" i="7"/>
  <c r="B248" i="7"/>
  <c r="B240" i="7"/>
  <c r="B232" i="7"/>
  <c r="B224" i="7"/>
  <c r="B216" i="7"/>
  <c r="B208" i="7"/>
  <c r="B200" i="7"/>
  <c r="B192" i="7"/>
  <c r="B184" i="7"/>
  <c r="B176" i="7"/>
  <c r="B168" i="7"/>
  <c r="B160" i="7"/>
  <c r="B152" i="7"/>
  <c r="B144" i="7"/>
  <c r="B136" i="7"/>
  <c r="B128" i="7"/>
  <c r="B120" i="7"/>
  <c r="B112" i="7"/>
  <c r="B104" i="7"/>
  <c r="B96" i="7"/>
  <c r="B88" i="7"/>
  <c r="B80" i="7"/>
  <c r="B72" i="7"/>
  <c r="B64" i="7"/>
  <c r="B56" i="7"/>
  <c r="B48" i="7"/>
  <c r="B40" i="7"/>
  <c r="B32" i="7"/>
  <c r="B24" i="7"/>
  <c r="B16" i="7"/>
  <c r="B8" i="7"/>
  <c r="AK5" i="5"/>
  <c r="AO10" i="5"/>
  <c r="AK16" i="5"/>
  <c r="AK43" i="5"/>
  <c r="AS43" i="5" s="1"/>
  <c r="BR43" i="5" s="1"/>
  <c r="AK51" i="5"/>
  <c r="AK59" i="5"/>
  <c r="AO91" i="5"/>
  <c r="BH103" i="5" s="1"/>
  <c r="AK95" i="5"/>
  <c r="AK96" i="5"/>
  <c r="AS96" i="5" s="1"/>
  <c r="AK108" i="5"/>
  <c r="AP109" i="5"/>
  <c r="BO109" i="5" s="1"/>
  <c r="AO117" i="5"/>
  <c r="AO118" i="5"/>
  <c r="AS118" i="5" s="1"/>
  <c r="AK125" i="5"/>
  <c r="AO129" i="5"/>
  <c r="AS129" i="5" s="1"/>
  <c r="AP132" i="5"/>
  <c r="BO132" i="5" s="1"/>
  <c r="AO134" i="5"/>
  <c r="AS134" i="5" s="1"/>
  <c r="AO135" i="5"/>
  <c r="AO139" i="5"/>
  <c r="AK148" i="5"/>
  <c r="AK156" i="5"/>
  <c r="AO166" i="5"/>
  <c r="BH166" i="5" s="1"/>
  <c r="AQ169" i="5"/>
  <c r="BP169" i="5" s="1"/>
  <c r="AK170" i="5"/>
  <c r="AK171" i="5"/>
  <c r="AQ172" i="5"/>
  <c r="BP172" i="5" s="1"/>
  <c r="AK173" i="5"/>
  <c r="AK177" i="5"/>
  <c r="AK178" i="5"/>
  <c r="AR179" i="5"/>
  <c r="BQ179" i="5" s="1"/>
  <c r="AK184" i="5"/>
  <c r="AO213" i="5"/>
  <c r="AP247" i="5"/>
  <c r="BO247" i="5" s="1"/>
  <c r="AK247" i="5"/>
  <c r="AO303" i="5"/>
  <c r="B334" i="7"/>
  <c r="B294" i="7"/>
  <c r="B254" i="7"/>
  <c r="B222" i="7"/>
  <c r="B182" i="7"/>
  <c r="B142" i="7"/>
  <c r="B102" i="7"/>
  <c r="B78" i="7"/>
  <c r="B46" i="7"/>
  <c r="B14" i="7"/>
  <c r="B349" i="7"/>
  <c r="B285" i="7"/>
  <c r="B181" i="7"/>
  <c r="AO69" i="5"/>
  <c r="BH69" i="5" s="1"/>
  <c r="I233" i="8"/>
  <c r="N233" i="8" s="1"/>
  <c r="B343" i="7"/>
  <c r="B335" i="7"/>
  <c r="B327" i="7"/>
  <c r="B319" i="7"/>
  <c r="B311" i="7"/>
  <c r="B303" i="7"/>
  <c r="B295" i="7"/>
  <c r="B287" i="7"/>
  <c r="B279" i="7"/>
  <c r="B271" i="7"/>
  <c r="B263" i="7"/>
  <c r="B255" i="7"/>
  <c r="B247" i="7"/>
  <c r="B239" i="7"/>
  <c r="B231" i="7"/>
  <c r="B223" i="7"/>
  <c r="B215" i="7"/>
  <c r="B207" i="7"/>
  <c r="B199" i="7"/>
  <c r="B191" i="7"/>
  <c r="B183" i="7"/>
  <c r="B175" i="7"/>
  <c r="B167" i="7"/>
  <c r="B159" i="7"/>
  <c r="B151" i="7"/>
  <c r="B143" i="7"/>
  <c r="B135" i="7"/>
  <c r="B127" i="7"/>
  <c r="B119" i="7"/>
  <c r="B111" i="7"/>
  <c r="B103" i="7"/>
  <c r="B95" i="7"/>
  <c r="B87" i="7"/>
  <c r="B79" i="7"/>
  <c r="B71" i="7"/>
  <c r="B63" i="7"/>
  <c r="B55" i="7"/>
  <c r="B47" i="7"/>
  <c r="B39" i="7"/>
  <c r="B31" i="7"/>
  <c r="B23" i="7"/>
  <c r="B15" i="7"/>
  <c r="B7" i="7"/>
  <c r="AK6" i="5"/>
  <c r="AO26" i="5"/>
  <c r="AS26" i="5" s="1"/>
  <c r="BR26" i="5" s="1"/>
  <c r="AK44" i="5"/>
  <c r="AS44" i="5" s="1"/>
  <c r="AO46" i="5"/>
  <c r="AS46" i="5" s="1"/>
  <c r="BR46" i="5" s="1"/>
  <c r="AK52" i="5"/>
  <c r="AO54" i="5"/>
  <c r="AK60" i="5"/>
  <c r="AS60" i="5" s="1"/>
  <c r="AO62" i="5"/>
  <c r="AO102" i="5"/>
  <c r="AK105" i="5"/>
  <c r="AK110" i="5"/>
  <c r="AK111" i="5"/>
  <c r="AS111" i="5" s="1"/>
  <c r="AK112" i="5"/>
  <c r="AS112" i="5" s="1"/>
  <c r="AK136" i="5"/>
  <c r="AP140" i="5"/>
  <c r="BO140" i="5" s="1"/>
  <c r="AP143" i="5"/>
  <c r="BO143" i="5" s="1"/>
  <c r="AO151" i="5"/>
  <c r="AO163" i="5"/>
  <c r="AK174" i="5"/>
  <c r="AO180" i="5"/>
  <c r="BH180" i="5" s="1"/>
  <c r="AO221" i="5"/>
  <c r="AI357" i="5"/>
  <c r="AK345" i="5"/>
  <c r="AR197" i="5"/>
  <c r="BQ197" i="5" s="1"/>
  <c r="AQ198" i="5"/>
  <c r="BP198" i="5" s="1"/>
  <c r="AO199" i="5"/>
  <c r="AQ200" i="5"/>
  <c r="BP200" i="5" s="1"/>
  <c r="AP201" i="5"/>
  <c r="BO201" i="5" s="1"/>
  <c r="AP202" i="5"/>
  <c r="BO202" i="5" s="1"/>
  <c r="AR203" i="5"/>
  <c r="BQ203" i="5" s="1"/>
  <c r="AR204" i="5"/>
  <c r="BQ204" i="5" s="1"/>
  <c r="AQ215" i="5"/>
  <c r="BP215" i="5" s="1"/>
  <c r="AQ216" i="5"/>
  <c r="BP216" i="5" s="1"/>
  <c r="AO234" i="5"/>
  <c r="AQ236" i="5"/>
  <c r="BP236" i="5" s="1"/>
  <c r="AO238" i="5"/>
  <c r="BH238" i="5" s="1"/>
  <c r="AQ239" i="5"/>
  <c r="BP239" i="5" s="1"/>
  <c r="AP240" i="5"/>
  <c r="BO240" i="5" s="1"/>
  <c r="AO242" i="5"/>
  <c r="AK243" i="5"/>
  <c r="AK245" i="5"/>
  <c r="AQ252" i="5"/>
  <c r="BP252" i="5" s="1"/>
  <c r="AQ253" i="5"/>
  <c r="BP253" i="5" s="1"/>
  <c r="AQ254" i="5"/>
  <c r="BP254" i="5" s="1"/>
  <c r="AQ262" i="5"/>
  <c r="BP262" i="5" s="1"/>
  <c r="AO263" i="5"/>
  <c r="AR265" i="5"/>
  <c r="BQ265" i="5" s="1"/>
  <c r="AO268" i="5"/>
  <c r="AK270" i="5"/>
  <c r="AK272" i="5"/>
  <c r="AR274" i="5"/>
  <c r="BQ274" i="5" s="1"/>
  <c r="AK280" i="5"/>
  <c r="AS280" i="5" s="1"/>
  <c r="AR290" i="5"/>
  <c r="BQ290" i="5" s="1"/>
  <c r="AQ293" i="5"/>
  <c r="BP293" i="5" s="1"/>
  <c r="AP296" i="5"/>
  <c r="BO296" i="5" s="1"/>
  <c r="AR303" i="5"/>
  <c r="BQ303" i="5" s="1"/>
  <c r="AO304" i="5"/>
  <c r="AP305" i="5"/>
  <c r="BO305" i="5" s="1"/>
  <c r="AK307" i="5"/>
  <c r="AR308" i="5"/>
  <c r="BQ308" i="5" s="1"/>
  <c r="AP312" i="5"/>
  <c r="BO312" i="5" s="1"/>
  <c r="AQ314" i="5"/>
  <c r="BP314" i="5" s="1"/>
  <c r="AR315" i="5"/>
  <c r="BQ315" i="5" s="1"/>
  <c r="AR316" i="5"/>
  <c r="BQ316" i="5" s="1"/>
  <c r="BA322" i="5"/>
  <c r="AR327" i="5"/>
  <c r="BQ327" i="5" s="1"/>
  <c r="AR329" i="5"/>
  <c r="BQ329" i="5" s="1"/>
  <c r="BA335" i="5"/>
  <c r="AK337" i="5"/>
  <c r="BA339" i="5"/>
  <c r="AP340" i="5"/>
  <c r="BO340" i="5" s="1"/>
  <c r="AP341" i="5"/>
  <c r="BO341" i="5" s="1"/>
  <c r="AP342" i="5"/>
  <c r="BO342" i="5" s="1"/>
  <c r="AZ344" i="5"/>
  <c r="AZ349" i="5"/>
  <c r="R340" i="8"/>
  <c r="AR187" i="5"/>
  <c r="BQ187" i="5" s="1"/>
  <c r="AQ188" i="5"/>
  <c r="BP188" i="5" s="1"/>
  <c r="AP190" i="5"/>
  <c r="BO190" i="5" s="1"/>
  <c r="AK192" i="5"/>
  <c r="AO198" i="5"/>
  <c r="BH198" i="5" s="1"/>
  <c r="AQ201" i="5"/>
  <c r="BP201" i="5" s="1"/>
  <c r="AQ202" i="5"/>
  <c r="BP202" i="5" s="1"/>
  <c r="AP203" i="5"/>
  <c r="BO203" i="5" s="1"/>
  <c r="AP213" i="5"/>
  <c r="BO213" i="5" s="1"/>
  <c r="AP217" i="5"/>
  <c r="BO217" i="5" s="1"/>
  <c r="AP221" i="5"/>
  <c r="BO221" i="5" s="1"/>
  <c r="AP224" i="5"/>
  <c r="BO224" i="5" s="1"/>
  <c r="AR235" i="5"/>
  <c r="BQ235" i="5" s="1"/>
  <c r="AR238" i="5"/>
  <c r="BQ238" i="5" s="1"/>
  <c r="AQ240" i="5"/>
  <c r="BP240" i="5" s="1"/>
  <c r="AR252" i="5"/>
  <c r="BQ252" i="5" s="1"/>
  <c r="AQ263" i="5"/>
  <c r="BP263" i="5" s="1"/>
  <c r="AP264" i="5"/>
  <c r="BO264" i="5" s="1"/>
  <c r="AP265" i="5"/>
  <c r="BO265" i="5" s="1"/>
  <c r="AR275" i="5"/>
  <c r="BQ275" i="5" s="1"/>
  <c r="AQ277" i="5"/>
  <c r="BP277" i="5" s="1"/>
  <c r="AK278" i="5"/>
  <c r="AR291" i="5"/>
  <c r="BQ291" i="5" s="1"/>
  <c r="AR304" i="5"/>
  <c r="BQ304" i="5" s="1"/>
  <c r="AQ305" i="5"/>
  <c r="BP305" i="5" s="1"/>
  <c r="AO308" i="5"/>
  <c r="AZ322" i="5"/>
  <c r="AR311" i="5"/>
  <c r="BQ311" i="5" s="1"/>
  <c r="AO313" i="5"/>
  <c r="AR314" i="5"/>
  <c r="BQ314" i="5" s="1"/>
  <c r="BA323" i="5"/>
  <c r="AR337" i="5"/>
  <c r="BQ337" i="5" s="1"/>
  <c r="AR339" i="5"/>
  <c r="BQ339" i="5" s="1"/>
  <c r="BA344" i="5"/>
  <c r="I291" i="8"/>
  <c r="N291" i="8" s="1"/>
  <c r="R238" i="8"/>
  <c r="Q55" i="8"/>
  <c r="R55" i="8"/>
  <c r="T55" i="8"/>
  <c r="U55" i="8"/>
  <c r="K55" i="8"/>
  <c r="P55" i="8" s="1"/>
  <c r="S55" i="8"/>
  <c r="Q135" i="8"/>
  <c r="R135" i="8"/>
  <c r="T135" i="8"/>
  <c r="U135" i="8"/>
  <c r="K135" i="8"/>
  <c r="P135" i="8" s="1"/>
  <c r="S135" i="8"/>
  <c r="I270" i="8"/>
  <c r="N270" i="8" s="1"/>
  <c r="F226" i="8"/>
  <c r="K238" i="8" s="1"/>
  <c r="P238" i="8" s="1"/>
  <c r="I238" i="8"/>
  <c r="N238" i="8" s="1"/>
  <c r="AP195" i="5"/>
  <c r="BO195" i="5" s="1"/>
  <c r="AR201" i="5"/>
  <c r="BQ201" i="5" s="1"/>
  <c r="AO203" i="5"/>
  <c r="AO204" i="5"/>
  <c r="AP208" i="5"/>
  <c r="BO208" i="5" s="1"/>
  <c r="AP209" i="5"/>
  <c r="BO209" i="5" s="1"/>
  <c r="AO218" i="5"/>
  <c r="AR222" i="5"/>
  <c r="BQ222" i="5" s="1"/>
  <c r="AR223" i="5"/>
  <c r="BQ223" i="5" s="1"/>
  <c r="AQ224" i="5"/>
  <c r="BP224" i="5" s="1"/>
  <c r="AP226" i="5"/>
  <c r="BO226" i="5" s="1"/>
  <c r="AR228" i="5"/>
  <c r="BQ228" i="5" s="1"/>
  <c r="AP233" i="5"/>
  <c r="BO233" i="5" s="1"/>
  <c r="AK234" i="5"/>
  <c r="AR240" i="5"/>
  <c r="BQ240" i="5" s="1"/>
  <c r="AR242" i="5"/>
  <c r="BQ242" i="5" s="1"/>
  <c r="AP244" i="5"/>
  <c r="BO244" i="5" s="1"/>
  <c r="AP246" i="5"/>
  <c r="BO246" i="5" s="1"/>
  <c r="AP251" i="5"/>
  <c r="BO251" i="5" s="1"/>
  <c r="AR257" i="5"/>
  <c r="BQ257" i="5" s="1"/>
  <c r="AR258" i="5"/>
  <c r="BQ258" i="5" s="1"/>
  <c r="AK259" i="5"/>
  <c r="AR263" i="5"/>
  <c r="BQ263" i="5" s="1"/>
  <c r="AQ268" i="5"/>
  <c r="BP268" i="5" s="1"/>
  <c r="AQ270" i="5"/>
  <c r="BP270" i="5" s="1"/>
  <c r="AR272" i="5"/>
  <c r="BQ272" i="5" s="1"/>
  <c r="AP274" i="5"/>
  <c r="BO274" i="5" s="1"/>
  <c r="AO278" i="5"/>
  <c r="AR280" i="5"/>
  <c r="BQ280" i="5" s="1"/>
  <c r="AK283" i="5"/>
  <c r="AK284" i="5"/>
  <c r="AK285" i="5"/>
  <c r="AK286" i="5"/>
  <c r="AK287" i="5"/>
  <c r="AK288" i="5"/>
  <c r="AP289" i="5"/>
  <c r="BO289" i="5" s="1"/>
  <c r="AR295" i="5"/>
  <c r="BQ295" i="5" s="1"/>
  <c r="AK298" i="5"/>
  <c r="AQ299" i="5"/>
  <c r="BP299" i="5" s="1"/>
  <c r="AP300" i="5"/>
  <c r="BO300" i="5" s="1"/>
  <c r="AO307" i="5"/>
  <c r="AR310" i="5"/>
  <c r="BQ310" i="5" s="1"/>
  <c r="AR312" i="5"/>
  <c r="BQ312" i="5" s="1"/>
  <c r="AR313" i="5"/>
  <c r="BQ313" i="5" s="1"/>
  <c r="AP316" i="5"/>
  <c r="BO316" i="5" s="1"/>
  <c r="AQ321" i="5"/>
  <c r="BP321" i="5" s="1"/>
  <c r="BA324" i="5"/>
  <c r="BA326" i="5"/>
  <c r="AO328" i="5"/>
  <c r="AR333" i="5"/>
  <c r="BQ333" i="5" s="1"/>
  <c r="AK334" i="5"/>
  <c r="BA336" i="5"/>
  <c r="BA340" i="5"/>
  <c r="BA343" i="5"/>
  <c r="AP346" i="5"/>
  <c r="BO346" i="5" s="1"/>
  <c r="I257" i="8"/>
  <c r="N257" i="8" s="1"/>
  <c r="I295" i="8"/>
  <c r="N295" i="8" s="1"/>
  <c r="S210" i="8"/>
  <c r="T258" i="8"/>
  <c r="Q10" i="8"/>
  <c r="R10" i="8"/>
  <c r="T10" i="8"/>
  <c r="U10" i="8"/>
  <c r="Q74" i="8"/>
  <c r="R74" i="8"/>
  <c r="T74" i="8"/>
  <c r="U74" i="8"/>
  <c r="K74" i="8"/>
  <c r="P74" i="8" s="1"/>
  <c r="Q138" i="8"/>
  <c r="R138" i="8"/>
  <c r="T138" i="8"/>
  <c r="U138" i="8"/>
  <c r="K138" i="8"/>
  <c r="P138" i="8" s="1"/>
  <c r="S10" i="8"/>
  <c r="T19" i="8"/>
  <c r="U19" i="8"/>
  <c r="Q19" i="8"/>
  <c r="R19" i="8"/>
  <c r="K19" i="8"/>
  <c r="P19" i="8" s="1"/>
  <c r="K31" i="8"/>
  <c r="P31" i="8" s="1"/>
  <c r="S19" i="8"/>
  <c r="T83" i="8"/>
  <c r="U83" i="8"/>
  <c r="Q83" i="8"/>
  <c r="R83" i="8"/>
  <c r="K83" i="8"/>
  <c r="P83" i="8" s="1"/>
  <c r="K95" i="8"/>
  <c r="P95" i="8" s="1"/>
  <c r="S83" i="8"/>
  <c r="T147" i="8"/>
  <c r="U147" i="8"/>
  <c r="Q147" i="8"/>
  <c r="R147" i="8"/>
  <c r="K147" i="8"/>
  <c r="P147" i="8" s="1"/>
  <c r="K159" i="8"/>
  <c r="P159" i="8" s="1"/>
  <c r="S147" i="8"/>
  <c r="F252" i="8"/>
  <c r="U252" i="8" s="1"/>
  <c r="F220" i="8"/>
  <c r="U220" i="8" s="1"/>
  <c r="T32" i="8"/>
  <c r="U32" i="8"/>
  <c r="Q32" i="8"/>
  <c r="R32" i="8"/>
  <c r="K32" i="8"/>
  <c r="P32" i="8" s="1"/>
  <c r="S32" i="8"/>
  <c r="T96" i="8"/>
  <c r="U96" i="8"/>
  <c r="Q96" i="8"/>
  <c r="R96" i="8"/>
  <c r="K96" i="8"/>
  <c r="P96" i="8" s="1"/>
  <c r="S96" i="8"/>
  <c r="T160" i="8"/>
  <c r="U160" i="8"/>
  <c r="Q160" i="8"/>
  <c r="R160" i="8"/>
  <c r="K160" i="8"/>
  <c r="P160" i="8" s="1"/>
  <c r="S160" i="8"/>
  <c r="Q25" i="8"/>
  <c r="R25" i="8"/>
  <c r="T25" i="8"/>
  <c r="U25" i="8"/>
  <c r="K25" i="8"/>
  <c r="P25" i="8" s="1"/>
  <c r="S25" i="8"/>
  <c r="Q89" i="8"/>
  <c r="R89" i="8"/>
  <c r="T89" i="8"/>
  <c r="U89" i="8"/>
  <c r="K89" i="8"/>
  <c r="P89" i="8" s="1"/>
  <c r="S89" i="8"/>
  <c r="Q153" i="8"/>
  <c r="R153" i="8"/>
  <c r="T153" i="8"/>
  <c r="U153" i="8"/>
  <c r="K153" i="8"/>
  <c r="P153" i="8" s="1"/>
  <c r="S153" i="8"/>
  <c r="AO188" i="5"/>
  <c r="AO202" i="5"/>
  <c r="AQ208" i="5"/>
  <c r="BP208" i="5" s="1"/>
  <c r="AR217" i="5"/>
  <c r="BQ217" i="5" s="1"/>
  <c r="AO220" i="5"/>
  <c r="AS220" i="5" s="1"/>
  <c r="AR224" i="5"/>
  <c r="BQ224" i="5" s="1"/>
  <c r="AO227" i="5"/>
  <c r="BH239" i="5" s="1"/>
  <c r="AP229" i="5"/>
  <c r="BO229" i="5" s="1"/>
  <c r="AK230" i="5"/>
  <c r="AQ232" i="5"/>
  <c r="BP232" i="5" s="1"/>
  <c r="AR243" i="5"/>
  <c r="BQ243" i="5" s="1"/>
  <c r="AQ246" i="5"/>
  <c r="BP246" i="5" s="1"/>
  <c r="AR248" i="5"/>
  <c r="BQ248" i="5" s="1"/>
  <c r="AP256" i="5"/>
  <c r="BO256" i="5" s="1"/>
  <c r="AP257" i="5"/>
  <c r="BO257" i="5" s="1"/>
  <c r="AQ260" i="5"/>
  <c r="BP260" i="5" s="1"/>
  <c r="AK261" i="5"/>
  <c r="AR264" i="5"/>
  <c r="BQ264" i="5" s="1"/>
  <c r="AR268" i="5"/>
  <c r="BQ268" i="5" s="1"/>
  <c r="AR270" i="5"/>
  <c r="BQ270" i="5" s="1"/>
  <c r="AP271" i="5"/>
  <c r="BO271" i="5" s="1"/>
  <c r="AR273" i="5"/>
  <c r="BQ273" i="5" s="1"/>
  <c r="AQ278" i="5"/>
  <c r="BP278" i="5" s="1"/>
  <c r="AP279" i="5"/>
  <c r="BO279" i="5" s="1"/>
  <c r="AQ283" i="5"/>
  <c r="BP283" i="5" s="1"/>
  <c r="AQ284" i="5"/>
  <c r="BP284" i="5" s="1"/>
  <c r="AK290" i="5"/>
  <c r="AO295" i="5"/>
  <c r="BA318" i="5"/>
  <c r="AK315" i="5"/>
  <c r="AQ316" i="5"/>
  <c r="BP316" i="5" s="1"/>
  <c r="AS318" i="5"/>
  <c r="BR318" i="5" s="1"/>
  <c r="AR321" i="5"/>
  <c r="BQ321" i="5" s="1"/>
  <c r="AQ322" i="5"/>
  <c r="BP322" i="5" s="1"/>
  <c r="AQ345" i="5"/>
  <c r="BP345" i="5" s="1"/>
  <c r="R228" i="8"/>
  <c r="T249" i="8"/>
  <c r="S241" i="8"/>
  <c r="Q241" i="8"/>
  <c r="T241" i="8"/>
  <c r="AK194" i="5"/>
  <c r="AR195" i="5"/>
  <c r="BQ195" i="5" s="1"/>
  <c r="AQ196" i="5"/>
  <c r="BP196" i="5" s="1"/>
  <c r="AQ197" i="5"/>
  <c r="BP197" i="5" s="1"/>
  <c r="AP198" i="5"/>
  <c r="BO198" i="5" s="1"/>
  <c r="AK200" i="5"/>
  <c r="AR207" i="5"/>
  <c r="BQ207" i="5" s="1"/>
  <c r="AR208" i="5"/>
  <c r="BQ208" i="5" s="1"/>
  <c r="AK213" i="5"/>
  <c r="AK215" i="5"/>
  <c r="AK216" i="5"/>
  <c r="AO217" i="5"/>
  <c r="BH217" i="5" s="1"/>
  <c r="AK221" i="5"/>
  <c r="AQ228" i="5"/>
  <c r="BP228" i="5" s="1"/>
  <c r="AO230" i="5"/>
  <c r="AR234" i="5"/>
  <c r="BQ234" i="5" s="1"/>
  <c r="AK236" i="5"/>
  <c r="AK237" i="5"/>
  <c r="AK238" i="5"/>
  <c r="AP239" i="5"/>
  <c r="BO239" i="5" s="1"/>
  <c r="AO243" i="5"/>
  <c r="AS243" i="5" s="1"/>
  <c r="AR245" i="5"/>
  <c r="BQ245" i="5" s="1"/>
  <c r="AO248" i="5"/>
  <c r="AK252" i="5"/>
  <c r="AK253" i="5"/>
  <c r="AP254" i="5"/>
  <c r="BO254" i="5" s="1"/>
  <c r="AQ256" i="5"/>
  <c r="BP256" i="5" s="1"/>
  <c r="AQ258" i="5"/>
  <c r="BP258" i="5" s="1"/>
  <c r="AK262" i="5"/>
  <c r="AS262" i="5" s="1"/>
  <c r="AO265" i="5"/>
  <c r="BH277" i="5" s="1"/>
  <c r="AP267" i="5"/>
  <c r="BO267" i="5" s="1"/>
  <c r="AP269" i="5"/>
  <c r="BO269" i="5" s="1"/>
  <c r="AQ271" i="5"/>
  <c r="BP271" i="5" s="1"/>
  <c r="AK276" i="5"/>
  <c r="AR278" i="5"/>
  <c r="BQ278" i="5" s="1"/>
  <c r="AK282" i="5"/>
  <c r="AR289" i="5"/>
  <c r="BQ289" i="5" s="1"/>
  <c r="AK292" i="5"/>
  <c r="AP293" i="5"/>
  <c r="BO293" i="5" s="1"/>
  <c r="AP297" i="5"/>
  <c r="BO297" i="5" s="1"/>
  <c r="AP298" i="5"/>
  <c r="BO298" i="5" s="1"/>
  <c r="AK302" i="5"/>
  <c r="AQ303" i="5"/>
  <c r="BP303" i="5" s="1"/>
  <c r="AK304" i="5"/>
  <c r="BA319" i="5"/>
  <c r="AP311" i="5"/>
  <c r="BO311" i="5" s="1"/>
  <c r="AK314" i="5"/>
  <c r="AK321" i="5"/>
  <c r="AO329" i="5"/>
  <c r="AZ333" i="5"/>
  <c r="AK335" i="5"/>
  <c r="AO347" i="5"/>
  <c r="I273" i="8"/>
  <c r="N273" i="8" s="1"/>
  <c r="C27" i="9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s="1"/>
  <c r="C39" i="9" s="1"/>
  <c r="C40" i="9" s="1"/>
  <c r="C41" i="9" s="1"/>
  <c r="C42" i="9" s="1"/>
  <c r="C43" i="9" s="1"/>
  <c r="C44" i="9" s="1"/>
  <c r="C45" i="9" s="1"/>
  <c r="C46" i="9" s="1"/>
  <c r="C47" i="9" s="1"/>
  <c r="C48" i="9" s="1"/>
  <c r="C49" i="9" s="1"/>
  <c r="C50" i="9" s="1"/>
  <c r="C51" i="9" s="1"/>
  <c r="C52" i="9" s="1"/>
  <c r="C53" i="9" s="1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s="1"/>
  <c r="C69" i="9" s="1"/>
  <c r="C70" i="9" s="1"/>
  <c r="C71" i="9" s="1"/>
  <c r="C72" i="9" s="1"/>
  <c r="C73" i="9" s="1"/>
  <c r="C74" i="9" s="1"/>
  <c r="C75" i="9" s="1"/>
  <c r="C76" i="9" s="1"/>
  <c r="C77" i="9" s="1"/>
  <c r="C78" i="9" s="1"/>
  <c r="C79" i="9" s="1"/>
  <c r="C80" i="9" s="1"/>
  <c r="C81" i="9" s="1"/>
  <c r="C82" i="9" s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R268" i="8"/>
  <c r="T210" i="8"/>
  <c r="S212" i="8"/>
  <c r="I311" i="8"/>
  <c r="N311" i="8" s="1"/>
  <c r="F299" i="8"/>
  <c r="T299" i="8" s="1"/>
  <c r="S138" i="8"/>
  <c r="R45" i="8"/>
  <c r="T45" i="8"/>
  <c r="U45" i="8"/>
  <c r="Q45" i="8"/>
  <c r="K45" i="8"/>
  <c r="P45" i="8" s="1"/>
  <c r="S45" i="8"/>
  <c r="R109" i="8"/>
  <c r="T109" i="8"/>
  <c r="U109" i="8"/>
  <c r="Q109" i="8"/>
  <c r="K109" i="8"/>
  <c r="P109" i="8" s="1"/>
  <c r="S109" i="8"/>
  <c r="R173" i="8"/>
  <c r="T173" i="8"/>
  <c r="U173" i="8"/>
  <c r="Q173" i="8"/>
  <c r="K173" i="8"/>
  <c r="P173" i="8" s="1"/>
  <c r="S173" i="8"/>
  <c r="AO233" i="5"/>
  <c r="BH233" i="5" s="1"/>
  <c r="AK240" i="5"/>
  <c r="AK242" i="5"/>
  <c r="AO250" i="5"/>
  <c r="BH262" i="5" s="1"/>
  <c r="AO259" i="5"/>
  <c r="AK263" i="5"/>
  <c r="AO287" i="5"/>
  <c r="AS287" i="5" s="1"/>
  <c r="AK309" i="5"/>
  <c r="AO319" i="5"/>
  <c r="AS319" i="5" s="1"/>
  <c r="AO320" i="5"/>
  <c r="BB320" i="5" s="1"/>
  <c r="AO321" i="5"/>
  <c r="BA333" i="5"/>
  <c r="AZ334" i="5"/>
  <c r="I281" i="8"/>
  <c r="N281" i="8" s="1"/>
  <c r="R234" i="8"/>
  <c r="U54" i="8"/>
  <c r="Q54" i="8"/>
  <c r="R54" i="8"/>
  <c r="T54" i="8"/>
  <c r="K54" i="8"/>
  <c r="P54" i="8" s="1"/>
  <c r="S54" i="8"/>
  <c r="U118" i="8"/>
  <c r="Q118" i="8"/>
  <c r="R118" i="8"/>
  <c r="T118" i="8"/>
  <c r="K118" i="8"/>
  <c r="P118" i="8" s="1"/>
  <c r="S118" i="8"/>
  <c r="U182" i="8"/>
  <c r="Q182" i="8"/>
  <c r="R182" i="8"/>
  <c r="T182" i="8"/>
  <c r="K182" i="8"/>
  <c r="P182" i="8" s="1"/>
  <c r="S182" i="8"/>
  <c r="AO189" i="5"/>
  <c r="AO190" i="5"/>
  <c r="AR192" i="5"/>
  <c r="BQ192" i="5" s="1"/>
  <c r="AQ193" i="5"/>
  <c r="BP193" i="5" s="1"/>
  <c r="AQ194" i="5"/>
  <c r="BP194" i="5" s="1"/>
  <c r="AO196" i="5"/>
  <c r="AO211" i="5"/>
  <c r="BH223" i="5" s="1"/>
  <c r="AR212" i="5"/>
  <c r="BQ212" i="5" s="1"/>
  <c r="AQ213" i="5"/>
  <c r="BP213" i="5" s="1"/>
  <c r="AP214" i="5"/>
  <c r="BO214" i="5" s="1"/>
  <c r="AP220" i="5"/>
  <c r="BO220" i="5" s="1"/>
  <c r="AQ221" i="5"/>
  <c r="BP221" i="5" s="1"/>
  <c r="AK224" i="5"/>
  <c r="AK235" i="5"/>
  <c r="AO247" i="5"/>
  <c r="BH259" i="5" s="1"/>
  <c r="AK255" i="5"/>
  <c r="AO272" i="5"/>
  <c r="AS272" i="5" s="1"/>
  <c r="AO274" i="5"/>
  <c r="BH274" i="5" s="1"/>
  <c r="AO290" i="5"/>
  <c r="AO300" i="5"/>
  <c r="BH312" i="5" s="1"/>
  <c r="AP302" i="5"/>
  <c r="BO302" i="5" s="1"/>
  <c r="AK310" i="5"/>
  <c r="AS310" i="5" s="1"/>
  <c r="AO315" i="5"/>
  <c r="AO322" i="5"/>
  <c r="AK323" i="5"/>
  <c r="AK325" i="5"/>
  <c r="AK326" i="5"/>
  <c r="AK327" i="5"/>
  <c r="AK336" i="5"/>
  <c r="BA338" i="5"/>
  <c r="BA347" i="5"/>
  <c r="AK349" i="5"/>
  <c r="I225" i="8"/>
  <c r="N225" i="8" s="1"/>
  <c r="S246" i="8"/>
  <c r="I220" i="8"/>
  <c r="N220" i="8" s="1"/>
  <c r="T265" i="8"/>
  <c r="T225" i="8"/>
  <c r="R206" i="8"/>
  <c r="F270" i="8"/>
  <c r="F254" i="8"/>
  <c r="Q18" i="8"/>
  <c r="R18" i="8"/>
  <c r="T18" i="8"/>
  <c r="U18" i="8"/>
  <c r="K18" i="8"/>
  <c r="P18" i="8" s="1"/>
  <c r="Q82" i="8"/>
  <c r="R82" i="8"/>
  <c r="T82" i="8"/>
  <c r="U82" i="8"/>
  <c r="K82" i="8"/>
  <c r="P82" i="8" s="1"/>
  <c r="Q146" i="8"/>
  <c r="R146" i="8"/>
  <c r="T146" i="8"/>
  <c r="U146" i="8"/>
  <c r="K146" i="8"/>
  <c r="P146" i="8" s="1"/>
  <c r="T27" i="8"/>
  <c r="U27" i="8"/>
  <c r="Q27" i="8"/>
  <c r="R27" i="8"/>
  <c r="K27" i="8"/>
  <c r="P27" i="8" s="1"/>
  <c r="T91" i="8"/>
  <c r="U91" i="8"/>
  <c r="Q91" i="8"/>
  <c r="R91" i="8"/>
  <c r="K91" i="8"/>
  <c r="P91" i="8" s="1"/>
  <c r="T155" i="8"/>
  <c r="U155" i="8"/>
  <c r="Q155" i="8"/>
  <c r="R155" i="8"/>
  <c r="K155" i="8"/>
  <c r="P155" i="8" s="1"/>
  <c r="Q44" i="8"/>
  <c r="R44" i="8"/>
  <c r="T44" i="8"/>
  <c r="U44" i="8"/>
  <c r="K44" i="8"/>
  <c r="P44" i="8" s="1"/>
  <c r="Q108" i="8"/>
  <c r="R108" i="8"/>
  <c r="T108" i="8"/>
  <c r="U108" i="8"/>
  <c r="K108" i="8"/>
  <c r="P108" i="8" s="1"/>
  <c r="Q172" i="8"/>
  <c r="R172" i="8"/>
  <c r="T172" i="8"/>
  <c r="U172" i="8"/>
  <c r="K172" i="8"/>
  <c r="P172" i="8" s="1"/>
  <c r="R53" i="8"/>
  <c r="T53" i="8"/>
  <c r="U53" i="8"/>
  <c r="Q53" i="8"/>
  <c r="K53" i="8"/>
  <c r="P53" i="8" s="1"/>
  <c r="R117" i="8"/>
  <c r="T117" i="8"/>
  <c r="U117" i="8"/>
  <c r="Q117" i="8"/>
  <c r="K117" i="8"/>
  <c r="P117" i="8" s="1"/>
  <c r="R181" i="8"/>
  <c r="T181" i="8"/>
  <c r="U181" i="8"/>
  <c r="Q181" i="8"/>
  <c r="K181" i="8"/>
  <c r="P181" i="8" s="1"/>
  <c r="U62" i="8"/>
  <c r="Q62" i="8"/>
  <c r="R62" i="8"/>
  <c r="T62" i="8"/>
  <c r="K62" i="8"/>
  <c r="P62" i="8" s="1"/>
  <c r="U126" i="8"/>
  <c r="Q126" i="8"/>
  <c r="R126" i="8"/>
  <c r="T126" i="8"/>
  <c r="K126" i="8"/>
  <c r="P126" i="8" s="1"/>
  <c r="Q190" i="8"/>
  <c r="K190" i="8"/>
  <c r="P190" i="8" s="1"/>
  <c r="R190" i="8"/>
  <c r="T190" i="8"/>
  <c r="U190" i="8"/>
  <c r="T40" i="8"/>
  <c r="U40" i="8"/>
  <c r="Q40" i="8"/>
  <c r="R40" i="8"/>
  <c r="K40" i="8"/>
  <c r="P40" i="8" s="1"/>
  <c r="T104" i="8"/>
  <c r="U104" i="8"/>
  <c r="Q104" i="8"/>
  <c r="R104" i="8"/>
  <c r="K104" i="8"/>
  <c r="P104" i="8" s="1"/>
  <c r="T168" i="8"/>
  <c r="U168" i="8"/>
  <c r="Q168" i="8"/>
  <c r="R168" i="8"/>
  <c r="K168" i="8"/>
  <c r="P168" i="8" s="1"/>
  <c r="Q33" i="8"/>
  <c r="R33" i="8"/>
  <c r="T33" i="8"/>
  <c r="U33" i="8"/>
  <c r="K33" i="8"/>
  <c r="P33" i="8" s="1"/>
  <c r="Q97" i="8"/>
  <c r="R97" i="8"/>
  <c r="T97" i="8"/>
  <c r="U97" i="8"/>
  <c r="K97" i="8"/>
  <c r="P97" i="8" s="1"/>
  <c r="Q161" i="8"/>
  <c r="R161" i="8"/>
  <c r="T161" i="8"/>
  <c r="U161" i="8"/>
  <c r="K161" i="8"/>
  <c r="P161" i="8" s="1"/>
  <c r="Q119" i="8"/>
  <c r="R119" i="8"/>
  <c r="T119" i="8"/>
  <c r="U119" i="8"/>
  <c r="K119" i="8"/>
  <c r="P119" i="8" s="1"/>
  <c r="Q15" i="8"/>
  <c r="R15" i="8"/>
  <c r="T15" i="8"/>
  <c r="U15" i="8"/>
  <c r="S281" i="8"/>
  <c r="U276" i="8"/>
  <c r="Q26" i="8"/>
  <c r="R26" i="8"/>
  <c r="T26" i="8"/>
  <c r="U26" i="8"/>
  <c r="K26" i="8"/>
  <c r="P26" i="8" s="1"/>
  <c r="Q90" i="8"/>
  <c r="R90" i="8"/>
  <c r="T90" i="8"/>
  <c r="U90" i="8"/>
  <c r="K90" i="8"/>
  <c r="P90" i="8" s="1"/>
  <c r="Q154" i="8"/>
  <c r="R154" i="8"/>
  <c r="T154" i="8"/>
  <c r="U154" i="8"/>
  <c r="K154" i="8"/>
  <c r="P154" i="8" s="1"/>
  <c r="T35" i="8"/>
  <c r="U35" i="8"/>
  <c r="Q35" i="8"/>
  <c r="R35" i="8"/>
  <c r="K35" i="8"/>
  <c r="P35" i="8" s="1"/>
  <c r="T99" i="8"/>
  <c r="U99" i="8"/>
  <c r="Q99" i="8"/>
  <c r="R99" i="8"/>
  <c r="K99" i="8"/>
  <c r="P99" i="8" s="1"/>
  <c r="T163" i="8"/>
  <c r="U163" i="8"/>
  <c r="Q163" i="8"/>
  <c r="R163" i="8"/>
  <c r="K163" i="8"/>
  <c r="P163" i="8" s="1"/>
  <c r="Q52" i="8"/>
  <c r="R52" i="8"/>
  <c r="T52" i="8"/>
  <c r="U52" i="8"/>
  <c r="K52" i="8"/>
  <c r="P52" i="8" s="1"/>
  <c r="Q116" i="8"/>
  <c r="R116" i="8"/>
  <c r="T116" i="8"/>
  <c r="U116" i="8"/>
  <c r="K116" i="8"/>
  <c r="P116" i="8" s="1"/>
  <c r="Q180" i="8"/>
  <c r="R180" i="8"/>
  <c r="T180" i="8"/>
  <c r="U180" i="8"/>
  <c r="K180" i="8"/>
  <c r="P180" i="8" s="1"/>
  <c r="R61" i="8"/>
  <c r="T61" i="8"/>
  <c r="U61" i="8"/>
  <c r="Q61" i="8"/>
  <c r="K61" i="8"/>
  <c r="P61" i="8" s="1"/>
  <c r="R125" i="8"/>
  <c r="T125" i="8"/>
  <c r="U125" i="8"/>
  <c r="Q125" i="8"/>
  <c r="K125" i="8"/>
  <c r="P125" i="8" s="1"/>
  <c r="U189" i="8"/>
  <c r="Q189" i="8"/>
  <c r="K189" i="8"/>
  <c r="P189" i="8" s="1"/>
  <c r="T189" i="8"/>
  <c r="R189" i="8"/>
  <c r="U6" i="8"/>
  <c r="Q6" i="8"/>
  <c r="R6" i="8"/>
  <c r="T6" i="8"/>
  <c r="U70" i="8"/>
  <c r="Q70" i="8"/>
  <c r="R70" i="8"/>
  <c r="T70" i="8"/>
  <c r="K70" i="8"/>
  <c r="P70" i="8" s="1"/>
  <c r="U134" i="8"/>
  <c r="Q134" i="8"/>
  <c r="R134" i="8"/>
  <c r="T134" i="8"/>
  <c r="K134" i="8"/>
  <c r="P134" i="8" s="1"/>
  <c r="S6" i="8"/>
  <c r="S70" i="8"/>
  <c r="S134" i="8"/>
  <c r="T48" i="8"/>
  <c r="U48" i="8"/>
  <c r="Q48" i="8"/>
  <c r="R48" i="8"/>
  <c r="K48" i="8"/>
  <c r="P48" i="8" s="1"/>
  <c r="T112" i="8"/>
  <c r="U112" i="8"/>
  <c r="Q112" i="8"/>
  <c r="R112" i="8"/>
  <c r="K112" i="8"/>
  <c r="P112" i="8" s="1"/>
  <c r="T176" i="8"/>
  <c r="U176" i="8"/>
  <c r="Q176" i="8"/>
  <c r="R176" i="8"/>
  <c r="K176" i="8"/>
  <c r="P176" i="8" s="1"/>
  <c r="Q41" i="8"/>
  <c r="R41" i="8"/>
  <c r="T41" i="8"/>
  <c r="U41" i="8"/>
  <c r="K41" i="8"/>
  <c r="P41" i="8" s="1"/>
  <c r="Q105" i="8"/>
  <c r="R105" i="8"/>
  <c r="T105" i="8"/>
  <c r="U105" i="8"/>
  <c r="K105" i="8"/>
  <c r="P105" i="8" s="1"/>
  <c r="Q169" i="8"/>
  <c r="R169" i="8"/>
  <c r="T169" i="8"/>
  <c r="U169" i="8"/>
  <c r="K169" i="8"/>
  <c r="P169" i="8" s="1"/>
  <c r="Q183" i="8"/>
  <c r="R183" i="8"/>
  <c r="T183" i="8"/>
  <c r="U183" i="8"/>
  <c r="K183" i="8"/>
  <c r="P183" i="8" s="1"/>
  <c r="Q79" i="8"/>
  <c r="R79" i="8"/>
  <c r="T79" i="8"/>
  <c r="U79" i="8"/>
  <c r="K79" i="8"/>
  <c r="P79" i="8" s="1"/>
  <c r="K39" i="8"/>
  <c r="P39" i="8" s="1"/>
  <c r="I260" i="8"/>
  <c r="N260" i="8" s="1"/>
  <c r="Q209" i="8"/>
  <c r="R204" i="8"/>
  <c r="F286" i="8"/>
  <c r="Q34" i="8"/>
  <c r="R34" i="8"/>
  <c r="T34" i="8"/>
  <c r="U34" i="8"/>
  <c r="K34" i="8"/>
  <c r="P34" i="8" s="1"/>
  <c r="Q98" i="8"/>
  <c r="R98" i="8"/>
  <c r="T98" i="8"/>
  <c r="U98" i="8"/>
  <c r="K98" i="8"/>
  <c r="P98" i="8" s="1"/>
  <c r="Q162" i="8"/>
  <c r="R162" i="8"/>
  <c r="T162" i="8"/>
  <c r="U162" i="8"/>
  <c r="K162" i="8"/>
  <c r="P162" i="8" s="1"/>
  <c r="T43" i="8"/>
  <c r="U43" i="8"/>
  <c r="Q43" i="8"/>
  <c r="R43" i="8"/>
  <c r="K43" i="8"/>
  <c r="P43" i="8" s="1"/>
  <c r="T107" i="8"/>
  <c r="U107" i="8"/>
  <c r="Q107" i="8"/>
  <c r="R107" i="8"/>
  <c r="K107" i="8"/>
  <c r="P107" i="8" s="1"/>
  <c r="T171" i="8"/>
  <c r="U171" i="8"/>
  <c r="Q171" i="8"/>
  <c r="R171" i="8"/>
  <c r="K171" i="8"/>
  <c r="P171" i="8" s="1"/>
  <c r="S27" i="8"/>
  <c r="S91" i="8"/>
  <c r="S155" i="8"/>
  <c r="Q60" i="8"/>
  <c r="R60" i="8"/>
  <c r="T60" i="8"/>
  <c r="U60" i="8"/>
  <c r="K60" i="8"/>
  <c r="P60" i="8" s="1"/>
  <c r="Q124" i="8"/>
  <c r="R124" i="8"/>
  <c r="T124" i="8"/>
  <c r="U124" i="8"/>
  <c r="K124" i="8"/>
  <c r="P124" i="8" s="1"/>
  <c r="R188" i="8"/>
  <c r="T188" i="8"/>
  <c r="U188" i="8"/>
  <c r="Q188" i="8"/>
  <c r="K188" i="8"/>
  <c r="P188" i="8" s="1"/>
  <c r="R69" i="8"/>
  <c r="T69" i="8"/>
  <c r="U69" i="8"/>
  <c r="Q69" i="8"/>
  <c r="K69" i="8"/>
  <c r="P69" i="8" s="1"/>
  <c r="R133" i="8"/>
  <c r="T133" i="8"/>
  <c r="U133" i="8"/>
  <c r="Q133" i="8"/>
  <c r="K133" i="8"/>
  <c r="P133" i="8" s="1"/>
  <c r="Q5" i="8"/>
  <c r="R5" i="8"/>
  <c r="T5" i="8"/>
  <c r="U5" i="8"/>
  <c r="S5" i="8"/>
  <c r="U14" i="8"/>
  <c r="Q14" i="8"/>
  <c r="R14" i="8"/>
  <c r="T14" i="8"/>
  <c r="U78" i="8"/>
  <c r="Q78" i="8"/>
  <c r="R78" i="8"/>
  <c r="T78" i="8"/>
  <c r="K78" i="8"/>
  <c r="P78" i="8" s="1"/>
  <c r="U142" i="8"/>
  <c r="Q142" i="8"/>
  <c r="R142" i="8"/>
  <c r="T142" i="8"/>
  <c r="K142" i="8"/>
  <c r="P142" i="8" s="1"/>
  <c r="T56" i="8"/>
  <c r="U56" i="8"/>
  <c r="Q56" i="8"/>
  <c r="R56" i="8"/>
  <c r="K56" i="8"/>
  <c r="P56" i="8" s="1"/>
  <c r="T120" i="8"/>
  <c r="U120" i="8"/>
  <c r="Q120" i="8"/>
  <c r="R120" i="8"/>
  <c r="K120" i="8"/>
  <c r="P120" i="8" s="1"/>
  <c r="T184" i="8"/>
  <c r="U184" i="8"/>
  <c r="Q184" i="8"/>
  <c r="R184" i="8"/>
  <c r="K184" i="8"/>
  <c r="P184" i="8" s="1"/>
  <c r="Q49" i="8"/>
  <c r="R49" i="8"/>
  <c r="T49" i="8"/>
  <c r="U49" i="8"/>
  <c r="K49" i="8"/>
  <c r="P49" i="8" s="1"/>
  <c r="Q113" i="8"/>
  <c r="R113" i="8"/>
  <c r="T113" i="8"/>
  <c r="U113" i="8"/>
  <c r="K113" i="8"/>
  <c r="P113" i="8" s="1"/>
  <c r="Q177" i="8"/>
  <c r="R177" i="8"/>
  <c r="T177" i="8"/>
  <c r="U177" i="8"/>
  <c r="K177" i="8"/>
  <c r="P177" i="8" s="1"/>
  <c r="Q63" i="8"/>
  <c r="R63" i="8"/>
  <c r="T63" i="8"/>
  <c r="U63" i="8"/>
  <c r="K63" i="8"/>
  <c r="P63" i="8" s="1"/>
  <c r="Q143" i="8"/>
  <c r="R143" i="8"/>
  <c r="T143" i="8"/>
  <c r="U143" i="8"/>
  <c r="K143" i="8"/>
  <c r="P143" i="8" s="1"/>
  <c r="I244" i="8"/>
  <c r="N244" i="8" s="1"/>
  <c r="T257" i="8"/>
  <c r="Q201" i="8"/>
  <c r="Q42" i="8"/>
  <c r="R42" i="8"/>
  <c r="T42" i="8"/>
  <c r="U42" i="8"/>
  <c r="K42" i="8"/>
  <c r="P42" i="8" s="1"/>
  <c r="Q106" i="8"/>
  <c r="R106" i="8"/>
  <c r="T106" i="8"/>
  <c r="U106" i="8"/>
  <c r="K106" i="8"/>
  <c r="P106" i="8" s="1"/>
  <c r="Q170" i="8"/>
  <c r="R170" i="8"/>
  <c r="T170" i="8"/>
  <c r="U170" i="8"/>
  <c r="K170" i="8"/>
  <c r="P170" i="8" s="1"/>
  <c r="S26" i="8"/>
  <c r="S90" i="8"/>
  <c r="S154" i="8"/>
  <c r="T51" i="8"/>
  <c r="U51" i="8"/>
  <c r="Q51" i="8"/>
  <c r="R51" i="8"/>
  <c r="K51" i="8"/>
  <c r="P51" i="8" s="1"/>
  <c r="T115" i="8"/>
  <c r="U115" i="8"/>
  <c r="Q115" i="8"/>
  <c r="R115" i="8"/>
  <c r="K115" i="8"/>
  <c r="P115" i="8" s="1"/>
  <c r="T179" i="8"/>
  <c r="U179" i="8"/>
  <c r="Q179" i="8"/>
  <c r="R179" i="8"/>
  <c r="K179" i="8"/>
  <c r="P179" i="8" s="1"/>
  <c r="Q68" i="8"/>
  <c r="R68" i="8"/>
  <c r="T68" i="8"/>
  <c r="U68" i="8"/>
  <c r="K68" i="8"/>
  <c r="P68" i="8" s="1"/>
  <c r="Q132" i="8"/>
  <c r="R132" i="8"/>
  <c r="T132" i="8"/>
  <c r="U132" i="8"/>
  <c r="K132" i="8"/>
  <c r="P132" i="8" s="1"/>
  <c r="R196" i="8"/>
  <c r="T196" i="8"/>
  <c r="U196" i="8"/>
  <c r="Q196" i="8"/>
  <c r="K196" i="8"/>
  <c r="P196" i="8" s="1"/>
  <c r="R13" i="8"/>
  <c r="T13" i="8"/>
  <c r="U13" i="8"/>
  <c r="Q13" i="8"/>
  <c r="R77" i="8"/>
  <c r="T77" i="8"/>
  <c r="U77" i="8"/>
  <c r="Q77" i="8"/>
  <c r="K77" i="8"/>
  <c r="P77" i="8" s="1"/>
  <c r="R141" i="8"/>
  <c r="T141" i="8"/>
  <c r="U141" i="8"/>
  <c r="Q141" i="8"/>
  <c r="K141" i="8"/>
  <c r="P141" i="8" s="1"/>
  <c r="S13" i="8"/>
  <c r="S77" i="8"/>
  <c r="S141" i="8"/>
  <c r="U22" i="8"/>
  <c r="Q22" i="8"/>
  <c r="R22" i="8"/>
  <c r="T22" i="8"/>
  <c r="K22" i="8"/>
  <c r="P22" i="8" s="1"/>
  <c r="U86" i="8"/>
  <c r="Q86" i="8"/>
  <c r="R86" i="8"/>
  <c r="T86" i="8"/>
  <c r="K86" i="8"/>
  <c r="P86" i="8" s="1"/>
  <c r="U150" i="8"/>
  <c r="Q150" i="8"/>
  <c r="R150" i="8"/>
  <c r="T150" i="8"/>
  <c r="K150" i="8"/>
  <c r="P150" i="8" s="1"/>
  <c r="T64" i="8"/>
  <c r="U64" i="8"/>
  <c r="Q64" i="8"/>
  <c r="R64" i="8"/>
  <c r="K64" i="8"/>
  <c r="P64" i="8" s="1"/>
  <c r="T128" i="8"/>
  <c r="U128" i="8"/>
  <c r="Q128" i="8"/>
  <c r="R128" i="8"/>
  <c r="K128" i="8"/>
  <c r="P128" i="8" s="1"/>
  <c r="Q192" i="8"/>
  <c r="K192" i="8"/>
  <c r="P192" i="8" s="1"/>
  <c r="R192" i="8"/>
  <c r="T192" i="8"/>
  <c r="U192" i="8"/>
  <c r="S192" i="8"/>
  <c r="Q57" i="8"/>
  <c r="R57" i="8"/>
  <c r="T57" i="8"/>
  <c r="U57" i="8"/>
  <c r="K57" i="8"/>
  <c r="P57" i="8" s="1"/>
  <c r="Q121" i="8"/>
  <c r="R121" i="8"/>
  <c r="T121" i="8"/>
  <c r="U121" i="8"/>
  <c r="K121" i="8"/>
  <c r="P121" i="8" s="1"/>
  <c r="Q185" i="8"/>
  <c r="R185" i="8"/>
  <c r="K185" i="8"/>
  <c r="P185" i="8" s="1"/>
  <c r="T185" i="8"/>
  <c r="U185" i="8"/>
  <c r="S33" i="8"/>
  <c r="S97" i="8"/>
  <c r="S161" i="8"/>
  <c r="Q47" i="8"/>
  <c r="R47" i="8"/>
  <c r="T47" i="8"/>
  <c r="U47" i="8"/>
  <c r="K47" i="8"/>
  <c r="P47" i="8" s="1"/>
  <c r="Q127" i="8"/>
  <c r="R127" i="8"/>
  <c r="T127" i="8"/>
  <c r="U127" i="8"/>
  <c r="K127" i="8"/>
  <c r="P127" i="8" s="1"/>
  <c r="I228" i="8"/>
  <c r="N228" i="8" s="1"/>
  <c r="T218" i="8"/>
  <c r="F262" i="8"/>
  <c r="K262" i="8" s="1"/>
  <c r="P262" i="8" s="1"/>
  <c r="Q50" i="8"/>
  <c r="R50" i="8"/>
  <c r="T50" i="8"/>
  <c r="U50" i="8"/>
  <c r="K50" i="8"/>
  <c r="P50" i="8" s="1"/>
  <c r="Q114" i="8"/>
  <c r="R114" i="8"/>
  <c r="T114" i="8"/>
  <c r="U114" i="8"/>
  <c r="K114" i="8"/>
  <c r="P114" i="8" s="1"/>
  <c r="Q178" i="8"/>
  <c r="R178" i="8"/>
  <c r="T178" i="8"/>
  <c r="U178" i="8"/>
  <c r="K178" i="8"/>
  <c r="P178" i="8" s="1"/>
  <c r="T59" i="8"/>
  <c r="U59" i="8"/>
  <c r="Q59" i="8"/>
  <c r="R59" i="8"/>
  <c r="K59" i="8"/>
  <c r="P59" i="8" s="1"/>
  <c r="T123" i="8"/>
  <c r="U123" i="8"/>
  <c r="Q123" i="8"/>
  <c r="R123" i="8"/>
  <c r="K123" i="8"/>
  <c r="P123" i="8" s="1"/>
  <c r="Q187" i="8"/>
  <c r="K187" i="8"/>
  <c r="P187" i="8" s="1"/>
  <c r="R187" i="8"/>
  <c r="U187" i="8"/>
  <c r="T187" i="8"/>
  <c r="S35" i="8"/>
  <c r="S99" i="8"/>
  <c r="S163" i="8"/>
  <c r="Q12" i="8"/>
  <c r="R12" i="8"/>
  <c r="T12" i="8"/>
  <c r="U12" i="8"/>
  <c r="Q76" i="8"/>
  <c r="R76" i="8"/>
  <c r="T76" i="8"/>
  <c r="U76" i="8"/>
  <c r="K76" i="8"/>
  <c r="P76" i="8" s="1"/>
  <c r="Q140" i="8"/>
  <c r="R140" i="8"/>
  <c r="T140" i="8"/>
  <c r="U140" i="8"/>
  <c r="K140" i="8"/>
  <c r="P140" i="8" s="1"/>
  <c r="S12" i="8"/>
  <c r="S44" i="8"/>
  <c r="S76" i="8"/>
  <c r="S108" i="8"/>
  <c r="S140" i="8"/>
  <c r="S172" i="8"/>
  <c r="R21" i="8"/>
  <c r="T21" i="8"/>
  <c r="U21" i="8"/>
  <c r="Q21" i="8"/>
  <c r="K21" i="8"/>
  <c r="P21" i="8" s="1"/>
  <c r="R85" i="8"/>
  <c r="T85" i="8"/>
  <c r="U85" i="8"/>
  <c r="Q85" i="8"/>
  <c r="K85" i="8"/>
  <c r="P85" i="8" s="1"/>
  <c r="R149" i="8"/>
  <c r="T149" i="8"/>
  <c r="U149" i="8"/>
  <c r="Q149" i="8"/>
  <c r="K149" i="8"/>
  <c r="P149" i="8" s="1"/>
  <c r="U30" i="8"/>
  <c r="Q30" i="8"/>
  <c r="R30" i="8"/>
  <c r="T30" i="8"/>
  <c r="K30" i="8"/>
  <c r="P30" i="8" s="1"/>
  <c r="U94" i="8"/>
  <c r="Q94" i="8"/>
  <c r="R94" i="8"/>
  <c r="T94" i="8"/>
  <c r="K94" i="8"/>
  <c r="P94" i="8" s="1"/>
  <c r="U158" i="8"/>
  <c r="Q158" i="8"/>
  <c r="R158" i="8"/>
  <c r="T158" i="8"/>
  <c r="K158" i="8"/>
  <c r="P158" i="8" s="1"/>
  <c r="T8" i="8"/>
  <c r="U8" i="8"/>
  <c r="Q8" i="8"/>
  <c r="R8" i="8"/>
  <c r="T72" i="8"/>
  <c r="U72" i="8"/>
  <c r="Q72" i="8"/>
  <c r="R72" i="8"/>
  <c r="K72" i="8"/>
  <c r="P72" i="8" s="1"/>
  <c r="T136" i="8"/>
  <c r="U136" i="8"/>
  <c r="Q136" i="8"/>
  <c r="R136" i="8"/>
  <c r="K136" i="8"/>
  <c r="P136" i="8" s="1"/>
  <c r="S8" i="8"/>
  <c r="S40" i="8"/>
  <c r="S72" i="8"/>
  <c r="S104" i="8"/>
  <c r="S136" i="8"/>
  <c r="S168" i="8"/>
  <c r="Q65" i="8"/>
  <c r="R65" i="8"/>
  <c r="T65" i="8"/>
  <c r="U65" i="8"/>
  <c r="K65" i="8"/>
  <c r="P65" i="8" s="1"/>
  <c r="Q129" i="8"/>
  <c r="R129" i="8"/>
  <c r="T129" i="8"/>
  <c r="U129" i="8"/>
  <c r="K129" i="8"/>
  <c r="P129" i="8" s="1"/>
  <c r="Q193" i="8"/>
  <c r="K193" i="8"/>
  <c r="P193" i="8" s="1"/>
  <c r="R193" i="8"/>
  <c r="T193" i="8"/>
  <c r="U193" i="8"/>
  <c r="Q111" i="8"/>
  <c r="R111" i="8"/>
  <c r="T111" i="8"/>
  <c r="U111" i="8"/>
  <c r="K111" i="8"/>
  <c r="P111" i="8" s="1"/>
  <c r="T191" i="8"/>
  <c r="U191" i="8"/>
  <c r="Q191" i="8"/>
  <c r="K191" i="8"/>
  <c r="P191" i="8" s="1"/>
  <c r="R191" i="8"/>
  <c r="S119" i="8"/>
  <c r="S183" i="8"/>
  <c r="I212" i="8"/>
  <c r="N212" i="8" s="1"/>
  <c r="T230" i="8"/>
  <c r="T217" i="8"/>
  <c r="R236" i="8"/>
  <c r="S202" i="8"/>
  <c r="Q58" i="8"/>
  <c r="R58" i="8"/>
  <c r="T58" i="8"/>
  <c r="U58" i="8"/>
  <c r="K58" i="8"/>
  <c r="P58" i="8" s="1"/>
  <c r="Q122" i="8"/>
  <c r="R122" i="8"/>
  <c r="T122" i="8"/>
  <c r="U122" i="8"/>
  <c r="K122" i="8"/>
  <c r="P122" i="8" s="1"/>
  <c r="T186" i="8"/>
  <c r="U186" i="8"/>
  <c r="R186" i="8"/>
  <c r="Q186" i="8"/>
  <c r="K186" i="8"/>
  <c r="P186" i="8" s="1"/>
  <c r="S34" i="8"/>
  <c r="S98" i="8"/>
  <c r="S162" i="8"/>
  <c r="T67" i="8"/>
  <c r="U67" i="8"/>
  <c r="Q67" i="8"/>
  <c r="R67" i="8"/>
  <c r="K67" i="8"/>
  <c r="P67" i="8" s="1"/>
  <c r="T131" i="8"/>
  <c r="U131" i="8"/>
  <c r="Q131" i="8"/>
  <c r="R131" i="8"/>
  <c r="K131" i="8"/>
  <c r="P131" i="8" s="1"/>
  <c r="Q195" i="8"/>
  <c r="K195" i="8"/>
  <c r="P195" i="8" s="1"/>
  <c r="R195" i="8"/>
  <c r="U195" i="8"/>
  <c r="T195" i="8"/>
  <c r="Q20" i="8"/>
  <c r="R20" i="8"/>
  <c r="T20" i="8"/>
  <c r="U20" i="8"/>
  <c r="K20" i="8"/>
  <c r="P20" i="8" s="1"/>
  <c r="Q84" i="8"/>
  <c r="R84" i="8"/>
  <c r="T84" i="8"/>
  <c r="U84" i="8"/>
  <c r="K84" i="8"/>
  <c r="P84" i="8" s="1"/>
  <c r="Q148" i="8"/>
  <c r="R148" i="8"/>
  <c r="T148" i="8"/>
  <c r="U148" i="8"/>
  <c r="K148" i="8"/>
  <c r="P148" i="8" s="1"/>
  <c r="R29" i="8"/>
  <c r="T29" i="8"/>
  <c r="U29" i="8"/>
  <c r="Q29" i="8"/>
  <c r="K29" i="8"/>
  <c r="P29" i="8" s="1"/>
  <c r="R93" i="8"/>
  <c r="T93" i="8"/>
  <c r="U93" i="8"/>
  <c r="Q93" i="8"/>
  <c r="K93" i="8"/>
  <c r="P93" i="8" s="1"/>
  <c r="R157" i="8"/>
  <c r="T157" i="8"/>
  <c r="U157" i="8"/>
  <c r="Q157" i="8"/>
  <c r="K157" i="8"/>
  <c r="P157" i="8" s="1"/>
  <c r="S21" i="8"/>
  <c r="S53" i="8"/>
  <c r="S85" i="8"/>
  <c r="S117" i="8"/>
  <c r="S149" i="8"/>
  <c r="S181" i="8"/>
  <c r="U38" i="8"/>
  <c r="Q38" i="8"/>
  <c r="R38" i="8"/>
  <c r="T38" i="8"/>
  <c r="K38" i="8"/>
  <c r="P38" i="8" s="1"/>
  <c r="U102" i="8"/>
  <c r="Q102" i="8"/>
  <c r="R102" i="8"/>
  <c r="T102" i="8"/>
  <c r="K102" i="8"/>
  <c r="P102" i="8" s="1"/>
  <c r="U166" i="8"/>
  <c r="Q166" i="8"/>
  <c r="R166" i="8"/>
  <c r="T166" i="8"/>
  <c r="K166" i="8"/>
  <c r="P166" i="8" s="1"/>
  <c r="S22" i="8"/>
  <c r="S86" i="8"/>
  <c r="S150" i="8"/>
  <c r="T16" i="8"/>
  <c r="U16" i="8"/>
  <c r="Q16" i="8"/>
  <c r="R16" i="8"/>
  <c r="T80" i="8"/>
  <c r="U80" i="8"/>
  <c r="Q80" i="8"/>
  <c r="R80" i="8"/>
  <c r="K80" i="8"/>
  <c r="P80" i="8" s="1"/>
  <c r="T144" i="8"/>
  <c r="U144" i="8"/>
  <c r="Q144" i="8"/>
  <c r="R144" i="8"/>
  <c r="K144" i="8"/>
  <c r="P144" i="8" s="1"/>
  <c r="Q9" i="8"/>
  <c r="R9" i="8"/>
  <c r="T9" i="8"/>
  <c r="U9" i="8"/>
  <c r="Q73" i="8"/>
  <c r="R73" i="8"/>
  <c r="T73" i="8"/>
  <c r="U73" i="8"/>
  <c r="K73" i="8"/>
  <c r="P73" i="8" s="1"/>
  <c r="Q137" i="8"/>
  <c r="R137" i="8"/>
  <c r="T137" i="8"/>
  <c r="U137" i="8"/>
  <c r="K137" i="8"/>
  <c r="P137" i="8" s="1"/>
  <c r="S9" i="8"/>
  <c r="S41" i="8"/>
  <c r="S73" i="8"/>
  <c r="S105" i="8"/>
  <c r="S137" i="8"/>
  <c r="S169" i="8"/>
  <c r="Q175" i="8"/>
  <c r="R175" i="8"/>
  <c r="T175" i="8"/>
  <c r="U175" i="8"/>
  <c r="K175" i="8"/>
  <c r="P175" i="8" s="1"/>
  <c r="Q7" i="8"/>
  <c r="R7" i="8"/>
  <c r="T7" i="8"/>
  <c r="U7" i="8"/>
  <c r="S15" i="8"/>
  <c r="S79" i="8"/>
  <c r="S143" i="8"/>
  <c r="K167" i="8"/>
  <c r="P167" i="8" s="1"/>
  <c r="S273" i="8"/>
  <c r="F278" i="8"/>
  <c r="Q66" i="8"/>
  <c r="R66" i="8"/>
  <c r="T66" i="8"/>
  <c r="U66" i="8"/>
  <c r="K66" i="8"/>
  <c r="P66" i="8" s="1"/>
  <c r="Q130" i="8"/>
  <c r="R130" i="8"/>
  <c r="T130" i="8"/>
  <c r="U130" i="8"/>
  <c r="K130" i="8"/>
  <c r="P130" i="8" s="1"/>
  <c r="T194" i="8"/>
  <c r="U194" i="8"/>
  <c r="R194" i="8"/>
  <c r="K194" i="8"/>
  <c r="P194" i="8" s="1"/>
  <c r="Q194" i="8"/>
  <c r="T11" i="8"/>
  <c r="U11" i="8"/>
  <c r="Q11" i="8"/>
  <c r="R11" i="8"/>
  <c r="T75" i="8"/>
  <c r="U75" i="8"/>
  <c r="Q75" i="8"/>
  <c r="R75" i="8"/>
  <c r="K75" i="8"/>
  <c r="P75" i="8" s="1"/>
  <c r="T139" i="8"/>
  <c r="U139" i="8"/>
  <c r="Q139" i="8"/>
  <c r="R139" i="8"/>
  <c r="K139" i="8"/>
  <c r="P139" i="8" s="1"/>
  <c r="S11" i="8"/>
  <c r="S75" i="8"/>
  <c r="S139" i="8"/>
  <c r="Q28" i="8"/>
  <c r="R28" i="8"/>
  <c r="T28" i="8"/>
  <c r="U28" i="8"/>
  <c r="K28" i="8"/>
  <c r="P28" i="8" s="1"/>
  <c r="Q92" i="8"/>
  <c r="R92" i="8"/>
  <c r="T92" i="8"/>
  <c r="U92" i="8"/>
  <c r="K92" i="8"/>
  <c r="P92" i="8" s="1"/>
  <c r="Q156" i="8"/>
  <c r="R156" i="8"/>
  <c r="T156" i="8"/>
  <c r="U156" i="8"/>
  <c r="K156" i="8"/>
  <c r="P156" i="8" s="1"/>
  <c r="S52" i="8"/>
  <c r="S116" i="8"/>
  <c r="S180" i="8"/>
  <c r="R37" i="8"/>
  <c r="T37" i="8"/>
  <c r="U37" i="8"/>
  <c r="Q37" i="8"/>
  <c r="K37" i="8"/>
  <c r="P37" i="8" s="1"/>
  <c r="R101" i="8"/>
  <c r="T101" i="8"/>
  <c r="U101" i="8"/>
  <c r="Q101" i="8"/>
  <c r="K101" i="8"/>
  <c r="P101" i="8" s="1"/>
  <c r="R165" i="8"/>
  <c r="T165" i="8"/>
  <c r="U165" i="8"/>
  <c r="Q165" i="8"/>
  <c r="K165" i="8"/>
  <c r="P165" i="8" s="1"/>
  <c r="U46" i="8"/>
  <c r="Q46" i="8"/>
  <c r="R46" i="8"/>
  <c r="T46" i="8"/>
  <c r="K46" i="8"/>
  <c r="P46" i="8" s="1"/>
  <c r="U110" i="8"/>
  <c r="Q110" i="8"/>
  <c r="R110" i="8"/>
  <c r="T110" i="8"/>
  <c r="K110" i="8"/>
  <c r="P110" i="8" s="1"/>
  <c r="U174" i="8"/>
  <c r="Q174" i="8"/>
  <c r="R174" i="8"/>
  <c r="T174" i="8"/>
  <c r="K174" i="8"/>
  <c r="P174" i="8" s="1"/>
  <c r="T24" i="8"/>
  <c r="U24" i="8"/>
  <c r="Q24" i="8"/>
  <c r="R24" i="8"/>
  <c r="K24" i="8"/>
  <c r="P24" i="8" s="1"/>
  <c r="T88" i="8"/>
  <c r="U88" i="8"/>
  <c r="Q88" i="8"/>
  <c r="R88" i="8"/>
  <c r="K88" i="8"/>
  <c r="P88" i="8" s="1"/>
  <c r="T152" i="8"/>
  <c r="U152" i="8"/>
  <c r="Q152" i="8"/>
  <c r="R152" i="8"/>
  <c r="K152" i="8"/>
  <c r="P152" i="8" s="1"/>
  <c r="S16" i="8"/>
  <c r="S48" i="8"/>
  <c r="S80" i="8"/>
  <c r="S112" i="8"/>
  <c r="S144" i="8"/>
  <c r="S176" i="8"/>
  <c r="Q17" i="8"/>
  <c r="R17" i="8"/>
  <c r="T17" i="8"/>
  <c r="U17" i="8"/>
  <c r="K17" i="8"/>
  <c r="P17" i="8" s="1"/>
  <c r="Q81" i="8"/>
  <c r="R81" i="8"/>
  <c r="T81" i="8"/>
  <c r="U81" i="8"/>
  <c r="K81" i="8"/>
  <c r="P81" i="8" s="1"/>
  <c r="Q145" i="8"/>
  <c r="R145" i="8"/>
  <c r="T145" i="8"/>
  <c r="U145" i="8"/>
  <c r="K145" i="8"/>
  <c r="P145" i="8" s="1"/>
  <c r="Q71" i="8"/>
  <c r="R71" i="8"/>
  <c r="T71" i="8"/>
  <c r="U71" i="8"/>
  <c r="K71" i="8"/>
  <c r="P71" i="8" s="1"/>
  <c r="F291" i="8"/>
  <c r="T332" i="8"/>
  <c r="T316" i="8"/>
  <c r="Q332" i="8"/>
  <c r="F294" i="8"/>
  <c r="Q323" i="8"/>
  <c r="R316" i="8"/>
  <c r="S316" i="8"/>
  <c r="I303" i="8"/>
  <c r="N303" i="8" s="1"/>
  <c r="R323" i="8"/>
  <c r="I292" i="8"/>
  <c r="N292" i="8" s="1"/>
  <c r="R308" i="8"/>
  <c r="R292" i="8"/>
  <c r="T331" i="8"/>
  <c r="F342" i="8"/>
  <c r="K354" i="8" s="1"/>
  <c r="P354" i="8" s="1"/>
  <c r="Q308" i="8"/>
  <c r="U308" i="8"/>
  <c r="T292" i="8"/>
  <c r="U331" i="8"/>
  <c r="S292" i="8"/>
  <c r="S308" i="8"/>
  <c r="Q331" i="8"/>
  <c r="F327" i="8"/>
  <c r="I315" i="8"/>
  <c r="N315" i="8" s="1"/>
  <c r="U292" i="8"/>
  <c r="I327" i="8"/>
  <c r="N327" i="8" s="1"/>
  <c r="I339" i="8"/>
  <c r="N339" i="8" s="1"/>
  <c r="U316" i="8"/>
  <c r="F315" i="8"/>
  <c r="T308" i="8"/>
  <c r="R331" i="8"/>
  <c r="S331" i="8"/>
  <c r="S324" i="8"/>
  <c r="I331" i="8"/>
  <c r="N331" i="8" s="1"/>
  <c r="Q324" i="8"/>
  <c r="F319" i="8"/>
  <c r="I319" i="8"/>
  <c r="N319" i="8" s="1"/>
  <c r="R324" i="8"/>
  <c r="T324" i="8"/>
  <c r="U324" i="8"/>
  <c r="D20" i="9"/>
  <c r="D21" i="9" s="1"/>
  <c r="D22" i="9" s="1"/>
  <c r="D23" i="9" s="1"/>
  <c r="D24" i="9" s="1"/>
  <c r="D25" i="9" s="1"/>
  <c r="D26" i="9" s="1"/>
  <c r="D27" i="9" s="1"/>
  <c r="D28" i="9" s="1"/>
  <c r="D29" i="9" s="1"/>
  <c r="D30" i="9" s="1"/>
  <c r="D31" i="9" s="1"/>
  <c r="D32" i="9" s="1"/>
  <c r="D33" i="9" s="1"/>
  <c r="D34" i="9" s="1"/>
  <c r="D35" i="9" s="1"/>
  <c r="D36" i="9" s="1"/>
  <c r="D37" i="9" s="1"/>
  <c r="D38" i="9" s="1"/>
  <c r="D39" i="9" s="1"/>
  <c r="D40" i="9" s="1"/>
  <c r="D41" i="9" s="1"/>
  <c r="D42" i="9" s="1"/>
  <c r="D43" i="9" s="1"/>
  <c r="D44" i="9" s="1"/>
  <c r="D45" i="9" s="1"/>
  <c r="D46" i="9" s="1"/>
  <c r="D47" i="9" s="1"/>
  <c r="D48" i="9" s="1"/>
  <c r="D49" i="9" s="1"/>
  <c r="D50" i="9" s="1"/>
  <c r="D51" i="9" s="1"/>
  <c r="D52" i="9" s="1"/>
  <c r="D53" i="9" s="1"/>
  <c r="D54" i="9" s="1"/>
  <c r="D55" i="9" s="1"/>
  <c r="D56" i="9" s="1"/>
  <c r="D57" i="9" s="1"/>
  <c r="D58" i="9" s="1"/>
  <c r="D59" i="9" s="1"/>
  <c r="D60" i="9" s="1"/>
  <c r="D61" i="9" s="1"/>
  <c r="D62" i="9" s="1"/>
  <c r="D63" i="9" s="1"/>
  <c r="D64" i="9" s="1"/>
  <c r="D65" i="9" s="1"/>
  <c r="D66" i="9" s="1"/>
  <c r="D67" i="9" s="1"/>
  <c r="D68" i="9" s="1"/>
  <c r="D69" i="9" s="1"/>
  <c r="D70" i="9" s="1"/>
  <c r="D71" i="9" s="1"/>
  <c r="D72" i="9" s="1"/>
  <c r="D73" i="9" s="1"/>
  <c r="D74" i="9" s="1"/>
  <c r="I310" i="8"/>
  <c r="N310" i="8" s="1"/>
  <c r="R302" i="8"/>
  <c r="F310" i="8"/>
  <c r="I342" i="8"/>
  <c r="N342" i="8" s="1"/>
  <c r="I318" i="8"/>
  <c r="N318" i="8" s="1"/>
  <c r="I340" i="8"/>
  <c r="N340" i="8" s="1"/>
  <c r="I324" i="8"/>
  <c r="N324" i="8" s="1"/>
  <c r="I308" i="8"/>
  <c r="N308" i="8" s="1"/>
  <c r="S343" i="8"/>
  <c r="I347" i="8"/>
  <c r="N347" i="8" s="1"/>
  <c r="S300" i="8"/>
  <c r="F334" i="8"/>
  <c r="U340" i="8"/>
  <c r="I302" i="8"/>
  <c r="N302" i="8" s="1"/>
  <c r="F326" i="8"/>
  <c r="I316" i="8"/>
  <c r="N316" i="8" s="1"/>
  <c r="I300" i="8"/>
  <c r="N300" i="8" s="1"/>
  <c r="I334" i="8"/>
  <c r="N334" i="8" s="1"/>
  <c r="U339" i="8"/>
  <c r="F318" i="8"/>
  <c r="T228" i="8"/>
  <c r="R210" i="8"/>
  <c r="Q234" i="8"/>
  <c r="T234" i="8"/>
  <c r="S257" i="8"/>
  <c r="S201" i="8"/>
  <c r="U260" i="8"/>
  <c r="U210" i="8"/>
  <c r="Q204" i="8"/>
  <c r="S204" i="8"/>
  <c r="T212" i="8"/>
  <c r="R276" i="8"/>
  <c r="R258" i="8"/>
  <c r="S230" i="8"/>
  <c r="S258" i="8"/>
  <c r="S209" i="8"/>
  <c r="S265" i="8"/>
  <c r="R300" i="8"/>
  <c r="R209" i="8"/>
  <c r="Q258" i="8"/>
  <c r="Q257" i="8"/>
  <c r="Q225" i="8"/>
  <c r="I321" i="8"/>
  <c r="N321" i="8" s="1"/>
  <c r="F321" i="8"/>
  <c r="U307" i="8"/>
  <c r="R246" i="8"/>
  <c r="I229" i="8"/>
  <c r="N229" i="8" s="1"/>
  <c r="F229" i="8"/>
  <c r="I203" i="8"/>
  <c r="N203" i="8" s="1"/>
  <c r="F203" i="8"/>
  <c r="I267" i="8"/>
  <c r="N267" i="8" s="1"/>
  <c r="F267" i="8"/>
  <c r="I329" i="8"/>
  <c r="N329" i="8" s="1"/>
  <c r="F329" i="8"/>
  <c r="I287" i="8"/>
  <c r="N287" i="8" s="1"/>
  <c r="F287" i="8"/>
  <c r="I223" i="8"/>
  <c r="N223" i="8" s="1"/>
  <c r="F223" i="8"/>
  <c r="U332" i="8"/>
  <c r="Q307" i="8"/>
  <c r="I328" i="8"/>
  <c r="N328" i="8" s="1"/>
  <c r="F328" i="8"/>
  <c r="I264" i="8"/>
  <c r="N264" i="8" s="1"/>
  <c r="F264" i="8"/>
  <c r="I208" i="8"/>
  <c r="N208" i="8" s="1"/>
  <c r="F208" i="8"/>
  <c r="U212" i="8"/>
  <c r="U284" i="8"/>
  <c r="U343" i="8"/>
  <c r="K343" i="8"/>
  <c r="P343" i="8" s="1"/>
  <c r="I199" i="8"/>
  <c r="N199" i="8" s="1"/>
  <c r="F199" i="8"/>
  <c r="U281" i="8"/>
  <c r="T281" i="8"/>
  <c r="S234" i="8"/>
  <c r="T246" i="8"/>
  <c r="Q236" i="8"/>
  <c r="R225" i="8"/>
  <c r="S268" i="8"/>
  <c r="I320" i="8"/>
  <c r="N320" i="8" s="1"/>
  <c r="F320" i="8"/>
  <c r="U233" i="8"/>
  <c r="I237" i="8"/>
  <c r="N237" i="8" s="1"/>
  <c r="F237" i="8"/>
  <c r="I211" i="8"/>
  <c r="N211" i="8" s="1"/>
  <c r="F211" i="8"/>
  <c r="I275" i="8"/>
  <c r="N275" i="8" s="1"/>
  <c r="F275" i="8"/>
  <c r="I337" i="8"/>
  <c r="N337" i="8" s="1"/>
  <c r="F337" i="8"/>
  <c r="I314" i="8"/>
  <c r="N314" i="8" s="1"/>
  <c r="F314" i="8"/>
  <c r="I231" i="8"/>
  <c r="N231" i="8" s="1"/>
  <c r="F231" i="8"/>
  <c r="Q246" i="8"/>
  <c r="I336" i="8"/>
  <c r="N336" i="8" s="1"/>
  <c r="F336" i="8"/>
  <c r="I272" i="8"/>
  <c r="N272" i="8" s="1"/>
  <c r="F272" i="8"/>
  <c r="I276" i="8"/>
  <c r="N276" i="8" s="1"/>
  <c r="U323" i="8"/>
  <c r="I344" i="8"/>
  <c r="N344" i="8" s="1"/>
  <c r="F344" i="8"/>
  <c r="K356" i="8" s="1"/>
  <c r="P356" i="8" s="1"/>
  <c r="U201" i="8"/>
  <c r="K201" i="8"/>
  <c r="P201" i="8" s="1"/>
  <c r="S233" i="8"/>
  <c r="U218" i="8"/>
  <c r="K218" i="8"/>
  <c r="P218" i="8" s="1"/>
  <c r="S250" i="8"/>
  <c r="U238" i="8"/>
  <c r="Q212" i="8"/>
  <c r="R201" i="8"/>
  <c r="I284" i="8"/>
  <c r="N284" i="8" s="1"/>
  <c r="T307" i="8"/>
  <c r="Q265" i="8"/>
  <c r="Q233" i="8"/>
  <c r="K242" i="8"/>
  <c r="P242" i="8" s="1"/>
  <c r="U241" i="8"/>
  <c r="U204" i="8"/>
  <c r="K204" i="8"/>
  <c r="P204" i="8" s="1"/>
  <c r="S206" i="8"/>
  <c r="I221" i="8"/>
  <c r="N221" i="8" s="1"/>
  <c r="F221" i="8"/>
  <c r="I215" i="8"/>
  <c r="N215" i="8" s="1"/>
  <c r="F215" i="8"/>
  <c r="I256" i="8"/>
  <c r="N256" i="8" s="1"/>
  <c r="F256" i="8"/>
  <c r="U273" i="8"/>
  <c r="I245" i="8"/>
  <c r="N245" i="8" s="1"/>
  <c r="F245" i="8"/>
  <c r="I219" i="8"/>
  <c r="N219" i="8" s="1"/>
  <c r="F219" i="8"/>
  <c r="I283" i="8"/>
  <c r="N283" i="8" s="1"/>
  <c r="F283" i="8"/>
  <c r="I293" i="8"/>
  <c r="N293" i="8" s="1"/>
  <c r="F293" i="8"/>
  <c r="I322" i="8"/>
  <c r="N322" i="8" s="1"/>
  <c r="F322" i="8"/>
  <c r="I239" i="8"/>
  <c r="N239" i="8" s="1"/>
  <c r="F239" i="8"/>
  <c r="I280" i="8"/>
  <c r="N280" i="8" s="1"/>
  <c r="F280" i="8"/>
  <c r="I216" i="8"/>
  <c r="N216" i="8" s="1"/>
  <c r="F216" i="8"/>
  <c r="K228" i="8" s="1"/>
  <c r="P228" i="8" s="1"/>
  <c r="U249" i="8"/>
  <c r="U236" i="8"/>
  <c r="Q346" i="8"/>
  <c r="R332" i="8"/>
  <c r="T201" i="8"/>
  <c r="U302" i="8"/>
  <c r="R233" i="8"/>
  <c r="S284" i="8"/>
  <c r="K222" i="8"/>
  <c r="P222" i="8" s="1"/>
  <c r="I241" i="8"/>
  <c r="N241" i="8" s="1"/>
  <c r="I259" i="8"/>
  <c r="N259" i="8" s="1"/>
  <c r="F259" i="8"/>
  <c r="I200" i="8"/>
  <c r="N200" i="8" s="1"/>
  <c r="F200" i="8"/>
  <c r="U246" i="8"/>
  <c r="K246" i="8"/>
  <c r="P246" i="8" s="1"/>
  <c r="U295" i="8"/>
  <c r="I253" i="8"/>
  <c r="N253" i="8" s="1"/>
  <c r="F253" i="8"/>
  <c r="I227" i="8"/>
  <c r="N227" i="8" s="1"/>
  <c r="F227" i="8"/>
  <c r="I289" i="8"/>
  <c r="N289" i="8" s="1"/>
  <c r="F289" i="8"/>
  <c r="I301" i="8"/>
  <c r="N301" i="8" s="1"/>
  <c r="F301" i="8"/>
  <c r="I247" i="8"/>
  <c r="N247" i="8" s="1"/>
  <c r="F247" i="8"/>
  <c r="U228" i="8"/>
  <c r="I288" i="8"/>
  <c r="N288" i="8" s="1"/>
  <c r="F288" i="8"/>
  <c r="I224" i="8"/>
  <c r="N224" i="8" s="1"/>
  <c r="F224" i="8"/>
  <c r="U214" i="8"/>
  <c r="K214" i="8"/>
  <c r="P214" i="8" s="1"/>
  <c r="I249" i="8"/>
  <c r="N249" i="8" s="1"/>
  <c r="I299" i="8"/>
  <c r="N299" i="8" s="1"/>
  <c r="U225" i="8"/>
  <c r="U250" i="8"/>
  <c r="K250" i="8"/>
  <c r="P250" i="8" s="1"/>
  <c r="T233" i="8"/>
  <c r="R212" i="8"/>
  <c r="I332" i="8"/>
  <c r="N332" i="8" s="1"/>
  <c r="I236" i="8"/>
  <c r="N236" i="8" s="1"/>
  <c r="S323" i="8"/>
  <c r="Q273" i="8"/>
  <c r="R230" i="8"/>
  <c r="U335" i="8"/>
  <c r="K335" i="8"/>
  <c r="P335" i="8" s="1"/>
  <c r="I285" i="8"/>
  <c r="N285" i="8" s="1"/>
  <c r="F285" i="8"/>
  <c r="I261" i="8"/>
  <c r="N261" i="8" s="1"/>
  <c r="F261" i="8"/>
  <c r="I235" i="8"/>
  <c r="N235" i="8" s="1"/>
  <c r="F235" i="8"/>
  <c r="I297" i="8"/>
  <c r="N297" i="8" s="1"/>
  <c r="F297" i="8"/>
  <c r="I309" i="8"/>
  <c r="N309" i="8" s="1"/>
  <c r="F309" i="8"/>
  <c r="I330" i="8"/>
  <c r="N330" i="8" s="1"/>
  <c r="F330" i="8"/>
  <c r="I255" i="8"/>
  <c r="N255" i="8" s="1"/>
  <c r="F255" i="8"/>
  <c r="I345" i="8"/>
  <c r="N345" i="8" s="1"/>
  <c r="F345" i="8"/>
  <c r="K357" i="8" s="1"/>
  <c r="P357" i="8" s="1"/>
  <c r="U268" i="8"/>
  <c r="U244" i="8"/>
  <c r="I296" i="8"/>
  <c r="N296" i="8" s="1"/>
  <c r="F296" i="8"/>
  <c r="I232" i="8"/>
  <c r="N232" i="8" s="1"/>
  <c r="F232" i="8"/>
  <c r="S228" i="8"/>
  <c r="I341" i="8"/>
  <c r="N341" i="8" s="1"/>
  <c r="F341" i="8"/>
  <c r="K353" i="8" s="1"/>
  <c r="P353" i="8" s="1"/>
  <c r="U209" i="8"/>
  <c r="U217" i="8"/>
  <c r="S249" i="8"/>
  <c r="U300" i="8"/>
  <c r="T209" i="8"/>
  <c r="S332" i="8"/>
  <c r="S236" i="8"/>
  <c r="S302" i="8"/>
  <c r="I333" i="8"/>
  <c r="N333" i="8" s="1"/>
  <c r="F333" i="8"/>
  <c r="I279" i="8"/>
  <c r="N279" i="8" s="1"/>
  <c r="F279" i="8"/>
  <c r="I268" i="8"/>
  <c r="N268" i="8" s="1"/>
  <c r="U206" i="8"/>
  <c r="K206" i="8"/>
  <c r="P206" i="8" s="1"/>
  <c r="I205" i="8"/>
  <c r="N205" i="8" s="1"/>
  <c r="F205" i="8"/>
  <c r="I269" i="8"/>
  <c r="N269" i="8" s="1"/>
  <c r="F269" i="8"/>
  <c r="I243" i="8"/>
  <c r="N243" i="8" s="1"/>
  <c r="F243" i="8"/>
  <c r="I305" i="8"/>
  <c r="N305" i="8" s="1"/>
  <c r="F305" i="8"/>
  <c r="I317" i="8"/>
  <c r="N317" i="8" s="1"/>
  <c r="F317" i="8"/>
  <c r="I290" i="8"/>
  <c r="N290" i="8" s="1"/>
  <c r="F290" i="8"/>
  <c r="I263" i="8"/>
  <c r="N263" i="8" s="1"/>
  <c r="F263" i="8"/>
  <c r="I207" i="8"/>
  <c r="N207" i="8" s="1"/>
  <c r="F207" i="8"/>
  <c r="R307" i="8"/>
  <c r="U258" i="8"/>
  <c r="K258" i="8"/>
  <c r="P258" i="8" s="1"/>
  <c r="I304" i="8"/>
  <c r="N304" i="8" s="1"/>
  <c r="F304" i="8"/>
  <c r="I240" i="8"/>
  <c r="N240" i="8" s="1"/>
  <c r="F240" i="8"/>
  <c r="I217" i="8"/>
  <c r="N217" i="8" s="1"/>
  <c r="U265" i="8"/>
  <c r="S225" i="8"/>
  <c r="T206" i="8"/>
  <c r="I252" i="8"/>
  <c r="N252" i="8" s="1"/>
  <c r="I348" i="8"/>
  <c r="N348" i="8" s="1"/>
  <c r="T323" i="8"/>
  <c r="Q281" i="8"/>
  <c r="Q249" i="8"/>
  <c r="Q217" i="8"/>
  <c r="S335" i="8"/>
  <c r="S307" i="8"/>
  <c r="I306" i="8"/>
  <c r="N306" i="8" s="1"/>
  <c r="F306" i="8"/>
  <c r="I213" i="8"/>
  <c r="N213" i="8" s="1"/>
  <c r="F213" i="8"/>
  <c r="I277" i="8"/>
  <c r="N277" i="8" s="1"/>
  <c r="F277" i="8"/>
  <c r="I251" i="8"/>
  <c r="N251" i="8" s="1"/>
  <c r="F251" i="8"/>
  <c r="I313" i="8"/>
  <c r="N313" i="8" s="1"/>
  <c r="F313" i="8"/>
  <c r="I325" i="8"/>
  <c r="N325" i="8" s="1"/>
  <c r="F325" i="8"/>
  <c r="I338" i="8"/>
  <c r="N338" i="8" s="1"/>
  <c r="F338" i="8"/>
  <c r="K350" i="8" s="1"/>
  <c r="P350" i="8" s="1"/>
  <c r="I298" i="8"/>
  <c r="N298" i="8" s="1"/>
  <c r="F298" i="8"/>
  <c r="I271" i="8"/>
  <c r="N271" i="8" s="1"/>
  <c r="F271" i="8"/>
  <c r="R273" i="8"/>
  <c r="I326" i="8"/>
  <c r="N326" i="8" s="1"/>
  <c r="I312" i="8"/>
  <c r="N312" i="8" s="1"/>
  <c r="F312" i="8"/>
  <c r="I248" i="8"/>
  <c r="N248" i="8" s="1"/>
  <c r="F248" i="8"/>
  <c r="U234" i="8"/>
  <c r="K234" i="8"/>
  <c r="P234" i="8" s="1"/>
  <c r="U230" i="8"/>
  <c r="K230" i="8"/>
  <c r="P230" i="8" s="1"/>
  <c r="U257" i="8"/>
  <c r="S217" i="8"/>
  <c r="I265" i="8"/>
  <c r="N265" i="8" s="1"/>
  <c r="R343" i="8"/>
  <c r="R284" i="8"/>
  <c r="T273" i="8"/>
  <c r="S218" i="8"/>
  <c r="R249" i="8"/>
  <c r="T238" i="8"/>
  <c r="Q228" i="8"/>
  <c r="R217" i="8"/>
  <c r="Q206" i="8"/>
  <c r="S238" i="8"/>
  <c r="U202" i="8"/>
  <c r="K202" i="8"/>
  <c r="P202" i="8" s="1"/>
  <c r="E26" i="9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  <c r="E38" i="9" s="1"/>
  <c r="E39" i="9" s="1"/>
  <c r="E40" i="9" s="1"/>
  <c r="E41" i="9" s="1"/>
  <c r="E42" i="9" s="1"/>
  <c r="E43" i="9" s="1"/>
  <c r="E44" i="9" s="1"/>
  <c r="E45" i="9" s="1"/>
  <c r="E46" i="9" s="1"/>
  <c r="E47" i="9" s="1"/>
  <c r="I198" i="8"/>
  <c r="N198" i="8" s="1"/>
  <c r="F198" i="8"/>
  <c r="I210" i="8"/>
  <c r="N210" i="8" s="1"/>
  <c r="I209" i="8"/>
  <c r="N209" i="8" s="1"/>
  <c r="F197" i="8"/>
  <c r="I197" i="8"/>
  <c r="N197" i="8" s="1"/>
  <c r="AZ37" i="4"/>
  <c r="BA37" i="4"/>
  <c r="BA36" i="4"/>
  <c r="AZ36" i="4"/>
  <c r="AZ99" i="4"/>
  <c r="BA99" i="4"/>
  <c r="AZ91" i="4"/>
  <c r="BA91" i="4"/>
  <c r="AZ83" i="4"/>
  <c r="BA83" i="4"/>
  <c r="AZ75" i="4"/>
  <c r="BA75" i="4"/>
  <c r="AZ67" i="4"/>
  <c r="BA67" i="4"/>
  <c r="AZ59" i="4"/>
  <c r="BA59" i="4"/>
  <c r="AZ51" i="4"/>
  <c r="BA51" i="4"/>
  <c r="AZ43" i="4"/>
  <c r="BA43" i="4"/>
  <c r="AZ35" i="4"/>
  <c r="BA35" i="4"/>
  <c r="AZ27" i="4"/>
  <c r="BA27" i="4"/>
  <c r="BA19" i="4"/>
  <c r="AZ19" i="4"/>
  <c r="AZ69" i="4"/>
  <c r="BA69" i="4"/>
  <c r="AZ92" i="4"/>
  <c r="BA92" i="4"/>
  <c r="AZ60" i="4"/>
  <c r="BA60" i="4"/>
  <c r="AZ98" i="4"/>
  <c r="BA98" i="4"/>
  <c r="AZ90" i="4"/>
  <c r="BA90" i="4"/>
  <c r="AZ82" i="4"/>
  <c r="BA82" i="4"/>
  <c r="AZ74" i="4"/>
  <c r="BA74" i="4"/>
  <c r="AZ66" i="4"/>
  <c r="BA66" i="4"/>
  <c r="AZ58" i="4"/>
  <c r="BA58" i="4"/>
  <c r="AZ50" i="4"/>
  <c r="BA50" i="4"/>
  <c r="AZ42" i="4"/>
  <c r="BA42" i="4"/>
  <c r="AZ34" i="4"/>
  <c r="BA34" i="4"/>
  <c r="BA26" i="4"/>
  <c r="AZ26" i="4"/>
  <c r="AZ18" i="4"/>
  <c r="BA18" i="4"/>
  <c r="AZ77" i="4"/>
  <c r="BA77" i="4"/>
  <c r="AZ29" i="4"/>
  <c r="BA84" i="4"/>
  <c r="AZ84" i="4"/>
  <c r="BA52" i="4"/>
  <c r="AZ52" i="4"/>
  <c r="AZ20" i="4"/>
  <c r="BA20" i="4"/>
  <c r="AZ97" i="4"/>
  <c r="BA97" i="4"/>
  <c r="AZ89" i="4"/>
  <c r="BA89" i="4"/>
  <c r="AZ81" i="4"/>
  <c r="BA81" i="4"/>
  <c r="AZ73" i="4"/>
  <c r="BA73" i="4"/>
  <c r="AZ65" i="4"/>
  <c r="BA65" i="4"/>
  <c r="AZ57" i="4"/>
  <c r="BA57" i="4"/>
  <c r="AZ49" i="4"/>
  <c r="BA49" i="4"/>
  <c r="AZ41" i="4"/>
  <c r="AZ33" i="4"/>
  <c r="BA33" i="4"/>
  <c r="AZ25" i="4"/>
  <c r="BA25" i="4"/>
  <c r="BA17" i="4"/>
  <c r="AZ17" i="4"/>
  <c r="AZ45" i="4"/>
  <c r="BA45" i="4"/>
  <c r="AZ44" i="4"/>
  <c r="BA44" i="4"/>
  <c r="AZ96" i="4"/>
  <c r="BA96" i="4"/>
  <c r="AZ88" i="4"/>
  <c r="BA88" i="4"/>
  <c r="BA80" i="4"/>
  <c r="AZ80" i="4"/>
  <c r="AZ72" i="4"/>
  <c r="BA72" i="4"/>
  <c r="BA64" i="4"/>
  <c r="AZ64" i="4"/>
  <c r="AZ56" i="4"/>
  <c r="BA56" i="4"/>
  <c r="BA48" i="4"/>
  <c r="AZ48" i="4"/>
  <c r="BA32" i="4"/>
  <c r="AZ32" i="4"/>
  <c r="AZ24" i="4"/>
  <c r="BA24" i="4"/>
  <c r="AZ16" i="4"/>
  <c r="BA16" i="4"/>
  <c r="AZ85" i="4"/>
  <c r="BA85" i="4"/>
  <c r="AZ53" i="4"/>
  <c r="BA53" i="4"/>
  <c r="AZ76" i="4"/>
  <c r="BA76" i="4"/>
  <c r="AZ95" i="4"/>
  <c r="BA95" i="4"/>
  <c r="AZ87" i="4"/>
  <c r="BA87" i="4"/>
  <c r="AZ79" i="4"/>
  <c r="BA79" i="4"/>
  <c r="AZ71" i="4"/>
  <c r="BA71" i="4"/>
  <c r="AZ63" i="4"/>
  <c r="BA63" i="4"/>
  <c r="AZ55" i="4"/>
  <c r="BA55" i="4"/>
  <c r="AZ47" i="4"/>
  <c r="BA47" i="4"/>
  <c r="AZ39" i="4"/>
  <c r="BA39" i="4"/>
  <c r="AZ31" i="4"/>
  <c r="BA31" i="4"/>
  <c r="AZ23" i="4"/>
  <c r="BA23" i="4"/>
  <c r="AZ93" i="4"/>
  <c r="BA93" i="4"/>
  <c r="AZ61" i="4"/>
  <c r="BA61" i="4"/>
  <c r="BA21" i="4"/>
  <c r="AZ21" i="4"/>
  <c r="AZ100" i="4"/>
  <c r="BA100" i="4"/>
  <c r="BA68" i="4"/>
  <c r="AZ68" i="4"/>
  <c r="AZ94" i="4"/>
  <c r="BA94" i="4"/>
  <c r="AZ86" i="4"/>
  <c r="BA86" i="4"/>
  <c r="AZ78" i="4"/>
  <c r="BA78" i="4"/>
  <c r="AZ70" i="4"/>
  <c r="BA70" i="4"/>
  <c r="AZ62" i="4"/>
  <c r="BA62" i="4"/>
  <c r="AZ54" i="4"/>
  <c r="BA54" i="4"/>
  <c r="AZ46" i="4"/>
  <c r="BA46" i="4"/>
  <c r="AZ38" i="4"/>
  <c r="BA38" i="4"/>
  <c r="AZ30" i="4"/>
  <c r="BA30" i="4"/>
  <c r="BA22" i="4"/>
  <c r="AZ22" i="4"/>
  <c r="AW97" i="4"/>
  <c r="AT97" i="4"/>
  <c r="AU97" i="4"/>
  <c r="AV97" i="4"/>
  <c r="AW81" i="4"/>
  <c r="AT81" i="4"/>
  <c r="AV81" i="4"/>
  <c r="AU81" i="4"/>
  <c r="AW73" i="4"/>
  <c r="AT73" i="4"/>
  <c r="AU73" i="4"/>
  <c r="AV73" i="4"/>
  <c r="AT65" i="4"/>
  <c r="AU65" i="4"/>
  <c r="AV65" i="4"/>
  <c r="AW65" i="4"/>
  <c r="AT49" i="4"/>
  <c r="AU49" i="4"/>
  <c r="AV49" i="4"/>
  <c r="AW49" i="4"/>
  <c r="AT41" i="4"/>
  <c r="AU41" i="4"/>
  <c r="AV41" i="4"/>
  <c r="AW41" i="4"/>
  <c r="AT33" i="4"/>
  <c r="AU33" i="4"/>
  <c r="AV33" i="4"/>
  <c r="AW33" i="4"/>
  <c r="AT25" i="4"/>
  <c r="AU25" i="4"/>
  <c r="AV25" i="4"/>
  <c r="AW25" i="4"/>
  <c r="AT96" i="4"/>
  <c r="AU96" i="4"/>
  <c r="AV96" i="4"/>
  <c r="AW96" i="4"/>
  <c r="AT88" i="4"/>
  <c r="AU88" i="4"/>
  <c r="AV88" i="4"/>
  <c r="AW88" i="4"/>
  <c r="AT80" i="4"/>
  <c r="AU80" i="4"/>
  <c r="AV80" i="4"/>
  <c r="AW80" i="4"/>
  <c r="AT72" i="4"/>
  <c r="AU72" i="4"/>
  <c r="AV72" i="4"/>
  <c r="AW72" i="4"/>
  <c r="AT64" i="4"/>
  <c r="AU64" i="4"/>
  <c r="AV64" i="4"/>
  <c r="AW64" i="4"/>
  <c r="AT56" i="4"/>
  <c r="AU56" i="4"/>
  <c r="AV56" i="4"/>
  <c r="AW56" i="4"/>
  <c r="AT48" i="4"/>
  <c r="AU48" i="4"/>
  <c r="AV48" i="4"/>
  <c r="AW48" i="4"/>
  <c r="AT40" i="4"/>
  <c r="AU40" i="4"/>
  <c r="AT32" i="4"/>
  <c r="AU32" i="4"/>
  <c r="AV32" i="4"/>
  <c r="AW32" i="4"/>
  <c r="AT24" i="4"/>
  <c r="AU24" i="4"/>
  <c r="AV24" i="4"/>
  <c r="AW24" i="4"/>
  <c r="AT16" i="4"/>
  <c r="AU16" i="4"/>
  <c r="AV16" i="4"/>
  <c r="AW16" i="4"/>
  <c r="AW89" i="4"/>
  <c r="AT89" i="4"/>
  <c r="AU89" i="4"/>
  <c r="AV89" i="4"/>
  <c r="AT57" i="4"/>
  <c r="AU57" i="4"/>
  <c r="AV57" i="4"/>
  <c r="AW57" i="4"/>
  <c r="AT17" i="4"/>
  <c r="AU17" i="4"/>
  <c r="AV17" i="4"/>
  <c r="AW17" i="4"/>
  <c r="AU95" i="4"/>
  <c r="AV95" i="4"/>
  <c r="AW95" i="4"/>
  <c r="AT95" i="4"/>
  <c r="AU87" i="4"/>
  <c r="AV87" i="4"/>
  <c r="AW87" i="4"/>
  <c r="AT87" i="4"/>
  <c r="AU79" i="4"/>
  <c r="AV79" i="4"/>
  <c r="AW79" i="4"/>
  <c r="AT79" i="4"/>
  <c r="AT71" i="4"/>
  <c r="AU71" i="4"/>
  <c r="AV71" i="4"/>
  <c r="AW71" i="4"/>
  <c r="AT63" i="4"/>
  <c r="AU63" i="4"/>
  <c r="AV63" i="4"/>
  <c r="AW63" i="4"/>
  <c r="AT55" i="4"/>
  <c r="AU55" i="4"/>
  <c r="AV55" i="4"/>
  <c r="AW55" i="4"/>
  <c r="AT47" i="4"/>
  <c r="AU47" i="4"/>
  <c r="AV47" i="4"/>
  <c r="AW47" i="4"/>
  <c r="AT39" i="4"/>
  <c r="AU39" i="4"/>
  <c r="AV39" i="4"/>
  <c r="AW39" i="4"/>
  <c r="AT31" i="4"/>
  <c r="AU31" i="4"/>
  <c r="AV31" i="4"/>
  <c r="AW31" i="4"/>
  <c r="AT23" i="4"/>
  <c r="AU23" i="4"/>
  <c r="AV23" i="4"/>
  <c r="AW23" i="4"/>
  <c r="AU94" i="4"/>
  <c r="AW94" i="4"/>
  <c r="AT94" i="4"/>
  <c r="AV94" i="4"/>
  <c r="AU78" i="4"/>
  <c r="AW78" i="4"/>
  <c r="AT78" i="4"/>
  <c r="AV78" i="4"/>
  <c r="AV70" i="4"/>
  <c r="AW70" i="4"/>
  <c r="AT70" i="4"/>
  <c r="AU70" i="4"/>
  <c r="AV54" i="4"/>
  <c r="AW54" i="4"/>
  <c r="AT54" i="4"/>
  <c r="AU54" i="4"/>
  <c r="AV46" i="4"/>
  <c r="AW46" i="4"/>
  <c r="AT46" i="4"/>
  <c r="AU46" i="4"/>
  <c r="AV38" i="4"/>
  <c r="AW38" i="4"/>
  <c r="AT38" i="4"/>
  <c r="AU38" i="4"/>
  <c r="AV30" i="4"/>
  <c r="AW30" i="4"/>
  <c r="AT30" i="4"/>
  <c r="AU30" i="4"/>
  <c r="AV22" i="4"/>
  <c r="AW22" i="4"/>
  <c r="AT22" i="4"/>
  <c r="AU22" i="4"/>
  <c r="AU86" i="4"/>
  <c r="AW86" i="4"/>
  <c r="AT86" i="4"/>
  <c r="AV86" i="4"/>
  <c r="AV62" i="4"/>
  <c r="AW62" i="4"/>
  <c r="AT62" i="4"/>
  <c r="AU62" i="4"/>
  <c r="AW93" i="4"/>
  <c r="AT93" i="4"/>
  <c r="AU93" i="4"/>
  <c r="AV93" i="4"/>
  <c r="AW85" i="4"/>
  <c r="AT85" i="4"/>
  <c r="AU85" i="4"/>
  <c r="AV85" i="4"/>
  <c r="AW77" i="4"/>
  <c r="AT77" i="4"/>
  <c r="AU77" i="4"/>
  <c r="AV77" i="4"/>
  <c r="AU69" i="4"/>
  <c r="AV69" i="4"/>
  <c r="AW69" i="4"/>
  <c r="AT69" i="4"/>
  <c r="AT61" i="4"/>
  <c r="AU61" i="4"/>
  <c r="AV61" i="4"/>
  <c r="AW61" i="4"/>
  <c r="AT53" i="4"/>
  <c r="AU53" i="4"/>
  <c r="AV53" i="4"/>
  <c r="AW53" i="4"/>
  <c r="AT45" i="4"/>
  <c r="AU45" i="4"/>
  <c r="AV45" i="4"/>
  <c r="AW45" i="4"/>
  <c r="AT37" i="4"/>
  <c r="AU37" i="4"/>
  <c r="AV37" i="4"/>
  <c r="AW37" i="4"/>
  <c r="AT29" i="4"/>
  <c r="AU29" i="4"/>
  <c r="AV29" i="4"/>
  <c r="AW29" i="4"/>
  <c r="AT21" i="4"/>
  <c r="AU21" i="4"/>
  <c r="AV21" i="4"/>
  <c r="AW21" i="4"/>
  <c r="AT100" i="4"/>
  <c r="AU100" i="4"/>
  <c r="AV100" i="4"/>
  <c r="AW100" i="4"/>
  <c r="AT92" i="4"/>
  <c r="AU92" i="4"/>
  <c r="AV92" i="4"/>
  <c r="AW92" i="4"/>
  <c r="AT84" i="4"/>
  <c r="AU84" i="4"/>
  <c r="AV84" i="4"/>
  <c r="AW84" i="4"/>
  <c r="AT76" i="4"/>
  <c r="AU76" i="4"/>
  <c r="AV76" i="4"/>
  <c r="AW76" i="4"/>
  <c r="AT68" i="4"/>
  <c r="AU68" i="4"/>
  <c r="AW68" i="4"/>
  <c r="AV68" i="4"/>
  <c r="AT60" i="4"/>
  <c r="AU60" i="4"/>
  <c r="AV60" i="4"/>
  <c r="AW60" i="4"/>
  <c r="AT52" i="4"/>
  <c r="AU52" i="4"/>
  <c r="AV52" i="4"/>
  <c r="AW52" i="4"/>
  <c r="AT44" i="4"/>
  <c r="AU44" i="4"/>
  <c r="AV44" i="4"/>
  <c r="AW44" i="4"/>
  <c r="AT36" i="4"/>
  <c r="AU36" i="4"/>
  <c r="AV36" i="4"/>
  <c r="AW36" i="4"/>
  <c r="AT28" i="4"/>
  <c r="AU28" i="4"/>
  <c r="AT20" i="4"/>
  <c r="AU20" i="4"/>
  <c r="AV20" i="4"/>
  <c r="AW20" i="4"/>
  <c r="AU99" i="4"/>
  <c r="AV99" i="4"/>
  <c r="AW99" i="4"/>
  <c r="AT99" i="4"/>
  <c r="AU91" i="4"/>
  <c r="AV91" i="4"/>
  <c r="AW91" i="4"/>
  <c r="AT91" i="4"/>
  <c r="AU83" i="4"/>
  <c r="AV83" i="4"/>
  <c r="AW83" i="4"/>
  <c r="AT83" i="4"/>
  <c r="AU75" i="4"/>
  <c r="AV75" i="4"/>
  <c r="AW75" i="4"/>
  <c r="AT75" i="4"/>
  <c r="AT67" i="4"/>
  <c r="AU67" i="4"/>
  <c r="AV67" i="4"/>
  <c r="AW67" i="4"/>
  <c r="AT59" i="4"/>
  <c r="AU59" i="4"/>
  <c r="AV59" i="4"/>
  <c r="AW59" i="4"/>
  <c r="AT51" i="4"/>
  <c r="AU51" i="4"/>
  <c r="AV51" i="4"/>
  <c r="AW51" i="4"/>
  <c r="AT43" i="4"/>
  <c r="AU43" i="4"/>
  <c r="AV43" i="4"/>
  <c r="AW43" i="4"/>
  <c r="AT35" i="4"/>
  <c r="AU35" i="4"/>
  <c r="AV35" i="4"/>
  <c r="AW35" i="4"/>
  <c r="AT27" i="4"/>
  <c r="AU27" i="4"/>
  <c r="AV27" i="4"/>
  <c r="AW27" i="4"/>
  <c r="AT19" i="4"/>
  <c r="AU19" i="4"/>
  <c r="AV19" i="4"/>
  <c r="AW19" i="4"/>
  <c r="AU98" i="4"/>
  <c r="AW98" i="4"/>
  <c r="AV98" i="4"/>
  <c r="AT98" i="4"/>
  <c r="AU90" i="4"/>
  <c r="AW90" i="4"/>
  <c r="AT90" i="4"/>
  <c r="AV90" i="4"/>
  <c r="AU82" i="4"/>
  <c r="AW82" i="4"/>
  <c r="AT82" i="4"/>
  <c r="AV82" i="4"/>
  <c r="AU74" i="4"/>
  <c r="AW74" i="4"/>
  <c r="AT74" i="4"/>
  <c r="AV74" i="4"/>
  <c r="AV66" i="4"/>
  <c r="AW66" i="4"/>
  <c r="AT66" i="4"/>
  <c r="AU66" i="4"/>
  <c r="AV58" i="4"/>
  <c r="AW58" i="4"/>
  <c r="AT58" i="4"/>
  <c r="AU58" i="4"/>
  <c r="AV50" i="4"/>
  <c r="AW50" i="4"/>
  <c r="AT50" i="4"/>
  <c r="AU50" i="4"/>
  <c r="AV42" i="4"/>
  <c r="AW42" i="4"/>
  <c r="AT42" i="4"/>
  <c r="AU42" i="4"/>
  <c r="AV34" i="4"/>
  <c r="AW34" i="4"/>
  <c r="AT34" i="4"/>
  <c r="AU34" i="4"/>
  <c r="AV26" i="4"/>
  <c r="AW26" i="4"/>
  <c r="AT26" i="4"/>
  <c r="AU26" i="4"/>
  <c r="AV18" i="4"/>
  <c r="AW18" i="4"/>
  <c r="AT18" i="4"/>
  <c r="AU18" i="4"/>
  <c r="AO9" i="5"/>
  <c r="AO23" i="5"/>
  <c r="AP6" i="5"/>
  <c r="BO6" i="5" s="1"/>
  <c r="AO6" i="5"/>
  <c r="AS6" i="5" s="1"/>
  <c r="AP16" i="5"/>
  <c r="BO16" i="5" s="1"/>
  <c r="AO16" i="5"/>
  <c r="BR44" i="5"/>
  <c r="BR49" i="5"/>
  <c r="BR60" i="5"/>
  <c r="AO21" i="5"/>
  <c r="BH33" i="5" s="1"/>
  <c r="AP5" i="5"/>
  <c r="BO5" i="5" s="1"/>
  <c r="AP8" i="5"/>
  <c r="BO8" i="5" s="1"/>
  <c r="AO8" i="5"/>
  <c r="AS8" i="5" s="1"/>
  <c r="AO24" i="5"/>
  <c r="AK11" i="5"/>
  <c r="BR22" i="5"/>
  <c r="AP14" i="5"/>
  <c r="BO14" i="5" s="1"/>
  <c r="AO14" i="5"/>
  <c r="BH22" i="5"/>
  <c r="AK12" i="5"/>
  <c r="AS12" i="5" s="1"/>
  <c r="AO20" i="5"/>
  <c r="AO28" i="5"/>
  <c r="AP13" i="5"/>
  <c r="BO13" i="5" s="1"/>
  <c r="AQ63" i="5"/>
  <c r="BP63" i="5" s="1"/>
  <c r="BH45" i="5"/>
  <c r="BH49" i="5"/>
  <c r="BH54" i="5"/>
  <c r="AO65" i="5"/>
  <c r="AS121" i="5"/>
  <c r="AO29" i="5"/>
  <c r="AO30" i="5"/>
  <c r="BH42" i="5" s="1"/>
  <c r="AO31" i="5"/>
  <c r="BH43" i="5" s="1"/>
  <c r="AO32" i="5"/>
  <c r="BH44" i="5" s="1"/>
  <c r="AO38" i="5"/>
  <c r="AO39" i="5"/>
  <c r="AO40" i="5"/>
  <c r="AO41" i="5"/>
  <c r="AP38" i="5"/>
  <c r="BO38" i="5" s="1"/>
  <c r="AP39" i="5"/>
  <c r="BO39" i="5" s="1"/>
  <c r="AP40" i="5"/>
  <c r="BO40" i="5" s="1"/>
  <c r="AP41" i="5"/>
  <c r="BO41" i="5" s="1"/>
  <c r="AP42" i="5"/>
  <c r="BO42" i="5" s="1"/>
  <c r="AP43" i="5"/>
  <c r="BO43" i="5" s="1"/>
  <c r="AP44" i="5"/>
  <c r="BO44" i="5" s="1"/>
  <c r="AP45" i="5"/>
  <c r="BO45" i="5" s="1"/>
  <c r="AP46" i="5"/>
  <c r="BO46" i="5" s="1"/>
  <c r="AP47" i="5"/>
  <c r="BO47" i="5" s="1"/>
  <c r="AP48" i="5"/>
  <c r="BO48" i="5" s="1"/>
  <c r="AP49" i="5"/>
  <c r="BO49" i="5" s="1"/>
  <c r="AP50" i="5"/>
  <c r="BO50" i="5" s="1"/>
  <c r="AP51" i="5"/>
  <c r="BO51" i="5" s="1"/>
  <c r="AP52" i="5"/>
  <c r="BO52" i="5" s="1"/>
  <c r="AP53" i="5"/>
  <c r="BO53" i="5" s="1"/>
  <c r="AP54" i="5"/>
  <c r="BO54" i="5" s="1"/>
  <c r="AP55" i="5"/>
  <c r="BO55" i="5" s="1"/>
  <c r="AP56" i="5"/>
  <c r="BO56" i="5" s="1"/>
  <c r="AP57" i="5"/>
  <c r="BO57" i="5" s="1"/>
  <c r="AP58" i="5"/>
  <c r="BO58" i="5" s="1"/>
  <c r="AP59" i="5"/>
  <c r="BO59" i="5" s="1"/>
  <c r="AP60" i="5"/>
  <c r="BO60" i="5" s="1"/>
  <c r="AP61" i="5"/>
  <c r="BO61" i="5" s="1"/>
  <c r="AP62" i="5"/>
  <c r="BO62" i="5" s="1"/>
  <c r="AO7" i="5"/>
  <c r="AO15" i="5"/>
  <c r="AO64" i="5"/>
  <c r="BH126" i="5"/>
  <c r="AS126" i="5"/>
  <c r="AS139" i="5"/>
  <c r="AO66" i="5"/>
  <c r="AO67" i="5"/>
  <c r="AO68" i="5"/>
  <c r="AO72" i="5"/>
  <c r="AO73" i="5"/>
  <c r="AO74" i="5"/>
  <c r="AO75" i="5"/>
  <c r="AO76" i="5"/>
  <c r="AO77" i="5"/>
  <c r="AO78" i="5"/>
  <c r="AO79" i="5"/>
  <c r="AO80" i="5"/>
  <c r="AO81" i="5"/>
  <c r="BH93" i="5" s="1"/>
  <c r="AO82" i="5"/>
  <c r="BH94" i="5" s="1"/>
  <c r="AO83" i="5"/>
  <c r="AO84" i="5"/>
  <c r="BH96" i="5" s="1"/>
  <c r="AO85" i="5"/>
  <c r="AO86" i="5"/>
  <c r="AO87" i="5"/>
  <c r="AO88" i="5"/>
  <c r="AO89" i="5"/>
  <c r="BH101" i="5" s="1"/>
  <c r="AK93" i="5"/>
  <c r="AS93" i="5" s="1"/>
  <c r="AQ95" i="5"/>
  <c r="BP95" i="5" s="1"/>
  <c r="AP96" i="5"/>
  <c r="BO96" i="5" s="1"/>
  <c r="AO110" i="5"/>
  <c r="AQ113" i="5"/>
  <c r="BP113" i="5" s="1"/>
  <c r="AQ117" i="5"/>
  <c r="BP117" i="5" s="1"/>
  <c r="AR120" i="5"/>
  <c r="BQ120" i="5" s="1"/>
  <c r="AQ123" i="5"/>
  <c r="BP123" i="5" s="1"/>
  <c r="AP126" i="5"/>
  <c r="BO126" i="5" s="1"/>
  <c r="AR128" i="5"/>
  <c r="BQ128" i="5" s="1"/>
  <c r="AK131" i="5"/>
  <c r="AK132" i="5"/>
  <c r="AP134" i="5"/>
  <c r="BO134" i="5" s="1"/>
  <c r="AK138" i="5"/>
  <c r="AR139" i="5"/>
  <c r="BQ139" i="5" s="1"/>
  <c r="BH154" i="5"/>
  <c r="AP65" i="5"/>
  <c r="BO65" i="5" s="1"/>
  <c r="AO90" i="5"/>
  <c r="BH102" i="5" s="1"/>
  <c r="AK94" i="5"/>
  <c r="AO98" i="5"/>
  <c r="AK102" i="5"/>
  <c r="AS102" i="5" s="1"/>
  <c r="AO106" i="5"/>
  <c r="AP110" i="5"/>
  <c r="BO110" i="5" s="1"/>
  <c r="AQ126" i="5"/>
  <c r="BP126" i="5" s="1"/>
  <c r="BR130" i="5"/>
  <c r="AQ134" i="5"/>
  <c r="BP134" i="5" s="1"/>
  <c r="AP142" i="5"/>
  <c r="BO142" i="5" s="1"/>
  <c r="AO99" i="5"/>
  <c r="AK103" i="5"/>
  <c r="AS103" i="5" s="1"/>
  <c r="AR104" i="5"/>
  <c r="BQ104" i="5" s="1"/>
  <c r="AO107" i="5"/>
  <c r="AK109" i="5"/>
  <c r="AK113" i="5"/>
  <c r="AO115" i="5"/>
  <c r="AK117" i="5"/>
  <c r="AS117" i="5" s="1"/>
  <c r="AO119" i="5"/>
  <c r="AK123" i="5"/>
  <c r="AO133" i="5"/>
  <c r="AP91" i="5"/>
  <c r="BO91" i="5" s="1"/>
  <c r="AP111" i="5"/>
  <c r="BO111" i="5" s="1"/>
  <c r="AO122" i="5"/>
  <c r="AO131" i="5"/>
  <c r="AQ136" i="5"/>
  <c r="BP136" i="5" s="1"/>
  <c r="AO138" i="5"/>
  <c r="AS70" i="5"/>
  <c r="AS71" i="5"/>
  <c r="AP92" i="5"/>
  <c r="BO92" i="5" s="1"/>
  <c r="AQ115" i="5"/>
  <c r="BP115" i="5" s="1"/>
  <c r="AQ119" i="5"/>
  <c r="BP119" i="5" s="1"/>
  <c r="AP122" i="5"/>
  <c r="BO122" i="5" s="1"/>
  <c r="AR124" i="5"/>
  <c r="BQ124" i="5" s="1"/>
  <c r="AQ127" i="5"/>
  <c r="BP127" i="5" s="1"/>
  <c r="BH129" i="5"/>
  <c r="AS168" i="5"/>
  <c r="AS142" i="5"/>
  <c r="AQ159" i="5"/>
  <c r="BP159" i="5" s="1"/>
  <c r="AK160" i="5"/>
  <c r="AR168" i="5"/>
  <c r="BQ168" i="5" s="1"/>
  <c r="AK172" i="5"/>
  <c r="AP173" i="5"/>
  <c r="BO173" i="5" s="1"/>
  <c r="AR147" i="5"/>
  <c r="BQ147" i="5" s="1"/>
  <c r="AR151" i="5"/>
  <c r="BQ151" i="5" s="1"/>
  <c r="AR155" i="5"/>
  <c r="BQ155" i="5" s="1"/>
  <c r="AP162" i="5"/>
  <c r="BO162" i="5" s="1"/>
  <c r="AP166" i="5"/>
  <c r="BO166" i="5" s="1"/>
  <c r="AQ171" i="5"/>
  <c r="BP171" i="5" s="1"/>
  <c r="AS183" i="5"/>
  <c r="AS203" i="5"/>
  <c r="AO145" i="5"/>
  <c r="AO149" i="5"/>
  <c r="AO153" i="5"/>
  <c r="AK159" i="5"/>
  <c r="AO161" i="5"/>
  <c r="AK163" i="5"/>
  <c r="AS163" i="5" s="1"/>
  <c r="AO165" i="5"/>
  <c r="AK167" i="5"/>
  <c r="AS167" i="5" s="1"/>
  <c r="AO170" i="5"/>
  <c r="AO175" i="5"/>
  <c r="AS179" i="5"/>
  <c r="BH179" i="5"/>
  <c r="BH210" i="5"/>
  <c r="AO174" i="5"/>
  <c r="AO144" i="5"/>
  <c r="AO164" i="5"/>
  <c r="AO169" i="5"/>
  <c r="AQ170" i="5"/>
  <c r="BP170" i="5" s="1"/>
  <c r="AO176" i="5"/>
  <c r="BH188" i="5" s="1"/>
  <c r="AK180" i="5"/>
  <c r="AO184" i="5"/>
  <c r="AK188" i="5"/>
  <c r="AS188" i="5" s="1"/>
  <c r="AO192" i="5"/>
  <c r="AK196" i="5"/>
  <c r="AO200" i="5"/>
  <c r="AK204" i="5"/>
  <c r="AQ206" i="5"/>
  <c r="BP206" i="5" s="1"/>
  <c r="AP207" i="5"/>
  <c r="BO207" i="5" s="1"/>
  <c r="AO208" i="5"/>
  <c r="AK219" i="5"/>
  <c r="AS219" i="5" s="1"/>
  <c r="AO177" i="5"/>
  <c r="AK181" i="5"/>
  <c r="AR182" i="5"/>
  <c r="BQ182" i="5" s="1"/>
  <c r="AQ183" i="5"/>
  <c r="BP183" i="5" s="1"/>
  <c r="AO185" i="5"/>
  <c r="AK189" i="5"/>
  <c r="AS189" i="5" s="1"/>
  <c r="AR190" i="5"/>
  <c r="BQ190" i="5" s="1"/>
  <c r="AQ191" i="5"/>
  <c r="BP191" i="5" s="1"/>
  <c r="AO193" i="5"/>
  <c r="BH205" i="5" s="1"/>
  <c r="AK197" i="5"/>
  <c r="AR198" i="5"/>
  <c r="BQ198" i="5" s="1"/>
  <c r="AQ199" i="5"/>
  <c r="BP199" i="5" s="1"/>
  <c r="AO201" i="5"/>
  <c r="BH213" i="5" s="1"/>
  <c r="AK205" i="5"/>
  <c r="AS205" i="5" s="1"/>
  <c r="AQ207" i="5"/>
  <c r="BP207" i="5" s="1"/>
  <c r="AO209" i="5"/>
  <c r="BH221" i="5" s="1"/>
  <c r="AP216" i="5"/>
  <c r="BO216" i="5" s="1"/>
  <c r="AK222" i="5"/>
  <c r="AO178" i="5"/>
  <c r="AK190" i="5"/>
  <c r="AO194" i="5"/>
  <c r="AK198" i="5"/>
  <c r="AK206" i="5"/>
  <c r="AR214" i="5"/>
  <c r="BQ214" i="5" s="1"/>
  <c r="AO212" i="5"/>
  <c r="AP179" i="5"/>
  <c r="BO179" i="5" s="1"/>
  <c r="AP211" i="5"/>
  <c r="BO211" i="5" s="1"/>
  <c r="AK218" i="5"/>
  <c r="AS218" i="5" s="1"/>
  <c r="AO222" i="5"/>
  <c r="AR178" i="5"/>
  <c r="BQ178" i="5" s="1"/>
  <c r="AR186" i="5"/>
  <c r="BQ186" i="5" s="1"/>
  <c r="AQ187" i="5"/>
  <c r="BP187" i="5" s="1"/>
  <c r="AR194" i="5"/>
  <c r="BQ194" i="5" s="1"/>
  <c r="AQ195" i="5"/>
  <c r="BP195" i="5" s="1"/>
  <c r="AR202" i="5"/>
  <c r="BQ202" i="5" s="1"/>
  <c r="AQ203" i="5"/>
  <c r="BP203" i="5" s="1"/>
  <c r="AK212" i="5"/>
  <c r="AS213" i="5"/>
  <c r="AP218" i="5"/>
  <c r="BO218" i="5" s="1"/>
  <c r="AK223" i="5"/>
  <c r="AS223" i="5" s="1"/>
  <c r="AQ225" i="5"/>
  <c r="BP225" i="5" s="1"/>
  <c r="AK231" i="5"/>
  <c r="AO235" i="5"/>
  <c r="AK239" i="5"/>
  <c r="AS239" i="5" s="1"/>
  <c r="AP242" i="5"/>
  <c r="BO242" i="5" s="1"/>
  <c r="AQ249" i="5"/>
  <c r="BP249" i="5" s="1"/>
  <c r="AP250" i="5"/>
  <c r="BO250" i="5" s="1"/>
  <c r="AS270" i="5"/>
  <c r="AS290" i="5"/>
  <c r="AP219" i="5"/>
  <c r="BO219" i="5" s="1"/>
  <c r="AP227" i="5"/>
  <c r="BO227" i="5" s="1"/>
  <c r="AO228" i="5"/>
  <c r="AK232" i="5"/>
  <c r="AO236" i="5"/>
  <c r="AO244" i="5"/>
  <c r="AK248" i="5"/>
  <c r="AO252" i="5"/>
  <c r="AQ255" i="5"/>
  <c r="BP255" i="5" s="1"/>
  <c r="AO255" i="5"/>
  <c r="AP228" i="5"/>
  <c r="BO228" i="5" s="1"/>
  <c r="AO229" i="5"/>
  <c r="AK233" i="5"/>
  <c r="AP236" i="5"/>
  <c r="BO236" i="5" s="1"/>
  <c r="AO237" i="5"/>
  <c r="BH249" i="5" s="1"/>
  <c r="AK241" i="5"/>
  <c r="AS241" i="5" s="1"/>
  <c r="AO245" i="5"/>
  <c r="AS249" i="5"/>
  <c r="AO214" i="5"/>
  <c r="AS234" i="5"/>
  <c r="AO246" i="5"/>
  <c r="AO253" i="5"/>
  <c r="AK265" i="5"/>
  <c r="AO215" i="5"/>
  <c r="AP222" i="5"/>
  <c r="BO222" i="5" s="1"/>
  <c r="AP238" i="5"/>
  <c r="BO238" i="5" s="1"/>
  <c r="AO224" i="5"/>
  <c r="AO232" i="5"/>
  <c r="AO240" i="5"/>
  <c r="AK257" i="5"/>
  <c r="AK254" i="5"/>
  <c r="AS254" i="5" s="1"/>
  <c r="AO282" i="5"/>
  <c r="AO286" i="5"/>
  <c r="AP295" i="5"/>
  <c r="BO295" i="5" s="1"/>
  <c r="AP258" i="5"/>
  <c r="BO258" i="5" s="1"/>
  <c r="AP262" i="5"/>
  <c r="BO262" i="5" s="1"/>
  <c r="AP266" i="5"/>
  <c r="BO266" i="5" s="1"/>
  <c r="AP290" i="5"/>
  <c r="BO290" i="5" s="1"/>
  <c r="BH305" i="5"/>
  <c r="AO267" i="5"/>
  <c r="AK269" i="5"/>
  <c r="AS269" i="5" s="1"/>
  <c r="AO271" i="5"/>
  <c r="AK273" i="5"/>
  <c r="AS273" i="5" s="1"/>
  <c r="AO275" i="5"/>
  <c r="AK277" i="5"/>
  <c r="AS277" i="5" s="1"/>
  <c r="AO279" i="5"/>
  <c r="AK281" i="5"/>
  <c r="AO283" i="5"/>
  <c r="AK289" i="5"/>
  <c r="AO291" i="5"/>
  <c r="AK293" i="5"/>
  <c r="AS293" i="5" s="1"/>
  <c r="AP294" i="5"/>
  <c r="BO294" i="5" s="1"/>
  <c r="AO294" i="5"/>
  <c r="BH306" i="5" s="1"/>
  <c r="AP259" i="5"/>
  <c r="BO259" i="5" s="1"/>
  <c r="AP263" i="5"/>
  <c r="BO263" i="5" s="1"/>
  <c r="AP287" i="5"/>
  <c r="BO287" i="5" s="1"/>
  <c r="AO256" i="5"/>
  <c r="BH268" i="5" s="1"/>
  <c r="AO260" i="5"/>
  <c r="AO264" i="5"/>
  <c r="AO284" i="5"/>
  <c r="AO288" i="5"/>
  <c r="BH300" i="5" s="1"/>
  <c r="AO292" i="5"/>
  <c r="AO296" i="5"/>
  <c r="BH308" i="5" s="1"/>
  <c r="AQ296" i="5"/>
  <c r="BP296" i="5" s="1"/>
  <c r="BR305" i="5"/>
  <c r="AO257" i="5"/>
  <c r="BH269" i="5" s="1"/>
  <c r="AO261" i="5"/>
  <c r="AO285" i="5"/>
  <c r="BH307" i="5"/>
  <c r="AO297" i="5"/>
  <c r="AK299" i="5"/>
  <c r="AQ300" i="5"/>
  <c r="BP300" i="5" s="1"/>
  <c r="AO301" i="5"/>
  <c r="AK303" i="5"/>
  <c r="AS303" i="5" s="1"/>
  <c r="AQ304" i="5"/>
  <c r="BP304" i="5" s="1"/>
  <c r="AK306" i="5"/>
  <c r="AS306" i="5" s="1"/>
  <c r="AP307" i="5"/>
  <c r="BO307" i="5" s="1"/>
  <c r="AP310" i="5"/>
  <c r="BO310" i="5" s="1"/>
  <c r="AK311" i="5"/>
  <c r="AQ313" i="5"/>
  <c r="BP313" i="5" s="1"/>
  <c r="AY318" i="5"/>
  <c r="AP318" i="5"/>
  <c r="BO318" i="5" s="1"/>
  <c r="AY343" i="5"/>
  <c r="AO331" i="5"/>
  <c r="AY331" i="5"/>
  <c r="AP331" i="5"/>
  <c r="BO331" i="5" s="1"/>
  <c r="AQ307" i="5"/>
  <c r="BP307" i="5" s="1"/>
  <c r="AZ321" i="5"/>
  <c r="AQ309" i="5"/>
  <c r="BP309" i="5" s="1"/>
  <c r="AQ310" i="5"/>
  <c r="BP310" i="5" s="1"/>
  <c r="AP315" i="5"/>
  <c r="BO315" i="5" s="1"/>
  <c r="BH324" i="5"/>
  <c r="BB324" i="5"/>
  <c r="AK296" i="5"/>
  <c r="AO298" i="5"/>
  <c r="AK300" i="5"/>
  <c r="AS300" i="5" s="1"/>
  <c r="AO302" i="5"/>
  <c r="AR307" i="5"/>
  <c r="BQ307" i="5" s="1"/>
  <c r="AK313" i="5"/>
  <c r="AK317" i="5"/>
  <c r="AZ320" i="5"/>
  <c r="AK329" i="5"/>
  <c r="AS329" i="5" s="1"/>
  <c r="AP329" i="5"/>
  <c r="BO329" i="5" s="1"/>
  <c r="AK332" i="5"/>
  <c r="AP332" i="5"/>
  <c r="BO332" i="5" s="1"/>
  <c r="AO309" i="5"/>
  <c r="AQ312" i="5"/>
  <c r="BP312" i="5" s="1"/>
  <c r="AO314" i="5"/>
  <c r="AQ319" i="5"/>
  <c r="BP319" i="5" s="1"/>
  <c r="BA320" i="5"/>
  <c r="AQ298" i="5"/>
  <c r="BP298" i="5" s="1"/>
  <c r="AQ302" i="5"/>
  <c r="BP302" i="5" s="1"/>
  <c r="AQ308" i="5"/>
  <c r="BP308" i="5" s="1"/>
  <c r="AP309" i="5"/>
  <c r="BO309" i="5" s="1"/>
  <c r="AS312" i="5"/>
  <c r="AP314" i="5"/>
  <c r="BO314" i="5" s="1"/>
  <c r="AQ318" i="5"/>
  <c r="BP318" i="5" s="1"/>
  <c r="AS324" i="5"/>
  <c r="BA325" i="5"/>
  <c r="AR325" i="5"/>
  <c r="BQ325" i="5" s="1"/>
  <c r="AK328" i="5"/>
  <c r="AS328" i="5" s="1"/>
  <c r="AP328" i="5"/>
  <c r="BO328" i="5" s="1"/>
  <c r="AO317" i="5"/>
  <c r="AR306" i="5"/>
  <c r="BQ306" i="5" s="1"/>
  <c r="AY319" i="5"/>
  <c r="AP319" i="5"/>
  <c r="BO319" i="5" s="1"/>
  <c r="AK330" i="5"/>
  <c r="AP330" i="5"/>
  <c r="BO330" i="5" s="1"/>
  <c r="AP320" i="5"/>
  <c r="BO320" i="5" s="1"/>
  <c r="AP321" i="5"/>
  <c r="BO321" i="5" s="1"/>
  <c r="AP322" i="5"/>
  <c r="BO322" i="5" s="1"/>
  <c r="AP323" i="5"/>
  <c r="BO323" i="5" s="1"/>
  <c r="AP324" i="5"/>
  <c r="BO324" i="5" s="1"/>
  <c r="AO327" i="5"/>
  <c r="AY327" i="5"/>
  <c r="AZ328" i="5"/>
  <c r="AZ329" i="5"/>
  <c r="AZ342" i="5"/>
  <c r="AZ330" i="5"/>
  <c r="AZ332" i="5"/>
  <c r="AJ364" i="5"/>
  <c r="AI353" i="5"/>
  <c r="AK353" i="5" s="1"/>
  <c r="AK341" i="5"/>
  <c r="AQ320" i="5"/>
  <c r="BP320" i="5" s="1"/>
  <c r="AO325" i="5"/>
  <c r="AY325" i="5"/>
  <c r="AO326" i="5"/>
  <c r="AY326" i="5"/>
  <c r="AZ327" i="5"/>
  <c r="BA328" i="5"/>
  <c r="BA332" i="5"/>
  <c r="AP333" i="5"/>
  <c r="BO333" i="5" s="1"/>
  <c r="AO333" i="5"/>
  <c r="AY333" i="5"/>
  <c r="AP334" i="5"/>
  <c r="BO334" i="5" s="1"/>
  <c r="AO334" i="5"/>
  <c r="BH346" i="5" s="1"/>
  <c r="AY334" i="5"/>
  <c r="AP335" i="5"/>
  <c r="BO335" i="5" s="1"/>
  <c r="AO335" i="5"/>
  <c r="AY335" i="5"/>
  <c r="AP336" i="5"/>
  <c r="BO336" i="5" s="1"/>
  <c r="AO336" i="5"/>
  <c r="AY336" i="5"/>
  <c r="AP337" i="5"/>
  <c r="BO337" i="5" s="1"/>
  <c r="AO337" i="5"/>
  <c r="AY349" i="5"/>
  <c r="AY337" i="5"/>
  <c r="AY348" i="5"/>
  <c r="AR320" i="5"/>
  <c r="BQ320" i="5" s="1"/>
  <c r="AZ325" i="5"/>
  <c r="AZ326" i="5"/>
  <c r="BA327" i="5"/>
  <c r="AZ337" i="5"/>
  <c r="AK350" i="5"/>
  <c r="AH362" i="5"/>
  <c r="AR338" i="5"/>
  <c r="BQ338" i="5" s="1"/>
  <c r="AZ339" i="5"/>
  <c r="BA337" i="5"/>
  <c r="AI362" i="5"/>
  <c r="AZ340" i="5"/>
  <c r="AZ341" i="5"/>
  <c r="AJ362" i="5"/>
  <c r="AY320" i="5"/>
  <c r="AY321" i="5"/>
  <c r="AY322" i="5"/>
  <c r="AY323" i="5"/>
  <c r="AY324" i="5"/>
  <c r="AQ325" i="5"/>
  <c r="BP325" i="5" s="1"/>
  <c r="AQ326" i="5"/>
  <c r="BP326" i="5" s="1"/>
  <c r="BA331" i="5"/>
  <c r="AR340" i="5"/>
  <c r="BQ340" i="5" s="1"/>
  <c r="AY328" i="5"/>
  <c r="AY329" i="5"/>
  <c r="AO330" i="5"/>
  <c r="AY330" i="5"/>
  <c r="AO332" i="5"/>
  <c r="AY332" i="5"/>
  <c r="AZ338" i="5"/>
  <c r="AJ363" i="5"/>
  <c r="AJ365" i="5"/>
  <c r="AR341" i="5"/>
  <c r="BQ341" i="5" s="1"/>
  <c r="AI366" i="5"/>
  <c r="AQ342" i="5"/>
  <c r="BP342" i="5" s="1"/>
  <c r="AH367" i="5"/>
  <c r="AK355" i="5"/>
  <c r="AP343" i="5"/>
  <c r="BO343" i="5" s="1"/>
  <c r="AI370" i="5"/>
  <c r="AI371" i="5"/>
  <c r="AH360" i="5"/>
  <c r="AK348" i="5"/>
  <c r="AH385" i="5"/>
  <c r="AJ366" i="5"/>
  <c r="AR342" i="5"/>
  <c r="BQ342" i="5" s="1"/>
  <c r="AI367" i="5"/>
  <c r="AQ343" i="5"/>
  <c r="BP343" i="5" s="1"/>
  <c r="AQ344" i="5"/>
  <c r="BP344" i="5" s="1"/>
  <c r="AO345" i="5"/>
  <c r="AY345" i="5"/>
  <c r="AJ370" i="5"/>
  <c r="AJ371" i="5"/>
  <c r="AI372" i="5"/>
  <c r="AR348" i="5"/>
  <c r="BQ348" i="5" s="1"/>
  <c r="AI373" i="5"/>
  <c r="AY338" i="5"/>
  <c r="AY339" i="5"/>
  <c r="AY340" i="5"/>
  <c r="AK342" i="5"/>
  <c r="AJ367" i="5"/>
  <c r="AR343" i="5"/>
  <c r="BQ343" i="5" s="1"/>
  <c r="AI368" i="5"/>
  <c r="AZ345" i="5"/>
  <c r="AK346" i="5"/>
  <c r="AS346" i="5" s="1"/>
  <c r="AK347" i="5"/>
  <c r="AS347" i="5" s="1"/>
  <c r="AJ372" i="5"/>
  <c r="AJ373" i="5"/>
  <c r="AZ331" i="5"/>
  <c r="AZ335" i="5"/>
  <c r="AZ336" i="5"/>
  <c r="AY341" i="5"/>
  <c r="AK343" i="5"/>
  <c r="AJ368" i="5"/>
  <c r="BA345" i="5"/>
  <c r="AY346" i="5"/>
  <c r="AY347" i="5"/>
  <c r="BA329" i="5"/>
  <c r="BA330" i="5"/>
  <c r="BA334" i="5"/>
  <c r="AO338" i="5"/>
  <c r="AO339" i="5"/>
  <c r="AO340" i="5"/>
  <c r="AY342" i="5"/>
  <c r="AK344" i="5"/>
  <c r="AP345" i="5"/>
  <c r="BO345" i="5" s="1"/>
  <c r="AZ346" i="5"/>
  <c r="AK351" i="5"/>
  <c r="AK352" i="5"/>
  <c r="AO341" i="5"/>
  <c r="AY344" i="5"/>
  <c r="AH369" i="5"/>
  <c r="AK357" i="5"/>
  <c r="AI363" i="5"/>
  <c r="AQ339" i="5"/>
  <c r="BP339" i="5" s="1"/>
  <c r="AI364" i="5"/>
  <c r="AQ340" i="5"/>
  <c r="BP340" i="5" s="1"/>
  <c r="AH365" i="5"/>
  <c r="AI369" i="5"/>
  <c r="AR349" i="5"/>
  <c r="BQ349" i="5" s="1"/>
  <c r="BA349" i="5"/>
  <c r="AH366" i="5"/>
  <c r="AK354" i="5"/>
  <c r="AO343" i="5"/>
  <c r="AJ369" i="5"/>
  <c r="AH370" i="5"/>
  <c r="AK358" i="5"/>
  <c r="AQ346" i="5"/>
  <c r="BP346" i="5" s="1"/>
  <c r="AH371" i="5"/>
  <c r="AK359" i="5"/>
  <c r="AQ347" i="5"/>
  <c r="BP347" i="5" s="1"/>
  <c r="AP348" i="5"/>
  <c r="BO348" i="5" s="1"/>
  <c r="AO349" i="5"/>
  <c r="AK356" i="5"/>
  <c r="AK361" i="5"/>
  <c r="AH368" i="5"/>
  <c r="R295" i="8" l="1"/>
  <c r="S346" i="8"/>
  <c r="R346" i="8"/>
  <c r="T346" i="8"/>
  <c r="U346" i="8"/>
  <c r="BH136" i="5"/>
  <c r="AS137" i="5"/>
  <c r="AS308" i="5"/>
  <c r="AS295" i="5"/>
  <c r="AS95" i="5"/>
  <c r="BH195" i="5"/>
  <c r="U299" i="8"/>
  <c r="AS128" i="5"/>
  <c r="BH171" i="5"/>
  <c r="AS19" i="5"/>
  <c r="BR19" i="5" s="1"/>
  <c r="BB321" i="5"/>
  <c r="AS104" i="5"/>
  <c r="BH55" i="5"/>
  <c r="AS17" i="5"/>
  <c r="BR17" i="5" s="1"/>
  <c r="AS35" i="5"/>
  <c r="BR35" i="5" s="1"/>
  <c r="BH299" i="5"/>
  <c r="BH116" i="5"/>
  <c r="BH151" i="5"/>
  <c r="AS108" i="5"/>
  <c r="BH168" i="5"/>
  <c r="AS101" i="5"/>
  <c r="AS216" i="5"/>
  <c r="BB346" i="5"/>
  <c r="BH230" i="5"/>
  <c r="BH290" i="5"/>
  <c r="BH135" i="5"/>
  <c r="S299" i="8"/>
  <c r="K274" i="8"/>
  <c r="P274" i="8" s="1"/>
  <c r="K220" i="8"/>
  <c r="P220" i="8" s="1"/>
  <c r="S282" i="8"/>
  <c r="R222" i="8"/>
  <c r="S222" i="8"/>
  <c r="T222" i="8"/>
  <c r="K226" i="8"/>
  <c r="P226" i="8" s="1"/>
  <c r="U222" i="8"/>
  <c r="K282" i="8"/>
  <c r="P282" i="8" s="1"/>
  <c r="BH216" i="5"/>
  <c r="BH313" i="5"/>
  <c r="AS204" i="5"/>
  <c r="AS160" i="5"/>
  <c r="BH150" i="5"/>
  <c r="BH128" i="5"/>
  <c r="BH17" i="5"/>
  <c r="BH35" i="5"/>
  <c r="T295" i="8"/>
  <c r="T214" i="8"/>
  <c r="AS50" i="5"/>
  <c r="BR50" i="5" s="1"/>
  <c r="BH318" i="5"/>
  <c r="AS123" i="5"/>
  <c r="BR123" i="5" s="1"/>
  <c r="AS320" i="5"/>
  <c r="T282" i="8"/>
  <c r="AS299" i="5"/>
  <c r="AS233" i="5"/>
  <c r="AS151" i="5"/>
  <c r="AS162" i="5"/>
  <c r="AS94" i="5"/>
  <c r="Q295" i="8"/>
  <c r="S214" i="8"/>
  <c r="U282" i="8"/>
  <c r="R244" i="8"/>
  <c r="AS304" i="5"/>
  <c r="AS57" i="5"/>
  <c r="BR57" i="5" s="1"/>
  <c r="BH293" i="5"/>
  <c r="AS150" i="5"/>
  <c r="BH137" i="5"/>
  <c r="AS91" i="5"/>
  <c r="BH120" i="5"/>
  <c r="BH132" i="5"/>
  <c r="BH311" i="5"/>
  <c r="AS191" i="5"/>
  <c r="AS155" i="5"/>
  <c r="BH117" i="5"/>
  <c r="AS281" i="5"/>
  <c r="BR281" i="5" s="1"/>
  <c r="Q282" i="8"/>
  <c r="AS47" i="5"/>
  <c r="BR47" i="5" s="1"/>
  <c r="AS113" i="5"/>
  <c r="K307" i="8"/>
  <c r="P307" i="8" s="1"/>
  <c r="BH254" i="5"/>
  <c r="BH62" i="5"/>
  <c r="AS5" i="5"/>
  <c r="BR5" i="5" s="1"/>
  <c r="AS316" i="5"/>
  <c r="BR316" i="5" s="1"/>
  <c r="BH219" i="5"/>
  <c r="K270" i="8"/>
  <c r="P270" i="8" s="1"/>
  <c r="AS13" i="5"/>
  <c r="BR13" i="5" s="1"/>
  <c r="AS116" i="5"/>
  <c r="BH266" i="5"/>
  <c r="AS342" i="5"/>
  <c r="BB342" i="5"/>
  <c r="S244" i="8"/>
  <c r="AS276" i="5"/>
  <c r="AS202" i="5"/>
  <c r="BR202" i="5" s="1"/>
  <c r="AS51" i="5"/>
  <c r="BR51" i="5" s="1"/>
  <c r="BH159" i="5"/>
  <c r="AS127" i="5"/>
  <c r="AS97" i="5"/>
  <c r="BH71" i="5"/>
  <c r="BH125" i="5"/>
  <c r="AS313" i="5"/>
  <c r="BH320" i="5"/>
  <c r="BH304" i="5"/>
  <c r="AS198" i="5"/>
  <c r="BH95" i="5"/>
  <c r="AS323" i="5"/>
  <c r="BR323" i="5" s="1"/>
  <c r="AS321" i="5"/>
  <c r="BR321" i="5" s="1"/>
  <c r="AS54" i="5"/>
  <c r="BR54" i="5" s="1"/>
  <c r="BH47" i="5"/>
  <c r="AS195" i="5"/>
  <c r="BR195" i="5" s="1"/>
  <c r="BH182" i="5"/>
  <c r="AS158" i="5"/>
  <c r="AS114" i="5"/>
  <c r="AS266" i="5"/>
  <c r="AS152" i="5"/>
  <c r="BH37" i="5"/>
  <c r="AS250" i="5"/>
  <c r="AS258" i="5"/>
  <c r="AS274" i="5"/>
  <c r="AS190" i="5"/>
  <c r="BH202" i="5"/>
  <c r="BH34" i="5"/>
  <c r="AS52" i="5"/>
  <c r="BR52" i="5" s="1"/>
  <c r="BH190" i="5"/>
  <c r="AS132" i="5"/>
  <c r="AS11" i="5"/>
  <c r="BH278" i="5"/>
  <c r="BH105" i="5"/>
  <c r="AS120" i="5"/>
  <c r="AS311" i="5"/>
  <c r="BH36" i="5"/>
  <c r="AS105" i="5"/>
  <c r="AS36" i="5"/>
  <c r="BR36" i="5" s="1"/>
  <c r="AS33" i="5"/>
  <c r="BR33" i="5" s="1"/>
  <c r="AS344" i="5"/>
  <c r="AS268" i="5"/>
  <c r="BR268" i="5" s="1"/>
  <c r="BB328" i="5"/>
  <c r="AS238" i="5"/>
  <c r="AS182" i="5"/>
  <c r="BH207" i="5"/>
  <c r="AS156" i="5"/>
  <c r="BH316" i="5"/>
  <c r="AS173" i="5"/>
  <c r="BH321" i="5"/>
  <c r="BH247" i="5"/>
  <c r="AS136" i="5"/>
  <c r="AS315" i="5"/>
  <c r="AS27" i="5"/>
  <c r="BR27" i="5" s="1"/>
  <c r="BH218" i="5"/>
  <c r="AS207" i="5"/>
  <c r="BR207" i="5" s="1"/>
  <c r="AS124" i="5"/>
  <c r="BH322" i="5"/>
  <c r="AS322" i="5"/>
  <c r="BH231" i="5"/>
  <c r="BH187" i="5"/>
  <c r="BH250" i="5"/>
  <c r="BH148" i="5"/>
  <c r="BH48" i="5"/>
  <c r="BH25" i="5"/>
  <c r="AS15" i="5"/>
  <c r="BR15" i="5" s="1"/>
  <c r="BH328" i="5"/>
  <c r="AS18" i="5"/>
  <c r="BR18" i="5" s="1"/>
  <c r="BH156" i="5"/>
  <c r="AS289" i="5"/>
  <c r="BR289" i="5" s="1"/>
  <c r="AS230" i="5"/>
  <c r="BR230" i="5" s="1"/>
  <c r="BH143" i="5"/>
  <c r="AS62" i="5"/>
  <c r="BR62" i="5" s="1"/>
  <c r="BH124" i="5"/>
  <c r="BB322" i="5"/>
  <c r="BH59" i="5"/>
  <c r="BH46" i="5"/>
  <c r="BH243" i="5"/>
  <c r="BH199" i="5"/>
  <c r="BH270" i="5"/>
  <c r="AS206" i="5"/>
  <c r="BH146" i="5"/>
  <c r="BH134" i="5"/>
  <c r="BH18" i="5"/>
  <c r="AS265" i="5"/>
  <c r="AS231" i="5"/>
  <c r="AS187" i="5"/>
  <c r="BR187" i="5" s="1"/>
  <c r="AS307" i="5"/>
  <c r="BH263" i="5"/>
  <c r="BH206" i="5"/>
  <c r="AS59" i="5"/>
  <c r="BR59" i="5" s="1"/>
  <c r="AS10" i="5"/>
  <c r="BR10" i="5" s="1"/>
  <c r="BH160" i="5"/>
  <c r="BH61" i="5"/>
  <c r="AS278" i="5"/>
  <c r="BH197" i="5"/>
  <c r="BH141" i="5"/>
  <c r="AS109" i="5"/>
  <c r="BR109" i="5" s="1"/>
  <c r="BH323" i="5"/>
  <c r="BH258" i="5"/>
  <c r="BH139" i="5"/>
  <c r="AS197" i="5"/>
  <c r="BR197" i="5" s="1"/>
  <c r="AS14" i="5"/>
  <c r="AS55" i="5"/>
  <c r="BR55" i="5" s="1"/>
  <c r="Q214" i="8"/>
  <c r="R311" i="8"/>
  <c r="S327" i="8"/>
  <c r="U342" i="8"/>
  <c r="T291" i="8"/>
  <c r="S303" i="8"/>
  <c r="K346" i="8"/>
  <c r="P346" i="8" s="1"/>
  <c r="T244" i="8"/>
  <c r="S319" i="8"/>
  <c r="K266" i="8"/>
  <c r="P266" i="8" s="1"/>
  <c r="K349" i="8"/>
  <c r="P349" i="8" s="1"/>
  <c r="R214" i="8"/>
  <c r="T303" i="8"/>
  <c r="S294" i="8"/>
  <c r="T294" i="8"/>
  <c r="U303" i="8"/>
  <c r="K299" i="8"/>
  <c r="P299" i="8" s="1"/>
  <c r="R294" i="8"/>
  <c r="Q303" i="8"/>
  <c r="K265" i="8"/>
  <c r="P265" i="8" s="1"/>
  <c r="R303" i="8"/>
  <c r="BH114" i="5"/>
  <c r="AS348" i="5"/>
  <c r="AV348" i="5" s="1"/>
  <c r="AS171" i="5"/>
  <c r="BH181" i="5"/>
  <c r="BH203" i="5"/>
  <c r="BH104" i="5"/>
  <c r="BH70" i="5"/>
  <c r="BH315" i="5"/>
  <c r="BH157" i="5"/>
  <c r="BH147" i="5"/>
  <c r="AS69" i="5"/>
  <c r="BR69" i="5" s="1"/>
  <c r="BH225" i="5"/>
  <c r="BH172" i="5"/>
  <c r="AS227" i="5"/>
  <c r="AS211" i="5"/>
  <c r="K303" i="8"/>
  <c r="P303" i="8" s="1"/>
  <c r="S311" i="8"/>
  <c r="BH348" i="5"/>
  <c r="BH295" i="5"/>
  <c r="AS196" i="5"/>
  <c r="BH191" i="5"/>
  <c r="BH211" i="5"/>
  <c r="BH140" i="5"/>
  <c r="BH58" i="5"/>
  <c r="AS9" i="5"/>
  <c r="BR9" i="5" s="1"/>
  <c r="AS58" i="5"/>
  <c r="BR58" i="5" s="1"/>
  <c r="AS251" i="5"/>
  <c r="AS217" i="5"/>
  <c r="AS147" i="5"/>
  <c r="BR147" i="5" s="1"/>
  <c r="AS148" i="5"/>
  <c r="BR148" i="5" s="1"/>
  <c r="BH109" i="5"/>
  <c r="AS16" i="5"/>
  <c r="BH163" i="5"/>
  <c r="BH319" i="5"/>
  <c r="BH196" i="5"/>
  <c r="AS172" i="5"/>
  <c r="BH97" i="5"/>
  <c r="AS135" i="5"/>
  <c r="BR135" i="5" s="1"/>
  <c r="BB319" i="5"/>
  <c r="AS242" i="5"/>
  <c r="AS225" i="5"/>
  <c r="BR225" i="5" s="1"/>
  <c r="AS181" i="5"/>
  <c r="BR181" i="5" s="1"/>
  <c r="AS180" i="5"/>
  <c r="BR180" i="5" s="1"/>
  <c r="AS199" i="5"/>
  <c r="AS159" i="5"/>
  <c r="BR159" i="5" s="1"/>
  <c r="AS166" i="5"/>
  <c r="BR166" i="5" s="1"/>
  <c r="AS259" i="5"/>
  <c r="BR259" i="5" s="1"/>
  <c r="BB323" i="5"/>
  <c r="AS248" i="5"/>
  <c r="BR248" i="5" s="1"/>
  <c r="BH242" i="5"/>
  <c r="BH152" i="5"/>
  <c r="BH130" i="5"/>
  <c r="BH234" i="5"/>
  <c r="BH183" i="5"/>
  <c r="BH127" i="5"/>
  <c r="BH142" i="5"/>
  <c r="K339" i="8"/>
  <c r="P339" i="8" s="1"/>
  <c r="K311" i="8"/>
  <c r="P311" i="8" s="1"/>
  <c r="U311" i="8"/>
  <c r="Q311" i="8"/>
  <c r="K323" i="8"/>
  <c r="P323" i="8" s="1"/>
  <c r="T311" i="8"/>
  <c r="K281" i="8"/>
  <c r="P281" i="8" s="1"/>
  <c r="S285" i="8"/>
  <c r="S227" i="8"/>
  <c r="K233" i="8"/>
  <c r="P233" i="8" s="1"/>
  <c r="S231" i="8"/>
  <c r="S211" i="8"/>
  <c r="I159" i="7"/>
  <c r="E159" i="7"/>
  <c r="I191" i="7"/>
  <c r="E191" i="7"/>
  <c r="I223" i="7"/>
  <c r="E223" i="7"/>
  <c r="I255" i="7"/>
  <c r="E255" i="7"/>
  <c r="I287" i="7"/>
  <c r="E287" i="7"/>
  <c r="I319" i="7"/>
  <c r="E319" i="7"/>
  <c r="E349" i="7"/>
  <c r="I349" i="7"/>
  <c r="E237" i="7"/>
  <c r="I237" i="7"/>
  <c r="E205" i="7"/>
  <c r="I205" i="7"/>
  <c r="E278" i="7"/>
  <c r="I278" i="7"/>
  <c r="E148" i="7"/>
  <c r="I148" i="7"/>
  <c r="E180" i="7"/>
  <c r="I180" i="7"/>
  <c r="E212" i="7"/>
  <c r="I212" i="7"/>
  <c r="E244" i="7"/>
  <c r="I244" i="7"/>
  <c r="E276" i="7"/>
  <c r="I276" i="7"/>
  <c r="E308" i="7"/>
  <c r="I308" i="7"/>
  <c r="E340" i="7"/>
  <c r="I340" i="7"/>
  <c r="AS48" i="5"/>
  <c r="E293" i="7"/>
  <c r="I293" i="7"/>
  <c r="S259" i="8"/>
  <c r="Q252" i="8"/>
  <c r="R252" i="8"/>
  <c r="T252" i="8"/>
  <c r="I254" i="7"/>
  <c r="E254" i="7"/>
  <c r="I160" i="7"/>
  <c r="E160" i="7"/>
  <c r="E192" i="7"/>
  <c r="I192" i="7"/>
  <c r="I224" i="7"/>
  <c r="E224" i="7"/>
  <c r="E256" i="7"/>
  <c r="I256" i="7"/>
  <c r="I288" i="7"/>
  <c r="E288" i="7"/>
  <c r="E320" i="7"/>
  <c r="I320" i="7"/>
  <c r="I262" i="7"/>
  <c r="E262" i="7"/>
  <c r="E169" i="7"/>
  <c r="I169" i="7"/>
  <c r="E201" i="7"/>
  <c r="I201" i="7"/>
  <c r="E233" i="7"/>
  <c r="I233" i="7"/>
  <c r="E265" i="7"/>
  <c r="I265" i="7"/>
  <c r="E297" i="7"/>
  <c r="I297" i="7"/>
  <c r="E329" i="7"/>
  <c r="I329" i="7"/>
  <c r="E154" i="7"/>
  <c r="I154" i="7"/>
  <c r="E186" i="7"/>
  <c r="I186" i="7"/>
  <c r="E218" i="7"/>
  <c r="I218" i="7"/>
  <c r="E250" i="7"/>
  <c r="I250" i="7"/>
  <c r="E282" i="7"/>
  <c r="I282" i="7"/>
  <c r="E314" i="7"/>
  <c r="I314" i="7"/>
  <c r="I346" i="7"/>
  <c r="E346" i="7"/>
  <c r="BH155" i="5"/>
  <c r="E163" i="7"/>
  <c r="I163" i="7"/>
  <c r="I195" i="7"/>
  <c r="E195" i="7"/>
  <c r="E227" i="7"/>
  <c r="I227" i="7"/>
  <c r="I259" i="7"/>
  <c r="E259" i="7"/>
  <c r="E291" i="7"/>
  <c r="I291" i="7"/>
  <c r="I323" i="7"/>
  <c r="E323" i="7"/>
  <c r="E189" i="7"/>
  <c r="I189" i="7"/>
  <c r="E341" i="7"/>
  <c r="I341" i="7"/>
  <c r="I174" i="7"/>
  <c r="E174" i="7"/>
  <c r="E214" i="7"/>
  <c r="I214" i="7"/>
  <c r="E261" i="7"/>
  <c r="I261" i="7"/>
  <c r="I190" i="7"/>
  <c r="E190" i="7"/>
  <c r="S205" i="8"/>
  <c r="S247" i="8"/>
  <c r="K284" i="8"/>
  <c r="P284" i="8" s="1"/>
  <c r="S252" i="8"/>
  <c r="AS221" i="5"/>
  <c r="BR221" i="5" s="1"/>
  <c r="I167" i="7"/>
  <c r="E167" i="7"/>
  <c r="I199" i="7"/>
  <c r="E199" i="7"/>
  <c r="I231" i="7"/>
  <c r="E231" i="7"/>
  <c r="I263" i="7"/>
  <c r="E263" i="7"/>
  <c r="I295" i="7"/>
  <c r="E295" i="7"/>
  <c r="I327" i="7"/>
  <c r="E327" i="7"/>
  <c r="E277" i="7"/>
  <c r="I277" i="7"/>
  <c r="E253" i="7"/>
  <c r="I253" i="7"/>
  <c r="I166" i="7"/>
  <c r="E166" i="7"/>
  <c r="I318" i="7"/>
  <c r="E318" i="7"/>
  <c r="E156" i="7"/>
  <c r="I156" i="7"/>
  <c r="E188" i="7"/>
  <c r="I188" i="7"/>
  <c r="E220" i="7"/>
  <c r="I220" i="7"/>
  <c r="E252" i="7"/>
  <c r="I252" i="7"/>
  <c r="E284" i="7"/>
  <c r="I284" i="7"/>
  <c r="E316" i="7"/>
  <c r="I316" i="7"/>
  <c r="E348" i="7"/>
  <c r="I348" i="7"/>
  <c r="E165" i="7"/>
  <c r="I165" i="7"/>
  <c r="E333" i="7"/>
  <c r="I333" i="7"/>
  <c r="S277" i="8"/>
  <c r="S240" i="8"/>
  <c r="I294" i="7"/>
  <c r="E294" i="7"/>
  <c r="AS247" i="5"/>
  <c r="BR247" i="5" s="1"/>
  <c r="I168" i="7"/>
  <c r="E168" i="7"/>
  <c r="E200" i="7"/>
  <c r="I200" i="7"/>
  <c r="I232" i="7"/>
  <c r="E232" i="7"/>
  <c r="E264" i="7"/>
  <c r="I264" i="7"/>
  <c r="I296" i="7"/>
  <c r="E296" i="7"/>
  <c r="E328" i="7"/>
  <c r="I328" i="7"/>
  <c r="I326" i="7"/>
  <c r="E326" i="7"/>
  <c r="E177" i="7"/>
  <c r="I177" i="7"/>
  <c r="E209" i="7"/>
  <c r="I209" i="7"/>
  <c r="E241" i="7"/>
  <c r="I241" i="7"/>
  <c r="E273" i="7"/>
  <c r="I273" i="7"/>
  <c r="E305" i="7"/>
  <c r="I305" i="7"/>
  <c r="E337" i="7"/>
  <c r="I337" i="7"/>
  <c r="BH280" i="5"/>
  <c r="E162" i="7"/>
  <c r="I162" i="7"/>
  <c r="E194" i="7"/>
  <c r="I194" i="7"/>
  <c r="E226" i="7"/>
  <c r="I226" i="7"/>
  <c r="E258" i="7"/>
  <c r="I258" i="7"/>
  <c r="E290" i="7"/>
  <c r="I290" i="7"/>
  <c r="E322" i="7"/>
  <c r="I322" i="7"/>
  <c r="E171" i="7"/>
  <c r="I171" i="7"/>
  <c r="I203" i="7"/>
  <c r="E203" i="7"/>
  <c r="E235" i="7"/>
  <c r="I235" i="7"/>
  <c r="I267" i="7"/>
  <c r="E267" i="7"/>
  <c r="E299" i="7"/>
  <c r="I299" i="7"/>
  <c r="I331" i="7"/>
  <c r="E331" i="7"/>
  <c r="E229" i="7"/>
  <c r="I229" i="7"/>
  <c r="I230" i="7"/>
  <c r="E230" i="7"/>
  <c r="E270" i="7"/>
  <c r="I270" i="7"/>
  <c r="E309" i="7"/>
  <c r="I309" i="7"/>
  <c r="I246" i="7"/>
  <c r="E246" i="7"/>
  <c r="S213" i="8"/>
  <c r="S207" i="8"/>
  <c r="S255" i="8"/>
  <c r="K236" i="8"/>
  <c r="P236" i="8" s="1"/>
  <c r="K268" i="8"/>
  <c r="P268" i="8" s="1"/>
  <c r="S208" i="8"/>
  <c r="S223" i="8"/>
  <c r="K278" i="8"/>
  <c r="P278" i="8" s="1"/>
  <c r="R278" i="8"/>
  <c r="S278" i="8"/>
  <c r="Q278" i="8"/>
  <c r="T278" i="8"/>
  <c r="U278" i="8"/>
  <c r="U262" i="8"/>
  <c r="R262" i="8"/>
  <c r="S262" i="8"/>
  <c r="Q262" i="8"/>
  <c r="T262" i="8"/>
  <c r="U254" i="8"/>
  <c r="K254" i="8"/>
  <c r="P254" i="8" s="1"/>
  <c r="S254" i="8"/>
  <c r="T254" i="8"/>
  <c r="R254" i="8"/>
  <c r="Q254" i="8"/>
  <c r="Q299" i="8"/>
  <c r="R299" i="8"/>
  <c r="I175" i="7"/>
  <c r="E175" i="7"/>
  <c r="I207" i="7"/>
  <c r="E207" i="7"/>
  <c r="I239" i="7"/>
  <c r="E239" i="7"/>
  <c r="I271" i="7"/>
  <c r="E271" i="7"/>
  <c r="I303" i="7"/>
  <c r="E303" i="7"/>
  <c r="I335" i="7"/>
  <c r="E335" i="7"/>
  <c r="E181" i="7"/>
  <c r="I181" i="7"/>
  <c r="E149" i="7"/>
  <c r="I149" i="7"/>
  <c r="E325" i="7"/>
  <c r="I325" i="7"/>
  <c r="E317" i="7"/>
  <c r="I317" i="7"/>
  <c r="E206" i="7"/>
  <c r="I206" i="7"/>
  <c r="E164" i="7"/>
  <c r="I164" i="7"/>
  <c r="E196" i="7"/>
  <c r="I196" i="7"/>
  <c r="E228" i="7"/>
  <c r="I228" i="7"/>
  <c r="E260" i="7"/>
  <c r="I260" i="7"/>
  <c r="E292" i="7"/>
  <c r="I292" i="7"/>
  <c r="E324" i="7"/>
  <c r="I324" i="7"/>
  <c r="E213" i="7"/>
  <c r="I213" i="7"/>
  <c r="S280" i="8"/>
  <c r="S283" i="8"/>
  <c r="S286" i="8"/>
  <c r="U286" i="8"/>
  <c r="K286" i="8"/>
  <c r="P286" i="8" s="1"/>
  <c r="R286" i="8"/>
  <c r="Q286" i="8"/>
  <c r="T286" i="8"/>
  <c r="U226" i="8"/>
  <c r="R226" i="8"/>
  <c r="Q226" i="8"/>
  <c r="T226" i="8"/>
  <c r="S226" i="8"/>
  <c r="AS263" i="5"/>
  <c r="BR263" i="5" s="1"/>
  <c r="I182" i="7"/>
  <c r="E182" i="7"/>
  <c r="E334" i="7"/>
  <c r="I334" i="7"/>
  <c r="I176" i="7"/>
  <c r="E176" i="7"/>
  <c r="I208" i="7"/>
  <c r="E208" i="7"/>
  <c r="I240" i="7"/>
  <c r="E240" i="7"/>
  <c r="I272" i="7"/>
  <c r="E272" i="7"/>
  <c r="I304" i="7"/>
  <c r="E304" i="7"/>
  <c r="I336" i="7"/>
  <c r="E336" i="7"/>
  <c r="E150" i="7"/>
  <c r="I150" i="7"/>
  <c r="I153" i="7"/>
  <c r="E153" i="7"/>
  <c r="E185" i="7"/>
  <c r="I185" i="7"/>
  <c r="I217" i="7"/>
  <c r="E217" i="7"/>
  <c r="E249" i="7"/>
  <c r="I249" i="7"/>
  <c r="I281" i="7"/>
  <c r="E281" i="7"/>
  <c r="E313" i="7"/>
  <c r="I313" i="7"/>
  <c r="I345" i="7"/>
  <c r="E345" i="7"/>
  <c r="E170" i="7"/>
  <c r="I170" i="7"/>
  <c r="E202" i="7"/>
  <c r="I202" i="7"/>
  <c r="E234" i="7"/>
  <c r="I234" i="7"/>
  <c r="E266" i="7"/>
  <c r="I266" i="7"/>
  <c r="E298" i="7"/>
  <c r="I298" i="7"/>
  <c r="E330" i="7"/>
  <c r="I330" i="7"/>
  <c r="I147" i="7"/>
  <c r="E147" i="7"/>
  <c r="E179" i="7"/>
  <c r="I179" i="7"/>
  <c r="I211" i="7"/>
  <c r="E211" i="7"/>
  <c r="E243" i="7"/>
  <c r="I243" i="7"/>
  <c r="I275" i="7"/>
  <c r="E275" i="7"/>
  <c r="E307" i="7"/>
  <c r="I307" i="7"/>
  <c r="I339" i="7"/>
  <c r="E339" i="7"/>
  <c r="E269" i="7"/>
  <c r="I269" i="7"/>
  <c r="I286" i="7"/>
  <c r="E286" i="7"/>
  <c r="I310" i="7"/>
  <c r="E310" i="7"/>
  <c r="E173" i="7"/>
  <c r="I173" i="7"/>
  <c r="I302" i="7"/>
  <c r="E302" i="7"/>
  <c r="BH167" i="5"/>
  <c r="S243" i="8"/>
  <c r="K273" i="8"/>
  <c r="P273" i="8" s="1"/>
  <c r="S215" i="8"/>
  <c r="S275" i="8"/>
  <c r="S199" i="8"/>
  <c r="S270" i="8"/>
  <c r="U270" i="8"/>
  <c r="R270" i="8"/>
  <c r="T270" i="8"/>
  <c r="Q270" i="8"/>
  <c r="I151" i="7"/>
  <c r="E151" i="7"/>
  <c r="I183" i="7"/>
  <c r="E183" i="7"/>
  <c r="I215" i="7"/>
  <c r="E215" i="7"/>
  <c r="I247" i="7"/>
  <c r="E247" i="7"/>
  <c r="I279" i="7"/>
  <c r="E279" i="7"/>
  <c r="I311" i="7"/>
  <c r="E311" i="7"/>
  <c r="I343" i="7"/>
  <c r="E343" i="7"/>
  <c r="E285" i="7"/>
  <c r="I285" i="7"/>
  <c r="E197" i="7"/>
  <c r="I197" i="7"/>
  <c r="E157" i="7"/>
  <c r="I157" i="7"/>
  <c r="I238" i="7"/>
  <c r="E238" i="7"/>
  <c r="E172" i="7"/>
  <c r="I172" i="7"/>
  <c r="E204" i="7"/>
  <c r="I204" i="7"/>
  <c r="E236" i="7"/>
  <c r="I236" i="7"/>
  <c r="E268" i="7"/>
  <c r="I268" i="7"/>
  <c r="E300" i="7"/>
  <c r="I300" i="7"/>
  <c r="E332" i="7"/>
  <c r="I332" i="7"/>
  <c r="E245" i="7"/>
  <c r="I245" i="7"/>
  <c r="S279" i="8"/>
  <c r="S239" i="8"/>
  <c r="S219" i="8"/>
  <c r="K241" i="8"/>
  <c r="P241" i="8" s="1"/>
  <c r="S220" i="8"/>
  <c r="R220" i="8"/>
  <c r="Q220" i="8"/>
  <c r="T220" i="8"/>
  <c r="I222" i="7"/>
  <c r="E222" i="7"/>
  <c r="I152" i="7"/>
  <c r="E152" i="7"/>
  <c r="E184" i="7"/>
  <c r="I184" i="7"/>
  <c r="I216" i="7"/>
  <c r="E216" i="7"/>
  <c r="E248" i="7"/>
  <c r="I248" i="7"/>
  <c r="I280" i="7"/>
  <c r="E280" i="7"/>
  <c r="E312" i="7"/>
  <c r="I312" i="7"/>
  <c r="I344" i="7"/>
  <c r="E344" i="7"/>
  <c r="I198" i="7"/>
  <c r="E198" i="7"/>
  <c r="E161" i="7"/>
  <c r="I161" i="7"/>
  <c r="E193" i="7"/>
  <c r="I193" i="7"/>
  <c r="I225" i="7"/>
  <c r="E225" i="7"/>
  <c r="E257" i="7"/>
  <c r="I257" i="7"/>
  <c r="I289" i="7"/>
  <c r="E289" i="7"/>
  <c r="E321" i="7"/>
  <c r="I321" i="7"/>
  <c r="E178" i="7"/>
  <c r="I178" i="7"/>
  <c r="E210" i="7"/>
  <c r="I210" i="7"/>
  <c r="E242" i="7"/>
  <c r="I242" i="7"/>
  <c r="E274" i="7"/>
  <c r="I274" i="7"/>
  <c r="E306" i="7"/>
  <c r="I306" i="7"/>
  <c r="E338" i="7"/>
  <c r="I338" i="7"/>
  <c r="E155" i="7"/>
  <c r="I155" i="7"/>
  <c r="E187" i="7"/>
  <c r="I187" i="7"/>
  <c r="E219" i="7"/>
  <c r="I219" i="7"/>
  <c r="E251" i="7"/>
  <c r="I251" i="7"/>
  <c r="E283" i="7"/>
  <c r="I283" i="7"/>
  <c r="E315" i="7"/>
  <c r="I315" i="7"/>
  <c r="E347" i="7"/>
  <c r="I347" i="7"/>
  <c r="E301" i="7"/>
  <c r="I301" i="7"/>
  <c r="E342" i="7"/>
  <c r="I342" i="7"/>
  <c r="I158" i="7"/>
  <c r="E158" i="7"/>
  <c r="AS56" i="5"/>
  <c r="E221" i="7"/>
  <c r="I221" i="7"/>
  <c r="U291" i="8"/>
  <c r="R291" i="8"/>
  <c r="S291" i="8"/>
  <c r="Q291" i="8"/>
  <c r="Q327" i="8"/>
  <c r="K294" i="8"/>
  <c r="P294" i="8" s="1"/>
  <c r="K327" i="8"/>
  <c r="P327" i="8" s="1"/>
  <c r="U294" i="8"/>
  <c r="U327" i="8"/>
  <c r="Q294" i="8"/>
  <c r="K319" i="8"/>
  <c r="P319" i="8" s="1"/>
  <c r="U319" i="8"/>
  <c r="Q319" i="8"/>
  <c r="S342" i="8"/>
  <c r="Q342" i="8"/>
  <c r="T342" i="8"/>
  <c r="R342" i="8"/>
  <c r="R315" i="8"/>
  <c r="Q315" i="8"/>
  <c r="U315" i="8"/>
  <c r="T315" i="8"/>
  <c r="R327" i="8"/>
  <c r="T327" i="8"/>
  <c r="S315" i="8"/>
  <c r="K315" i="8"/>
  <c r="P315" i="8" s="1"/>
  <c r="Q347" i="8"/>
  <c r="R347" i="8"/>
  <c r="T347" i="8"/>
  <c r="S325" i="8"/>
  <c r="S347" i="8"/>
  <c r="U347" i="8"/>
  <c r="T319" i="8"/>
  <c r="R319" i="8"/>
  <c r="K331" i="8"/>
  <c r="P331" i="8" s="1"/>
  <c r="K347" i="8"/>
  <c r="P347" i="8" s="1"/>
  <c r="S322" i="8"/>
  <c r="S338" i="8"/>
  <c r="S348" i="8"/>
  <c r="S330" i="8"/>
  <c r="S301" i="8"/>
  <c r="S293" i="8"/>
  <c r="S314" i="8"/>
  <c r="S328" i="8"/>
  <c r="U326" i="8"/>
  <c r="R326" i="8"/>
  <c r="S326" i="8"/>
  <c r="Q326" i="8"/>
  <c r="T326" i="8"/>
  <c r="K302" i="8"/>
  <c r="P302" i="8" s="1"/>
  <c r="S336" i="8"/>
  <c r="S329" i="8"/>
  <c r="S333" i="8"/>
  <c r="S309" i="8"/>
  <c r="K300" i="8"/>
  <c r="P300" i="8" s="1"/>
  <c r="S289" i="8"/>
  <c r="S337" i="8"/>
  <c r="R310" i="8"/>
  <c r="U310" i="8"/>
  <c r="S310" i="8"/>
  <c r="T310" i="8"/>
  <c r="Q310" i="8"/>
  <c r="S317" i="8"/>
  <c r="K332" i="8"/>
  <c r="P332" i="8" s="1"/>
  <c r="S321" i="8"/>
  <c r="U334" i="8"/>
  <c r="Q334" i="8"/>
  <c r="T334" i="8"/>
  <c r="S334" i="8"/>
  <c r="R334" i="8"/>
  <c r="S298" i="8"/>
  <c r="S305" i="8"/>
  <c r="T318" i="8"/>
  <c r="Q318" i="8"/>
  <c r="S318" i="8"/>
  <c r="U318" i="8"/>
  <c r="R318" i="8"/>
  <c r="S290" i="8"/>
  <c r="S256" i="8"/>
  <c r="K295" i="8"/>
  <c r="P295" i="8" s="1"/>
  <c r="S288" i="8"/>
  <c r="S221" i="8"/>
  <c r="K217" i="8"/>
  <c r="P217" i="8" s="1"/>
  <c r="S229" i="8"/>
  <c r="S320" i="8"/>
  <c r="S224" i="8"/>
  <c r="S261" i="8"/>
  <c r="U248" i="8"/>
  <c r="K248" i="8"/>
  <c r="P248" i="8" s="1"/>
  <c r="Q248" i="8"/>
  <c r="R248" i="8"/>
  <c r="K260" i="8"/>
  <c r="P260" i="8" s="1"/>
  <c r="T248" i="8"/>
  <c r="U313" i="8"/>
  <c r="K313" i="8"/>
  <c r="P313" i="8" s="1"/>
  <c r="Q313" i="8"/>
  <c r="T313" i="8"/>
  <c r="R313" i="8"/>
  <c r="U245" i="8"/>
  <c r="K245" i="8"/>
  <c r="P245" i="8" s="1"/>
  <c r="T245" i="8"/>
  <c r="Q245" i="8"/>
  <c r="R245" i="8"/>
  <c r="U237" i="8"/>
  <c r="K237" i="8"/>
  <c r="P237" i="8" s="1"/>
  <c r="R237" i="8"/>
  <c r="Q237" i="8"/>
  <c r="T237" i="8"/>
  <c r="S198" i="8"/>
  <c r="U213" i="8"/>
  <c r="K213" i="8"/>
  <c r="P213" i="8" s="1"/>
  <c r="T213" i="8"/>
  <c r="R213" i="8"/>
  <c r="Q213" i="8"/>
  <c r="U348" i="8"/>
  <c r="K348" i="8"/>
  <c r="P348" i="8" s="1"/>
  <c r="Q348" i="8"/>
  <c r="R348" i="8"/>
  <c r="T348" i="8"/>
  <c r="U305" i="8"/>
  <c r="K305" i="8"/>
  <c r="P305" i="8" s="1"/>
  <c r="T305" i="8"/>
  <c r="R305" i="8"/>
  <c r="Q305" i="8"/>
  <c r="S269" i="8"/>
  <c r="U279" i="8"/>
  <c r="K279" i="8"/>
  <c r="P279" i="8" s="1"/>
  <c r="R279" i="8"/>
  <c r="T279" i="8"/>
  <c r="Q279" i="8"/>
  <c r="K291" i="8"/>
  <c r="P291" i="8" s="1"/>
  <c r="U285" i="8"/>
  <c r="K285" i="8"/>
  <c r="P285" i="8" s="1"/>
  <c r="R285" i="8"/>
  <c r="Q285" i="8"/>
  <c r="T285" i="8"/>
  <c r="K288" i="8"/>
  <c r="P288" i="8" s="1"/>
  <c r="U288" i="8"/>
  <c r="R288" i="8"/>
  <c r="Q288" i="8"/>
  <c r="T288" i="8"/>
  <c r="U239" i="8"/>
  <c r="K239" i="8"/>
  <c r="P239" i="8" s="1"/>
  <c r="T239" i="8"/>
  <c r="Q239" i="8"/>
  <c r="R239" i="8"/>
  <c r="U215" i="8"/>
  <c r="K215" i="8"/>
  <c r="P215" i="8" s="1"/>
  <c r="R215" i="8"/>
  <c r="T215" i="8"/>
  <c r="Q215" i="8"/>
  <c r="S272" i="8"/>
  <c r="U231" i="8"/>
  <c r="K231" i="8"/>
  <c r="P231" i="8" s="1"/>
  <c r="Q231" i="8"/>
  <c r="T231" i="8"/>
  <c r="R231" i="8"/>
  <c r="U208" i="8"/>
  <c r="K208" i="8"/>
  <c r="P208" i="8" s="1"/>
  <c r="T208" i="8"/>
  <c r="R208" i="8"/>
  <c r="Q208" i="8"/>
  <c r="U287" i="8"/>
  <c r="K287" i="8"/>
  <c r="P287" i="8" s="1"/>
  <c r="Q287" i="8"/>
  <c r="R287" i="8"/>
  <c r="T287" i="8"/>
  <c r="U263" i="8"/>
  <c r="K263" i="8"/>
  <c r="P263" i="8" s="1"/>
  <c r="Q263" i="8"/>
  <c r="T263" i="8"/>
  <c r="R263" i="8"/>
  <c r="K232" i="8"/>
  <c r="P232" i="8" s="1"/>
  <c r="U232" i="8"/>
  <c r="Q232" i="8"/>
  <c r="T232" i="8"/>
  <c r="R232" i="8"/>
  <c r="U297" i="8"/>
  <c r="K297" i="8"/>
  <c r="P297" i="8" s="1"/>
  <c r="T297" i="8"/>
  <c r="R297" i="8"/>
  <c r="Q297" i="8"/>
  <c r="U344" i="8"/>
  <c r="K344" i="8"/>
  <c r="P344" i="8" s="1"/>
  <c r="T344" i="8"/>
  <c r="R344" i="8"/>
  <c r="Q344" i="8"/>
  <c r="U267" i="8"/>
  <c r="K267" i="8"/>
  <c r="P267" i="8" s="1"/>
  <c r="Q267" i="8"/>
  <c r="T267" i="8"/>
  <c r="R267" i="8"/>
  <c r="S248" i="8"/>
  <c r="U338" i="8"/>
  <c r="K338" i="8"/>
  <c r="P338" i="8" s="1"/>
  <c r="T338" i="8"/>
  <c r="Q338" i="8"/>
  <c r="R338" i="8"/>
  <c r="S313" i="8"/>
  <c r="S263" i="8"/>
  <c r="U205" i="8"/>
  <c r="K205" i="8"/>
  <c r="P205" i="8" s="1"/>
  <c r="Q205" i="8"/>
  <c r="T205" i="8"/>
  <c r="R205" i="8"/>
  <c r="S232" i="8"/>
  <c r="U330" i="8"/>
  <c r="K330" i="8"/>
  <c r="P330" i="8" s="1"/>
  <c r="K342" i="8"/>
  <c r="P342" i="8" s="1"/>
  <c r="T330" i="8"/>
  <c r="Q330" i="8"/>
  <c r="R330" i="8"/>
  <c r="S297" i="8"/>
  <c r="U301" i="8"/>
  <c r="K301" i="8"/>
  <c r="P301" i="8" s="1"/>
  <c r="Q301" i="8"/>
  <c r="T301" i="8"/>
  <c r="R301" i="8"/>
  <c r="U283" i="8"/>
  <c r="K283" i="8"/>
  <c r="P283" i="8" s="1"/>
  <c r="R283" i="8"/>
  <c r="T283" i="8"/>
  <c r="Q283" i="8"/>
  <c r="S245" i="8"/>
  <c r="S344" i="8"/>
  <c r="U336" i="8"/>
  <c r="K336" i="8"/>
  <c r="P336" i="8" s="1"/>
  <c r="T336" i="8"/>
  <c r="R336" i="8"/>
  <c r="Q336" i="8"/>
  <c r="U275" i="8"/>
  <c r="K275" i="8"/>
  <c r="P275" i="8" s="1"/>
  <c r="R275" i="8"/>
  <c r="T275" i="8"/>
  <c r="Q275" i="8"/>
  <c r="S237" i="8"/>
  <c r="S267" i="8"/>
  <c r="U227" i="8"/>
  <c r="K227" i="8"/>
  <c r="P227" i="8" s="1"/>
  <c r="T227" i="8"/>
  <c r="Q227" i="8"/>
  <c r="R227" i="8"/>
  <c r="U312" i="8"/>
  <c r="K312" i="8"/>
  <c r="P312" i="8" s="1"/>
  <c r="K324" i="8"/>
  <c r="P324" i="8" s="1"/>
  <c r="Q312" i="8"/>
  <c r="R312" i="8"/>
  <c r="T312" i="8"/>
  <c r="U251" i="8"/>
  <c r="K251" i="8"/>
  <c r="P251" i="8" s="1"/>
  <c r="R251" i="8"/>
  <c r="T251" i="8"/>
  <c r="Q251" i="8"/>
  <c r="U304" i="8"/>
  <c r="K304" i="8"/>
  <c r="P304" i="8" s="1"/>
  <c r="T304" i="8"/>
  <c r="Q304" i="8"/>
  <c r="R304" i="8"/>
  <c r="K316" i="8"/>
  <c r="P316" i="8" s="1"/>
  <c r="U290" i="8"/>
  <c r="K290" i="8"/>
  <c r="P290" i="8" s="1"/>
  <c r="Q290" i="8"/>
  <c r="R290" i="8"/>
  <c r="T290" i="8"/>
  <c r="K296" i="8"/>
  <c r="P296" i="8" s="1"/>
  <c r="U296" i="8"/>
  <c r="Q296" i="8"/>
  <c r="T296" i="8"/>
  <c r="K308" i="8"/>
  <c r="P308" i="8" s="1"/>
  <c r="R296" i="8"/>
  <c r="U235" i="8"/>
  <c r="K235" i="8"/>
  <c r="P235" i="8" s="1"/>
  <c r="Q235" i="8"/>
  <c r="T235" i="8"/>
  <c r="R235" i="8"/>
  <c r="U253" i="8"/>
  <c r="K253" i="8"/>
  <c r="P253" i="8" s="1"/>
  <c r="Q253" i="8"/>
  <c r="R253" i="8"/>
  <c r="T253" i="8"/>
  <c r="K216" i="8"/>
  <c r="P216" i="8" s="1"/>
  <c r="U216" i="8"/>
  <c r="T216" i="8"/>
  <c r="R216" i="8"/>
  <c r="Q216" i="8"/>
  <c r="S287" i="8"/>
  <c r="U203" i="8"/>
  <c r="K203" i="8"/>
  <c r="P203" i="8" s="1"/>
  <c r="T203" i="8"/>
  <c r="Q203" i="8"/>
  <c r="R203" i="8"/>
  <c r="U271" i="8"/>
  <c r="K271" i="8"/>
  <c r="P271" i="8" s="1"/>
  <c r="T271" i="8"/>
  <c r="R271" i="8"/>
  <c r="Q271" i="8"/>
  <c r="U306" i="8"/>
  <c r="K306" i="8"/>
  <c r="P306" i="8" s="1"/>
  <c r="Q306" i="8"/>
  <c r="R306" i="8"/>
  <c r="T306" i="8"/>
  <c r="K318" i="8"/>
  <c r="P318" i="8" s="1"/>
  <c r="U243" i="8"/>
  <c r="K243" i="8"/>
  <c r="P243" i="8" s="1"/>
  <c r="R243" i="8"/>
  <c r="T243" i="8"/>
  <c r="Q243" i="8"/>
  <c r="U333" i="8"/>
  <c r="K333" i="8"/>
  <c r="P333" i="8" s="1"/>
  <c r="Q333" i="8"/>
  <c r="T333" i="8"/>
  <c r="R333" i="8"/>
  <c r="U341" i="8"/>
  <c r="K341" i="8"/>
  <c r="P341" i="8" s="1"/>
  <c r="R341" i="8"/>
  <c r="Q341" i="8"/>
  <c r="T341" i="8"/>
  <c r="U345" i="8"/>
  <c r="K345" i="8"/>
  <c r="P345" i="8" s="1"/>
  <c r="Q345" i="8"/>
  <c r="T345" i="8"/>
  <c r="R345" i="8"/>
  <c r="U200" i="8"/>
  <c r="K200" i="8"/>
  <c r="P200" i="8" s="1"/>
  <c r="Q200" i="8"/>
  <c r="T200" i="8"/>
  <c r="R200" i="8"/>
  <c r="U322" i="8"/>
  <c r="K322" i="8"/>
  <c r="P322" i="8" s="1"/>
  <c r="T322" i="8"/>
  <c r="K334" i="8"/>
  <c r="P334" i="8" s="1"/>
  <c r="Q322" i="8"/>
  <c r="R322" i="8"/>
  <c r="U221" i="8"/>
  <c r="K221" i="8"/>
  <c r="P221" i="8" s="1"/>
  <c r="R221" i="8"/>
  <c r="Q221" i="8"/>
  <c r="T221" i="8"/>
  <c r="U314" i="8"/>
  <c r="K314" i="8"/>
  <c r="P314" i="8" s="1"/>
  <c r="R314" i="8"/>
  <c r="K326" i="8"/>
  <c r="P326" i="8" s="1"/>
  <c r="T314" i="8"/>
  <c r="Q314" i="8"/>
  <c r="K264" i="8"/>
  <c r="P264" i="8" s="1"/>
  <c r="U264" i="8"/>
  <c r="K276" i="8"/>
  <c r="P276" i="8" s="1"/>
  <c r="Q264" i="8"/>
  <c r="T264" i="8"/>
  <c r="R264" i="8"/>
  <c r="U240" i="8"/>
  <c r="K240" i="8"/>
  <c r="P240" i="8" s="1"/>
  <c r="T240" i="8"/>
  <c r="Q240" i="8"/>
  <c r="K252" i="8"/>
  <c r="P252" i="8" s="1"/>
  <c r="R240" i="8"/>
  <c r="K257" i="8"/>
  <c r="P257" i="8" s="1"/>
  <c r="S312" i="8"/>
  <c r="U325" i="8"/>
  <c r="K325" i="8"/>
  <c r="P325" i="8" s="1"/>
  <c r="Q325" i="8"/>
  <c r="T325" i="8"/>
  <c r="R325" i="8"/>
  <c r="S251" i="8"/>
  <c r="S306" i="8"/>
  <c r="S304" i="8"/>
  <c r="U207" i="8"/>
  <c r="K207" i="8"/>
  <c r="P207" i="8" s="1"/>
  <c r="Q207" i="8"/>
  <c r="T207" i="8"/>
  <c r="R207" i="8"/>
  <c r="S296" i="8"/>
  <c r="U309" i="8"/>
  <c r="K309" i="8"/>
  <c r="P309" i="8" s="1"/>
  <c r="T309" i="8"/>
  <c r="Q309" i="8"/>
  <c r="R309" i="8"/>
  <c r="S235" i="8"/>
  <c r="K225" i="8"/>
  <c r="P225" i="8" s="1"/>
  <c r="U289" i="8"/>
  <c r="K289" i="8"/>
  <c r="P289" i="8" s="1"/>
  <c r="Q289" i="8"/>
  <c r="T289" i="8"/>
  <c r="R289" i="8"/>
  <c r="S253" i="8"/>
  <c r="K249" i="8"/>
  <c r="P249" i="8" s="1"/>
  <c r="S216" i="8"/>
  <c r="U219" i="8"/>
  <c r="K219" i="8"/>
  <c r="P219" i="8" s="1"/>
  <c r="R219" i="8"/>
  <c r="T219" i="8"/>
  <c r="Q219" i="8"/>
  <c r="U211" i="8"/>
  <c r="K211" i="8"/>
  <c r="P211" i="8" s="1"/>
  <c r="R211" i="8"/>
  <c r="T211" i="8"/>
  <c r="Q211" i="8"/>
  <c r="U199" i="8"/>
  <c r="K199" i="8"/>
  <c r="P199" i="8" s="1"/>
  <c r="Q199" i="8"/>
  <c r="T199" i="8"/>
  <c r="R199" i="8"/>
  <c r="U329" i="8"/>
  <c r="K329" i="8"/>
  <c r="P329" i="8" s="1"/>
  <c r="T329" i="8"/>
  <c r="R329" i="8"/>
  <c r="Q329" i="8"/>
  <c r="S203" i="8"/>
  <c r="U321" i="8"/>
  <c r="K321" i="8"/>
  <c r="P321" i="8" s="1"/>
  <c r="T321" i="8"/>
  <c r="R321" i="8"/>
  <c r="Q321" i="8"/>
  <c r="S271" i="8"/>
  <c r="U277" i="8"/>
  <c r="K277" i="8"/>
  <c r="P277" i="8" s="1"/>
  <c r="T277" i="8"/>
  <c r="R277" i="8"/>
  <c r="Q277" i="8"/>
  <c r="U317" i="8"/>
  <c r="K317" i="8"/>
  <c r="P317" i="8" s="1"/>
  <c r="Q317" i="8"/>
  <c r="R317" i="8"/>
  <c r="T317" i="8"/>
  <c r="S341" i="8"/>
  <c r="K244" i="8"/>
  <c r="P244" i="8" s="1"/>
  <c r="S345" i="8"/>
  <c r="U261" i="8"/>
  <c r="K261" i="8"/>
  <c r="P261" i="8" s="1"/>
  <c r="Q261" i="8"/>
  <c r="R261" i="8"/>
  <c r="T261" i="8"/>
  <c r="K224" i="8"/>
  <c r="P224" i="8" s="1"/>
  <c r="U224" i="8"/>
  <c r="R224" i="8"/>
  <c r="Q224" i="8"/>
  <c r="T224" i="8"/>
  <c r="S200" i="8"/>
  <c r="K280" i="8"/>
  <c r="P280" i="8" s="1"/>
  <c r="U280" i="8"/>
  <c r="T280" i="8"/>
  <c r="K292" i="8"/>
  <c r="P292" i="8" s="1"/>
  <c r="R280" i="8"/>
  <c r="Q280" i="8"/>
  <c r="U256" i="8"/>
  <c r="K256" i="8"/>
  <c r="P256" i="8" s="1"/>
  <c r="Q256" i="8"/>
  <c r="R256" i="8"/>
  <c r="T256" i="8"/>
  <c r="U320" i="8"/>
  <c r="K320" i="8"/>
  <c r="P320" i="8" s="1"/>
  <c r="Q320" i="8"/>
  <c r="R320" i="8"/>
  <c r="T320" i="8"/>
  <c r="K212" i="8"/>
  <c r="P212" i="8" s="1"/>
  <c r="S264" i="8"/>
  <c r="U223" i="8"/>
  <c r="K223" i="8"/>
  <c r="P223" i="8" s="1"/>
  <c r="R223" i="8"/>
  <c r="Q223" i="8"/>
  <c r="T223" i="8"/>
  <c r="U229" i="8"/>
  <c r="K229" i="8"/>
  <c r="P229" i="8" s="1"/>
  <c r="R229" i="8"/>
  <c r="Q229" i="8"/>
  <c r="T229" i="8"/>
  <c r="S197" i="8"/>
  <c r="U298" i="8"/>
  <c r="K298" i="8"/>
  <c r="P298" i="8" s="1"/>
  <c r="Q298" i="8"/>
  <c r="R298" i="8"/>
  <c r="T298" i="8"/>
  <c r="K310" i="8"/>
  <c r="P310" i="8" s="1"/>
  <c r="U269" i="8"/>
  <c r="K269" i="8"/>
  <c r="P269" i="8" s="1"/>
  <c r="Q269" i="8"/>
  <c r="T269" i="8"/>
  <c r="R269" i="8"/>
  <c r="U255" i="8"/>
  <c r="K255" i="8"/>
  <c r="P255" i="8" s="1"/>
  <c r="Q255" i="8"/>
  <c r="R255" i="8"/>
  <c r="T255" i="8"/>
  <c r="U247" i="8"/>
  <c r="K247" i="8"/>
  <c r="P247" i="8" s="1"/>
  <c r="R247" i="8"/>
  <c r="Q247" i="8"/>
  <c r="T247" i="8"/>
  <c r="U259" i="8"/>
  <c r="K259" i="8"/>
  <c r="P259" i="8" s="1"/>
  <c r="T259" i="8"/>
  <c r="Q259" i="8"/>
  <c r="R259" i="8"/>
  <c r="U293" i="8"/>
  <c r="K293" i="8"/>
  <c r="P293" i="8" s="1"/>
  <c r="R293" i="8"/>
  <c r="Q293" i="8"/>
  <c r="T293" i="8"/>
  <c r="U272" i="8"/>
  <c r="K272" i="8"/>
  <c r="P272" i="8" s="1"/>
  <c r="T272" i="8"/>
  <c r="R272" i="8"/>
  <c r="Q272" i="8"/>
  <c r="K337" i="8"/>
  <c r="P337" i="8" s="1"/>
  <c r="U337" i="8"/>
  <c r="T337" i="8"/>
  <c r="R337" i="8"/>
  <c r="Q337" i="8"/>
  <c r="U328" i="8"/>
  <c r="K328" i="8"/>
  <c r="P328" i="8" s="1"/>
  <c r="T328" i="8"/>
  <c r="K340" i="8"/>
  <c r="P340" i="8" s="1"/>
  <c r="Q328" i="8"/>
  <c r="R328" i="8"/>
  <c r="U197" i="8"/>
  <c r="K209" i="8"/>
  <c r="P209" i="8" s="1"/>
  <c r="K197" i="8"/>
  <c r="P197" i="8" s="1"/>
  <c r="Q197" i="8"/>
  <c r="R197" i="8"/>
  <c r="T197" i="8"/>
  <c r="K198" i="8"/>
  <c r="P198" i="8" s="1"/>
  <c r="U198" i="8"/>
  <c r="T198" i="8"/>
  <c r="K210" i="8"/>
  <c r="P210" i="8" s="1"/>
  <c r="Q198" i="8"/>
  <c r="R198" i="8"/>
  <c r="BR300" i="5"/>
  <c r="BR277" i="5"/>
  <c r="BR241" i="5"/>
  <c r="BR231" i="5"/>
  <c r="BR239" i="5"/>
  <c r="BR204" i="5"/>
  <c r="BR188" i="5"/>
  <c r="BR94" i="5"/>
  <c r="BR132" i="5"/>
  <c r="BR311" i="5"/>
  <c r="BR254" i="5"/>
  <c r="BR198" i="5"/>
  <c r="BR160" i="5"/>
  <c r="BR117" i="5"/>
  <c r="BR313" i="5"/>
  <c r="BR206" i="5"/>
  <c r="BR190" i="5"/>
  <c r="BR189" i="5"/>
  <c r="BR167" i="5"/>
  <c r="BR303" i="5"/>
  <c r="BR293" i="5"/>
  <c r="BR233" i="5"/>
  <c r="BR113" i="5"/>
  <c r="BR223" i="5"/>
  <c r="BR196" i="5"/>
  <c r="BR12" i="5"/>
  <c r="BR329" i="5"/>
  <c r="BR205" i="5"/>
  <c r="BR102" i="5"/>
  <c r="BR71" i="5"/>
  <c r="BR172" i="5"/>
  <c r="BR143" i="5"/>
  <c r="AS107" i="5"/>
  <c r="BH107" i="5"/>
  <c r="BH110" i="5"/>
  <c r="AS110" i="5"/>
  <c r="BH88" i="5"/>
  <c r="AS88" i="5"/>
  <c r="BH80" i="5"/>
  <c r="AS80" i="5"/>
  <c r="BH72" i="5"/>
  <c r="AS72" i="5"/>
  <c r="BR137" i="5"/>
  <c r="BR96" i="5"/>
  <c r="AS29" i="5"/>
  <c r="BH29" i="5"/>
  <c r="BR114" i="5"/>
  <c r="BH27" i="5"/>
  <c r="BR8" i="5"/>
  <c r="BH26" i="5"/>
  <c r="AS23" i="5"/>
  <c r="BH23" i="5"/>
  <c r="AJ378" i="5"/>
  <c r="BR295" i="5"/>
  <c r="BR156" i="5"/>
  <c r="BR168" i="5"/>
  <c r="AI382" i="5"/>
  <c r="BB333" i="5"/>
  <c r="AS333" i="5"/>
  <c r="BH333" i="5"/>
  <c r="AI365" i="5"/>
  <c r="AK365" i="5" s="1"/>
  <c r="AS327" i="5"/>
  <c r="BH327" i="5"/>
  <c r="BB327" i="5"/>
  <c r="BH329" i="5"/>
  <c r="BH317" i="5"/>
  <c r="AS317" i="5"/>
  <c r="BR328" i="5"/>
  <c r="BH261" i="5"/>
  <c r="AS261" i="5"/>
  <c r="BR308" i="5"/>
  <c r="AS291" i="5"/>
  <c r="BH291" i="5"/>
  <c r="AS275" i="5"/>
  <c r="BH275" i="5"/>
  <c r="BR269" i="5"/>
  <c r="BR226" i="5"/>
  <c r="BH252" i="5"/>
  <c r="AS252" i="5"/>
  <c r="BH169" i="5"/>
  <c r="AS169" i="5"/>
  <c r="AS165" i="5"/>
  <c r="BH165" i="5"/>
  <c r="AS153" i="5"/>
  <c r="BH153" i="5"/>
  <c r="BR146" i="5"/>
  <c r="BR70" i="5"/>
  <c r="BR158" i="5"/>
  <c r="BR157" i="5"/>
  <c r="BH106" i="5"/>
  <c r="AS106" i="5"/>
  <c r="BH87" i="5"/>
  <c r="AS87" i="5"/>
  <c r="BH79" i="5"/>
  <c r="AS79" i="5"/>
  <c r="BH68" i="5"/>
  <c r="AS68" i="5"/>
  <c r="BR126" i="5"/>
  <c r="AS41" i="5"/>
  <c r="BH41" i="5"/>
  <c r="BR134" i="5"/>
  <c r="BR97" i="5"/>
  <c r="BH53" i="5"/>
  <c r="AS28" i="5"/>
  <c r="BH28" i="5"/>
  <c r="BR155" i="5"/>
  <c r="AI380" i="5"/>
  <c r="BB332" i="5"/>
  <c r="AS332" i="5"/>
  <c r="BH332" i="5"/>
  <c r="BB348" i="5"/>
  <c r="AH381" i="5"/>
  <c r="AK369" i="5"/>
  <c r="BH340" i="5"/>
  <c r="BB340" i="5"/>
  <c r="AS340" i="5"/>
  <c r="AI385" i="5"/>
  <c r="AJ383" i="5"/>
  <c r="AH397" i="5"/>
  <c r="AI378" i="5"/>
  <c r="BR312" i="5"/>
  <c r="BH301" i="5"/>
  <c r="AS301" i="5"/>
  <c r="BR310" i="5"/>
  <c r="BH284" i="5"/>
  <c r="AS284" i="5"/>
  <c r="BR258" i="5"/>
  <c r="BH224" i="5"/>
  <c r="AS224" i="5"/>
  <c r="AS215" i="5"/>
  <c r="BH215" i="5"/>
  <c r="AS253" i="5"/>
  <c r="BH253" i="5"/>
  <c r="BR249" i="5"/>
  <c r="AS255" i="5"/>
  <c r="BH255" i="5"/>
  <c r="BR217" i="5"/>
  <c r="BR238" i="5"/>
  <c r="BR219" i="5"/>
  <c r="BH177" i="5"/>
  <c r="AS177" i="5"/>
  <c r="BR227" i="5"/>
  <c r="BH192" i="5"/>
  <c r="AS192" i="5"/>
  <c r="BH189" i="5"/>
  <c r="BR163" i="5"/>
  <c r="BR151" i="5"/>
  <c r="AS115" i="5"/>
  <c r="BH115" i="5"/>
  <c r="BR103" i="5"/>
  <c r="BR101" i="5"/>
  <c r="BH86" i="5"/>
  <c r="AS86" i="5"/>
  <c r="BH78" i="5"/>
  <c r="AS78" i="5"/>
  <c r="BH67" i="5"/>
  <c r="AS67" i="5"/>
  <c r="BR95" i="5"/>
  <c r="BR127" i="5"/>
  <c r="AS40" i="5"/>
  <c r="BH40" i="5"/>
  <c r="BR120" i="5"/>
  <c r="BH52" i="5"/>
  <c r="BR104" i="5"/>
  <c r="AS21" i="5"/>
  <c r="BH21" i="5"/>
  <c r="BR306" i="5"/>
  <c r="BR280" i="5"/>
  <c r="AJ381" i="5"/>
  <c r="AI375" i="5"/>
  <c r="AS343" i="5"/>
  <c r="BH343" i="5"/>
  <c r="BB343" i="5"/>
  <c r="BH339" i="5"/>
  <c r="BB339" i="5"/>
  <c r="AS339" i="5"/>
  <c r="AJ380" i="5"/>
  <c r="AJ385" i="5"/>
  <c r="BR347" i="5"/>
  <c r="AJ379" i="5"/>
  <c r="AK373" i="5"/>
  <c r="BH344" i="5"/>
  <c r="BH347" i="5"/>
  <c r="BB335" i="5"/>
  <c r="AS335" i="5"/>
  <c r="BH335" i="5"/>
  <c r="AS326" i="5"/>
  <c r="BB326" i="5"/>
  <c r="BH326" i="5"/>
  <c r="BR324" i="5"/>
  <c r="AS298" i="5"/>
  <c r="BH298" i="5"/>
  <c r="BR307" i="5"/>
  <c r="BH257" i="5"/>
  <c r="AS257" i="5"/>
  <c r="BH310" i="5"/>
  <c r="BH292" i="5"/>
  <c r="AS292" i="5"/>
  <c r="BH260" i="5"/>
  <c r="AS260" i="5"/>
  <c r="AS279" i="5"/>
  <c r="BH279" i="5"/>
  <c r="BR273" i="5"/>
  <c r="BR276" i="5"/>
  <c r="BH273" i="5"/>
  <c r="AS246" i="5"/>
  <c r="BH246" i="5"/>
  <c r="AS245" i="5"/>
  <c r="BH245" i="5"/>
  <c r="BH287" i="5"/>
  <c r="BR270" i="5"/>
  <c r="BR216" i="5"/>
  <c r="AS212" i="5"/>
  <c r="BH212" i="5"/>
  <c r="BH209" i="5"/>
  <c r="AS209" i="5"/>
  <c r="BH193" i="5"/>
  <c r="AS193" i="5"/>
  <c r="BH185" i="5"/>
  <c r="AS185" i="5"/>
  <c r="BH227" i="5"/>
  <c r="BR211" i="5"/>
  <c r="AS149" i="5"/>
  <c r="BH149" i="5"/>
  <c r="AS131" i="5"/>
  <c r="BH131" i="5"/>
  <c r="BH98" i="5"/>
  <c r="AS98" i="5"/>
  <c r="BR116" i="5"/>
  <c r="BH85" i="5"/>
  <c r="AS85" i="5"/>
  <c r="BH77" i="5"/>
  <c r="AS77" i="5"/>
  <c r="BH66" i="5"/>
  <c r="AS66" i="5"/>
  <c r="AS64" i="5"/>
  <c r="BH64" i="5"/>
  <c r="BH91" i="5"/>
  <c r="AS39" i="5"/>
  <c r="BH39" i="5"/>
  <c r="BH51" i="5"/>
  <c r="BR108" i="5"/>
  <c r="BR16" i="5"/>
  <c r="BR6" i="5"/>
  <c r="BH349" i="5"/>
  <c r="BB349" i="5"/>
  <c r="AS349" i="5"/>
  <c r="AH376" i="5"/>
  <c r="AK364" i="5"/>
  <c r="BR203" i="5"/>
  <c r="BR344" i="5"/>
  <c r="AH380" i="5"/>
  <c r="AK368" i="5"/>
  <c r="AH377" i="5"/>
  <c r="AK363" i="5"/>
  <c r="AH375" i="5"/>
  <c r="BB338" i="5"/>
  <c r="BH338" i="5"/>
  <c r="AS338" i="5"/>
  <c r="BB344" i="5"/>
  <c r="BH342" i="5"/>
  <c r="BB330" i="5"/>
  <c r="AS330" i="5"/>
  <c r="BH330" i="5"/>
  <c r="AH374" i="5"/>
  <c r="AK362" i="5"/>
  <c r="BR299" i="5"/>
  <c r="BH294" i="5"/>
  <c r="AS294" i="5"/>
  <c r="AS267" i="5"/>
  <c r="BH267" i="5"/>
  <c r="BH303" i="5"/>
  <c r="BH286" i="5"/>
  <c r="AS286" i="5"/>
  <c r="BR234" i="5"/>
  <c r="AS214" i="5"/>
  <c r="BH214" i="5"/>
  <c r="AS229" i="5"/>
  <c r="BH229" i="5"/>
  <c r="BR287" i="5"/>
  <c r="BR250" i="5"/>
  <c r="BH201" i="5"/>
  <c r="AS201" i="5"/>
  <c r="BH176" i="5"/>
  <c r="AS176" i="5"/>
  <c r="BR199" i="5"/>
  <c r="BH164" i="5"/>
  <c r="AS164" i="5"/>
  <c r="BR179" i="5"/>
  <c r="AS161" i="5"/>
  <c r="BH161" i="5"/>
  <c r="BR152" i="5"/>
  <c r="BR124" i="5"/>
  <c r="AS122" i="5"/>
  <c r="BH122" i="5"/>
  <c r="BH133" i="5"/>
  <c r="AS133" i="5"/>
  <c r="AS99" i="5"/>
  <c r="BH99" i="5"/>
  <c r="BH84" i="5"/>
  <c r="AS84" i="5"/>
  <c r="BH76" i="5"/>
  <c r="AS76" i="5"/>
  <c r="BR139" i="5"/>
  <c r="BR136" i="5"/>
  <c r="BR91" i="5"/>
  <c r="AS38" i="5"/>
  <c r="BH38" i="5"/>
  <c r="BH50" i="5"/>
  <c r="AH383" i="5"/>
  <c r="AK371" i="5"/>
  <c r="BB336" i="5"/>
  <c r="AS336" i="5"/>
  <c r="BH336" i="5"/>
  <c r="BH264" i="5"/>
  <c r="AS264" i="5"/>
  <c r="BR218" i="5"/>
  <c r="AS178" i="5"/>
  <c r="BH178" i="5"/>
  <c r="BH208" i="5"/>
  <c r="AS208" i="5"/>
  <c r="BB341" i="5"/>
  <c r="AS341" i="5"/>
  <c r="BH341" i="5"/>
  <c r="BR346" i="5"/>
  <c r="AS345" i="5"/>
  <c r="BH345" i="5"/>
  <c r="BB345" i="5"/>
  <c r="AI379" i="5"/>
  <c r="AH372" i="5"/>
  <c r="AK360" i="5"/>
  <c r="AJ377" i="5"/>
  <c r="AJ375" i="5"/>
  <c r="AI374" i="5"/>
  <c r="BB337" i="5"/>
  <c r="AS337" i="5"/>
  <c r="BH337" i="5"/>
  <c r="AS325" i="5"/>
  <c r="BB325" i="5"/>
  <c r="BH325" i="5"/>
  <c r="BR320" i="5"/>
  <c r="AS314" i="5"/>
  <c r="BH314" i="5"/>
  <c r="BR315" i="5"/>
  <c r="AS296" i="5"/>
  <c r="BH296" i="5"/>
  <c r="BR265" i="5"/>
  <c r="BR266" i="5"/>
  <c r="BH276" i="5"/>
  <c r="BR251" i="5"/>
  <c r="BH272" i="5"/>
  <c r="BH244" i="5"/>
  <c r="AS244" i="5"/>
  <c r="BR290" i="5"/>
  <c r="BH235" i="5"/>
  <c r="AS235" i="5"/>
  <c r="BH241" i="5"/>
  <c r="AS194" i="5"/>
  <c r="BH194" i="5"/>
  <c r="BH200" i="5"/>
  <c r="AS200" i="5"/>
  <c r="BH184" i="5"/>
  <c r="AS184" i="5"/>
  <c r="BH170" i="5"/>
  <c r="AS170" i="5"/>
  <c r="AS145" i="5"/>
  <c r="BH145" i="5"/>
  <c r="BR183" i="5"/>
  <c r="BR129" i="5"/>
  <c r="BR142" i="5"/>
  <c r="BH173" i="5"/>
  <c r="BR93" i="5"/>
  <c r="BH83" i="5"/>
  <c r="AS83" i="5"/>
  <c r="BH75" i="5"/>
  <c r="AS75" i="5"/>
  <c r="BR105" i="5"/>
  <c r="AS32" i="5"/>
  <c r="BH32" i="5"/>
  <c r="AS65" i="5"/>
  <c r="BH65" i="5"/>
  <c r="BR11" i="5"/>
  <c r="BH232" i="5"/>
  <c r="AS232" i="5"/>
  <c r="BR242" i="5"/>
  <c r="BR342" i="5"/>
  <c r="AH378" i="5"/>
  <c r="AK366" i="5"/>
  <c r="AI384" i="5"/>
  <c r="BB334" i="5"/>
  <c r="AS334" i="5"/>
  <c r="BH334" i="5"/>
  <c r="BH331" i="5"/>
  <c r="AS331" i="5"/>
  <c r="BB331" i="5"/>
  <c r="BH256" i="5"/>
  <c r="AS256" i="5"/>
  <c r="AS283" i="5"/>
  <c r="BH283" i="5"/>
  <c r="BH282" i="5"/>
  <c r="AS282" i="5"/>
  <c r="BR272" i="5"/>
  <c r="BH240" i="5"/>
  <c r="AS240" i="5"/>
  <c r="BR278" i="5"/>
  <c r="BR274" i="5"/>
  <c r="BH265" i="5"/>
  <c r="BH236" i="5"/>
  <c r="AS236" i="5"/>
  <c r="BH228" i="5"/>
  <c r="AS228" i="5"/>
  <c r="AS222" i="5"/>
  <c r="BH222" i="5"/>
  <c r="BR220" i="5"/>
  <c r="BR191" i="5"/>
  <c r="BR182" i="5"/>
  <c r="AS175" i="5"/>
  <c r="BH175" i="5"/>
  <c r="BH204" i="5"/>
  <c r="BR162" i="5"/>
  <c r="BR173" i="5"/>
  <c r="BH92" i="5"/>
  <c r="BR154" i="5"/>
  <c r="BR112" i="5"/>
  <c r="BH82" i="5"/>
  <c r="AS82" i="5"/>
  <c r="BH74" i="5"/>
  <c r="AS74" i="5"/>
  <c r="AS7" i="5"/>
  <c r="BH19" i="5"/>
  <c r="BH100" i="5"/>
  <c r="BH111" i="5"/>
  <c r="AS31" i="5"/>
  <c r="BH31" i="5"/>
  <c r="BR118" i="5"/>
  <c r="AS20" i="5"/>
  <c r="BH20" i="5"/>
  <c r="BR14" i="5"/>
  <c r="AH379" i="5"/>
  <c r="AK367" i="5"/>
  <c r="BR322" i="5"/>
  <c r="AS302" i="5"/>
  <c r="BH302" i="5"/>
  <c r="AS174" i="5"/>
  <c r="BH174" i="5"/>
  <c r="AH382" i="5"/>
  <c r="AK370" i="5"/>
  <c r="AI381" i="5"/>
  <c r="AI376" i="5"/>
  <c r="AJ384" i="5"/>
  <c r="AJ382" i="5"/>
  <c r="AI383" i="5"/>
  <c r="AJ374" i="5"/>
  <c r="BB347" i="5"/>
  <c r="AJ376" i="5"/>
  <c r="BB329" i="5"/>
  <c r="AS309" i="5"/>
  <c r="BH309" i="5"/>
  <c r="BH297" i="5"/>
  <c r="AS297" i="5"/>
  <c r="BR304" i="5"/>
  <c r="BH285" i="5"/>
  <c r="AS285" i="5"/>
  <c r="BH288" i="5"/>
  <c r="AS288" i="5"/>
  <c r="BR319" i="5"/>
  <c r="AS271" i="5"/>
  <c r="BH271" i="5"/>
  <c r="BR243" i="5"/>
  <c r="AS237" i="5"/>
  <c r="BH237" i="5"/>
  <c r="BR262" i="5"/>
  <c r="BH248" i="5"/>
  <c r="BR213" i="5"/>
  <c r="BH226" i="5"/>
  <c r="BH220" i="5"/>
  <c r="BH144" i="5"/>
  <c r="AS144" i="5"/>
  <c r="BH186" i="5"/>
  <c r="BR150" i="5"/>
  <c r="AS138" i="5"/>
  <c r="BH138" i="5"/>
  <c r="AS119" i="5"/>
  <c r="BH119" i="5"/>
  <c r="BR171" i="5"/>
  <c r="BH90" i="5"/>
  <c r="AS90" i="5"/>
  <c r="BR125" i="5"/>
  <c r="BH89" i="5"/>
  <c r="AS89" i="5"/>
  <c r="BH81" i="5"/>
  <c r="AS81" i="5"/>
  <c r="BH73" i="5"/>
  <c r="AS73" i="5"/>
  <c r="BR111" i="5"/>
  <c r="AS30" i="5"/>
  <c r="BH30" i="5"/>
  <c r="BR121" i="5"/>
  <c r="BR128" i="5"/>
  <c r="BH118" i="5"/>
  <c r="AS24" i="5"/>
  <c r="BH24" i="5"/>
  <c r="AV349" i="5" l="1"/>
  <c r="BR56" i="5"/>
  <c r="BR48" i="5"/>
  <c r="AK385" i="5"/>
  <c r="BR184" i="5"/>
  <c r="AH384" i="5"/>
  <c r="AK372" i="5"/>
  <c r="BR209" i="5"/>
  <c r="BR245" i="5"/>
  <c r="BR335" i="5"/>
  <c r="AJ397" i="5"/>
  <c r="BR301" i="5"/>
  <c r="AI390" i="5"/>
  <c r="BR340" i="5"/>
  <c r="BR332" i="5"/>
  <c r="BR169" i="5"/>
  <c r="BR252" i="5"/>
  <c r="AJ390" i="5"/>
  <c r="BR88" i="5"/>
  <c r="BR264" i="5"/>
  <c r="BR89" i="5"/>
  <c r="BR144" i="5"/>
  <c r="BR271" i="5"/>
  <c r="BR309" i="5"/>
  <c r="AJ386" i="5"/>
  <c r="BR174" i="5"/>
  <c r="BR334" i="5"/>
  <c r="AI396" i="5"/>
  <c r="BR235" i="5"/>
  <c r="BR325" i="5"/>
  <c r="BR164" i="5"/>
  <c r="BR176" i="5"/>
  <c r="BR214" i="5"/>
  <c r="AK380" i="5"/>
  <c r="AH392" i="5"/>
  <c r="BR257" i="5"/>
  <c r="AJ392" i="5"/>
  <c r="BR21" i="5"/>
  <c r="BR79" i="5"/>
  <c r="BR275" i="5"/>
  <c r="BR82" i="5"/>
  <c r="BR83" i="5"/>
  <c r="BR119" i="5"/>
  <c r="BR237" i="5"/>
  <c r="AH390" i="5"/>
  <c r="AK378" i="5"/>
  <c r="BR200" i="5"/>
  <c r="BR314" i="5"/>
  <c r="AJ387" i="5"/>
  <c r="AI391" i="5"/>
  <c r="BR341" i="5"/>
  <c r="BR208" i="5"/>
  <c r="BR99" i="5"/>
  <c r="AH387" i="5"/>
  <c r="AK375" i="5"/>
  <c r="BR66" i="5"/>
  <c r="BR98" i="5"/>
  <c r="BR255" i="5"/>
  <c r="BR215" i="5"/>
  <c r="BR284" i="5"/>
  <c r="BR28" i="5"/>
  <c r="BR41" i="5"/>
  <c r="BR153" i="5"/>
  <c r="BR327" i="5"/>
  <c r="AI394" i="5"/>
  <c r="BR110" i="5"/>
  <c r="AH394" i="5"/>
  <c r="AK382" i="5"/>
  <c r="BR256" i="5"/>
  <c r="AI388" i="5"/>
  <c r="BR222" i="5"/>
  <c r="BR282" i="5"/>
  <c r="BR145" i="5"/>
  <c r="BR337" i="5"/>
  <c r="BR336" i="5"/>
  <c r="BR133" i="5"/>
  <c r="BR246" i="5"/>
  <c r="BR279" i="5"/>
  <c r="BR339" i="5"/>
  <c r="BR40" i="5"/>
  <c r="BR67" i="5"/>
  <c r="BR224" i="5"/>
  <c r="AH409" i="5"/>
  <c r="BR87" i="5"/>
  <c r="BR291" i="5"/>
  <c r="BR23" i="5"/>
  <c r="AJ394" i="5"/>
  <c r="BR302" i="5"/>
  <c r="BR24" i="5"/>
  <c r="BR288" i="5"/>
  <c r="BR297" i="5"/>
  <c r="BR31" i="5"/>
  <c r="BR228" i="5"/>
  <c r="BR232" i="5"/>
  <c r="BR65" i="5"/>
  <c r="BR170" i="5"/>
  <c r="BR38" i="5"/>
  <c r="BR76" i="5"/>
  <c r="BR201" i="5"/>
  <c r="AH388" i="5"/>
  <c r="AK376" i="5"/>
  <c r="BR77" i="5"/>
  <c r="BR185" i="5"/>
  <c r="BR212" i="5"/>
  <c r="BR260" i="5"/>
  <c r="AJ391" i="5"/>
  <c r="BR177" i="5"/>
  <c r="AH393" i="5"/>
  <c r="AK381" i="5"/>
  <c r="BR165" i="5"/>
  <c r="BR29" i="5"/>
  <c r="BR72" i="5"/>
  <c r="BR73" i="5"/>
  <c r="BR90" i="5"/>
  <c r="BR138" i="5"/>
  <c r="AI395" i="5"/>
  <c r="AJ396" i="5"/>
  <c r="AI393" i="5"/>
  <c r="BR20" i="5"/>
  <c r="BR7" i="5"/>
  <c r="BR331" i="5"/>
  <c r="BR194" i="5"/>
  <c r="BR244" i="5"/>
  <c r="BR296" i="5"/>
  <c r="AJ389" i="5"/>
  <c r="BR345" i="5"/>
  <c r="BR178" i="5"/>
  <c r="BR39" i="5"/>
  <c r="AI387" i="5"/>
  <c r="BR78" i="5"/>
  <c r="AJ395" i="5"/>
  <c r="BR317" i="5"/>
  <c r="AI377" i="5"/>
  <c r="AK377" i="5" s="1"/>
  <c r="AH391" i="5"/>
  <c r="AK379" i="5"/>
  <c r="BR30" i="5"/>
  <c r="AJ388" i="5"/>
  <c r="BR74" i="5"/>
  <c r="BR236" i="5"/>
  <c r="BR240" i="5"/>
  <c r="BR283" i="5"/>
  <c r="BR75" i="5"/>
  <c r="AI386" i="5"/>
  <c r="BR84" i="5"/>
  <c r="BR122" i="5"/>
  <c r="BR161" i="5"/>
  <c r="BR267" i="5"/>
  <c r="BR330" i="5"/>
  <c r="BR338" i="5"/>
  <c r="AH389" i="5"/>
  <c r="BR64" i="5"/>
  <c r="BR85" i="5"/>
  <c r="BR131" i="5"/>
  <c r="BR149" i="5"/>
  <c r="BR193" i="5"/>
  <c r="BR292" i="5"/>
  <c r="BR326" i="5"/>
  <c r="BR343" i="5"/>
  <c r="BR80" i="5"/>
  <c r="BR107" i="5"/>
  <c r="BR81" i="5"/>
  <c r="BR285" i="5"/>
  <c r="BR175" i="5"/>
  <c r="BR32" i="5"/>
  <c r="AH395" i="5"/>
  <c r="AK383" i="5"/>
  <c r="BR229" i="5"/>
  <c r="BR286" i="5"/>
  <c r="BR294" i="5"/>
  <c r="AK374" i="5"/>
  <c r="AH386" i="5"/>
  <c r="BR298" i="5"/>
  <c r="AJ393" i="5"/>
  <c r="BR86" i="5"/>
  <c r="BR115" i="5"/>
  <c r="BR192" i="5"/>
  <c r="BR253" i="5"/>
  <c r="AI397" i="5"/>
  <c r="AI392" i="5"/>
  <c r="BR68" i="5"/>
  <c r="BR106" i="5"/>
  <c r="BR261" i="5"/>
  <c r="BR333" i="5"/>
  <c r="AI399" i="5" l="1"/>
  <c r="AI400" i="5"/>
  <c r="AI406" i="5"/>
  <c r="AH399" i="5"/>
  <c r="AK387" i="5"/>
  <c r="AI403" i="5"/>
  <c r="AI404" i="5"/>
  <c r="AI407" i="5"/>
  <c r="AJ399" i="5"/>
  <c r="AH402" i="5"/>
  <c r="AK390" i="5"/>
  <c r="AI409" i="5"/>
  <c r="AH400" i="5"/>
  <c r="AK388" i="5"/>
  <c r="AJ398" i="5"/>
  <c r="AJ402" i="5"/>
  <c r="AH403" i="5"/>
  <c r="AK391" i="5"/>
  <c r="AJ409" i="5"/>
  <c r="AJ405" i="5"/>
  <c r="AK386" i="5"/>
  <c r="AH398" i="5"/>
  <c r="AJ407" i="5"/>
  <c r="AK397" i="5"/>
  <c r="AJ404" i="5"/>
  <c r="AI408" i="5"/>
  <c r="AI402" i="5"/>
  <c r="AI389" i="5"/>
  <c r="AK389" i="5" s="1"/>
  <c r="AI405" i="5"/>
  <c r="AJ406" i="5"/>
  <c r="AH406" i="5"/>
  <c r="AK394" i="5"/>
  <c r="AH407" i="5"/>
  <c r="AK395" i="5"/>
  <c r="AH401" i="5"/>
  <c r="AJ400" i="5"/>
  <c r="AJ408" i="5"/>
  <c r="AI398" i="5"/>
  <c r="AJ401" i="5"/>
  <c r="AH405" i="5"/>
  <c r="AK393" i="5"/>
  <c r="AJ403" i="5"/>
  <c r="AH404" i="5"/>
  <c r="AK392" i="5"/>
  <c r="AH396" i="5"/>
  <c r="AK384" i="5"/>
  <c r="AK403" i="5" l="1"/>
  <c r="AH408" i="5"/>
  <c r="AK396" i="5"/>
  <c r="AK406" i="5"/>
  <c r="AK402" i="5"/>
  <c r="AK405" i="5"/>
  <c r="AK409" i="5"/>
  <c r="AH411" i="5"/>
  <c r="AK399" i="5"/>
  <c r="AJ412" i="5"/>
  <c r="AH412" i="5"/>
  <c r="AK400" i="5"/>
  <c r="AJ411" i="5"/>
  <c r="AK407" i="5"/>
  <c r="AK404" i="5"/>
  <c r="AH410" i="5"/>
  <c r="AK398" i="5"/>
  <c r="AI410" i="5"/>
  <c r="AJ410" i="5"/>
  <c r="AI412" i="5"/>
  <c r="AI401" i="5"/>
  <c r="AK401" i="5" s="1"/>
  <c r="AI411" i="5"/>
  <c r="AK412" i="5" l="1"/>
  <c r="AK411" i="5"/>
  <c r="AK408" i="5"/>
  <c r="AK410" i="5"/>
  <c r="W16" i="4" l="1"/>
  <c r="AO16" i="4" s="1"/>
  <c r="X16" i="4"/>
  <c r="AP16" i="4" s="1"/>
  <c r="Y16" i="4"/>
  <c r="AQ16" i="4" s="1"/>
  <c r="Z16" i="4"/>
  <c r="AR16" i="4" s="1"/>
  <c r="AA16" i="4"/>
  <c r="AS16" i="4" s="1"/>
  <c r="W17" i="4"/>
  <c r="AO17" i="4" s="1"/>
  <c r="X17" i="4"/>
  <c r="AP17" i="4" s="1"/>
  <c r="Y17" i="4"/>
  <c r="AQ17" i="4" s="1"/>
  <c r="Z17" i="4"/>
  <c r="AR17" i="4" s="1"/>
  <c r="AA17" i="4"/>
  <c r="AS17" i="4" s="1"/>
  <c r="W18" i="4"/>
  <c r="AO18" i="4" s="1"/>
  <c r="X18" i="4"/>
  <c r="AP18" i="4" s="1"/>
  <c r="Y18" i="4"/>
  <c r="AQ18" i="4" s="1"/>
  <c r="Z18" i="4"/>
  <c r="AR18" i="4" s="1"/>
  <c r="AA18" i="4"/>
  <c r="AS18" i="4" s="1"/>
  <c r="W19" i="4"/>
  <c r="AO19" i="4" s="1"/>
  <c r="X19" i="4"/>
  <c r="AP19" i="4" s="1"/>
  <c r="Y19" i="4"/>
  <c r="AQ19" i="4" s="1"/>
  <c r="Z19" i="4"/>
  <c r="AR19" i="4" s="1"/>
  <c r="AA19" i="4"/>
  <c r="AS19" i="4" s="1"/>
  <c r="W20" i="4"/>
  <c r="AO20" i="4" s="1"/>
  <c r="X20" i="4"/>
  <c r="AP20" i="4" s="1"/>
  <c r="Y20" i="4"/>
  <c r="AQ20" i="4" s="1"/>
  <c r="Z20" i="4"/>
  <c r="AR20" i="4" s="1"/>
  <c r="AA20" i="4"/>
  <c r="AS20" i="4" s="1"/>
  <c r="W21" i="4"/>
  <c r="AO21" i="4" s="1"/>
  <c r="X21" i="4"/>
  <c r="AP21" i="4" s="1"/>
  <c r="Y21" i="4"/>
  <c r="AQ21" i="4" s="1"/>
  <c r="Z21" i="4"/>
  <c r="AR21" i="4" s="1"/>
  <c r="AA21" i="4"/>
  <c r="AS21" i="4" s="1"/>
  <c r="W22" i="4"/>
  <c r="AO22" i="4" s="1"/>
  <c r="X22" i="4"/>
  <c r="AP22" i="4" s="1"/>
  <c r="Y22" i="4"/>
  <c r="AQ22" i="4" s="1"/>
  <c r="Z22" i="4"/>
  <c r="AR22" i="4" s="1"/>
  <c r="AA22" i="4"/>
  <c r="AS22" i="4" s="1"/>
  <c r="W23" i="4"/>
  <c r="AO23" i="4" s="1"/>
  <c r="X23" i="4"/>
  <c r="AP23" i="4" s="1"/>
  <c r="Y23" i="4"/>
  <c r="AQ23" i="4" s="1"/>
  <c r="Z23" i="4"/>
  <c r="AR23" i="4" s="1"/>
  <c r="AA23" i="4"/>
  <c r="AS23" i="4" s="1"/>
  <c r="W24" i="4"/>
  <c r="AO24" i="4" s="1"/>
  <c r="X24" i="4"/>
  <c r="AP24" i="4" s="1"/>
  <c r="Y24" i="4"/>
  <c r="AQ24" i="4" s="1"/>
  <c r="Z24" i="4"/>
  <c r="AR24" i="4" s="1"/>
  <c r="AA24" i="4"/>
  <c r="AS24" i="4" s="1"/>
  <c r="W25" i="4"/>
  <c r="AO25" i="4" s="1"/>
  <c r="X25" i="4"/>
  <c r="AP25" i="4" s="1"/>
  <c r="Y25" i="4"/>
  <c r="AQ25" i="4" s="1"/>
  <c r="Z25" i="4"/>
  <c r="AR25" i="4" s="1"/>
  <c r="AA25" i="4"/>
  <c r="AS25" i="4" s="1"/>
  <c r="W26" i="4"/>
  <c r="AO26" i="4" s="1"/>
  <c r="X26" i="4"/>
  <c r="AP26" i="4" s="1"/>
  <c r="Y26" i="4"/>
  <c r="AQ26" i="4" s="1"/>
  <c r="Z26" i="4"/>
  <c r="AR26" i="4" s="1"/>
  <c r="AA26" i="4"/>
  <c r="AS26" i="4" s="1"/>
  <c r="W27" i="4"/>
  <c r="AO27" i="4" s="1"/>
  <c r="X27" i="4"/>
  <c r="AP27" i="4" s="1"/>
  <c r="Y27" i="4"/>
  <c r="AQ27" i="4" s="1"/>
  <c r="Z27" i="4"/>
  <c r="AR27" i="4" s="1"/>
  <c r="AA27" i="4"/>
  <c r="AS27" i="4" s="1"/>
  <c r="W28" i="4"/>
  <c r="AO28" i="4" s="1"/>
  <c r="Y28" i="4"/>
  <c r="AQ28" i="4" s="1"/>
  <c r="BH4" i="4" l="1"/>
  <c r="BH5" i="4"/>
  <c r="BH6" i="4"/>
  <c r="BH7" i="4"/>
  <c r="BH8" i="4"/>
  <c r="BH9" i="4"/>
  <c r="D10" i="5" l="1"/>
  <c r="M10" i="5" s="1"/>
  <c r="D9" i="5"/>
  <c r="M9" i="5" s="1"/>
  <c r="D8" i="5"/>
  <c r="M8" i="5" s="1"/>
  <c r="D7" i="5"/>
  <c r="M7" i="5" s="1"/>
  <c r="D6" i="5"/>
  <c r="M6" i="5" s="1"/>
  <c r="D5" i="5"/>
  <c r="M5" i="5" s="1"/>
  <c r="BJ4" i="4"/>
  <c r="BL4" i="4"/>
  <c r="BJ5" i="4"/>
  <c r="BL5" i="4"/>
  <c r="BJ6" i="4"/>
  <c r="BL6" i="4"/>
  <c r="BJ7" i="4"/>
  <c r="BL7" i="4"/>
  <c r="BJ8" i="4"/>
  <c r="BL8" i="4"/>
  <c r="BJ9" i="4"/>
  <c r="BL9" i="4"/>
  <c r="BJ10" i="4"/>
  <c r="BL10" i="4"/>
  <c r="BJ11" i="4"/>
  <c r="BL11" i="4"/>
  <c r="BJ12" i="4"/>
  <c r="BL12" i="4"/>
  <c r="BJ13" i="4"/>
  <c r="BL13" i="4"/>
  <c r="BJ14" i="4"/>
  <c r="BL14" i="4"/>
  <c r="BJ15" i="4"/>
  <c r="BL15" i="4"/>
  <c r="BJ16" i="4"/>
  <c r="BL16" i="4"/>
  <c r="BJ17" i="4"/>
  <c r="BL17" i="4"/>
  <c r="BJ18" i="4"/>
  <c r="BL18" i="4"/>
  <c r="BJ19" i="4"/>
  <c r="BL19" i="4"/>
  <c r="BJ20" i="4"/>
  <c r="BL20" i="4"/>
  <c r="BJ21" i="4"/>
  <c r="BL21" i="4"/>
  <c r="BJ22" i="4"/>
  <c r="BL22" i="4"/>
  <c r="BJ23" i="4"/>
  <c r="BL23" i="4"/>
  <c r="BJ24" i="4"/>
  <c r="BL24" i="4"/>
  <c r="BJ25" i="4"/>
  <c r="BL25" i="4"/>
  <c r="BJ26" i="4"/>
  <c r="BL26" i="4"/>
  <c r="BJ27" i="4"/>
  <c r="BL27" i="4"/>
  <c r="BJ29" i="4"/>
  <c r="BJ30" i="4"/>
  <c r="BL30" i="4"/>
  <c r="BJ31" i="4"/>
  <c r="BL31" i="4"/>
  <c r="BJ32" i="4"/>
  <c r="BL32" i="4"/>
  <c r="BJ33" i="4"/>
  <c r="BL33" i="4"/>
  <c r="BJ34" i="4"/>
  <c r="BL34" i="4"/>
  <c r="BJ35" i="4"/>
  <c r="BL35" i="4"/>
  <c r="BJ36" i="4"/>
  <c r="BL36" i="4"/>
  <c r="BJ37" i="4"/>
  <c r="BL37" i="4"/>
  <c r="BJ38" i="4"/>
  <c r="BL38" i="4"/>
  <c r="BJ39" i="4"/>
  <c r="BL39" i="4"/>
  <c r="BJ40" i="4"/>
  <c r="BL40" i="4"/>
  <c r="BJ41" i="4"/>
  <c r="BL41" i="4"/>
  <c r="BJ42" i="4"/>
  <c r="BL42" i="4"/>
  <c r="BJ43" i="4"/>
  <c r="BL43" i="4"/>
  <c r="BJ44" i="4"/>
  <c r="BL44" i="4"/>
  <c r="BJ45" i="4"/>
  <c r="BL45" i="4"/>
  <c r="BJ46" i="4"/>
  <c r="BL46" i="4"/>
  <c r="BJ47" i="4"/>
  <c r="BL47" i="4"/>
  <c r="BJ48" i="4"/>
  <c r="BL48" i="4"/>
  <c r="BJ49" i="4"/>
  <c r="BL49" i="4"/>
  <c r="BJ50" i="4"/>
  <c r="BL50" i="4"/>
  <c r="BJ51" i="4"/>
  <c r="BL51" i="4"/>
  <c r="BJ52" i="4"/>
  <c r="BL52" i="4"/>
  <c r="BJ53" i="4"/>
  <c r="BL53" i="4"/>
  <c r="BJ54" i="4"/>
  <c r="BL54" i="4"/>
  <c r="BJ55" i="4"/>
  <c r="BL55" i="4"/>
  <c r="BJ56" i="4"/>
  <c r="BL56" i="4"/>
  <c r="BJ57" i="4"/>
  <c r="BL57" i="4"/>
  <c r="BJ58" i="4"/>
  <c r="BL58" i="4"/>
  <c r="BJ59" i="4"/>
  <c r="BL59" i="4"/>
  <c r="BJ60" i="4"/>
  <c r="BL60" i="4"/>
  <c r="BJ61" i="4"/>
  <c r="BL61" i="4"/>
  <c r="BJ62" i="4"/>
  <c r="BL62" i="4"/>
  <c r="BJ63" i="4"/>
  <c r="BL63" i="4"/>
  <c r="BJ64" i="4"/>
  <c r="BL64" i="4"/>
  <c r="BJ65" i="4"/>
  <c r="BL65" i="4"/>
  <c r="BJ66" i="4"/>
  <c r="BL66" i="4"/>
  <c r="BJ67" i="4"/>
  <c r="BL67" i="4"/>
  <c r="BJ68" i="4"/>
  <c r="BL68" i="4"/>
  <c r="BJ69" i="4"/>
  <c r="BL69" i="4"/>
  <c r="BJ70" i="4"/>
  <c r="BL70" i="4"/>
  <c r="BJ71" i="4"/>
  <c r="BL71" i="4"/>
  <c r="BJ72" i="4"/>
  <c r="BL72" i="4"/>
  <c r="BJ73" i="4"/>
  <c r="BL73" i="4"/>
  <c r="BJ74" i="4"/>
  <c r="BL74" i="4"/>
  <c r="BJ75" i="4"/>
  <c r="BL75" i="4"/>
  <c r="BJ76" i="4"/>
  <c r="BL76" i="4"/>
  <c r="BJ77" i="4"/>
  <c r="BL77" i="4"/>
  <c r="BJ78" i="4"/>
  <c r="BL78" i="4"/>
  <c r="BJ79" i="4"/>
  <c r="BL79" i="4"/>
  <c r="BJ80" i="4"/>
  <c r="BL80" i="4"/>
  <c r="BJ81" i="4"/>
  <c r="BL81" i="4"/>
  <c r="BJ82" i="4"/>
  <c r="BL82" i="4"/>
  <c r="BJ83" i="4"/>
  <c r="BL83" i="4"/>
  <c r="BJ84" i="4"/>
  <c r="BL84" i="4"/>
  <c r="BJ85" i="4"/>
  <c r="BL85" i="4"/>
  <c r="BJ86" i="4"/>
  <c r="BL86" i="4"/>
  <c r="BJ87" i="4"/>
  <c r="BL87" i="4"/>
  <c r="BJ88" i="4"/>
  <c r="BL88" i="4"/>
  <c r="BJ89" i="4"/>
  <c r="BL89" i="4"/>
  <c r="BJ90" i="4"/>
  <c r="BL90" i="4"/>
  <c r="BJ91" i="4"/>
  <c r="BL91" i="4"/>
  <c r="BJ92" i="4"/>
  <c r="BL92" i="4"/>
  <c r="BJ93" i="4"/>
  <c r="BL93" i="4"/>
  <c r="BJ94" i="4"/>
  <c r="BL94" i="4"/>
  <c r="BJ95" i="4"/>
  <c r="BL95" i="4"/>
  <c r="BJ96" i="4"/>
  <c r="BL96" i="4"/>
  <c r="BJ97" i="4"/>
  <c r="BL97" i="4"/>
  <c r="BJ98" i="4"/>
  <c r="BL98" i="4"/>
  <c r="BJ99" i="4"/>
  <c r="BL99" i="4"/>
  <c r="BJ100" i="4"/>
  <c r="BL100" i="4"/>
  <c r="BH10" i="4"/>
  <c r="BI10" i="4"/>
  <c r="BH11" i="4"/>
  <c r="BI11" i="4"/>
  <c r="BH12" i="4"/>
  <c r="BI12" i="4"/>
  <c r="BH13" i="4"/>
  <c r="BI13" i="4"/>
  <c r="BH14" i="4"/>
  <c r="BI14" i="4"/>
  <c r="BH15" i="4"/>
  <c r="BI15" i="4"/>
  <c r="BH16" i="4"/>
  <c r="BI16" i="4"/>
  <c r="BH17" i="4"/>
  <c r="BI17" i="4"/>
  <c r="BH18" i="4"/>
  <c r="BI18" i="4"/>
  <c r="BH19" i="4"/>
  <c r="BI19" i="4"/>
  <c r="BH20" i="4"/>
  <c r="BI20" i="4"/>
  <c r="BH21" i="4"/>
  <c r="BI21" i="4"/>
  <c r="BH22" i="4"/>
  <c r="BI22" i="4"/>
  <c r="BH23" i="4"/>
  <c r="BI23" i="4"/>
  <c r="BH24" i="4"/>
  <c r="BI24" i="4"/>
  <c r="BH25" i="4"/>
  <c r="BI25" i="4"/>
  <c r="BH26" i="4"/>
  <c r="BI26" i="4"/>
  <c r="BH27" i="4"/>
  <c r="BI27" i="4"/>
  <c r="BI28" i="4"/>
  <c r="BH29" i="4"/>
  <c r="BI29" i="4"/>
  <c r="BH30" i="4"/>
  <c r="BI30" i="4"/>
  <c r="BH31" i="4"/>
  <c r="BI31" i="4"/>
  <c r="BH32" i="4"/>
  <c r="BI32" i="4"/>
  <c r="BH33" i="4"/>
  <c r="BI33" i="4"/>
  <c r="BH34" i="4"/>
  <c r="BI34" i="4"/>
  <c r="BH35" i="4"/>
  <c r="BI35" i="4"/>
  <c r="BH36" i="4"/>
  <c r="BI36" i="4"/>
  <c r="BH37" i="4"/>
  <c r="BI37" i="4"/>
  <c r="BH38" i="4"/>
  <c r="BI38" i="4"/>
  <c r="BH39" i="4"/>
  <c r="BI39" i="4"/>
  <c r="BH40" i="4"/>
  <c r="BI40" i="4"/>
  <c r="BH41" i="4"/>
  <c r="BI41" i="4"/>
  <c r="BH42" i="4"/>
  <c r="BI42" i="4"/>
  <c r="BH43" i="4"/>
  <c r="BI43" i="4"/>
  <c r="BH44" i="4"/>
  <c r="BI44" i="4"/>
  <c r="BH45" i="4"/>
  <c r="BI45" i="4"/>
  <c r="BH46" i="4"/>
  <c r="BI46" i="4"/>
  <c r="BH47" i="4"/>
  <c r="BI47" i="4"/>
  <c r="BH48" i="4"/>
  <c r="BI48" i="4"/>
  <c r="BH49" i="4"/>
  <c r="BI49" i="4"/>
  <c r="BH50" i="4"/>
  <c r="BI50" i="4"/>
  <c r="BH51" i="4"/>
  <c r="BI51" i="4"/>
  <c r="BH52" i="4"/>
  <c r="BI52" i="4"/>
  <c r="BH53" i="4"/>
  <c r="BI53" i="4"/>
  <c r="BH54" i="4"/>
  <c r="BI54" i="4"/>
  <c r="BH55" i="4"/>
  <c r="BI55" i="4"/>
  <c r="BH56" i="4"/>
  <c r="BI56" i="4"/>
  <c r="BH57" i="4"/>
  <c r="BI57" i="4"/>
  <c r="BH58" i="4"/>
  <c r="BI58" i="4"/>
  <c r="BH59" i="4"/>
  <c r="BI59" i="4"/>
  <c r="BH60" i="4"/>
  <c r="BI60" i="4"/>
  <c r="BH61" i="4"/>
  <c r="BI61" i="4"/>
  <c r="BH62" i="4"/>
  <c r="BI62" i="4"/>
  <c r="BH63" i="4"/>
  <c r="BI63" i="4"/>
  <c r="BH64" i="4"/>
  <c r="BI64" i="4"/>
  <c r="BH65" i="4"/>
  <c r="BI65" i="4"/>
  <c r="BH66" i="4"/>
  <c r="BI66" i="4"/>
  <c r="BH67" i="4"/>
  <c r="BI67" i="4"/>
  <c r="BH68" i="4"/>
  <c r="BI68" i="4"/>
  <c r="BH69" i="4"/>
  <c r="BI69" i="4"/>
  <c r="BH70" i="4"/>
  <c r="BI70" i="4"/>
  <c r="BH71" i="4"/>
  <c r="BI71" i="4"/>
  <c r="BH72" i="4"/>
  <c r="BI72" i="4"/>
  <c r="BH73" i="4"/>
  <c r="BI73" i="4"/>
  <c r="BH74" i="4"/>
  <c r="BI74" i="4"/>
  <c r="BH75" i="4"/>
  <c r="BI75" i="4"/>
  <c r="BH76" i="4"/>
  <c r="BI76" i="4"/>
  <c r="BH77" i="4"/>
  <c r="BI77" i="4"/>
  <c r="BH78" i="4"/>
  <c r="BI78" i="4"/>
  <c r="BH79" i="4"/>
  <c r="BI79" i="4"/>
  <c r="BH80" i="4"/>
  <c r="BI80" i="4"/>
  <c r="BH81" i="4"/>
  <c r="BI81" i="4"/>
  <c r="BH82" i="4"/>
  <c r="BI82" i="4"/>
  <c r="BH83" i="4"/>
  <c r="BI83" i="4"/>
  <c r="BH84" i="4"/>
  <c r="BI84" i="4"/>
  <c r="BH85" i="4"/>
  <c r="BI85" i="4"/>
  <c r="BH86" i="4"/>
  <c r="BI86" i="4"/>
  <c r="BH87" i="4"/>
  <c r="BI87" i="4"/>
  <c r="BH88" i="4"/>
  <c r="BI88" i="4"/>
  <c r="BH89" i="4"/>
  <c r="BI89" i="4"/>
  <c r="BH90" i="4"/>
  <c r="BI90" i="4"/>
  <c r="BH91" i="4"/>
  <c r="BI91" i="4"/>
  <c r="BH92" i="4"/>
  <c r="BI92" i="4"/>
  <c r="BH93" i="4"/>
  <c r="BI93" i="4"/>
  <c r="BH94" i="4"/>
  <c r="BI94" i="4"/>
  <c r="BH95" i="4"/>
  <c r="BI95" i="4"/>
  <c r="BH96" i="4"/>
  <c r="BI96" i="4"/>
  <c r="BH97" i="4"/>
  <c r="BI97" i="4"/>
  <c r="BH98" i="4"/>
  <c r="BI98" i="4"/>
  <c r="BH99" i="4"/>
  <c r="BI99" i="4"/>
  <c r="BH100" i="4"/>
  <c r="BI100" i="4"/>
  <c r="BF4" i="4"/>
  <c r="BG4" i="4"/>
  <c r="BF5" i="4"/>
  <c r="BG5" i="4"/>
  <c r="BF6" i="4"/>
  <c r="BG6" i="4"/>
  <c r="BF7" i="4"/>
  <c r="BG7" i="4"/>
  <c r="BF8" i="4"/>
  <c r="BG8" i="4"/>
  <c r="BF9" i="4"/>
  <c r="BG9" i="4"/>
  <c r="BF10" i="4"/>
  <c r="BG10" i="4"/>
  <c r="BF11" i="4"/>
  <c r="BG11" i="4"/>
  <c r="BF12" i="4"/>
  <c r="BG12" i="4"/>
  <c r="BF13" i="4"/>
  <c r="BG13" i="4"/>
  <c r="BF14" i="4"/>
  <c r="BG14" i="4"/>
  <c r="BF15" i="4"/>
  <c r="BG15" i="4"/>
  <c r="BF16" i="4"/>
  <c r="BG16" i="4"/>
  <c r="BF17" i="4"/>
  <c r="BG17" i="4"/>
  <c r="BF18" i="4"/>
  <c r="BG18" i="4"/>
  <c r="BF19" i="4"/>
  <c r="BG19" i="4"/>
  <c r="BF20" i="4"/>
  <c r="BG20" i="4"/>
  <c r="BF21" i="4"/>
  <c r="BG21" i="4"/>
  <c r="BF22" i="4"/>
  <c r="BG22" i="4"/>
  <c r="BF23" i="4"/>
  <c r="BG23" i="4"/>
  <c r="BF24" i="4"/>
  <c r="BG24" i="4"/>
  <c r="BF25" i="4"/>
  <c r="BG25" i="4"/>
  <c r="BF26" i="4"/>
  <c r="BG26" i="4"/>
  <c r="BF27" i="4"/>
  <c r="BG27" i="4"/>
  <c r="BF28" i="4"/>
  <c r="BF29" i="4"/>
  <c r="BF30" i="4"/>
  <c r="BG30" i="4"/>
  <c r="BF31" i="4"/>
  <c r="BG31" i="4"/>
  <c r="BF32" i="4"/>
  <c r="BG32" i="4"/>
  <c r="BF33" i="4"/>
  <c r="BG33" i="4"/>
  <c r="BF34" i="4"/>
  <c r="BG34" i="4"/>
  <c r="BF35" i="4"/>
  <c r="BG35" i="4"/>
  <c r="BF36" i="4"/>
  <c r="BG36" i="4"/>
  <c r="BF37" i="4"/>
  <c r="BG37" i="4"/>
  <c r="BF38" i="4"/>
  <c r="BG38" i="4"/>
  <c r="BF39" i="4"/>
  <c r="BG39" i="4"/>
  <c r="BF40" i="4"/>
  <c r="BG40" i="4"/>
  <c r="BF41" i="4"/>
  <c r="BG41" i="4"/>
  <c r="BF42" i="4"/>
  <c r="BG42" i="4"/>
  <c r="BF43" i="4"/>
  <c r="BG43" i="4"/>
  <c r="BF44" i="4"/>
  <c r="BG44" i="4"/>
  <c r="BF45" i="4"/>
  <c r="BG45" i="4"/>
  <c r="BF46" i="4"/>
  <c r="BG46" i="4"/>
  <c r="BF47" i="4"/>
  <c r="BG47" i="4"/>
  <c r="BF48" i="4"/>
  <c r="BG48" i="4"/>
  <c r="BF49" i="4"/>
  <c r="BG49" i="4"/>
  <c r="BF50" i="4"/>
  <c r="BG50" i="4"/>
  <c r="BF51" i="4"/>
  <c r="BG51" i="4"/>
  <c r="BF52" i="4"/>
  <c r="BG52" i="4"/>
  <c r="BF53" i="4"/>
  <c r="BG53" i="4"/>
  <c r="BF54" i="4"/>
  <c r="BG54" i="4"/>
  <c r="BF55" i="4"/>
  <c r="BG55" i="4"/>
  <c r="BF56" i="4"/>
  <c r="BG56" i="4"/>
  <c r="BF57" i="4"/>
  <c r="BG57" i="4"/>
  <c r="BF58" i="4"/>
  <c r="BG58" i="4"/>
  <c r="BF59" i="4"/>
  <c r="BG59" i="4"/>
  <c r="BF60" i="4"/>
  <c r="BG60" i="4"/>
  <c r="BF61" i="4"/>
  <c r="BG61" i="4"/>
  <c r="BF62" i="4"/>
  <c r="BG62" i="4"/>
  <c r="BF63" i="4"/>
  <c r="BG63" i="4"/>
  <c r="BF64" i="4"/>
  <c r="BG64" i="4"/>
  <c r="BF65" i="4"/>
  <c r="BG65" i="4"/>
  <c r="BF66" i="4"/>
  <c r="BG66" i="4"/>
  <c r="BF67" i="4"/>
  <c r="BG67" i="4"/>
  <c r="BF68" i="4"/>
  <c r="BG68" i="4"/>
  <c r="BF69" i="4"/>
  <c r="BG69" i="4"/>
  <c r="BF70" i="4"/>
  <c r="BG70" i="4"/>
  <c r="BF71" i="4"/>
  <c r="BG71" i="4"/>
  <c r="BF72" i="4"/>
  <c r="BG72" i="4"/>
  <c r="BF73" i="4"/>
  <c r="BG73" i="4"/>
  <c r="BF74" i="4"/>
  <c r="BG74" i="4"/>
  <c r="BF75" i="4"/>
  <c r="BG75" i="4"/>
  <c r="BF76" i="4"/>
  <c r="BG76" i="4"/>
  <c r="BF77" i="4"/>
  <c r="BG77" i="4"/>
  <c r="BF78" i="4"/>
  <c r="BG78" i="4"/>
  <c r="BF79" i="4"/>
  <c r="BG79" i="4"/>
  <c r="BF80" i="4"/>
  <c r="BG80" i="4"/>
  <c r="BF81" i="4"/>
  <c r="BG81" i="4"/>
  <c r="BF82" i="4"/>
  <c r="BG82" i="4"/>
  <c r="BF83" i="4"/>
  <c r="BG83" i="4"/>
  <c r="BF84" i="4"/>
  <c r="BG84" i="4"/>
  <c r="BF85" i="4"/>
  <c r="BG85" i="4"/>
  <c r="BF86" i="4"/>
  <c r="BG86" i="4"/>
  <c r="BF87" i="4"/>
  <c r="BG87" i="4"/>
  <c r="BF88" i="4"/>
  <c r="BG88" i="4"/>
  <c r="BF89" i="4"/>
  <c r="BG89" i="4"/>
  <c r="BF90" i="4"/>
  <c r="BG90" i="4"/>
  <c r="BF91" i="4"/>
  <c r="BG91" i="4"/>
  <c r="BF92" i="4"/>
  <c r="BG92" i="4"/>
  <c r="BF93" i="4"/>
  <c r="BG93" i="4"/>
  <c r="BF94" i="4"/>
  <c r="BG94" i="4"/>
  <c r="BF95" i="4"/>
  <c r="BG95" i="4"/>
  <c r="BF96" i="4"/>
  <c r="BG96" i="4"/>
  <c r="BF97" i="4"/>
  <c r="BG97" i="4"/>
  <c r="BF98" i="4"/>
  <c r="BG98" i="4"/>
  <c r="BF99" i="4"/>
  <c r="BG99" i="4"/>
  <c r="BF100" i="4"/>
  <c r="BG100" i="4"/>
  <c r="V16" i="4"/>
  <c r="AN16" i="4" s="1"/>
  <c r="V17" i="4"/>
  <c r="AN17" i="4" s="1"/>
  <c r="V18" i="4"/>
  <c r="AN18" i="4" s="1"/>
  <c r="V19" i="4"/>
  <c r="AN19" i="4" s="1"/>
  <c r="V20" i="4"/>
  <c r="AN20" i="4" s="1"/>
  <c r="V21" i="4"/>
  <c r="AN21" i="4" s="1"/>
  <c r="V22" i="4"/>
  <c r="AN22" i="4" s="1"/>
  <c r="V23" i="4"/>
  <c r="AN23" i="4" s="1"/>
  <c r="V24" i="4"/>
  <c r="AN24" i="4" s="1"/>
  <c r="V25" i="4"/>
  <c r="AN25" i="4" s="1"/>
  <c r="V26" i="4"/>
  <c r="AN26" i="4" s="1"/>
  <c r="V27" i="4"/>
  <c r="AN27" i="4" s="1"/>
  <c r="V28" i="4"/>
  <c r="AN28" i="4" s="1"/>
  <c r="V29" i="4"/>
  <c r="AN29" i="4" s="1"/>
  <c r="W29" i="4"/>
  <c r="AO29" i="4" s="1"/>
  <c r="X29" i="4"/>
  <c r="AP29" i="4" s="1"/>
  <c r="Z29" i="4"/>
  <c r="AR29" i="4" s="1"/>
  <c r="AA29" i="4"/>
  <c r="AS29" i="4" s="1"/>
  <c r="V30" i="4"/>
  <c r="AN30" i="4" s="1"/>
  <c r="W30" i="4"/>
  <c r="AO30" i="4" s="1"/>
  <c r="X30" i="4"/>
  <c r="AP30" i="4" s="1"/>
  <c r="Y30" i="4"/>
  <c r="AQ30" i="4" s="1"/>
  <c r="Z30" i="4"/>
  <c r="AR30" i="4" s="1"/>
  <c r="AA30" i="4"/>
  <c r="AS30" i="4" s="1"/>
  <c r="V31" i="4"/>
  <c r="AN31" i="4" s="1"/>
  <c r="W31" i="4"/>
  <c r="AO31" i="4" s="1"/>
  <c r="X31" i="4"/>
  <c r="AP31" i="4" s="1"/>
  <c r="Y31" i="4"/>
  <c r="AQ31" i="4" s="1"/>
  <c r="Z31" i="4"/>
  <c r="AR31" i="4" s="1"/>
  <c r="AA31" i="4"/>
  <c r="AS31" i="4" s="1"/>
  <c r="V32" i="4"/>
  <c r="AN32" i="4" s="1"/>
  <c r="W32" i="4"/>
  <c r="AO32" i="4" s="1"/>
  <c r="X32" i="4"/>
  <c r="AP32" i="4" s="1"/>
  <c r="Y32" i="4"/>
  <c r="AQ32" i="4" s="1"/>
  <c r="Z32" i="4"/>
  <c r="AR32" i="4" s="1"/>
  <c r="AA32" i="4"/>
  <c r="AS32" i="4" s="1"/>
  <c r="V33" i="4"/>
  <c r="AN33" i="4" s="1"/>
  <c r="W33" i="4"/>
  <c r="AO33" i="4" s="1"/>
  <c r="X33" i="4"/>
  <c r="AP33" i="4" s="1"/>
  <c r="Y33" i="4"/>
  <c r="AQ33" i="4" s="1"/>
  <c r="Z33" i="4"/>
  <c r="AR33" i="4" s="1"/>
  <c r="AA33" i="4"/>
  <c r="AS33" i="4" s="1"/>
  <c r="V34" i="4"/>
  <c r="AN34" i="4" s="1"/>
  <c r="W34" i="4"/>
  <c r="AO34" i="4" s="1"/>
  <c r="X34" i="4"/>
  <c r="AP34" i="4" s="1"/>
  <c r="Y34" i="4"/>
  <c r="AQ34" i="4" s="1"/>
  <c r="Z34" i="4"/>
  <c r="AR34" i="4" s="1"/>
  <c r="AA34" i="4"/>
  <c r="AS34" i="4" s="1"/>
  <c r="V35" i="4"/>
  <c r="AN35" i="4" s="1"/>
  <c r="W35" i="4"/>
  <c r="AO35" i="4" s="1"/>
  <c r="X35" i="4"/>
  <c r="AP35" i="4" s="1"/>
  <c r="Y35" i="4"/>
  <c r="AQ35" i="4" s="1"/>
  <c r="Z35" i="4"/>
  <c r="AR35" i="4" s="1"/>
  <c r="AA35" i="4"/>
  <c r="AS35" i="4" s="1"/>
  <c r="V36" i="4"/>
  <c r="AN36" i="4" s="1"/>
  <c r="W36" i="4"/>
  <c r="AO36" i="4" s="1"/>
  <c r="X36" i="4"/>
  <c r="AP36" i="4" s="1"/>
  <c r="Y36" i="4"/>
  <c r="AQ36" i="4" s="1"/>
  <c r="Z36" i="4"/>
  <c r="AR36" i="4" s="1"/>
  <c r="AA36" i="4"/>
  <c r="AS36" i="4" s="1"/>
  <c r="V37" i="4"/>
  <c r="AN37" i="4" s="1"/>
  <c r="W37" i="4"/>
  <c r="AO37" i="4" s="1"/>
  <c r="X37" i="4"/>
  <c r="AP37" i="4" s="1"/>
  <c r="Y37" i="4"/>
  <c r="AQ37" i="4" s="1"/>
  <c r="Z37" i="4"/>
  <c r="AR37" i="4" s="1"/>
  <c r="AA37" i="4"/>
  <c r="AS37" i="4" s="1"/>
  <c r="V38" i="4"/>
  <c r="AN38" i="4" s="1"/>
  <c r="W38" i="4"/>
  <c r="AO38" i="4" s="1"/>
  <c r="X38" i="4"/>
  <c r="AP38" i="4" s="1"/>
  <c r="Y38" i="4"/>
  <c r="AQ38" i="4" s="1"/>
  <c r="Z38" i="4"/>
  <c r="AR38" i="4" s="1"/>
  <c r="AA38" i="4"/>
  <c r="AS38" i="4" s="1"/>
  <c r="V39" i="4"/>
  <c r="AN39" i="4" s="1"/>
  <c r="W39" i="4"/>
  <c r="AO39" i="4" s="1"/>
  <c r="X39" i="4"/>
  <c r="AP39" i="4" s="1"/>
  <c r="Y39" i="4"/>
  <c r="AQ39" i="4" s="1"/>
  <c r="Z39" i="4"/>
  <c r="AR39" i="4" s="1"/>
  <c r="AA39" i="4"/>
  <c r="AS39" i="4" s="1"/>
  <c r="V40" i="4"/>
  <c r="AN40" i="4" s="1"/>
  <c r="W40" i="4"/>
  <c r="AO40" i="4" s="1"/>
  <c r="Y40" i="4"/>
  <c r="AQ40" i="4" s="1"/>
  <c r="V41" i="4"/>
  <c r="AN41" i="4" s="1"/>
  <c r="W41" i="4"/>
  <c r="AO41" i="4" s="1"/>
  <c r="X41" i="4"/>
  <c r="AP41" i="4" s="1"/>
  <c r="Z41" i="4"/>
  <c r="AR41" i="4" s="1"/>
  <c r="AA41" i="4"/>
  <c r="AS41" i="4" s="1"/>
  <c r="V42" i="4"/>
  <c r="AN42" i="4" s="1"/>
  <c r="W42" i="4"/>
  <c r="AO42" i="4" s="1"/>
  <c r="X42" i="4"/>
  <c r="AP42" i="4" s="1"/>
  <c r="Y42" i="4"/>
  <c r="AQ42" i="4" s="1"/>
  <c r="Z42" i="4"/>
  <c r="AR42" i="4" s="1"/>
  <c r="AA42" i="4"/>
  <c r="AS42" i="4" s="1"/>
  <c r="V43" i="4"/>
  <c r="AN43" i="4" s="1"/>
  <c r="W43" i="4"/>
  <c r="AO43" i="4" s="1"/>
  <c r="X43" i="4"/>
  <c r="AP43" i="4" s="1"/>
  <c r="Y43" i="4"/>
  <c r="AQ43" i="4" s="1"/>
  <c r="Z43" i="4"/>
  <c r="AR43" i="4" s="1"/>
  <c r="AA43" i="4"/>
  <c r="AS43" i="4" s="1"/>
  <c r="V44" i="4"/>
  <c r="AN44" i="4" s="1"/>
  <c r="W44" i="4"/>
  <c r="AO44" i="4" s="1"/>
  <c r="X44" i="4"/>
  <c r="AP44" i="4" s="1"/>
  <c r="Y44" i="4"/>
  <c r="AQ44" i="4" s="1"/>
  <c r="Z44" i="4"/>
  <c r="AR44" i="4" s="1"/>
  <c r="AA44" i="4"/>
  <c r="AS44" i="4" s="1"/>
  <c r="V45" i="4"/>
  <c r="AN45" i="4" s="1"/>
  <c r="W45" i="4"/>
  <c r="AO45" i="4" s="1"/>
  <c r="X45" i="4"/>
  <c r="AP45" i="4" s="1"/>
  <c r="Y45" i="4"/>
  <c r="AQ45" i="4" s="1"/>
  <c r="Z45" i="4"/>
  <c r="AR45" i="4" s="1"/>
  <c r="AA45" i="4"/>
  <c r="AS45" i="4" s="1"/>
  <c r="V46" i="4"/>
  <c r="AN46" i="4" s="1"/>
  <c r="W46" i="4"/>
  <c r="AO46" i="4" s="1"/>
  <c r="X46" i="4"/>
  <c r="AP46" i="4" s="1"/>
  <c r="Y46" i="4"/>
  <c r="AQ46" i="4" s="1"/>
  <c r="Z46" i="4"/>
  <c r="AR46" i="4" s="1"/>
  <c r="AA46" i="4"/>
  <c r="AS46" i="4" s="1"/>
  <c r="V47" i="4"/>
  <c r="AN47" i="4" s="1"/>
  <c r="W47" i="4"/>
  <c r="AO47" i="4" s="1"/>
  <c r="X47" i="4"/>
  <c r="AP47" i="4" s="1"/>
  <c r="Y47" i="4"/>
  <c r="AQ47" i="4" s="1"/>
  <c r="Z47" i="4"/>
  <c r="AR47" i="4" s="1"/>
  <c r="AA47" i="4"/>
  <c r="AS47" i="4" s="1"/>
  <c r="V48" i="4"/>
  <c r="AN48" i="4" s="1"/>
  <c r="W48" i="4"/>
  <c r="AO48" i="4" s="1"/>
  <c r="X48" i="4"/>
  <c r="AP48" i="4" s="1"/>
  <c r="Y48" i="4"/>
  <c r="AQ48" i="4" s="1"/>
  <c r="Z48" i="4"/>
  <c r="AR48" i="4" s="1"/>
  <c r="AA48" i="4"/>
  <c r="AS48" i="4" s="1"/>
  <c r="V49" i="4"/>
  <c r="AN49" i="4" s="1"/>
  <c r="W49" i="4"/>
  <c r="AO49" i="4" s="1"/>
  <c r="X49" i="4"/>
  <c r="AP49" i="4" s="1"/>
  <c r="Y49" i="4"/>
  <c r="AQ49" i="4" s="1"/>
  <c r="Z49" i="4"/>
  <c r="AR49" i="4" s="1"/>
  <c r="AA49" i="4"/>
  <c r="AS49" i="4" s="1"/>
  <c r="V50" i="4"/>
  <c r="AN50" i="4" s="1"/>
  <c r="W50" i="4"/>
  <c r="AO50" i="4" s="1"/>
  <c r="X50" i="4"/>
  <c r="AP50" i="4" s="1"/>
  <c r="Y50" i="4"/>
  <c r="AQ50" i="4" s="1"/>
  <c r="Z50" i="4"/>
  <c r="AR50" i="4" s="1"/>
  <c r="AA50" i="4"/>
  <c r="AS50" i="4" s="1"/>
  <c r="V51" i="4"/>
  <c r="AN51" i="4" s="1"/>
  <c r="W51" i="4"/>
  <c r="AO51" i="4" s="1"/>
  <c r="X51" i="4"/>
  <c r="AP51" i="4" s="1"/>
  <c r="Y51" i="4"/>
  <c r="AQ51" i="4" s="1"/>
  <c r="Z51" i="4"/>
  <c r="AR51" i="4" s="1"/>
  <c r="AA51" i="4"/>
  <c r="AS51" i="4" s="1"/>
  <c r="V52" i="4"/>
  <c r="AN52" i="4" s="1"/>
  <c r="W52" i="4"/>
  <c r="AO52" i="4" s="1"/>
  <c r="X52" i="4"/>
  <c r="AP52" i="4" s="1"/>
  <c r="Y52" i="4"/>
  <c r="AQ52" i="4" s="1"/>
  <c r="Z52" i="4"/>
  <c r="AR52" i="4" s="1"/>
  <c r="AA52" i="4"/>
  <c r="AS52" i="4" s="1"/>
  <c r="V53" i="4"/>
  <c r="AN53" i="4" s="1"/>
  <c r="W53" i="4"/>
  <c r="AO53" i="4" s="1"/>
  <c r="X53" i="4"/>
  <c r="AP53" i="4" s="1"/>
  <c r="Y53" i="4"/>
  <c r="AQ53" i="4" s="1"/>
  <c r="Z53" i="4"/>
  <c r="AR53" i="4" s="1"/>
  <c r="AA53" i="4"/>
  <c r="AS53" i="4" s="1"/>
  <c r="V54" i="4"/>
  <c r="AN54" i="4" s="1"/>
  <c r="W54" i="4"/>
  <c r="AO54" i="4" s="1"/>
  <c r="X54" i="4"/>
  <c r="AP54" i="4" s="1"/>
  <c r="Y54" i="4"/>
  <c r="AQ54" i="4" s="1"/>
  <c r="Z54" i="4"/>
  <c r="AR54" i="4" s="1"/>
  <c r="AA54" i="4"/>
  <c r="AS54" i="4" s="1"/>
  <c r="V55" i="4"/>
  <c r="AN55" i="4" s="1"/>
  <c r="W55" i="4"/>
  <c r="AO55" i="4" s="1"/>
  <c r="X55" i="4"/>
  <c r="AP55" i="4" s="1"/>
  <c r="Y55" i="4"/>
  <c r="AQ55" i="4" s="1"/>
  <c r="Z55" i="4"/>
  <c r="AR55" i="4" s="1"/>
  <c r="AA55" i="4"/>
  <c r="AS55" i="4" s="1"/>
  <c r="V56" i="4"/>
  <c r="AN56" i="4" s="1"/>
  <c r="W56" i="4"/>
  <c r="AO56" i="4" s="1"/>
  <c r="X56" i="4"/>
  <c r="AP56" i="4" s="1"/>
  <c r="Y56" i="4"/>
  <c r="AQ56" i="4" s="1"/>
  <c r="Z56" i="4"/>
  <c r="AR56" i="4" s="1"/>
  <c r="AA56" i="4"/>
  <c r="AS56" i="4" s="1"/>
  <c r="V57" i="4"/>
  <c r="AN57" i="4" s="1"/>
  <c r="W57" i="4"/>
  <c r="AO57" i="4" s="1"/>
  <c r="X57" i="4"/>
  <c r="AP57" i="4" s="1"/>
  <c r="Y57" i="4"/>
  <c r="AQ57" i="4" s="1"/>
  <c r="Z57" i="4"/>
  <c r="AR57" i="4" s="1"/>
  <c r="AA57" i="4"/>
  <c r="AS57" i="4" s="1"/>
  <c r="V58" i="4"/>
  <c r="AN58" i="4" s="1"/>
  <c r="W58" i="4"/>
  <c r="AO58" i="4" s="1"/>
  <c r="X58" i="4"/>
  <c r="AP58" i="4" s="1"/>
  <c r="Y58" i="4"/>
  <c r="AQ58" i="4" s="1"/>
  <c r="Z58" i="4"/>
  <c r="AR58" i="4" s="1"/>
  <c r="AA58" i="4"/>
  <c r="AS58" i="4" s="1"/>
  <c r="V59" i="4"/>
  <c r="AN59" i="4" s="1"/>
  <c r="W59" i="4"/>
  <c r="AO59" i="4" s="1"/>
  <c r="X59" i="4"/>
  <c r="AP59" i="4" s="1"/>
  <c r="Y59" i="4"/>
  <c r="AQ59" i="4" s="1"/>
  <c r="Z59" i="4"/>
  <c r="AR59" i="4" s="1"/>
  <c r="AA59" i="4"/>
  <c r="AS59" i="4" s="1"/>
  <c r="V60" i="4"/>
  <c r="AN60" i="4" s="1"/>
  <c r="W60" i="4"/>
  <c r="AO60" i="4" s="1"/>
  <c r="X60" i="4"/>
  <c r="AP60" i="4" s="1"/>
  <c r="Y60" i="4"/>
  <c r="AQ60" i="4" s="1"/>
  <c r="Z60" i="4"/>
  <c r="AR60" i="4" s="1"/>
  <c r="AA60" i="4"/>
  <c r="AS60" i="4" s="1"/>
  <c r="V61" i="4"/>
  <c r="AN61" i="4" s="1"/>
  <c r="W61" i="4"/>
  <c r="AO61" i="4" s="1"/>
  <c r="X61" i="4"/>
  <c r="AP61" i="4" s="1"/>
  <c r="Y61" i="4"/>
  <c r="AQ61" i="4" s="1"/>
  <c r="Z61" i="4"/>
  <c r="AR61" i="4" s="1"/>
  <c r="AA61" i="4"/>
  <c r="AS61" i="4" s="1"/>
  <c r="V62" i="4"/>
  <c r="AN62" i="4" s="1"/>
  <c r="W62" i="4"/>
  <c r="AO62" i="4" s="1"/>
  <c r="X62" i="4"/>
  <c r="AP62" i="4" s="1"/>
  <c r="Y62" i="4"/>
  <c r="AQ62" i="4" s="1"/>
  <c r="Z62" i="4"/>
  <c r="AR62" i="4" s="1"/>
  <c r="AA62" i="4"/>
  <c r="AS62" i="4" s="1"/>
  <c r="V63" i="4"/>
  <c r="AN63" i="4" s="1"/>
  <c r="W63" i="4"/>
  <c r="AO63" i="4" s="1"/>
  <c r="X63" i="4"/>
  <c r="AP63" i="4" s="1"/>
  <c r="Y63" i="4"/>
  <c r="AQ63" i="4" s="1"/>
  <c r="Z63" i="4"/>
  <c r="AR63" i="4" s="1"/>
  <c r="AA63" i="4"/>
  <c r="AS63" i="4" s="1"/>
  <c r="V64" i="4"/>
  <c r="AN64" i="4" s="1"/>
  <c r="W64" i="4"/>
  <c r="AO64" i="4" s="1"/>
  <c r="X64" i="4"/>
  <c r="AP64" i="4" s="1"/>
  <c r="Y64" i="4"/>
  <c r="AQ64" i="4" s="1"/>
  <c r="Z64" i="4"/>
  <c r="AR64" i="4" s="1"/>
  <c r="AA64" i="4"/>
  <c r="AS64" i="4" s="1"/>
  <c r="V65" i="4"/>
  <c r="AN65" i="4" s="1"/>
  <c r="W65" i="4"/>
  <c r="AO65" i="4" s="1"/>
  <c r="X65" i="4"/>
  <c r="AP65" i="4" s="1"/>
  <c r="Y65" i="4"/>
  <c r="AQ65" i="4" s="1"/>
  <c r="Z65" i="4"/>
  <c r="AR65" i="4" s="1"/>
  <c r="AA65" i="4"/>
  <c r="AS65" i="4" s="1"/>
  <c r="V66" i="4"/>
  <c r="AN66" i="4" s="1"/>
  <c r="W66" i="4"/>
  <c r="AO66" i="4" s="1"/>
  <c r="X66" i="4"/>
  <c r="AP66" i="4" s="1"/>
  <c r="Y66" i="4"/>
  <c r="AQ66" i="4" s="1"/>
  <c r="Z66" i="4"/>
  <c r="AR66" i="4" s="1"/>
  <c r="AA66" i="4"/>
  <c r="AS66" i="4" s="1"/>
  <c r="V67" i="4"/>
  <c r="AN67" i="4" s="1"/>
  <c r="W67" i="4"/>
  <c r="AO67" i="4" s="1"/>
  <c r="X67" i="4"/>
  <c r="AP67" i="4" s="1"/>
  <c r="Y67" i="4"/>
  <c r="AQ67" i="4" s="1"/>
  <c r="Z67" i="4"/>
  <c r="AR67" i="4" s="1"/>
  <c r="AA67" i="4"/>
  <c r="AS67" i="4" s="1"/>
  <c r="V68" i="4"/>
  <c r="AN68" i="4" s="1"/>
  <c r="W68" i="4"/>
  <c r="AO68" i="4" s="1"/>
  <c r="X68" i="4"/>
  <c r="AP68" i="4" s="1"/>
  <c r="Y68" i="4"/>
  <c r="AQ68" i="4" s="1"/>
  <c r="Z68" i="4"/>
  <c r="AR68" i="4" s="1"/>
  <c r="AA68" i="4"/>
  <c r="AS68" i="4" s="1"/>
  <c r="V69" i="4"/>
  <c r="AN69" i="4" s="1"/>
  <c r="W69" i="4"/>
  <c r="AO69" i="4" s="1"/>
  <c r="X69" i="4"/>
  <c r="AP69" i="4" s="1"/>
  <c r="Y69" i="4"/>
  <c r="AQ69" i="4" s="1"/>
  <c r="Z69" i="4"/>
  <c r="AR69" i="4" s="1"/>
  <c r="AA69" i="4"/>
  <c r="AS69" i="4" s="1"/>
  <c r="V70" i="4"/>
  <c r="AN70" i="4" s="1"/>
  <c r="W70" i="4"/>
  <c r="AO70" i="4" s="1"/>
  <c r="X70" i="4"/>
  <c r="AP70" i="4" s="1"/>
  <c r="Y70" i="4"/>
  <c r="AQ70" i="4" s="1"/>
  <c r="Z70" i="4"/>
  <c r="AR70" i="4" s="1"/>
  <c r="AA70" i="4"/>
  <c r="AS70" i="4" s="1"/>
  <c r="V71" i="4"/>
  <c r="AN71" i="4" s="1"/>
  <c r="W71" i="4"/>
  <c r="AO71" i="4" s="1"/>
  <c r="X71" i="4"/>
  <c r="AP71" i="4" s="1"/>
  <c r="Y71" i="4"/>
  <c r="AQ71" i="4" s="1"/>
  <c r="Z71" i="4"/>
  <c r="AR71" i="4" s="1"/>
  <c r="AA71" i="4"/>
  <c r="AS71" i="4" s="1"/>
  <c r="V72" i="4"/>
  <c r="AN72" i="4" s="1"/>
  <c r="W72" i="4"/>
  <c r="AO72" i="4" s="1"/>
  <c r="X72" i="4"/>
  <c r="AP72" i="4" s="1"/>
  <c r="Y72" i="4"/>
  <c r="AQ72" i="4" s="1"/>
  <c r="Z72" i="4"/>
  <c r="AR72" i="4" s="1"/>
  <c r="AA72" i="4"/>
  <c r="AS72" i="4" s="1"/>
  <c r="V73" i="4"/>
  <c r="AN73" i="4" s="1"/>
  <c r="W73" i="4"/>
  <c r="AO73" i="4" s="1"/>
  <c r="X73" i="4"/>
  <c r="AP73" i="4" s="1"/>
  <c r="Y73" i="4"/>
  <c r="AQ73" i="4" s="1"/>
  <c r="Z73" i="4"/>
  <c r="AR73" i="4" s="1"/>
  <c r="AA73" i="4"/>
  <c r="AS73" i="4" s="1"/>
  <c r="V74" i="4"/>
  <c r="AN74" i="4" s="1"/>
  <c r="W74" i="4"/>
  <c r="AO74" i="4" s="1"/>
  <c r="X74" i="4"/>
  <c r="AP74" i="4" s="1"/>
  <c r="Y74" i="4"/>
  <c r="AQ74" i="4" s="1"/>
  <c r="Z74" i="4"/>
  <c r="AR74" i="4" s="1"/>
  <c r="AA74" i="4"/>
  <c r="AS74" i="4" s="1"/>
  <c r="V75" i="4"/>
  <c r="AN75" i="4" s="1"/>
  <c r="W75" i="4"/>
  <c r="AO75" i="4" s="1"/>
  <c r="X75" i="4"/>
  <c r="AP75" i="4" s="1"/>
  <c r="Y75" i="4"/>
  <c r="AQ75" i="4" s="1"/>
  <c r="Z75" i="4"/>
  <c r="AR75" i="4" s="1"/>
  <c r="AA75" i="4"/>
  <c r="AS75" i="4" s="1"/>
  <c r="V76" i="4"/>
  <c r="AN76" i="4" s="1"/>
  <c r="W76" i="4"/>
  <c r="AO76" i="4" s="1"/>
  <c r="X76" i="4"/>
  <c r="AP76" i="4" s="1"/>
  <c r="Y76" i="4"/>
  <c r="AQ76" i="4" s="1"/>
  <c r="Z76" i="4"/>
  <c r="AR76" i="4" s="1"/>
  <c r="AA76" i="4"/>
  <c r="AS76" i="4" s="1"/>
  <c r="V77" i="4"/>
  <c r="AN77" i="4" s="1"/>
  <c r="W77" i="4"/>
  <c r="AO77" i="4" s="1"/>
  <c r="X77" i="4"/>
  <c r="AP77" i="4" s="1"/>
  <c r="Y77" i="4"/>
  <c r="AQ77" i="4" s="1"/>
  <c r="Z77" i="4"/>
  <c r="AR77" i="4" s="1"/>
  <c r="AA77" i="4"/>
  <c r="AS77" i="4" s="1"/>
  <c r="V78" i="4"/>
  <c r="AN78" i="4" s="1"/>
  <c r="W78" i="4"/>
  <c r="AO78" i="4" s="1"/>
  <c r="X78" i="4"/>
  <c r="AP78" i="4" s="1"/>
  <c r="Y78" i="4"/>
  <c r="AQ78" i="4" s="1"/>
  <c r="Z78" i="4"/>
  <c r="AR78" i="4" s="1"/>
  <c r="AA78" i="4"/>
  <c r="AS78" i="4" s="1"/>
  <c r="V79" i="4"/>
  <c r="AN79" i="4" s="1"/>
  <c r="W79" i="4"/>
  <c r="AO79" i="4" s="1"/>
  <c r="X79" i="4"/>
  <c r="AP79" i="4" s="1"/>
  <c r="Y79" i="4"/>
  <c r="AQ79" i="4" s="1"/>
  <c r="Z79" i="4"/>
  <c r="AR79" i="4" s="1"/>
  <c r="AA79" i="4"/>
  <c r="AS79" i="4" s="1"/>
  <c r="V80" i="4"/>
  <c r="AN80" i="4" s="1"/>
  <c r="W80" i="4"/>
  <c r="AO80" i="4" s="1"/>
  <c r="X80" i="4"/>
  <c r="AP80" i="4" s="1"/>
  <c r="Y80" i="4"/>
  <c r="AQ80" i="4" s="1"/>
  <c r="Z80" i="4"/>
  <c r="AR80" i="4" s="1"/>
  <c r="AA80" i="4"/>
  <c r="AS80" i="4" s="1"/>
  <c r="V81" i="4"/>
  <c r="AN81" i="4" s="1"/>
  <c r="W81" i="4"/>
  <c r="AO81" i="4" s="1"/>
  <c r="X81" i="4"/>
  <c r="AP81" i="4" s="1"/>
  <c r="Y81" i="4"/>
  <c r="AQ81" i="4" s="1"/>
  <c r="Z81" i="4"/>
  <c r="AR81" i="4" s="1"/>
  <c r="AA81" i="4"/>
  <c r="AS81" i="4" s="1"/>
  <c r="V82" i="4"/>
  <c r="AN82" i="4" s="1"/>
  <c r="W82" i="4"/>
  <c r="AO82" i="4" s="1"/>
  <c r="X82" i="4"/>
  <c r="AP82" i="4" s="1"/>
  <c r="Y82" i="4"/>
  <c r="AQ82" i="4" s="1"/>
  <c r="Z82" i="4"/>
  <c r="AR82" i="4" s="1"/>
  <c r="AA82" i="4"/>
  <c r="AS82" i="4" s="1"/>
  <c r="V83" i="4"/>
  <c r="AN83" i="4" s="1"/>
  <c r="W83" i="4"/>
  <c r="AO83" i="4" s="1"/>
  <c r="X83" i="4"/>
  <c r="AP83" i="4" s="1"/>
  <c r="Y83" i="4"/>
  <c r="AQ83" i="4" s="1"/>
  <c r="Z83" i="4"/>
  <c r="AR83" i="4" s="1"/>
  <c r="AA83" i="4"/>
  <c r="AS83" i="4" s="1"/>
  <c r="V84" i="4"/>
  <c r="AN84" i="4" s="1"/>
  <c r="W84" i="4"/>
  <c r="AO84" i="4" s="1"/>
  <c r="X84" i="4"/>
  <c r="AP84" i="4" s="1"/>
  <c r="Y84" i="4"/>
  <c r="AQ84" i="4" s="1"/>
  <c r="Z84" i="4"/>
  <c r="AR84" i="4" s="1"/>
  <c r="AA84" i="4"/>
  <c r="AS84" i="4" s="1"/>
  <c r="V85" i="4"/>
  <c r="AN85" i="4" s="1"/>
  <c r="W85" i="4"/>
  <c r="AO85" i="4" s="1"/>
  <c r="X85" i="4"/>
  <c r="AP85" i="4" s="1"/>
  <c r="Y85" i="4"/>
  <c r="AQ85" i="4" s="1"/>
  <c r="Z85" i="4"/>
  <c r="AR85" i="4" s="1"/>
  <c r="AA85" i="4"/>
  <c r="AS85" i="4" s="1"/>
  <c r="V86" i="4"/>
  <c r="AN86" i="4" s="1"/>
  <c r="W86" i="4"/>
  <c r="AO86" i="4" s="1"/>
  <c r="X86" i="4"/>
  <c r="AP86" i="4" s="1"/>
  <c r="Y86" i="4"/>
  <c r="AQ86" i="4" s="1"/>
  <c r="Z86" i="4"/>
  <c r="AR86" i="4" s="1"/>
  <c r="AA86" i="4"/>
  <c r="AS86" i="4" s="1"/>
  <c r="V87" i="4"/>
  <c r="AN87" i="4" s="1"/>
  <c r="W87" i="4"/>
  <c r="AO87" i="4" s="1"/>
  <c r="X87" i="4"/>
  <c r="AP87" i="4" s="1"/>
  <c r="Y87" i="4"/>
  <c r="AQ87" i="4" s="1"/>
  <c r="Z87" i="4"/>
  <c r="AR87" i="4" s="1"/>
  <c r="AA87" i="4"/>
  <c r="AS87" i="4" s="1"/>
  <c r="V88" i="4"/>
  <c r="AN88" i="4" s="1"/>
  <c r="W88" i="4"/>
  <c r="AO88" i="4" s="1"/>
  <c r="X88" i="4"/>
  <c r="AP88" i="4" s="1"/>
  <c r="Y88" i="4"/>
  <c r="AQ88" i="4" s="1"/>
  <c r="Z88" i="4"/>
  <c r="AR88" i="4" s="1"/>
  <c r="AA88" i="4"/>
  <c r="AS88" i="4" s="1"/>
  <c r="V89" i="4"/>
  <c r="AN89" i="4" s="1"/>
  <c r="W89" i="4"/>
  <c r="AO89" i="4" s="1"/>
  <c r="X89" i="4"/>
  <c r="AP89" i="4" s="1"/>
  <c r="Y89" i="4"/>
  <c r="AQ89" i="4" s="1"/>
  <c r="Z89" i="4"/>
  <c r="AR89" i="4" s="1"/>
  <c r="AA89" i="4"/>
  <c r="AS89" i="4" s="1"/>
  <c r="V90" i="4"/>
  <c r="AN90" i="4" s="1"/>
  <c r="W90" i="4"/>
  <c r="AO90" i="4" s="1"/>
  <c r="X90" i="4"/>
  <c r="AP90" i="4" s="1"/>
  <c r="Y90" i="4"/>
  <c r="AQ90" i="4" s="1"/>
  <c r="Z90" i="4"/>
  <c r="AR90" i="4" s="1"/>
  <c r="AA90" i="4"/>
  <c r="AS90" i="4" s="1"/>
  <c r="V91" i="4"/>
  <c r="AN91" i="4" s="1"/>
  <c r="W91" i="4"/>
  <c r="AO91" i="4" s="1"/>
  <c r="X91" i="4"/>
  <c r="AP91" i="4" s="1"/>
  <c r="Y91" i="4"/>
  <c r="AQ91" i="4" s="1"/>
  <c r="Z91" i="4"/>
  <c r="AR91" i="4" s="1"/>
  <c r="AA91" i="4"/>
  <c r="AS91" i="4" s="1"/>
  <c r="V92" i="4"/>
  <c r="AN92" i="4" s="1"/>
  <c r="W92" i="4"/>
  <c r="AO92" i="4" s="1"/>
  <c r="X92" i="4"/>
  <c r="AP92" i="4" s="1"/>
  <c r="Y92" i="4"/>
  <c r="AQ92" i="4" s="1"/>
  <c r="Z92" i="4"/>
  <c r="AR92" i="4" s="1"/>
  <c r="AA92" i="4"/>
  <c r="AS92" i="4" s="1"/>
  <c r="V93" i="4"/>
  <c r="AN93" i="4" s="1"/>
  <c r="W93" i="4"/>
  <c r="AO93" i="4" s="1"/>
  <c r="X93" i="4"/>
  <c r="AP93" i="4" s="1"/>
  <c r="Y93" i="4"/>
  <c r="AQ93" i="4" s="1"/>
  <c r="Z93" i="4"/>
  <c r="AR93" i="4" s="1"/>
  <c r="AA93" i="4"/>
  <c r="AS93" i="4" s="1"/>
  <c r="V94" i="4"/>
  <c r="AN94" i="4" s="1"/>
  <c r="W94" i="4"/>
  <c r="AO94" i="4" s="1"/>
  <c r="X94" i="4"/>
  <c r="AP94" i="4" s="1"/>
  <c r="Y94" i="4"/>
  <c r="AQ94" i="4" s="1"/>
  <c r="Z94" i="4"/>
  <c r="AR94" i="4" s="1"/>
  <c r="AA94" i="4"/>
  <c r="AS94" i="4" s="1"/>
  <c r="V95" i="4"/>
  <c r="AN95" i="4" s="1"/>
  <c r="W95" i="4"/>
  <c r="AO95" i="4" s="1"/>
  <c r="X95" i="4"/>
  <c r="AP95" i="4" s="1"/>
  <c r="Y95" i="4"/>
  <c r="AQ95" i="4" s="1"/>
  <c r="Z95" i="4"/>
  <c r="AR95" i="4" s="1"/>
  <c r="AA95" i="4"/>
  <c r="AS95" i="4" s="1"/>
  <c r="V96" i="4"/>
  <c r="AN96" i="4" s="1"/>
  <c r="W96" i="4"/>
  <c r="AO96" i="4" s="1"/>
  <c r="X96" i="4"/>
  <c r="AP96" i="4" s="1"/>
  <c r="Y96" i="4"/>
  <c r="AQ96" i="4" s="1"/>
  <c r="Z96" i="4"/>
  <c r="AR96" i="4" s="1"/>
  <c r="AA96" i="4"/>
  <c r="AS96" i="4" s="1"/>
  <c r="V97" i="4"/>
  <c r="AN97" i="4" s="1"/>
  <c r="W97" i="4"/>
  <c r="AO97" i="4" s="1"/>
  <c r="X97" i="4"/>
  <c r="AP97" i="4" s="1"/>
  <c r="Y97" i="4"/>
  <c r="AQ97" i="4" s="1"/>
  <c r="Z97" i="4"/>
  <c r="AR97" i="4" s="1"/>
  <c r="AA97" i="4"/>
  <c r="AS97" i="4" s="1"/>
  <c r="V98" i="4"/>
  <c r="AN98" i="4" s="1"/>
  <c r="W98" i="4"/>
  <c r="AO98" i="4" s="1"/>
  <c r="X98" i="4"/>
  <c r="AP98" i="4" s="1"/>
  <c r="Y98" i="4"/>
  <c r="AQ98" i="4" s="1"/>
  <c r="Z98" i="4"/>
  <c r="AR98" i="4" s="1"/>
  <c r="AA98" i="4"/>
  <c r="AS98" i="4" s="1"/>
  <c r="V99" i="4"/>
  <c r="AN99" i="4" s="1"/>
  <c r="W99" i="4"/>
  <c r="AO99" i="4" s="1"/>
  <c r="X99" i="4"/>
  <c r="AP99" i="4" s="1"/>
  <c r="Y99" i="4"/>
  <c r="AQ99" i="4" s="1"/>
  <c r="Z99" i="4"/>
  <c r="AR99" i="4" s="1"/>
  <c r="AA99" i="4"/>
  <c r="AS99" i="4" s="1"/>
  <c r="V100" i="4"/>
  <c r="AN100" i="4" s="1"/>
  <c r="W100" i="4"/>
  <c r="AO100" i="4" s="1"/>
  <c r="X100" i="4"/>
  <c r="AP100" i="4" s="1"/>
  <c r="Y100" i="4"/>
  <c r="AQ100" i="4" s="1"/>
  <c r="Z100" i="4"/>
  <c r="AR100" i="4" s="1"/>
  <c r="AA100" i="4"/>
  <c r="AS100" i="4" s="1"/>
  <c r="N5" i="4"/>
  <c r="O5" i="4"/>
  <c r="N6" i="4"/>
  <c r="O6" i="4"/>
  <c r="N7" i="4"/>
  <c r="B5" i="11" s="1"/>
  <c r="O7" i="4"/>
  <c r="N8" i="4"/>
  <c r="V5" i="8" s="1"/>
  <c r="O8" i="4"/>
  <c r="N9" i="4"/>
  <c r="V6" i="8" s="1"/>
  <c r="O9" i="4"/>
  <c r="N10" i="4"/>
  <c r="O10" i="4"/>
  <c r="N11" i="4"/>
  <c r="V8" i="8" s="1"/>
  <c r="O11" i="4"/>
  <c r="N12" i="4"/>
  <c r="V9" i="8" s="1"/>
  <c r="O12" i="4"/>
  <c r="N13" i="4"/>
  <c r="O13" i="4"/>
  <c r="N14" i="4"/>
  <c r="V11" i="8" s="1"/>
  <c r="O14" i="4"/>
  <c r="N15" i="4"/>
  <c r="V12" i="8" s="1"/>
  <c r="O15" i="4"/>
  <c r="N16" i="4"/>
  <c r="O16" i="4"/>
  <c r="N17" i="4"/>
  <c r="V14" i="8" s="1"/>
  <c r="O17" i="4"/>
  <c r="N18" i="4"/>
  <c r="V15" i="8" s="1"/>
  <c r="O18" i="4"/>
  <c r="N19" i="4"/>
  <c r="O19" i="4"/>
  <c r="N20" i="4"/>
  <c r="V17" i="8" s="1"/>
  <c r="O20" i="4"/>
  <c r="N21" i="4"/>
  <c r="V18" i="8" s="1"/>
  <c r="O21" i="4"/>
  <c r="N22" i="4"/>
  <c r="O22" i="4"/>
  <c r="N23" i="4"/>
  <c r="V20" i="8" s="1"/>
  <c r="O23" i="4"/>
  <c r="N24" i="4"/>
  <c r="V21" i="8" s="1"/>
  <c r="O24" i="4"/>
  <c r="N25" i="4"/>
  <c r="O25" i="4"/>
  <c r="N26" i="4"/>
  <c r="V23" i="8" s="1"/>
  <c r="O26" i="4"/>
  <c r="N27" i="4"/>
  <c r="V24" i="8" s="1"/>
  <c r="O27" i="4"/>
  <c r="N29" i="4"/>
  <c r="V26" i="8" s="1"/>
  <c r="N30" i="4"/>
  <c r="V27" i="8" s="1"/>
  <c r="O30" i="4"/>
  <c r="N31" i="4"/>
  <c r="O31" i="4"/>
  <c r="N32" i="4"/>
  <c r="O32" i="4"/>
  <c r="N33" i="4"/>
  <c r="V30" i="8" s="1"/>
  <c r="O33" i="4"/>
  <c r="N34" i="4"/>
  <c r="O34" i="4"/>
  <c r="N35" i="4"/>
  <c r="V32" i="8" s="1"/>
  <c r="O35" i="4"/>
  <c r="N36" i="4"/>
  <c r="V33" i="8" s="1"/>
  <c r="O36" i="4"/>
  <c r="N37" i="4"/>
  <c r="O37" i="4"/>
  <c r="N38" i="4"/>
  <c r="V35" i="8" s="1"/>
  <c r="O38" i="4"/>
  <c r="N39" i="4"/>
  <c r="V36" i="8" s="1"/>
  <c r="O39" i="4"/>
  <c r="N40" i="4"/>
  <c r="O40" i="4"/>
  <c r="N41" i="4"/>
  <c r="V38" i="8" s="1"/>
  <c r="O41" i="4"/>
  <c r="N42" i="4"/>
  <c r="V39" i="8" s="1"/>
  <c r="O42" i="4"/>
  <c r="N43" i="4"/>
  <c r="O43" i="4"/>
  <c r="N44" i="4"/>
  <c r="V41" i="8" s="1"/>
  <c r="O44" i="4"/>
  <c r="N45" i="4"/>
  <c r="O45" i="4"/>
  <c r="AG45" i="4" s="1"/>
  <c r="AY45" i="4" s="1"/>
  <c r="N46" i="4"/>
  <c r="O46" i="4"/>
  <c r="N47" i="4"/>
  <c r="V44" i="8" s="1"/>
  <c r="O47" i="4"/>
  <c r="N48" i="4"/>
  <c r="V45" i="8" s="1"/>
  <c r="O48" i="4"/>
  <c r="N49" i="4"/>
  <c r="B19" i="11" s="1"/>
  <c r="O49" i="4"/>
  <c r="N50" i="4"/>
  <c r="V47" i="8" s="1"/>
  <c r="O50" i="4"/>
  <c r="N51" i="4"/>
  <c r="V48" i="8" s="1"/>
  <c r="O51" i="4"/>
  <c r="N52" i="4"/>
  <c r="O52" i="4"/>
  <c r="N53" i="4"/>
  <c r="O53" i="4"/>
  <c r="AG53" i="4" s="1"/>
  <c r="AY53" i="4" s="1"/>
  <c r="N54" i="4"/>
  <c r="V51" i="8" s="1"/>
  <c r="O54" i="4"/>
  <c r="N55" i="4"/>
  <c r="O55" i="4"/>
  <c r="N56" i="4"/>
  <c r="V53" i="8" s="1"/>
  <c r="O56" i="4"/>
  <c r="N57" i="4"/>
  <c r="O57" i="4"/>
  <c r="N58" i="4"/>
  <c r="O58" i="4"/>
  <c r="N59" i="4"/>
  <c r="V56" i="8" s="1"/>
  <c r="O59" i="4"/>
  <c r="N60" i="4"/>
  <c r="V57" i="8" s="1"/>
  <c r="O60" i="4"/>
  <c r="N61" i="4"/>
  <c r="B23" i="11" s="1"/>
  <c r="O61" i="4"/>
  <c r="N62" i="4"/>
  <c r="V59" i="8" s="1"/>
  <c r="O62" i="4"/>
  <c r="N63" i="4"/>
  <c r="V60" i="8" s="1"/>
  <c r="O63" i="4"/>
  <c r="N64" i="4"/>
  <c r="B24" i="11" s="1"/>
  <c r="O64" i="4"/>
  <c r="N65" i="4"/>
  <c r="O65" i="4"/>
  <c r="AG65" i="4" s="1"/>
  <c r="AY65" i="4" s="1"/>
  <c r="N66" i="4"/>
  <c r="V63" i="8" s="1"/>
  <c r="O66" i="4"/>
  <c r="N67" i="4"/>
  <c r="O67" i="4"/>
  <c r="N68" i="4"/>
  <c r="V65" i="8" s="1"/>
  <c r="O68" i="4"/>
  <c r="N69" i="4"/>
  <c r="O69" i="4"/>
  <c r="N70" i="4"/>
  <c r="O70" i="4"/>
  <c r="N71" i="4"/>
  <c r="V68" i="8" s="1"/>
  <c r="O71" i="4"/>
  <c r="N72" i="4"/>
  <c r="V69" i="8" s="1"/>
  <c r="O72" i="4"/>
  <c r="N73" i="4"/>
  <c r="B27" i="11" s="1"/>
  <c r="O73" i="4"/>
  <c r="AG73" i="4" s="1"/>
  <c r="AY73" i="4" s="1"/>
  <c r="N74" i="4"/>
  <c r="V71" i="8" s="1"/>
  <c r="O74" i="4"/>
  <c r="N75" i="4"/>
  <c r="V72" i="8" s="1"/>
  <c r="O75" i="4"/>
  <c r="N76" i="4"/>
  <c r="O76" i="4"/>
  <c r="N77" i="4"/>
  <c r="O77" i="4"/>
  <c r="N78" i="4"/>
  <c r="V75" i="8" s="1"/>
  <c r="O78" i="4"/>
  <c r="N79" i="4"/>
  <c r="O79" i="4"/>
  <c r="N80" i="4"/>
  <c r="V77" i="8" s="1"/>
  <c r="O80" i="4"/>
  <c r="AG80" i="4" s="1"/>
  <c r="AY80" i="4" s="1"/>
  <c r="N81" i="4"/>
  <c r="O81" i="4"/>
  <c r="N82" i="4"/>
  <c r="O82" i="4"/>
  <c r="N83" i="4"/>
  <c r="V80" i="8" s="1"/>
  <c r="O83" i="4"/>
  <c r="N84" i="4"/>
  <c r="V81" i="8" s="1"/>
  <c r="O84" i="4"/>
  <c r="N85" i="4"/>
  <c r="B31" i="11" s="1"/>
  <c r="O85" i="4"/>
  <c r="AG85" i="4" s="1"/>
  <c r="AY85" i="4" s="1"/>
  <c r="N86" i="4"/>
  <c r="V83" i="8" s="1"/>
  <c r="O86" i="4"/>
  <c r="N87" i="4"/>
  <c r="V84" i="8" s="1"/>
  <c r="O87" i="4"/>
  <c r="N88" i="4"/>
  <c r="O88" i="4"/>
  <c r="AG88" i="4" s="1"/>
  <c r="AY88" i="4" s="1"/>
  <c r="N89" i="4"/>
  <c r="O89" i="4"/>
  <c r="N90" i="4"/>
  <c r="V87" i="8" s="1"/>
  <c r="O90" i="4"/>
  <c r="N91" i="4"/>
  <c r="O91" i="4"/>
  <c r="N92" i="4"/>
  <c r="V89" i="8" s="1"/>
  <c r="O92" i="4"/>
  <c r="N93" i="4"/>
  <c r="O93" i="4"/>
  <c r="AG93" i="4" s="1"/>
  <c r="AY93" i="4" s="1"/>
  <c r="N94" i="4"/>
  <c r="O94" i="4"/>
  <c r="N95" i="4"/>
  <c r="V92" i="8" s="1"/>
  <c r="O95" i="4"/>
  <c r="N96" i="4"/>
  <c r="V93" i="8" s="1"/>
  <c r="O96" i="4"/>
  <c r="N97" i="4"/>
  <c r="B35" i="11" s="1"/>
  <c r="O97" i="4"/>
  <c r="N98" i="4"/>
  <c r="V95" i="8" s="1"/>
  <c r="O98" i="4"/>
  <c r="N99" i="4"/>
  <c r="V96" i="8" s="1"/>
  <c r="O99" i="4"/>
  <c r="N100" i="4"/>
  <c r="O100" i="4"/>
  <c r="O4" i="4"/>
  <c r="N4" i="4"/>
  <c r="B4" i="11" s="1"/>
  <c r="AC352" i="4"/>
  <c r="AU352" i="4" s="1"/>
  <c r="AB352" i="4"/>
  <c r="AT352" i="4" s="1"/>
  <c r="K201" i="4"/>
  <c r="J201" i="4"/>
  <c r="K200" i="4"/>
  <c r="J200" i="4"/>
  <c r="K199" i="4"/>
  <c r="J199" i="4"/>
  <c r="K198" i="4"/>
  <c r="J198" i="4"/>
  <c r="K197" i="4"/>
  <c r="J197" i="4"/>
  <c r="K196" i="4"/>
  <c r="J196" i="4"/>
  <c r="K195" i="4"/>
  <c r="J195" i="4"/>
  <c r="K194" i="4"/>
  <c r="J194" i="4"/>
  <c r="K193" i="4"/>
  <c r="J193" i="4"/>
  <c r="K192" i="4"/>
  <c r="J192" i="4"/>
  <c r="K191" i="4"/>
  <c r="J191" i="4"/>
  <c r="K190" i="4"/>
  <c r="J190" i="4"/>
  <c r="K189" i="4"/>
  <c r="J189" i="4"/>
  <c r="K188" i="4"/>
  <c r="J188" i="4"/>
  <c r="K187" i="4"/>
  <c r="J187" i="4"/>
  <c r="K186" i="4"/>
  <c r="J186" i="4"/>
  <c r="K185" i="4"/>
  <c r="J185" i="4"/>
  <c r="K184" i="4"/>
  <c r="J184" i="4"/>
  <c r="K183" i="4"/>
  <c r="J183" i="4"/>
  <c r="K182" i="4"/>
  <c r="J182" i="4"/>
  <c r="K181" i="4"/>
  <c r="J181" i="4"/>
  <c r="K180" i="4"/>
  <c r="J180" i="4"/>
  <c r="K179" i="4"/>
  <c r="J179" i="4"/>
  <c r="K178" i="4"/>
  <c r="J178" i="4"/>
  <c r="K177" i="4"/>
  <c r="J177" i="4"/>
  <c r="K176" i="4"/>
  <c r="J176" i="4"/>
  <c r="K175" i="4"/>
  <c r="J175" i="4"/>
  <c r="K174" i="4"/>
  <c r="J174" i="4"/>
  <c r="K173" i="4"/>
  <c r="J173" i="4"/>
  <c r="K172" i="4"/>
  <c r="J172" i="4"/>
  <c r="K171" i="4"/>
  <c r="J171" i="4"/>
  <c r="K170" i="4"/>
  <c r="J170" i="4"/>
  <c r="K169" i="4"/>
  <c r="J169" i="4"/>
  <c r="K168" i="4"/>
  <c r="J168" i="4"/>
  <c r="K167" i="4"/>
  <c r="J167" i="4"/>
  <c r="K166" i="4"/>
  <c r="J166" i="4"/>
  <c r="K165" i="4"/>
  <c r="J165" i="4"/>
  <c r="K164" i="4"/>
  <c r="J164" i="4"/>
  <c r="K163" i="4"/>
  <c r="J163" i="4"/>
  <c r="K162" i="4"/>
  <c r="J162" i="4"/>
  <c r="K161" i="4"/>
  <c r="J161" i="4"/>
  <c r="K160" i="4"/>
  <c r="J160" i="4"/>
  <c r="K159" i="4"/>
  <c r="J159" i="4"/>
  <c r="K158" i="4"/>
  <c r="J158" i="4"/>
  <c r="K157" i="4"/>
  <c r="J157" i="4"/>
  <c r="K156" i="4"/>
  <c r="J156" i="4"/>
  <c r="K155" i="4"/>
  <c r="J155" i="4"/>
  <c r="K154" i="4"/>
  <c r="J154" i="4"/>
  <c r="K153" i="4"/>
  <c r="J153" i="4"/>
  <c r="K152" i="4"/>
  <c r="J152" i="4"/>
  <c r="K151" i="4"/>
  <c r="J151" i="4"/>
  <c r="K150" i="4"/>
  <c r="J150" i="4"/>
  <c r="K149" i="4"/>
  <c r="J149" i="4"/>
  <c r="K148" i="4"/>
  <c r="J148" i="4"/>
  <c r="K147" i="4"/>
  <c r="J147" i="4"/>
  <c r="K146" i="4"/>
  <c r="J146" i="4"/>
  <c r="K145" i="4"/>
  <c r="J145" i="4"/>
  <c r="K144" i="4"/>
  <c r="J144" i="4"/>
  <c r="K143" i="4"/>
  <c r="J143" i="4"/>
  <c r="K142" i="4"/>
  <c r="J142" i="4"/>
  <c r="K141" i="4"/>
  <c r="J141" i="4"/>
  <c r="K140" i="4"/>
  <c r="J140" i="4"/>
  <c r="K139" i="4"/>
  <c r="J139" i="4"/>
  <c r="K138" i="4"/>
  <c r="J138" i="4"/>
  <c r="K137" i="4"/>
  <c r="J137" i="4"/>
  <c r="K136" i="4"/>
  <c r="J136" i="4"/>
  <c r="K135" i="4"/>
  <c r="J135" i="4"/>
  <c r="K134" i="4"/>
  <c r="J134" i="4"/>
  <c r="K133" i="4"/>
  <c r="J133" i="4"/>
  <c r="K132" i="4"/>
  <c r="J132" i="4"/>
  <c r="K131" i="4"/>
  <c r="J131" i="4"/>
  <c r="K130" i="4"/>
  <c r="J130" i="4"/>
  <c r="K129" i="4"/>
  <c r="J129" i="4"/>
  <c r="K128" i="4"/>
  <c r="J128" i="4"/>
  <c r="K127" i="4"/>
  <c r="J127" i="4"/>
  <c r="K126" i="4"/>
  <c r="J126" i="4"/>
  <c r="K125" i="4"/>
  <c r="J125" i="4"/>
  <c r="K124" i="4"/>
  <c r="J124" i="4"/>
  <c r="K123" i="4"/>
  <c r="J123" i="4"/>
  <c r="K122" i="4"/>
  <c r="J122" i="4"/>
  <c r="K121" i="4"/>
  <c r="J121" i="4"/>
  <c r="K120" i="4"/>
  <c r="J120" i="4"/>
  <c r="K119" i="4"/>
  <c r="J119" i="4"/>
  <c r="K118" i="4"/>
  <c r="J118" i="4"/>
  <c r="K117" i="4"/>
  <c r="J117" i="4"/>
  <c r="K116" i="4"/>
  <c r="J116" i="4"/>
  <c r="K115" i="4"/>
  <c r="J115" i="4"/>
  <c r="K114" i="4"/>
  <c r="J114" i="4"/>
  <c r="K113" i="4"/>
  <c r="J113" i="4"/>
  <c r="K112" i="4"/>
  <c r="J112" i="4"/>
  <c r="J111" i="4"/>
  <c r="K111" i="4"/>
  <c r="K110" i="4"/>
  <c r="J110" i="4"/>
  <c r="K109" i="4"/>
  <c r="J109" i="4"/>
  <c r="K108" i="4"/>
  <c r="J108" i="4"/>
  <c r="K107" i="4"/>
  <c r="J107" i="4"/>
  <c r="K106" i="4"/>
  <c r="J106" i="4"/>
  <c r="K105" i="4"/>
  <c r="J105" i="4"/>
  <c r="K104" i="4"/>
  <c r="J104" i="4"/>
  <c r="K103" i="4"/>
  <c r="J103" i="4"/>
  <c r="K102" i="4"/>
  <c r="J102" i="4"/>
  <c r="K101" i="4"/>
  <c r="J101" i="4"/>
  <c r="H201" i="4"/>
  <c r="L201" i="4" s="1"/>
  <c r="H200" i="4"/>
  <c r="L200" i="4" s="1"/>
  <c r="H199" i="4"/>
  <c r="L199" i="4" s="1"/>
  <c r="H198" i="4"/>
  <c r="L198" i="4" s="1"/>
  <c r="H197" i="4"/>
  <c r="L197" i="4" s="1"/>
  <c r="H196" i="4"/>
  <c r="L196" i="4" s="1"/>
  <c r="H195" i="4"/>
  <c r="L195" i="4" s="1"/>
  <c r="H194" i="4"/>
  <c r="L194" i="4" s="1"/>
  <c r="H193" i="4"/>
  <c r="L193" i="4" s="1"/>
  <c r="H192" i="4"/>
  <c r="L192" i="4" s="1"/>
  <c r="H191" i="4"/>
  <c r="L191" i="4" s="1"/>
  <c r="H190" i="4"/>
  <c r="L190" i="4" s="1"/>
  <c r="H189" i="4"/>
  <c r="L189" i="4" s="1"/>
  <c r="H188" i="4"/>
  <c r="L188" i="4" s="1"/>
  <c r="H187" i="4"/>
  <c r="L187" i="4" s="1"/>
  <c r="H186" i="4"/>
  <c r="L186" i="4" s="1"/>
  <c r="H185" i="4"/>
  <c r="L185" i="4" s="1"/>
  <c r="H184" i="4"/>
  <c r="L184" i="4" s="1"/>
  <c r="H183" i="4"/>
  <c r="L183" i="4" s="1"/>
  <c r="H182" i="4"/>
  <c r="L182" i="4" s="1"/>
  <c r="H181" i="4"/>
  <c r="L181" i="4" s="1"/>
  <c r="H180" i="4"/>
  <c r="L180" i="4" s="1"/>
  <c r="H179" i="4"/>
  <c r="L179" i="4" s="1"/>
  <c r="H178" i="4"/>
  <c r="L178" i="4" s="1"/>
  <c r="H177" i="4"/>
  <c r="L177" i="4" s="1"/>
  <c r="H176" i="4"/>
  <c r="L176" i="4" s="1"/>
  <c r="H175" i="4"/>
  <c r="L175" i="4" s="1"/>
  <c r="H174" i="4"/>
  <c r="L174" i="4" s="1"/>
  <c r="H173" i="4"/>
  <c r="L173" i="4" s="1"/>
  <c r="H172" i="4"/>
  <c r="L172" i="4" s="1"/>
  <c r="H171" i="4"/>
  <c r="L171" i="4" s="1"/>
  <c r="H170" i="4"/>
  <c r="L170" i="4" s="1"/>
  <c r="H169" i="4"/>
  <c r="L169" i="4" s="1"/>
  <c r="H168" i="4"/>
  <c r="L168" i="4" s="1"/>
  <c r="H167" i="4"/>
  <c r="L167" i="4" s="1"/>
  <c r="H166" i="4"/>
  <c r="L166" i="4" s="1"/>
  <c r="H165" i="4"/>
  <c r="L165" i="4" s="1"/>
  <c r="H164" i="4"/>
  <c r="L164" i="4" s="1"/>
  <c r="H163" i="4"/>
  <c r="L163" i="4" s="1"/>
  <c r="H162" i="4"/>
  <c r="L162" i="4" s="1"/>
  <c r="H161" i="4"/>
  <c r="L161" i="4" s="1"/>
  <c r="H160" i="4"/>
  <c r="L160" i="4" s="1"/>
  <c r="H159" i="4"/>
  <c r="L159" i="4" s="1"/>
  <c r="H158" i="4"/>
  <c r="L158" i="4" s="1"/>
  <c r="H157" i="4"/>
  <c r="L157" i="4" s="1"/>
  <c r="H156" i="4"/>
  <c r="L156" i="4" s="1"/>
  <c r="H155" i="4"/>
  <c r="L155" i="4" s="1"/>
  <c r="H154" i="4"/>
  <c r="L154" i="4" s="1"/>
  <c r="H153" i="4"/>
  <c r="L153" i="4" s="1"/>
  <c r="H152" i="4"/>
  <c r="L152" i="4" s="1"/>
  <c r="H151" i="4"/>
  <c r="L151" i="4" s="1"/>
  <c r="H150" i="4"/>
  <c r="L150" i="4" s="1"/>
  <c r="H149" i="4"/>
  <c r="L149" i="4" s="1"/>
  <c r="H148" i="4"/>
  <c r="L148" i="4" s="1"/>
  <c r="H147" i="4"/>
  <c r="L147" i="4" s="1"/>
  <c r="H146" i="4"/>
  <c r="L146" i="4" s="1"/>
  <c r="H145" i="4"/>
  <c r="L145" i="4" s="1"/>
  <c r="H144" i="4"/>
  <c r="L144" i="4" s="1"/>
  <c r="H143" i="4"/>
  <c r="L143" i="4" s="1"/>
  <c r="H142" i="4"/>
  <c r="L142" i="4" s="1"/>
  <c r="H141" i="4"/>
  <c r="L141" i="4" s="1"/>
  <c r="H140" i="4"/>
  <c r="L140" i="4" s="1"/>
  <c r="H139" i="4"/>
  <c r="L139" i="4" s="1"/>
  <c r="H138" i="4"/>
  <c r="L138" i="4" s="1"/>
  <c r="H137" i="4"/>
  <c r="L137" i="4" s="1"/>
  <c r="H136" i="4"/>
  <c r="L136" i="4" s="1"/>
  <c r="H135" i="4"/>
  <c r="L135" i="4" s="1"/>
  <c r="H134" i="4"/>
  <c r="L134" i="4" s="1"/>
  <c r="H133" i="4"/>
  <c r="L133" i="4" s="1"/>
  <c r="H132" i="4"/>
  <c r="L132" i="4" s="1"/>
  <c r="H131" i="4"/>
  <c r="L131" i="4" s="1"/>
  <c r="H130" i="4"/>
  <c r="L130" i="4" s="1"/>
  <c r="H129" i="4"/>
  <c r="L129" i="4" s="1"/>
  <c r="H128" i="4"/>
  <c r="L128" i="4" s="1"/>
  <c r="H127" i="4"/>
  <c r="L127" i="4" s="1"/>
  <c r="H126" i="4"/>
  <c r="L126" i="4" s="1"/>
  <c r="H125" i="4"/>
  <c r="L125" i="4" s="1"/>
  <c r="H124" i="4"/>
  <c r="L124" i="4" s="1"/>
  <c r="H123" i="4"/>
  <c r="L123" i="4" s="1"/>
  <c r="H122" i="4"/>
  <c r="L122" i="4" s="1"/>
  <c r="H121" i="4"/>
  <c r="L121" i="4" s="1"/>
  <c r="H120" i="4"/>
  <c r="L120" i="4" s="1"/>
  <c r="H119" i="4"/>
  <c r="L119" i="4" s="1"/>
  <c r="H118" i="4"/>
  <c r="L118" i="4" s="1"/>
  <c r="H117" i="4"/>
  <c r="L117" i="4" s="1"/>
  <c r="H116" i="4"/>
  <c r="L116" i="4" s="1"/>
  <c r="H115" i="4"/>
  <c r="L115" i="4" s="1"/>
  <c r="H114" i="4"/>
  <c r="L114" i="4" s="1"/>
  <c r="H113" i="4"/>
  <c r="L113" i="4" s="1"/>
  <c r="H112" i="4"/>
  <c r="L112" i="4" s="1"/>
  <c r="H111" i="4"/>
  <c r="L111" i="4" s="1"/>
  <c r="H110" i="4"/>
  <c r="L110" i="4" s="1"/>
  <c r="H109" i="4"/>
  <c r="L109" i="4" s="1"/>
  <c r="H108" i="4"/>
  <c r="L108" i="4" s="1"/>
  <c r="H107" i="4"/>
  <c r="L107" i="4" s="1"/>
  <c r="H106" i="4"/>
  <c r="L106" i="4" s="1"/>
  <c r="H105" i="4"/>
  <c r="L105" i="4" s="1"/>
  <c r="H104" i="4"/>
  <c r="L104" i="4" s="1"/>
  <c r="H103" i="4"/>
  <c r="L103" i="4" s="1"/>
  <c r="H102" i="4"/>
  <c r="L102" i="4" s="1"/>
  <c r="H101" i="4"/>
  <c r="L101" i="4" s="1"/>
  <c r="H28" i="4"/>
  <c r="L28" i="4" s="1"/>
  <c r="AG96" i="4" l="1"/>
  <c r="AY96" i="4" s="1"/>
  <c r="AG81" i="4"/>
  <c r="AY81" i="4" s="1"/>
  <c r="AG89" i="4"/>
  <c r="AY89" i="4" s="1"/>
  <c r="AG69" i="4"/>
  <c r="AY69" i="4" s="1"/>
  <c r="AG49" i="4"/>
  <c r="AY49" i="4" s="1"/>
  <c r="AG97" i="4"/>
  <c r="AY97" i="4" s="1"/>
  <c r="AG77" i="4"/>
  <c r="AY77" i="4" s="1"/>
  <c r="AG57" i="4"/>
  <c r="AY57" i="4" s="1"/>
  <c r="AG61" i="4"/>
  <c r="AY61" i="4" s="1"/>
  <c r="AG56" i="4"/>
  <c r="AY56" i="4" s="1"/>
  <c r="AG72" i="4"/>
  <c r="AY72" i="4" s="1"/>
  <c r="AG64" i="4"/>
  <c r="AY64" i="4" s="1"/>
  <c r="AG48" i="4"/>
  <c r="AY48" i="4" s="1"/>
  <c r="V34" i="8"/>
  <c r="B15" i="11"/>
  <c r="V16" i="8"/>
  <c r="B9" i="11"/>
  <c r="V97" i="8"/>
  <c r="B36" i="11"/>
  <c r="V85" i="8"/>
  <c r="B32" i="11"/>
  <c r="V73" i="8"/>
  <c r="B28" i="11"/>
  <c r="V49" i="8"/>
  <c r="B20" i="11"/>
  <c r="V37" i="8"/>
  <c r="B16" i="11"/>
  <c r="V19" i="8"/>
  <c r="B10" i="11"/>
  <c r="V7" i="8"/>
  <c r="B6" i="11"/>
  <c r="V88" i="8"/>
  <c r="B33" i="11"/>
  <c r="V76" i="8"/>
  <c r="B29" i="11"/>
  <c r="V64" i="8"/>
  <c r="B25" i="11"/>
  <c r="V52" i="8"/>
  <c r="B21" i="11"/>
  <c r="V40" i="8"/>
  <c r="B17" i="11"/>
  <c r="V28" i="8"/>
  <c r="B13" i="11"/>
  <c r="V22" i="8"/>
  <c r="B11" i="11"/>
  <c r="V10" i="8"/>
  <c r="B7" i="11"/>
  <c r="V91" i="8"/>
  <c r="B34" i="11"/>
  <c r="V79" i="8"/>
  <c r="B30" i="11"/>
  <c r="V67" i="8"/>
  <c r="B26" i="11"/>
  <c r="V55" i="8"/>
  <c r="B22" i="11"/>
  <c r="V43" i="8"/>
  <c r="B18" i="11"/>
  <c r="V31" i="8"/>
  <c r="B14" i="11"/>
  <c r="V13" i="8"/>
  <c r="B8" i="11"/>
  <c r="BK4" i="4"/>
  <c r="G5" i="5" s="1"/>
  <c r="N5" i="5" s="1"/>
  <c r="BK27" i="4"/>
  <c r="G28" i="5" s="1"/>
  <c r="BK23" i="4"/>
  <c r="G24" i="5" s="1"/>
  <c r="BK19" i="4"/>
  <c r="G20" i="5" s="1"/>
  <c r="BK15" i="4"/>
  <c r="G16" i="5" s="1"/>
  <c r="BK11" i="4"/>
  <c r="G12" i="5" s="1"/>
  <c r="BK7" i="4"/>
  <c r="G8" i="5" s="1"/>
  <c r="AF93" i="4"/>
  <c r="AX93" i="4" s="1"/>
  <c r="V90" i="8"/>
  <c r="AF77" i="4"/>
  <c r="AX77" i="4" s="1"/>
  <c r="V74" i="8"/>
  <c r="AF53" i="4"/>
  <c r="AX53" i="4" s="1"/>
  <c r="V50" i="8"/>
  <c r="BK100" i="4"/>
  <c r="G101" i="5" s="1"/>
  <c r="BK92" i="4"/>
  <c r="G93" i="5" s="1"/>
  <c r="BK84" i="4"/>
  <c r="G85" i="5" s="1"/>
  <c r="BK76" i="4"/>
  <c r="G77" i="5" s="1"/>
  <c r="BK68" i="4"/>
  <c r="G69" i="5" s="1"/>
  <c r="BK60" i="4"/>
  <c r="G61" i="5" s="1"/>
  <c r="BK52" i="4"/>
  <c r="G53" i="5" s="1"/>
  <c r="BK44" i="4"/>
  <c r="G45" i="5" s="1"/>
  <c r="AG36" i="4"/>
  <c r="AY36" i="4" s="1"/>
  <c r="AG32" i="4"/>
  <c r="AY32" i="4" s="1"/>
  <c r="AF97" i="4"/>
  <c r="AX97" i="4" s="1"/>
  <c r="V94" i="8"/>
  <c r="AF65" i="4"/>
  <c r="AX65" i="4" s="1"/>
  <c r="V62" i="8"/>
  <c r="AF64" i="4"/>
  <c r="AX64" i="4" s="1"/>
  <c r="V61" i="8"/>
  <c r="BK32" i="4"/>
  <c r="G33" i="5" s="1"/>
  <c r="V29" i="8"/>
  <c r="BK26" i="4"/>
  <c r="G27" i="5" s="1"/>
  <c r="BK18" i="4"/>
  <c r="G19" i="5" s="1"/>
  <c r="BK10" i="4"/>
  <c r="G11" i="5" s="1"/>
  <c r="AF73" i="4"/>
  <c r="AX73" i="4" s="1"/>
  <c r="V70" i="8"/>
  <c r="AF81" i="4"/>
  <c r="AX81" i="4" s="1"/>
  <c r="V78" i="8"/>
  <c r="AF89" i="4"/>
  <c r="AX89" i="4" s="1"/>
  <c r="V86" i="8"/>
  <c r="AF69" i="4"/>
  <c r="AX69" i="4" s="1"/>
  <c r="V66" i="8"/>
  <c r="AF49" i="4"/>
  <c r="AX49" i="4" s="1"/>
  <c r="V46" i="8"/>
  <c r="BK98" i="4"/>
  <c r="G99" i="5" s="1"/>
  <c r="BK90" i="4"/>
  <c r="G91" i="5" s="1"/>
  <c r="BK82" i="4"/>
  <c r="G83" i="5" s="1"/>
  <c r="BK74" i="4"/>
  <c r="G75" i="5" s="1"/>
  <c r="BK66" i="4"/>
  <c r="G67" i="5" s="1"/>
  <c r="BK50" i="4"/>
  <c r="G51" i="5" s="1"/>
  <c r="AF61" i="4"/>
  <c r="AX61" i="4" s="1"/>
  <c r="V58" i="8"/>
  <c r="AF85" i="4"/>
  <c r="AX85" i="4" s="1"/>
  <c r="V82" i="8"/>
  <c r="AF57" i="4"/>
  <c r="AX57" i="4" s="1"/>
  <c r="V54" i="8"/>
  <c r="AF45" i="4"/>
  <c r="AX45" i="4" s="1"/>
  <c r="V42" i="8"/>
  <c r="BK37" i="4"/>
  <c r="G38" i="5" s="1"/>
  <c r="AF41" i="4"/>
  <c r="AX41" i="4" s="1"/>
  <c r="BK88" i="4"/>
  <c r="G89" i="5" s="1"/>
  <c r="BK80" i="4"/>
  <c r="G81" i="5" s="1"/>
  <c r="BK72" i="4"/>
  <c r="G73" i="5" s="1"/>
  <c r="BK56" i="4"/>
  <c r="G57" i="5" s="1"/>
  <c r="BK40" i="4"/>
  <c r="G41" i="5" s="1"/>
  <c r="BK58" i="4"/>
  <c r="G59" i="5" s="1"/>
  <c r="BK42" i="4"/>
  <c r="BK34" i="4"/>
  <c r="G35" i="5" s="1"/>
  <c r="BK20" i="4"/>
  <c r="G21" i="5" s="1"/>
  <c r="BK12" i="4"/>
  <c r="G13" i="5" s="1"/>
  <c r="AD106" i="4"/>
  <c r="AV106" i="4" s="1"/>
  <c r="AD178" i="4"/>
  <c r="AV178" i="4" s="1"/>
  <c r="BN96" i="4"/>
  <c r="BR96" i="4"/>
  <c r="BT96" i="4"/>
  <c r="BX96" i="4"/>
  <c r="BP96" i="4"/>
  <c r="BX76" i="4"/>
  <c r="BN76" i="4"/>
  <c r="BP76" i="4"/>
  <c r="BR76" i="4"/>
  <c r="BT76" i="4"/>
  <c r="BN48" i="4"/>
  <c r="BR48" i="4"/>
  <c r="BT48" i="4"/>
  <c r="BX48" i="4"/>
  <c r="BP48" i="4"/>
  <c r="BS22" i="4"/>
  <c r="BY22" i="4"/>
  <c r="BQ22" i="4"/>
  <c r="BU22" i="4"/>
  <c r="BO22" i="4"/>
  <c r="AG22" i="4"/>
  <c r="AY22" i="4" s="1"/>
  <c r="C101" i="5"/>
  <c r="L101" i="5" s="1"/>
  <c r="C93" i="5"/>
  <c r="L93" i="5" s="1"/>
  <c r="C81" i="5"/>
  <c r="L81" i="5" s="1"/>
  <c r="C69" i="5"/>
  <c r="L69" i="5" s="1"/>
  <c r="C57" i="5"/>
  <c r="L57" i="5" s="1"/>
  <c r="C45" i="5"/>
  <c r="L45" i="5" s="1"/>
  <c r="C37" i="5"/>
  <c r="L37" i="5" s="1"/>
  <c r="C28" i="5"/>
  <c r="L28" i="5" s="1"/>
  <c r="C20" i="5"/>
  <c r="L20" i="5" s="1"/>
  <c r="C8" i="5"/>
  <c r="L8" i="5" s="1"/>
  <c r="D25" i="5"/>
  <c r="M25" i="5" s="1"/>
  <c r="D21" i="5"/>
  <c r="M21" i="5" s="1"/>
  <c r="D17" i="5"/>
  <c r="M17" i="5" s="1"/>
  <c r="D13" i="5"/>
  <c r="M13" i="5" s="1"/>
  <c r="BK96" i="4"/>
  <c r="BK64" i="4"/>
  <c r="BK48" i="4"/>
  <c r="AD154" i="4"/>
  <c r="AV154" i="4" s="1"/>
  <c r="L210" i="4"/>
  <c r="R210" i="4" s="1"/>
  <c r="BN80" i="4"/>
  <c r="BR80" i="4"/>
  <c r="BT80" i="4"/>
  <c r="BX80" i="4"/>
  <c r="BP80" i="4"/>
  <c r="BN56" i="4"/>
  <c r="BR56" i="4"/>
  <c r="BT56" i="4"/>
  <c r="BX56" i="4"/>
  <c r="BP56" i="4"/>
  <c r="BN32" i="4"/>
  <c r="BR32" i="4"/>
  <c r="BT32" i="4"/>
  <c r="BX32" i="4"/>
  <c r="BP32" i="4"/>
  <c r="BQ10" i="4"/>
  <c r="BU10" i="4"/>
  <c r="BS10" i="4"/>
  <c r="BY10" i="4"/>
  <c r="BO10" i="4"/>
  <c r="C89" i="5"/>
  <c r="L89" i="5" s="1"/>
  <c r="C73" i="5"/>
  <c r="L73" i="5" s="1"/>
  <c r="C49" i="5"/>
  <c r="L49" i="5" s="1"/>
  <c r="F93" i="5"/>
  <c r="AD107" i="4"/>
  <c r="AV107" i="4" s="1"/>
  <c r="AD115" i="4"/>
  <c r="AV115" i="4" s="1"/>
  <c r="AD123" i="4"/>
  <c r="AV123" i="4" s="1"/>
  <c r="AD131" i="4"/>
  <c r="AV131" i="4" s="1"/>
  <c r="AD139" i="4"/>
  <c r="AV139" i="4" s="1"/>
  <c r="AD147" i="4"/>
  <c r="AV147" i="4" s="1"/>
  <c r="AD155" i="4"/>
  <c r="AV155" i="4" s="1"/>
  <c r="AD163" i="4"/>
  <c r="AV163" i="4" s="1"/>
  <c r="AD171" i="4"/>
  <c r="AV171" i="4" s="1"/>
  <c r="AD179" i="4"/>
  <c r="AV179" i="4" s="1"/>
  <c r="AD187" i="4"/>
  <c r="AV187" i="4" s="1"/>
  <c r="AD195" i="4"/>
  <c r="AV195" i="4" s="1"/>
  <c r="L203" i="4"/>
  <c r="R203" i="4" s="1"/>
  <c r="L211" i="4"/>
  <c r="R211" i="4" s="1"/>
  <c r="L219" i="4"/>
  <c r="R219" i="4" s="1"/>
  <c r="L227" i="4"/>
  <c r="R227" i="4" s="1"/>
  <c r="L235" i="4"/>
  <c r="R235" i="4" s="1"/>
  <c r="L243" i="4"/>
  <c r="R243" i="4" s="1"/>
  <c r="L251" i="4"/>
  <c r="R251" i="4" s="1"/>
  <c r="BU99" i="4"/>
  <c r="BS99" i="4"/>
  <c r="BY99" i="4"/>
  <c r="BO99" i="4"/>
  <c r="BQ99" i="4"/>
  <c r="BS95" i="4"/>
  <c r="BY95" i="4"/>
  <c r="BQ95" i="4"/>
  <c r="BU95" i="4"/>
  <c r="BO95" i="4"/>
  <c r="BU91" i="4"/>
  <c r="BS91" i="4"/>
  <c r="BY91" i="4"/>
  <c r="BQ91" i="4"/>
  <c r="BO91" i="4"/>
  <c r="BS87" i="4"/>
  <c r="BY87" i="4"/>
  <c r="BQ87" i="4"/>
  <c r="BU87" i="4"/>
  <c r="BO87" i="4"/>
  <c r="BU83" i="4"/>
  <c r="BS83" i="4"/>
  <c r="BQ83" i="4"/>
  <c r="BY83" i="4"/>
  <c r="BO83" i="4"/>
  <c r="BS79" i="4"/>
  <c r="BY79" i="4"/>
  <c r="BQ79" i="4"/>
  <c r="BU79" i="4"/>
  <c r="BO79" i="4"/>
  <c r="BU75" i="4"/>
  <c r="BS75" i="4"/>
  <c r="BY75" i="4"/>
  <c r="BQ75" i="4"/>
  <c r="BO75" i="4"/>
  <c r="BS71" i="4"/>
  <c r="BY71" i="4"/>
  <c r="BQ71" i="4"/>
  <c r="BU71" i="4"/>
  <c r="BO71" i="4"/>
  <c r="BU67" i="4"/>
  <c r="BS67" i="4"/>
  <c r="BQ67" i="4"/>
  <c r="BO67" i="4"/>
  <c r="BY67" i="4"/>
  <c r="BS63" i="4"/>
  <c r="BY63" i="4"/>
  <c r="BQ63" i="4"/>
  <c r="BU63" i="4"/>
  <c r="BO63" i="4"/>
  <c r="BU59" i="4"/>
  <c r="BS59" i="4"/>
  <c r="BY59" i="4"/>
  <c r="BQ59" i="4"/>
  <c r="BO59" i="4"/>
  <c r="BS55" i="4"/>
  <c r="BY55" i="4"/>
  <c r="BQ55" i="4"/>
  <c r="BU55" i="4"/>
  <c r="BO55" i="4"/>
  <c r="BU51" i="4"/>
  <c r="BS51" i="4"/>
  <c r="BY51" i="4"/>
  <c r="BQ51" i="4"/>
  <c r="BO51" i="4"/>
  <c r="BS47" i="4"/>
  <c r="BY47" i="4"/>
  <c r="BQ47" i="4"/>
  <c r="BU47" i="4"/>
  <c r="BO47" i="4"/>
  <c r="BU43" i="4"/>
  <c r="BS43" i="4"/>
  <c r="BQ43" i="4"/>
  <c r="BY43" i="4"/>
  <c r="BO43" i="4"/>
  <c r="BS39" i="4"/>
  <c r="BY39" i="4"/>
  <c r="BQ39" i="4"/>
  <c r="BU39" i="4"/>
  <c r="BO39" i="4"/>
  <c r="BU35" i="4"/>
  <c r="BS35" i="4"/>
  <c r="BY35" i="4"/>
  <c r="BQ35" i="4"/>
  <c r="BO35" i="4"/>
  <c r="BS31" i="4"/>
  <c r="BY31" i="4"/>
  <c r="BQ31" i="4"/>
  <c r="BU31" i="4"/>
  <c r="BO31" i="4"/>
  <c r="BP26" i="4"/>
  <c r="BT26" i="4"/>
  <c r="BX26" i="4"/>
  <c r="BN26" i="4"/>
  <c r="BR26" i="4"/>
  <c r="AF26" i="4"/>
  <c r="AX26" i="4" s="1"/>
  <c r="BN22" i="4"/>
  <c r="BP22" i="4"/>
  <c r="BR22" i="4"/>
  <c r="BT22" i="4"/>
  <c r="BX22" i="4"/>
  <c r="AF22" i="4"/>
  <c r="AX22" i="4" s="1"/>
  <c r="BP18" i="4"/>
  <c r="BT18" i="4"/>
  <c r="BX18" i="4"/>
  <c r="BN18" i="4"/>
  <c r="BR18" i="4"/>
  <c r="AF18" i="4"/>
  <c r="AX18" i="4" s="1"/>
  <c r="BN14" i="4"/>
  <c r="BP14" i="4"/>
  <c r="BR14" i="4"/>
  <c r="BT14" i="4"/>
  <c r="BX14" i="4"/>
  <c r="BP10" i="4"/>
  <c r="BT10" i="4"/>
  <c r="BX10" i="4"/>
  <c r="BN10" i="4"/>
  <c r="BR10" i="4"/>
  <c r="BN6" i="4"/>
  <c r="BP6" i="4"/>
  <c r="BR6" i="4"/>
  <c r="BT6" i="4"/>
  <c r="BX6" i="4"/>
  <c r="B101" i="5"/>
  <c r="K101" i="5" s="1"/>
  <c r="B97" i="5"/>
  <c r="K97" i="5" s="1"/>
  <c r="B93" i="5"/>
  <c r="K93" i="5" s="1"/>
  <c r="B89" i="5"/>
  <c r="K89" i="5" s="1"/>
  <c r="B85" i="5"/>
  <c r="K85" i="5" s="1"/>
  <c r="B81" i="5"/>
  <c r="K81" i="5" s="1"/>
  <c r="B77" i="5"/>
  <c r="K77" i="5" s="1"/>
  <c r="B73" i="5"/>
  <c r="K73" i="5" s="1"/>
  <c r="B69" i="5"/>
  <c r="K69" i="5" s="1"/>
  <c r="B65" i="5"/>
  <c r="K65" i="5" s="1"/>
  <c r="B61" i="5"/>
  <c r="K61" i="5" s="1"/>
  <c r="B57" i="5"/>
  <c r="K57" i="5" s="1"/>
  <c r="B53" i="5"/>
  <c r="K53" i="5" s="1"/>
  <c r="B49" i="5"/>
  <c r="K49" i="5" s="1"/>
  <c r="B45" i="5"/>
  <c r="K45" i="5" s="1"/>
  <c r="B41" i="5"/>
  <c r="K41" i="5" s="1"/>
  <c r="B37" i="5"/>
  <c r="K37" i="5" s="1"/>
  <c r="B33" i="5"/>
  <c r="K33" i="5" s="1"/>
  <c r="B28" i="5"/>
  <c r="K28" i="5" s="1"/>
  <c r="B24" i="5"/>
  <c r="K24" i="5" s="1"/>
  <c r="B20" i="5"/>
  <c r="K20" i="5" s="1"/>
  <c r="B16" i="5"/>
  <c r="K16" i="5" s="1"/>
  <c r="B12" i="5"/>
  <c r="K12" i="5" s="1"/>
  <c r="B8" i="5"/>
  <c r="K8" i="5" s="1"/>
  <c r="D101" i="5"/>
  <c r="M101" i="5" s="1"/>
  <c r="D97" i="5"/>
  <c r="M97" i="5" s="1"/>
  <c r="D93" i="5"/>
  <c r="M93" i="5" s="1"/>
  <c r="D89" i="5"/>
  <c r="M89" i="5" s="1"/>
  <c r="D85" i="5"/>
  <c r="M85" i="5" s="1"/>
  <c r="D81" i="5"/>
  <c r="M81" i="5" s="1"/>
  <c r="D77" i="5"/>
  <c r="M77" i="5" s="1"/>
  <c r="D73" i="5"/>
  <c r="M73" i="5" s="1"/>
  <c r="D69" i="5"/>
  <c r="M69" i="5" s="1"/>
  <c r="D65" i="5"/>
  <c r="M65" i="5" s="1"/>
  <c r="D61" i="5"/>
  <c r="M61" i="5" s="1"/>
  <c r="D57" i="5"/>
  <c r="M57" i="5" s="1"/>
  <c r="D53" i="5"/>
  <c r="M53" i="5" s="1"/>
  <c r="D49" i="5"/>
  <c r="M49" i="5" s="1"/>
  <c r="D45" i="5"/>
  <c r="M45" i="5" s="1"/>
  <c r="D41" i="5"/>
  <c r="M41" i="5" s="1"/>
  <c r="D37" i="5"/>
  <c r="M37" i="5" s="1"/>
  <c r="D33" i="5"/>
  <c r="M33" i="5" s="1"/>
  <c r="BK93" i="4"/>
  <c r="BK85" i="4"/>
  <c r="BK77" i="4"/>
  <c r="BK69" i="4"/>
  <c r="BK61" i="4"/>
  <c r="BK53" i="4"/>
  <c r="BK45" i="4"/>
  <c r="AD114" i="4"/>
  <c r="AV114" i="4" s="1"/>
  <c r="AD146" i="4"/>
  <c r="AV146" i="4" s="1"/>
  <c r="L202" i="4"/>
  <c r="R202" i="4" s="1"/>
  <c r="L250" i="4"/>
  <c r="R250" i="4" s="1"/>
  <c r="BX100" i="4"/>
  <c r="BN100" i="4"/>
  <c r="BP100" i="4"/>
  <c r="BR100" i="4"/>
  <c r="BT100" i="4"/>
  <c r="BN72" i="4"/>
  <c r="BR72" i="4"/>
  <c r="BT72" i="4"/>
  <c r="BX72" i="4"/>
  <c r="BP72" i="4"/>
  <c r="BN40" i="4"/>
  <c r="BR40" i="4"/>
  <c r="BT40" i="4"/>
  <c r="BX40" i="4"/>
  <c r="BP40" i="4"/>
  <c r="BS14" i="4"/>
  <c r="BY14" i="4"/>
  <c r="BQ14" i="4"/>
  <c r="BU14" i="4"/>
  <c r="BO14" i="4"/>
  <c r="AD28" i="4"/>
  <c r="AV28" i="4" s="1"/>
  <c r="AD40" i="4"/>
  <c r="AV40" i="4" s="1"/>
  <c r="AD108" i="4"/>
  <c r="AV108" i="4" s="1"/>
  <c r="AD116" i="4"/>
  <c r="AV116" i="4" s="1"/>
  <c r="AD124" i="4"/>
  <c r="AV124" i="4" s="1"/>
  <c r="AD132" i="4"/>
  <c r="AV132" i="4" s="1"/>
  <c r="AD140" i="4"/>
  <c r="AV140" i="4" s="1"/>
  <c r="AD148" i="4"/>
  <c r="AV148" i="4" s="1"/>
  <c r="AD156" i="4"/>
  <c r="AV156" i="4" s="1"/>
  <c r="AD164" i="4"/>
  <c r="AV164" i="4" s="1"/>
  <c r="AD172" i="4"/>
  <c r="AV172" i="4" s="1"/>
  <c r="AD180" i="4"/>
  <c r="AV180" i="4" s="1"/>
  <c r="AD188" i="4"/>
  <c r="AV188" i="4" s="1"/>
  <c r="AD196" i="4"/>
  <c r="AV196" i="4" s="1"/>
  <c r="L204" i="4"/>
  <c r="R204" i="4" s="1"/>
  <c r="L212" i="4"/>
  <c r="R212" i="4" s="1"/>
  <c r="L220" i="4"/>
  <c r="R220" i="4" s="1"/>
  <c r="L228" i="4"/>
  <c r="R228" i="4" s="1"/>
  <c r="L236" i="4"/>
  <c r="R236" i="4" s="1"/>
  <c r="L244" i="4"/>
  <c r="R244" i="4" s="1"/>
  <c r="L252" i="4"/>
  <c r="R252" i="4" s="1"/>
  <c r="BP99" i="4"/>
  <c r="BT99" i="4"/>
  <c r="BX99" i="4"/>
  <c r="BN99" i="4"/>
  <c r="BR99" i="4"/>
  <c r="BN95" i="4"/>
  <c r="BP95" i="4"/>
  <c r="BR95" i="4"/>
  <c r="BT95" i="4"/>
  <c r="BX95" i="4"/>
  <c r="BP91" i="4"/>
  <c r="BT91" i="4"/>
  <c r="BX91" i="4"/>
  <c r="BN91" i="4"/>
  <c r="BR91" i="4"/>
  <c r="BN87" i="4"/>
  <c r="BP87" i="4"/>
  <c r="BR87" i="4"/>
  <c r="BT87" i="4"/>
  <c r="BX87" i="4"/>
  <c r="BP83" i="4"/>
  <c r="BT83" i="4"/>
  <c r="BX83" i="4"/>
  <c r="BN83" i="4"/>
  <c r="BR83" i="4"/>
  <c r="BN79" i="4"/>
  <c r="BP79" i="4"/>
  <c r="BR79" i="4"/>
  <c r="BT79" i="4"/>
  <c r="BX79" i="4"/>
  <c r="BP75" i="4"/>
  <c r="BT75" i="4"/>
  <c r="BX75" i="4"/>
  <c r="BN75" i="4"/>
  <c r="BR75" i="4"/>
  <c r="BN71" i="4"/>
  <c r="BP71" i="4"/>
  <c r="BR71" i="4"/>
  <c r="BT71" i="4"/>
  <c r="BX71" i="4"/>
  <c r="BP67" i="4"/>
  <c r="BT67" i="4"/>
  <c r="BX67" i="4"/>
  <c r="BN67" i="4"/>
  <c r="BR67" i="4"/>
  <c r="BN63" i="4"/>
  <c r="BP63" i="4"/>
  <c r="BR63" i="4"/>
  <c r="BT63" i="4"/>
  <c r="BX63" i="4"/>
  <c r="BP59" i="4"/>
  <c r="BT59" i="4"/>
  <c r="BX59" i="4"/>
  <c r="BN59" i="4"/>
  <c r="BR59" i="4"/>
  <c r="BN55" i="4"/>
  <c r="BP55" i="4"/>
  <c r="BR55" i="4"/>
  <c r="BT55" i="4"/>
  <c r="BX55" i="4"/>
  <c r="BP51" i="4"/>
  <c r="BT51" i="4"/>
  <c r="BX51" i="4"/>
  <c r="BN51" i="4"/>
  <c r="BR51" i="4"/>
  <c r="BN47" i="4"/>
  <c r="BP47" i="4"/>
  <c r="BR47" i="4"/>
  <c r="BT47" i="4"/>
  <c r="BX47" i="4"/>
  <c r="BP43" i="4"/>
  <c r="BT43" i="4"/>
  <c r="BX43" i="4"/>
  <c r="BN43" i="4"/>
  <c r="BR43" i="4"/>
  <c r="BN39" i="4"/>
  <c r="BP39" i="4"/>
  <c r="BR39" i="4"/>
  <c r="BT39" i="4"/>
  <c r="BX39" i="4"/>
  <c r="BP35" i="4"/>
  <c r="BT35" i="4"/>
  <c r="BX35" i="4"/>
  <c r="BN35" i="4"/>
  <c r="BR35" i="4"/>
  <c r="BN31" i="4"/>
  <c r="BP31" i="4"/>
  <c r="BR31" i="4"/>
  <c r="BT31" i="4"/>
  <c r="BX31" i="4"/>
  <c r="BU25" i="4"/>
  <c r="BS25" i="4"/>
  <c r="BY25" i="4"/>
  <c r="BQ25" i="4"/>
  <c r="BO25" i="4"/>
  <c r="AG25" i="4"/>
  <c r="AY25" i="4" s="1"/>
  <c r="BS21" i="4"/>
  <c r="BY21" i="4"/>
  <c r="BQ21" i="4"/>
  <c r="BU21" i="4"/>
  <c r="BO21" i="4"/>
  <c r="AG21" i="4"/>
  <c r="AY21" i="4" s="1"/>
  <c r="BU17" i="4"/>
  <c r="BS17" i="4"/>
  <c r="BQ17" i="4"/>
  <c r="BO17" i="4"/>
  <c r="AG17" i="4"/>
  <c r="AY17" i="4" s="1"/>
  <c r="BY17" i="4"/>
  <c r="BS13" i="4"/>
  <c r="BY13" i="4"/>
  <c r="BQ13" i="4"/>
  <c r="BU13" i="4"/>
  <c r="BO13" i="4"/>
  <c r="BU9" i="4"/>
  <c r="BS9" i="4"/>
  <c r="BY9" i="4"/>
  <c r="BQ9" i="4"/>
  <c r="BO9" i="4"/>
  <c r="BS5" i="4"/>
  <c r="BY5" i="4"/>
  <c r="BQ5" i="4"/>
  <c r="BU5" i="4"/>
  <c r="BO5" i="4"/>
  <c r="C100" i="5"/>
  <c r="L100" i="5" s="1"/>
  <c r="C96" i="5"/>
  <c r="L96" i="5" s="1"/>
  <c r="C92" i="5"/>
  <c r="L92" i="5" s="1"/>
  <c r="C88" i="5"/>
  <c r="L88" i="5" s="1"/>
  <c r="C84" i="5"/>
  <c r="L84" i="5" s="1"/>
  <c r="C80" i="5"/>
  <c r="L80" i="5" s="1"/>
  <c r="C76" i="5"/>
  <c r="L76" i="5" s="1"/>
  <c r="C72" i="5"/>
  <c r="L72" i="5" s="1"/>
  <c r="C68" i="5"/>
  <c r="L68" i="5" s="1"/>
  <c r="C64" i="5"/>
  <c r="L64" i="5" s="1"/>
  <c r="C60" i="5"/>
  <c r="L60" i="5" s="1"/>
  <c r="C56" i="5"/>
  <c r="L56" i="5" s="1"/>
  <c r="C52" i="5"/>
  <c r="L52" i="5" s="1"/>
  <c r="C48" i="5"/>
  <c r="L48" i="5" s="1"/>
  <c r="C44" i="5"/>
  <c r="L44" i="5" s="1"/>
  <c r="C40" i="5"/>
  <c r="L40" i="5" s="1"/>
  <c r="C36" i="5"/>
  <c r="L36" i="5" s="1"/>
  <c r="C32" i="5"/>
  <c r="L32" i="5" s="1"/>
  <c r="C27" i="5"/>
  <c r="L27" i="5" s="1"/>
  <c r="C23" i="5"/>
  <c r="L23" i="5" s="1"/>
  <c r="C19" i="5"/>
  <c r="L19" i="5" s="1"/>
  <c r="C15" i="5"/>
  <c r="L15" i="5" s="1"/>
  <c r="C11" i="5"/>
  <c r="L11" i="5" s="1"/>
  <c r="C7" i="5"/>
  <c r="L7" i="5" s="1"/>
  <c r="F100" i="5"/>
  <c r="F96" i="5"/>
  <c r="F92" i="5"/>
  <c r="D28" i="5"/>
  <c r="M28" i="5" s="1"/>
  <c r="D24" i="5"/>
  <c r="M24" i="5" s="1"/>
  <c r="D20" i="5"/>
  <c r="M20" i="5" s="1"/>
  <c r="D16" i="5"/>
  <c r="M16" i="5" s="1"/>
  <c r="D12" i="5"/>
  <c r="M12" i="5" s="1"/>
  <c r="AD138" i="4"/>
  <c r="AV138" i="4" s="1"/>
  <c r="L218" i="4"/>
  <c r="R218" i="4" s="1"/>
  <c r="BX92" i="4"/>
  <c r="BN92" i="4"/>
  <c r="BP92" i="4"/>
  <c r="BR92" i="4"/>
  <c r="BT92" i="4"/>
  <c r="BX68" i="4"/>
  <c r="BN68" i="4"/>
  <c r="BP68" i="4"/>
  <c r="BR68" i="4"/>
  <c r="BT68" i="4"/>
  <c r="BX44" i="4"/>
  <c r="BN44" i="4"/>
  <c r="BP44" i="4"/>
  <c r="BR44" i="4"/>
  <c r="BT44" i="4"/>
  <c r="BQ26" i="4"/>
  <c r="BU26" i="4"/>
  <c r="BS26" i="4"/>
  <c r="BY26" i="4"/>
  <c r="BO26" i="4"/>
  <c r="AG26" i="4"/>
  <c r="AY26" i="4" s="1"/>
  <c r="BS6" i="4"/>
  <c r="BY6" i="4"/>
  <c r="BQ6" i="4"/>
  <c r="BU6" i="4"/>
  <c r="BO6" i="4"/>
  <c r="C61" i="5"/>
  <c r="L61" i="5" s="1"/>
  <c r="AD109" i="4"/>
  <c r="AV109" i="4" s="1"/>
  <c r="AD141" i="4"/>
  <c r="AV141" i="4" s="1"/>
  <c r="AD157" i="4"/>
  <c r="AV157" i="4" s="1"/>
  <c r="AD165" i="4"/>
  <c r="AV165" i="4" s="1"/>
  <c r="AD173" i="4"/>
  <c r="AV173" i="4" s="1"/>
  <c r="AD181" i="4"/>
  <c r="AV181" i="4" s="1"/>
  <c r="AD189" i="4"/>
  <c r="AV189" i="4" s="1"/>
  <c r="AD197" i="4"/>
  <c r="AV197" i="4" s="1"/>
  <c r="L205" i="4"/>
  <c r="R205" i="4" s="1"/>
  <c r="L213" i="4"/>
  <c r="R213" i="4" s="1"/>
  <c r="L221" i="4"/>
  <c r="R221" i="4" s="1"/>
  <c r="L229" i="4"/>
  <c r="R229" i="4" s="1"/>
  <c r="L237" i="4"/>
  <c r="R237" i="4" s="1"/>
  <c r="L245" i="4"/>
  <c r="R245" i="4" s="1"/>
  <c r="L253" i="4"/>
  <c r="R253" i="4" s="1"/>
  <c r="BY98" i="4"/>
  <c r="BU98" i="4"/>
  <c r="BS98" i="4"/>
  <c r="BQ98" i="4"/>
  <c r="BO98" i="4"/>
  <c r="BS94" i="4"/>
  <c r="BQ94" i="4"/>
  <c r="BY94" i="4"/>
  <c r="BO94" i="4"/>
  <c r="BU94" i="4"/>
  <c r="BY90" i="4"/>
  <c r="BU90" i="4"/>
  <c r="BS90" i="4"/>
  <c r="BQ90" i="4"/>
  <c r="BO90" i="4"/>
  <c r="BS86" i="4"/>
  <c r="BQ86" i="4"/>
  <c r="BY86" i="4"/>
  <c r="BO86" i="4"/>
  <c r="BU86" i="4"/>
  <c r="BY82" i="4"/>
  <c r="BU82" i="4"/>
  <c r="BS82" i="4"/>
  <c r="BQ82" i="4"/>
  <c r="BO82" i="4"/>
  <c r="BS78" i="4"/>
  <c r="BQ78" i="4"/>
  <c r="BY78" i="4"/>
  <c r="BO78" i="4"/>
  <c r="BU78" i="4"/>
  <c r="BY74" i="4"/>
  <c r="BU74" i="4"/>
  <c r="BS74" i="4"/>
  <c r="BQ74" i="4"/>
  <c r="BO74" i="4"/>
  <c r="BS70" i="4"/>
  <c r="BQ70" i="4"/>
  <c r="BY70" i="4"/>
  <c r="BO70" i="4"/>
  <c r="BU70" i="4"/>
  <c r="BY66" i="4"/>
  <c r="BU66" i="4"/>
  <c r="BS66" i="4"/>
  <c r="BQ66" i="4"/>
  <c r="BO66" i="4"/>
  <c r="BS62" i="4"/>
  <c r="BQ62" i="4"/>
  <c r="BY62" i="4"/>
  <c r="BO62" i="4"/>
  <c r="BU62" i="4"/>
  <c r="BY58" i="4"/>
  <c r="BU58" i="4"/>
  <c r="BS58" i="4"/>
  <c r="BQ58" i="4"/>
  <c r="BO58" i="4"/>
  <c r="BS54" i="4"/>
  <c r="BQ54" i="4"/>
  <c r="BY54" i="4"/>
  <c r="BU54" i="4"/>
  <c r="BO54" i="4"/>
  <c r="BY50" i="4"/>
  <c r="BU50" i="4"/>
  <c r="BS50" i="4"/>
  <c r="BQ50" i="4"/>
  <c r="BO50" i="4"/>
  <c r="BS46" i="4"/>
  <c r="BQ46" i="4"/>
  <c r="BY46" i="4"/>
  <c r="BO46" i="4"/>
  <c r="BU46" i="4"/>
  <c r="BY42" i="4"/>
  <c r="BU42" i="4"/>
  <c r="BS42" i="4"/>
  <c r="BQ42" i="4"/>
  <c r="BO42" i="4"/>
  <c r="BS38" i="4"/>
  <c r="BQ38" i="4"/>
  <c r="BY38" i="4"/>
  <c r="BU38" i="4"/>
  <c r="BO38" i="4"/>
  <c r="BY34" i="4"/>
  <c r="BU34" i="4"/>
  <c r="BS34" i="4"/>
  <c r="BQ34" i="4"/>
  <c r="BO34" i="4"/>
  <c r="BS30" i="4"/>
  <c r="BQ30" i="4"/>
  <c r="BY30" i="4"/>
  <c r="BO30" i="4"/>
  <c r="BU30" i="4"/>
  <c r="BN25" i="4"/>
  <c r="BP25" i="4"/>
  <c r="BR25" i="4"/>
  <c r="BT25" i="4"/>
  <c r="BX25" i="4"/>
  <c r="AF25" i="4"/>
  <c r="AX25" i="4" s="1"/>
  <c r="BR21" i="4"/>
  <c r="BX21" i="4"/>
  <c r="BN21" i="4"/>
  <c r="BP21" i="4"/>
  <c r="BT21" i="4"/>
  <c r="AF21" i="4"/>
  <c r="AX21" i="4" s="1"/>
  <c r="BN17" i="4"/>
  <c r="BP17" i="4"/>
  <c r="BR17" i="4"/>
  <c r="BT17" i="4"/>
  <c r="BX17" i="4"/>
  <c r="AF17" i="4"/>
  <c r="AX17" i="4" s="1"/>
  <c r="BR13" i="4"/>
  <c r="BX13" i="4"/>
  <c r="BN13" i="4"/>
  <c r="BP13" i="4"/>
  <c r="BT13" i="4"/>
  <c r="BN9" i="4"/>
  <c r="BP9" i="4"/>
  <c r="BR9" i="4"/>
  <c r="BT9" i="4"/>
  <c r="BX9" i="4"/>
  <c r="BR5" i="4"/>
  <c r="BX5" i="4"/>
  <c r="BN5" i="4"/>
  <c r="BP5" i="4"/>
  <c r="BT5" i="4"/>
  <c r="B100" i="5"/>
  <c r="K100" i="5" s="1"/>
  <c r="B96" i="5"/>
  <c r="K96" i="5" s="1"/>
  <c r="B92" i="5"/>
  <c r="K92" i="5" s="1"/>
  <c r="B88" i="5"/>
  <c r="K88" i="5" s="1"/>
  <c r="B84" i="5"/>
  <c r="K84" i="5" s="1"/>
  <c r="B80" i="5"/>
  <c r="K80" i="5" s="1"/>
  <c r="B76" i="5"/>
  <c r="K76" i="5" s="1"/>
  <c r="B72" i="5"/>
  <c r="K72" i="5" s="1"/>
  <c r="B68" i="5"/>
  <c r="K68" i="5" s="1"/>
  <c r="B64" i="5"/>
  <c r="K64" i="5" s="1"/>
  <c r="B60" i="5"/>
  <c r="K60" i="5" s="1"/>
  <c r="B56" i="5"/>
  <c r="K56" i="5" s="1"/>
  <c r="B52" i="5"/>
  <c r="K52" i="5" s="1"/>
  <c r="B48" i="5"/>
  <c r="K48" i="5" s="1"/>
  <c r="B44" i="5"/>
  <c r="K44" i="5" s="1"/>
  <c r="B40" i="5"/>
  <c r="K40" i="5" s="1"/>
  <c r="B36" i="5"/>
  <c r="K36" i="5" s="1"/>
  <c r="B32" i="5"/>
  <c r="K32" i="5" s="1"/>
  <c r="B27" i="5"/>
  <c r="K27" i="5" s="1"/>
  <c r="B23" i="5"/>
  <c r="K23" i="5" s="1"/>
  <c r="B19" i="5"/>
  <c r="K19" i="5" s="1"/>
  <c r="B15" i="5"/>
  <c r="K15" i="5" s="1"/>
  <c r="B11" i="5"/>
  <c r="K11" i="5" s="1"/>
  <c r="B7" i="5"/>
  <c r="K7" i="5" s="1"/>
  <c r="D100" i="5"/>
  <c r="M100" i="5" s="1"/>
  <c r="D96" i="5"/>
  <c r="M96" i="5" s="1"/>
  <c r="D92" i="5"/>
  <c r="M92" i="5" s="1"/>
  <c r="D88" i="5"/>
  <c r="M88" i="5" s="1"/>
  <c r="D84" i="5"/>
  <c r="M84" i="5" s="1"/>
  <c r="D80" i="5"/>
  <c r="M80" i="5" s="1"/>
  <c r="D76" i="5"/>
  <c r="M76" i="5" s="1"/>
  <c r="D72" i="5"/>
  <c r="M72" i="5" s="1"/>
  <c r="D68" i="5"/>
  <c r="M68" i="5" s="1"/>
  <c r="D64" i="5"/>
  <c r="M64" i="5" s="1"/>
  <c r="D60" i="5"/>
  <c r="M60" i="5" s="1"/>
  <c r="D56" i="5"/>
  <c r="M56" i="5" s="1"/>
  <c r="D52" i="5"/>
  <c r="M52" i="5" s="1"/>
  <c r="D48" i="5"/>
  <c r="M48" i="5" s="1"/>
  <c r="D44" i="5"/>
  <c r="M44" i="5" s="1"/>
  <c r="D40" i="5"/>
  <c r="M40" i="5" s="1"/>
  <c r="D36" i="5"/>
  <c r="M36" i="5" s="1"/>
  <c r="D32" i="5"/>
  <c r="M32" i="5" s="1"/>
  <c r="BK95" i="4"/>
  <c r="BK87" i="4"/>
  <c r="BK79" i="4"/>
  <c r="BK71" i="4"/>
  <c r="BK63" i="4"/>
  <c r="BK55" i="4"/>
  <c r="BK47" i="4"/>
  <c r="BK39" i="4"/>
  <c r="BK31" i="4"/>
  <c r="BK25" i="4"/>
  <c r="BK17" i="4"/>
  <c r="BK9" i="4"/>
  <c r="AD162" i="4"/>
  <c r="AV162" i="4" s="1"/>
  <c r="L226" i="4"/>
  <c r="R226" i="4" s="1"/>
  <c r="BN88" i="4"/>
  <c r="BR88" i="4"/>
  <c r="BT88" i="4"/>
  <c r="BX88" i="4"/>
  <c r="BP88" i="4"/>
  <c r="BX52" i="4"/>
  <c r="BN52" i="4"/>
  <c r="BP52" i="4"/>
  <c r="BR52" i="4"/>
  <c r="BT52" i="4"/>
  <c r="BQ18" i="4"/>
  <c r="BU18" i="4"/>
  <c r="BS18" i="4"/>
  <c r="BY18" i="4"/>
  <c r="BO18" i="4"/>
  <c r="AG18" i="4"/>
  <c r="AY18" i="4" s="1"/>
  <c r="AD117" i="4"/>
  <c r="AV117" i="4" s="1"/>
  <c r="AD133" i="4"/>
  <c r="AV133" i="4" s="1"/>
  <c r="AD102" i="4"/>
  <c r="AV102" i="4" s="1"/>
  <c r="AD118" i="4"/>
  <c r="AV118" i="4" s="1"/>
  <c r="AD134" i="4"/>
  <c r="AV134" i="4" s="1"/>
  <c r="AD142" i="4"/>
  <c r="AV142" i="4" s="1"/>
  <c r="AD150" i="4"/>
  <c r="AV150" i="4" s="1"/>
  <c r="AD158" i="4"/>
  <c r="AV158" i="4" s="1"/>
  <c r="AD166" i="4"/>
  <c r="AV166" i="4" s="1"/>
  <c r="AD190" i="4"/>
  <c r="AV190" i="4" s="1"/>
  <c r="AD198" i="4"/>
  <c r="AV198" i="4" s="1"/>
  <c r="L206" i="4"/>
  <c r="R206" i="4" s="1"/>
  <c r="L214" i="4"/>
  <c r="R214" i="4" s="1"/>
  <c r="L222" i="4"/>
  <c r="R222" i="4" s="1"/>
  <c r="L230" i="4"/>
  <c r="R230" i="4" s="1"/>
  <c r="L238" i="4"/>
  <c r="R238" i="4" s="1"/>
  <c r="L246" i="4"/>
  <c r="R246" i="4" s="1"/>
  <c r="L254" i="4"/>
  <c r="R254" i="4" s="1"/>
  <c r="BN98" i="4"/>
  <c r="BP98" i="4"/>
  <c r="BR98" i="4"/>
  <c r="BT98" i="4"/>
  <c r="BX98" i="4"/>
  <c r="BR94" i="4"/>
  <c r="BX94" i="4"/>
  <c r="BN94" i="4"/>
  <c r="BP94" i="4"/>
  <c r="BT94" i="4"/>
  <c r="BN90" i="4"/>
  <c r="BP90" i="4"/>
  <c r="BR90" i="4"/>
  <c r="BT90" i="4"/>
  <c r="BX90" i="4"/>
  <c r="BR86" i="4"/>
  <c r="BX86" i="4"/>
  <c r="BN86" i="4"/>
  <c r="BP86" i="4"/>
  <c r="BT86" i="4"/>
  <c r="BN82" i="4"/>
  <c r="BP82" i="4"/>
  <c r="BR82" i="4"/>
  <c r="BT82" i="4"/>
  <c r="BX82" i="4"/>
  <c r="BR78" i="4"/>
  <c r="BX78" i="4"/>
  <c r="BN78" i="4"/>
  <c r="BP78" i="4"/>
  <c r="BT78" i="4"/>
  <c r="BN74" i="4"/>
  <c r="BP74" i="4"/>
  <c r="BR74" i="4"/>
  <c r="BT74" i="4"/>
  <c r="BX74" i="4"/>
  <c r="BR70" i="4"/>
  <c r="BX70" i="4"/>
  <c r="BN70" i="4"/>
  <c r="BP70" i="4"/>
  <c r="BT70" i="4"/>
  <c r="BN66" i="4"/>
  <c r="BP66" i="4"/>
  <c r="BR66" i="4"/>
  <c r="BT66" i="4"/>
  <c r="BX66" i="4"/>
  <c r="BR62" i="4"/>
  <c r="BX62" i="4"/>
  <c r="BN62" i="4"/>
  <c r="BP62" i="4"/>
  <c r="BT62" i="4"/>
  <c r="BN58" i="4"/>
  <c r="BP58" i="4"/>
  <c r="BR58" i="4"/>
  <c r="BT58" i="4"/>
  <c r="BX58" i="4"/>
  <c r="BR54" i="4"/>
  <c r="BX54" i="4"/>
  <c r="BN54" i="4"/>
  <c r="BP54" i="4"/>
  <c r="BT54" i="4"/>
  <c r="BN50" i="4"/>
  <c r="BP50" i="4"/>
  <c r="BR50" i="4"/>
  <c r="BT50" i="4"/>
  <c r="BX50" i="4"/>
  <c r="BR46" i="4"/>
  <c r="BX46" i="4"/>
  <c r="BN46" i="4"/>
  <c r="BP46" i="4"/>
  <c r="BT46" i="4"/>
  <c r="BN42" i="4"/>
  <c r="BP42" i="4"/>
  <c r="BR42" i="4"/>
  <c r="BT42" i="4"/>
  <c r="BX42" i="4"/>
  <c r="BR38" i="4"/>
  <c r="BX38" i="4"/>
  <c r="BN38" i="4"/>
  <c r="BP38" i="4"/>
  <c r="BT38" i="4"/>
  <c r="BN34" i="4"/>
  <c r="BP34" i="4"/>
  <c r="BR34" i="4"/>
  <c r="BT34" i="4"/>
  <c r="BX34" i="4"/>
  <c r="BR30" i="4"/>
  <c r="BX30" i="4"/>
  <c r="BN30" i="4"/>
  <c r="BP30" i="4"/>
  <c r="BT30" i="4"/>
  <c r="BY24" i="4"/>
  <c r="BU24" i="4"/>
  <c r="BS24" i="4"/>
  <c r="BQ24" i="4"/>
  <c r="BO24" i="4"/>
  <c r="AG24" i="4"/>
  <c r="AY24" i="4" s="1"/>
  <c r="BS20" i="4"/>
  <c r="BQ20" i="4"/>
  <c r="BY20" i="4"/>
  <c r="BO20" i="4"/>
  <c r="BU20" i="4"/>
  <c r="AG20" i="4"/>
  <c r="AY20" i="4" s="1"/>
  <c r="BY16" i="4"/>
  <c r="BU16" i="4"/>
  <c r="BS16" i="4"/>
  <c r="BQ16" i="4"/>
  <c r="BO16" i="4"/>
  <c r="AG16" i="4"/>
  <c r="AY16" i="4" s="1"/>
  <c r="BS12" i="4"/>
  <c r="BQ12" i="4"/>
  <c r="BY12" i="4"/>
  <c r="BO12" i="4"/>
  <c r="BU12" i="4"/>
  <c r="BY8" i="4"/>
  <c r="BU8" i="4"/>
  <c r="BS8" i="4"/>
  <c r="BQ8" i="4"/>
  <c r="BO8" i="4"/>
  <c r="AG100" i="4"/>
  <c r="AY100" i="4" s="1"/>
  <c r="AG99" i="4"/>
  <c r="AY99" i="4" s="1"/>
  <c r="AG98" i="4"/>
  <c r="AY98" i="4" s="1"/>
  <c r="AG95" i="4"/>
  <c r="AY95" i="4" s="1"/>
  <c r="AG94" i="4"/>
  <c r="AY94" i="4" s="1"/>
  <c r="AG92" i="4"/>
  <c r="AY92" i="4" s="1"/>
  <c r="AG91" i="4"/>
  <c r="AY91" i="4" s="1"/>
  <c r="AG90" i="4"/>
  <c r="AY90" i="4" s="1"/>
  <c r="AG87" i="4"/>
  <c r="AY87" i="4" s="1"/>
  <c r="AG86" i="4"/>
  <c r="AY86" i="4" s="1"/>
  <c r="AG84" i="4"/>
  <c r="AY84" i="4" s="1"/>
  <c r="AG83" i="4"/>
  <c r="AY83" i="4" s="1"/>
  <c r="AG82" i="4"/>
  <c r="AY82" i="4" s="1"/>
  <c r="AG79" i="4"/>
  <c r="AY79" i="4" s="1"/>
  <c r="AG78" i="4"/>
  <c r="AY78" i="4" s="1"/>
  <c r="AG76" i="4"/>
  <c r="AY76" i="4" s="1"/>
  <c r="AG75" i="4"/>
  <c r="AY75" i="4" s="1"/>
  <c r="AG74" i="4"/>
  <c r="AY74" i="4" s="1"/>
  <c r="AG71" i="4"/>
  <c r="AY71" i="4" s="1"/>
  <c r="AG70" i="4"/>
  <c r="AY70" i="4" s="1"/>
  <c r="AG68" i="4"/>
  <c r="AY68" i="4" s="1"/>
  <c r="AG67" i="4"/>
  <c r="AY67" i="4" s="1"/>
  <c r="AG66" i="4"/>
  <c r="AY66" i="4" s="1"/>
  <c r="AG63" i="4"/>
  <c r="AY63" i="4" s="1"/>
  <c r="AG62" i="4"/>
  <c r="AY62" i="4" s="1"/>
  <c r="AG60" i="4"/>
  <c r="AY60" i="4" s="1"/>
  <c r="AG59" i="4"/>
  <c r="AY59" i="4" s="1"/>
  <c r="AG58" i="4"/>
  <c r="AY58" i="4" s="1"/>
  <c r="AG55" i="4"/>
  <c r="AY55" i="4" s="1"/>
  <c r="AG54" i="4"/>
  <c r="AY54" i="4" s="1"/>
  <c r="AG52" i="4"/>
  <c r="AY52" i="4" s="1"/>
  <c r="AG51" i="4"/>
  <c r="AY51" i="4" s="1"/>
  <c r="AG50" i="4"/>
  <c r="AY50" i="4" s="1"/>
  <c r="AG47" i="4"/>
  <c r="AY47" i="4" s="1"/>
  <c r="AG46" i="4"/>
  <c r="AY46" i="4" s="1"/>
  <c r="AG44" i="4"/>
  <c r="AY44" i="4" s="1"/>
  <c r="AG43" i="4"/>
  <c r="AY43" i="4" s="1"/>
  <c r="AG42" i="4"/>
  <c r="AY42" i="4" s="1"/>
  <c r="C99" i="5"/>
  <c r="L99" i="5" s="1"/>
  <c r="C95" i="5"/>
  <c r="L95" i="5" s="1"/>
  <c r="C91" i="5"/>
  <c r="L91" i="5" s="1"/>
  <c r="C87" i="5"/>
  <c r="L87" i="5" s="1"/>
  <c r="C83" i="5"/>
  <c r="L83" i="5" s="1"/>
  <c r="C79" i="5"/>
  <c r="L79" i="5" s="1"/>
  <c r="C75" i="5"/>
  <c r="L75" i="5" s="1"/>
  <c r="C71" i="5"/>
  <c r="L71" i="5" s="1"/>
  <c r="C67" i="5"/>
  <c r="L67" i="5" s="1"/>
  <c r="C63" i="5"/>
  <c r="L63" i="5" s="1"/>
  <c r="C59" i="5"/>
  <c r="L59" i="5" s="1"/>
  <c r="C55" i="5"/>
  <c r="L55" i="5" s="1"/>
  <c r="C51" i="5"/>
  <c r="L51" i="5" s="1"/>
  <c r="C47" i="5"/>
  <c r="L47" i="5" s="1"/>
  <c r="C43" i="5"/>
  <c r="L43" i="5" s="1"/>
  <c r="C39" i="5"/>
  <c r="L39" i="5" s="1"/>
  <c r="C35" i="5"/>
  <c r="L35" i="5" s="1"/>
  <c r="C31" i="5"/>
  <c r="L31" i="5" s="1"/>
  <c r="C26" i="5"/>
  <c r="L26" i="5" s="1"/>
  <c r="C22" i="5"/>
  <c r="L22" i="5" s="1"/>
  <c r="C18" i="5"/>
  <c r="L18" i="5" s="1"/>
  <c r="C14" i="5"/>
  <c r="L14" i="5" s="1"/>
  <c r="C10" i="5"/>
  <c r="L10" i="5" s="1"/>
  <c r="C6" i="5"/>
  <c r="L6" i="5" s="1"/>
  <c r="F99" i="5"/>
  <c r="F95" i="5"/>
  <c r="F91" i="5"/>
  <c r="D27" i="5"/>
  <c r="M27" i="5" s="1"/>
  <c r="D23" i="5"/>
  <c r="M23" i="5" s="1"/>
  <c r="D19" i="5"/>
  <c r="M19" i="5" s="1"/>
  <c r="D15" i="5"/>
  <c r="M15" i="5" s="1"/>
  <c r="D11" i="5"/>
  <c r="M11" i="5" s="1"/>
  <c r="BK36" i="4"/>
  <c r="BK22" i="4"/>
  <c r="BK14" i="4"/>
  <c r="BK6" i="4"/>
  <c r="AD130" i="4"/>
  <c r="AV130" i="4" s="1"/>
  <c r="AD194" i="4"/>
  <c r="AV194" i="4" s="1"/>
  <c r="L242" i="4"/>
  <c r="R242" i="4" s="1"/>
  <c r="BX84" i="4"/>
  <c r="BN84" i="4"/>
  <c r="BP84" i="4"/>
  <c r="BR84" i="4"/>
  <c r="BT84" i="4"/>
  <c r="BX60" i="4"/>
  <c r="BN60" i="4"/>
  <c r="BP60" i="4"/>
  <c r="BR60" i="4"/>
  <c r="BT60" i="4"/>
  <c r="BX36" i="4"/>
  <c r="BN36" i="4"/>
  <c r="BP36" i="4"/>
  <c r="BR36" i="4"/>
  <c r="BT36" i="4"/>
  <c r="C97" i="5"/>
  <c r="L97" i="5" s="1"/>
  <c r="C85" i="5"/>
  <c r="L85" i="5" s="1"/>
  <c r="C77" i="5"/>
  <c r="L77" i="5" s="1"/>
  <c r="C65" i="5"/>
  <c r="L65" i="5" s="1"/>
  <c r="C53" i="5"/>
  <c r="L53" i="5" s="1"/>
  <c r="C41" i="5"/>
  <c r="L41" i="5" s="1"/>
  <c r="C33" i="5"/>
  <c r="L33" i="5" s="1"/>
  <c r="C24" i="5"/>
  <c r="L24" i="5" s="1"/>
  <c r="C16" i="5"/>
  <c r="L16" i="5" s="1"/>
  <c r="C12" i="5"/>
  <c r="L12" i="5" s="1"/>
  <c r="F101" i="5"/>
  <c r="F97" i="5"/>
  <c r="AD101" i="4"/>
  <c r="AV101" i="4" s="1"/>
  <c r="AD125" i="4"/>
  <c r="AV125" i="4" s="1"/>
  <c r="AD149" i="4"/>
  <c r="AV149" i="4" s="1"/>
  <c r="AD110" i="4"/>
  <c r="AV110" i="4" s="1"/>
  <c r="AD126" i="4"/>
  <c r="AV126" i="4" s="1"/>
  <c r="AD174" i="4"/>
  <c r="AV174" i="4" s="1"/>
  <c r="AD182" i="4"/>
  <c r="AV182" i="4" s="1"/>
  <c r="AD103" i="4"/>
  <c r="AV103" i="4" s="1"/>
  <c r="AD111" i="4"/>
  <c r="AV111" i="4" s="1"/>
  <c r="AD119" i="4"/>
  <c r="AV119" i="4" s="1"/>
  <c r="AD127" i="4"/>
  <c r="AV127" i="4" s="1"/>
  <c r="AD135" i="4"/>
  <c r="AV135" i="4" s="1"/>
  <c r="AD143" i="4"/>
  <c r="AV143" i="4" s="1"/>
  <c r="AD151" i="4"/>
  <c r="AV151" i="4" s="1"/>
  <c r="AD159" i="4"/>
  <c r="AV159" i="4" s="1"/>
  <c r="AD167" i="4"/>
  <c r="AV167" i="4" s="1"/>
  <c r="AD175" i="4"/>
  <c r="AV175" i="4" s="1"/>
  <c r="AD183" i="4"/>
  <c r="AV183" i="4" s="1"/>
  <c r="AD191" i="4"/>
  <c r="AV191" i="4" s="1"/>
  <c r="AD199" i="4"/>
  <c r="AV199" i="4" s="1"/>
  <c r="L207" i="4"/>
  <c r="R207" i="4" s="1"/>
  <c r="L215" i="4"/>
  <c r="R215" i="4" s="1"/>
  <c r="L223" i="4"/>
  <c r="R223" i="4" s="1"/>
  <c r="AJ223" i="4" s="1"/>
  <c r="BB223" i="4" s="1"/>
  <c r="L231" i="4"/>
  <c r="R231" i="4" s="1"/>
  <c r="L239" i="4"/>
  <c r="R239" i="4" s="1"/>
  <c r="L247" i="4"/>
  <c r="R247" i="4" s="1"/>
  <c r="L255" i="4"/>
  <c r="R255" i="4" s="1"/>
  <c r="BX4" i="4"/>
  <c r="BP4" i="4"/>
  <c r="BN4" i="4"/>
  <c r="BT4" i="4"/>
  <c r="BR4" i="4"/>
  <c r="BY97" i="4"/>
  <c r="BU97" i="4"/>
  <c r="BQ97" i="4"/>
  <c r="BS97" i="4"/>
  <c r="BO97" i="4"/>
  <c r="BU93" i="4"/>
  <c r="BQ93" i="4"/>
  <c r="BS93" i="4"/>
  <c r="BY93" i="4"/>
  <c r="BO93" i="4"/>
  <c r="BY89" i="4"/>
  <c r="BU89" i="4"/>
  <c r="BQ89" i="4"/>
  <c r="BO89" i="4"/>
  <c r="BS89" i="4"/>
  <c r="BU85" i="4"/>
  <c r="BQ85" i="4"/>
  <c r="BS85" i="4"/>
  <c r="BY85" i="4"/>
  <c r="BO85" i="4"/>
  <c r="BY81" i="4"/>
  <c r="BU81" i="4"/>
  <c r="BQ81" i="4"/>
  <c r="BS81" i="4"/>
  <c r="BO81" i="4"/>
  <c r="BU77" i="4"/>
  <c r="BQ77" i="4"/>
  <c r="BS77" i="4"/>
  <c r="BY77" i="4"/>
  <c r="BO77" i="4"/>
  <c r="BY73" i="4"/>
  <c r="BU73" i="4"/>
  <c r="BQ73" i="4"/>
  <c r="BS73" i="4"/>
  <c r="BO73" i="4"/>
  <c r="BU69" i="4"/>
  <c r="BQ69" i="4"/>
  <c r="BS69" i="4"/>
  <c r="BY69" i="4"/>
  <c r="BO69" i="4"/>
  <c r="BY65" i="4"/>
  <c r="BU65" i="4"/>
  <c r="BQ65" i="4"/>
  <c r="BS65" i="4"/>
  <c r="BO65" i="4"/>
  <c r="BU61" i="4"/>
  <c r="BQ61" i="4"/>
  <c r="BS61" i="4"/>
  <c r="BY61" i="4"/>
  <c r="BO61" i="4"/>
  <c r="BY57" i="4"/>
  <c r="BU57" i="4"/>
  <c r="BQ57" i="4"/>
  <c r="BS57" i="4"/>
  <c r="BO57" i="4"/>
  <c r="BU53" i="4"/>
  <c r="BQ53" i="4"/>
  <c r="BS53" i="4"/>
  <c r="BY53" i="4"/>
  <c r="BO53" i="4"/>
  <c r="BY49" i="4"/>
  <c r="BU49" i="4"/>
  <c r="BQ49" i="4"/>
  <c r="BO49" i="4"/>
  <c r="BS49" i="4"/>
  <c r="BU45" i="4"/>
  <c r="BQ45" i="4"/>
  <c r="BS45" i="4"/>
  <c r="BY45" i="4"/>
  <c r="BO45" i="4"/>
  <c r="BY41" i="4"/>
  <c r="BU41" i="4"/>
  <c r="BQ41" i="4"/>
  <c r="BO41" i="4"/>
  <c r="BS41" i="4"/>
  <c r="BU37" i="4"/>
  <c r="BQ37" i="4"/>
  <c r="BS37" i="4"/>
  <c r="BY37" i="4"/>
  <c r="BO37" i="4"/>
  <c r="BY33" i="4"/>
  <c r="BU33" i="4"/>
  <c r="BQ33" i="4"/>
  <c r="BS33" i="4"/>
  <c r="BO33" i="4"/>
  <c r="BP29" i="4"/>
  <c r="BR29" i="4"/>
  <c r="BT29" i="4"/>
  <c r="BX29" i="4"/>
  <c r="BN29" i="4"/>
  <c r="BT24" i="4"/>
  <c r="BN24" i="4"/>
  <c r="BP24" i="4"/>
  <c r="BR24" i="4"/>
  <c r="BX24" i="4"/>
  <c r="AF24" i="4"/>
  <c r="AX24" i="4" s="1"/>
  <c r="BP20" i="4"/>
  <c r="BR20" i="4"/>
  <c r="BT20" i="4"/>
  <c r="BX20" i="4"/>
  <c r="BN20" i="4"/>
  <c r="AF20" i="4"/>
  <c r="AX20" i="4" s="1"/>
  <c r="BT16" i="4"/>
  <c r="BN16" i="4"/>
  <c r="BP16" i="4"/>
  <c r="BR16" i="4"/>
  <c r="BX16" i="4"/>
  <c r="AF16" i="4"/>
  <c r="AX16" i="4" s="1"/>
  <c r="BP12" i="4"/>
  <c r="BR12" i="4"/>
  <c r="BT12" i="4"/>
  <c r="BX12" i="4"/>
  <c r="BN12" i="4"/>
  <c r="BT8" i="4"/>
  <c r="BN8" i="4"/>
  <c r="BP8" i="4"/>
  <c r="BR8" i="4"/>
  <c r="BX8" i="4"/>
  <c r="AF100" i="4"/>
  <c r="AX100" i="4" s="1"/>
  <c r="AF99" i="4"/>
  <c r="AX99" i="4" s="1"/>
  <c r="AF98" i="4"/>
  <c r="AX98" i="4" s="1"/>
  <c r="AF96" i="4"/>
  <c r="AX96" i="4" s="1"/>
  <c r="AF95" i="4"/>
  <c r="AX95" i="4" s="1"/>
  <c r="AF94" i="4"/>
  <c r="AX94" i="4" s="1"/>
  <c r="AF92" i="4"/>
  <c r="AX92" i="4" s="1"/>
  <c r="AF91" i="4"/>
  <c r="AX91" i="4" s="1"/>
  <c r="AF90" i="4"/>
  <c r="AX90" i="4" s="1"/>
  <c r="AF88" i="4"/>
  <c r="AX88" i="4" s="1"/>
  <c r="AF87" i="4"/>
  <c r="AX87" i="4" s="1"/>
  <c r="AF86" i="4"/>
  <c r="AX86" i="4" s="1"/>
  <c r="AF84" i="4"/>
  <c r="AX84" i="4" s="1"/>
  <c r="AF83" i="4"/>
  <c r="AX83" i="4" s="1"/>
  <c r="AF82" i="4"/>
  <c r="AX82" i="4" s="1"/>
  <c r="AF80" i="4"/>
  <c r="AX80" i="4" s="1"/>
  <c r="AF79" i="4"/>
  <c r="AX79" i="4" s="1"/>
  <c r="AF78" i="4"/>
  <c r="AX78" i="4" s="1"/>
  <c r="AF76" i="4"/>
  <c r="AX76" i="4" s="1"/>
  <c r="AF75" i="4"/>
  <c r="AX75" i="4" s="1"/>
  <c r="AF74" i="4"/>
  <c r="AX74" i="4" s="1"/>
  <c r="AF72" i="4"/>
  <c r="AX72" i="4" s="1"/>
  <c r="AF71" i="4"/>
  <c r="AX71" i="4" s="1"/>
  <c r="AF70" i="4"/>
  <c r="AX70" i="4" s="1"/>
  <c r="AF68" i="4"/>
  <c r="AX68" i="4" s="1"/>
  <c r="AF67" i="4"/>
  <c r="AX67" i="4" s="1"/>
  <c r="AF66" i="4"/>
  <c r="AX66" i="4" s="1"/>
  <c r="AF63" i="4"/>
  <c r="AX63" i="4" s="1"/>
  <c r="AF62" i="4"/>
  <c r="AX62" i="4" s="1"/>
  <c r="AF60" i="4"/>
  <c r="AX60" i="4" s="1"/>
  <c r="AF59" i="4"/>
  <c r="AX59" i="4" s="1"/>
  <c r="AF58" i="4"/>
  <c r="AX58" i="4" s="1"/>
  <c r="AF56" i="4"/>
  <c r="AX56" i="4" s="1"/>
  <c r="AF55" i="4"/>
  <c r="AX55" i="4" s="1"/>
  <c r="AF54" i="4"/>
  <c r="AX54" i="4" s="1"/>
  <c r="AF52" i="4"/>
  <c r="AX52" i="4" s="1"/>
  <c r="AF51" i="4"/>
  <c r="AX51" i="4" s="1"/>
  <c r="AF50" i="4"/>
  <c r="AX50" i="4" s="1"/>
  <c r="AF48" i="4"/>
  <c r="AX48" i="4" s="1"/>
  <c r="AF47" i="4"/>
  <c r="AX47" i="4" s="1"/>
  <c r="AF46" i="4"/>
  <c r="AX46" i="4" s="1"/>
  <c r="AF44" i="4"/>
  <c r="AX44" i="4" s="1"/>
  <c r="AF43" i="4"/>
  <c r="AX43" i="4" s="1"/>
  <c r="AF42" i="4"/>
  <c r="AX42" i="4" s="1"/>
  <c r="AG39" i="4"/>
  <c r="AY39" i="4" s="1"/>
  <c r="AG38" i="4"/>
  <c r="AY38" i="4" s="1"/>
  <c r="AG37" i="4"/>
  <c r="AY37" i="4" s="1"/>
  <c r="AG35" i="4"/>
  <c r="AY35" i="4" s="1"/>
  <c r="AG34" i="4"/>
  <c r="AY34" i="4" s="1"/>
  <c r="AG33" i="4"/>
  <c r="AY33" i="4" s="1"/>
  <c r="AG31" i="4"/>
  <c r="AY31" i="4" s="1"/>
  <c r="AG30" i="4"/>
  <c r="AY30" i="4" s="1"/>
  <c r="AF29" i="4"/>
  <c r="AX29" i="4" s="1"/>
  <c r="B99" i="5"/>
  <c r="K99" i="5" s="1"/>
  <c r="B95" i="5"/>
  <c r="K95" i="5" s="1"/>
  <c r="B91" i="5"/>
  <c r="K91" i="5" s="1"/>
  <c r="B87" i="5"/>
  <c r="K87" i="5" s="1"/>
  <c r="B83" i="5"/>
  <c r="K83" i="5" s="1"/>
  <c r="B79" i="5"/>
  <c r="K79" i="5" s="1"/>
  <c r="B75" i="5"/>
  <c r="K75" i="5" s="1"/>
  <c r="B71" i="5"/>
  <c r="K71" i="5" s="1"/>
  <c r="B67" i="5"/>
  <c r="K67" i="5" s="1"/>
  <c r="B63" i="5"/>
  <c r="K63" i="5" s="1"/>
  <c r="B59" i="5"/>
  <c r="K59" i="5" s="1"/>
  <c r="B55" i="5"/>
  <c r="K55" i="5" s="1"/>
  <c r="B51" i="5"/>
  <c r="K51" i="5" s="1"/>
  <c r="B47" i="5"/>
  <c r="K47" i="5" s="1"/>
  <c r="B43" i="5"/>
  <c r="K43" i="5" s="1"/>
  <c r="B39" i="5"/>
  <c r="K39" i="5" s="1"/>
  <c r="B35" i="5"/>
  <c r="K35" i="5" s="1"/>
  <c r="B31" i="5"/>
  <c r="K31" i="5" s="1"/>
  <c r="B26" i="5"/>
  <c r="K26" i="5" s="1"/>
  <c r="B22" i="5"/>
  <c r="K22" i="5" s="1"/>
  <c r="B18" i="5"/>
  <c r="K18" i="5" s="1"/>
  <c r="B14" i="5"/>
  <c r="K14" i="5" s="1"/>
  <c r="B10" i="5"/>
  <c r="K10" i="5" s="1"/>
  <c r="B6" i="5"/>
  <c r="K6" i="5" s="1"/>
  <c r="D99" i="5"/>
  <c r="M99" i="5" s="1"/>
  <c r="D95" i="5"/>
  <c r="M95" i="5" s="1"/>
  <c r="D91" i="5"/>
  <c r="M91" i="5" s="1"/>
  <c r="D87" i="5"/>
  <c r="M87" i="5" s="1"/>
  <c r="D83" i="5"/>
  <c r="M83" i="5" s="1"/>
  <c r="D79" i="5"/>
  <c r="M79" i="5" s="1"/>
  <c r="D75" i="5"/>
  <c r="M75" i="5" s="1"/>
  <c r="D71" i="5"/>
  <c r="M71" i="5" s="1"/>
  <c r="D67" i="5"/>
  <c r="M67" i="5" s="1"/>
  <c r="D63" i="5"/>
  <c r="M63" i="5" s="1"/>
  <c r="D59" i="5"/>
  <c r="M59" i="5" s="1"/>
  <c r="D55" i="5"/>
  <c r="M55" i="5" s="1"/>
  <c r="D51" i="5"/>
  <c r="M51" i="5" s="1"/>
  <c r="D47" i="5"/>
  <c r="M47" i="5" s="1"/>
  <c r="D43" i="5"/>
  <c r="M43" i="5" s="1"/>
  <c r="D39" i="5"/>
  <c r="M39" i="5" s="1"/>
  <c r="D35" i="5"/>
  <c r="M35" i="5" s="1"/>
  <c r="D31" i="5"/>
  <c r="M31" i="5" s="1"/>
  <c r="BK97" i="4"/>
  <c r="BK89" i="4"/>
  <c r="BK81" i="4"/>
  <c r="BK73" i="4"/>
  <c r="BK65" i="4"/>
  <c r="BK57" i="4"/>
  <c r="BK49" i="4"/>
  <c r="BK41" i="4"/>
  <c r="BK33" i="4"/>
  <c r="AD122" i="4"/>
  <c r="AV122" i="4" s="1"/>
  <c r="AD186" i="4"/>
  <c r="AV186" i="4" s="1"/>
  <c r="L234" i="4"/>
  <c r="R234" i="4" s="1"/>
  <c r="BN64" i="4"/>
  <c r="BR64" i="4"/>
  <c r="BT64" i="4"/>
  <c r="BX64" i="4"/>
  <c r="BP64" i="4"/>
  <c r="AD104" i="4"/>
  <c r="AV104" i="4" s="1"/>
  <c r="AD112" i="4"/>
  <c r="AV112" i="4" s="1"/>
  <c r="AD120" i="4"/>
  <c r="AV120" i="4" s="1"/>
  <c r="AD128" i="4"/>
  <c r="AV128" i="4" s="1"/>
  <c r="AD136" i="4"/>
  <c r="AV136" i="4" s="1"/>
  <c r="AD144" i="4"/>
  <c r="AV144" i="4" s="1"/>
  <c r="AD152" i="4"/>
  <c r="AV152" i="4" s="1"/>
  <c r="AD160" i="4"/>
  <c r="AV160" i="4" s="1"/>
  <c r="AD168" i="4"/>
  <c r="AV168" i="4" s="1"/>
  <c r="AD176" i="4"/>
  <c r="AV176" i="4" s="1"/>
  <c r="AD184" i="4"/>
  <c r="AV184" i="4" s="1"/>
  <c r="AD192" i="4"/>
  <c r="AV192" i="4" s="1"/>
  <c r="AD200" i="4"/>
  <c r="AV200" i="4" s="1"/>
  <c r="L208" i="4"/>
  <c r="R208" i="4" s="1"/>
  <c r="L216" i="4"/>
  <c r="R216" i="4" s="1"/>
  <c r="L224" i="4"/>
  <c r="R224" i="4" s="1"/>
  <c r="L232" i="4"/>
  <c r="R232" i="4" s="1"/>
  <c r="L240" i="4"/>
  <c r="R240" i="4" s="1"/>
  <c r="L248" i="4"/>
  <c r="R248" i="4" s="1"/>
  <c r="L256" i="4"/>
  <c r="R256" i="4" s="1"/>
  <c r="BS4" i="4"/>
  <c r="BY4" i="4"/>
  <c r="BQ4" i="4"/>
  <c r="BO4" i="4"/>
  <c r="BU4" i="4"/>
  <c r="BT97" i="4"/>
  <c r="BN97" i="4"/>
  <c r="BP97" i="4"/>
  <c r="BR97" i="4"/>
  <c r="BX97" i="4"/>
  <c r="BP93" i="4"/>
  <c r="BR93" i="4"/>
  <c r="BT93" i="4"/>
  <c r="BX93" i="4"/>
  <c r="BN93" i="4"/>
  <c r="BT89" i="4"/>
  <c r="BN89" i="4"/>
  <c r="BP89" i="4"/>
  <c r="BR89" i="4"/>
  <c r="BX89" i="4"/>
  <c r="BP85" i="4"/>
  <c r="BR85" i="4"/>
  <c r="BT85" i="4"/>
  <c r="BX85" i="4"/>
  <c r="BN85" i="4"/>
  <c r="BT81" i="4"/>
  <c r="BN81" i="4"/>
  <c r="BP81" i="4"/>
  <c r="BR81" i="4"/>
  <c r="BX81" i="4"/>
  <c r="BP77" i="4"/>
  <c r="BR77" i="4"/>
  <c r="BT77" i="4"/>
  <c r="BX77" i="4"/>
  <c r="BN77" i="4"/>
  <c r="BT73" i="4"/>
  <c r="BN73" i="4"/>
  <c r="BP73" i="4"/>
  <c r="BR73" i="4"/>
  <c r="BX73" i="4"/>
  <c r="BP69" i="4"/>
  <c r="BR69" i="4"/>
  <c r="BT69" i="4"/>
  <c r="BX69" i="4"/>
  <c r="BN69" i="4"/>
  <c r="BT65" i="4"/>
  <c r="BN65" i="4"/>
  <c r="BP65" i="4"/>
  <c r="BR65" i="4"/>
  <c r="BX65" i="4"/>
  <c r="BP61" i="4"/>
  <c r="BR61" i="4"/>
  <c r="BT61" i="4"/>
  <c r="BX61" i="4"/>
  <c r="BN61" i="4"/>
  <c r="BT57" i="4"/>
  <c r="BN57" i="4"/>
  <c r="BP57" i="4"/>
  <c r="BR57" i="4"/>
  <c r="BX57" i="4"/>
  <c r="BP53" i="4"/>
  <c r="BR53" i="4"/>
  <c r="BT53" i="4"/>
  <c r="BX53" i="4"/>
  <c r="BN53" i="4"/>
  <c r="BT49" i="4"/>
  <c r="BN49" i="4"/>
  <c r="BP49" i="4"/>
  <c r="BR49" i="4"/>
  <c r="BX49" i="4"/>
  <c r="BP45" i="4"/>
  <c r="BR45" i="4"/>
  <c r="BT45" i="4"/>
  <c r="BX45" i="4"/>
  <c r="BN45" i="4"/>
  <c r="BT41" i="4"/>
  <c r="BN41" i="4"/>
  <c r="BP41" i="4"/>
  <c r="BR41" i="4"/>
  <c r="BX41" i="4"/>
  <c r="BP37" i="4"/>
  <c r="BR37" i="4"/>
  <c r="BT37" i="4"/>
  <c r="BX37" i="4"/>
  <c r="BN37" i="4"/>
  <c r="BT33" i="4"/>
  <c r="BN33" i="4"/>
  <c r="BP33" i="4"/>
  <c r="BR33" i="4"/>
  <c r="BX33" i="4"/>
  <c r="BU27" i="4"/>
  <c r="BQ27" i="4"/>
  <c r="BS27" i="4"/>
  <c r="BY27" i="4"/>
  <c r="BO27" i="4"/>
  <c r="AG27" i="4"/>
  <c r="AY27" i="4" s="1"/>
  <c r="BY23" i="4"/>
  <c r="BU23" i="4"/>
  <c r="BQ23" i="4"/>
  <c r="BO23" i="4"/>
  <c r="BS23" i="4"/>
  <c r="AG23" i="4"/>
  <c r="AY23" i="4" s="1"/>
  <c r="BU19" i="4"/>
  <c r="BQ19" i="4"/>
  <c r="BS19" i="4"/>
  <c r="BY19" i="4"/>
  <c r="BO19" i="4"/>
  <c r="AG19" i="4"/>
  <c r="AY19" i="4" s="1"/>
  <c r="BY15" i="4"/>
  <c r="BU15" i="4"/>
  <c r="BQ15" i="4"/>
  <c r="BS15" i="4"/>
  <c r="BO15" i="4"/>
  <c r="BU11" i="4"/>
  <c r="BQ11" i="4"/>
  <c r="BS11" i="4"/>
  <c r="BY11" i="4"/>
  <c r="BO11" i="4"/>
  <c r="BY7" i="4"/>
  <c r="BU7" i="4"/>
  <c r="BQ7" i="4"/>
  <c r="BS7" i="4"/>
  <c r="BO7" i="4"/>
  <c r="AF39" i="4"/>
  <c r="AX39" i="4" s="1"/>
  <c r="AF38" i="4"/>
  <c r="AX38" i="4" s="1"/>
  <c r="AF37" i="4"/>
  <c r="AX37" i="4" s="1"/>
  <c r="AF36" i="4"/>
  <c r="AX36" i="4" s="1"/>
  <c r="AF35" i="4"/>
  <c r="AX35" i="4" s="1"/>
  <c r="AF34" i="4"/>
  <c r="AX34" i="4" s="1"/>
  <c r="AF33" i="4"/>
  <c r="AX33" i="4" s="1"/>
  <c r="AF32" i="4"/>
  <c r="AX32" i="4" s="1"/>
  <c r="AF31" i="4"/>
  <c r="AX31" i="4" s="1"/>
  <c r="AF30" i="4"/>
  <c r="AX30" i="4" s="1"/>
  <c r="C98" i="5"/>
  <c r="L98" i="5" s="1"/>
  <c r="C94" i="5"/>
  <c r="L94" i="5" s="1"/>
  <c r="C90" i="5"/>
  <c r="L90" i="5" s="1"/>
  <c r="C86" i="5"/>
  <c r="L86" i="5" s="1"/>
  <c r="C82" i="5"/>
  <c r="L82" i="5" s="1"/>
  <c r="C78" i="5"/>
  <c r="L78" i="5" s="1"/>
  <c r="C74" i="5"/>
  <c r="L74" i="5" s="1"/>
  <c r="C70" i="5"/>
  <c r="L70" i="5" s="1"/>
  <c r="C66" i="5"/>
  <c r="L66" i="5" s="1"/>
  <c r="C62" i="5"/>
  <c r="L62" i="5" s="1"/>
  <c r="C58" i="5"/>
  <c r="L58" i="5" s="1"/>
  <c r="C54" i="5"/>
  <c r="L54" i="5" s="1"/>
  <c r="C50" i="5"/>
  <c r="L50" i="5" s="1"/>
  <c r="C46" i="5"/>
  <c r="L46" i="5" s="1"/>
  <c r="C42" i="5"/>
  <c r="L42" i="5" s="1"/>
  <c r="C38" i="5"/>
  <c r="L38" i="5" s="1"/>
  <c r="C34" i="5"/>
  <c r="L34" i="5" s="1"/>
  <c r="B30" i="5"/>
  <c r="K30" i="5" s="1"/>
  <c r="C25" i="5"/>
  <c r="L25" i="5" s="1"/>
  <c r="C21" i="5"/>
  <c r="L21" i="5" s="1"/>
  <c r="C17" i="5"/>
  <c r="L17" i="5" s="1"/>
  <c r="C13" i="5"/>
  <c r="L13" i="5" s="1"/>
  <c r="C9" i="5"/>
  <c r="L9" i="5" s="1"/>
  <c r="C5" i="5"/>
  <c r="L5" i="5" s="1"/>
  <c r="F98" i="5"/>
  <c r="F94" i="5"/>
  <c r="F90" i="5"/>
  <c r="D26" i="5"/>
  <c r="M26" i="5" s="1"/>
  <c r="D22" i="5"/>
  <c r="M22" i="5" s="1"/>
  <c r="D18" i="5"/>
  <c r="M18" i="5" s="1"/>
  <c r="D14" i="5"/>
  <c r="M14" i="5" s="1"/>
  <c r="BK94" i="4"/>
  <c r="BK86" i="4"/>
  <c r="BK78" i="4"/>
  <c r="BK70" i="4"/>
  <c r="BK62" i="4"/>
  <c r="BK54" i="4"/>
  <c r="BK46" i="4"/>
  <c r="BK38" i="4"/>
  <c r="BK30" i="4"/>
  <c r="BK24" i="4"/>
  <c r="BK16" i="4"/>
  <c r="BK8" i="4"/>
  <c r="AD170" i="4"/>
  <c r="AV170" i="4" s="1"/>
  <c r="AD105" i="4"/>
  <c r="AV105" i="4" s="1"/>
  <c r="AD113" i="4"/>
  <c r="AV113" i="4" s="1"/>
  <c r="AD121" i="4"/>
  <c r="AV121" i="4" s="1"/>
  <c r="AD129" i="4"/>
  <c r="AV129" i="4" s="1"/>
  <c r="AD137" i="4"/>
  <c r="AV137" i="4" s="1"/>
  <c r="AD145" i="4"/>
  <c r="AV145" i="4" s="1"/>
  <c r="AD153" i="4"/>
  <c r="AV153" i="4" s="1"/>
  <c r="AD161" i="4"/>
  <c r="AV161" i="4" s="1"/>
  <c r="AD169" i="4"/>
  <c r="AV169" i="4" s="1"/>
  <c r="AD177" i="4"/>
  <c r="AV177" i="4" s="1"/>
  <c r="AD185" i="4"/>
  <c r="AV185" i="4" s="1"/>
  <c r="AD193" i="4"/>
  <c r="AV193" i="4" s="1"/>
  <c r="AD201" i="4"/>
  <c r="AV201" i="4" s="1"/>
  <c r="L209" i="4"/>
  <c r="R209" i="4" s="1"/>
  <c r="L217" i="4"/>
  <c r="R217" i="4" s="1"/>
  <c r="L225" i="4"/>
  <c r="R225" i="4" s="1"/>
  <c r="L233" i="4"/>
  <c r="R233" i="4" s="1"/>
  <c r="L241" i="4"/>
  <c r="R241" i="4" s="1"/>
  <c r="L249" i="4"/>
  <c r="R249" i="4" s="1"/>
  <c r="BQ100" i="4"/>
  <c r="BU100" i="4"/>
  <c r="BS100" i="4"/>
  <c r="BY100" i="4"/>
  <c r="BO100" i="4"/>
  <c r="BS96" i="4"/>
  <c r="BY96" i="4"/>
  <c r="BQ96" i="4"/>
  <c r="BU96" i="4"/>
  <c r="BO96" i="4"/>
  <c r="BQ92" i="4"/>
  <c r="BU92" i="4"/>
  <c r="BS92" i="4"/>
  <c r="BY92" i="4"/>
  <c r="BO92" i="4"/>
  <c r="BS88" i="4"/>
  <c r="BY88" i="4"/>
  <c r="BQ88" i="4"/>
  <c r="BU88" i="4"/>
  <c r="BO88" i="4"/>
  <c r="BQ84" i="4"/>
  <c r="BU84" i="4"/>
  <c r="BS84" i="4"/>
  <c r="BY84" i="4"/>
  <c r="BO84" i="4"/>
  <c r="BS80" i="4"/>
  <c r="BY80" i="4"/>
  <c r="BQ80" i="4"/>
  <c r="BU80" i="4"/>
  <c r="BO80" i="4"/>
  <c r="BQ76" i="4"/>
  <c r="BU76" i="4"/>
  <c r="BS76" i="4"/>
  <c r="BY76" i="4"/>
  <c r="BO76" i="4"/>
  <c r="BS72" i="4"/>
  <c r="BY72" i="4"/>
  <c r="BQ72" i="4"/>
  <c r="BU72" i="4"/>
  <c r="BO72" i="4"/>
  <c r="BQ68" i="4"/>
  <c r="BU68" i="4"/>
  <c r="BS68" i="4"/>
  <c r="BY68" i="4"/>
  <c r="BO68" i="4"/>
  <c r="BS64" i="4"/>
  <c r="BY64" i="4"/>
  <c r="BQ64" i="4"/>
  <c r="BU64" i="4"/>
  <c r="BO64" i="4"/>
  <c r="BQ60" i="4"/>
  <c r="BU60" i="4"/>
  <c r="BS60" i="4"/>
  <c r="BY60" i="4"/>
  <c r="BO60" i="4"/>
  <c r="BS56" i="4"/>
  <c r="BY56" i="4"/>
  <c r="BQ56" i="4"/>
  <c r="BU56" i="4"/>
  <c r="BO56" i="4"/>
  <c r="BQ52" i="4"/>
  <c r="BU52" i="4"/>
  <c r="BS52" i="4"/>
  <c r="BY52" i="4"/>
  <c r="BO52" i="4"/>
  <c r="BS48" i="4"/>
  <c r="BY48" i="4"/>
  <c r="BQ48" i="4"/>
  <c r="BU48" i="4"/>
  <c r="BO48" i="4"/>
  <c r="BQ44" i="4"/>
  <c r="BU44" i="4"/>
  <c r="BS44" i="4"/>
  <c r="BY44" i="4"/>
  <c r="BO44" i="4"/>
  <c r="BS40" i="4"/>
  <c r="BY40" i="4"/>
  <c r="BQ40" i="4"/>
  <c r="BU40" i="4"/>
  <c r="BO40" i="4"/>
  <c r="BQ36" i="4"/>
  <c r="BU36" i="4"/>
  <c r="BS36" i="4"/>
  <c r="BY36" i="4"/>
  <c r="BO36" i="4"/>
  <c r="BS32" i="4"/>
  <c r="BY32" i="4"/>
  <c r="BQ32" i="4"/>
  <c r="BU32" i="4"/>
  <c r="BO32" i="4"/>
  <c r="BX27" i="4"/>
  <c r="BN27" i="4"/>
  <c r="BP27" i="4"/>
  <c r="BR27" i="4"/>
  <c r="BT27" i="4"/>
  <c r="AF27" i="4"/>
  <c r="AX27" i="4" s="1"/>
  <c r="BN23" i="4"/>
  <c r="BR23" i="4"/>
  <c r="BT23" i="4"/>
  <c r="BX23" i="4"/>
  <c r="BP23" i="4"/>
  <c r="AF23" i="4"/>
  <c r="AX23" i="4" s="1"/>
  <c r="BX19" i="4"/>
  <c r="BN19" i="4"/>
  <c r="BP19" i="4"/>
  <c r="BR19" i="4"/>
  <c r="BT19" i="4"/>
  <c r="AF19" i="4"/>
  <c r="AX19" i="4" s="1"/>
  <c r="BN15" i="4"/>
  <c r="BR15" i="4"/>
  <c r="BT15" i="4"/>
  <c r="BX15" i="4"/>
  <c r="BP15" i="4"/>
  <c r="BX11" i="4"/>
  <c r="BN11" i="4"/>
  <c r="BP11" i="4"/>
  <c r="BR11" i="4"/>
  <c r="BT11" i="4"/>
  <c r="BN7" i="4"/>
  <c r="BR7" i="4"/>
  <c r="BT7" i="4"/>
  <c r="BX7" i="4"/>
  <c r="BP7" i="4"/>
  <c r="B98" i="5"/>
  <c r="K98" i="5" s="1"/>
  <c r="B94" i="5"/>
  <c r="K94" i="5" s="1"/>
  <c r="B90" i="5"/>
  <c r="K90" i="5" s="1"/>
  <c r="B86" i="5"/>
  <c r="K86" i="5" s="1"/>
  <c r="B82" i="5"/>
  <c r="K82" i="5" s="1"/>
  <c r="B78" i="5"/>
  <c r="K78" i="5" s="1"/>
  <c r="B74" i="5"/>
  <c r="K74" i="5" s="1"/>
  <c r="B70" i="5"/>
  <c r="K70" i="5" s="1"/>
  <c r="B66" i="5"/>
  <c r="K66" i="5" s="1"/>
  <c r="B62" i="5"/>
  <c r="K62" i="5" s="1"/>
  <c r="B58" i="5"/>
  <c r="K58" i="5" s="1"/>
  <c r="B54" i="5"/>
  <c r="K54" i="5" s="1"/>
  <c r="B50" i="5"/>
  <c r="K50" i="5" s="1"/>
  <c r="B46" i="5"/>
  <c r="K46" i="5" s="1"/>
  <c r="B42" i="5"/>
  <c r="K42" i="5" s="1"/>
  <c r="B38" i="5"/>
  <c r="K38" i="5" s="1"/>
  <c r="B34" i="5"/>
  <c r="K34" i="5" s="1"/>
  <c r="B29" i="5"/>
  <c r="K29" i="5" s="1"/>
  <c r="B25" i="5"/>
  <c r="K25" i="5" s="1"/>
  <c r="B21" i="5"/>
  <c r="K21" i="5" s="1"/>
  <c r="B17" i="5"/>
  <c r="K17" i="5" s="1"/>
  <c r="B13" i="5"/>
  <c r="K13" i="5" s="1"/>
  <c r="B9" i="5"/>
  <c r="K9" i="5" s="1"/>
  <c r="B5" i="5"/>
  <c r="K5" i="5" s="1"/>
  <c r="D98" i="5"/>
  <c r="M98" i="5" s="1"/>
  <c r="D94" i="5"/>
  <c r="M94" i="5" s="1"/>
  <c r="D90" i="5"/>
  <c r="M90" i="5" s="1"/>
  <c r="D86" i="5"/>
  <c r="M86" i="5" s="1"/>
  <c r="D82" i="5"/>
  <c r="M82" i="5" s="1"/>
  <c r="D78" i="5"/>
  <c r="M78" i="5" s="1"/>
  <c r="D74" i="5"/>
  <c r="M74" i="5" s="1"/>
  <c r="D70" i="5"/>
  <c r="M70" i="5" s="1"/>
  <c r="D66" i="5"/>
  <c r="M66" i="5" s="1"/>
  <c r="D62" i="5"/>
  <c r="M62" i="5" s="1"/>
  <c r="D58" i="5"/>
  <c r="M58" i="5" s="1"/>
  <c r="D54" i="5"/>
  <c r="M54" i="5" s="1"/>
  <c r="D50" i="5"/>
  <c r="M50" i="5" s="1"/>
  <c r="D46" i="5"/>
  <c r="M46" i="5" s="1"/>
  <c r="D42" i="5"/>
  <c r="M42" i="5" s="1"/>
  <c r="D38" i="5"/>
  <c r="M38" i="5" s="1"/>
  <c r="D34" i="5"/>
  <c r="M34" i="5" s="1"/>
  <c r="D30" i="5"/>
  <c r="M30" i="5" s="1"/>
  <c r="BK99" i="4"/>
  <c r="BK91" i="4"/>
  <c r="BK83" i="4"/>
  <c r="BK75" i="4"/>
  <c r="BK67" i="4"/>
  <c r="BK59" i="4"/>
  <c r="BK51" i="4"/>
  <c r="BK43" i="4"/>
  <c r="BK35" i="4"/>
  <c r="BK21" i="4"/>
  <c r="BK13" i="4"/>
  <c r="BK5" i="4"/>
  <c r="Z142" i="4"/>
  <c r="AR142" i="4" s="1"/>
  <c r="Z158" i="4"/>
  <c r="AR158" i="4" s="1"/>
  <c r="Z198" i="4"/>
  <c r="AR198" i="4" s="1"/>
  <c r="Z238" i="4"/>
  <c r="AR238" i="4" s="1"/>
  <c r="Z246" i="4"/>
  <c r="AR246" i="4" s="1"/>
  <c r="BI264" i="4"/>
  <c r="BI276" i="4"/>
  <c r="BI259" i="4"/>
  <c r="BI316" i="4"/>
  <c r="BI328" i="4"/>
  <c r="BI351" i="4"/>
  <c r="Z103" i="4"/>
  <c r="AR103" i="4" s="1"/>
  <c r="Z111" i="4"/>
  <c r="AR111" i="4" s="1"/>
  <c r="Z247" i="4"/>
  <c r="AR247" i="4" s="1"/>
  <c r="Z255" i="4"/>
  <c r="AR255" i="4" s="1"/>
  <c r="AB347" i="4"/>
  <c r="AT347" i="4" s="1"/>
  <c r="AB101" i="4"/>
  <c r="AT101" i="4" s="1"/>
  <c r="AB105" i="4"/>
  <c r="AT105" i="4" s="1"/>
  <c r="AB109" i="4"/>
  <c r="AT109" i="4" s="1"/>
  <c r="AB265" i="4"/>
  <c r="AT265" i="4" s="1"/>
  <c r="AB269" i="4"/>
  <c r="AT269" i="4" s="1"/>
  <c r="AB273" i="4"/>
  <c r="AT273" i="4" s="1"/>
  <c r="Z110" i="4"/>
  <c r="AR110" i="4" s="1"/>
  <c r="Z166" i="4"/>
  <c r="AR166" i="4" s="1"/>
  <c r="Z230" i="4"/>
  <c r="AR230" i="4" s="1"/>
  <c r="BI128" i="4"/>
  <c r="BI272" i="4"/>
  <c r="BI280" i="4"/>
  <c r="BI255" i="4"/>
  <c r="BI312" i="4"/>
  <c r="BI324" i="4"/>
  <c r="BI332" i="4"/>
  <c r="Z104" i="4"/>
  <c r="AR104" i="4" s="1"/>
  <c r="Z112" i="4"/>
  <c r="AR112" i="4" s="1"/>
  <c r="Z120" i="4"/>
  <c r="AR120" i="4" s="1"/>
  <c r="Z128" i="4"/>
  <c r="AR128" i="4" s="1"/>
  <c r="Z136" i="4"/>
  <c r="AR136" i="4" s="1"/>
  <c r="Z144" i="4"/>
  <c r="AR144" i="4" s="1"/>
  <c r="Z152" i="4"/>
  <c r="AR152" i="4" s="1"/>
  <c r="Z160" i="4"/>
  <c r="AR160" i="4" s="1"/>
  <c r="Z168" i="4"/>
  <c r="AR168" i="4" s="1"/>
  <c r="Z176" i="4"/>
  <c r="AR176" i="4" s="1"/>
  <c r="Z184" i="4"/>
  <c r="AR184" i="4" s="1"/>
  <c r="Z192" i="4"/>
  <c r="AR192" i="4" s="1"/>
  <c r="Z200" i="4"/>
  <c r="AR200" i="4" s="1"/>
  <c r="Z208" i="4"/>
  <c r="AR208" i="4" s="1"/>
  <c r="Z216" i="4"/>
  <c r="AR216" i="4" s="1"/>
  <c r="Z224" i="4"/>
  <c r="AR224" i="4" s="1"/>
  <c r="Z232" i="4"/>
  <c r="AR232" i="4" s="1"/>
  <c r="Z240" i="4"/>
  <c r="AR240" i="4" s="1"/>
  <c r="Z206" i="4"/>
  <c r="AR206" i="4" s="1"/>
  <c r="Z105" i="4"/>
  <c r="AR105" i="4" s="1"/>
  <c r="AB344" i="4"/>
  <c r="AT344" i="4" s="1"/>
  <c r="AB348" i="4"/>
  <c r="AT348" i="4" s="1"/>
  <c r="AB102" i="4"/>
  <c r="AT102" i="4" s="1"/>
  <c r="AB106" i="4"/>
  <c r="AT106" i="4" s="1"/>
  <c r="AB110" i="4"/>
  <c r="AT110" i="4" s="1"/>
  <c r="Z134" i="4"/>
  <c r="AR134" i="4" s="1"/>
  <c r="Z190" i="4"/>
  <c r="AR190" i="4" s="1"/>
  <c r="BI262" i="4"/>
  <c r="BI266" i="4"/>
  <c r="BI270" i="4"/>
  <c r="BI274" i="4"/>
  <c r="BI278" i="4"/>
  <c r="BI282" i="4"/>
  <c r="BI286" i="4"/>
  <c r="BI290" i="4"/>
  <c r="BI257" i="4"/>
  <c r="BI261" i="4"/>
  <c r="Z126" i="4"/>
  <c r="AR126" i="4" s="1"/>
  <c r="Z150" i="4"/>
  <c r="AR150" i="4" s="1"/>
  <c r="Z174" i="4"/>
  <c r="AR174" i="4" s="1"/>
  <c r="Z222" i="4"/>
  <c r="AR222" i="4" s="1"/>
  <c r="BI192" i="4"/>
  <c r="BI268" i="4"/>
  <c r="Z106" i="4"/>
  <c r="AR106" i="4" s="1"/>
  <c r="Z107" i="4"/>
  <c r="AR107" i="4" s="1"/>
  <c r="AB103" i="4"/>
  <c r="AT103" i="4" s="1"/>
  <c r="AB107" i="4"/>
  <c r="AT107" i="4" s="1"/>
  <c r="AB263" i="4"/>
  <c r="AT263" i="4" s="1"/>
  <c r="AB267" i="4"/>
  <c r="AT267" i="4" s="1"/>
  <c r="AB271" i="4"/>
  <c r="AT271" i="4" s="1"/>
  <c r="AB351" i="4"/>
  <c r="AT351" i="4" s="1"/>
  <c r="Z118" i="4"/>
  <c r="AR118" i="4" s="1"/>
  <c r="Z182" i="4"/>
  <c r="AR182" i="4" s="1"/>
  <c r="BI320" i="4"/>
  <c r="Z108" i="4"/>
  <c r="AR108" i="4" s="1"/>
  <c r="AB111" i="4"/>
  <c r="AT111" i="4" s="1"/>
  <c r="Z102" i="4"/>
  <c r="AR102" i="4" s="1"/>
  <c r="Z214" i="4"/>
  <c r="AR214" i="4" s="1"/>
  <c r="Z101" i="4"/>
  <c r="AR101" i="4" s="1"/>
  <c r="Z109" i="4"/>
  <c r="AR109" i="4" s="1"/>
  <c r="Z117" i="4"/>
  <c r="AR117" i="4" s="1"/>
  <c r="Z125" i="4"/>
  <c r="AR125" i="4" s="1"/>
  <c r="Z133" i="4"/>
  <c r="AR133" i="4" s="1"/>
  <c r="Z141" i="4"/>
  <c r="AR141" i="4" s="1"/>
  <c r="Z149" i="4"/>
  <c r="AR149" i="4" s="1"/>
  <c r="Z157" i="4"/>
  <c r="AR157" i="4" s="1"/>
  <c r="Z165" i="4"/>
  <c r="AR165" i="4" s="1"/>
  <c r="Z173" i="4"/>
  <c r="AR173" i="4" s="1"/>
  <c r="Z181" i="4"/>
  <c r="AR181" i="4" s="1"/>
  <c r="Z189" i="4"/>
  <c r="AR189" i="4" s="1"/>
  <c r="Z197" i="4"/>
  <c r="AR197" i="4" s="1"/>
  <c r="Z205" i="4"/>
  <c r="AR205" i="4" s="1"/>
  <c r="Z213" i="4"/>
  <c r="AR213" i="4" s="1"/>
  <c r="Z221" i="4"/>
  <c r="AR221" i="4" s="1"/>
  <c r="Z229" i="4"/>
  <c r="AR229" i="4" s="1"/>
  <c r="Z237" i="4"/>
  <c r="AR237" i="4" s="1"/>
  <c r="AB346" i="4"/>
  <c r="AT346" i="4" s="1"/>
  <c r="AB350" i="4"/>
  <c r="AT350" i="4" s="1"/>
  <c r="AB104" i="4"/>
  <c r="AT104" i="4" s="1"/>
  <c r="AB108" i="4"/>
  <c r="AT108" i="4" s="1"/>
  <c r="AB112" i="4"/>
  <c r="AT112" i="4" s="1"/>
  <c r="Z248" i="4"/>
  <c r="AR248" i="4" s="1"/>
  <c r="AB289" i="4"/>
  <c r="AT289" i="4" s="1"/>
  <c r="Z256" i="4"/>
  <c r="AR256" i="4" s="1"/>
  <c r="AB123" i="4"/>
  <c r="AT123" i="4" s="1"/>
  <c r="AB155" i="4"/>
  <c r="AT155" i="4" s="1"/>
  <c r="AB287" i="4"/>
  <c r="AT287" i="4" s="1"/>
  <c r="AB202" i="4"/>
  <c r="AT202" i="4" s="1"/>
  <c r="AB206" i="4"/>
  <c r="AT206" i="4" s="1"/>
  <c r="AB210" i="4"/>
  <c r="AT210" i="4" s="1"/>
  <c r="AC263" i="4"/>
  <c r="AU263" i="4" s="1"/>
  <c r="AC267" i="4"/>
  <c r="AU267" i="4" s="1"/>
  <c r="AC271" i="4"/>
  <c r="AU271" i="4" s="1"/>
  <c r="AB316" i="4"/>
  <c r="AT316" i="4" s="1"/>
  <c r="AB281" i="4"/>
  <c r="AT281" i="4" s="1"/>
  <c r="BI121" i="4"/>
  <c r="BI137" i="4"/>
  <c r="BI273" i="4"/>
  <c r="BI281" i="4"/>
  <c r="BI289" i="4"/>
  <c r="BI260" i="4"/>
  <c r="AB262" i="4"/>
  <c r="AT262" i="4" s="1"/>
  <c r="AB266" i="4"/>
  <c r="AT266" i="4" s="1"/>
  <c r="AB270" i="4"/>
  <c r="AT270" i="4" s="1"/>
  <c r="AB274" i="4"/>
  <c r="AT274" i="4" s="1"/>
  <c r="AB278" i="4"/>
  <c r="AT278" i="4" s="1"/>
  <c r="AB282" i="4"/>
  <c r="AT282" i="4" s="1"/>
  <c r="AB286" i="4"/>
  <c r="AT286" i="4" s="1"/>
  <c r="AB290" i="4"/>
  <c r="AT290" i="4" s="1"/>
  <c r="AB257" i="4"/>
  <c r="AT257" i="4" s="1"/>
  <c r="AB261" i="4"/>
  <c r="AT261" i="4" s="1"/>
  <c r="AB277" i="4"/>
  <c r="AT277" i="4" s="1"/>
  <c r="AB256" i="4"/>
  <c r="AT256" i="4" s="1"/>
  <c r="AB333" i="4"/>
  <c r="AT333" i="4" s="1"/>
  <c r="BI105" i="4"/>
  <c r="BI265" i="4"/>
  <c r="BI269" i="4"/>
  <c r="BI277" i="4"/>
  <c r="BI285" i="4"/>
  <c r="BI256" i="4"/>
  <c r="BI309" i="4"/>
  <c r="BI341" i="4"/>
  <c r="Z115" i="4"/>
  <c r="AR115" i="4" s="1"/>
  <c r="Z139" i="4"/>
  <c r="AR139" i="4" s="1"/>
  <c r="Z155" i="4"/>
  <c r="AR155" i="4" s="1"/>
  <c r="Z179" i="4"/>
  <c r="AR179" i="4" s="1"/>
  <c r="Z211" i="4"/>
  <c r="AR211" i="4" s="1"/>
  <c r="Z227" i="4"/>
  <c r="AR227" i="4" s="1"/>
  <c r="Z251" i="4"/>
  <c r="AR251" i="4" s="1"/>
  <c r="AB147" i="4"/>
  <c r="AT147" i="4" s="1"/>
  <c r="AB159" i="4"/>
  <c r="AT159" i="4" s="1"/>
  <c r="AB171" i="4"/>
  <c r="AT171" i="4" s="1"/>
  <c r="AB179" i="4"/>
  <c r="AT179" i="4" s="1"/>
  <c r="AB187" i="4"/>
  <c r="AT187" i="4" s="1"/>
  <c r="AB195" i="4"/>
  <c r="AT195" i="4" s="1"/>
  <c r="AB283" i="4"/>
  <c r="AT283" i="4" s="1"/>
  <c r="Z148" i="4"/>
  <c r="AR148" i="4" s="1"/>
  <c r="Z156" i="4"/>
  <c r="AR156" i="4" s="1"/>
  <c r="Z164" i="4"/>
  <c r="AR164" i="4" s="1"/>
  <c r="Z172" i="4"/>
  <c r="AR172" i="4" s="1"/>
  <c r="Z180" i="4"/>
  <c r="AR180" i="4" s="1"/>
  <c r="Z188" i="4"/>
  <c r="AR188" i="4" s="1"/>
  <c r="Z196" i="4"/>
  <c r="AR196" i="4" s="1"/>
  <c r="Z204" i="4"/>
  <c r="AR204" i="4" s="1"/>
  <c r="Z212" i="4"/>
  <c r="AR212" i="4" s="1"/>
  <c r="Z220" i="4"/>
  <c r="AR220" i="4" s="1"/>
  <c r="Z228" i="4"/>
  <c r="AR228" i="4" s="1"/>
  <c r="Z236" i="4"/>
  <c r="AR236" i="4" s="1"/>
  <c r="Z244" i="4"/>
  <c r="AR244" i="4" s="1"/>
  <c r="Z252" i="4"/>
  <c r="AR252" i="4" s="1"/>
  <c r="AC275" i="4"/>
  <c r="AU275" i="4" s="1"/>
  <c r="AC279" i="4"/>
  <c r="AU279" i="4" s="1"/>
  <c r="AC283" i="4"/>
  <c r="AU283" i="4" s="1"/>
  <c r="AC287" i="4"/>
  <c r="AU287" i="4" s="1"/>
  <c r="AC258" i="4"/>
  <c r="AU258" i="4" s="1"/>
  <c r="AB285" i="4"/>
  <c r="AT285" i="4" s="1"/>
  <c r="AB260" i="4"/>
  <c r="AT260" i="4" s="1"/>
  <c r="Z123" i="4"/>
  <c r="AR123" i="4" s="1"/>
  <c r="Z147" i="4"/>
  <c r="AR147" i="4" s="1"/>
  <c r="Z171" i="4"/>
  <c r="AR171" i="4" s="1"/>
  <c r="Z187" i="4"/>
  <c r="AR187" i="4" s="1"/>
  <c r="Z203" i="4"/>
  <c r="AR203" i="4" s="1"/>
  <c r="Z219" i="4"/>
  <c r="AR219" i="4" s="1"/>
  <c r="Z243" i="4"/>
  <c r="AR243" i="4" s="1"/>
  <c r="AB345" i="4"/>
  <c r="AT345" i="4" s="1"/>
  <c r="AB151" i="4"/>
  <c r="AT151" i="4" s="1"/>
  <c r="AB163" i="4"/>
  <c r="AT163" i="4" s="1"/>
  <c r="AB167" i="4"/>
  <c r="AT167" i="4" s="1"/>
  <c r="AB175" i="4"/>
  <c r="AT175" i="4" s="1"/>
  <c r="AB183" i="4"/>
  <c r="AT183" i="4" s="1"/>
  <c r="AB191" i="4"/>
  <c r="AT191" i="4" s="1"/>
  <c r="AB199" i="4"/>
  <c r="AT199" i="4" s="1"/>
  <c r="AB275" i="4"/>
  <c r="AT275" i="4" s="1"/>
  <c r="AB279" i="4"/>
  <c r="AT279" i="4" s="1"/>
  <c r="AB242" i="4"/>
  <c r="AT242" i="4" s="1"/>
  <c r="AB246" i="4"/>
  <c r="AT246" i="4" s="1"/>
  <c r="AB250" i="4"/>
  <c r="AT250" i="4" s="1"/>
  <c r="AB254" i="4"/>
  <c r="AT254" i="4" s="1"/>
  <c r="AB258" i="4"/>
  <c r="AT258" i="4" s="1"/>
  <c r="AB303" i="4"/>
  <c r="AT303" i="4" s="1"/>
  <c r="AB331" i="4"/>
  <c r="AT331" i="4" s="1"/>
  <c r="Z245" i="4"/>
  <c r="AR245" i="4" s="1"/>
  <c r="Z253" i="4"/>
  <c r="AR253" i="4" s="1"/>
  <c r="AB264" i="4"/>
  <c r="AT264" i="4" s="1"/>
  <c r="AB268" i="4"/>
  <c r="AT268" i="4" s="1"/>
  <c r="AB272" i="4"/>
  <c r="AT272" i="4" s="1"/>
  <c r="AB276" i="4"/>
  <c r="AT276" i="4" s="1"/>
  <c r="AB280" i="4"/>
  <c r="AT280" i="4" s="1"/>
  <c r="AB284" i="4"/>
  <c r="AT284" i="4" s="1"/>
  <c r="AB288" i="4"/>
  <c r="AT288" i="4" s="1"/>
  <c r="AB203" i="4"/>
  <c r="AT203" i="4" s="1"/>
  <c r="AB207" i="4"/>
  <c r="AT207" i="4" s="1"/>
  <c r="AB211" i="4"/>
  <c r="AT211" i="4" s="1"/>
  <c r="AB215" i="4"/>
  <c r="AT215" i="4" s="1"/>
  <c r="AB219" i="4"/>
  <c r="AT219" i="4" s="1"/>
  <c r="AB223" i="4"/>
  <c r="AT223" i="4" s="1"/>
  <c r="AB227" i="4"/>
  <c r="AT227" i="4" s="1"/>
  <c r="AB231" i="4"/>
  <c r="AT231" i="4" s="1"/>
  <c r="AB235" i="4"/>
  <c r="AT235" i="4" s="1"/>
  <c r="AB239" i="4"/>
  <c r="AT239" i="4" s="1"/>
  <c r="AB243" i="4"/>
  <c r="AT243" i="4" s="1"/>
  <c r="AB247" i="4"/>
  <c r="AT247" i="4" s="1"/>
  <c r="AB251" i="4"/>
  <c r="AT251" i="4" s="1"/>
  <c r="AB255" i="4"/>
  <c r="AT255" i="4" s="1"/>
  <c r="AB259" i="4"/>
  <c r="AT259" i="4" s="1"/>
  <c r="AB324" i="4"/>
  <c r="AT324" i="4" s="1"/>
  <c r="AB332" i="4"/>
  <c r="AT332" i="4" s="1"/>
  <c r="Z131" i="4"/>
  <c r="AR131" i="4" s="1"/>
  <c r="Z163" i="4"/>
  <c r="AR163" i="4" s="1"/>
  <c r="Z195" i="4"/>
  <c r="AR195" i="4" s="1"/>
  <c r="Z235" i="4"/>
  <c r="AR235" i="4" s="1"/>
  <c r="AB349" i="4"/>
  <c r="AT349" i="4" s="1"/>
  <c r="Z254" i="4"/>
  <c r="AR254" i="4" s="1"/>
  <c r="BI346" i="4"/>
  <c r="BI284" i="4"/>
  <c r="AC288" i="4"/>
  <c r="AU288" i="4" s="1"/>
  <c r="Z119" i="4"/>
  <c r="AR119" i="4" s="1"/>
  <c r="Z143" i="4"/>
  <c r="AR143" i="4" s="1"/>
  <c r="Z151" i="4"/>
  <c r="AR151" i="4" s="1"/>
  <c r="Z159" i="4"/>
  <c r="AR159" i="4" s="1"/>
  <c r="Z167" i="4"/>
  <c r="AR167" i="4" s="1"/>
  <c r="Z175" i="4"/>
  <c r="AR175" i="4" s="1"/>
  <c r="Z183" i="4"/>
  <c r="AR183" i="4" s="1"/>
  <c r="Z191" i="4"/>
  <c r="AR191" i="4" s="1"/>
  <c r="Z199" i="4"/>
  <c r="AR199" i="4" s="1"/>
  <c r="Z207" i="4"/>
  <c r="AR207" i="4" s="1"/>
  <c r="Z215" i="4"/>
  <c r="AR215" i="4" s="1"/>
  <c r="Z223" i="4"/>
  <c r="AR223" i="4" s="1"/>
  <c r="Z231" i="4"/>
  <c r="AR231" i="4" s="1"/>
  <c r="Z239" i="4"/>
  <c r="AR239" i="4" s="1"/>
  <c r="AB113" i="4"/>
  <c r="AT113" i="4" s="1"/>
  <c r="AB117" i="4"/>
  <c r="AT117" i="4" s="1"/>
  <c r="AB121" i="4"/>
  <c r="AT121" i="4" s="1"/>
  <c r="AB125" i="4"/>
  <c r="AT125" i="4" s="1"/>
  <c r="AB129" i="4"/>
  <c r="AT129" i="4" s="1"/>
  <c r="AB133" i="4"/>
  <c r="AT133" i="4" s="1"/>
  <c r="AB137" i="4"/>
  <c r="AT137" i="4" s="1"/>
  <c r="AB141" i="4"/>
  <c r="AT141" i="4" s="1"/>
  <c r="AB145" i="4"/>
  <c r="AT145" i="4" s="1"/>
  <c r="AB149" i="4"/>
  <c r="AT149" i="4" s="1"/>
  <c r="AB153" i="4"/>
  <c r="AT153" i="4" s="1"/>
  <c r="AB157" i="4"/>
  <c r="AT157" i="4" s="1"/>
  <c r="AB161" i="4"/>
  <c r="AT161" i="4" s="1"/>
  <c r="AB165" i="4"/>
  <c r="AT165" i="4" s="1"/>
  <c r="AB169" i="4"/>
  <c r="AT169" i="4" s="1"/>
  <c r="AB173" i="4"/>
  <c r="AT173" i="4" s="1"/>
  <c r="AB177" i="4"/>
  <c r="AT177" i="4" s="1"/>
  <c r="AB181" i="4"/>
  <c r="AT181" i="4" s="1"/>
  <c r="AB185" i="4"/>
  <c r="AT185" i="4" s="1"/>
  <c r="AB189" i="4"/>
  <c r="AT189" i="4" s="1"/>
  <c r="AB193" i="4"/>
  <c r="AT193" i="4" s="1"/>
  <c r="AB197" i="4"/>
  <c r="AT197" i="4" s="1"/>
  <c r="AB201" i="4"/>
  <c r="AT201" i="4" s="1"/>
  <c r="AB204" i="4"/>
  <c r="AT204" i="4" s="1"/>
  <c r="AB208" i="4"/>
  <c r="AT208" i="4" s="1"/>
  <c r="AB212" i="4"/>
  <c r="AT212" i="4" s="1"/>
  <c r="AB216" i="4"/>
  <c r="AT216" i="4" s="1"/>
  <c r="AB220" i="4"/>
  <c r="AT220" i="4" s="1"/>
  <c r="AB224" i="4"/>
  <c r="AT224" i="4" s="1"/>
  <c r="AB228" i="4"/>
  <c r="AT228" i="4" s="1"/>
  <c r="AB232" i="4"/>
  <c r="AT232" i="4" s="1"/>
  <c r="AB236" i="4"/>
  <c r="AT236" i="4" s="1"/>
  <c r="AB240" i="4"/>
  <c r="AT240" i="4" s="1"/>
  <c r="AB244" i="4"/>
  <c r="AT244" i="4" s="1"/>
  <c r="AB248" i="4"/>
  <c r="AT248" i="4" s="1"/>
  <c r="AB252" i="4"/>
  <c r="AT252" i="4" s="1"/>
  <c r="AB293" i="4"/>
  <c r="AT293" i="4" s="1"/>
  <c r="AB297" i="4"/>
  <c r="AT297" i="4" s="1"/>
  <c r="AB301" i="4"/>
  <c r="AT301" i="4" s="1"/>
  <c r="AB305" i="4"/>
  <c r="AT305" i="4" s="1"/>
  <c r="AB309" i="4"/>
  <c r="AT309" i="4" s="1"/>
  <c r="AB313" i="4"/>
  <c r="AT313" i="4" s="1"/>
  <c r="AB317" i="4"/>
  <c r="AT317" i="4" s="1"/>
  <c r="AB321" i="4"/>
  <c r="AT321" i="4" s="1"/>
  <c r="AB325" i="4"/>
  <c r="AT325" i="4" s="1"/>
  <c r="AB329" i="4"/>
  <c r="AT329" i="4" s="1"/>
  <c r="AB337" i="4"/>
  <c r="AT337" i="4" s="1"/>
  <c r="AB341" i="4"/>
  <c r="AT341" i="4" s="1"/>
  <c r="AC268" i="4"/>
  <c r="AU268" i="4" s="1"/>
  <c r="AC264" i="4"/>
  <c r="AU264" i="4" s="1"/>
  <c r="AC260" i="4"/>
  <c r="AU260" i="4" s="1"/>
  <c r="AC256" i="4"/>
  <c r="AU256" i="4" s="1"/>
  <c r="AC137" i="4"/>
  <c r="AU137" i="4" s="1"/>
  <c r="BI101" i="4"/>
  <c r="AC101" i="4"/>
  <c r="AU101" i="4" s="1"/>
  <c r="BI109" i="4"/>
  <c r="AC109" i="4"/>
  <c r="AU109" i="4" s="1"/>
  <c r="BI113" i="4"/>
  <c r="AC113" i="4"/>
  <c r="AU113" i="4" s="1"/>
  <c r="BI117" i="4"/>
  <c r="AC117" i="4"/>
  <c r="AU117" i="4" s="1"/>
  <c r="BI125" i="4"/>
  <c r="AC125" i="4"/>
  <c r="AU125" i="4" s="1"/>
  <c r="BI129" i="4"/>
  <c r="AC129" i="4"/>
  <c r="AU129" i="4" s="1"/>
  <c r="BI133" i="4"/>
  <c r="AC133" i="4"/>
  <c r="AU133" i="4" s="1"/>
  <c r="BI141" i="4"/>
  <c r="AC141" i="4"/>
  <c r="AU141" i="4" s="1"/>
  <c r="BI145" i="4"/>
  <c r="AC145" i="4"/>
  <c r="AU145" i="4" s="1"/>
  <c r="BI149" i="4"/>
  <c r="AC149" i="4"/>
  <c r="AU149" i="4" s="1"/>
  <c r="BI153" i="4"/>
  <c r="AC153" i="4"/>
  <c r="AU153" i="4" s="1"/>
  <c r="BI157" i="4"/>
  <c r="AC157" i="4"/>
  <c r="AU157" i="4" s="1"/>
  <c r="BI161" i="4"/>
  <c r="AC161" i="4"/>
  <c r="AU161" i="4" s="1"/>
  <c r="BI165" i="4"/>
  <c r="AC165" i="4"/>
  <c r="AU165" i="4" s="1"/>
  <c r="BI169" i="4"/>
  <c r="AC169" i="4"/>
  <c r="AU169" i="4" s="1"/>
  <c r="BI173" i="4"/>
  <c r="AC173" i="4"/>
  <c r="AU173" i="4" s="1"/>
  <c r="BI177" i="4"/>
  <c r="AC177" i="4"/>
  <c r="AU177" i="4" s="1"/>
  <c r="BI181" i="4"/>
  <c r="AC181" i="4"/>
  <c r="AU181" i="4" s="1"/>
  <c r="BI185" i="4"/>
  <c r="AC185" i="4"/>
  <c r="AU185" i="4" s="1"/>
  <c r="BI189" i="4"/>
  <c r="AC189" i="4"/>
  <c r="AU189" i="4" s="1"/>
  <c r="BI193" i="4"/>
  <c r="AC193" i="4"/>
  <c r="AU193" i="4" s="1"/>
  <c r="BI197" i="4"/>
  <c r="AC197" i="4"/>
  <c r="AU197" i="4" s="1"/>
  <c r="BI201" i="4"/>
  <c r="AC201" i="4"/>
  <c r="AU201" i="4" s="1"/>
  <c r="BI204" i="4"/>
  <c r="AC204" i="4"/>
  <c r="AU204" i="4" s="1"/>
  <c r="AC208" i="4"/>
  <c r="AU208" i="4" s="1"/>
  <c r="BI208" i="4"/>
  <c r="AC212" i="4"/>
  <c r="AU212" i="4" s="1"/>
  <c r="BI212" i="4"/>
  <c r="AC216" i="4"/>
  <c r="AU216" i="4" s="1"/>
  <c r="BI216" i="4"/>
  <c r="AC220" i="4"/>
  <c r="AU220" i="4" s="1"/>
  <c r="BI220" i="4"/>
  <c r="AC224" i="4"/>
  <c r="AU224" i="4" s="1"/>
  <c r="BI228" i="4"/>
  <c r="AC228" i="4"/>
  <c r="AU228" i="4" s="1"/>
  <c r="BI232" i="4"/>
  <c r="AC232" i="4"/>
  <c r="AU232" i="4" s="1"/>
  <c r="BI236" i="4"/>
  <c r="AC236" i="4"/>
  <c r="AU236" i="4" s="1"/>
  <c r="AC240" i="4"/>
  <c r="AU240" i="4" s="1"/>
  <c r="BI240" i="4"/>
  <c r="AC244" i="4"/>
  <c r="AU244" i="4" s="1"/>
  <c r="BI244" i="4"/>
  <c r="AC248" i="4"/>
  <c r="AU248" i="4" s="1"/>
  <c r="BI248" i="4"/>
  <c r="AC252" i="4"/>
  <c r="AU252" i="4" s="1"/>
  <c r="BI252" i="4"/>
  <c r="AC297" i="4"/>
  <c r="AU297" i="4" s="1"/>
  <c r="AC255" i="4"/>
  <c r="AU255" i="4" s="1"/>
  <c r="Z135" i="4"/>
  <c r="AR135" i="4" s="1"/>
  <c r="Z113" i="4"/>
  <c r="AR113" i="4" s="1"/>
  <c r="Z121" i="4"/>
  <c r="AR121" i="4" s="1"/>
  <c r="Z129" i="4"/>
  <c r="AR129" i="4" s="1"/>
  <c r="Z137" i="4"/>
  <c r="AR137" i="4" s="1"/>
  <c r="Z145" i="4"/>
  <c r="AR145" i="4" s="1"/>
  <c r="Z153" i="4"/>
  <c r="AR153" i="4" s="1"/>
  <c r="Z161" i="4"/>
  <c r="AR161" i="4" s="1"/>
  <c r="Z169" i="4"/>
  <c r="AR169" i="4" s="1"/>
  <c r="Z177" i="4"/>
  <c r="AR177" i="4" s="1"/>
  <c r="Z185" i="4"/>
  <c r="AR185" i="4" s="1"/>
  <c r="Z193" i="4"/>
  <c r="AR193" i="4" s="1"/>
  <c r="Z201" i="4"/>
  <c r="AR201" i="4" s="1"/>
  <c r="Z209" i="4"/>
  <c r="AR209" i="4" s="1"/>
  <c r="Z217" i="4"/>
  <c r="AR217" i="4" s="1"/>
  <c r="Z225" i="4"/>
  <c r="AR225" i="4" s="1"/>
  <c r="Z233" i="4"/>
  <c r="AR233" i="4" s="1"/>
  <c r="Z241" i="4"/>
  <c r="AR241" i="4" s="1"/>
  <c r="Z249" i="4"/>
  <c r="AR249" i="4" s="1"/>
  <c r="AB114" i="4"/>
  <c r="AT114" i="4" s="1"/>
  <c r="AB118" i="4"/>
  <c r="AT118" i="4" s="1"/>
  <c r="AB122" i="4"/>
  <c r="AT122" i="4" s="1"/>
  <c r="AB126" i="4"/>
  <c r="AT126" i="4" s="1"/>
  <c r="AB130" i="4"/>
  <c r="AT130" i="4" s="1"/>
  <c r="AB134" i="4"/>
  <c r="AT134" i="4" s="1"/>
  <c r="AB138" i="4"/>
  <c r="AT138" i="4" s="1"/>
  <c r="AB142" i="4"/>
  <c r="AT142" i="4" s="1"/>
  <c r="AB146" i="4"/>
  <c r="AT146" i="4" s="1"/>
  <c r="AB150" i="4"/>
  <c r="AT150" i="4" s="1"/>
  <c r="AB154" i="4"/>
  <c r="AT154" i="4" s="1"/>
  <c r="AB158" i="4"/>
  <c r="AT158" i="4" s="1"/>
  <c r="AB162" i="4"/>
  <c r="AT162" i="4" s="1"/>
  <c r="AB166" i="4"/>
  <c r="AT166" i="4" s="1"/>
  <c r="AB170" i="4"/>
  <c r="AT170" i="4" s="1"/>
  <c r="AB174" i="4"/>
  <c r="AT174" i="4" s="1"/>
  <c r="AB178" i="4"/>
  <c r="AT178" i="4" s="1"/>
  <c r="AB182" i="4"/>
  <c r="AT182" i="4" s="1"/>
  <c r="AB186" i="4"/>
  <c r="AT186" i="4" s="1"/>
  <c r="AB190" i="4"/>
  <c r="AT190" i="4" s="1"/>
  <c r="AB194" i="4"/>
  <c r="AT194" i="4" s="1"/>
  <c r="AB198" i="4"/>
  <c r="AT198" i="4" s="1"/>
  <c r="AB205" i="4"/>
  <c r="AT205" i="4" s="1"/>
  <c r="AB209" i="4"/>
  <c r="AT209" i="4" s="1"/>
  <c r="AB213" i="4"/>
  <c r="AT213" i="4" s="1"/>
  <c r="AB217" i="4"/>
  <c r="AT217" i="4" s="1"/>
  <c r="AB221" i="4"/>
  <c r="AT221" i="4" s="1"/>
  <c r="AB225" i="4"/>
  <c r="AT225" i="4" s="1"/>
  <c r="AB229" i="4"/>
  <c r="AT229" i="4" s="1"/>
  <c r="AB233" i="4"/>
  <c r="AT233" i="4" s="1"/>
  <c r="AB237" i="4"/>
  <c r="AT237" i="4" s="1"/>
  <c r="AB241" i="4"/>
  <c r="AT241" i="4" s="1"/>
  <c r="AB245" i="4"/>
  <c r="AT245" i="4" s="1"/>
  <c r="AB249" i="4"/>
  <c r="AT249" i="4" s="1"/>
  <c r="AB253" i="4"/>
  <c r="AT253" i="4" s="1"/>
  <c r="AB294" i="4"/>
  <c r="AT294" i="4" s="1"/>
  <c r="AB298" i="4"/>
  <c r="AT298" i="4" s="1"/>
  <c r="AB302" i="4"/>
  <c r="AT302" i="4" s="1"/>
  <c r="AC289" i="4"/>
  <c r="AU289" i="4" s="1"/>
  <c r="AC285" i="4"/>
  <c r="AU285" i="4" s="1"/>
  <c r="AC281" i="4"/>
  <c r="AU281" i="4" s="1"/>
  <c r="AC277" i="4"/>
  <c r="AU277" i="4" s="1"/>
  <c r="AC273" i="4"/>
  <c r="AU273" i="4" s="1"/>
  <c r="AC269" i="4"/>
  <c r="AU269" i="4" s="1"/>
  <c r="AC259" i="4"/>
  <c r="AU259" i="4" s="1"/>
  <c r="AC105" i="4"/>
  <c r="AU105" i="4" s="1"/>
  <c r="Z127" i="4"/>
  <c r="AR127" i="4" s="1"/>
  <c r="Z114" i="4"/>
  <c r="AR114" i="4" s="1"/>
  <c r="Z122" i="4"/>
  <c r="AR122" i="4" s="1"/>
  <c r="Z130" i="4"/>
  <c r="AR130" i="4" s="1"/>
  <c r="Z138" i="4"/>
  <c r="AR138" i="4" s="1"/>
  <c r="Z146" i="4"/>
  <c r="AR146" i="4" s="1"/>
  <c r="Z154" i="4"/>
  <c r="AR154" i="4" s="1"/>
  <c r="Z162" i="4"/>
  <c r="AR162" i="4" s="1"/>
  <c r="Z170" i="4"/>
  <c r="AR170" i="4" s="1"/>
  <c r="Z178" i="4"/>
  <c r="AR178" i="4" s="1"/>
  <c r="Z186" i="4"/>
  <c r="AR186" i="4" s="1"/>
  <c r="Z194" i="4"/>
  <c r="AR194" i="4" s="1"/>
  <c r="Z202" i="4"/>
  <c r="AR202" i="4" s="1"/>
  <c r="Z210" i="4"/>
  <c r="AR210" i="4" s="1"/>
  <c r="Z218" i="4"/>
  <c r="AR218" i="4" s="1"/>
  <c r="Z226" i="4"/>
  <c r="AR226" i="4" s="1"/>
  <c r="Z234" i="4"/>
  <c r="AR234" i="4" s="1"/>
  <c r="Z242" i="4"/>
  <c r="AR242" i="4" s="1"/>
  <c r="Z250" i="4"/>
  <c r="AR250" i="4" s="1"/>
  <c r="BI344" i="4"/>
  <c r="BI348" i="4"/>
  <c r="AC102" i="4"/>
  <c r="AU102" i="4" s="1"/>
  <c r="BI102" i="4"/>
  <c r="AC106" i="4"/>
  <c r="AU106" i="4" s="1"/>
  <c r="BI106" i="4"/>
  <c r="AC110" i="4"/>
  <c r="AU110" i="4" s="1"/>
  <c r="BI110" i="4"/>
  <c r="AC114" i="4"/>
  <c r="AU114" i="4" s="1"/>
  <c r="BI114" i="4"/>
  <c r="AC118" i="4"/>
  <c r="AU118" i="4" s="1"/>
  <c r="BI118" i="4"/>
  <c r="AC122" i="4"/>
  <c r="AU122" i="4" s="1"/>
  <c r="BI122" i="4"/>
  <c r="AC126" i="4"/>
  <c r="AU126" i="4" s="1"/>
  <c r="BI126" i="4"/>
  <c r="AC130" i="4"/>
  <c r="AU130" i="4" s="1"/>
  <c r="BI130" i="4"/>
  <c r="AC134" i="4"/>
  <c r="AU134" i="4" s="1"/>
  <c r="BI134" i="4"/>
  <c r="AC138" i="4"/>
  <c r="AU138" i="4" s="1"/>
  <c r="BI138" i="4"/>
  <c r="AC142" i="4"/>
  <c r="AU142" i="4" s="1"/>
  <c r="BI142" i="4"/>
  <c r="BI146" i="4"/>
  <c r="AC146" i="4"/>
  <c r="AU146" i="4" s="1"/>
  <c r="BI150" i="4"/>
  <c r="AC150" i="4"/>
  <c r="AU150" i="4" s="1"/>
  <c r="BI154" i="4"/>
  <c r="AC154" i="4"/>
  <c r="AU154" i="4" s="1"/>
  <c r="BI158" i="4"/>
  <c r="AC158" i="4"/>
  <c r="AU158" i="4" s="1"/>
  <c r="BI162" i="4"/>
  <c r="AC162" i="4"/>
  <c r="AU162" i="4" s="1"/>
  <c r="BI166" i="4"/>
  <c r="AC166" i="4"/>
  <c r="AU166" i="4" s="1"/>
  <c r="BI170" i="4"/>
  <c r="AC170" i="4"/>
  <c r="AU170" i="4" s="1"/>
  <c r="BI174" i="4"/>
  <c r="AC174" i="4"/>
  <c r="AU174" i="4" s="1"/>
  <c r="BI178" i="4"/>
  <c r="AC178" i="4"/>
  <c r="AU178" i="4" s="1"/>
  <c r="BI182" i="4"/>
  <c r="AC182" i="4"/>
  <c r="AU182" i="4" s="1"/>
  <c r="BI186" i="4"/>
  <c r="AC186" i="4"/>
  <c r="AU186" i="4" s="1"/>
  <c r="BI190" i="4"/>
  <c r="AC190" i="4"/>
  <c r="AU190" i="4" s="1"/>
  <c r="BI194" i="4"/>
  <c r="AC194" i="4"/>
  <c r="AU194" i="4" s="1"/>
  <c r="BI198" i="4"/>
  <c r="AC198" i="4"/>
  <c r="AU198" i="4" s="1"/>
  <c r="BI205" i="4"/>
  <c r="AC205" i="4"/>
  <c r="AU205" i="4" s="1"/>
  <c r="BI209" i="4"/>
  <c r="AC209" i="4"/>
  <c r="AU209" i="4" s="1"/>
  <c r="BI213" i="4"/>
  <c r="AC213" i="4"/>
  <c r="AU213" i="4" s="1"/>
  <c r="BI217" i="4"/>
  <c r="AC217" i="4"/>
  <c r="AU217" i="4" s="1"/>
  <c r="BI221" i="4"/>
  <c r="AC221" i="4"/>
  <c r="AU221" i="4" s="1"/>
  <c r="BI225" i="4"/>
  <c r="AC225" i="4"/>
  <c r="AU225" i="4" s="1"/>
  <c r="BI229" i="4"/>
  <c r="AC229" i="4"/>
  <c r="AU229" i="4" s="1"/>
  <c r="BI233" i="4"/>
  <c r="AC233" i="4"/>
  <c r="AU233" i="4" s="1"/>
  <c r="BI237" i="4"/>
  <c r="AC237" i="4"/>
  <c r="AU237" i="4" s="1"/>
  <c r="BI241" i="4"/>
  <c r="AC241" i="4"/>
  <c r="AU241" i="4" s="1"/>
  <c r="BI245" i="4"/>
  <c r="AC245" i="4"/>
  <c r="AU245" i="4" s="1"/>
  <c r="BI249" i="4"/>
  <c r="AC249" i="4"/>
  <c r="AU249" i="4" s="1"/>
  <c r="BI253" i="4"/>
  <c r="AC253" i="4"/>
  <c r="AU253" i="4" s="1"/>
  <c r="AC334" i="4"/>
  <c r="AU334" i="4" s="1"/>
  <c r="AC338" i="4"/>
  <c r="AU338" i="4" s="1"/>
  <c r="AC342" i="4"/>
  <c r="AU342" i="4" s="1"/>
  <c r="BI288" i="4"/>
  <c r="AC111" i="4"/>
  <c r="AU111" i="4" s="1"/>
  <c r="BI111" i="4"/>
  <c r="AB115" i="4"/>
  <c r="AT115" i="4" s="1"/>
  <c r="AB119" i="4"/>
  <c r="AT119" i="4" s="1"/>
  <c r="AB127" i="4"/>
  <c r="AT127" i="4" s="1"/>
  <c r="AB131" i="4"/>
  <c r="AT131" i="4" s="1"/>
  <c r="AB135" i="4"/>
  <c r="AT135" i="4" s="1"/>
  <c r="AB139" i="4"/>
  <c r="AT139" i="4" s="1"/>
  <c r="AB143" i="4"/>
  <c r="AT143" i="4" s="1"/>
  <c r="AB214" i="4"/>
  <c r="AT214" i="4" s="1"/>
  <c r="AB218" i="4"/>
  <c r="AT218" i="4" s="1"/>
  <c r="AB222" i="4"/>
  <c r="AT222" i="4" s="1"/>
  <c r="AB226" i="4"/>
  <c r="AT226" i="4" s="1"/>
  <c r="AB230" i="4"/>
  <c r="AT230" i="4" s="1"/>
  <c r="AB234" i="4"/>
  <c r="AT234" i="4" s="1"/>
  <c r="AB238" i="4"/>
  <c r="AT238" i="4" s="1"/>
  <c r="AB291" i="4"/>
  <c r="AT291" i="4" s="1"/>
  <c r="AB295" i="4"/>
  <c r="AT295" i="4" s="1"/>
  <c r="AB299" i="4"/>
  <c r="AT299" i="4" s="1"/>
  <c r="AB307" i="4"/>
  <c r="AT307" i="4" s="1"/>
  <c r="AB327" i="4"/>
  <c r="AT327" i="4" s="1"/>
  <c r="AB335" i="4"/>
  <c r="AT335" i="4" s="1"/>
  <c r="AB343" i="4"/>
  <c r="AT343" i="4" s="1"/>
  <c r="AC266" i="4"/>
  <c r="AU266" i="4" s="1"/>
  <c r="AC262" i="4"/>
  <c r="AU262" i="4" s="1"/>
  <c r="Z28" i="4"/>
  <c r="AR28" i="4" s="1"/>
  <c r="Z40" i="4"/>
  <c r="AR40" i="4" s="1"/>
  <c r="Z116" i="4"/>
  <c r="AR116" i="4" s="1"/>
  <c r="Z124" i="4"/>
  <c r="AR124" i="4" s="1"/>
  <c r="Z132" i="4"/>
  <c r="AR132" i="4" s="1"/>
  <c r="Z140" i="4"/>
  <c r="AR140" i="4" s="1"/>
  <c r="AC103" i="4"/>
  <c r="AU103" i="4" s="1"/>
  <c r="BI103" i="4"/>
  <c r="AC107" i="4"/>
  <c r="AU107" i="4" s="1"/>
  <c r="BI107" i="4"/>
  <c r="AC115" i="4"/>
  <c r="AU115" i="4" s="1"/>
  <c r="BI115" i="4"/>
  <c r="AC119" i="4"/>
  <c r="AU119" i="4" s="1"/>
  <c r="BI119" i="4"/>
  <c r="AC123" i="4"/>
  <c r="AU123" i="4" s="1"/>
  <c r="BI123" i="4"/>
  <c r="AC127" i="4"/>
  <c r="AU127" i="4" s="1"/>
  <c r="BI127" i="4"/>
  <c r="AC131" i="4"/>
  <c r="AU131" i="4" s="1"/>
  <c r="BI131" i="4"/>
  <c r="AC135" i="4"/>
  <c r="AU135" i="4" s="1"/>
  <c r="BI135" i="4"/>
  <c r="AC139" i="4"/>
  <c r="AU139" i="4" s="1"/>
  <c r="BI139" i="4"/>
  <c r="AC143" i="4"/>
  <c r="AU143" i="4" s="1"/>
  <c r="BI143" i="4"/>
  <c r="BI147" i="4"/>
  <c r="AC147" i="4"/>
  <c r="AU147" i="4" s="1"/>
  <c r="BI151" i="4"/>
  <c r="AC151" i="4"/>
  <c r="AU151" i="4" s="1"/>
  <c r="BI155" i="4"/>
  <c r="AC155" i="4"/>
  <c r="AU155" i="4" s="1"/>
  <c r="BI159" i="4"/>
  <c r="AC159" i="4"/>
  <c r="AU159" i="4" s="1"/>
  <c r="BI163" i="4"/>
  <c r="AC163" i="4"/>
  <c r="AU163" i="4" s="1"/>
  <c r="BI167" i="4"/>
  <c r="AC167" i="4"/>
  <c r="AU167" i="4" s="1"/>
  <c r="BI171" i="4"/>
  <c r="AC171" i="4"/>
  <c r="AU171" i="4" s="1"/>
  <c r="BI175" i="4"/>
  <c r="AC175" i="4"/>
  <c r="AU175" i="4" s="1"/>
  <c r="BI179" i="4"/>
  <c r="AC179" i="4"/>
  <c r="AU179" i="4" s="1"/>
  <c r="BI183" i="4"/>
  <c r="AC183" i="4"/>
  <c r="AU183" i="4" s="1"/>
  <c r="BI187" i="4"/>
  <c r="AC187" i="4"/>
  <c r="AU187" i="4" s="1"/>
  <c r="BI191" i="4"/>
  <c r="AC191" i="4"/>
  <c r="AU191" i="4" s="1"/>
  <c r="BI195" i="4"/>
  <c r="AC195" i="4"/>
  <c r="AU195" i="4" s="1"/>
  <c r="BI199" i="4"/>
  <c r="AC199" i="4"/>
  <c r="AU199" i="4" s="1"/>
  <c r="BI263" i="4"/>
  <c r="BI267" i="4"/>
  <c r="BI271" i="4"/>
  <c r="BI275" i="4"/>
  <c r="BI279" i="4"/>
  <c r="BI283" i="4"/>
  <c r="BI287" i="4"/>
  <c r="BI202" i="4"/>
  <c r="AC202" i="4"/>
  <c r="AU202" i="4" s="1"/>
  <c r="BI206" i="4"/>
  <c r="AC206" i="4"/>
  <c r="AU206" i="4" s="1"/>
  <c r="BI210" i="4"/>
  <c r="AC210" i="4"/>
  <c r="AU210" i="4" s="1"/>
  <c r="BI214" i="4"/>
  <c r="AC214" i="4"/>
  <c r="AU214" i="4" s="1"/>
  <c r="BI218" i="4"/>
  <c r="AC218" i="4"/>
  <c r="AU218" i="4" s="1"/>
  <c r="BI222" i="4"/>
  <c r="AC222" i="4"/>
  <c r="AU222" i="4" s="1"/>
  <c r="BI226" i="4"/>
  <c r="AC226" i="4"/>
  <c r="AU226" i="4" s="1"/>
  <c r="BI230" i="4"/>
  <c r="AC230" i="4"/>
  <c r="AU230" i="4" s="1"/>
  <c r="BI234" i="4"/>
  <c r="AC234" i="4"/>
  <c r="AU234" i="4" s="1"/>
  <c r="BI238" i="4"/>
  <c r="AC238" i="4"/>
  <c r="AU238" i="4" s="1"/>
  <c r="BI242" i="4"/>
  <c r="AC242" i="4"/>
  <c r="AU242" i="4" s="1"/>
  <c r="BI246" i="4"/>
  <c r="AC246" i="4"/>
  <c r="AU246" i="4" s="1"/>
  <c r="BI250" i="4"/>
  <c r="AC250" i="4"/>
  <c r="AU250" i="4" s="1"/>
  <c r="BI254" i="4"/>
  <c r="AC254" i="4"/>
  <c r="AU254" i="4" s="1"/>
  <c r="BI258" i="4"/>
  <c r="AC299" i="4"/>
  <c r="AU299" i="4" s="1"/>
  <c r="BI311" i="4"/>
  <c r="BI315" i="4"/>
  <c r="BI319" i="4"/>
  <c r="BI323" i="4"/>
  <c r="BI327" i="4"/>
  <c r="AC331" i="4"/>
  <c r="AU331" i="4" s="1"/>
  <c r="BI335" i="4"/>
  <c r="BI339" i="4"/>
  <c r="BI343" i="4"/>
  <c r="AC121" i="4"/>
  <c r="AU121" i="4" s="1"/>
  <c r="BI224" i="4"/>
  <c r="AB116" i="4"/>
  <c r="AT116" i="4" s="1"/>
  <c r="AB120" i="4"/>
  <c r="AT120" i="4" s="1"/>
  <c r="AB124" i="4"/>
  <c r="AT124" i="4" s="1"/>
  <c r="AB128" i="4"/>
  <c r="AT128" i="4" s="1"/>
  <c r="AB132" i="4"/>
  <c r="AT132" i="4" s="1"/>
  <c r="AB136" i="4"/>
  <c r="AT136" i="4" s="1"/>
  <c r="AB140" i="4"/>
  <c r="AT140" i="4" s="1"/>
  <c r="AB144" i="4"/>
  <c r="AT144" i="4" s="1"/>
  <c r="AB148" i="4"/>
  <c r="AT148" i="4" s="1"/>
  <c r="AB152" i="4"/>
  <c r="AT152" i="4" s="1"/>
  <c r="AB156" i="4"/>
  <c r="AT156" i="4" s="1"/>
  <c r="AB160" i="4"/>
  <c r="AT160" i="4" s="1"/>
  <c r="AB164" i="4"/>
  <c r="AT164" i="4" s="1"/>
  <c r="AB168" i="4"/>
  <c r="AT168" i="4" s="1"/>
  <c r="AB172" i="4"/>
  <c r="AT172" i="4" s="1"/>
  <c r="AB176" i="4"/>
  <c r="AT176" i="4" s="1"/>
  <c r="AB180" i="4"/>
  <c r="AT180" i="4" s="1"/>
  <c r="AB184" i="4"/>
  <c r="AT184" i="4" s="1"/>
  <c r="AB188" i="4"/>
  <c r="AT188" i="4" s="1"/>
  <c r="AB192" i="4"/>
  <c r="AT192" i="4" s="1"/>
  <c r="AB196" i="4"/>
  <c r="AT196" i="4" s="1"/>
  <c r="AB200" i="4"/>
  <c r="AT200" i="4" s="1"/>
  <c r="AB292" i="4"/>
  <c r="AT292" i="4" s="1"/>
  <c r="AB296" i="4"/>
  <c r="AT296" i="4" s="1"/>
  <c r="AB300" i="4"/>
  <c r="AT300" i="4" s="1"/>
  <c r="AB312" i="4"/>
  <c r="AT312" i="4" s="1"/>
  <c r="AB320" i="4"/>
  <c r="AT320" i="4" s="1"/>
  <c r="AB328" i="4"/>
  <c r="AT328" i="4" s="1"/>
  <c r="AB336" i="4"/>
  <c r="AT336" i="4" s="1"/>
  <c r="AB340" i="4"/>
  <c r="AT340" i="4" s="1"/>
  <c r="AC290" i="4"/>
  <c r="AU290" i="4" s="1"/>
  <c r="AC286" i="4"/>
  <c r="AU286" i="4" s="1"/>
  <c r="AC284" i="4"/>
  <c r="AU284" i="4" s="1"/>
  <c r="AC282" i="4"/>
  <c r="AU282" i="4" s="1"/>
  <c r="AC280" i="4"/>
  <c r="AU280" i="4" s="1"/>
  <c r="AC278" i="4"/>
  <c r="AU278" i="4" s="1"/>
  <c r="AC276" i="4"/>
  <c r="AU276" i="4" s="1"/>
  <c r="AC274" i="4"/>
  <c r="AU274" i="4" s="1"/>
  <c r="AC272" i="4"/>
  <c r="AU272" i="4" s="1"/>
  <c r="AC270" i="4"/>
  <c r="AU270" i="4" s="1"/>
  <c r="AC265" i="4"/>
  <c r="AU265" i="4" s="1"/>
  <c r="AC261" i="4"/>
  <c r="AU261" i="4" s="1"/>
  <c r="AC257" i="4"/>
  <c r="AU257" i="4" s="1"/>
  <c r="AC104" i="4"/>
  <c r="AU104" i="4" s="1"/>
  <c r="BI104" i="4"/>
  <c r="AC108" i="4"/>
  <c r="AU108" i="4" s="1"/>
  <c r="BI108" i="4"/>
  <c r="AC112" i="4"/>
  <c r="AU112" i="4" s="1"/>
  <c r="BI112" i="4"/>
  <c r="AC116" i="4"/>
  <c r="AU116" i="4" s="1"/>
  <c r="BI116" i="4"/>
  <c r="AC120" i="4"/>
  <c r="AU120" i="4" s="1"/>
  <c r="BI120" i="4"/>
  <c r="AC124" i="4"/>
  <c r="AU124" i="4" s="1"/>
  <c r="BI124" i="4"/>
  <c r="AC128" i="4"/>
  <c r="AU128" i="4" s="1"/>
  <c r="AC132" i="4"/>
  <c r="AU132" i="4" s="1"/>
  <c r="BI132" i="4"/>
  <c r="AC136" i="4"/>
  <c r="AU136" i="4" s="1"/>
  <c r="BI136" i="4"/>
  <c r="AC140" i="4"/>
  <c r="AU140" i="4" s="1"/>
  <c r="BI140" i="4"/>
  <c r="AC144" i="4"/>
  <c r="AU144" i="4" s="1"/>
  <c r="BI144" i="4"/>
  <c r="AC148" i="4"/>
  <c r="AU148" i="4" s="1"/>
  <c r="BI148" i="4"/>
  <c r="AC152" i="4"/>
  <c r="AU152" i="4" s="1"/>
  <c r="BI152" i="4"/>
  <c r="AC156" i="4"/>
  <c r="AU156" i="4" s="1"/>
  <c r="BI156" i="4"/>
  <c r="AC160" i="4"/>
  <c r="AU160" i="4" s="1"/>
  <c r="BI164" i="4"/>
  <c r="AC164" i="4"/>
  <c r="AU164" i="4" s="1"/>
  <c r="BI168" i="4"/>
  <c r="AC168" i="4"/>
  <c r="AU168" i="4" s="1"/>
  <c r="BI172" i="4"/>
  <c r="AC172" i="4"/>
  <c r="AU172" i="4" s="1"/>
  <c r="AC176" i="4"/>
  <c r="AU176" i="4" s="1"/>
  <c r="BI176" i="4"/>
  <c r="AC180" i="4"/>
  <c r="AU180" i="4" s="1"/>
  <c r="BI180" i="4"/>
  <c r="AC184" i="4"/>
  <c r="AU184" i="4" s="1"/>
  <c r="BI184" i="4"/>
  <c r="AC188" i="4"/>
  <c r="AU188" i="4" s="1"/>
  <c r="BI188" i="4"/>
  <c r="AC192" i="4"/>
  <c r="AU192" i="4" s="1"/>
  <c r="BI196" i="4"/>
  <c r="AC196" i="4"/>
  <c r="AU196" i="4" s="1"/>
  <c r="BI200" i="4"/>
  <c r="AC200" i="4"/>
  <c r="AU200" i="4" s="1"/>
  <c r="BI203" i="4"/>
  <c r="AC203" i="4"/>
  <c r="AU203" i="4" s="1"/>
  <c r="BI207" i="4"/>
  <c r="AC207" i="4"/>
  <c r="AU207" i="4" s="1"/>
  <c r="BI211" i="4"/>
  <c r="AC211" i="4"/>
  <c r="AU211" i="4" s="1"/>
  <c r="BI215" i="4"/>
  <c r="AC215" i="4"/>
  <c r="AU215" i="4" s="1"/>
  <c r="BI219" i="4"/>
  <c r="AC219" i="4"/>
  <c r="AU219" i="4" s="1"/>
  <c r="BI223" i="4"/>
  <c r="AC223" i="4"/>
  <c r="AU223" i="4" s="1"/>
  <c r="BI227" i="4"/>
  <c r="AC227" i="4"/>
  <c r="AU227" i="4" s="1"/>
  <c r="BI231" i="4"/>
  <c r="AC231" i="4"/>
  <c r="AU231" i="4" s="1"/>
  <c r="BI235" i="4"/>
  <c r="AC235" i="4"/>
  <c r="AU235" i="4" s="1"/>
  <c r="BI239" i="4"/>
  <c r="AC239" i="4"/>
  <c r="AU239" i="4" s="1"/>
  <c r="BI243" i="4"/>
  <c r="AC243" i="4"/>
  <c r="AU243" i="4" s="1"/>
  <c r="BI247" i="4"/>
  <c r="AC247" i="4"/>
  <c r="AU247" i="4" s="1"/>
  <c r="BI251" i="4"/>
  <c r="AC251" i="4"/>
  <c r="AU251" i="4" s="1"/>
  <c r="AC336" i="4"/>
  <c r="AU336" i="4" s="1"/>
  <c r="BI160" i="4"/>
  <c r="AC295" i="4"/>
  <c r="AU295" i="4" s="1"/>
  <c r="BI295" i="4"/>
  <c r="AC307" i="4"/>
  <c r="AU307" i="4" s="1"/>
  <c r="BI307" i="4"/>
  <c r="AC327" i="4"/>
  <c r="AU327" i="4" s="1"/>
  <c r="AB304" i="4"/>
  <c r="AT304" i="4" s="1"/>
  <c r="AB308" i="4"/>
  <c r="AT308" i="4" s="1"/>
  <c r="AC335" i="4"/>
  <c r="AU335" i="4" s="1"/>
  <c r="AC328" i="4"/>
  <c r="AU328" i="4" s="1"/>
  <c r="AC319" i="4"/>
  <c r="AU319" i="4" s="1"/>
  <c r="AC311" i="4"/>
  <c r="AU311" i="4" s="1"/>
  <c r="BI350" i="4"/>
  <c r="BI292" i="4"/>
  <c r="BI296" i="4"/>
  <c r="AC296" i="4"/>
  <c r="AU296" i="4" s="1"/>
  <c r="BI300" i="4"/>
  <c r="AC300" i="4"/>
  <c r="AU300" i="4" s="1"/>
  <c r="BI304" i="4"/>
  <c r="AC304" i="4"/>
  <c r="AU304" i="4" s="1"/>
  <c r="BI308" i="4"/>
  <c r="AC308" i="4"/>
  <c r="AU308" i="4" s="1"/>
  <c r="BI336" i="4"/>
  <c r="BI340" i="4"/>
  <c r="BI299" i="4"/>
  <c r="AC340" i="4"/>
  <c r="AU340" i="4" s="1"/>
  <c r="AC339" i="4"/>
  <c r="AU339" i="4" s="1"/>
  <c r="AC320" i="4"/>
  <c r="AU320" i="4" s="1"/>
  <c r="AC312" i="4"/>
  <c r="AU312" i="4" s="1"/>
  <c r="BI297" i="4"/>
  <c r="AC349" i="4"/>
  <c r="BI349" i="4"/>
  <c r="AC291" i="4"/>
  <c r="AU291" i="4" s="1"/>
  <c r="BI291" i="4"/>
  <c r="BI347" i="4"/>
  <c r="AC293" i="4"/>
  <c r="AU293" i="4" s="1"/>
  <c r="BI293" i="4"/>
  <c r="AC301" i="4"/>
  <c r="AU301" i="4" s="1"/>
  <c r="BI301" i="4"/>
  <c r="AC305" i="4"/>
  <c r="AU305" i="4" s="1"/>
  <c r="BI305" i="4"/>
  <c r="AC309" i="4"/>
  <c r="AU309" i="4" s="1"/>
  <c r="BI313" i="4"/>
  <c r="AC313" i="4"/>
  <c r="AU313" i="4" s="1"/>
  <c r="AC317" i="4"/>
  <c r="AU317" i="4" s="1"/>
  <c r="BI317" i="4"/>
  <c r="BI321" i="4"/>
  <c r="AC321" i="4"/>
  <c r="AU321" i="4" s="1"/>
  <c r="AC325" i="4"/>
  <c r="AU325" i="4" s="1"/>
  <c r="BI325" i="4"/>
  <c r="AC329" i="4"/>
  <c r="AU329" i="4" s="1"/>
  <c r="BI333" i="4"/>
  <c r="AC333" i="4"/>
  <c r="AU333" i="4" s="1"/>
  <c r="AC337" i="4"/>
  <c r="AU337" i="4" s="1"/>
  <c r="BI337" i="4"/>
  <c r="AC341" i="4"/>
  <c r="AU341" i="4" s="1"/>
  <c r="AB339" i="4"/>
  <c r="AT339" i="4" s="1"/>
  <c r="BI331" i="4"/>
  <c r="BI345" i="4"/>
  <c r="AC345" i="4"/>
  <c r="AU345" i="4" s="1"/>
  <c r="AB306" i="4"/>
  <c r="AT306" i="4" s="1"/>
  <c r="AB310" i="4"/>
  <c r="AT310" i="4" s="1"/>
  <c r="AB314" i="4"/>
  <c r="AT314" i="4" s="1"/>
  <c r="AB318" i="4"/>
  <c r="AT318" i="4" s="1"/>
  <c r="AB322" i="4"/>
  <c r="AT322" i="4" s="1"/>
  <c r="AB326" i="4"/>
  <c r="AT326" i="4" s="1"/>
  <c r="AB330" i="4"/>
  <c r="AT330" i="4" s="1"/>
  <c r="AB334" i="4"/>
  <c r="AT334" i="4" s="1"/>
  <c r="AB338" i="4"/>
  <c r="AT338" i="4" s="1"/>
  <c r="AB342" i="4"/>
  <c r="AT342" i="4" s="1"/>
  <c r="AC344" i="4"/>
  <c r="AU344" i="4" s="1"/>
  <c r="AC343" i="4"/>
  <c r="AU343" i="4" s="1"/>
  <c r="AC323" i="4"/>
  <c r="AU323" i="4" s="1"/>
  <c r="AC315" i="4"/>
  <c r="AU315" i="4" s="1"/>
  <c r="AC292" i="4"/>
  <c r="AU292" i="4" s="1"/>
  <c r="BI329" i="4"/>
  <c r="BI294" i="4"/>
  <c r="AC294" i="4"/>
  <c r="AU294" i="4" s="1"/>
  <c r="BI298" i="4"/>
  <c r="AC298" i="4"/>
  <c r="AU298" i="4" s="1"/>
  <c r="BI302" i="4"/>
  <c r="AC302" i="4"/>
  <c r="AU302" i="4" s="1"/>
  <c r="BI306" i="4"/>
  <c r="AC306" i="4"/>
  <c r="AU306" i="4" s="1"/>
  <c r="BI310" i="4"/>
  <c r="AC310" i="4"/>
  <c r="AU310" i="4" s="1"/>
  <c r="BI314" i="4"/>
  <c r="AC314" i="4"/>
  <c r="AU314" i="4" s="1"/>
  <c r="BI318" i="4"/>
  <c r="AC318" i="4"/>
  <c r="AU318" i="4" s="1"/>
  <c r="BI322" i="4"/>
  <c r="AC322" i="4"/>
  <c r="AU322" i="4" s="1"/>
  <c r="BI326" i="4"/>
  <c r="AC326" i="4"/>
  <c r="AU326" i="4" s="1"/>
  <c r="BI330" i="4"/>
  <c r="AC330" i="4"/>
  <c r="AU330" i="4" s="1"/>
  <c r="BI334" i="4"/>
  <c r="BI338" i="4"/>
  <c r="BI342" i="4"/>
  <c r="AC351" i="4"/>
  <c r="AC303" i="4"/>
  <c r="AU303" i="4" s="1"/>
  <c r="BI303" i="4"/>
  <c r="AB311" i="4"/>
  <c r="AT311" i="4" s="1"/>
  <c r="AB315" i="4"/>
  <c r="AT315" i="4" s="1"/>
  <c r="AB319" i="4"/>
  <c r="AT319" i="4" s="1"/>
  <c r="AB323" i="4"/>
  <c r="AT323" i="4" s="1"/>
  <c r="AC350" i="4"/>
  <c r="AC348" i="4"/>
  <c r="AC347" i="4"/>
  <c r="AC346" i="4"/>
  <c r="AU346" i="4" s="1"/>
  <c r="AC332" i="4"/>
  <c r="AU332" i="4" s="1"/>
  <c r="AC324" i="4"/>
  <c r="AU324" i="4" s="1"/>
  <c r="AC316" i="4"/>
  <c r="AU316" i="4" s="1"/>
  <c r="L290" i="4"/>
  <c r="R290" i="4" s="1"/>
  <c r="L289" i="4"/>
  <c r="R289" i="4" s="1"/>
  <c r="L288" i="4"/>
  <c r="R288" i="4" s="1"/>
  <c r="L287" i="4"/>
  <c r="R287" i="4" s="1"/>
  <c r="L286" i="4"/>
  <c r="R286" i="4" s="1"/>
  <c r="L284" i="4"/>
  <c r="R284" i="4" s="1"/>
  <c r="L283" i="4"/>
  <c r="R283" i="4" s="1"/>
  <c r="L282" i="4"/>
  <c r="R282" i="4" s="1"/>
  <c r="L281" i="4"/>
  <c r="R281" i="4" s="1"/>
  <c r="L280" i="4"/>
  <c r="R280" i="4" s="1"/>
  <c r="L279" i="4"/>
  <c r="R279" i="4" s="1"/>
  <c r="L278" i="4"/>
  <c r="R278" i="4" s="1"/>
  <c r="L276" i="4"/>
  <c r="R276" i="4" s="1"/>
  <c r="L275" i="4"/>
  <c r="R275" i="4" s="1"/>
  <c r="L274" i="4"/>
  <c r="R274" i="4" s="1"/>
  <c r="L273" i="4"/>
  <c r="R273" i="4" s="1"/>
  <c r="L272" i="4"/>
  <c r="R272" i="4" s="1"/>
  <c r="L271" i="4"/>
  <c r="R271" i="4" s="1"/>
  <c r="L270" i="4"/>
  <c r="R270" i="4" s="1"/>
  <c r="M289" i="4"/>
  <c r="S289" i="4" s="1"/>
  <c r="M288" i="4"/>
  <c r="S288" i="4" s="1"/>
  <c r="M287" i="4"/>
  <c r="S287" i="4" s="1"/>
  <c r="M286" i="4"/>
  <c r="S286" i="4" s="1"/>
  <c r="M285" i="4"/>
  <c r="S285" i="4" s="1"/>
  <c r="M284" i="4"/>
  <c r="S284" i="4" s="1"/>
  <c r="M283" i="4"/>
  <c r="S283" i="4" s="1"/>
  <c r="M281" i="4"/>
  <c r="S281" i="4" s="1"/>
  <c r="M280" i="4"/>
  <c r="S280" i="4" s="1"/>
  <c r="M279" i="4"/>
  <c r="S279" i="4" s="1"/>
  <c r="M278" i="4"/>
  <c r="S278" i="4" s="1"/>
  <c r="M277" i="4"/>
  <c r="S277" i="4" s="1"/>
  <c r="M276" i="4"/>
  <c r="S276" i="4" s="1"/>
  <c r="M275" i="4"/>
  <c r="S275" i="4" s="1"/>
  <c r="M273" i="4"/>
  <c r="S273" i="4" s="1"/>
  <c r="M272" i="4"/>
  <c r="S272" i="4" s="1"/>
  <c r="M271" i="4"/>
  <c r="S271" i="4" s="1"/>
  <c r="M270" i="4"/>
  <c r="S270" i="4" s="1"/>
  <c r="M269" i="4"/>
  <c r="S269" i="4" s="1"/>
  <c r="AJ216" i="4" l="1"/>
  <c r="BB216" i="4" s="1"/>
  <c r="AJ225" i="4"/>
  <c r="BB225" i="4" s="1"/>
  <c r="AJ215" i="4"/>
  <c r="BB215" i="4" s="1"/>
  <c r="AJ217" i="4"/>
  <c r="BB217" i="4" s="1"/>
  <c r="AJ255" i="4"/>
  <c r="BB255" i="4" s="1"/>
  <c r="AJ240" i="4"/>
  <c r="BB240" i="4" s="1"/>
  <c r="AJ230" i="4"/>
  <c r="BB230" i="4" s="1"/>
  <c r="AJ249" i="4"/>
  <c r="BB249" i="4" s="1"/>
  <c r="AJ224" i="4"/>
  <c r="BB224" i="4" s="1"/>
  <c r="AJ248" i="4"/>
  <c r="BB248" i="4" s="1"/>
  <c r="AJ231" i="4"/>
  <c r="BB231" i="4" s="1"/>
  <c r="AJ256" i="4"/>
  <c r="BB256" i="4" s="1"/>
  <c r="AJ234" i="4"/>
  <c r="BB234" i="4" s="1"/>
  <c r="BM283" i="4"/>
  <c r="BM275" i="4"/>
  <c r="BM284" i="4"/>
  <c r="BM281" i="4"/>
  <c r="BM272" i="4"/>
  <c r="BM273" i="4"/>
  <c r="AJ239" i="4"/>
  <c r="BB239" i="4" s="1"/>
  <c r="AJ232" i="4"/>
  <c r="BB232" i="4" s="1"/>
  <c r="AJ241" i="4"/>
  <c r="BB241" i="4" s="1"/>
  <c r="BM278" i="4"/>
  <c r="BM287" i="4"/>
  <c r="BM286" i="4"/>
  <c r="BM288" i="4"/>
  <c r="BM270" i="4"/>
  <c r="BM279" i="4"/>
  <c r="BM271" i="4"/>
  <c r="BM280" i="4"/>
  <c r="BM289" i="4"/>
  <c r="BM276" i="4"/>
  <c r="AJ218" i="4"/>
  <c r="BB218" i="4" s="1"/>
  <c r="AJ214" i="4"/>
  <c r="BB214" i="4" s="1"/>
  <c r="AJ233" i="4"/>
  <c r="BB233" i="4" s="1"/>
  <c r="AJ250" i="4"/>
  <c r="BB250" i="4" s="1"/>
  <c r="AJ247" i="4"/>
  <c r="BB247" i="4" s="1"/>
  <c r="AJ238" i="4"/>
  <c r="BB238" i="4" s="1"/>
  <c r="AJ283" i="4"/>
  <c r="BB283" i="4" s="1"/>
  <c r="AJ222" i="4"/>
  <c r="BB222" i="4" s="1"/>
  <c r="AJ226" i="4"/>
  <c r="BB226" i="4" s="1"/>
  <c r="AJ229" i="4"/>
  <c r="BB229" i="4" s="1"/>
  <c r="AJ243" i="4"/>
  <c r="BB243" i="4" s="1"/>
  <c r="AK287" i="4"/>
  <c r="BC287" i="4" s="1"/>
  <c r="AJ284" i="4"/>
  <c r="BB284" i="4" s="1"/>
  <c r="AJ221" i="4"/>
  <c r="BB221" i="4" s="1"/>
  <c r="AJ235" i="4"/>
  <c r="BB235" i="4" s="1"/>
  <c r="AK288" i="4"/>
  <c r="BC288" i="4" s="1"/>
  <c r="AJ286" i="4"/>
  <c r="BB286" i="4" s="1"/>
  <c r="AJ252" i="4"/>
  <c r="BB252" i="4" s="1"/>
  <c r="AJ227" i="4"/>
  <c r="BB227" i="4" s="1"/>
  <c r="AK289" i="4"/>
  <c r="BC289" i="4" s="1"/>
  <c r="AJ287" i="4"/>
  <c r="BB287" i="4" s="1"/>
  <c r="AJ242" i="4"/>
  <c r="BB242" i="4" s="1"/>
  <c r="AJ244" i="4"/>
  <c r="BB244" i="4" s="1"/>
  <c r="AJ219" i="4"/>
  <c r="BB219" i="4" s="1"/>
  <c r="AK281" i="4"/>
  <c r="BC281" i="4" s="1"/>
  <c r="AJ288" i="4"/>
  <c r="BB288" i="4" s="1"/>
  <c r="AJ254" i="4"/>
  <c r="BB254" i="4" s="1"/>
  <c r="AJ236" i="4"/>
  <c r="BB236" i="4" s="1"/>
  <c r="AK283" i="4"/>
  <c r="BC283" i="4" s="1"/>
  <c r="AJ246" i="4"/>
  <c r="BB246" i="4" s="1"/>
  <c r="AJ253" i="4"/>
  <c r="BB253" i="4" s="1"/>
  <c r="AJ228" i="4"/>
  <c r="BB228" i="4" s="1"/>
  <c r="AK284" i="4"/>
  <c r="BC284" i="4" s="1"/>
  <c r="AJ290" i="4"/>
  <c r="BB290" i="4" s="1"/>
  <c r="AJ245" i="4"/>
  <c r="BB245" i="4" s="1"/>
  <c r="AJ220" i="4"/>
  <c r="BB220" i="4" s="1"/>
  <c r="AK285" i="4"/>
  <c r="BC285" i="4" s="1"/>
  <c r="AJ282" i="4"/>
  <c r="BB282" i="4" s="1"/>
  <c r="AJ237" i="4"/>
  <c r="BB237" i="4" s="1"/>
  <c r="AJ251" i="4"/>
  <c r="BB251" i="4" s="1"/>
  <c r="G43" i="5"/>
  <c r="N43" i="5" s="1"/>
  <c r="N24" i="5"/>
  <c r="AT24" i="5"/>
  <c r="AE287" i="4"/>
  <c r="AW287" i="4" s="1"/>
  <c r="BJ287" i="4"/>
  <c r="F280" i="5"/>
  <c r="F245" i="5"/>
  <c r="F267" i="5"/>
  <c r="G52" i="5"/>
  <c r="AD240" i="4"/>
  <c r="AV240" i="4" s="1"/>
  <c r="G58" i="5"/>
  <c r="N8" i="5"/>
  <c r="AT8" i="5"/>
  <c r="M264" i="4"/>
  <c r="BJ272" i="4"/>
  <c r="BJ280" i="4"/>
  <c r="AE288" i="4"/>
  <c r="AW288" i="4" s="1"/>
  <c r="BJ288" i="4"/>
  <c r="L259" i="4"/>
  <c r="R259" i="4" s="1"/>
  <c r="AJ259" i="4" s="1"/>
  <c r="BB259" i="4" s="1"/>
  <c r="L267" i="4"/>
  <c r="AD283" i="4"/>
  <c r="AV283" i="4" s="1"/>
  <c r="F259" i="5"/>
  <c r="F243" i="5"/>
  <c r="F227" i="5"/>
  <c r="F211" i="5"/>
  <c r="F276" i="5"/>
  <c r="F254" i="5"/>
  <c r="F238" i="5"/>
  <c r="F222" i="5"/>
  <c r="F206" i="5"/>
  <c r="F229" i="5"/>
  <c r="F209" i="5"/>
  <c r="F270" i="5"/>
  <c r="F261" i="5"/>
  <c r="F273" i="5"/>
  <c r="G60" i="5"/>
  <c r="G31" i="5"/>
  <c r="G95" i="5"/>
  <c r="G66" i="5"/>
  <c r="AD255" i="4"/>
  <c r="AV255" i="4" s="1"/>
  <c r="AD223" i="4"/>
  <c r="AV223" i="4" s="1"/>
  <c r="G26" i="5"/>
  <c r="G88" i="5"/>
  <c r="G54" i="5"/>
  <c r="AD243" i="4"/>
  <c r="AV243" i="4" s="1"/>
  <c r="AD211" i="4"/>
  <c r="AV211" i="4" s="1"/>
  <c r="BJ271" i="4"/>
  <c r="F240" i="5"/>
  <c r="F283" i="5"/>
  <c r="AD249" i="4"/>
  <c r="AV249" i="4" s="1"/>
  <c r="G25" i="5"/>
  <c r="G37" i="5"/>
  <c r="AD229" i="4"/>
  <c r="AV229" i="4" s="1"/>
  <c r="AD218" i="4"/>
  <c r="AV218" i="4" s="1"/>
  <c r="G46" i="5"/>
  <c r="N51" i="5"/>
  <c r="AT51" i="5"/>
  <c r="N83" i="5"/>
  <c r="AT83" i="5"/>
  <c r="AD284" i="4"/>
  <c r="AV284" i="4" s="1"/>
  <c r="F252" i="5"/>
  <c r="F236" i="5"/>
  <c r="F220" i="5"/>
  <c r="F204" i="5"/>
  <c r="F272" i="5"/>
  <c r="F241" i="5"/>
  <c r="F266" i="5"/>
  <c r="F290" i="5"/>
  <c r="F258" i="5"/>
  <c r="F279" i="5"/>
  <c r="F263" i="5"/>
  <c r="F265" i="5"/>
  <c r="G68" i="5"/>
  <c r="AD241" i="4"/>
  <c r="AV241" i="4" s="1"/>
  <c r="AD209" i="4"/>
  <c r="AV209" i="4" s="1"/>
  <c r="G39" i="5"/>
  <c r="AD232" i="4"/>
  <c r="AV232" i="4" s="1"/>
  <c r="G74" i="5"/>
  <c r="AD238" i="4"/>
  <c r="AV238" i="4" s="1"/>
  <c r="AD206" i="4"/>
  <c r="AV206" i="4" s="1"/>
  <c r="AD226" i="4"/>
  <c r="AV226" i="4" s="1"/>
  <c r="G32" i="5"/>
  <c r="G96" i="5"/>
  <c r="AD253" i="4"/>
  <c r="AV253" i="4" s="1"/>
  <c r="AD221" i="4"/>
  <c r="AV221" i="4" s="1"/>
  <c r="AD252" i="4"/>
  <c r="AV252" i="4" s="1"/>
  <c r="AD228" i="4"/>
  <c r="AV228" i="4" s="1"/>
  <c r="G62" i="5"/>
  <c r="N21" i="5"/>
  <c r="AT21" i="5"/>
  <c r="N59" i="5"/>
  <c r="AT59" i="5"/>
  <c r="N91" i="5"/>
  <c r="AT91" i="5"/>
  <c r="N27" i="5"/>
  <c r="AT27" i="5"/>
  <c r="N73" i="5"/>
  <c r="AT73" i="5"/>
  <c r="N53" i="5"/>
  <c r="AT53" i="5"/>
  <c r="N85" i="5"/>
  <c r="AT85" i="5"/>
  <c r="N12" i="5"/>
  <c r="AT12" i="5"/>
  <c r="N28" i="5"/>
  <c r="AT28" i="5"/>
  <c r="N45" i="5"/>
  <c r="AT45" i="5"/>
  <c r="F255" i="5"/>
  <c r="F239" i="5"/>
  <c r="F223" i="5"/>
  <c r="F207" i="5"/>
  <c r="F268" i="5"/>
  <c r="F250" i="5"/>
  <c r="F234" i="5"/>
  <c r="F218" i="5"/>
  <c r="F221" i="5"/>
  <c r="F282" i="5"/>
  <c r="G6" i="5"/>
  <c r="G76" i="5"/>
  <c r="G47" i="5"/>
  <c r="G82" i="5"/>
  <c r="AD247" i="4"/>
  <c r="AV247" i="4" s="1"/>
  <c r="AD215" i="4"/>
  <c r="AV215" i="4" s="1"/>
  <c r="G40" i="5"/>
  <c r="G70" i="5"/>
  <c r="AD235" i="4"/>
  <c r="AV235" i="4" s="1"/>
  <c r="AD203" i="4"/>
  <c r="AV203" i="4" s="1"/>
  <c r="BJ279" i="4"/>
  <c r="L266" i="4"/>
  <c r="R266" i="4" s="1"/>
  <c r="AJ266" i="4" s="1"/>
  <c r="BB266" i="4" s="1"/>
  <c r="F224" i="5"/>
  <c r="G87" i="5"/>
  <c r="AD208" i="4"/>
  <c r="AV208" i="4" s="1"/>
  <c r="AD246" i="4"/>
  <c r="AV246" i="4" s="1"/>
  <c r="AD204" i="4"/>
  <c r="AV204" i="4" s="1"/>
  <c r="N77" i="5"/>
  <c r="AT77" i="5"/>
  <c r="M265" i="4"/>
  <c r="BJ273" i="4"/>
  <c r="AE281" i="4"/>
  <c r="AW281" i="4" s="1"/>
  <c r="BJ281" i="4"/>
  <c r="AE289" i="4"/>
  <c r="AW289" i="4" s="1"/>
  <c r="BJ289" i="4"/>
  <c r="M257" i="4"/>
  <c r="L260" i="4"/>
  <c r="L268" i="4"/>
  <c r="M266" i="4"/>
  <c r="M274" i="4"/>
  <c r="M282" i="4"/>
  <c r="S282" i="4" s="1"/>
  <c r="M290" i="4"/>
  <c r="S290" i="4" s="1"/>
  <c r="M258" i="4"/>
  <c r="L261" i="4"/>
  <c r="L269" i="4"/>
  <c r="L277" i="4"/>
  <c r="R277" i="4" s="1"/>
  <c r="AJ289" i="4" s="1"/>
  <c r="BB289" i="4" s="1"/>
  <c r="L285" i="4"/>
  <c r="R285" i="4" s="1"/>
  <c r="AJ285" i="4" s="1"/>
  <c r="BB285" i="4" s="1"/>
  <c r="M267" i="4"/>
  <c r="BJ275" i="4"/>
  <c r="AE283" i="4"/>
  <c r="AW283" i="4" s="1"/>
  <c r="BJ283" i="4"/>
  <c r="M259" i="4"/>
  <c r="L262" i="4"/>
  <c r="R262" i="4" s="1"/>
  <c r="AJ262" i="4" s="1"/>
  <c r="BB262" i="4" s="1"/>
  <c r="AD286" i="4"/>
  <c r="AV286" i="4" s="1"/>
  <c r="F248" i="5"/>
  <c r="F232" i="5"/>
  <c r="F216" i="5"/>
  <c r="F264" i="5"/>
  <c r="F289" i="5"/>
  <c r="F253" i="5"/>
  <c r="F205" i="5"/>
  <c r="F274" i="5"/>
  <c r="F269" i="5"/>
  <c r="F291" i="5"/>
  <c r="F275" i="5"/>
  <c r="G14" i="5"/>
  <c r="G84" i="5"/>
  <c r="AD233" i="4"/>
  <c r="AV233" i="4" s="1"/>
  <c r="G55" i="5"/>
  <c r="AD256" i="4"/>
  <c r="AV256" i="4" s="1"/>
  <c r="AD224" i="4"/>
  <c r="AV224" i="4" s="1"/>
  <c r="G90" i="5"/>
  <c r="AD230" i="4"/>
  <c r="AV230" i="4" s="1"/>
  <c r="G48" i="5"/>
  <c r="AD245" i="4"/>
  <c r="AV245" i="4" s="1"/>
  <c r="AD213" i="4"/>
  <c r="AV213" i="4" s="1"/>
  <c r="AD220" i="4"/>
  <c r="AV220" i="4" s="1"/>
  <c r="G78" i="5"/>
  <c r="G49" i="5"/>
  <c r="N35" i="5"/>
  <c r="AT35" i="5"/>
  <c r="N67" i="5"/>
  <c r="AT67" i="5"/>
  <c r="N99" i="5"/>
  <c r="AT99" i="5"/>
  <c r="N33" i="5"/>
  <c r="AT33" i="5"/>
  <c r="N81" i="5"/>
  <c r="AT81" i="5"/>
  <c r="N61" i="5"/>
  <c r="AT61" i="5"/>
  <c r="N93" i="5"/>
  <c r="AT93" i="5"/>
  <c r="N16" i="5"/>
  <c r="AT16" i="5"/>
  <c r="M263" i="4"/>
  <c r="S263" i="4" s="1"/>
  <c r="AD290" i="4"/>
  <c r="AV290" i="4" s="1"/>
  <c r="F278" i="5"/>
  <c r="F262" i="5"/>
  <c r="AD217" i="4"/>
  <c r="AV217" i="4" s="1"/>
  <c r="G18" i="5"/>
  <c r="N57" i="5"/>
  <c r="AT57" i="5"/>
  <c r="BJ276" i="4"/>
  <c r="L263" i="4"/>
  <c r="R263" i="4" s="1"/>
  <c r="AJ263" i="4" s="1"/>
  <c r="BB263" i="4" s="1"/>
  <c r="F219" i="5"/>
  <c r="F246" i="5"/>
  <c r="F237" i="5"/>
  <c r="F217" i="5"/>
  <c r="F256" i="5"/>
  <c r="G22" i="5"/>
  <c r="G92" i="5"/>
  <c r="G63" i="5"/>
  <c r="AD234" i="4"/>
  <c r="AV234" i="4" s="1"/>
  <c r="G34" i="5"/>
  <c r="G98" i="5"/>
  <c r="AD239" i="4"/>
  <c r="AV239" i="4" s="1"/>
  <c r="AD207" i="4"/>
  <c r="AV207" i="4" s="1"/>
  <c r="AD242" i="4"/>
  <c r="AV242" i="4" s="1"/>
  <c r="G7" i="5"/>
  <c r="G56" i="5"/>
  <c r="AD244" i="4"/>
  <c r="AV244" i="4" s="1"/>
  <c r="AD250" i="4"/>
  <c r="AV250" i="4" s="1"/>
  <c r="G86" i="5"/>
  <c r="AD227" i="4"/>
  <c r="AV227" i="4" s="1"/>
  <c r="G65" i="5"/>
  <c r="AD282" i="4"/>
  <c r="AV282" i="4" s="1"/>
  <c r="F208" i="5"/>
  <c r="F277" i="5"/>
  <c r="AD214" i="4"/>
  <c r="AV214" i="4" s="1"/>
  <c r="G80" i="5"/>
  <c r="AD202" i="4"/>
  <c r="AV202" i="4" s="1"/>
  <c r="N19" i="5"/>
  <c r="AT19" i="5"/>
  <c r="M268" i="4"/>
  <c r="S268" i="4" s="1"/>
  <c r="AE284" i="4"/>
  <c r="AW284" i="4" s="1"/>
  <c r="BJ284" i="4"/>
  <c r="M260" i="4"/>
  <c r="S260" i="4" s="1"/>
  <c r="AD287" i="4"/>
  <c r="AV287" i="4" s="1"/>
  <c r="F225" i="5"/>
  <c r="F251" i="5"/>
  <c r="F235" i="5"/>
  <c r="F203" i="5"/>
  <c r="F230" i="5"/>
  <c r="F214" i="5"/>
  <c r="AE285" i="4"/>
  <c r="AW285" i="4" s="1"/>
  <c r="M261" i="4"/>
  <c r="L264" i="4"/>
  <c r="R264" i="4" s="1"/>
  <c r="AJ264" i="4" s="1"/>
  <c r="BB264" i="4" s="1"/>
  <c r="AD288" i="4"/>
  <c r="AV288" i="4" s="1"/>
  <c r="F244" i="5"/>
  <c r="F228" i="5"/>
  <c r="F212" i="5"/>
  <c r="F288" i="5"/>
  <c r="F249" i="5"/>
  <c r="F257" i="5"/>
  <c r="F287" i="5"/>
  <c r="F271" i="5"/>
  <c r="F260" i="5"/>
  <c r="G36" i="5"/>
  <c r="G100" i="5"/>
  <c r="AD225" i="4"/>
  <c r="AV225" i="4" s="1"/>
  <c r="G9" i="5"/>
  <c r="G71" i="5"/>
  <c r="AD248" i="4"/>
  <c r="AV248" i="4" s="1"/>
  <c r="AD216" i="4"/>
  <c r="AV216" i="4" s="1"/>
  <c r="G42" i="5"/>
  <c r="G15" i="5"/>
  <c r="AD254" i="4"/>
  <c r="AV254" i="4" s="1"/>
  <c r="AD222" i="4"/>
  <c r="AV222" i="4" s="1"/>
  <c r="G64" i="5"/>
  <c r="AD237" i="4"/>
  <c r="AV237" i="4" s="1"/>
  <c r="AD205" i="4"/>
  <c r="AV205" i="4" s="1"/>
  <c r="AD212" i="4"/>
  <c r="AV212" i="4" s="1"/>
  <c r="G94" i="5"/>
  <c r="G97" i="5"/>
  <c r="N75" i="5"/>
  <c r="AT75" i="5"/>
  <c r="N11" i="5"/>
  <c r="AT11" i="5"/>
  <c r="N41" i="5"/>
  <c r="AT41" i="5"/>
  <c r="N89" i="5"/>
  <c r="AT89" i="5"/>
  <c r="N69" i="5"/>
  <c r="AT69" i="5"/>
  <c r="N101" i="5"/>
  <c r="AT101" i="5"/>
  <c r="N20" i="5"/>
  <c r="AT20" i="5"/>
  <c r="N38" i="5"/>
  <c r="AT38" i="5"/>
  <c r="L258" i="4"/>
  <c r="N13" i="5"/>
  <c r="AT13" i="5"/>
  <c r="M262" i="4"/>
  <c r="S262" i="4" s="1"/>
  <c r="BJ270" i="4"/>
  <c r="BJ278" i="4"/>
  <c r="BJ286" i="4"/>
  <c r="L257" i="4"/>
  <c r="R257" i="4" s="1"/>
  <c r="AJ257" i="4" s="1"/>
  <c r="BB257" i="4" s="1"/>
  <c r="L265" i="4"/>
  <c r="R265" i="4" s="1"/>
  <c r="AJ265" i="4" s="1"/>
  <c r="BB265" i="4" s="1"/>
  <c r="F247" i="5"/>
  <c r="F231" i="5"/>
  <c r="F215" i="5"/>
  <c r="F284" i="5"/>
  <c r="F242" i="5"/>
  <c r="F226" i="5"/>
  <c r="F210" i="5"/>
  <c r="F233" i="5"/>
  <c r="F213" i="5"/>
  <c r="F285" i="5"/>
  <c r="F286" i="5"/>
  <c r="F281" i="5"/>
  <c r="G44" i="5"/>
  <c r="G17" i="5"/>
  <c r="G79" i="5"/>
  <c r="G50" i="5"/>
  <c r="AD231" i="4"/>
  <c r="AV231" i="4" s="1"/>
  <c r="G23" i="5"/>
  <c r="G10" i="5"/>
  <c r="G72" i="5"/>
  <c r="AD236" i="4"/>
  <c r="AV236" i="4" s="1"/>
  <c r="AD251" i="4"/>
  <c r="AV251" i="4" s="1"/>
  <c r="AD219" i="4"/>
  <c r="AV219" i="4" s="1"/>
  <c r="AD210" i="4"/>
  <c r="AV210" i="4" s="1"/>
  <c r="AU347" i="4"/>
  <c r="AU348" i="4"/>
  <c r="AU351" i="4"/>
  <c r="AU350" i="4"/>
  <c r="AU349" i="4"/>
  <c r="M294" i="4"/>
  <c r="S294" i="4" s="1"/>
  <c r="M302" i="4"/>
  <c r="S302" i="4" s="1"/>
  <c r="L297" i="4"/>
  <c r="R297" i="4" s="1"/>
  <c r="F335" i="5"/>
  <c r="F319" i="5"/>
  <c r="F303" i="5"/>
  <c r="F306" i="5"/>
  <c r="F300" i="5"/>
  <c r="F301" i="5"/>
  <c r="F344" i="5"/>
  <c r="F312" i="5"/>
  <c r="F333" i="5"/>
  <c r="M303" i="4"/>
  <c r="S303" i="4" s="1"/>
  <c r="F347" i="5"/>
  <c r="M296" i="4"/>
  <c r="S296" i="4" s="1"/>
  <c r="M304" i="4"/>
  <c r="S304" i="4" s="1"/>
  <c r="L291" i="4"/>
  <c r="R291" i="4" s="1"/>
  <c r="AJ291" i="4" s="1"/>
  <c r="BB291" i="4" s="1"/>
  <c r="L299" i="4"/>
  <c r="R299" i="4" s="1"/>
  <c r="AJ299" i="4" s="1"/>
  <c r="BB299" i="4" s="1"/>
  <c r="F331" i="5"/>
  <c r="F315" i="5"/>
  <c r="F299" i="5"/>
  <c r="F338" i="5"/>
  <c r="F322" i="5"/>
  <c r="F302" i="5"/>
  <c r="F337" i="5"/>
  <c r="F297" i="5"/>
  <c r="F336" i="5"/>
  <c r="F325" i="5"/>
  <c r="F341" i="5"/>
  <c r="M297" i="4"/>
  <c r="S297" i="4" s="1"/>
  <c r="L292" i="4"/>
  <c r="R292" i="4" s="1"/>
  <c r="AJ292" i="4" s="1"/>
  <c r="BB292" i="4" s="1"/>
  <c r="L300" i="4"/>
  <c r="R300" i="4" s="1"/>
  <c r="AJ300" i="4" s="1"/>
  <c r="BB300" i="4" s="1"/>
  <c r="F304" i="5"/>
  <c r="F318" i="5"/>
  <c r="F298" i="5"/>
  <c r="F293" i="5"/>
  <c r="F329" i="5"/>
  <c r="F350" i="5"/>
  <c r="M298" i="4"/>
  <c r="S298" i="4" s="1"/>
  <c r="L293" i="4"/>
  <c r="R293" i="4" s="1"/>
  <c r="AJ293" i="4" s="1"/>
  <c r="BB293" i="4" s="1"/>
  <c r="L301" i="4"/>
  <c r="R301" i="4" s="1"/>
  <c r="AJ301" i="4" s="1"/>
  <c r="BB301" i="4" s="1"/>
  <c r="F327" i="5"/>
  <c r="F311" i="5"/>
  <c r="F295" i="5"/>
  <c r="F294" i="5"/>
  <c r="F309" i="5"/>
  <c r="F351" i="5"/>
  <c r="F308" i="5"/>
  <c r="F328" i="5"/>
  <c r="F321" i="5"/>
  <c r="F313" i="5"/>
  <c r="M291" i="4"/>
  <c r="S291" i="4" s="1"/>
  <c r="M299" i="4"/>
  <c r="S299" i="4" s="1"/>
  <c r="L294" i="4"/>
  <c r="R294" i="4" s="1"/>
  <c r="AJ294" i="4" s="1"/>
  <c r="BB294" i="4" s="1"/>
  <c r="L302" i="4"/>
  <c r="R302" i="4" s="1"/>
  <c r="AJ302" i="4" s="1"/>
  <c r="BB302" i="4" s="1"/>
  <c r="F330" i="5"/>
  <c r="F334" i="5"/>
  <c r="F324" i="5"/>
  <c r="F349" i="5"/>
  <c r="F342" i="5"/>
  <c r="F317" i="5"/>
  <c r="L298" i="4"/>
  <c r="R298" i="4" s="1"/>
  <c r="AJ298" i="4" s="1"/>
  <c r="BB298" i="4" s="1"/>
  <c r="M292" i="4"/>
  <c r="S292" i="4" s="1"/>
  <c r="M300" i="4"/>
  <c r="S300" i="4" s="1"/>
  <c r="L295" i="4"/>
  <c r="R295" i="4" s="1"/>
  <c r="AJ295" i="4" s="1"/>
  <c r="BB295" i="4" s="1"/>
  <c r="L303" i="4"/>
  <c r="R303" i="4" s="1"/>
  <c r="F343" i="5"/>
  <c r="F323" i="5"/>
  <c r="F307" i="5"/>
  <c r="F346" i="5"/>
  <c r="F314" i="5"/>
  <c r="F348" i="5"/>
  <c r="F305" i="5"/>
  <c r="F296" i="5"/>
  <c r="F320" i="5"/>
  <c r="F345" i="5"/>
  <c r="F310" i="5"/>
  <c r="M295" i="4"/>
  <c r="S295" i="4" s="1"/>
  <c r="F340" i="5"/>
  <c r="F352" i="5"/>
  <c r="M293" i="4"/>
  <c r="S293" i="4" s="1"/>
  <c r="M301" i="4"/>
  <c r="S301" i="4" s="1"/>
  <c r="L296" i="4"/>
  <c r="R296" i="4" s="1"/>
  <c r="AJ296" i="4" s="1"/>
  <c r="BB296" i="4" s="1"/>
  <c r="L304" i="4"/>
  <c r="R304" i="4" s="1"/>
  <c r="F339" i="5"/>
  <c r="F332" i="5"/>
  <c r="F326" i="5"/>
  <c r="F292" i="5"/>
  <c r="F316" i="5"/>
  <c r="F165" i="5"/>
  <c r="F145" i="5"/>
  <c r="F136" i="5"/>
  <c r="F120" i="5"/>
  <c r="F195" i="5"/>
  <c r="F179" i="5"/>
  <c r="F163" i="5"/>
  <c r="F147" i="5"/>
  <c r="F138" i="5"/>
  <c r="F197" i="5"/>
  <c r="F177" i="5"/>
  <c r="F125" i="5"/>
  <c r="F109" i="5"/>
  <c r="F200" i="5"/>
  <c r="F184" i="5"/>
  <c r="F168" i="5"/>
  <c r="F152" i="5"/>
  <c r="F143" i="5"/>
  <c r="F127" i="5"/>
  <c r="F111" i="5"/>
  <c r="F202" i="5"/>
  <c r="F186" i="5"/>
  <c r="F170" i="5"/>
  <c r="F154" i="5"/>
  <c r="F134" i="5"/>
  <c r="F114" i="5"/>
  <c r="F122" i="5"/>
  <c r="F193" i="5"/>
  <c r="F161" i="5"/>
  <c r="F157" i="5"/>
  <c r="F141" i="5"/>
  <c r="F132" i="5"/>
  <c r="F116" i="5"/>
  <c r="F191" i="5"/>
  <c r="F175" i="5"/>
  <c r="F159" i="5"/>
  <c r="F189" i="5"/>
  <c r="F121" i="5"/>
  <c r="F105" i="5"/>
  <c r="F196" i="5"/>
  <c r="F180" i="5"/>
  <c r="F164" i="5"/>
  <c r="F148" i="5"/>
  <c r="F139" i="5"/>
  <c r="F123" i="5"/>
  <c r="F107" i="5"/>
  <c r="F198" i="5"/>
  <c r="F182" i="5"/>
  <c r="F166" i="5"/>
  <c r="F150" i="5"/>
  <c r="F130" i="5"/>
  <c r="F110" i="5"/>
  <c r="F173" i="5"/>
  <c r="F153" i="5"/>
  <c r="F137" i="5"/>
  <c r="F144" i="5"/>
  <c r="F128" i="5"/>
  <c r="F108" i="5"/>
  <c r="F187" i="5"/>
  <c r="F171" i="5"/>
  <c r="F155" i="5"/>
  <c r="F185" i="5"/>
  <c r="F117" i="5"/>
  <c r="F192" i="5"/>
  <c r="F176" i="5"/>
  <c r="F160" i="5"/>
  <c r="F112" i="5"/>
  <c r="F135" i="5"/>
  <c r="F119" i="5"/>
  <c r="F103" i="5"/>
  <c r="F194" i="5"/>
  <c r="F178" i="5"/>
  <c r="F162" i="5"/>
  <c r="F146" i="5"/>
  <c r="F126" i="5"/>
  <c r="F102" i="5"/>
  <c r="F169" i="5"/>
  <c r="F149" i="5"/>
  <c r="F133" i="5"/>
  <c r="F140" i="5"/>
  <c r="F124" i="5"/>
  <c r="F104" i="5"/>
  <c r="F199" i="5"/>
  <c r="F183" i="5"/>
  <c r="F167" i="5"/>
  <c r="F151" i="5"/>
  <c r="F106" i="5"/>
  <c r="F129" i="5"/>
  <c r="F201" i="5"/>
  <c r="F181" i="5"/>
  <c r="F113" i="5"/>
  <c r="F188" i="5"/>
  <c r="F172" i="5"/>
  <c r="F156" i="5"/>
  <c r="F131" i="5"/>
  <c r="F115" i="5"/>
  <c r="F190" i="5"/>
  <c r="F174" i="5"/>
  <c r="F158" i="5"/>
  <c r="F142" i="5"/>
  <c r="F118" i="5"/>
  <c r="Z263" i="4"/>
  <c r="AR263" i="4" s="1"/>
  <c r="Z264" i="4"/>
  <c r="AR264" i="4" s="1"/>
  <c r="Z257" i="4"/>
  <c r="AR257" i="4" s="1"/>
  <c r="Z265" i="4"/>
  <c r="AR265" i="4" s="1"/>
  <c r="Z258" i="4"/>
  <c r="AR258" i="4" s="1"/>
  <c r="Z266" i="4"/>
  <c r="AR266" i="4" s="1"/>
  <c r="Z259" i="4"/>
  <c r="AR259" i="4" s="1"/>
  <c r="Z267" i="4"/>
  <c r="AR267" i="4" s="1"/>
  <c r="Z260" i="4"/>
  <c r="AR260" i="4" s="1"/>
  <c r="Z268" i="4"/>
  <c r="AR268" i="4" s="1"/>
  <c r="Z261" i="4"/>
  <c r="AR261" i="4" s="1"/>
  <c r="Z262" i="4"/>
  <c r="AR262" i="4" s="1"/>
  <c r="Z272" i="4"/>
  <c r="AR272" i="4" s="1"/>
  <c r="Z280" i="4"/>
  <c r="AR280" i="4" s="1"/>
  <c r="Z288" i="4"/>
  <c r="AR288" i="4" s="1"/>
  <c r="Z296" i="4"/>
  <c r="AR296" i="4" s="1"/>
  <c r="Z269" i="4"/>
  <c r="AR269" i="4" s="1"/>
  <c r="Z277" i="4"/>
  <c r="AR277" i="4" s="1"/>
  <c r="Z285" i="4"/>
  <c r="AR285" i="4" s="1"/>
  <c r="Z293" i="4"/>
  <c r="AR293" i="4" s="1"/>
  <c r="Z301" i="4"/>
  <c r="AR301" i="4" s="1"/>
  <c r="Z271" i="4"/>
  <c r="AR271" i="4" s="1"/>
  <c r="Z279" i="4"/>
  <c r="AR279" i="4" s="1"/>
  <c r="Z287" i="4"/>
  <c r="AR287" i="4" s="1"/>
  <c r="Z295" i="4"/>
  <c r="AR295" i="4" s="1"/>
  <c r="BH285" i="4"/>
  <c r="AA285" i="4"/>
  <c r="AS285" i="4" s="1"/>
  <c r="BH270" i="4"/>
  <c r="AA270" i="4"/>
  <c r="AS270" i="4" s="1"/>
  <c r="BH278" i="4"/>
  <c r="AA278" i="4"/>
  <c r="AS278" i="4" s="1"/>
  <c r="BH286" i="4"/>
  <c r="AA286" i="4"/>
  <c r="AS286" i="4" s="1"/>
  <c r="Z273" i="4"/>
  <c r="AR273" i="4" s="1"/>
  <c r="Z281" i="4"/>
  <c r="AR281" i="4" s="1"/>
  <c r="Z289" i="4"/>
  <c r="AR289" i="4" s="1"/>
  <c r="Z297" i="4"/>
  <c r="AR297" i="4" s="1"/>
  <c r="BH277" i="4"/>
  <c r="AA277" i="4"/>
  <c r="AS277" i="4" s="1"/>
  <c r="BH262" i="4"/>
  <c r="BH263" i="4"/>
  <c r="BH271" i="4"/>
  <c r="AA271" i="4"/>
  <c r="AS271" i="4" s="1"/>
  <c r="BH279" i="4"/>
  <c r="AA279" i="4"/>
  <c r="AS279" i="4" s="1"/>
  <c r="BH287" i="4"/>
  <c r="AA287" i="4"/>
  <c r="AS287" i="4" s="1"/>
  <c r="Z274" i="4"/>
  <c r="AR274" i="4" s="1"/>
  <c r="Z282" i="4"/>
  <c r="AR282" i="4" s="1"/>
  <c r="Z290" i="4"/>
  <c r="AR290" i="4" s="1"/>
  <c r="Z298" i="4"/>
  <c r="AR298" i="4" s="1"/>
  <c r="BH261" i="4"/>
  <c r="BH272" i="4"/>
  <c r="AA272" i="4"/>
  <c r="AS272" i="4" s="1"/>
  <c r="BH280" i="4"/>
  <c r="AA280" i="4"/>
  <c r="AS280" i="4" s="1"/>
  <c r="BH288" i="4"/>
  <c r="AA288" i="4"/>
  <c r="AS288" i="4" s="1"/>
  <c r="Z275" i="4"/>
  <c r="AR275" i="4" s="1"/>
  <c r="Z283" i="4"/>
  <c r="AR283" i="4" s="1"/>
  <c r="Z291" i="4"/>
  <c r="AR291" i="4" s="1"/>
  <c r="Z299" i="4"/>
  <c r="AR299" i="4" s="1"/>
  <c r="BH269" i="4"/>
  <c r="AA269" i="4"/>
  <c r="AS269" i="4" s="1"/>
  <c r="BH264" i="4"/>
  <c r="BH265" i="4"/>
  <c r="BH273" i="4"/>
  <c r="AA273" i="4"/>
  <c r="AS273" i="4" s="1"/>
  <c r="BH281" i="4"/>
  <c r="AA281" i="4"/>
  <c r="AS281" i="4" s="1"/>
  <c r="BH289" i="4"/>
  <c r="AA289" i="4"/>
  <c r="AS289" i="4" s="1"/>
  <c r="BH257" i="4"/>
  <c r="Z276" i="4"/>
  <c r="AR276" i="4" s="1"/>
  <c r="Z284" i="4"/>
  <c r="AR284" i="4" s="1"/>
  <c r="Z292" i="4"/>
  <c r="AR292" i="4" s="1"/>
  <c r="Z300" i="4"/>
  <c r="AR300" i="4" s="1"/>
  <c r="BH266" i="4"/>
  <c r="BH282" i="4"/>
  <c r="AA282" i="4"/>
  <c r="AS282" i="4" s="1"/>
  <c r="BH274" i="4"/>
  <c r="AA274" i="4"/>
  <c r="AS274" i="4" s="1"/>
  <c r="BH290" i="4"/>
  <c r="AA290" i="4"/>
  <c r="AS290" i="4" s="1"/>
  <c r="BH258" i="4"/>
  <c r="BH267" i="4"/>
  <c r="BH275" i="4"/>
  <c r="AA275" i="4"/>
  <c r="AS275" i="4" s="1"/>
  <c r="BH283" i="4"/>
  <c r="AA283" i="4"/>
  <c r="AS283" i="4" s="1"/>
  <c r="BH259" i="4"/>
  <c r="Z270" i="4"/>
  <c r="AR270" i="4" s="1"/>
  <c r="Z278" i="4"/>
  <c r="AR278" i="4" s="1"/>
  <c r="Z286" i="4"/>
  <c r="AR286" i="4" s="1"/>
  <c r="Z294" i="4"/>
  <c r="AR294" i="4" s="1"/>
  <c r="Z302" i="4"/>
  <c r="AR302" i="4" s="1"/>
  <c r="BH268" i="4"/>
  <c r="BH276" i="4"/>
  <c r="AA276" i="4"/>
  <c r="AS276" i="4" s="1"/>
  <c r="BH284" i="4"/>
  <c r="AA284" i="4"/>
  <c r="AS284" i="4" s="1"/>
  <c r="BH260" i="4"/>
  <c r="BH294" i="4"/>
  <c r="AA294" i="4"/>
  <c r="AS294" i="4" s="1"/>
  <c r="BH296" i="4"/>
  <c r="AA296" i="4"/>
  <c r="AS296" i="4" s="1"/>
  <c r="BH295" i="4"/>
  <c r="AA295" i="4"/>
  <c r="AS295" i="4" s="1"/>
  <c r="BH297" i="4"/>
  <c r="AA297" i="4"/>
  <c r="AS297" i="4" s="1"/>
  <c r="BH298" i="4"/>
  <c r="AA298" i="4"/>
  <c r="AS298" i="4" s="1"/>
  <c r="BH304" i="4"/>
  <c r="AA304" i="4"/>
  <c r="AS304" i="4" s="1"/>
  <c r="BH291" i="4"/>
  <c r="AA291" i="4"/>
  <c r="AS291" i="4" s="1"/>
  <c r="BH292" i="4"/>
  <c r="AA292" i="4"/>
  <c r="AS292" i="4" s="1"/>
  <c r="Z303" i="4"/>
  <c r="AR303" i="4" s="1"/>
  <c r="BH302" i="4"/>
  <c r="AA302" i="4"/>
  <c r="AS302" i="4" s="1"/>
  <c r="BH303" i="4"/>
  <c r="AA303" i="4"/>
  <c r="AS303" i="4" s="1"/>
  <c r="BH299" i="4"/>
  <c r="AA299" i="4"/>
  <c r="AS299" i="4" s="1"/>
  <c r="BH300" i="4"/>
  <c r="AA300" i="4"/>
  <c r="AS300" i="4" s="1"/>
  <c r="BH293" i="4"/>
  <c r="AA293" i="4"/>
  <c r="AS293" i="4" s="1"/>
  <c r="BH301" i="4"/>
  <c r="AA301" i="4"/>
  <c r="AS301" i="4" s="1"/>
  <c r="Z304" i="4"/>
  <c r="AR304" i="4" s="1"/>
  <c r="I28" i="4"/>
  <c r="M28" i="4" s="1"/>
  <c r="S28" i="4" s="1"/>
  <c r="I187" i="4"/>
  <c r="M187" i="4" s="1"/>
  <c r="I186" i="4"/>
  <c r="M186" i="4" s="1"/>
  <c r="I185" i="4"/>
  <c r="M185" i="4" s="1"/>
  <c r="I184" i="4"/>
  <c r="M184" i="4" s="1"/>
  <c r="I183" i="4"/>
  <c r="M183" i="4" s="1"/>
  <c r="I182" i="4"/>
  <c r="M182" i="4" s="1"/>
  <c r="I181" i="4"/>
  <c r="M181" i="4" s="1"/>
  <c r="I180" i="4"/>
  <c r="M180" i="4" s="1"/>
  <c r="I179" i="4"/>
  <c r="M179" i="4" s="1"/>
  <c r="I178" i="4"/>
  <c r="M178" i="4" s="1"/>
  <c r="I177" i="4"/>
  <c r="M177" i="4" s="1"/>
  <c r="I176" i="4"/>
  <c r="M176" i="4" s="1"/>
  <c r="I175" i="4"/>
  <c r="M175" i="4" s="1"/>
  <c r="I174" i="4"/>
  <c r="M174" i="4" s="1"/>
  <c r="I173" i="4"/>
  <c r="M173" i="4" s="1"/>
  <c r="I172" i="4"/>
  <c r="M172" i="4" s="1"/>
  <c r="I171" i="4"/>
  <c r="M171" i="4" s="1"/>
  <c r="I170" i="4"/>
  <c r="M170" i="4" s="1"/>
  <c r="I169" i="4"/>
  <c r="M169" i="4" s="1"/>
  <c r="I168" i="4"/>
  <c r="M168" i="4" s="1"/>
  <c r="I167" i="4"/>
  <c r="M167" i="4" s="1"/>
  <c r="I166" i="4"/>
  <c r="M166" i="4" s="1"/>
  <c r="I165" i="4"/>
  <c r="M165" i="4" s="1"/>
  <c r="I164" i="4"/>
  <c r="M164" i="4" s="1"/>
  <c r="I163" i="4"/>
  <c r="M163" i="4" s="1"/>
  <c r="I162" i="4"/>
  <c r="M162" i="4" s="1"/>
  <c r="I161" i="4"/>
  <c r="M161" i="4" s="1"/>
  <c r="I160" i="4"/>
  <c r="M160" i="4" s="1"/>
  <c r="I159" i="4"/>
  <c r="M159" i="4" s="1"/>
  <c r="I158" i="4"/>
  <c r="M158" i="4" s="1"/>
  <c r="I157" i="4"/>
  <c r="M157" i="4" s="1"/>
  <c r="I156" i="4"/>
  <c r="M156" i="4" s="1"/>
  <c r="I155" i="4"/>
  <c r="M155" i="4" s="1"/>
  <c r="I154" i="4"/>
  <c r="M154" i="4" s="1"/>
  <c r="I153" i="4"/>
  <c r="M153" i="4" s="1"/>
  <c r="I152" i="4"/>
  <c r="M152" i="4" s="1"/>
  <c r="I151" i="4"/>
  <c r="M151" i="4" s="1"/>
  <c r="I150" i="4"/>
  <c r="M150" i="4" s="1"/>
  <c r="I149" i="4"/>
  <c r="M149" i="4" s="1"/>
  <c r="I148" i="4"/>
  <c r="M148" i="4" s="1"/>
  <c r="I147" i="4"/>
  <c r="M147" i="4" s="1"/>
  <c r="I146" i="4"/>
  <c r="M146" i="4" s="1"/>
  <c r="I145" i="4"/>
  <c r="M145" i="4" s="1"/>
  <c r="I144" i="4"/>
  <c r="M144" i="4" s="1"/>
  <c r="I143" i="4"/>
  <c r="M143" i="4" s="1"/>
  <c r="I142" i="4"/>
  <c r="M142" i="4" s="1"/>
  <c r="I141" i="4"/>
  <c r="M141" i="4" s="1"/>
  <c r="I140" i="4"/>
  <c r="M140" i="4" s="1"/>
  <c r="I139" i="4"/>
  <c r="M139" i="4" s="1"/>
  <c r="I138" i="4"/>
  <c r="M138" i="4" s="1"/>
  <c r="I137" i="4"/>
  <c r="M137" i="4" s="1"/>
  <c r="I136" i="4"/>
  <c r="M136" i="4" s="1"/>
  <c r="I135" i="4"/>
  <c r="M135" i="4" s="1"/>
  <c r="I134" i="4"/>
  <c r="M134" i="4" s="1"/>
  <c r="I133" i="4"/>
  <c r="M133" i="4" s="1"/>
  <c r="I132" i="4"/>
  <c r="M132" i="4" s="1"/>
  <c r="I131" i="4"/>
  <c r="M131" i="4" s="1"/>
  <c r="I130" i="4"/>
  <c r="M130" i="4" s="1"/>
  <c r="I129" i="4"/>
  <c r="M129" i="4" s="1"/>
  <c r="I128" i="4"/>
  <c r="M128" i="4" s="1"/>
  <c r="I127" i="4"/>
  <c r="M127" i="4" s="1"/>
  <c r="I126" i="4"/>
  <c r="M126" i="4" s="1"/>
  <c r="I125" i="4"/>
  <c r="M125" i="4" s="1"/>
  <c r="I124" i="4"/>
  <c r="M124" i="4" s="1"/>
  <c r="I123" i="4"/>
  <c r="M123" i="4" s="1"/>
  <c r="I122" i="4"/>
  <c r="M122" i="4" s="1"/>
  <c r="I121" i="4"/>
  <c r="M121" i="4" s="1"/>
  <c r="I120" i="4"/>
  <c r="M120" i="4" s="1"/>
  <c r="I119" i="4"/>
  <c r="M119" i="4" s="1"/>
  <c r="I118" i="4"/>
  <c r="M118" i="4" s="1"/>
  <c r="I117" i="4"/>
  <c r="M117" i="4" s="1"/>
  <c r="I116" i="4"/>
  <c r="M116" i="4" s="1"/>
  <c r="I115" i="4"/>
  <c r="M115" i="4" s="1"/>
  <c r="I114" i="4"/>
  <c r="M114" i="4" s="1"/>
  <c r="I113" i="4"/>
  <c r="M113" i="4" s="1"/>
  <c r="I112" i="4"/>
  <c r="M112" i="4" s="1"/>
  <c r="I111" i="4"/>
  <c r="M111" i="4" s="1"/>
  <c r="I110" i="4"/>
  <c r="M110" i="4" s="1"/>
  <c r="I109" i="4"/>
  <c r="M109" i="4" s="1"/>
  <c r="I108" i="4"/>
  <c r="M108" i="4" s="1"/>
  <c r="I107" i="4"/>
  <c r="M107" i="4" s="1"/>
  <c r="I106" i="4"/>
  <c r="M106" i="4" s="1"/>
  <c r="I105" i="4"/>
  <c r="M105" i="4" s="1"/>
  <c r="I104" i="4"/>
  <c r="M104" i="4" s="1"/>
  <c r="I103" i="4"/>
  <c r="M103" i="4" s="1"/>
  <c r="I102" i="4"/>
  <c r="M102" i="4" s="1"/>
  <c r="I101" i="4"/>
  <c r="M101" i="4" s="1"/>
  <c r="I201" i="4"/>
  <c r="M201" i="4" s="1"/>
  <c r="I200" i="4"/>
  <c r="M200" i="4" s="1"/>
  <c r="I199" i="4"/>
  <c r="M199" i="4" s="1"/>
  <c r="I198" i="4"/>
  <c r="M198" i="4" s="1"/>
  <c r="I197" i="4"/>
  <c r="M197" i="4" s="1"/>
  <c r="I196" i="4"/>
  <c r="M196" i="4" s="1"/>
  <c r="I195" i="4"/>
  <c r="M195" i="4" s="1"/>
  <c r="I194" i="4"/>
  <c r="M194" i="4" s="1"/>
  <c r="I193" i="4"/>
  <c r="M193" i="4" s="1"/>
  <c r="I192" i="4"/>
  <c r="M192" i="4" s="1"/>
  <c r="I191" i="4"/>
  <c r="M191" i="4" s="1"/>
  <c r="I190" i="4"/>
  <c r="M190" i="4" s="1"/>
  <c r="I189" i="4"/>
  <c r="M189" i="4" s="1"/>
  <c r="I188" i="4"/>
  <c r="M188" i="4" s="1"/>
  <c r="AA352" i="4"/>
  <c r="AS352" i="4" s="1"/>
  <c r="Z352" i="4"/>
  <c r="AR352" i="4" s="1"/>
  <c r="G29" i="4"/>
  <c r="F28" i="4"/>
  <c r="G187" i="4"/>
  <c r="F187" i="4"/>
  <c r="G186" i="4"/>
  <c r="F186" i="4"/>
  <c r="G185" i="4"/>
  <c r="F185" i="4"/>
  <c r="G184" i="4"/>
  <c r="F184" i="4"/>
  <c r="G183" i="4"/>
  <c r="F183" i="4"/>
  <c r="G182" i="4"/>
  <c r="F182" i="4"/>
  <c r="G181" i="4"/>
  <c r="F181" i="4"/>
  <c r="G180" i="4"/>
  <c r="F180" i="4"/>
  <c r="G179" i="4"/>
  <c r="F179" i="4"/>
  <c r="G178" i="4"/>
  <c r="F178" i="4"/>
  <c r="G177" i="4"/>
  <c r="F177" i="4"/>
  <c r="G176" i="4"/>
  <c r="F176" i="4"/>
  <c r="G175" i="4"/>
  <c r="F175" i="4"/>
  <c r="G174" i="4"/>
  <c r="F174" i="4"/>
  <c r="G173" i="4"/>
  <c r="F173" i="4"/>
  <c r="G172" i="4"/>
  <c r="F172" i="4"/>
  <c r="G171" i="4"/>
  <c r="F171" i="4"/>
  <c r="G170" i="4"/>
  <c r="F170" i="4"/>
  <c r="G169" i="4"/>
  <c r="F169" i="4"/>
  <c r="G168" i="4"/>
  <c r="F168" i="4"/>
  <c r="G167" i="4"/>
  <c r="F167" i="4"/>
  <c r="G166" i="4"/>
  <c r="F166" i="4"/>
  <c r="G165" i="4"/>
  <c r="F165" i="4"/>
  <c r="G164" i="4"/>
  <c r="F164" i="4"/>
  <c r="G163" i="4"/>
  <c r="F163" i="4"/>
  <c r="G162" i="4"/>
  <c r="F162" i="4"/>
  <c r="G161" i="4"/>
  <c r="F161" i="4"/>
  <c r="G160" i="4"/>
  <c r="F160" i="4"/>
  <c r="G159" i="4"/>
  <c r="F159" i="4"/>
  <c r="G158" i="4"/>
  <c r="F158" i="4"/>
  <c r="G157" i="4"/>
  <c r="F157" i="4"/>
  <c r="G156" i="4"/>
  <c r="F156" i="4"/>
  <c r="G155" i="4"/>
  <c r="F155" i="4"/>
  <c r="G154" i="4"/>
  <c r="F154" i="4"/>
  <c r="G153" i="4"/>
  <c r="F153" i="4"/>
  <c r="G152" i="4"/>
  <c r="F152" i="4"/>
  <c r="G151" i="4"/>
  <c r="F151" i="4"/>
  <c r="G150" i="4"/>
  <c r="F150" i="4"/>
  <c r="G149" i="4"/>
  <c r="F149" i="4"/>
  <c r="G148" i="4"/>
  <c r="F148" i="4"/>
  <c r="G147" i="4"/>
  <c r="F147" i="4"/>
  <c r="G146" i="4"/>
  <c r="F146" i="4"/>
  <c r="G145" i="4"/>
  <c r="F145" i="4"/>
  <c r="G144" i="4"/>
  <c r="F144" i="4"/>
  <c r="G143" i="4"/>
  <c r="F143" i="4"/>
  <c r="G142" i="4"/>
  <c r="F142" i="4"/>
  <c r="G141" i="4"/>
  <c r="F141" i="4"/>
  <c r="G140" i="4"/>
  <c r="F140" i="4"/>
  <c r="G139" i="4"/>
  <c r="F139" i="4"/>
  <c r="G138" i="4"/>
  <c r="F138" i="4"/>
  <c r="G137" i="4"/>
  <c r="F137" i="4"/>
  <c r="G136" i="4"/>
  <c r="F136" i="4"/>
  <c r="G135" i="4"/>
  <c r="F135" i="4"/>
  <c r="G134" i="4"/>
  <c r="F134" i="4"/>
  <c r="G133" i="4"/>
  <c r="F133" i="4"/>
  <c r="G132" i="4"/>
  <c r="F132" i="4"/>
  <c r="G131" i="4"/>
  <c r="F131" i="4"/>
  <c r="G130" i="4"/>
  <c r="F130" i="4"/>
  <c r="G129" i="4"/>
  <c r="F129" i="4"/>
  <c r="G128" i="4"/>
  <c r="F128" i="4"/>
  <c r="G127" i="4"/>
  <c r="F127" i="4"/>
  <c r="G126" i="4"/>
  <c r="F126" i="4"/>
  <c r="G125" i="4"/>
  <c r="F125" i="4"/>
  <c r="G124" i="4"/>
  <c r="F124" i="4"/>
  <c r="G123" i="4"/>
  <c r="F123" i="4"/>
  <c r="G122" i="4"/>
  <c r="F122" i="4"/>
  <c r="G121" i="4"/>
  <c r="F121" i="4"/>
  <c r="G120" i="4"/>
  <c r="F120" i="4"/>
  <c r="G119" i="4"/>
  <c r="F119" i="4"/>
  <c r="G118" i="4"/>
  <c r="F118" i="4"/>
  <c r="G117" i="4"/>
  <c r="F117" i="4"/>
  <c r="G116" i="4"/>
  <c r="F116" i="4"/>
  <c r="G115" i="4"/>
  <c r="F115" i="4"/>
  <c r="G114" i="4"/>
  <c r="F114" i="4"/>
  <c r="G113" i="4"/>
  <c r="F113" i="4"/>
  <c r="G112" i="4"/>
  <c r="F112" i="4"/>
  <c r="G111" i="4"/>
  <c r="F111" i="4"/>
  <c r="G110" i="4"/>
  <c r="F110" i="4"/>
  <c r="G109" i="4"/>
  <c r="F109" i="4"/>
  <c r="G108" i="4"/>
  <c r="F108" i="4"/>
  <c r="G107" i="4"/>
  <c r="F107" i="4"/>
  <c r="G106" i="4"/>
  <c r="F106" i="4"/>
  <c r="G105" i="4"/>
  <c r="F105" i="4"/>
  <c r="G104" i="4"/>
  <c r="F104" i="4"/>
  <c r="G103" i="4"/>
  <c r="F103" i="4"/>
  <c r="G102" i="4"/>
  <c r="F102" i="4"/>
  <c r="G101" i="4"/>
  <c r="F101" i="4"/>
  <c r="G201" i="4"/>
  <c r="F201" i="4"/>
  <c r="G200" i="4"/>
  <c r="F200" i="4"/>
  <c r="G199" i="4"/>
  <c r="F199" i="4"/>
  <c r="G198" i="4"/>
  <c r="F198" i="4"/>
  <c r="G197" i="4"/>
  <c r="F197" i="4"/>
  <c r="G196" i="4"/>
  <c r="F196" i="4"/>
  <c r="G195" i="4"/>
  <c r="F195" i="4"/>
  <c r="G194" i="4"/>
  <c r="F194" i="4"/>
  <c r="G193" i="4"/>
  <c r="F193" i="4"/>
  <c r="G192" i="4"/>
  <c r="F192" i="4"/>
  <c r="G191" i="4"/>
  <c r="F191" i="4"/>
  <c r="G190" i="4"/>
  <c r="F190" i="4"/>
  <c r="G189" i="4"/>
  <c r="F189" i="4"/>
  <c r="G188" i="4"/>
  <c r="F188" i="4"/>
  <c r="BM262" i="4" l="1"/>
  <c r="AD278" i="4"/>
  <c r="AV278" i="4" s="1"/>
  <c r="BM285" i="4"/>
  <c r="BM302" i="4"/>
  <c r="AK272" i="4"/>
  <c r="BC272" i="4" s="1"/>
  <c r="AK275" i="4"/>
  <c r="BC275" i="4" s="1"/>
  <c r="BM263" i="4"/>
  <c r="AK282" i="4"/>
  <c r="BC282" i="4" s="1"/>
  <c r="BM282" i="4"/>
  <c r="AK280" i="4"/>
  <c r="BC280" i="4" s="1"/>
  <c r="AK301" i="4"/>
  <c r="BC301" i="4" s="1"/>
  <c r="BM301" i="4"/>
  <c r="AK293" i="4"/>
  <c r="BC293" i="4" s="1"/>
  <c r="BM293" i="4"/>
  <c r="BM294" i="4"/>
  <c r="AK300" i="4"/>
  <c r="BC300" i="4" s="1"/>
  <c r="BM300" i="4"/>
  <c r="BM304" i="4"/>
  <c r="AK292" i="4"/>
  <c r="BC292" i="4" s="1"/>
  <c r="BM292" i="4"/>
  <c r="AK298" i="4"/>
  <c r="BC298" i="4" s="1"/>
  <c r="BM298" i="4"/>
  <c r="AK296" i="4"/>
  <c r="BC296" i="4" s="1"/>
  <c r="BM296" i="4"/>
  <c r="AK295" i="4"/>
  <c r="BC295" i="4" s="1"/>
  <c r="BM295" i="4"/>
  <c r="AK297" i="4"/>
  <c r="BC297" i="4" s="1"/>
  <c r="BM297" i="4"/>
  <c r="AK299" i="4"/>
  <c r="BC299" i="4" s="1"/>
  <c r="BM299" i="4"/>
  <c r="BM303" i="4"/>
  <c r="AJ304" i="4"/>
  <c r="BB304" i="4" s="1"/>
  <c r="AK291" i="4"/>
  <c r="BC291" i="4" s="1"/>
  <c r="BM291" i="4"/>
  <c r="AK290" i="4"/>
  <c r="BC290" i="4" s="1"/>
  <c r="BM290" i="4"/>
  <c r="BM277" i="4"/>
  <c r="AJ297" i="4"/>
  <c r="BB297" i="4" s="1"/>
  <c r="AJ303" i="4"/>
  <c r="BB303" i="4" s="1"/>
  <c r="AK302" i="4"/>
  <c r="BC302" i="4" s="1"/>
  <c r="AJ274" i="4"/>
  <c r="BB274" i="4" s="1"/>
  <c r="AJ278" i="4"/>
  <c r="BB278" i="4" s="1"/>
  <c r="AK304" i="4"/>
  <c r="BC304" i="4" s="1"/>
  <c r="AJ277" i="4"/>
  <c r="BB277" i="4" s="1"/>
  <c r="AJ271" i="4"/>
  <c r="BB271" i="4" s="1"/>
  <c r="AK28" i="4"/>
  <c r="BC28" i="4" s="1"/>
  <c r="AK40" i="4"/>
  <c r="BC40" i="4" s="1"/>
  <c r="AK303" i="4"/>
  <c r="BC303" i="4" s="1"/>
  <c r="AJ276" i="4"/>
  <c r="BB276" i="4" s="1"/>
  <c r="AJ275" i="4"/>
  <c r="BB275" i="4" s="1"/>
  <c r="AK294" i="4"/>
  <c r="BC294" i="4" s="1"/>
  <c r="AE271" i="4"/>
  <c r="AW271" i="4" s="1"/>
  <c r="S259" i="4"/>
  <c r="BM259" i="4" s="1"/>
  <c r="AE269" i="4"/>
  <c r="AW269" i="4" s="1"/>
  <c r="S257" i="4"/>
  <c r="BM257" i="4" s="1"/>
  <c r="AE270" i="4"/>
  <c r="AW270" i="4" s="1"/>
  <c r="S258" i="4"/>
  <c r="AD273" i="4"/>
  <c r="AV273" i="4" s="1"/>
  <c r="R261" i="4"/>
  <c r="P28" i="4"/>
  <c r="AH40" i="4" s="1"/>
  <c r="AZ40" i="4" s="1"/>
  <c r="R28" i="4"/>
  <c r="BM28" i="4" s="1"/>
  <c r="AE276" i="4"/>
  <c r="AW276" i="4" s="1"/>
  <c r="S264" i="4"/>
  <c r="BM264" i="4" s="1"/>
  <c r="Q29" i="4"/>
  <c r="AI29" i="4" s="1"/>
  <c r="BA29" i="4" s="1"/>
  <c r="S29" i="4"/>
  <c r="BM29" i="4" s="1"/>
  <c r="AD270" i="4"/>
  <c r="AV270" i="4" s="1"/>
  <c r="R258" i="4"/>
  <c r="AE273" i="4"/>
  <c r="AW273" i="4" s="1"/>
  <c r="S261" i="4"/>
  <c r="AE279" i="4"/>
  <c r="AW279" i="4" s="1"/>
  <c r="S267" i="4"/>
  <c r="AE286" i="4"/>
  <c r="AW286" i="4" s="1"/>
  <c r="S274" i="4"/>
  <c r="BM274" i="4" s="1"/>
  <c r="AD279" i="4"/>
  <c r="AV279" i="4" s="1"/>
  <c r="R267" i="4"/>
  <c r="AE278" i="4"/>
  <c r="AW278" i="4" s="1"/>
  <c r="S266" i="4"/>
  <c r="BM266" i="4" s="1"/>
  <c r="AD280" i="4"/>
  <c r="AV280" i="4" s="1"/>
  <c r="R268" i="4"/>
  <c r="BM268" i="4" s="1"/>
  <c r="AE277" i="4"/>
  <c r="AW277" i="4" s="1"/>
  <c r="S265" i="4"/>
  <c r="BM265" i="4" s="1"/>
  <c r="AD281" i="4"/>
  <c r="AV281" i="4" s="1"/>
  <c r="R269" i="4"/>
  <c r="BM269" i="4" s="1"/>
  <c r="AD272" i="4"/>
  <c r="AV272" i="4" s="1"/>
  <c r="R260" i="4"/>
  <c r="BM260" i="4" s="1"/>
  <c r="AT43" i="5"/>
  <c r="AD289" i="4"/>
  <c r="AV289" i="4" s="1"/>
  <c r="BJ277" i="4"/>
  <c r="BJ269" i="4"/>
  <c r="AE190" i="4"/>
  <c r="AW190" i="4" s="1"/>
  <c r="BJ190" i="4"/>
  <c r="AE137" i="4"/>
  <c r="AW137" i="4" s="1"/>
  <c r="BJ137" i="4"/>
  <c r="AE185" i="4"/>
  <c r="AW185" i="4" s="1"/>
  <c r="BJ185" i="4"/>
  <c r="M226" i="4"/>
  <c r="S226" i="4" s="1"/>
  <c r="BM226" i="4" s="1"/>
  <c r="D290" i="5"/>
  <c r="M290" i="5" s="1"/>
  <c r="N36" i="5"/>
  <c r="AT36" i="5"/>
  <c r="BJ260" i="4"/>
  <c r="N98" i="5"/>
  <c r="AT98" i="5"/>
  <c r="AD285" i="4"/>
  <c r="AV285" i="4" s="1"/>
  <c r="AE191" i="4"/>
  <c r="AW191" i="4" s="1"/>
  <c r="BJ191" i="4"/>
  <c r="AE199" i="4"/>
  <c r="AW199" i="4" s="1"/>
  <c r="BJ199" i="4"/>
  <c r="AE106" i="4"/>
  <c r="AW106" i="4" s="1"/>
  <c r="BJ106" i="4"/>
  <c r="AE114" i="4"/>
  <c r="AW114" i="4" s="1"/>
  <c r="BJ114" i="4"/>
  <c r="AE122" i="4"/>
  <c r="AW122" i="4" s="1"/>
  <c r="BJ122" i="4"/>
  <c r="AE130" i="4"/>
  <c r="AW130" i="4" s="1"/>
  <c r="BJ130" i="4"/>
  <c r="AE138" i="4"/>
  <c r="AW138" i="4" s="1"/>
  <c r="BJ138" i="4"/>
  <c r="AE146" i="4"/>
  <c r="AW146" i="4" s="1"/>
  <c r="BJ146" i="4"/>
  <c r="AE154" i="4"/>
  <c r="AW154" i="4" s="1"/>
  <c r="BJ154" i="4"/>
  <c r="AE162" i="4"/>
  <c r="AW162" i="4" s="1"/>
  <c r="BJ162" i="4"/>
  <c r="AE170" i="4"/>
  <c r="AW170" i="4" s="1"/>
  <c r="BJ170" i="4"/>
  <c r="AE178" i="4"/>
  <c r="AW178" i="4" s="1"/>
  <c r="BJ178" i="4"/>
  <c r="AE186" i="4"/>
  <c r="AW186" i="4" s="1"/>
  <c r="BJ186" i="4"/>
  <c r="M255" i="4"/>
  <c r="M203" i="4"/>
  <c r="S203" i="4" s="1"/>
  <c r="BM203" i="4" s="1"/>
  <c r="M211" i="4"/>
  <c r="S211" i="4" s="1"/>
  <c r="BM211" i="4" s="1"/>
  <c r="M219" i="4"/>
  <c r="S219" i="4" s="1"/>
  <c r="BM219" i="4" s="1"/>
  <c r="M227" i="4"/>
  <c r="S227" i="4" s="1"/>
  <c r="BM227" i="4" s="1"/>
  <c r="M235" i="4"/>
  <c r="S235" i="4" s="1"/>
  <c r="BM235" i="4" s="1"/>
  <c r="M243" i="4"/>
  <c r="S243" i="4" s="1"/>
  <c r="BM243" i="4" s="1"/>
  <c r="D261" i="5"/>
  <c r="M261" i="5" s="1"/>
  <c r="D268" i="5"/>
  <c r="M268" i="5" s="1"/>
  <c r="D267" i="5"/>
  <c r="M267" i="5" s="1"/>
  <c r="D288" i="5"/>
  <c r="M288" i="5" s="1"/>
  <c r="D278" i="5"/>
  <c r="M278" i="5" s="1"/>
  <c r="D279" i="5"/>
  <c r="M279" i="5" s="1"/>
  <c r="N17" i="5"/>
  <c r="AT17" i="5"/>
  <c r="BJ262" i="4"/>
  <c r="N9" i="5"/>
  <c r="AT9" i="5"/>
  <c r="N92" i="5"/>
  <c r="AT92" i="5"/>
  <c r="BJ258" i="4"/>
  <c r="BJ257" i="4"/>
  <c r="N40" i="5"/>
  <c r="AT40" i="5"/>
  <c r="N82" i="5"/>
  <c r="AT82" i="5"/>
  <c r="N62" i="5"/>
  <c r="AT62" i="5"/>
  <c r="N32" i="5"/>
  <c r="AT32" i="5"/>
  <c r="N39" i="5"/>
  <c r="AT39" i="5"/>
  <c r="N68" i="5"/>
  <c r="AT68" i="5"/>
  <c r="N54" i="5"/>
  <c r="AT54" i="5"/>
  <c r="N31" i="5"/>
  <c r="AT31" i="5"/>
  <c r="AE272" i="4"/>
  <c r="AW272" i="4" s="1"/>
  <c r="AE129" i="4"/>
  <c r="AW129" i="4" s="1"/>
  <c r="BJ129" i="4"/>
  <c r="M202" i="4"/>
  <c r="S202" i="4" s="1"/>
  <c r="BM202" i="4" s="1"/>
  <c r="N18" i="5"/>
  <c r="AT18" i="5"/>
  <c r="AD259" i="4"/>
  <c r="AV259" i="4" s="1"/>
  <c r="AE192" i="4"/>
  <c r="AW192" i="4" s="1"/>
  <c r="BJ192" i="4"/>
  <c r="AE200" i="4"/>
  <c r="AW200" i="4" s="1"/>
  <c r="BJ200" i="4"/>
  <c r="AE107" i="4"/>
  <c r="AW107" i="4" s="1"/>
  <c r="BJ107" i="4"/>
  <c r="AE115" i="4"/>
  <c r="AW115" i="4" s="1"/>
  <c r="BJ115" i="4"/>
  <c r="AE123" i="4"/>
  <c r="AW123" i="4" s="1"/>
  <c r="BJ123" i="4"/>
  <c r="AE131" i="4"/>
  <c r="AW131" i="4" s="1"/>
  <c r="BJ131" i="4"/>
  <c r="AE139" i="4"/>
  <c r="AW139" i="4" s="1"/>
  <c r="BJ139" i="4"/>
  <c r="AE147" i="4"/>
  <c r="AW147" i="4" s="1"/>
  <c r="BJ147" i="4"/>
  <c r="AE155" i="4"/>
  <c r="AW155" i="4" s="1"/>
  <c r="BJ155" i="4"/>
  <c r="AE163" i="4"/>
  <c r="AW163" i="4" s="1"/>
  <c r="BJ163" i="4"/>
  <c r="AE171" i="4"/>
  <c r="AW171" i="4" s="1"/>
  <c r="BJ171" i="4"/>
  <c r="AE179" i="4"/>
  <c r="AW179" i="4" s="1"/>
  <c r="BJ179" i="4"/>
  <c r="AE187" i="4"/>
  <c r="AW187" i="4" s="1"/>
  <c r="BJ187" i="4"/>
  <c r="M256" i="4"/>
  <c r="M204" i="4"/>
  <c r="S204" i="4" s="1"/>
  <c r="BM204" i="4" s="1"/>
  <c r="M212" i="4"/>
  <c r="S212" i="4" s="1"/>
  <c r="BM212" i="4" s="1"/>
  <c r="M220" i="4"/>
  <c r="S220" i="4" s="1"/>
  <c r="BM220" i="4" s="1"/>
  <c r="M228" i="4"/>
  <c r="S228" i="4" s="1"/>
  <c r="BM228" i="4" s="1"/>
  <c r="M236" i="4"/>
  <c r="S236" i="4" s="1"/>
  <c r="BM236" i="4" s="1"/>
  <c r="M244" i="4"/>
  <c r="S244" i="4" s="1"/>
  <c r="BM244" i="4" s="1"/>
  <c r="D259" i="5"/>
  <c r="M259" i="5" s="1"/>
  <c r="D282" i="5"/>
  <c r="M282" i="5" s="1"/>
  <c r="D273" i="5"/>
  <c r="M273" i="5" s="1"/>
  <c r="N94" i="5"/>
  <c r="AT94" i="5"/>
  <c r="N34" i="5"/>
  <c r="AT34" i="5"/>
  <c r="AD263" i="4"/>
  <c r="AV263" i="4" s="1"/>
  <c r="N48" i="5"/>
  <c r="AT48" i="5"/>
  <c r="AD277" i="4"/>
  <c r="AV277" i="4" s="1"/>
  <c r="BJ266" i="4"/>
  <c r="AE198" i="4"/>
  <c r="AW198" i="4" s="1"/>
  <c r="BJ198" i="4"/>
  <c r="AE153" i="4"/>
  <c r="AW153" i="4" s="1"/>
  <c r="BJ153" i="4"/>
  <c r="M210" i="4"/>
  <c r="S210" i="4" s="1"/>
  <c r="BM210" i="4" s="1"/>
  <c r="D276" i="5"/>
  <c r="M276" i="5" s="1"/>
  <c r="D281" i="5"/>
  <c r="M281" i="5" s="1"/>
  <c r="N23" i="5"/>
  <c r="AT23" i="5"/>
  <c r="AE193" i="4"/>
  <c r="AW193" i="4" s="1"/>
  <c r="BJ193" i="4"/>
  <c r="AE201" i="4"/>
  <c r="AW201" i="4" s="1"/>
  <c r="BJ201" i="4"/>
  <c r="AE108" i="4"/>
  <c r="AW108" i="4" s="1"/>
  <c r="BJ108" i="4"/>
  <c r="AE116" i="4"/>
  <c r="AW116" i="4" s="1"/>
  <c r="BJ116" i="4"/>
  <c r="AE124" i="4"/>
  <c r="AW124" i="4" s="1"/>
  <c r="BJ124" i="4"/>
  <c r="AE132" i="4"/>
  <c r="AW132" i="4" s="1"/>
  <c r="BJ132" i="4"/>
  <c r="AE140" i="4"/>
  <c r="AW140" i="4" s="1"/>
  <c r="BJ140" i="4"/>
  <c r="AE148" i="4"/>
  <c r="AW148" i="4" s="1"/>
  <c r="BJ148" i="4"/>
  <c r="AE156" i="4"/>
  <c r="AW156" i="4" s="1"/>
  <c r="BJ156" i="4"/>
  <c r="AE164" i="4"/>
  <c r="AW164" i="4" s="1"/>
  <c r="BJ164" i="4"/>
  <c r="AE172" i="4"/>
  <c r="AW172" i="4" s="1"/>
  <c r="BJ172" i="4"/>
  <c r="AE180" i="4"/>
  <c r="AW180" i="4" s="1"/>
  <c r="BJ180" i="4"/>
  <c r="AE28" i="4"/>
  <c r="AW28" i="4" s="1"/>
  <c r="Q28" i="4"/>
  <c r="AE40" i="4"/>
  <c r="AW40" i="4" s="1"/>
  <c r="BJ28" i="4"/>
  <c r="M245" i="4"/>
  <c r="M205" i="4"/>
  <c r="S205" i="4" s="1"/>
  <c r="BM205" i="4" s="1"/>
  <c r="M213" i="4"/>
  <c r="S213" i="4" s="1"/>
  <c r="BM213" i="4" s="1"/>
  <c r="M221" i="4"/>
  <c r="S221" i="4" s="1"/>
  <c r="BM221" i="4" s="1"/>
  <c r="M229" i="4"/>
  <c r="S229" i="4" s="1"/>
  <c r="BM229" i="4" s="1"/>
  <c r="M237" i="4"/>
  <c r="S237" i="4" s="1"/>
  <c r="BM237" i="4" s="1"/>
  <c r="D285" i="5"/>
  <c r="M285" i="5" s="1"/>
  <c r="D262" i="5"/>
  <c r="M262" i="5" s="1"/>
  <c r="D280" i="5"/>
  <c r="M280" i="5" s="1"/>
  <c r="D271" i="5"/>
  <c r="M271" i="5" s="1"/>
  <c r="N44" i="5"/>
  <c r="AT44" i="5"/>
  <c r="AD264" i="4"/>
  <c r="AV264" i="4" s="1"/>
  <c r="N80" i="5"/>
  <c r="AT80" i="5"/>
  <c r="N86" i="5"/>
  <c r="AT86" i="5"/>
  <c r="N56" i="5"/>
  <c r="AT56" i="5"/>
  <c r="N22" i="5"/>
  <c r="AT22" i="5"/>
  <c r="AE290" i="4"/>
  <c r="AW290" i="4" s="1"/>
  <c r="BJ290" i="4"/>
  <c r="N47" i="5"/>
  <c r="AT47" i="5"/>
  <c r="N46" i="5"/>
  <c r="AT46" i="5"/>
  <c r="N37" i="5"/>
  <c r="AT37" i="5"/>
  <c r="N88" i="5"/>
  <c r="AT88" i="5"/>
  <c r="N60" i="5"/>
  <c r="AT60" i="5"/>
  <c r="BJ264" i="4"/>
  <c r="N52" i="5"/>
  <c r="AT52" i="5"/>
  <c r="AE121" i="4"/>
  <c r="AW121" i="4" s="1"/>
  <c r="BJ121" i="4"/>
  <c r="AE177" i="4"/>
  <c r="AW177" i="4" s="1"/>
  <c r="BJ177" i="4"/>
  <c r="M218" i="4"/>
  <c r="S218" i="4" s="1"/>
  <c r="BM218" i="4" s="1"/>
  <c r="D283" i="5"/>
  <c r="M283" i="5" s="1"/>
  <c r="N97" i="5"/>
  <c r="AT97" i="5"/>
  <c r="N87" i="5"/>
  <c r="AT87" i="5"/>
  <c r="AE194" i="4"/>
  <c r="AW194" i="4" s="1"/>
  <c r="BJ194" i="4"/>
  <c r="AE101" i="4"/>
  <c r="AW101" i="4" s="1"/>
  <c r="BJ101" i="4"/>
  <c r="AE109" i="4"/>
  <c r="AW109" i="4" s="1"/>
  <c r="BJ109" i="4"/>
  <c r="AE117" i="4"/>
  <c r="AW117" i="4" s="1"/>
  <c r="BJ117" i="4"/>
  <c r="AE125" i="4"/>
  <c r="AW125" i="4" s="1"/>
  <c r="BJ125" i="4"/>
  <c r="AE133" i="4"/>
  <c r="AW133" i="4" s="1"/>
  <c r="BJ133" i="4"/>
  <c r="AE141" i="4"/>
  <c r="AW141" i="4" s="1"/>
  <c r="BJ141" i="4"/>
  <c r="AE149" i="4"/>
  <c r="AW149" i="4" s="1"/>
  <c r="BJ149" i="4"/>
  <c r="AE157" i="4"/>
  <c r="AW157" i="4" s="1"/>
  <c r="BJ157" i="4"/>
  <c r="AE165" i="4"/>
  <c r="AW165" i="4" s="1"/>
  <c r="BJ165" i="4"/>
  <c r="AE173" i="4"/>
  <c r="AW173" i="4" s="1"/>
  <c r="BJ173" i="4"/>
  <c r="AE181" i="4"/>
  <c r="AW181" i="4" s="1"/>
  <c r="BJ181" i="4"/>
  <c r="M250" i="4"/>
  <c r="M246" i="4"/>
  <c r="S246" i="4" s="1"/>
  <c r="BM246" i="4" s="1"/>
  <c r="M206" i="4"/>
  <c r="S206" i="4" s="1"/>
  <c r="BM206" i="4" s="1"/>
  <c r="M214" i="4"/>
  <c r="S214" i="4" s="1"/>
  <c r="BM214" i="4" s="1"/>
  <c r="M222" i="4"/>
  <c r="S222" i="4" s="1"/>
  <c r="BM222" i="4" s="1"/>
  <c r="M230" i="4"/>
  <c r="S230" i="4" s="1"/>
  <c r="BM230" i="4" s="1"/>
  <c r="M238" i="4"/>
  <c r="S238" i="4" s="1"/>
  <c r="BM238" i="4" s="1"/>
  <c r="D260" i="5"/>
  <c r="M260" i="5" s="1"/>
  <c r="D291" i="5"/>
  <c r="M291" i="5" s="1"/>
  <c r="D274" i="5"/>
  <c r="M274" i="5" s="1"/>
  <c r="N72" i="5"/>
  <c r="AT72" i="5"/>
  <c r="AD265" i="4"/>
  <c r="AV265" i="4" s="1"/>
  <c r="BJ263" i="4"/>
  <c r="N84" i="5"/>
  <c r="AT84" i="5"/>
  <c r="AD269" i="4"/>
  <c r="AV269" i="4" s="1"/>
  <c r="BJ265" i="4"/>
  <c r="N74" i="5"/>
  <c r="AT74" i="5"/>
  <c r="AD275" i="4"/>
  <c r="AV275" i="4" s="1"/>
  <c r="AE105" i="4"/>
  <c r="AW105" i="4" s="1"/>
  <c r="BJ105" i="4"/>
  <c r="AE145" i="4"/>
  <c r="AW145" i="4" s="1"/>
  <c r="BJ145" i="4"/>
  <c r="M254" i="4"/>
  <c r="M234" i="4"/>
  <c r="S234" i="4" s="1"/>
  <c r="D270" i="5"/>
  <c r="M270" i="5" s="1"/>
  <c r="AE195" i="4"/>
  <c r="AW195" i="4" s="1"/>
  <c r="BJ195" i="4"/>
  <c r="AE102" i="4"/>
  <c r="AW102" i="4" s="1"/>
  <c r="BJ102" i="4"/>
  <c r="AE110" i="4"/>
  <c r="AW110" i="4" s="1"/>
  <c r="BJ110" i="4"/>
  <c r="AE118" i="4"/>
  <c r="AW118" i="4" s="1"/>
  <c r="BJ118" i="4"/>
  <c r="AE126" i="4"/>
  <c r="AW126" i="4" s="1"/>
  <c r="BJ126" i="4"/>
  <c r="AE134" i="4"/>
  <c r="AW134" i="4" s="1"/>
  <c r="BJ134" i="4"/>
  <c r="AE142" i="4"/>
  <c r="AW142" i="4" s="1"/>
  <c r="BJ142" i="4"/>
  <c r="AE150" i="4"/>
  <c r="AW150" i="4" s="1"/>
  <c r="BJ150" i="4"/>
  <c r="AE158" i="4"/>
  <c r="AW158" i="4" s="1"/>
  <c r="BJ158" i="4"/>
  <c r="AE166" i="4"/>
  <c r="AW166" i="4" s="1"/>
  <c r="BJ166" i="4"/>
  <c r="AE174" i="4"/>
  <c r="AW174" i="4" s="1"/>
  <c r="BJ174" i="4"/>
  <c r="AE182" i="4"/>
  <c r="AW182" i="4" s="1"/>
  <c r="BJ182" i="4"/>
  <c r="M251" i="4"/>
  <c r="M247" i="4"/>
  <c r="M207" i="4"/>
  <c r="S207" i="4" s="1"/>
  <c r="BM207" i="4" s="1"/>
  <c r="M215" i="4"/>
  <c r="S215" i="4" s="1"/>
  <c r="BM215" i="4" s="1"/>
  <c r="M223" i="4"/>
  <c r="S223" i="4" s="1"/>
  <c r="BM223" i="4" s="1"/>
  <c r="M231" i="4"/>
  <c r="S231" i="4" s="1"/>
  <c r="M239" i="4"/>
  <c r="S239" i="4" s="1"/>
  <c r="BM239" i="4" s="1"/>
  <c r="D277" i="5"/>
  <c r="M277" i="5" s="1"/>
  <c r="D266" i="5"/>
  <c r="M266" i="5" s="1"/>
  <c r="D272" i="5"/>
  <c r="M272" i="5" s="1"/>
  <c r="D286" i="5"/>
  <c r="M286" i="5" s="1"/>
  <c r="N50" i="5"/>
  <c r="AT50" i="5"/>
  <c r="AD258" i="4"/>
  <c r="AV258" i="4" s="1"/>
  <c r="N64" i="5"/>
  <c r="AT64" i="5"/>
  <c r="N15" i="5"/>
  <c r="AT15" i="5"/>
  <c r="BJ261" i="4"/>
  <c r="BJ268" i="4"/>
  <c r="N7" i="5"/>
  <c r="AT7" i="5"/>
  <c r="N49" i="5"/>
  <c r="AT49" i="5"/>
  <c r="AD262" i="4"/>
  <c r="AV262" i="4" s="1"/>
  <c r="AE275" i="4"/>
  <c r="AW275" i="4" s="1"/>
  <c r="AE282" i="4"/>
  <c r="AW282" i="4" s="1"/>
  <c r="BJ282" i="4"/>
  <c r="AD268" i="4"/>
  <c r="AV268" i="4" s="1"/>
  <c r="AD266" i="4"/>
  <c r="AV266" i="4" s="1"/>
  <c r="N76" i="5"/>
  <c r="AT76" i="5"/>
  <c r="N25" i="5"/>
  <c r="AT25" i="5"/>
  <c r="N26" i="5"/>
  <c r="AT26" i="5"/>
  <c r="N66" i="5"/>
  <c r="AT66" i="5"/>
  <c r="AE113" i="4"/>
  <c r="AW113" i="4" s="1"/>
  <c r="BJ113" i="4"/>
  <c r="AE161" i="4"/>
  <c r="AW161" i="4" s="1"/>
  <c r="BJ161" i="4"/>
  <c r="M242" i="4"/>
  <c r="S242" i="4" s="1"/>
  <c r="AE196" i="4"/>
  <c r="AW196" i="4" s="1"/>
  <c r="BJ196" i="4"/>
  <c r="AE111" i="4"/>
  <c r="AW111" i="4" s="1"/>
  <c r="BJ111" i="4"/>
  <c r="AE135" i="4"/>
  <c r="AW135" i="4" s="1"/>
  <c r="BJ135" i="4"/>
  <c r="AE151" i="4"/>
  <c r="AW151" i="4" s="1"/>
  <c r="BJ151" i="4"/>
  <c r="AE167" i="4"/>
  <c r="AW167" i="4" s="1"/>
  <c r="BJ167" i="4"/>
  <c r="AE183" i="4"/>
  <c r="AW183" i="4" s="1"/>
  <c r="BJ183" i="4"/>
  <c r="M252" i="4"/>
  <c r="M248" i="4"/>
  <c r="M208" i="4"/>
  <c r="S208" i="4" s="1"/>
  <c r="BM208" i="4" s="1"/>
  <c r="M216" i="4"/>
  <c r="S216" i="4" s="1"/>
  <c r="BM216" i="4" s="1"/>
  <c r="M224" i="4"/>
  <c r="S224" i="4" s="1"/>
  <c r="BM224" i="4" s="1"/>
  <c r="M232" i="4"/>
  <c r="S232" i="4" s="1"/>
  <c r="BM232" i="4" s="1"/>
  <c r="D269" i="5"/>
  <c r="M269" i="5" s="1"/>
  <c r="D284" i="5"/>
  <c r="M284" i="5" s="1"/>
  <c r="D275" i="5"/>
  <c r="M275" i="5" s="1"/>
  <c r="D258" i="5"/>
  <c r="M258" i="5" s="1"/>
  <c r="D265" i="5"/>
  <c r="M265" i="5" s="1"/>
  <c r="D289" i="5"/>
  <c r="M289" i="5" s="1"/>
  <c r="D264" i="5"/>
  <c r="M264" i="5" s="1"/>
  <c r="N10" i="5"/>
  <c r="AT10" i="5"/>
  <c r="AD257" i="4"/>
  <c r="AV257" i="4" s="1"/>
  <c r="N100" i="5"/>
  <c r="AT100" i="5"/>
  <c r="BJ285" i="4"/>
  <c r="AD271" i="4"/>
  <c r="AV271" i="4" s="1"/>
  <c r="N65" i="5"/>
  <c r="AT65" i="5"/>
  <c r="N14" i="5"/>
  <c r="AT14" i="5"/>
  <c r="AD276" i="4"/>
  <c r="AV276" i="4" s="1"/>
  <c r="AD267" i="4"/>
  <c r="AV267" i="4" s="1"/>
  <c r="AE280" i="4"/>
  <c r="AW280" i="4" s="1"/>
  <c r="N58" i="5"/>
  <c r="AT58" i="5"/>
  <c r="AE169" i="4"/>
  <c r="AW169" i="4" s="1"/>
  <c r="BJ169" i="4"/>
  <c r="AE188" i="4"/>
  <c r="AW188" i="4" s="1"/>
  <c r="BJ188" i="4"/>
  <c r="AE103" i="4"/>
  <c r="AW103" i="4" s="1"/>
  <c r="BJ103" i="4"/>
  <c r="AE119" i="4"/>
  <c r="AW119" i="4" s="1"/>
  <c r="BJ119" i="4"/>
  <c r="AE127" i="4"/>
  <c r="AW127" i="4" s="1"/>
  <c r="BJ127" i="4"/>
  <c r="AE143" i="4"/>
  <c r="AW143" i="4" s="1"/>
  <c r="BJ143" i="4"/>
  <c r="AE159" i="4"/>
  <c r="AW159" i="4" s="1"/>
  <c r="BJ159" i="4"/>
  <c r="AE175" i="4"/>
  <c r="AW175" i="4" s="1"/>
  <c r="BJ175" i="4"/>
  <c r="M240" i="4"/>
  <c r="S240" i="4" s="1"/>
  <c r="AE189" i="4"/>
  <c r="AW189" i="4" s="1"/>
  <c r="BJ189" i="4"/>
  <c r="AE197" i="4"/>
  <c r="AW197" i="4" s="1"/>
  <c r="BJ197" i="4"/>
  <c r="AE104" i="4"/>
  <c r="AW104" i="4" s="1"/>
  <c r="BJ104" i="4"/>
  <c r="AE112" i="4"/>
  <c r="AW112" i="4" s="1"/>
  <c r="BJ112" i="4"/>
  <c r="AE120" i="4"/>
  <c r="AW120" i="4" s="1"/>
  <c r="BJ120" i="4"/>
  <c r="AE128" i="4"/>
  <c r="AW128" i="4" s="1"/>
  <c r="BJ128" i="4"/>
  <c r="AE136" i="4"/>
  <c r="AW136" i="4" s="1"/>
  <c r="BJ136" i="4"/>
  <c r="AE144" i="4"/>
  <c r="AW144" i="4" s="1"/>
  <c r="BJ144" i="4"/>
  <c r="AE152" i="4"/>
  <c r="AW152" i="4" s="1"/>
  <c r="BJ152" i="4"/>
  <c r="AE160" i="4"/>
  <c r="AW160" i="4" s="1"/>
  <c r="BJ160" i="4"/>
  <c r="AE168" i="4"/>
  <c r="AW168" i="4" s="1"/>
  <c r="BJ168" i="4"/>
  <c r="AE176" i="4"/>
  <c r="AW176" i="4" s="1"/>
  <c r="BJ176" i="4"/>
  <c r="AE184" i="4"/>
  <c r="AW184" i="4" s="1"/>
  <c r="BJ184" i="4"/>
  <c r="M253" i="4"/>
  <c r="S253" i="4" s="1"/>
  <c r="BM253" i="4" s="1"/>
  <c r="M249" i="4"/>
  <c r="M209" i="4"/>
  <c r="S209" i="4" s="1"/>
  <c r="BM209" i="4" s="1"/>
  <c r="M217" i="4"/>
  <c r="S217" i="4" s="1"/>
  <c r="M225" i="4"/>
  <c r="S225" i="4" s="1"/>
  <c r="M233" i="4"/>
  <c r="S233" i="4" s="1"/>
  <c r="M241" i="4"/>
  <c r="S241" i="4" s="1"/>
  <c r="D263" i="5"/>
  <c r="M263" i="5" s="1"/>
  <c r="D287" i="5"/>
  <c r="M287" i="5" s="1"/>
  <c r="N79" i="5"/>
  <c r="AT79" i="5"/>
  <c r="N42" i="5"/>
  <c r="AT42" i="5"/>
  <c r="N71" i="5"/>
  <c r="AT71" i="5"/>
  <c r="N63" i="5"/>
  <c r="AT63" i="5"/>
  <c r="N78" i="5"/>
  <c r="AT78" i="5"/>
  <c r="N90" i="5"/>
  <c r="AT90" i="5"/>
  <c r="N55" i="5"/>
  <c r="AT55" i="5"/>
  <c r="BJ259" i="4"/>
  <c r="BJ267" i="4"/>
  <c r="AD261" i="4"/>
  <c r="AV261" i="4" s="1"/>
  <c r="AE274" i="4"/>
  <c r="AW274" i="4" s="1"/>
  <c r="BJ274" i="4"/>
  <c r="AD260" i="4"/>
  <c r="AV260" i="4" s="1"/>
  <c r="N70" i="5"/>
  <c r="AT70" i="5"/>
  <c r="N6" i="5"/>
  <c r="AT6" i="5"/>
  <c r="N96" i="5"/>
  <c r="AT96" i="5"/>
  <c r="AD274" i="4"/>
  <c r="AV274" i="4" s="1"/>
  <c r="N95" i="5"/>
  <c r="AT95" i="5"/>
  <c r="M322" i="4"/>
  <c r="S322" i="4" s="1"/>
  <c r="M346" i="4"/>
  <c r="AD300" i="4"/>
  <c r="AV300" i="4" s="1"/>
  <c r="L306" i="4"/>
  <c r="R306" i="4" s="1"/>
  <c r="AJ306" i="4" s="1"/>
  <c r="BB306" i="4" s="1"/>
  <c r="L310" i="4"/>
  <c r="R310" i="4" s="1"/>
  <c r="AJ310" i="4" s="1"/>
  <c r="BB310" i="4" s="1"/>
  <c r="L314" i="4"/>
  <c r="R314" i="4" s="1"/>
  <c r="AJ314" i="4" s="1"/>
  <c r="BB314" i="4" s="1"/>
  <c r="L318" i="4"/>
  <c r="R318" i="4" s="1"/>
  <c r="L322" i="4"/>
  <c r="R322" i="4" s="1"/>
  <c r="L326" i="4"/>
  <c r="R326" i="4" s="1"/>
  <c r="L330" i="4"/>
  <c r="R330" i="4" s="1"/>
  <c r="L334" i="4"/>
  <c r="R334" i="4" s="1"/>
  <c r="L338" i="4"/>
  <c r="R338" i="4" s="1"/>
  <c r="L342" i="4"/>
  <c r="L346" i="4"/>
  <c r="L350" i="4"/>
  <c r="D293" i="5"/>
  <c r="M293" i="5" s="1"/>
  <c r="D298" i="5"/>
  <c r="M298" i="5" s="1"/>
  <c r="AD296" i="4"/>
  <c r="AV296" i="4" s="1"/>
  <c r="AE292" i="4"/>
  <c r="AW292" i="4" s="1"/>
  <c r="BJ292" i="4"/>
  <c r="AD302" i="4"/>
  <c r="AV302" i="4" s="1"/>
  <c r="M310" i="4"/>
  <c r="S310" i="4" s="1"/>
  <c r="M342" i="4"/>
  <c r="D300" i="5"/>
  <c r="M300" i="5" s="1"/>
  <c r="L307" i="4"/>
  <c r="R307" i="4" s="1"/>
  <c r="AJ307" i="4" s="1"/>
  <c r="BB307" i="4" s="1"/>
  <c r="L311" i="4"/>
  <c r="R311" i="4" s="1"/>
  <c r="AJ311" i="4" s="1"/>
  <c r="BB311" i="4" s="1"/>
  <c r="L315" i="4"/>
  <c r="R315" i="4" s="1"/>
  <c r="AJ315" i="4" s="1"/>
  <c r="BB315" i="4" s="1"/>
  <c r="L319" i="4"/>
  <c r="R319" i="4" s="1"/>
  <c r="L323" i="4"/>
  <c r="R323" i="4" s="1"/>
  <c r="L327" i="4"/>
  <c r="R327" i="4" s="1"/>
  <c r="L331" i="4"/>
  <c r="R331" i="4" s="1"/>
  <c r="L335" i="4"/>
  <c r="R335" i="4" s="1"/>
  <c r="L339" i="4"/>
  <c r="R339" i="4" s="1"/>
  <c r="L343" i="4"/>
  <c r="L347" i="4"/>
  <c r="L351" i="4"/>
  <c r="D292" i="5"/>
  <c r="M292" i="5" s="1"/>
  <c r="D296" i="5"/>
  <c r="M296" i="5" s="1"/>
  <c r="AE301" i="4"/>
  <c r="AW301" i="4" s="1"/>
  <c r="BJ301" i="4"/>
  <c r="AE295" i="4"/>
  <c r="AW295" i="4" s="1"/>
  <c r="BJ295" i="4"/>
  <c r="AD303" i="4"/>
  <c r="AV303" i="4" s="1"/>
  <c r="AD298" i="4"/>
  <c r="AV298" i="4" s="1"/>
  <c r="AD294" i="4"/>
  <c r="AV294" i="4" s="1"/>
  <c r="AE298" i="4"/>
  <c r="AW298" i="4" s="1"/>
  <c r="BJ298" i="4"/>
  <c r="M338" i="4"/>
  <c r="S338" i="4" s="1"/>
  <c r="M307" i="4"/>
  <c r="S307" i="4" s="1"/>
  <c r="M311" i="4"/>
  <c r="S311" i="4" s="1"/>
  <c r="M315" i="4"/>
  <c r="S315" i="4" s="1"/>
  <c r="M319" i="4"/>
  <c r="S319" i="4" s="1"/>
  <c r="BM319" i="4" s="1"/>
  <c r="M323" i="4"/>
  <c r="S323" i="4" s="1"/>
  <c r="M327" i="4"/>
  <c r="S327" i="4" s="1"/>
  <c r="M331" i="4"/>
  <c r="S331" i="4" s="1"/>
  <c r="M335" i="4"/>
  <c r="S335" i="4" s="1"/>
  <c r="M339" i="4"/>
  <c r="S339" i="4" s="1"/>
  <c r="M343" i="4"/>
  <c r="M347" i="4"/>
  <c r="M351" i="4"/>
  <c r="D302" i="5"/>
  <c r="M302" i="5" s="1"/>
  <c r="D304" i="5"/>
  <c r="M304" i="5" s="1"/>
  <c r="AD292" i="4"/>
  <c r="AV292" i="4" s="1"/>
  <c r="AE296" i="4"/>
  <c r="AW296" i="4" s="1"/>
  <c r="BJ296" i="4"/>
  <c r="AD297" i="4"/>
  <c r="AV297" i="4" s="1"/>
  <c r="M314" i="4"/>
  <c r="S314" i="4" s="1"/>
  <c r="M334" i="4"/>
  <c r="S334" i="4" s="1"/>
  <c r="L308" i="4"/>
  <c r="R308" i="4" s="1"/>
  <c r="AJ308" i="4" s="1"/>
  <c r="BB308" i="4" s="1"/>
  <c r="L312" i="4"/>
  <c r="R312" i="4" s="1"/>
  <c r="AJ312" i="4" s="1"/>
  <c r="BB312" i="4" s="1"/>
  <c r="L316" i="4"/>
  <c r="R316" i="4" s="1"/>
  <c r="AJ316" i="4" s="1"/>
  <c r="BB316" i="4" s="1"/>
  <c r="L320" i="4"/>
  <c r="R320" i="4" s="1"/>
  <c r="L324" i="4"/>
  <c r="R324" i="4" s="1"/>
  <c r="L328" i="4"/>
  <c r="R328" i="4" s="1"/>
  <c r="L332" i="4"/>
  <c r="R332" i="4" s="1"/>
  <c r="L336" i="4"/>
  <c r="R336" i="4" s="1"/>
  <c r="L340" i="4"/>
  <c r="L344" i="4"/>
  <c r="L348" i="4"/>
  <c r="D305" i="5"/>
  <c r="M305" i="5" s="1"/>
  <c r="T305" i="5" s="1"/>
  <c r="D297" i="5"/>
  <c r="M297" i="5" s="1"/>
  <c r="AE293" i="4"/>
  <c r="AW293" i="4" s="1"/>
  <c r="BJ293" i="4"/>
  <c r="AD295" i="4"/>
  <c r="AV295" i="4" s="1"/>
  <c r="AE299" i="4"/>
  <c r="AW299" i="4" s="1"/>
  <c r="BJ299" i="4"/>
  <c r="AD301" i="4"/>
  <c r="AV301" i="4" s="1"/>
  <c r="M318" i="4"/>
  <c r="S318" i="4" s="1"/>
  <c r="M350" i="4"/>
  <c r="M308" i="4"/>
  <c r="S308" i="4" s="1"/>
  <c r="M312" i="4"/>
  <c r="S312" i="4" s="1"/>
  <c r="M316" i="4"/>
  <c r="S316" i="4" s="1"/>
  <c r="M320" i="4"/>
  <c r="S320" i="4" s="1"/>
  <c r="M324" i="4"/>
  <c r="S324" i="4" s="1"/>
  <c r="M328" i="4"/>
  <c r="S328" i="4" s="1"/>
  <c r="M332" i="4"/>
  <c r="S332" i="4" s="1"/>
  <c r="M336" i="4"/>
  <c r="S336" i="4" s="1"/>
  <c r="M340" i="4"/>
  <c r="M344" i="4"/>
  <c r="M348" i="4"/>
  <c r="D294" i="5"/>
  <c r="M294" i="5" s="1"/>
  <c r="D303" i="5"/>
  <c r="M303" i="5" s="1"/>
  <c r="AE297" i="4"/>
  <c r="AW297" i="4" s="1"/>
  <c r="BJ297" i="4"/>
  <c r="AD299" i="4"/>
  <c r="AV299" i="4" s="1"/>
  <c r="AE302" i="4"/>
  <c r="AW302" i="4" s="1"/>
  <c r="BJ302" i="4"/>
  <c r="M306" i="4"/>
  <c r="S306" i="4" s="1"/>
  <c r="M330" i="4"/>
  <c r="S330" i="4" s="1"/>
  <c r="L305" i="4"/>
  <c r="R305" i="4" s="1"/>
  <c r="AJ305" i="4" s="1"/>
  <c r="BB305" i="4" s="1"/>
  <c r="L309" i="4"/>
  <c r="R309" i="4" s="1"/>
  <c r="AJ309" i="4" s="1"/>
  <c r="BB309" i="4" s="1"/>
  <c r="L313" i="4"/>
  <c r="R313" i="4" s="1"/>
  <c r="AJ313" i="4" s="1"/>
  <c r="BB313" i="4" s="1"/>
  <c r="L317" i="4"/>
  <c r="R317" i="4" s="1"/>
  <c r="L321" i="4"/>
  <c r="R321" i="4" s="1"/>
  <c r="L325" i="4"/>
  <c r="R325" i="4" s="1"/>
  <c r="L329" i="4"/>
  <c r="R329" i="4" s="1"/>
  <c r="L333" i="4"/>
  <c r="R333" i="4" s="1"/>
  <c r="L337" i="4"/>
  <c r="R337" i="4" s="1"/>
  <c r="L341" i="4"/>
  <c r="L345" i="4"/>
  <c r="L349" i="4"/>
  <c r="D299" i="5"/>
  <c r="M299" i="5" s="1"/>
  <c r="D295" i="5"/>
  <c r="M295" i="5" s="1"/>
  <c r="AD304" i="4"/>
  <c r="AV304" i="4" s="1"/>
  <c r="AE300" i="4"/>
  <c r="AW300" i="4" s="1"/>
  <c r="BJ300" i="4"/>
  <c r="AE291" i="4"/>
  <c r="AW291" i="4" s="1"/>
  <c r="BJ291" i="4"/>
  <c r="M326" i="4"/>
  <c r="S326" i="4" s="1"/>
  <c r="BM326" i="4" s="1"/>
  <c r="AE304" i="4"/>
  <c r="AW304" i="4" s="1"/>
  <c r="BJ304" i="4"/>
  <c r="M305" i="4"/>
  <c r="S305" i="4" s="1"/>
  <c r="M309" i="4"/>
  <c r="S309" i="4" s="1"/>
  <c r="M313" i="4"/>
  <c r="S313" i="4" s="1"/>
  <c r="M317" i="4"/>
  <c r="S317" i="4" s="1"/>
  <c r="M321" i="4"/>
  <c r="S321" i="4" s="1"/>
  <c r="M325" i="4"/>
  <c r="S325" i="4" s="1"/>
  <c r="M329" i="4"/>
  <c r="S329" i="4" s="1"/>
  <c r="M333" i="4"/>
  <c r="S333" i="4" s="1"/>
  <c r="M337" i="4"/>
  <c r="S337" i="4" s="1"/>
  <c r="M341" i="4"/>
  <c r="M345" i="4"/>
  <c r="M349" i="4"/>
  <c r="D301" i="5"/>
  <c r="M301" i="5" s="1"/>
  <c r="AD293" i="4"/>
  <c r="AV293" i="4" s="1"/>
  <c r="AD291" i="4"/>
  <c r="AV291" i="4" s="1"/>
  <c r="AE303" i="4"/>
  <c r="AW303" i="4" s="1"/>
  <c r="BJ303" i="4"/>
  <c r="AE294" i="4"/>
  <c r="AW294" i="4" s="1"/>
  <c r="BJ294" i="4"/>
  <c r="X189" i="4"/>
  <c r="AP189" i="4" s="1"/>
  <c r="X193" i="4"/>
  <c r="AP193" i="4" s="1"/>
  <c r="X197" i="4"/>
  <c r="AP197" i="4" s="1"/>
  <c r="X101" i="4"/>
  <c r="AP101" i="4" s="1"/>
  <c r="X105" i="4"/>
  <c r="AP105" i="4" s="1"/>
  <c r="X109" i="4"/>
  <c r="AP109" i="4" s="1"/>
  <c r="Z305" i="4"/>
  <c r="AR305" i="4" s="1"/>
  <c r="Z309" i="4"/>
  <c r="AR309" i="4" s="1"/>
  <c r="Z313" i="4"/>
  <c r="AR313" i="4" s="1"/>
  <c r="AA266" i="4"/>
  <c r="AS266" i="4" s="1"/>
  <c r="X104" i="4"/>
  <c r="AP104" i="4" s="1"/>
  <c r="Z316" i="4"/>
  <c r="AR316" i="4" s="1"/>
  <c r="AA267" i="4"/>
  <c r="AS267" i="4" s="1"/>
  <c r="X188" i="4"/>
  <c r="AP188" i="4" s="1"/>
  <c r="Z312" i="4"/>
  <c r="AR312" i="4" s="1"/>
  <c r="X246" i="4"/>
  <c r="AP246" i="4" s="1"/>
  <c r="X190" i="4"/>
  <c r="AP190" i="4" s="1"/>
  <c r="X194" i="4"/>
  <c r="AP194" i="4" s="1"/>
  <c r="X198" i="4"/>
  <c r="AP198" i="4" s="1"/>
  <c r="X102" i="4"/>
  <c r="AP102" i="4" s="1"/>
  <c r="X106" i="4"/>
  <c r="AP106" i="4" s="1"/>
  <c r="X110" i="4"/>
  <c r="AP110" i="4" s="1"/>
  <c r="Z306" i="4"/>
  <c r="AR306" i="4" s="1"/>
  <c r="Z310" i="4"/>
  <c r="AR310" i="4" s="1"/>
  <c r="Z314" i="4"/>
  <c r="AR314" i="4" s="1"/>
  <c r="X108" i="4"/>
  <c r="AP108" i="4" s="1"/>
  <c r="X192" i="4"/>
  <c r="AP192" i="4" s="1"/>
  <c r="X191" i="4"/>
  <c r="AP191" i="4" s="1"/>
  <c r="X195" i="4"/>
  <c r="AP195" i="4" s="1"/>
  <c r="X199" i="4"/>
  <c r="AP199" i="4" s="1"/>
  <c r="X103" i="4"/>
  <c r="AP103" i="4" s="1"/>
  <c r="X107" i="4"/>
  <c r="AP107" i="4" s="1"/>
  <c r="X111" i="4"/>
  <c r="AP111" i="4" s="1"/>
  <c r="Z307" i="4"/>
  <c r="AR307" i="4" s="1"/>
  <c r="Z311" i="4"/>
  <c r="AR311" i="4" s="1"/>
  <c r="Z315" i="4"/>
  <c r="AR315" i="4" s="1"/>
  <c r="AA262" i="4"/>
  <c r="AS262" i="4" s="1"/>
  <c r="AA263" i="4"/>
  <c r="AS263" i="4" s="1"/>
  <c r="X112" i="4"/>
  <c r="AP112" i="4" s="1"/>
  <c r="AA260" i="4"/>
  <c r="AS260" i="4" s="1"/>
  <c r="X196" i="4"/>
  <c r="AP196" i="4" s="1"/>
  <c r="Z308" i="4"/>
  <c r="AR308" i="4" s="1"/>
  <c r="AA265" i="4"/>
  <c r="AS265" i="4" s="1"/>
  <c r="AA261" i="4"/>
  <c r="AS261" i="4" s="1"/>
  <c r="BH351" i="4"/>
  <c r="X126" i="4"/>
  <c r="AP126" i="4" s="1"/>
  <c r="X124" i="4"/>
  <c r="AP124" i="4" s="1"/>
  <c r="BG193" i="4"/>
  <c r="Y193" i="4"/>
  <c r="AQ193" i="4" s="1"/>
  <c r="X206" i="4"/>
  <c r="AP206" i="4" s="1"/>
  <c r="X222" i="4"/>
  <c r="AP222" i="4" s="1"/>
  <c r="X234" i="4"/>
  <c r="AP234" i="4" s="1"/>
  <c r="X242" i="4"/>
  <c r="AP242" i="4" s="1"/>
  <c r="X114" i="4"/>
  <c r="AP114" i="4" s="1"/>
  <c r="X130" i="4"/>
  <c r="AP130" i="4" s="1"/>
  <c r="X146" i="4"/>
  <c r="AP146" i="4" s="1"/>
  <c r="X158" i="4"/>
  <c r="AP158" i="4" s="1"/>
  <c r="X174" i="4"/>
  <c r="AP174" i="4" s="1"/>
  <c r="AA115" i="4"/>
  <c r="AS115" i="4" s="1"/>
  <c r="BH115" i="4"/>
  <c r="BH155" i="4"/>
  <c r="AA155" i="4"/>
  <c r="AS155" i="4" s="1"/>
  <c r="BH179" i="4"/>
  <c r="AA179" i="4"/>
  <c r="AS179" i="4" s="1"/>
  <c r="BH256" i="4"/>
  <c r="AA256" i="4"/>
  <c r="AS256" i="4" s="1"/>
  <c r="BH220" i="4"/>
  <c r="AA220" i="4"/>
  <c r="AS220" i="4" s="1"/>
  <c r="BH244" i="4"/>
  <c r="AA244" i="4"/>
  <c r="AS244" i="4" s="1"/>
  <c r="X247" i="4"/>
  <c r="AP247" i="4" s="1"/>
  <c r="BG190" i="4"/>
  <c r="Y190" i="4"/>
  <c r="AQ190" i="4" s="1"/>
  <c r="BG194" i="4"/>
  <c r="Y194" i="4"/>
  <c r="AQ194" i="4" s="1"/>
  <c r="BG198" i="4"/>
  <c r="Y198" i="4"/>
  <c r="AQ198" i="4" s="1"/>
  <c r="BG202" i="4"/>
  <c r="Y202" i="4"/>
  <c r="AQ202" i="4" s="1"/>
  <c r="BG206" i="4"/>
  <c r="Y206" i="4"/>
  <c r="AQ206" i="4" s="1"/>
  <c r="BG210" i="4"/>
  <c r="Y210" i="4"/>
  <c r="AQ210" i="4" s="1"/>
  <c r="BG214" i="4"/>
  <c r="Y214" i="4"/>
  <c r="AQ214" i="4" s="1"/>
  <c r="BG218" i="4"/>
  <c r="Y218" i="4"/>
  <c r="AQ218" i="4" s="1"/>
  <c r="BG222" i="4"/>
  <c r="Y222" i="4"/>
  <c r="AQ222" i="4" s="1"/>
  <c r="BG226" i="4"/>
  <c r="Y226" i="4"/>
  <c r="AQ226" i="4" s="1"/>
  <c r="BG230" i="4"/>
  <c r="Y230" i="4"/>
  <c r="AQ230" i="4" s="1"/>
  <c r="BG234" i="4"/>
  <c r="Y234" i="4"/>
  <c r="AQ234" i="4" s="1"/>
  <c r="BG238" i="4"/>
  <c r="Y238" i="4"/>
  <c r="AQ238" i="4" s="1"/>
  <c r="BG242" i="4"/>
  <c r="Y242" i="4"/>
  <c r="AQ242" i="4" s="1"/>
  <c r="BG102" i="4"/>
  <c r="Y102" i="4"/>
  <c r="AQ102" i="4" s="1"/>
  <c r="BG106" i="4"/>
  <c r="Y106" i="4"/>
  <c r="AQ106" i="4" s="1"/>
  <c r="BG110" i="4"/>
  <c r="Y110" i="4"/>
  <c r="AQ110" i="4" s="1"/>
  <c r="BG114" i="4"/>
  <c r="Y114" i="4"/>
  <c r="AQ114" i="4" s="1"/>
  <c r="BG118" i="4"/>
  <c r="Y118" i="4"/>
  <c r="AQ118" i="4" s="1"/>
  <c r="BG122" i="4"/>
  <c r="Y122" i="4"/>
  <c r="AQ122" i="4" s="1"/>
  <c r="BG126" i="4"/>
  <c r="Y126" i="4"/>
  <c r="AQ126" i="4" s="1"/>
  <c r="BG130" i="4"/>
  <c r="Y130" i="4"/>
  <c r="AQ130" i="4" s="1"/>
  <c r="BG134" i="4"/>
  <c r="Y134" i="4"/>
  <c r="AQ134" i="4" s="1"/>
  <c r="BG138" i="4"/>
  <c r="Y138" i="4"/>
  <c r="AQ138" i="4" s="1"/>
  <c r="BG142" i="4"/>
  <c r="Y142" i="4"/>
  <c r="AQ142" i="4" s="1"/>
  <c r="BG146" i="4"/>
  <c r="Y146" i="4"/>
  <c r="AQ146" i="4" s="1"/>
  <c r="BG150" i="4"/>
  <c r="Y150" i="4"/>
  <c r="AQ150" i="4" s="1"/>
  <c r="BG154" i="4"/>
  <c r="Y154" i="4"/>
  <c r="AQ154" i="4" s="1"/>
  <c r="BG158" i="4"/>
  <c r="Y158" i="4"/>
  <c r="AQ158" i="4" s="1"/>
  <c r="BG162" i="4"/>
  <c r="Y162" i="4"/>
  <c r="AQ162" i="4" s="1"/>
  <c r="BG166" i="4"/>
  <c r="Y166" i="4"/>
  <c r="AQ166" i="4" s="1"/>
  <c r="BG170" i="4"/>
  <c r="Y170" i="4"/>
  <c r="AQ170" i="4" s="1"/>
  <c r="BG174" i="4"/>
  <c r="Y174" i="4"/>
  <c r="AQ174" i="4" s="1"/>
  <c r="BG178" i="4"/>
  <c r="Y178" i="4"/>
  <c r="AQ178" i="4" s="1"/>
  <c r="BG182" i="4"/>
  <c r="Y182" i="4"/>
  <c r="AQ182" i="4" s="1"/>
  <c r="BG186" i="4"/>
  <c r="Y186" i="4"/>
  <c r="AQ186" i="4" s="1"/>
  <c r="BH193" i="4"/>
  <c r="AA193" i="4"/>
  <c r="AS193" i="4" s="1"/>
  <c r="BH201" i="4"/>
  <c r="AA201" i="4"/>
  <c r="AS201" i="4" s="1"/>
  <c r="AA108" i="4"/>
  <c r="AS108" i="4" s="1"/>
  <c r="BH108" i="4"/>
  <c r="AA116" i="4"/>
  <c r="AS116" i="4" s="1"/>
  <c r="BH116" i="4"/>
  <c r="AA124" i="4"/>
  <c r="AS124" i="4" s="1"/>
  <c r="BH124" i="4"/>
  <c r="AA132" i="4"/>
  <c r="AS132" i="4" s="1"/>
  <c r="BH132" i="4"/>
  <c r="AA140" i="4"/>
  <c r="AS140" i="4" s="1"/>
  <c r="BH140" i="4"/>
  <c r="BH148" i="4"/>
  <c r="AA148" i="4"/>
  <c r="AS148" i="4" s="1"/>
  <c r="BH156" i="4"/>
  <c r="AA156" i="4"/>
  <c r="AS156" i="4" s="1"/>
  <c r="BH164" i="4"/>
  <c r="AA164" i="4"/>
  <c r="AS164" i="4" s="1"/>
  <c r="BH172" i="4"/>
  <c r="AA172" i="4"/>
  <c r="AS172" i="4" s="1"/>
  <c r="BH180" i="4"/>
  <c r="AA180" i="4"/>
  <c r="AS180" i="4" s="1"/>
  <c r="AA28" i="4"/>
  <c r="AS28" i="4" s="1"/>
  <c r="AA40" i="4"/>
  <c r="AS40" i="4" s="1"/>
  <c r="BH28" i="4"/>
  <c r="O28" i="4"/>
  <c r="BS28" i="4" s="1"/>
  <c r="BH245" i="4"/>
  <c r="AA245" i="4"/>
  <c r="AS245" i="4" s="1"/>
  <c r="BH205" i="4"/>
  <c r="AA205" i="4"/>
  <c r="AS205" i="4" s="1"/>
  <c r="BH213" i="4"/>
  <c r="AA213" i="4"/>
  <c r="AS213" i="4" s="1"/>
  <c r="BH221" i="4"/>
  <c r="AA221" i="4"/>
  <c r="AS221" i="4" s="1"/>
  <c r="BH229" i="4"/>
  <c r="AA229" i="4"/>
  <c r="AS229" i="4" s="1"/>
  <c r="BH237" i="4"/>
  <c r="AA237" i="4"/>
  <c r="AS237" i="4" s="1"/>
  <c r="BG248" i="4"/>
  <c r="Y248" i="4"/>
  <c r="AQ248" i="4" s="1"/>
  <c r="X218" i="4"/>
  <c r="AP218" i="4" s="1"/>
  <c r="X238" i="4"/>
  <c r="AP238" i="4" s="1"/>
  <c r="X142" i="4"/>
  <c r="AP142" i="4" s="1"/>
  <c r="X162" i="4"/>
  <c r="AP162" i="4" s="1"/>
  <c r="X178" i="4"/>
  <c r="AP178" i="4" s="1"/>
  <c r="AA107" i="4"/>
  <c r="AS107" i="4" s="1"/>
  <c r="BH107" i="4"/>
  <c r="AA131" i="4"/>
  <c r="AS131" i="4" s="1"/>
  <c r="BH131" i="4"/>
  <c r="BH147" i="4"/>
  <c r="AA147" i="4"/>
  <c r="AS147" i="4" s="1"/>
  <c r="BH187" i="4"/>
  <c r="AA187" i="4"/>
  <c r="AS187" i="4" s="1"/>
  <c r="BH212" i="4"/>
  <c r="AA212" i="4"/>
  <c r="AS212" i="4" s="1"/>
  <c r="BH228" i="4"/>
  <c r="AA228" i="4"/>
  <c r="AS228" i="4" s="1"/>
  <c r="X245" i="4"/>
  <c r="AP245" i="4" s="1"/>
  <c r="X248" i="4"/>
  <c r="AP248" i="4" s="1"/>
  <c r="X203" i="4"/>
  <c r="AP203" i="4" s="1"/>
  <c r="X211" i="4"/>
  <c r="AP211" i="4" s="1"/>
  <c r="X219" i="4"/>
  <c r="AP219" i="4" s="1"/>
  <c r="X223" i="4"/>
  <c r="AP223" i="4" s="1"/>
  <c r="X231" i="4"/>
  <c r="AP231" i="4" s="1"/>
  <c r="X235" i="4"/>
  <c r="AP235" i="4" s="1"/>
  <c r="X239" i="4"/>
  <c r="AP239" i="4" s="1"/>
  <c r="X243" i="4"/>
  <c r="AP243" i="4" s="1"/>
  <c r="X115" i="4"/>
  <c r="AP115" i="4" s="1"/>
  <c r="X119" i="4"/>
  <c r="AP119" i="4" s="1"/>
  <c r="X123" i="4"/>
  <c r="AP123" i="4" s="1"/>
  <c r="X127" i="4"/>
  <c r="AP127" i="4" s="1"/>
  <c r="X131" i="4"/>
  <c r="AP131" i="4" s="1"/>
  <c r="X135" i="4"/>
  <c r="AP135" i="4" s="1"/>
  <c r="X139" i="4"/>
  <c r="AP139" i="4" s="1"/>
  <c r="X143" i="4"/>
  <c r="AP143" i="4" s="1"/>
  <c r="X147" i="4"/>
  <c r="AP147" i="4" s="1"/>
  <c r="X151" i="4"/>
  <c r="AP151" i="4" s="1"/>
  <c r="X155" i="4"/>
  <c r="AP155" i="4" s="1"/>
  <c r="X159" i="4"/>
  <c r="AP159" i="4" s="1"/>
  <c r="X163" i="4"/>
  <c r="AP163" i="4" s="1"/>
  <c r="X167" i="4"/>
  <c r="AP167" i="4" s="1"/>
  <c r="X171" i="4"/>
  <c r="AP171" i="4" s="1"/>
  <c r="X175" i="4"/>
  <c r="AP175" i="4" s="1"/>
  <c r="X179" i="4"/>
  <c r="AP179" i="4" s="1"/>
  <c r="X183" i="4"/>
  <c r="AP183" i="4" s="1"/>
  <c r="X187" i="4"/>
  <c r="AP187" i="4" s="1"/>
  <c r="BH194" i="4"/>
  <c r="AA194" i="4"/>
  <c r="AS194" i="4" s="1"/>
  <c r="BH101" i="4"/>
  <c r="AA101" i="4"/>
  <c r="AS101" i="4" s="1"/>
  <c r="BH109" i="4"/>
  <c r="AA109" i="4"/>
  <c r="AS109" i="4" s="1"/>
  <c r="BH117" i="4"/>
  <c r="AA117" i="4"/>
  <c r="AS117" i="4" s="1"/>
  <c r="BH125" i="4"/>
  <c r="AA125" i="4"/>
  <c r="AS125" i="4" s="1"/>
  <c r="BH133" i="4"/>
  <c r="AA133" i="4"/>
  <c r="AS133" i="4" s="1"/>
  <c r="BH141" i="4"/>
  <c r="AA141" i="4"/>
  <c r="AS141" i="4" s="1"/>
  <c r="BH149" i="4"/>
  <c r="AA149" i="4"/>
  <c r="AS149" i="4" s="1"/>
  <c r="BH157" i="4"/>
  <c r="AA157" i="4"/>
  <c r="AS157" i="4" s="1"/>
  <c r="BH165" i="4"/>
  <c r="AA165" i="4"/>
  <c r="AS165" i="4" s="1"/>
  <c r="BH173" i="4"/>
  <c r="AA173" i="4"/>
  <c r="AS173" i="4" s="1"/>
  <c r="BH181" i="4"/>
  <c r="AA181" i="4"/>
  <c r="AS181" i="4" s="1"/>
  <c r="BH250" i="4"/>
  <c r="AA250" i="4"/>
  <c r="AS250" i="4" s="1"/>
  <c r="BH246" i="4"/>
  <c r="AA246" i="4"/>
  <c r="AS246" i="4" s="1"/>
  <c r="BH206" i="4"/>
  <c r="AA206" i="4"/>
  <c r="AS206" i="4" s="1"/>
  <c r="BH214" i="4"/>
  <c r="AA214" i="4"/>
  <c r="AS214" i="4" s="1"/>
  <c r="BH222" i="4"/>
  <c r="AA222" i="4"/>
  <c r="AS222" i="4" s="1"/>
  <c r="BH230" i="4"/>
  <c r="AA230" i="4"/>
  <c r="AS230" i="4" s="1"/>
  <c r="BH238" i="4"/>
  <c r="AA238" i="4"/>
  <c r="AS238" i="4" s="1"/>
  <c r="AA257" i="4"/>
  <c r="AS257" i="4" s="1"/>
  <c r="BG249" i="4"/>
  <c r="Y249" i="4"/>
  <c r="AQ249" i="4" s="1"/>
  <c r="X214" i="4"/>
  <c r="AP214" i="4" s="1"/>
  <c r="X122" i="4"/>
  <c r="AP122" i="4" s="1"/>
  <c r="X138" i="4"/>
  <c r="AP138" i="4" s="1"/>
  <c r="X154" i="4"/>
  <c r="AP154" i="4" s="1"/>
  <c r="X170" i="4"/>
  <c r="AP170" i="4" s="1"/>
  <c r="X182" i="4"/>
  <c r="AP182" i="4" s="1"/>
  <c r="BH192" i="4"/>
  <c r="AA192" i="4"/>
  <c r="AS192" i="4" s="1"/>
  <c r="BH200" i="4"/>
  <c r="AA200" i="4"/>
  <c r="AS200" i="4" s="1"/>
  <c r="AA123" i="4"/>
  <c r="AS123" i="4" s="1"/>
  <c r="BH123" i="4"/>
  <c r="AA139" i="4"/>
  <c r="AS139" i="4" s="1"/>
  <c r="BH139" i="4"/>
  <c r="BH171" i="4"/>
  <c r="AA171" i="4"/>
  <c r="AS171" i="4" s="1"/>
  <c r="BH204" i="4"/>
  <c r="AA204" i="4"/>
  <c r="AS204" i="4" s="1"/>
  <c r="BH236" i="4"/>
  <c r="AA236" i="4"/>
  <c r="AS236" i="4" s="1"/>
  <c r="X207" i="4"/>
  <c r="AP207" i="4" s="1"/>
  <c r="X215" i="4"/>
  <c r="AP215" i="4" s="1"/>
  <c r="X227" i="4"/>
  <c r="AP227" i="4" s="1"/>
  <c r="BG245" i="4"/>
  <c r="Y245" i="4"/>
  <c r="AQ245" i="4" s="1"/>
  <c r="X249" i="4"/>
  <c r="AP249" i="4" s="1"/>
  <c r="BG191" i="4"/>
  <c r="Y191" i="4"/>
  <c r="AQ191" i="4" s="1"/>
  <c r="Y195" i="4"/>
  <c r="AQ195" i="4" s="1"/>
  <c r="BG195" i="4"/>
  <c r="BG199" i="4"/>
  <c r="Y199" i="4"/>
  <c r="AQ199" i="4" s="1"/>
  <c r="BG203" i="4"/>
  <c r="Y203" i="4"/>
  <c r="AQ203" i="4" s="1"/>
  <c r="BG207" i="4"/>
  <c r="Y207" i="4"/>
  <c r="AQ207" i="4" s="1"/>
  <c r="Y211" i="4"/>
  <c r="AQ211" i="4" s="1"/>
  <c r="BG211" i="4"/>
  <c r="BG215" i="4"/>
  <c r="Y215" i="4"/>
  <c r="AQ215" i="4" s="1"/>
  <c r="BG219" i="4"/>
  <c r="Y219" i="4"/>
  <c r="AQ219" i="4" s="1"/>
  <c r="BG223" i="4"/>
  <c r="Y223" i="4"/>
  <c r="AQ223" i="4" s="1"/>
  <c r="Y227" i="4"/>
  <c r="AQ227" i="4" s="1"/>
  <c r="BG227" i="4"/>
  <c r="BG231" i="4"/>
  <c r="Y231" i="4"/>
  <c r="AQ231" i="4" s="1"/>
  <c r="BG235" i="4"/>
  <c r="Y235" i="4"/>
  <c r="AQ235" i="4" s="1"/>
  <c r="BG239" i="4"/>
  <c r="Y239" i="4"/>
  <c r="AQ239" i="4" s="1"/>
  <c r="Y243" i="4"/>
  <c r="AQ243" i="4" s="1"/>
  <c r="BG243" i="4"/>
  <c r="BG103" i="4"/>
  <c r="Y103" i="4"/>
  <c r="AQ103" i="4" s="1"/>
  <c r="BG107" i="4"/>
  <c r="Y107" i="4"/>
  <c r="AQ107" i="4" s="1"/>
  <c r="BG111" i="4"/>
  <c r="Y111" i="4"/>
  <c r="AQ111" i="4" s="1"/>
  <c r="BG115" i="4"/>
  <c r="Y115" i="4"/>
  <c r="AQ115" i="4" s="1"/>
  <c r="BG119" i="4"/>
  <c r="Y119" i="4"/>
  <c r="AQ119" i="4" s="1"/>
  <c r="BG123" i="4"/>
  <c r="Y123" i="4"/>
  <c r="AQ123" i="4" s="1"/>
  <c r="BG127" i="4"/>
  <c r="Y127" i="4"/>
  <c r="AQ127" i="4" s="1"/>
  <c r="BG131" i="4"/>
  <c r="Y131" i="4"/>
  <c r="AQ131" i="4" s="1"/>
  <c r="BG135" i="4"/>
  <c r="Y135" i="4"/>
  <c r="AQ135" i="4" s="1"/>
  <c r="BG139" i="4"/>
  <c r="Y139" i="4"/>
  <c r="AQ139" i="4" s="1"/>
  <c r="BG143" i="4"/>
  <c r="Y143" i="4"/>
  <c r="AQ143" i="4" s="1"/>
  <c r="Y147" i="4"/>
  <c r="AQ147" i="4" s="1"/>
  <c r="BG147" i="4"/>
  <c r="BG151" i="4"/>
  <c r="Y151" i="4"/>
  <c r="AQ151" i="4" s="1"/>
  <c r="BG155" i="4"/>
  <c r="Y155" i="4"/>
  <c r="AQ155" i="4" s="1"/>
  <c r="BG159" i="4"/>
  <c r="Y159" i="4"/>
  <c r="AQ159" i="4" s="1"/>
  <c r="Y163" i="4"/>
  <c r="AQ163" i="4" s="1"/>
  <c r="BG163" i="4"/>
  <c r="BG167" i="4"/>
  <c r="Y167" i="4"/>
  <c r="AQ167" i="4" s="1"/>
  <c r="BG171" i="4"/>
  <c r="Y171" i="4"/>
  <c r="AQ171" i="4" s="1"/>
  <c r="BG175" i="4"/>
  <c r="Y175" i="4"/>
  <c r="AQ175" i="4" s="1"/>
  <c r="Y179" i="4"/>
  <c r="AQ179" i="4" s="1"/>
  <c r="BG179" i="4"/>
  <c r="BG183" i="4"/>
  <c r="Y183" i="4"/>
  <c r="AQ183" i="4" s="1"/>
  <c r="BG187" i="4"/>
  <c r="Y187" i="4"/>
  <c r="AQ187" i="4" s="1"/>
  <c r="BH195" i="4"/>
  <c r="AA195" i="4"/>
  <c r="AS195" i="4" s="1"/>
  <c r="BH102" i="4"/>
  <c r="AA102" i="4"/>
  <c r="AS102" i="4" s="1"/>
  <c r="BH110" i="4"/>
  <c r="AA110" i="4"/>
  <c r="AS110" i="4" s="1"/>
  <c r="BH118" i="4"/>
  <c r="AA118" i="4"/>
  <c r="AS118" i="4" s="1"/>
  <c r="BH126" i="4"/>
  <c r="AA126" i="4"/>
  <c r="AS126" i="4" s="1"/>
  <c r="BH134" i="4"/>
  <c r="AA134" i="4"/>
  <c r="AS134" i="4" s="1"/>
  <c r="BH142" i="4"/>
  <c r="AA142" i="4"/>
  <c r="AS142" i="4" s="1"/>
  <c r="BH150" i="4"/>
  <c r="AA150" i="4"/>
  <c r="AS150" i="4" s="1"/>
  <c r="BH158" i="4"/>
  <c r="AA158" i="4"/>
  <c r="AS158" i="4" s="1"/>
  <c r="BH166" i="4"/>
  <c r="AA166" i="4"/>
  <c r="AS166" i="4" s="1"/>
  <c r="BH174" i="4"/>
  <c r="AA174" i="4"/>
  <c r="AS174" i="4" s="1"/>
  <c r="BH182" i="4"/>
  <c r="AA182" i="4"/>
  <c r="AS182" i="4" s="1"/>
  <c r="BH251" i="4"/>
  <c r="AA251" i="4"/>
  <c r="AS251" i="4" s="1"/>
  <c r="BH247" i="4"/>
  <c r="AA247" i="4"/>
  <c r="AS247" i="4" s="1"/>
  <c r="BH207" i="4"/>
  <c r="AA207" i="4"/>
  <c r="AS207" i="4" s="1"/>
  <c r="BH215" i="4"/>
  <c r="AA215" i="4"/>
  <c r="AS215" i="4" s="1"/>
  <c r="BH223" i="4"/>
  <c r="AA223" i="4"/>
  <c r="AS223" i="4" s="1"/>
  <c r="BH231" i="4"/>
  <c r="AA231" i="4"/>
  <c r="AS231" i="4" s="1"/>
  <c r="BH239" i="4"/>
  <c r="AA239" i="4"/>
  <c r="AS239" i="4" s="1"/>
  <c r="BG189" i="4"/>
  <c r="Y189" i="4"/>
  <c r="AQ189" i="4" s="1"/>
  <c r="BG201" i="4"/>
  <c r="Y201" i="4"/>
  <c r="AQ201" i="4" s="1"/>
  <c r="BG205" i="4"/>
  <c r="Y205" i="4"/>
  <c r="AQ205" i="4" s="1"/>
  <c r="X202" i="4"/>
  <c r="AP202" i="4" s="1"/>
  <c r="X226" i="4"/>
  <c r="AP226" i="4" s="1"/>
  <c r="X128" i="4"/>
  <c r="AP128" i="4" s="1"/>
  <c r="X132" i="4"/>
  <c r="AP132" i="4" s="1"/>
  <c r="X136" i="4"/>
  <c r="AP136" i="4" s="1"/>
  <c r="X140" i="4"/>
  <c r="AP140" i="4" s="1"/>
  <c r="X144" i="4"/>
  <c r="AP144" i="4" s="1"/>
  <c r="X148" i="4"/>
  <c r="AP148" i="4" s="1"/>
  <c r="X152" i="4"/>
  <c r="AP152" i="4" s="1"/>
  <c r="X156" i="4"/>
  <c r="AP156" i="4" s="1"/>
  <c r="X160" i="4"/>
  <c r="AP160" i="4" s="1"/>
  <c r="X164" i="4"/>
  <c r="AP164" i="4" s="1"/>
  <c r="X168" i="4"/>
  <c r="AP168" i="4" s="1"/>
  <c r="X172" i="4"/>
  <c r="AP172" i="4" s="1"/>
  <c r="X176" i="4"/>
  <c r="AP176" i="4" s="1"/>
  <c r="X180" i="4"/>
  <c r="AP180" i="4" s="1"/>
  <c r="X184" i="4"/>
  <c r="AP184" i="4" s="1"/>
  <c r="X28" i="4"/>
  <c r="AP28" i="4" s="1"/>
  <c r="BG28" i="4"/>
  <c r="X40" i="4"/>
  <c r="AP40" i="4" s="1"/>
  <c r="N28" i="4"/>
  <c r="BH188" i="4"/>
  <c r="AA188" i="4"/>
  <c r="AS188" i="4" s="1"/>
  <c r="BH196" i="4"/>
  <c r="AA196" i="4"/>
  <c r="AS196" i="4" s="1"/>
  <c r="AA103" i="4"/>
  <c r="AS103" i="4" s="1"/>
  <c r="BH103" i="4"/>
  <c r="AA111" i="4"/>
  <c r="AS111" i="4" s="1"/>
  <c r="BH111" i="4"/>
  <c r="AA119" i="4"/>
  <c r="AS119" i="4" s="1"/>
  <c r="BH119" i="4"/>
  <c r="AA127" i="4"/>
  <c r="AS127" i="4" s="1"/>
  <c r="BH127" i="4"/>
  <c r="AA135" i="4"/>
  <c r="AS135" i="4" s="1"/>
  <c r="BH135" i="4"/>
  <c r="AA143" i="4"/>
  <c r="AS143" i="4" s="1"/>
  <c r="BH143" i="4"/>
  <c r="BH151" i="4"/>
  <c r="AA151" i="4"/>
  <c r="AS151" i="4" s="1"/>
  <c r="BH159" i="4"/>
  <c r="AA159" i="4"/>
  <c r="AS159" i="4" s="1"/>
  <c r="BH167" i="4"/>
  <c r="AA167" i="4"/>
  <c r="AS167" i="4" s="1"/>
  <c r="BH175" i="4"/>
  <c r="AA175" i="4"/>
  <c r="AS175" i="4" s="1"/>
  <c r="BH183" i="4"/>
  <c r="AA183" i="4"/>
  <c r="AS183" i="4" s="1"/>
  <c r="BH252" i="4"/>
  <c r="AA252" i="4"/>
  <c r="AS252" i="4" s="1"/>
  <c r="BH248" i="4"/>
  <c r="AA248" i="4"/>
  <c r="AS248" i="4" s="1"/>
  <c r="BH208" i="4"/>
  <c r="AA208" i="4"/>
  <c r="AS208" i="4" s="1"/>
  <c r="BH216" i="4"/>
  <c r="AA216" i="4"/>
  <c r="AS216" i="4" s="1"/>
  <c r="BH224" i="4"/>
  <c r="AA224" i="4"/>
  <c r="AS224" i="4" s="1"/>
  <c r="BH232" i="4"/>
  <c r="AA232" i="4"/>
  <c r="AS232" i="4" s="1"/>
  <c r="BH240" i="4"/>
  <c r="AA240" i="4"/>
  <c r="AS240" i="4" s="1"/>
  <c r="AA259" i="4"/>
  <c r="AS259" i="4" s="1"/>
  <c r="AA258" i="4"/>
  <c r="AS258" i="4" s="1"/>
  <c r="AA264" i="4"/>
  <c r="AS264" i="4" s="1"/>
  <c r="BG197" i="4"/>
  <c r="Y197" i="4"/>
  <c r="AQ197" i="4" s="1"/>
  <c r="X210" i="4"/>
  <c r="AP210" i="4" s="1"/>
  <c r="X230" i="4"/>
  <c r="AP230" i="4" s="1"/>
  <c r="X118" i="4"/>
  <c r="AP118" i="4" s="1"/>
  <c r="X134" i="4"/>
  <c r="AP134" i="4" s="1"/>
  <c r="X150" i="4"/>
  <c r="AP150" i="4" s="1"/>
  <c r="X166" i="4"/>
  <c r="AP166" i="4" s="1"/>
  <c r="X186" i="4"/>
  <c r="AP186" i="4" s="1"/>
  <c r="BH163" i="4"/>
  <c r="AA163" i="4"/>
  <c r="AS163" i="4" s="1"/>
  <c r="BG246" i="4"/>
  <c r="Y246" i="4"/>
  <c r="AQ246" i="4" s="1"/>
  <c r="X200" i="4"/>
  <c r="AP200" i="4" s="1"/>
  <c r="X204" i="4"/>
  <c r="AP204" i="4" s="1"/>
  <c r="X208" i="4"/>
  <c r="AP208" i="4" s="1"/>
  <c r="X212" i="4"/>
  <c r="AP212" i="4" s="1"/>
  <c r="X216" i="4"/>
  <c r="AP216" i="4" s="1"/>
  <c r="X220" i="4"/>
  <c r="AP220" i="4" s="1"/>
  <c r="X224" i="4"/>
  <c r="AP224" i="4" s="1"/>
  <c r="X228" i="4"/>
  <c r="AP228" i="4" s="1"/>
  <c r="X232" i="4"/>
  <c r="AP232" i="4" s="1"/>
  <c r="X236" i="4"/>
  <c r="AP236" i="4" s="1"/>
  <c r="X240" i="4"/>
  <c r="AP240" i="4" s="1"/>
  <c r="X244" i="4"/>
  <c r="AP244" i="4" s="1"/>
  <c r="X116" i="4"/>
  <c r="AP116" i="4" s="1"/>
  <c r="X120" i="4"/>
  <c r="AP120" i="4" s="1"/>
  <c r="BG247" i="4"/>
  <c r="Y247" i="4"/>
  <c r="AQ247" i="4" s="1"/>
  <c r="BG188" i="4"/>
  <c r="Y188" i="4"/>
  <c r="AQ188" i="4" s="1"/>
  <c r="BG192" i="4"/>
  <c r="Y192" i="4"/>
  <c r="AQ192" i="4" s="1"/>
  <c r="BG196" i="4"/>
  <c r="Y196" i="4"/>
  <c r="AQ196" i="4" s="1"/>
  <c r="BG200" i="4"/>
  <c r="Y200" i="4"/>
  <c r="AQ200" i="4" s="1"/>
  <c r="BG204" i="4"/>
  <c r="Y204" i="4"/>
  <c r="AQ204" i="4" s="1"/>
  <c r="BG208" i="4"/>
  <c r="Y208" i="4"/>
  <c r="AQ208" i="4" s="1"/>
  <c r="BG212" i="4"/>
  <c r="Y212" i="4"/>
  <c r="AQ212" i="4" s="1"/>
  <c r="BG216" i="4"/>
  <c r="Y216" i="4"/>
  <c r="AQ216" i="4" s="1"/>
  <c r="BG220" i="4"/>
  <c r="Y220" i="4"/>
  <c r="AQ220" i="4" s="1"/>
  <c r="BG224" i="4"/>
  <c r="Y224" i="4"/>
  <c r="AQ224" i="4" s="1"/>
  <c r="BG228" i="4"/>
  <c r="Y228" i="4"/>
  <c r="AQ228" i="4" s="1"/>
  <c r="BG232" i="4"/>
  <c r="Y232" i="4"/>
  <c r="AQ232" i="4" s="1"/>
  <c r="BG236" i="4"/>
  <c r="Y236" i="4"/>
  <c r="AQ236" i="4" s="1"/>
  <c r="BG240" i="4"/>
  <c r="Y240" i="4"/>
  <c r="AQ240" i="4" s="1"/>
  <c r="BG244" i="4"/>
  <c r="Y244" i="4"/>
  <c r="AQ244" i="4" s="1"/>
  <c r="BG104" i="4"/>
  <c r="Y104" i="4"/>
  <c r="AQ104" i="4" s="1"/>
  <c r="BG108" i="4"/>
  <c r="Y108" i="4"/>
  <c r="AQ108" i="4" s="1"/>
  <c r="BG112" i="4"/>
  <c r="Y112" i="4"/>
  <c r="AQ112" i="4" s="1"/>
  <c r="BG116" i="4"/>
  <c r="Y116" i="4"/>
  <c r="AQ116" i="4" s="1"/>
  <c r="BG120" i="4"/>
  <c r="Y120" i="4"/>
  <c r="AQ120" i="4" s="1"/>
  <c r="BG124" i="4"/>
  <c r="Y124" i="4"/>
  <c r="AQ124" i="4" s="1"/>
  <c r="BG128" i="4"/>
  <c r="Y128" i="4"/>
  <c r="AQ128" i="4" s="1"/>
  <c r="BG132" i="4"/>
  <c r="Y132" i="4"/>
  <c r="AQ132" i="4" s="1"/>
  <c r="BG136" i="4"/>
  <c r="Y136" i="4"/>
  <c r="AQ136" i="4" s="1"/>
  <c r="BG140" i="4"/>
  <c r="Y140" i="4"/>
  <c r="AQ140" i="4" s="1"/>
  <c r="BG144" i="4"/>
  <c r="Y144" i="4"/>
  <c r="AQ144" i="4" s="1"/>
  <c r="BG148" i="4"/>
  <c r="Y148" i="4"/>
  <c r="AQ148" i="4" s="1"/>
  <c r="BG152" i="4"/>
  <c r="Y152" i="4"/>
  <c r="AQ152" i="4" s="1"/>
  <c r="BG156" i="4"/>
  <c r="Y156" i="4"/>
  <c r="AQ156" i="4" s="1"/>
  <c r="BG160" i="4"/>
  <c r="Y160" i="4"/>
  <c r="AQ160" i="4" s="1"/>
  <c r="BG164" i="4"/>
  <c r="Y164" i="4"/>
  <c r="AQ164" i="4" s="1"/>
  <c r="BG168" i="4"/>
  <c r="Y168" i="4"/>
  <c r="AQ168" i="4" s="1"/>
  <c r="BG172" i="4"/>
  <c r="Y172" i="4"/>
  <c r="AQ172" i="4" s="1"/>
  <c r="BG176" i="4"/>
  <c r="Y176" i="4"/>
  <c r="AQ176" i="4" s="1"/>
  <c r="BG180" i="4"/>
  <c r="Y180" i="4"/>
  <c r="AQ180" i="4" s="1"/>
  <c r="BG184" i="4"/>
  <c r="Y184" i="4"/>
  <c r="AQ184" i="4" s="1"/>
  <c r="BG29" i="4"/>
  <c r="Y29" i="4"/>
  <c r="AQ29" i="4" s="1"/>
  <c r="Y41" i="4"/>
  <c r="AQ41" i="4" s="1"/>
  <c r="O29" i="4"/>
  <c r="BH189" i="4"/>
  <c r="AA189" i="4"/>
  <c r="AS189" i="4" s="1"/>
  <c r="BH197" i="4"/>
  <c r="AA197" i="4"/>
  <c r="AS197" i="4" s="1"/>
  <c r="AA104" i="4"/>
  <c r="AS104" i="4" s="1"/>
  <c r="BH104" i="4"/>
  <c r="AA112" i="4"/>
  <c r="AS112" i="4" s="1"/>
  <c r="BH112" i="4"/>
  <c r="AA120" i="4"/>
  <c r="AS120" i="4" s="1"/>
  <c r="BH120" i="4"/>
  <c r="AA128" i="4"/>
  <c r="AS128" i="4" s="1"/>
  <c r="BH128" i="4"/>
  <c r="AA136" i="4"/>
  <c r="AS136" i="4" s="1"/>
  <c r="BH136" i="4"/>
  <c r="AA144" i="4"/>
  <c r="AS144" i="4" s="1"/>
  <c r="BH144" i="4"/>
  <c r="BH152" i="4"/>
  <c r="AA152" i="4"/>
  <c r="AS152" i="4" s="1"/>
  <c r="BH160" i="4"/>
  <c r="AA160" i="4"/>
  <c r="AS160" i="4" s="1"/>
  <c r="BH168" i="4"/>
  <c r="AA168" i="4"/>
  <c r="AS168" i="4" s="1"/>
  <c r="BH176" i="4"/>
  <c r="AA176" i="4"/>
  <c r="AS176" i="4" s="1"/>
  <c r="BH184" i="4"/>
  <c r="AA184" i="4"/>
  <c r="AS184" i="4" s="1"/>
  <c r="BH253" i="4"/>
  <c r="AA253" i="4"/>
  <c r="AS253" i="4" s="1"/>
  <c r="BH249" i="4"/>
  <c r="AA249" i="4"/>
  <c r="AS249" i="4" s="1"/>
  <c r="BH209" i="4"/>
  <c r="AA209" i="4"/>
  <c r="AS209" i="4" s="1"/>
  <c r="BH217" i="4"/>
  <c r="AA217" i="4"/>
  <c r="AS217" i="4" s="1"/>
  <c r="BH225" i="4"/>
  <c r="AA225" i="4"/>
  <c r="AS225" i="4" s="1"/>
  <c r="BH233" i="4"/>
  <c r="AA233" i="4"/>
  <c r="AS233" i="4" s="1"/>
  <c r="BH241" i="4"/>
  <c r="AA241" i="4"/>
  <c r="AS241" i="4" s="1"/>
  <c r="AA268" i="4"/>
  <c r="AS268" i="4" s="1"/>
  <c r="X201" i="4"/>
  <c r="AP201" i="4" s="1"/>
  <c r="X205" i="4"/>
  <c r="AP205" i="4" s="1"/>
  <c r="X209" i="4"/>
  <c r="AP209" i="4" s="1"/>
  <c r="X213" i="4"/>
  <c r="AP213" i="4" s="1"/>
  <c r="X217" i="4"/>
  <c r="AP217" i="4" s="1"/>
  <c r="X221" i="4"/>
  <c r="AP221" i="4" s="1"/>
  <c r="X225" i="4"/>
  <c r="AP225" i="4" s="1"/>
  <c r="X229" i="4"/>
  <c r="AP229" i="4" s="1"/>
  <c r="X233" i="4"/>
  <c r="AP233" i="4" s="1"/>
  <c r="X237" i="4"/>
  <c r="AP237" i="4" s="1"/>
  <c r="X241" i="4"/>
  <c r="AP241" i="4" s="1"/>
  <c r="X113" i="4"/>
  <c r="AP113" i="4" s="1"/>
  <c r="X117" i="4"/>
  <c r="AP117" i="4" s="1"/>
  <c r="X121" i="4"/>
  <c r="AP121" i="4" s="1"/>
  <c r="X125" i="4"/>
  <c r="AP125" i="4" s="1"/>
  <c r="X129" i="4"/>
  <c r="AP129" i="4" s="1"/>
  <c r="X133" i="4"/>
  <c r="AP133" i="4" s="1"/>
  <c r="X137" i="4"/>
  <c r="AP137" i="4" s="1"/>
  <c r="X141" i="4"/>
  <c r="AP141" i="4" s="1"/>
  <c r="X145" i="4"/>
  <c r="AP145" i="4" s="1"/>
  <c r="X149" i="4"/>
  <c r="AP149" i="4" s="1"/>
  <c r="X153" i="4"/>
  <c r="AP153" i="4" s="1"/>
  <c r="X157" i="4"/>
  <c r="AP157" i="4" s="1"/>
  <c r="X161" i="4"/>
  <c r="AP161" i="4" s="1"/>
  <c r="X165" i="4"/>
  <c r="AP165" i="4" s="1"/>
  <c r="X169" i="4"/>
  <c r="AP169" i="4" s="1"/>
  <c r="X173" i="4"/>
  <c r="AP173" i="4" s="1"/>
  <c r="X177" i="4"/>
  <c r="AP177" i="4" s="1"/>
  <c r="X181" i="4"/>
  <c r="AP181" i="4" s="1"/>
  <c r="X185" i="4"/>
  <c r="AP185" i="4" s="1"/>
  <c r="BH190" i="4"/>
  <c r="AA190" i="4"/>
  <c r="AS190" i="4" s="1"/>
  <c r="BH198" i="4"/>
  <c r="AA198" i="4"/>
  <c r="AS198" i="4" s="1"/>
  <c r="BH105" i="4"/>
  <c r="AA105" i="4"/>
  <c r="AS105" i="4" s="1"/>
  <c r="BH113" i="4"/>
  <c r="AA113" i="4"/>
  <c r="AS113" i="4" s="1"/>
  <c r="BH121" i="4"/>
  <c r="AA121" i="4"/>
  <c r="AS121" i="4" s="1"/>
  <c r="BH129" i="4"/>
  <c r="AA129" i="4"/>
  <c r="AS129" i="4" s="1"/>
  <c r="BH137" i="4"/>
  <c r="AA137" i="4"/>
  <c r="AS137" i="4" s="1"/>
  <c r="BH145" i="4"/>
  <c r="AA145" i="4"/>
  <c r="AS145" i="4" s="1"/>
  <c r="BH153" i="4"/>
  <c r="AA153" i="4"/>
  <c r="AS153" i="4" s="1"/>
  <c r="BH161" i="4"/>
  <c r="AA161" i="4"/>
  <c r="AS161" i="4" s="1"/>
  <c r="BH169" i="4"/>
  <c r="AA169" i="4"/>
  <c r="AS169" i="4" s="1"/>
  <c r="BH177" i="4"/>
  <c r="AA177" i="4"/>
  <c r="AS177" i="4" s="1"/>
  <c r="BH185" i="4"/>
  <c r="AA185" i="4"/>
  <c r="AS185" i="4" s="1"/>
  <c r="BH254" i="4"/>
  <c r="AA254" i="4"/>
  <c r="AS254" i="4" s="1"/>
  <c r="BH202" i="4"/>
  <c r="AA202" i="4"/>
  <c r="AS202" i="4" s="1"/>
  <c r="BH210" i="4"/>
  <c r="AA210" i="4"/>
  <c r="AS210" i="4" s="1"/>
  <c r="BH218" i="4"/>
  <c r="AA218" i="4"/>
  <c r="AS218" i="4" s="1"/>
  <c r="BH226" i="4"/>
  <c r="AA226" i="4"/>
  <c r="AS226" i="4" s="1"/>
  <c r="BH234" i="4"/>
  <c r="AA234" i="4"/>
  <c r="AS234" i="4" s="1"/>
  <c r="BH242" i="4"/>
  <c r="AA242" i="4"/>
  <c r="AS242" i="4" s="1"/>
  <c r="BG209" i="4"/>
  <c r="Y209" i="4"/>
  <c r="AQ209" i="4" s="1"/>
  <c r="BG213" i="4"/>
  <c r="Y213" i="4"/>
  <c r="AQ213" i="4" s="1"/>
  <c r="BG217" i="4"/>
  <c r="Y217" i="4"/>
  <c r="AQ217" i="4" s="1"/>
  <c r="BG221" i="4"/>
  <c r="Y221" i="4"/>
  <c r="AQ221" i="4" s="1"/>
  <c r="BG225" i="4"/>
  <c r="Y225" i="4"/>
  <c r="AQ225" i="4" s="1"/>
  <c r="BG229" i="4"/>
  <c r="Y229" i="4"/>
  <c r="AQ229" i="4" s="1"/>
  <c r="BG233" i="4"/>
  <c r="Y233" i="4"/>
  <c r="AQ233" i="4" s="1"/>
  <c r="BG237" i="4"/>
  <c r="Y237" i="4"/>
  <c r="AQ237" i="4" s="1"/>
  <c r="BG241" i="4"/>
  <c r="Y241" i="4"/>
  <c r="AQ241" i="4" s="1"/>
  <c r="BG101" i="4"/>
  <c r="Y101" i="4"/>
  <c r="AQ101" i="4" s="1"/>
  <c r="BG105" i="4"/>
  <c r="Y105" i="4"/>
  <c r="AQ105" i="4" s="1"/>
  <c r="BG109" i="4"/>
  <c r="Y109" i="4"/>
  <c r="AQ109" i="4" s="1"/>
  <c r="BG113" i="4"/>
  <c r="Y113" i="4"/>
  <c r="AQ113" i="4" s="1"/>
  <c r="BG117" i="4"/>
  <c r="Y117" i="4"/>
  <c r="AQ117" i="4" s="1"/>
  <c r="BG121" i="4"/>
  <c r="Y121" i="4"/>
  <c r="AQ121" i="4" s="1"/>
  <c r="BG125" i="4"/>
  <c r="Y125" i="4"/>
  <c r="AQ125" i="4" s="1"/>
  <c r="BG129" i="4"/>
  <c r="Y129" i="4"/>
  <c r="AQ129" i="4" s="1"/>
  <c r="BG133" i="4"/>
  <c r="Y133" i="4"/>
  <c r="AQ133" i="4" s="1"/>
  <c r="BG137" i="4"/>
  <c r="Y137" i="4"/>
  <c r="AQ137" i="4" s="1"/>
  <c r="BG141" i="4"/>
  <c r="Y141" i="4"/>
  <c r="AQ141" i="4" s="1"/>
  <c r="BG145" i="4"/>
  <c r="Y145" i="4"/>
  <c r="AQ145" i="4" s="1"/>
  <c r="BG149" i="4"/>
  <c r="Y149" i="4"/>
  <c r="AQ149" i="4" s="1"/>
  <c r="BG153" i="4"/>
  <c r="Y153" i="4"/>
  <c r="AQ153" i="4" s="1"/>
  <c r="BG157" i="4"/>
  <c r="Y157" i="4"/>
  <c r="AQ157" i="4" s="1"/>
  <c r="BG161" i="4"/>
  <c r="Y161" i="4"/>
  <c r="AQ161" i="4" s="1"/>
  <c r="BG165" i="4"/>
  <c r="Y165" i="4"/>
  <c r="AQ165" i="4" s="1"/>
  <c r="BG169" i="4"/>
  <c r="Y169" i="4"/>
  <c r="AQ169" i="4" s="1"/>
  <c r="BG173" i="4"/>
  <c r="Y173" i="4"/>
  <c r="AQ173" i="4" s="1"/>
  <c r="BG177" i="4"/>
  <c r="Y177" i="4"/>
  <c r="AQ177" i="4" s="1"/>
  <c r="BG181" i="4"/>
  <c r="Y181" i="4"/>
  <c r="AQ181" i="4" s="1"/>
  <c r="BG185" i="4"/>
  <c r="Y185" i="4"/>
  <c r="AQ185" i="4" s="1"/>
  <c r="BH191" i="4"/>
  <c r="AA191" i="4"/>
  <c r="AS191" i="4" s="1"/>
  <c r="BH199" i="4"/>
  <c r="AA199" i="4"/>
  <c r="AS199" i="4" s="1"/>
  <c r="BH106" i="4"/>
  <c r="AA106" i="4"/>
  <c r="AS106" i="4" s="1"/>
  <c r="BH114" i="4"/>
  <c r="AA114" i="4"/>
  <c r="AS114" i="4" s="1"/>
  <c r="BH122" i="4"/>
  <c r="AA122" i="4"/>
  <c r="AS122" i="4" s="1"/>
  <c r="BH130" i="4"/>
  <c r="AA130" i="4"/>
  <c r="AS130" i="4" s="1"/>
  <c r="BH138" i="4"/>
  <c r="AA138" i="4"/>
  <c r="AS138" i="4" s="1"/>
  <c r="BH146" i="4"/>
  <c r="AA146" i="4"/>
  <c r="AS146" i="4" s="1"/>
  <c r="BH154" i="4"/>
  <c r="AA154" i="4"/>
  <c r="AS154" i="4" s="1"/>
  <c r="BH162" i="4"/>
  <c r="AA162" i="4"/>
  <c r="AS162" i="4" s="1"/>
  <c r="BH170" i="4"/>
  <c r="AA170" i="4"/>
  <c r="AS170" i="4" s="1"/>
  <c r="BH178" i="4"/>
  <c r="AA178" i="4"/>
  <c r="AS178" i="4" s="1"/>
  <c r="BH186" i="4"/>
  <c r="AA186" i="4"/>
  <c r="AS186" i="4" s="1"/>
  <c r="BH255" i="4"/>
  <c r="AA255" i="4"/>
  <c r="AS255" i="4" s="1"/>
  <c r="BH203" i="4"/>
  <c r="AA203" i="4"/>
  <c r="AS203" i="4" s="1"/>
  <c r="BH211" i="4"/>
  <c r="AA211" i="4"/>
  <c r="AS211" i="4" s="1"/>
  <c r="BH219" i="4"/>
  <c r="AA219" i="4"/>
  <c r="AS219" i="4" s="1"/>
  <c r="BH227" i="4"/>
  <c r="AA227" i="4"/>
  <c r="AS227" i="4" s="1"/>
  <c r="BH235" i="4"/>
  <c r="AA235" i="4"/>
  <c r="AS235" i="4" s="1"/>
  <c r="BH243" i="4"/>
  <c r="AA243" i="4"/>
  <c r="AS243" i="4" s="1"/>
  <c r="AA321" i="4"/>
  <c r="AS321" i="4" s="1"/>
  <c r="BH321" i="4"/>
  <c r="BH349" i="4"/>
  <c r="AA349" i="4"/>
  <c r="AS349" i="4" s="1"/>
  <c r="Z318" i="4"/>
  <c r="AR318" i="4" s="1"/>
  <c r="Z322" i="4"/>
  <c r="AR322" i="4" s="1"/>
  <c r="Z326" i="4"/>
  <c r="AR326" i="4" s="1"/>
  <c r="Z330" i="4"/>
  <c r="AR330" i="4" s="1"/>
  <c r="Z334" i="4"/>
  <c r="AR334" i="4" s="1"/>
  <c r="Z338" i="4"/>
  <c r="AR338" i="4" s="1"/>
  <c r="Z342" i="4"/>
  <c r="AR342" i="4" s="1"/>
  <c r="Z346" i="4"/>
  <c r="AR346" i="4" s="1"/>
  <c r="Z350" i="4"/>
  <c r="AR350" i="4" s="1"/>
  <c r="AA309" i="4"/>
  <c r="AS309" i="4" s="1"/>
  <c r="BH309" i="4"/>
  <c r="BH333" i="4"/>
  <c r="AA333" i="4"/>
  <c r="AS333" i="4" s="1"/>
  <c r="BH306" i="4"/>
  <c r="AA306" i="4"/>
  <c r="AS306" i="4" s="1"/>
  <c r="BH310" i="4"/>
  <c r="AA310" i="4"/>
  <c r="AS310" i="4" s="1"/>
  <c r="BH314" i="4"/>
  <c r="AA314" i="4"/>
  <c r="AS314" i="4" s="1"/>
  <c r="BH318" i="4"/>
  <c r="AA318" i="4"/>
  <c r="AS318" i="4" s="1"/>
  <c r="BH322" i="4"/>
  <c r="AA322" i="4"/>
  <c r="AS322" i="4" s="1"/>
  <c r="BH326" i="4"/>
  <c r="AA326" i="4"/>
  <c r="AS326" i="4" s="1"/>
  <c r="BH330" i="4"/>
  <c r="AA330" i="4"/>
  <c r="AS330" i="4" s="1"/>
  <c r="BH334" i="4"/>
  <c r="AA334" i="4"/>
  <c r="AS334" i="4" s="1"/>
  <c r="BH338" i="4"/>
  <c r="AA338" i="4"/>
  <c r="AS338" i="4" s="1"/>
  <c r="BH342" i="4"/>
  <c r="AA342" i="4"/>
  <c r="AS342" i="4" s="1"/>
  <c r="BH346" i="4"/>
  <c r="AA346" i="4"/>
  <c r="AS346" i="4" s="1"/>
  <c r="BH350" i="4"/>
  <c r="AA350" i="4"/>
  <c r="AS350" i="4" s="1"/>
  <c r="BH337" i="4"/>
  <c r="AA337" i="4"/>
  <c r="AS337" i="4" s="1"/>
  <c r="Z319" i="4"/>
  <c r="AR319" i="4" s="1"/>
  <c r="Z323" i="4"/>
  <c r="AR323" i="4" s="1"/>
  <c r="Z327" i="4"/>
  <c r="AR327" i="4" s="1"/>
  <c r="Z331" i="4"/>
  <c r="AR331" i="4" s="1"/>
  <c r="Z335" i="4"/>
  <c r="AR335" i="4" s="1"/>
  <c r="Z339" i="4"/>
  <c r="AR339" i="4" s="1"/>
  <c r="Z351" i="4"/>
  <c r="AR351" i="4" s="1"/>
  <c r="Z343" i="4"/>
  <c r="AR343" i="4" s="1"/>
  <c r="Z347" i="4"/>
  <c r="AR347" i="4" s="1"/>
  <c r="BH329" i="4"/>
  <c r="AA329" i="4"/>
  <c r="AS329" i="4" s="1"/>
  <c r="BH307" i="4"/>
  <c r="AA307" i="4"/>
  <c r="AS307" i="4" s="1"/>
  <c r="BH311" i="4"/>
  <c r="AA311" i="4"/>
  <c r="AS311" i="4" s="1"/>
  <c r="BH315" i="4"/>
  <c r="AA315" i="4"/>
  <c r="AS315" i="4" s="1"/>
  <c r="BH319" i="4"/>
  <c r="AA319" i="4"/>
  <c r="AS319" i="4" s="1"/>
  <c r="BH323" i="4"/>
  <c r="AA323" i="4"/>
  <c r="AS323" i="4" s="1"/>
  <c r="BH327" i="4"/>
  <c r="AA327" i="4"/>
  <c r="AS327" i="4" s="1"/>
  <c r="BH331" i="4"/>
  <c r="AA331" i="4"/>
  <c r="AS331" i="4" s="1"/>
  <c r="BH335" i="4"/>
  <c r="AA335" i="4"/>
  <c r="AS335" i="4" s="1"/>
  <c r="BH339" i="4"/>
  <c r="AA339" i="4"/>
  <c r="AS339" i="4" s="1"/>
  <c r="AA351" i="4"/>
  <c r="AS351" i="4" s="1"/>
  <c r="BH343" i="4"/>
  <c r="AA343" i="4"/>
  <c r="AS343" i="4" s="1"/>
  <c r="BH347" i="4"/>
  <c r="AA347" i="4"/>
  <c r="AS347" i="4" s="1"/>
  <c r="BH313" i="4"/>
  <c r="AA313" i="4"/>
  <c r="AS313" i="4" s="1"/>
  <c r="BH345" i="4"/>
  <c r="AA345" i="4"/>
  <c r="AS345" i="4" s="1"/>
  <c r="Z320" i="4"/>
  <c r="AR320" i="4" s="1"/>
  <c r="Z324" i="4"/>
  <c r="AR324" i="4" s="1"/>
  <c r="Z328" i="4"/>
  <c r="AR328" i="4" s="1"/>
  <c r="Z332" i="4"/>
  <c r="AR332" i="4" s="1"/>
  <c r="Z336" i="4"/>
  <c r="AR336" i="4" s="1"/>
  <c r="Z340" i="4"/>
  <c r="AR340" i="4" s="1"/>
  <c r="Z344" i="4"/>
  <c r="AR344" i="4" s="1"/>
  <c r="Z348" i="4"/>
  <c r="AR348" i="4" s="1"/>
  <c r="BH325" i="4"/>
  <c r="AA325" i="4"/>
  <c r="AS325" i="4" s="1"/>
  <c r="BH308" i="4"/>
  <c r="AA308" i="4"/>
  <c r="AS308" i="4" s="1"/>
  <c r="BH312" i="4"/>
  <c r="AA312" i="4"/>
  <c r="AS312" i="4" s="1"/>
  <c r="BH316" i="4"/>
  <c r="AA316" i="4"/>
  <c r="AS316" i="4" s="1"/>
  <c r="BH320" i="4"/>
  <c r="AA320" i="4"/>
  <c r="AS320" i="4" s="1"/>
  <c r="BH324" i="4"/>
  <c r="AA324" i="4"/>
  <c r="AS324" i="4" s="1"/>
  <c r="BH328" i="4"/>
  <c r="AA328" i="4"/>
  <c r="AS328" i="4" s="1"/>
  <c r="BH332" i="4"/>
  <c r="AA332" i="4"/>
  <c r="AS332" i="4" s="1"/>
  <c r="BH336" i="4"/>
  <c r="AA336" i="4"/>
  <c r="AS336" i="4" s="1"/>
  <c r="BH340" i="4"/>
  <c r="AA340" i="4"/>
  <c r="AS340" i="4" s="1"/>
  <c r="BH344" i="4"/>
  <c r="AA344" i="4"/>
  <c r="AS344" i="4" s="1"/>
  <c r="BH348" i="4"/>
  <c r="AA348" i="4"/>
  <c r="AS348" i="4" s="1"/>
  <c r="BH305" i="4"/>
  <c r="AA305" i="4"/>
  <c r="AS305" i="4" s="1"/>
  <c r="BH317" i="4"/>
  <c r="AA317" i="4"/>
  <c r="AS317" i="4" s="1"/>
  <c r="AA341" i="4"/>
  <c r="AS341" i="4" s="1"/>
  <c r="BH341" i="4"/>
  <c r="Z317" i="4"/>
  <c r="AR317" i="4" s="1"/>
  <c r="Z321" i="4"/>
  <c r="AR321" i="4" s="1"/>
  <c r="Z325" i="4"/>
  <c r="AR325" i="4" s="1"/>
  <c r="Z329" i="4"/>
  <c r="AR329" i="4" s="1"/>
  <c r="Z333" i="4"/>
  <c r="AR333" i="4" s="1"/>
  <c r="Z337" i="4"/>
  <c r="AR337" i="4" s="1"/>
  <c r="Z341" i="4"/>
  <c r="AR341" i="4" s="1"/>
  <c r="Z345" i="4"/>
  <c r="AR345" i="4" s="1"/>
  <c r="Z349" i="4"/>
  <c r="AR349" i="4" s="1"/>
  <c r="BM327" i="4" l="1"/>
  <c r="BM323" i="4"/>
  <c r="BM331" i="4"/>
  <c r="BM339" i="4"/>
  <c r="S351" i="4"/>
  <c r="AK351" i="4" s="1"/>
  <c r="BC351" i="4" s="1"/>
  <c r="AE363" i="4"/>
  <c r="AW363" i="4" s="1"/>
  <c r="R351" i="4"/>
  <c r="AJ363" i="4" s="1"/>
  <c r="BB363" i="4" s="1"/>
  <c r="AD363" i="4"/>
  <c r="AV363" i="4" s="1"/>
  <c r="S350" i="4"/>
  <c r="AK362" i="4" s="1"/>
  <c r="BC362" i="4" s="1"/>
  <c r="AE362" i="4"/>
  <c r="AW362" i="4" s="1"/>
  <c r="R350" i="4"/>
  <c r="AJ362" i="4" s="1"/>
  <c r="BB362" i="4" s="1"/>
  <c r="AD362" i="4"/>
  <c r="AV362" i="4" s="1"/>
  <c r="R349" i="4"/>
  <c r="AJ361" i="4" s="1"/>
  <c r="BB361" i="4" s="1"/>
  <c r="AD361" i="4"/>
  <c r="AV361" i="4" s="1"/>
  <c r="S349" i="4"/>
  <c r="AK361" i="4" s="1"/>
  <c r="BC361" i="4" s="1"/>
  <c r="AE361" i="4"/>
  <c r="AW361" i="4" s="1"/>
  <c r="R348" i="4"/>
  <c r="AJ360" i="4" s="1"/>
  <c r="BB360" i="4" s="1"/>
  <c r="AD360" i="4"/>
  <c r="AV360" i="4" s="1"/>
  <c r="S348" i="4"/>
  <c r="AK360" i="4" s="1"/>
  <c r="BC360" i="4" s="1"/>
  <c r="AE360" i="4"/>
  <c r="AW360" i="4" s="1"/>
  <c r="S347" i="4"/>
  <c r="AK347" i="4" s="1"/>
  <c r="BC347" i="4" s="1"/>
  <c r="AE359" i="4"/>
  <c r="AW359" i="4" s="1"/>
  <c r="R347" i="4"/>
  <c r="AJ359" i="4" s="1"/>
  <c r="BB359" i="4" s="1"/>
  <c r="AD359" i="4"/>
  <c r="AV359" i="4" s="1"/>
  <c r="R346" i="4"/>
  <c r="AJ358" i="4" s="1"/>
  <c r="BB358" i="4" s="1"/>
  <c r="AD358" i="4"/>
  <c r="AV358" i="4" s="1"/>
  <c r="S346" i="4"/>
  <c r="AK358" i="4" s="1"/>
  <c r="BC358" i="4" s="1"/>
  <c r="AE358" i="4"/>
  <c r="AW358" i="4" s="1"/>
  <c r="S345" i="4"/>
  <c r="AK357" i="4" s="1"/>
  <c r="BC357" i="4" s="1"/>
  <c r="AE357" i="4"/>
  <c r="AW357" i="4" s="1"/>
  <c r="R345" i="4"/>
  <c r="AJ357" i="4" s="1"/>
  <c r="BB357" i="4" s="1"/>
  <c r="AD357" i="4"/>
  <c r="AV357" i="4" s="1"/>
  <c r="R344" i="4"/>
  <c r="AJ356" i="4" s="1"/>
  <c r="BB356" i="4" s="1"/>
  <c r="AD356" i="4"/>
  <c r="AV356" i="4" s="1"/>
  <c r="S344" i="4"/>
  <c r="AK356" i="4" s="1"/>
  <c r="BC356" i="4" s="1"/>
  <c r="AE356" i="4"/>
  <c r="AW356" i="4" s="1"/>
  <c r="BM329" i="4"/>
  <c r="R343" i="4"/>
  <c r="AJ355" i="4" s="1"/>
  <c r="BB355" i="4" s="1"/>
  <c r="AD355" i="4"/>
  <c r="AV355" i="4" s="1"/>
  <c r="S343" i="4"/>
  <c r="AK355" i="4" s="1"/>
  <c r="BC355" i="4" s="1"/>
  <c r="AE355" i="4"/>
  <c r="AW355" i="4" s="1"/>
  <c r="S342" i="4"/>
  <c r="AK354" i="4" s="1"/>
  <c r="BC354" i="4" s="1"/>
  <c r="AE354" i="4"/>
  <c r="AW354" i="4" s="1"/>
  <c r="BM335" i="4"/>
  <c r="R342" i="4"/>
  <c r="AJ354" i="4" s="1"/>
  <c r="BB354" i="4" s="1"/>
  <c r="AD354" i="4"/>
  <c r="AV354" i="4" s="1"/>
  <c r="R341" i="4"/>
  <c r="AJ353" i="4" s="1"/>
  <c r="BB353" i="4" s="1"/>
  <c r="AD353" i="4"/>
  <c r="AV353" i="4" s="1"/>
  <c r="BM324" i="4"/>
  <c r="S341" i="4"/>
  <c r="AK353" i="4" s="1"/>
  <c r="BC353" i="4" s="1"/>
  <c r="AE353" i="4"/>
  <c r="AW353" i="4" s="1"/>
  <c r="BM325" i="4"/>
  <c r="BM336" i="4"/>
  <c r="BM338" i="4"/>
  <c r="BM333" i="4"/>
  <c r="V25" i="8"/>
  <c r="B12" i="11"/>
  <c r="BM322" i="4"/>
  <c r="BM320" i="4"/>
  <c r="BM317" i="4"/>
  <c r="BM328" i="4"/>
  <c r="AK225" i="4"/>
  <c r="BC225" i="4" s="1"/>
  <c r="BM225" i="4"/>
  <c r="AK240" i="4"/>
  <c r="BC240" i="4" s="1"/>
  <c r="BM240" i="4"/>
  <c r="AH28" i="4"/>
  <c r="AZ28" i="4" s="1"/>
  <c r="AK234" i="4"/>
  <c r="BC234" i="4" s="1"/>
  <c r="BM234" i="4"/>
  <c r="BM258" i="4"/>
  <c r="AK313" i="4"/>
  <c r="BC313" i="4" s="1"/>
  <c r="BM313" i="4"/>
  <c r="AK310" i="4"/>
  <c r="BC310" i="4" s="1"/>
  <c r="BM310" i="4"/>
  <c r="AK217" i="4"/>
  <c r="BC217" i="4" s="1"/>
  <c r="BM217" i="4"/>
  <c r="AK231" i="4"/>
  <c r="BC231" i="4" s="1"/>
  <c r="BM231" i="4"/>
  <c r="AK309" i="4"/>
  <c r="BC309" i="4" s="1"/>
  <c r="BM309" i="4"/>
  <c r="BM330" i="4"/>
  <c r="BM267" i="4"/>
  <c r="BM337" i="4"/>
  <c r="AK305" i="4"/>
  <c r="BC305" i="4" s="1"/>
  <c r="BM305" i="4"/>
  <c r="AK306" i="4"/>
  <c r="BC306" i="4" s="1"/>
  <c r="BM306" i="4"/>
  <c r="AK316" i="4"/>
  <c r="BC316" i="4" s="1"/>
  <c r="BM316" i="4"/>
  <c r="BM334" i="4"/>
  <c r="AK312" i="4"/>
  <c r="BC312" i="4" s="1"/>
  <c r="BM312" i="4"/>
  <c r="AK314" i="4"/>
  <c r="BC314" i="4" s="1"/>
  <c r="BM314" i="4"/>
  <c r="AK315" i="4"/>
  <c r="BC315" i="4" s="1"/>
  <c r="BM315" i="4"/>
  <c r="AK242" i="4"/>
  <c r="BC242" i="4" s="1"/>
  <c r="BM242" i="4"/>
  <c r="BM261" i="4"/>
  <c r="AK308" i="4"/>
  <c r="BC308" i="4" s="1"/>
  <c r="BM308" i="4"/>
  <c r="AK311" i="4"/>
  <c r="BC311" i="4" s="1"/>
  <c r="BM311" i="4"/>
  <c r="AK307" i="4"/>
  <c r="BC307" i="4" s="1"/>
  <c r="BM307" i="4"/>
  <c r="AK241" i="4"/>
  <c r="BC241" i="4" s="1"/>
  <c r="BM241" i="4"/>
  <c r="BM321" i="4"/>
  <c r="BM332" i="4"/>
  <c r="BM318" i="4"/>
  <c r="AK233" i="4"/>
  <c r="BC233" i="4" s="1"/>
  <c r="BM233" i="4"/>
  <c r="AI41" i="4"/>
  <c r="BA41" i="4" s="1"/>
  <c r="AJ325" i="4"/>
  <c r="BB325" i="4" s="1"/>
  <c r="AJ332" i="4"/>
  <c r="BB332" i="4" s="1"/>
  <c r="AJ334" i="4"/>
  <c r="BB334" i="4" s="1"/>
  <c r="AK216" i="4"/>
  <c r="BC216" i="4" s="1"/>
  <c r="AK238" i="4"/>
  <c r="BC238" i="4" s="1"/>
  <c r="AK325" i="4"/>
  <c r="BC325" i="4" s="1"/>
  <c r="AJ317" i="4"/>
  <c r="BB317" i="4" s="1"/>
  <c r="AK336" i="4"/>
  <c r="BC336" i="4" s="1"/>
  <c r="AJ324" i="4"/>
  <c r="BB324" i="4" s="1"/>
  <c r="AK339" i="4"/>
  <c r="BC339" i="4" s="1"/>
  <c r="AJ339" i="4"/>
  <c r="BB339" i="4" s="1"/>
  <c r="AJ326" i="4"/>
  <c r="BB326" i="4" s="1"/>
  <c r="AK322" i="4"/>
  <c r="BC322" i="4" s="1"/>
  <c r="AK222" i="4"/>
  <c r="BC222" i="4" s="1"/>
  <c r="AK349" i="4"/>
  <c r="BC349" i="4" s="1"/>
  <c r="AK317" i="4"/>
  <c r="BC317" i="4" s="1"/>
  <c r="AK328" i="4"/>
  <c r="BC328" i="4" s="1"/>
  <c r="AK331" i="4"/>
  <c r="BC331" i="4" s="1"/>
  <c r="AJ331" i="4"/>
  <c r="BB331" i="4" s="1"/>
  <c r="AJ318" i="4"/>
  <c r="BB318" i="4" s="1"/>
  <c r="AK239" i="4"/>
  <c r="BC239" i="4" s="1"/>
  <c r="AJ333" i="4"/>
  <c r="BB333" i="4" s="1"/>
  <c r="AK330" i="4"/>
  <c r="BC330" i="4" s="1"/>
  <c r="AK320" i="4"/>
  <c r="BC320" i="4" s="1"/>
  <c r="AK323" i="4"/>
  <c r="BC323" i="4" s="1"/>
  <c r="AJ323" i="4"/>
  <c r="BB323" i="4" s="1"/>
  <c r="AK232" i="4"/>
  <c r="BC232" i="4" s="1"/>
  <c r="AK223" i="4"/>
  <c r="BC223" i="4" s="1"/>
  <c r="AK334" i="4"/>
  <c r="BC334" i="4" s="1"/>
  <c r="AK333" i="4"/>
  <c r="BC333" i="4" s="1"/>
  <c r="AK229" i="4"/>
  <c r="BC229" i="4" s="1"/>
  <c r="AK326" i="4"/>
  <c r="BC326" i="4" s="1"/>
  <c r="AJ337" i="4"/>
  <c r="BB337" i="4" s="1"/>
  <c r="AK324" i="4"/>
  <c r="BC324" i="4" s="1"/>
  <c r="AK327" i="4"/>
  <c r="BC327" i="4" s="1"/>
  <c r="AJ327" i="4"/>
  <c r="BB327" i="4" s="1"/>
  <c r="AK226" i="4"/>
  <c r="BC226" i="4" s="1"/>
  <c r="AK329" i="4"/>
  <c r="BC329" i="4" s="1"/>
  <c r="AJ321" i="4"/>
  <c r="BB321" i="4" s="1"/>
  <c r="AJ328" i="4"/>
  <c r="BB328" i="4" s="1"/>
  <c r="AJ330" i="4"/>
  <c r="BB330" i="4" s="1"/>
  <c r="AK224" i="4"/>
  <c r="BC224" i="4" s="1"/>
  <c r="AK215" i="4"/>
  <c r="BC215" i="4" s="1"/>
  <c r="AK237" i="4"/>
  <c r="BC237" i="4" s="1"/>
  <c r="AK236" i="4"/>
  <c r="BC236" i="4" s="1"/>
  <c r="AK227" i="4"/>
  <c r="BC227" i="4" s="1"/>
  <c r="AK228" i="4"/>
  <c r="BC228" i="4" s="1"/>
  <c r="AK219" i="4"/>
  <c r="BC219" i="4" s="1"/>
  <c r="AJ260" i="4"/>
  <c r="BB260" i="4" s="1"/>
  <c r="AJ272" i="4"/>
  <c r="BB272" i="4" s="1"/>
  <c r="AK278" i="4"/>
  <c r="BC278" i="4" s="1"/>
  <c r="AK273" i="4"/>
  <c r="BC273" i="4" s="1"/>
  <c r="AJ28" i="4"/>
  <c r="BB28" i="4" s="1"/>
  <c r="AJ40" i="4"/>
  <c r="BB40" i="4" s="1"/>
  <c r="AK271" i="4"/>
  <c r="BC271" i="4" s="1"/>
  <c r="AK321" i="4"/>
  <c r="BC321" i="4" s="1"/>
  <c r="AK332" i="4"/>
  <c r="BC332" i="4" s="1"/>
  <c r="AK318" i="4"/>
  <c r="BC318" i="4" s="1"/>
  <c r="AJ320" i="4"/>
  <c r="BB320" i="4" s="1"/>
  <c r="AK335" i="4"/>
  <c r="BC335" i="4" s="1"/>
  <c r="AK338" i="4"/>
  <c r="BC338" i="4" s="1"/>
  <c r="AJ335" i="4"/>
  <c r="BB335" i="4" s="1"/>
  <c r="AJ322" i="4"/>
  <c r="BB322" i="4" s="1"/>
  <c r="BL29" i="4"/>
  <c r="AK230" i="4"/>
  <c r="BC230" i="4" s="1"/>
  <c r="AK221" i="4"/>
  <c r="BC221" i="4" s="1"/>
  <c r="AK220" i="4"/>
  <c r="BC220" i="4" s="1"/>
  <c r="AJ269" i="4"/>
  <c r="BB269" i="4" s="1"/>
  <c r="AJ281" i="4"/>
  <c r="BB281" i="4" s="1"/>
  <c r="AJ267" i="4"/>
  <c r="BB267" i="4" s="1"/>
  <c r="AJ279" i="4"/>
  <c r="BB279" i="4" s="1"/>
  <c r="AJ258" i="4"/>
  <c r="BB258" i="4" s="1"/>
  <c r="AJ270" i="4"/>
  <c r="BB270" i="4" s="1"/>
  <c r="AJ261" i="4"/>
  <c r="BB261" i="4" s="1"/>
  <c r="AJ273" i="4"/>
  <c r="BB273" i="4" s="1"/>
  <c r="AK214" i="4"/>
  <c r="BC214" i="4" s="1"/>
  <c r="AK218" i="4"/>
  <c r="BC218" i="4" s="1"/>
  <c r="AK265" i="4"/>
  <c r="BC265" i="4" s="1"/>
  <c r="AK277" i="4"/>
  <c r="BC277" i="4" s="1"/>
  <c r="AK274" i="4"/>
  <c r="BC274" i="4" s="1"/>
  <c r="AK286" i="4"/>
  <c r="BC286" i="4" s="1"/>
  <c r="AK41" i="4"/>
  <c r="BC41" i="4" s="1"/>
  <c r="AK29" i="4"/>
  <c r="BC29" i="4" s="1"/>
  <c r="AK258" i="4"/>
  <c r="BC258" i="4" s="1"/>
  <c r="AK270" i="4"/>
  <c r="BC270" i="4" s="1"/>
  <c r="AK337" i="4"/>
  <c r="BC337" i="4" s="1"/>
  <c r="AJ329" i="4"/>
  <c r="BB329" i="4" s="1"/>
  <c r="AJ336" i="4"/>
  <c r="BB336" i="4" s="1"/>
  <c r="AK319" i="4"/>
  <c r="BC319" i="4" s="1"/>
  <c r="AJ319" i="4"/>
  <c r="BB319" i="4" s="1"/>
  <c r="AJ338" i="4"/>
  <c r="BB338" i="4" s="1"/>
  <c r="AK246" i="4"/>
  <c r="BC246" i="4" s="1"/>
  <c r="AK243" i="4"/>
  <c r="BC243" i="4" s="1"/>
  <c r="AK253" i="4"/>
  <c r="BC253" i="4" s="1"/>
  <c r="AK244" i="4"/>
  <c r="BC244" i="4" s="1"/>
  <c r="AK235" i="4"/>
  <c r="BC235" i="4" s="1"/>
  <c r="AJ268" i="4"/>
  <c r="BB268" i="4" s="1"/>
  <c r="AJ280" i="4"/>
  <c r="BB280" i="4" s="1"/>
  <c r="AK279" i="4"/>
  <c r="BC279" i="4" s="1"/>
  <c r="AK276" i="4"/>
  <c r="BC276" i="4" s="1"/>
  <c r="AK269" i="4"/>
  <c r="BC269" i="4" s="1"/>
  <c r="AE264" i="4"/>
  <c r="AW264" i="4" s="1"/>
  <c r="S252" i="4"/>
  <c r="AE267" i="4"/>
  <c r="AW267" i="4" s="1"/>
  <c r="S255" i="4"/>
  <c r="AD352" i="4"/>
  <c r="AV352" i="4" s="1"/>
  <c r="R340" i="4"/>
  <c r="AE257" i="4"/>
  <c r="AW257" i="4" s="1"/>
  <c r="S245" i="4"/>
  <c r="AE268" i="4"/>
  <c r="AW268" i="4" s="1"/>
  <c r="S256" i="4"/>
  <c r="BM256" i="4" s="1"/>
  <c r="AE261" i="4"/>
  <c r="AW261" i="4" s="1"/>
  <c r="S249" i="4"/>
  <c r="AE266" i="4"/>
  <c r="AW266" i="4" s="1"/>
  <c r="S254" i="4"/>
  <c r="AE262" i="4"/>
  <c r="AW262" i="4" s="1"/>
  <c r="S250" i="4"/>
  <c r="BM250" i="4" s="1"/>
  <c r="AE260" i="4"/>
  <c r="AW260" i="4" s="1"/>
  <c r="S248" i="4"/>
  <c r="BM248" i="4" s="1"/>
  <c r="AE263" i="4"/>
  <c r="AW263" i="4" s="1"/>
  <c r="S251" i="4"/>
  <c r="BM251" i="4" s="1"/>
  <c r="AE352" i="4"/>
  <c r="AW352" i="4" s="1"/>
  <c r="S340" i="4"/>
  <c r="AE259" i="4"/>
  <c r="AW259" i="4" s="1"/>
  <c r="S247" i="4"/>
  <c r="C210" i="5"/>
  <c r="L210" i="5" s="1"/>
  <c r="D208" i="5"/>
  <c r="M208" i="5" s="1"/>
  <c r="C232" i="5"/>
  <c r="L232" i="5" s="1"/>
  <c r="AE211" i="4"/>
  <c r="AW211" i="4" s="1"/>
  <c r="BJ211" i="4"/>
  <c r="D242" i="5"/>
  <c r="M242" i="5" s="1"/>
  <c r="D210" i="5"/>
  <c r="M210" i="5" s="1"/>
  <c r="C241" i="5"/>
  <c r="L241" i="5" s="1"/>
  <c r="C225" i="5"/>
  <c r="L225" i="5" s="1"/>
  <c r="C209" i="5"/>
  <c r="L209" i="5" s="1"/>
  <c r="D225" i="5"/>
  <c r="M225" i="5" s="1"/>
  <c r="D253" i="5"/>
  <c r="M253" i="5" s="1"/>
  <c r="C244" i="5"/>
  <c r="L244" i="5" s="1"/>
  <c r="C228" i="5"/>
  <c r="L228" i="5" s="1"/>
  <c r="C212" i="5"/>
  <c r="L212" i="5" s="1"/>
  <c r="D215" i="5"/>
  <c r="M215" i="5" s="1"/>
  <c r="D238" i="5"/>
  <c r="M238" i="5" s="1"/>
  <c r="D206" i="5"/>
  <c r="M206" i="5" s="1"/>
  <c r="C235" i="5"/>
  <c r="L235" i="5" s="1"/>
  <c r="C219" i="5"/>
  <c r="L219" i="5" s="1"/>
  <c r="C203" i="5"/>
  <c r="L203" i="5" s="1"/>
  <c r="AE240" i="4"/>
  <c r="AW240" i="4" s="1"/>
  <c r="BJ240" i="4"/>
  <c r="AE216" i="4"/>
  <c r="AW216" i="4" s="1"/>
  <c r="BJ216" i="4"/>
  <c r="AE207" i="4"/>
  <c r="AW207" i="4" s="1"/>
  <c r="BJ207" i="4"/>
  <c r="AE234" i="4"/>
  <c r="AW234" i="4" s="1"/>
  <c r="BJ234" i="4"/>
  <c r="AE214" i="4"/>
  <c r="AW214" i="4" s="1"/>
  <c r="BJ214" i="4"/>
  <c r="AE213" i="4"/>
  <c r="AW213" i="4" s="1"/>
  <c r="BJ213" i="4"/>
  <c r="AE220" i="4"/>
  <c r="AW220" i="4" s="1"/>
  <c r="BJ220" i="4"/>
  <c r="C206" i="5"/>
  <c r="L206" i="5" s="1"/>
  <c r="D232" i="5"/>
  <c r="M232" i="5" s="1"/>
  <c r="D248" i="5"/>
  <c r="M248" i="5" s="1"/>
  <c r="D245" i="5"/>
  <c r="M245" i="5" s="1"/>
  <c r="AE225" i="4"/>
  <c r="AW225" i="4" s="1"/>
  <c r="BJ225" i="4"/>
  <c r="AE253" i="4"/>
  <c r="AW253" i="4" s="1"/>
  <c r="BJ253" i="4"/>
  <c r="AE218" i="4"/>
  <c r="AW218" i="4" s="1"/>
  <c r="BJ218" i="4"/>
  <c r="AI28" i="4"/>
  <c r="BA28" i="4" s="1"/>
  <c r="AI40" i="4"/>
  <c r="BA40" i="4" s="1"/>
  <c r="BL28" i="4"/>
  <c r="AE227" i="4"/>
  <c r="AW227" i="4" s="1"/>
  <c r="BJ227" i="4"/>
  <c r="AE203" i="4"/>
  <c r="AW203" i="4" s="1"/>
  <c r="BJ203" i="4"/>
  <c r="AE226" i="4"/>
  <c r="AW226" i="4" s="1"/>
  <c r="BJ226" i="4"/>
  <c r="D219" i="5"/>
  <c r="M219" i="5" s="1"/>
  <c r="D240" i="5"/>
  <c r="M240" i="5" s="1"/>
  <c r="C222" i="5"/>
  <c r="L222" i="5" s="1"/>
  <c r="D234" i="5"/>
  <c r="M234" i="5" s="1"/>
  <c r="D250" i="5"/>
  <c r="M250" i="5" s="1"/>
  <c r="C237" i="5"/>
  <c r="L237" i="5" s="1"/>
  <c r="C221" i="5"/>
  <c r="L221" i="5" s="1"/>
  <c r="C205" i="5"/>
  <c r="L205" i="5" s="1"/>
  <c r="D217" i="5"/>
  <c r="M217" i="5" s="1"/>
  <c r="D239" i="5"/>
  <c r="M239" i="5" s="1"/>
  <c r="D207" i="5"/>
  <c r="M207" i="5" s="1"/>
  <c r="D230" i="5"/>
  <c r="M230" i="5" s="1"/>
  <c r="D246" i="5"/>
  <c r="M246" i="5" s="1"/>
  <c r="C231" i="5"/>
  <c r="L231" i="5" s="1"/>
  <c r="C215" i="5"/>
  <c r="L215" i="5" s="1"/>
  <c r="AE208" i="4"/>
  <c r="AW208" i="4" s="1"/>
  <c r="BJ208" i="4"/>
  <c r="AE223" i="4"/>
  <c r="AW223" i="4" s="1"/>
  <c r="BJ223" i="4"/>
  <c r="AE254" i="4"/>
  <c r="AW254" i="4" s="1"/>
  <c r="BJ254" i="4"/>
  <c r="AE265" i="4"/>
  <c r="AW265" i="4" s="1"/>
  <c r="AE238" i="4"/>
  <c r="AW238" i="4" s="1"/>
  <c r="BJ238" i="4"/>
  <c r="AE206" i="4"/>
  <c r="AW206" i="4" s="1"/>
  <c r="BJ206" i="4"/>
  <c r="AE237" i="4"/>
  <c r="AW237" i="4" s="1"/>
  <c r="BJ237" i="4"/>
  <c r="AE205" i="4"/>
  <c r="AW205" i="4" s="1"/>
  <c r="BJ205" i="4"/>
  <c r="AE244" i="4"/>
  <c r="AW244" i="4" s="1"/>
  <c r="BJ244" i="4"/>
  <c r="AE212" i="4"/>
  <c r="AW212" i="4" s="1"/>
  <c r="BJ212" i="4"/>
  <c r="C238" i="5"/>
  <c r="L238" i="5" s="1"/>
  <c r="D211" i="5"/>
  <c r="M211" i="5" s="1"/>
  <c r="D244" i="5"/>
  <c r="M244" i="5" s="1"/>
  <c r="D212" i="5"/>
  <c r="M212" i="5" s="1"/>
  <c r="C234" i="5"/>
  <c r="L234" i="5" s="1"/>
  <c r="C218" i="5"/>
  <c r="L218" i="5" s="1"/>
  <c r="D235" i="5"/>
  <c r="M235" i="5" s="1"/>
  <c r="D203" i="5"/>
  <c r="M203" i="5" s="1"/>
  <c r="BP28" i="4"/>
  <c r="D224" i="5"/>
  <c r="M224" i="5" s="1"/>
  <c r="D252" i="5"/>
  <c r="M252" i="5" s="1"/>
  <c r="C240" i="5"/>
  <c r="L240" i="5" s="1"/>
  <c r="C224" i="5"/>
  <c r="L224" i="5" s="1"/>
  <c r="C208" i="5"/>
  <c r="L208" i="5" s="1"/>
  <c r="D237" i="5"/>
  <c r="M237" i="5" s="1"/>
  <c r="D221" i="5"/>
  <c r="M221" i="5" s="1"/>
  <c r="AE217" i="4"/>
  <c r="AW217" i="4" s="1"/>
  <c r="BJ217" i="4"/>
  <c r="AE247" i="4"/>
  <c r="AW247" i="4" s="1"/>
  <c r="BJ247" i="4"/>
  <c r="AE202" i="4"/>
  <c r="AW202" i="4" s="1"/>
  <c r="BJ202" i="4"/>
  <c r="D213" i="5"/>
  <c r="M213" i="5" s="1"/>
  <c r="AE233" i="4"/>
  <c r="AW233" i="4" s="1"/>
  <c r="BJ233" i="4"/>
  <c r="D243" i="5"/>
  <c r="M243" i="5" s="1"/>
  <c r="D226" i="5"/>
  <c r="M226" i="5" s="1"/>
  <c r="D254" i="5"/>
  <c r="M254" i="5" s="1"/>
  <c r="C233" i="5"/>
  <c r="L233" i="5" s="1"/>
  <c r="C217" i="5"/>
  <c r="L217" i="5" s="1"/>
  <c r="C248" i="5"/>
  <c r="L248" i="5" s="1"/>
  <c r="C247" i="5"/>
  <c r="L247" i="5" s="1"/>
  <c r="D241" i="5"/>
  <c r="M241" i="5" s="1"/>
  <c r="D209" i="5"/>
  <c r="M209" i="5" s="1"/>
  <c r="D231" i="5"/>
  <c r="M231" i="5" s="1"/>
  <c r="D247" i="5"/>
  <c r="M247" i="5" s="1"/>
  <c r="D222" i="5"/>
  <c r="M222" i="5" s="1"/>
  <c r="C243" i="5"/>
  <c r="L243" i="5" s="1"/>
  <c r="C227" i="5"/>
  <c r="L227" i="5" s="1"/>
  <c r="C211" i="5"/>
  <c r="L211" i="5" s="1"/>
  <c r="AE232" i="4"/>
  <c r="AW232" i="4" s="1"/>
  <c r="BJ232" i="4"/>
  <c r="AE248" i="4"/>
  <c r="AW248" i="4" s="1"/>
  <c r="BJ248" i="4"/>
  <c r="AE230" i="4"/>
  <c r="AW230" i="4" s="1"/>
  <c r="BJ230" i="4"/>
  <c r="AE246" i="4"/>
  <c r="AW246" i="4" s="1"/>
  <c r="BJ246" i="4"/>
  <c r="AE229" i="4"/>
  <c r="AW229" i="4" s="1"/>
  <c r="BJ229" i="4"/>
  <c r="AE245" i="4"/>
  <c r="AW245" i="4" s="1"/>
  <c r="BJ245" i="4"/>
  <c r="AE236" i="4"/>
  <c r="AW236" i="4" s="1"/>
  <c r="BJ236" i="4"/>
  <c r="AE204" i="4"/>
  <c r="AW204" i="4" s="1"/>
  <c r="BJ204" i="4"/>
  <c r="AE258" i="4"/>
  <c r="AW258" i="4" s="1"/>
  <c r="AE243" i="4"/>
  <c r="AW243" i="4" s="1"/>
  <c r="BJ243" i="4"/>
  <c r="AE219" i="4"/>
  <c r="AW219" i="4" s="1"/>
  <c r="BJ219" i="4"/>
  <c r="AE255" i="4"/>
  <c r="AW255" i="4" s="1"/>
  <c r="BJ255" i="4"/>
  <c r="D256" i="5"/>
  <c r="M256" i="5" s="1"/>
  <c r="C226" i="5"/>
  <c r="L226" i="5" s="1"/>
  <c r="C216" i="5"/>
  <c r="L216" i="5" s="1"/>
  <c r="C250" i="5"/>
  <c r="L250" i="5" s="1"/>
  <c r="AE249" i="4"/>
  <c r="AW249" i="4" s="1"/>
  <c r="BJ249" i="4"/>
  <c r="AE231" i="4"/>
  <c r="AW231" i="4" s="1"/>
  <c r="BJ231" i="4"/>
  <c r="AE235" i="4"/>
  <c r="AW235" i="4" s="1"/>
  <c r="BJ235" i="4"/>
  <c r="D204" i="5"/>
  <c r="M204" i="5" s="1"/>
  <c r="C230" i="5"/>
  <c r="L230" i="5" s="1"/>
  <c r="D227" i="5"/>
  <c r="M227" i="5" s="1"/>
  <c r="D255" i="5"/>
  <c r="M255" i="5" s="1"/>
  <c r="D216" i="5"/>
  <c r="M216" i="5" s="1"/>
  <c r="C236" i="5"/>
  <c r="L236" i="5" s="1"/>
  <c r="C220" i="5"/>
  <c r="L220" i="5" s="1"/>
  <c r="C204" i="5"/>
  <c r="L204" i="5" s="1"/>
  <c r="D205" i="5"/>
  <c r="M205" i="5" s="1"/>
  <c r="D229" i="5"/>
  <c r="M229" i="5" s="1"/>
  <c r="D257" i="5"/>
  <c r="M257" i="5" s="1"/>
  <c r="AE241" i="4"/>
  <c r="AW241" i="4" s="1"/>
  <c r="BJ241" i="4"/>
  <c r="AE209" i="4"/>
  <c r="AW209" i="4" s="1"/>
  <c r="BJ209" i="4"/>
  <c r="AE239" i="4"/>
  <c r="AW239" i="4" s="1"/>
  <c r="BJ239" i="4"/>
  <c r="AE215" i="4"/>
  <c r="AW215" i="4" s="1"/>
  <c r="BJ215" i="4"/>
  <c r="AE210" i="4"/>
  <c r="AW210" i="4" s="1"/>
  <c r="BJ210" i="4"/>
  <c r="D228" i="5"/>
  <c r="M228" i="5" s="1"/>
  <c r="C242" i="5"/>
  <c r="L242" i="5" s="1"/>
  <c r="D220" i="5"/>
  <c r="M220" i="5" s="1"/>
  <c r="D236" i="5"/>
  <c r="M236" i="5" s="1"/>
  <c r="C214" i="5"/>
  <c r="L214" i="5" s="1"/>
  <c r="D218" i="5"/>
  <c r="M218" i="5" s="1"/>
  <c r="C245" i="5"/>
  <c r="L245" i="5" s="1"/>
  <c r="C229" i="5"/>
  <c r="L229" i="5" s="1"/>
  <c r="C213" i="5"/>
  <c r="L213" i="5" s="1"/>
  <c r="D233" i="5"/>
  <c r="M233" i="5" s="1"/>
  <c r="D249" i="5"/>
  <c r="M249" i="5" s="1"/>
  <c r="C246" i="5"/>
  <c r="L246" i="5" s="1"/>
  <c r="D223" i="5"/>
  <c r="M223" i="5" s="1"/>
  <c r="D251" i="5"/>
  <c r="M251" i="5" s="1"/>
  <c r="C249" i="5"/>
  <c r="L249" i="5" s="1"/>
  <c r="D214" i="5"/>
  <c r="M214" i="5" s="1"/>
  <c r="C239" i="5"/>
  <c r="L239" i="5" s="1"/>
  <c r="C223" i="5"/>
  <c r="L223" i="5" s="1"/>
  <c r="C207" i="5"/>
  <c r="L207" i="5" s="1"/>
  <c r="AE224" i="4"/>
  <c r="AW224" i="4" s="1"/>
  <c r="BJ224" i="4"/>
  <c r="AE252" i="4"/>
  <c r="AW252" i="4" s="1"/>
  <c r="BJ252" i="4"/>
  <c r="AE242" i="4"/>
  <c r="AW242" i="4" s="1"/>
  <c r="BJ242" i="4"/>
  <c r="AE251" i="4"/>
  <c r="AW251" i="4" s="1"/>
  <c r="BJ251" i="4"/>
  <c r="AE222" i="4"/>
  <c r="AW222" i="4" s="1"/>
  <c r="BJ222" i="4"/>
  <c r="AE250" i="4"/>
  <c r="AW250" i="4" s="1"/>
  <c r="BJ250" i="4"/>
  <c r="AE221" i="4"/>
  <c r="AW221" i="4" s="1"/>
  <c r="BJ221" i="4"/>
  <c r="AE228" i="4"/>
  <c r="AW228" i="4" s="1"/>
  <c r="BJ228" i="4"/>
  <c r="AE256" i="4"/>
  <c r="AW256" i="4" s="1"/>
  <c r="BJ256" i="4"/>
  <c r="D316" i="5"/>
  <c r="M316" i="5" s="1"/>
  <c r="T316" i="5" s="1"/>
  <c r="D350" i="5"/>
  <c r="AE334" i="4"/>
  <c r="AW334" i="4" s="1"/>
  <c r="BJ334" i="4"/>
  <c r="AE339" i="4"/>
  <c r="AW339" i="4" s="1"/>
  <c r="BJ339" i="4"/>
  <c r="AE323" i="4"/>
  <c r="AW323" i="4" s="1"/>
  <c r="BJ323" i="4"/>
  <c r="D318" i="5"/>
  <c r="M318" i="5" s="1"/>
  <c r="T318" i="5" s="1"/>
  <c r="D341" i="5"/>
  <c r="M341" i="5" s="1"/>
  <c r="M370" i="5" s="1"/>
  <c r="D325" i="5"/>
  <c r="M325" i="5" s="1"/>
  <c r="T325" i="5" s="1"/>
  <c r="D309" i="5"/>
  <c r="M309" i="5" s="1"/>
  <c r="D348" i="5"/>
  <c r="M348" i="5" s="1"/>
  <c r="D343" i="5"/>
  <c r="M343" i="5" s="1"/>
  <c r="D327" i="5"/>
  <c r="M327" i="5" s="1"/>
  <c r="T327" i="5" s="1"/>
  <c r="D311" i="5"/>
  <c r="M311" i="5" s="1"/>
  <c r="T311" i="5" s="1"/>
  <c r="AE345" i="4"/>
  <c r="AW345" i="4" s="1"/>
  <c r="BJ345" i="4"/>
  <c r="AE329" i="4"/>
  <c r="AW329" i="4" s="1"/>
  <c r="BJ329" i="4"/>
  <c r="AE313" i="4"/>
  <c r="AW313" i="4" s="1"/>
  <c r="BJ313" i="4"/>
  <c r="AD341" i="4"/>
  <c r="AV341" i="4" s="1"/>
  <c r="AD325" i="4"/>
  <c r="AV325" i="4" s="1"/>
  <c r="AD309" i="4"/>
  <c r="AV309" i="4" s="1"/>
  <c r="AD320" i="4"/>
  <c r="AV320" i="4" s="1"/>
  <c r="AD347" i="4"/>
  <c r="AV347" i="4" s="1"/>
  <c r="AD331" i="4"/>
  <c r="AV331" i="4" s="1"/>
  <c r="AD315" i="4"/>
  <c r="AV315" i="4" s="1"/>
  <c r="AE342" i="4"/>
  <c r="AW342" i="4" s="1"/>
  <c r="BJ342" i="4"/>
  <c r="AD338" i="4"/>
  <c r="AV338" i="4" s="1"/>
  <c r="AD322" i="4"/>
  <c r="AV322" i="4" s="1"/>
  <c r="AD306" i="4"/>
  <c r="AV306" i="4" s="1"/>
  <c r="AE312" i="4"/>
  <c r="AW312" i="4" s="1"/>
  <c r="BJ312" i="4"/>
  <c r="D306" i="5"/>
  <c r="M306" i="5" s="1"/>
  <c r="T306" i="5" s="1"/>
  <c r="D337" i="5"/>
  <c r="M337" i="5" s="1"/>
  <c r="T337" i="5" s="1"/>
  <c r="D321" i="5"/>
  <c r="M321" i="5" s="1"/>
  <c r="D326" i="5"/>
  <c r="M326" i="5" s="1"/>
  <c r="T326" i="5" s="1"/>
  <c r="D344" i="5"/>
  <c r="M344" i="5" s="1"/>
  <c r="T344" i="5" s="1"/>
  <c r="D338" i="5"/>
  <c r="M338" i="5" s="1"/>
  <c r="T338" i="5" s="1"/>
  <c r="D339" i="5"/>
  <c r="M339" i="5" s="1"/>
  <c r="D323" i="5"/>
  <c r="M323" i="5" s="1"/>
  <c r="T323" i="5" s="1"/>
  <c r="D307" i="5"/>
  <c r="M307" i="5" s="1"/>
  <c r="T307" i="5" s="1"/>
  <c r="D322" i="5"/>
  <c r="M322" i="5" s="1"/>
  <c r="T322" i="5" s="1"/>
  <c r="AE341" i="4"/>
  <c r="AW341" i="4" s="1"/>
  <c r="BJ341" i="4"/>
  <c r="AE325" i="4"/>
  <c r="AW325" i="4" s="1"/>
  <c r="BJ325" i="4"/>
  <c r="AE309" i="4"/>
  <c r="AW309" i="4" s="1"/>
  <c r="BJ309" i="4"/>
  <c r="AD337" i="4"/>
  <c r="AV337" i="4" s="1"/>
  <c r="AD321" i="4"/>
  <c r="AV321" i="4" s="1"/>
  <c r="AD305" i="4"/>
  <c r="AV305" i="4" s="1"/>
  <c r="AD328" i="4"/>
  <c r="AV328" i="4" s="1"/>
  <c r="AD343" i="4"/>
  <c r="AV343" i="4" s="1"/>
  <c r="AD327" i="4"/>
  <c r="AV327" i="4" s="1"/>
  <c r="AD311" i="4"/>
  <c r="AV311" i="4" s="1"/>
  <c r="AE310" i="4"/>
  <c r="AW310" i="4" s="1"/>
  <c r="BJ310" i="4"/>
  <c r="AD350" i="4"/>
  <c r="AV350" i="4" s="1"/>
  <c r="AD334" i="4"/>
  <c r="AV334" i="4" s="1"/>
  <c r="AD318" i="4"/>
  <c r="AV318" i="4" s="1"/>
  <c r="AE328" i="4"/>
  <c r="AW328" i="4" s="1"/>
  <c r="BJ328" i="4"/>
  <c r="AE307" i="4"/>
  <c r="AW307" i="4" s="1"/>
  <c r="BJ307" i="4"/>
  <c r="D328" i="5"/>
  <c r="M328" i="5" s="1"/>
  <c r="T328" i="5" s="1"/>
  <c r="D312" i="5"/>
  <c r="M312" i="5" s="1"/>
  <c r="AE326" i="4"/>
  <c r="AW326" i="4" s="1"/>
  <c r="BJ326" i="4"/>
  <c r="AE340" i="4"/>
  <c r="AW340" i="4" s="1"/>
  <c r="BJ340" i="4"/>
  <c r="AE324" i="4"/>
  <c r="AW324" i="4" s="1"/>
  <c r="BJ324" i="4"/>
  <c r="AE308" i="4"/>
  <c r="AW308" i="4" s="1"/>
  <c r="BJ308" i="4"/>
  <c r="AD348" i="4"/>
  <c r="AV348" i="4" s="1"/>
  <c r="AD316" i="4"/>
  <c r="AV316" i="4" s="1"/>
  <c r="AE314" i="4"/>
  <c r="AW314" i="4" s="1"/>
  <c r="BJ314" i="4"/>
  <c r="AE351" i="4"/>
  <c r="AW351" i="4" s="1"/>
  <c r="BJ351" i="4"/>
  <c r="AE335" i="4"/>
  <c r="AW335" i="4" s="1"/>
  <c r="BJ335" i="4"/>
  <c r="AE319" i="4"/>
  <c r="AW319" i="4" s="1"/>
  <c r="BJ319" i="4"/>
  <c r="AE338" i="4"/>
  <c r="AW338" i="4" s="1"/>
  <c r="BJ338" i="4"/>
  <c r="D332" i="5"/>
  <c r="M332" i="5" s="1"/>
  <c r="T332" i="5" s="1"/>
  <c r="AD340" i="4"/>
  <c r="AV340" i="4" s="1"/>
  <c r="D349" i="5"/>
  <c r="M349" i="5" s="1"/>
  <c r="D333" i="5"/>
  <c r="M333" i="5" s="1"/>
  <c r="T333" i="5" s="1"/>
  <c r="D317" i="5"/>
  <c r="M317" i="5" s="1"/>
  <c r="T317" i="5" s="1"/>
  <c r="D346" i="5"/>
  <c r="M346" i="5" s="1"/>
  <c r="T346" i="5" s="1"/>
  <c r="D351" i="5"/>
  <c r="D335" i="5"/>
  <c r="M335" i="5" s="1"/>
  <c r="D319" i="5"/>
  <c r="M319" i="5" s="1"/>
  <c r="T319" i="5" s="1"/>
  <c r="D334" i="5"/>
  <c r="M334" i="5" s="1"/>
  <c r="D352" i="5"/>
  <c r="AE337" i="4"/>
  <c r="AW337" i="4" s="1"/>
  <c r="BJ337" i="4"/>
  <c r="AE321" i="4"/>
  <c r="AW321" i="4" s="1"/>
  <c r="BJ321" i="4"/>
  <c r="AE305" i="4"/>
  <c r="AW305" i="4" s="1"/>
  <c r="BJ305" i="4"/>
  <c r="AD349" i="4"/>
  <c r="AV349" i="4" s="1"/>
  <c r="AD333" i="4"/>
  <c r="AV333" i="4" s="1"/>
  <c r="AD317" i="4"/>
  <c r="AV317" i="4" s="1"/>
  <c r="AE330" i="4"/>
  <c r="AW330" i="4" s="1"/>
  <c r="BJ330" i="4"/>
  <c r="AD336" i="4"/>
  <c r="AV336" i="4" s="1"/>
  <c r="AD339" i="4"/>
  <c r="AV339" i="4" s="1"/>
  <c r="AD323" i="4"/>
  <c r="AV323" i="4" s="1"/>
  <c r="AD307" i="4"/>
  <c r="AV307" i="4" s="1"/>
  <c r="AD346" i="4"/>
  <c r="AV346" i="4" s="1"/>
  <c r="AD330" i="4"/>
  <c r="AV330" i="4" s="1"/>
  <c r="AD314" i="4"/>
  <c r="AV314" i="4" s="1"/>
  <c r="D342" i="5"/>
  <c r="M342" i="5" s="1"/>
  <c r="D340" i="5"/>
  <c r="M340" i="5" s="1"/>
  <c r="T340" i="5" s="1"/>
  <c r="D324" i="5"/>
  <c r="M324" i="5" s="1"/>
  <c r="T324" i="5" s="1"/>
  <c r="D308" i="5"/>
  <c r="M308" i="5" s="1"/>
  <c r="D310" i="5"/>
  <c r="M310" i="5" s="1"/>
  <c r="AE336" i="4"/>
  <c r="AW336" i="4" s="1"/>
  <c r="BJ336" i="4"/>
  <c r="AE320" i="4"/>
  <c r="AW320" i="4" s="1"/>
  <c r="BJ320" i="4"/>
  <c r="AE350" i="4"/>
  <c r="AW350" i="4" s="1"/>
  <c r="BJ350" i="4"/>
  <c r="AD324" i="4"/>
  <c r="AV324" i="4" s="1"/>
  <c r="AD312" i="4"/>
  <c r="AV312" i="4" s="1"/>
  <c r="AE347" i="4"/>
  <c r="AW347" i="4" s="1"/>
  <c r="BJ347" i="4"/>
  <c r="AE331" i="4"/>
  <c r="AW331" i="4" s="1"/>
  <c r="BJ331" i="4"/>
  <c r="AE315" i="4"/>
  <c r="AW315" i="4" s="1"/>
  <c r="BJ315" i="4"/>
  <c r="AE346" i="4"/>
  <c r="AW346" i="4" s="1"/>
  <c r="BJ346" i="4"/>
  <c r="AE344" i="4"/>
  <c r="AW344" i="4" s="1"/>
  <c r="BJ344" i="4"/>
  <c r="D345" i="5"/>
  <c r="M345" i="5" s="1"/>
  <c r="T345" i="5" s="1"/>
  <c r="D329" i="5"/>
  <c r="M329" i="5" s="1"/>
  <c r="D313" i="5"/>
  <c r="M313" i="5" s="1"/>
  <c r="T313" i="5" s="1"/>
  <c r="D314" i="5"/>
  <c r="M314" i="5" s="1"/>
  <c r="D347" i="5"/>
  <c r="M347" i="5" s="1"/>
  <c r="T347" i="5" s="1"/>
  <c r="D331" i="5"/>
  <c r="M331" i="5" s="1"/>
  <c r="D315" i="5"/>
  <c r="M315" i="5" s="1"/>
  <c r="AE349" i="4"/>
  <c r="AW349" i="4" s="1"/>
  <c r="BJ349" i="4"/>
  <c r="AE333" i="4"/>
  <c r="AW333" i="4" s="1"/>
  <c r="BJ333" i="4"/>
  <c r="AE317" i="4"/>
  <c r="AW317" i="4" s="1"/>
  <c r="BJ317" i="4"/>
  <c r="AD345" i="4"/>
  <c r="AV345" i="4" s="1"/>
  <c r="AD329" i="4"/>
  <c r="AV329" i="4" s="1"/>
  <c r="AD313" i="4"/>
  <c r="AV313" i="4" s="1"/>
  <c r="AE306" i="4"/>
  <c r="AW306" i="4" s="1"/>
  <c r="BJ306" i="4"/>
  <c r="AD344" i="4"/>
  <c r="AV344" i="4" s="1"/>
  <c r="AD351" i="4"/>
  <c r="AV351" i="4" s="1"/>
  <c r="AD335" i="4"/>
  <c r="AV335" i="4" s="1"/>
  <c r="AD319" i="4"/>
  <c r="AV319" i="4" s="1"/>
  <c r="AD342" i="4"/>
  <c r="AV342" i="4" s="1"/>
  <c r="AD326" i="4"/>
  <c r="AV326" i="4" s="1"/>
  <c r="AD310" i="4"/>
  <c r="AV310" i="4" s="1"/>
  <c r="D336" i="5"/>
  <c r="M336" i="5" s="1"/>
  <c r="D320" i="5"/>
  <c r="M320" i="5" s="1"/>
  <c r="T320" i="5" s="1"/>
  <c r="D330" i="5"/>
  <c r="M330" i="5" s="1"/>
  <c r="AE348" i="4"/>
  <c r="AW348" i="4" s="1"/>
  <c r="BJ348" i="4"/>
  <c r="AE332" i="4"/>
  <c r="AW332" i="4" s="1"/>
  <c r="BJ332" i="4"/>
  <c r="AE316" i="4"/>
  <c r="AW316" i="4" s="1"/>
  <c r="BJ316" i="4"/>
  <c r="AE318" i="4"/>
  <c r="AW318" i="4" s="1"/>
  <c r="BJ318" i="4"/>
  <c r="AD332" i="4"/>
  <c r="AV332" i="4" s="1"/>
  <c r="AD308" i="4"/>
  <c r="AV308" i="4" s="1"/>
  <c r="AE343" i="4"/>
  <c r="AW343" i="4" s="1"/>
  <c r="BJ343" i="4"/>
  <c r="AE327" i="4"/>
  <c r="AW327" i="4" s="1"/>
  <c r="BJ327" i="4"/>
  <c r="AE311" i="4"/>
  <c r="AW311" i="4" s="1"/>
  <c r="BJ311" i="4"/>
  <c r="AE322" i="4"/>
  <c r="AW322" i="4" s="1"/>
  <c r="BJ322" i="4"/>
  <c r="D171" i="5"/>
  <c r="M171" i="5" s="1"/>
  <c r="D139" i="5"/>
  <c r="M139" i="5" s="1"/>
  <c r="D107" i="5"/>
  <c r="M107" i="5" s="1"/>
  <c r="C182" i="5"/>
  <c r="L182" i="5" s="1"/>
  <c r="C166" i="5"/>
  <c r="L166" i="5" s="1"/>
  <c r="C150" i="5"/>
  <c r="L150" i="5" s="1"/>
  <c r="C134" i="5"/>
  <c r="L134" i="5" s="1"/>
  <c r="C118" i="5"/>
  <c r="L118" i="5" s="1"/>
  <c r="C102" i="5"/>
  <c r="L102" i="5" s="1"/>
  <c r="D162" i="5"/>
  <c r="M162" i="5" s="1"/>
  <c r="D130" i="5"/>
  <c r="M130" i="5" s="1"/>
  <c r="D199" i="5"/>
  <c r="M199" i="5" s="1"/>
  <c r="D121" i="5"/>
  <c r="M121" i="5" s="1"/>
  <c r="D176" i="5"/>
  <c r="M176" i="5" s="1"/>
  <c r="D166" i="5"/>
  <c r="M166" i="5" s="1"/>
  <c r="D134" i="5"/>
  <c r="M134" i="5" s="1"/>
  <c r="D102" i="5"/>
  <c r="M102" i="5" s="1"/>
  <c r="D132" i="5"/>
  <c r="M132" i="5" s="1"/>
  <c r="D29" i="5"/>
  <c r="M29" i="5" s="1"/>
  <c r="D165" i="5"/>
  <c r="M165" i="5" s="1"/>
  <c r="D202" i="5"/>
  <c r="M202" i="5" s="1"/>
  <c r="C179" i="5"/>
  <c r="L179" i="5" s="1"/>
  <c r="C163" i="5"/>
  <c r="L163" i="5" s="1"/>
  <c r="C147" i="5"/>
  <c r="L147" i="5" s="1"/>
  <c r="C131" i="5"/>
  <c r="L131" i="5" s="1"/>
  <c r="C115" i="5"/>
  <c r="L115" i="5" s="1"/>
  <c r="C195" i="5"/>
  <c r="L195" i="5" s="1"/>
  <c r="D185" i="5"/>
  <c r="M185" i="5" s="1"/>
  <c r="D153" i="5"/>
  <c r="M153" i="5" s="1"/>
  <c r="D190" i="5"/>
  <c r="M190" i="5" s="1"/>
  <c r="C181" i="5"/>
  <c r="L181" i="5" s="1"/>
  <c r="C165" i="5"/>
  <c r="L165" i="5" s="1"/>
  <c r="C149" i="5"/>
  <c r="L149" i="5" s="1"/>
  <c r="C133" i="5"/>
  <c r="L133" i="5" s="1"/>
  <c r="C117" i="5"/>
  <c r="L117" i="5" s="1"/>
  <c r="C197" i="5"/>
  <c r="L197" i="5" s="1"/>
  <c r="D164" i="5"/>
  <c r="M164" i="5" s="1"/>
  <c r="D136" i="5"/>
  <c r="M136" i="5" s="1"/>
  <c r="D104" i="5"/>
  <c r="M104" i="5" s="1"/>
  <c r="C29" i="5"/>
  <c r="L29" i="5" s="1"/>
  <c r="C190" i="5"/>
  <c r="L190" i="5" s="1"/>
  <c r="D183" i="5"/>
  <c r="M183" i="5" s="1"/>
  <c r="D151" i="5"/>
  <c r="M151" i="5" s="1"/>
  <c r="D119" i="5"/>
  <c r="M119" i="5" s="1"/>
  <c r="C188" i="5"/>
  <c r="L188" i="5" s="1"/>
  <c r="C172" i="5"/>
  <c r="L172" i="5" s="1"/>
  <c r="C156" i="5"/>
  <c r="L156" i="5" s="1"/>
  <c r="C140" i="5"/>
  <c r="L140" i="5" s="1"/>
  <c r="C124" i="5"/>
  <c r="L124" i="5" s="1"/>
  <c r="C108" i="5"/>
  <c r="L108" i="5" s="1"/>
  <c r="D201" i="5"/>
  <c r="M201" i="5" s="1"/>
  <c r="D125" i="5"/>
  <c r="M125" i="5" s="1"/>
  <c r="D163" i="5"/>
  <c r="M163" i="5" s="1"/>
  <c r="D131" i="5"/>
  <c r="M131" i="5" s="1"/>
  <c r="D200" i="5"/>
  <c r="M200" i="5" s="1"/>
  <c r="C178" i="5"/>
  <c r="L178" i="5" s="1"/>
  <c r="C162" i="5"/>
  <c r="L162" i="5" s="1"/>
  <c r="C146" i="5"/>
  <c r="L146" i="5" s="1"/>
  <c r="C130" i="5"/>
  <c r="L130" i="5" s="1"/>
  <c r="C114" i="5"/>
  <c r="L114" i="5" s="1"/>
  <c r="D186" i="5"/>
  <c r="M186" i="5" s="1"/>
  <c r="D154" i="5"/>
  <c r="M154" i="5" s="1"/>
  <c r="D122" i="5"/>
  <c r="M122" i="5" s="1"/>
  <c r="D191" i="5"/>
  <c r="M191" i="5" s="1"/>
  <c r="D145" i="5"/>
  <c r="M145" i="5" s="1"/>
  <c r="D113" i="5"/>
  <c r="M113" i="5" s="1"/>
  <c r="BS29" i="4"/>
  <c r="BU29" i="4"/>
  <c r="BY29" i="4"/>
  <c r="BO29" i="4"/>
  <c r="C198" i="5"/>
  <c r="L198" i="5" s="1"/>
  <c r="D168" i="5"/>
  <c r="M168" i="5" s="1"/>
  <c r="D158" i="5"/>
  <c r="M158" i="5" s="1"/>
  <c r="D126" i="5"/>
  <c r="M126" i="5" s="1"/>
  <c r="D195" i="5"/>
  <c r="M195" i="5" s="1"/>
  <c r="D108" i="5"/>
  <c r="M108" i="5" s="1"/>
  <c r="D157" i="5"/>
  <c r="M157" i="5" s="1"/>
  <c r="D194" i="5"/>
  <c r="M194" i="5" s="1"/>
  <c r="C175" i="5"/>
  <c r="L175" i="5" s="1"/>
  <c r="C159" i="5"/>
  <c r="L159" i="5" s="1"/>
  <c r="C143" i="5"/>
  <c r="L143" i="5" s="1"/>
  <c r="C127" i="5"/>
  <c r="L127" i="5" s="1"/>
  <c r="C111" i="5"/>
  <c r="L111" i="5" s="1"/>
  <c r="C191" i="5"/>
  <c r="L191" i="5" s="1"/>
  <c r="C194" i="5"/>
  <c r="L194" i="5" s="1"/>
  <c r="BQ29" i="4"/>
  <c r="D177" i="5"/>
  <c r="M177" i="5" s="1"/>
  <c r="C177" i="5"/>
  <c r="L177" i="5" s="1"/>
  <c r="C161" i="5"/>
  <c r="L161" i="5" s="1"/>
  <c r="C145" i="5"/>
  <c r="L145" i="5" s="1"/>
  <c r="C129" i="5"/>
  <c r="L129" i="5" s="1"/>
  <c r="C113" i="5"/>
  <c r="L113" i="5" s="1"/>
  <c r="C193" i="5"/>
  <c r="L193" i="5" s="1"/>
  <c r="D128" i="5"/>
  <c r="M128" i="5" s="1"/>
  <c r="D175" i="5"/>
  <c r="M175" i="5" s="1"/>
  <c r="D143" i="5"/>
  <c r="M143" i="5" s="1"/>
  <c r="D111" i="5"/>
  <c r="M111" i="5" s="1"/>
  <c r="C184" i="5"/>
  <c r="L184" i="5" s="1"/>
  <c r="C168" i="5"/>
  <c r="L168" i="5" s="1"/>
  <c r="C152" i="5"/>
  <c r="L152" i="5" s="1"/>
  <c r="C136" i="5"/>
  <c r="L136" i="5" s="1"/>
  <c r="C120" i="5"/>
  <c r="L120" i="5" s="1"/>
  <c r="C104" i="5"/>
  <c r="L104" i="5" s="1"/>
  <c r="C200" i="5"/>
  <c r="L200" i="5" s="1"/>
  <c r="D172" i="5"/>
  <c r="M172" i="5" s="1"/>
  <c r="D193" i="5"/>
  <c r="M193" i="5" s="1"/>
  <c r="D117" i="5"/>
  <c r="M117" i="5" s="1"/>
  <c r="D180" i="5"/>
  <c r="M180" i="5" s="1"/>
  <c r="D187" i="5"/>
  <c r="M187" i="5" s="1"/>
  <c r="D155" i="5"/>
  <c r="M155" i="5" s="1"/>
  <c r="D123" i="5"/>
  <c r="M123" i="5" s="1"/>
  <c r="D192" i="5"/>
  <c r="M192" i="5" s="1"/>
  <c r="C174" i="5"/>
  <c r="L174" i="5" s="1"/>
  <c r="C158" i="5"/>
  <c r="L158" i="5" s="1"/>
  <c r="C142" i="5"/>
  <c r="L142" i="5" s="1"/>
  <c r="C126" i="5"/>
  <c r="L126" i="5" s="1"/>
  <c r="C110" i="5"/>
  <c r="L110" i="5" s="1"/>
  <c r="D178" i="5"/>
  <c r="M178" i="5" s="1"/>
  <c r="D146" i="5"/>
  <c r="M146" i="5" s="1"/>
  <c r="D114" i="5"/>
  <c r="M114" i="5" s="1"/>
  <c r="D137" i="5"/>
  <c r="M137" i="5" s="1"/>
  <c r="D105" i="5"/>
  <c r="M105" i="5" s="1"/>
  <c r="D160" i="5"/>
  <c r="M160" i="5" s="1"/>
  <c r="D197" i="5"/>
  <c r="M197" i="5" s="1"/>
  <c r="C180" i="5"/>
  <c r="L180" i="5" s="1"/>
  <c r="C164" i="5"/>
  <c r="L164" i="5" s="1"/>
  <c r="C148" i="5"/>
  <c r="L148" i="5" s="1"/>
  <c r="C196" i="5"/>
  <c r="L196" i="5" s="1"/>
  <c r="D140" i="5"/>
  <c r="M140" i="5" s="1"/>
  <c r="D182" i="5"/>
  <c r="M182" i="5" s="1"/>
  <c r="D150" i="5"/>
  <c r="M150" i="5" s="1"/>
  <c r="D118" i="5"/>
  <c r="M118" i="5" s="1"/>
  <c r="D181" i="5"/>
  <c r="M181" i="5" s="1"/>
  <c r="D149" i="5"/>
  <c r="M149" i="5" s="1"/>
  <c r="C187" i="5"/>
  <c r="L187" i="5" s="1"/>
  <c r="C171" i="5"/>
  <c r="L171" i="5" s="1"/>
  <c r="C155" i="5"/>
  <c r="L155" i="5" s="1"/>
  <c r="C139" i="5"/>
  <c r="L139" i="5" s="1"/>
  <c r="C123" i="5"/>
  <c r="L123" i="5" s="1"/>
  <c r="C107" i="5"/>
  <c r="L107" i="5" s="1"/>
  <c r="D169" i="5"/>
  <c r="M169" i="5" s="1"/>
  <c r="C30" i="5"/>
  <c r="L30" i="5" s="1"/>
  <c r="C173" i="5"/>
  <c r="L173" i="5" s="1"/>
  <c r="C157" i="5"/>
  <c r="L157" i="5" s="1"/>
  <c r="C141" i="5"/>
  <c r="L141" i="5" s="1"/>
  <c r="C125" i="5"/>
  <c r="L125" i="5" s="1"/>
  <c r="C109" i="5"/>
  <c r="L109" i="5" s="1"/>
  <c r="C189" i="5"/>
  <c r="L189" i="5" s="1"/>
  <c r="D120" i="5"/>
  <c r="M120" i="5" s="1"/>
  <c r="D167" i="5"/>
  <c r="M167" i="5" s="1"/>
  <c r="D135" i="5"/>
  <c r="M135" i="5" s="1"/>
  <c r="D103" i="5"/>
  <c r="M103" i="5" s="1"/>
  <c r="C132" i="5"/>
  <c r="L132" i="5" s="1"/>
  <c r="C116" i="5"/>
  <c r="L116" i="5" s="1"/>
  <c r="D188" i="5"/>
  <c r="M188" i="5" s="1"/>
  <c r="D141" i="5"/>
  <c r="M141" i="5" s="1"/>
  <c r="D109" i="5"/>
  <c r="M109" i="5" s="1"/>
  <c r="D156" i="5"/>
  <c r="M156" i="5" s="1"/>
  <c r="D179" i="5"/>
  <c r="M179" i="5" s="1"/>
  <c r="D147" i="5"/>
  <c r="M147" i="5" s="1"/>
  <c r="D115" i="5"/>
  <c r="M115" i="5" s="1"/>
  <c r="C186" i="5"/>
  <c r="L186" i="5" s="1"/>
  <c r="C170" i="5"/>
  <c r="L170" i="5" s="1"/>
  <c r="C154" i="5"/>
  <c r="L154" i="5" s="1"/>
  <c r="C138" i="5"/>
  <c r="L138" i="5" s="1"/>
  <c r="C122" i="5"/>
  <c r="L122" i="5" s="1"/>
  <c r="C106" i="5"/>
  <c r="L106" i="5" s="1"/>
  <c r="D170" i="5"/>
  <c r="M170" i="5" s="1"/>
  <c r="W292" i="5" s="1"/>
  <c r="D138" i="5"/>
  <c r="M138" i="5" s="1"/>
  <c r="D106" i="5"/>
  <c r="M106" i="5" s="1"/>
  <c r="D129" i="5"/>
  <c r="M129" i="5" s="1"/>
  <c r="D184" i="5"/>
  <c r="M184" i="5" s="1"/>
  <c r="D152" i="5"/>
  <c r="M152" i="5" s="1"/>
  <c r="D189" i="5"/>
  <c r="M189" i="5" s="1"/>
  <c r="D124" i="5"/>
  <c r="M124" i="5" s="1"/>
  <c r="D174" i="5"/>
  <c r="M174" i="5" s="1"/>
  <c r="W174" i="5" s="1"/>
  <c r="D142" i="5"/>
  <c r="M142" i="5" s="1"/>
  <c r="D110" i="5"/>
  <c r="M110" i="5" s="1"/>
  <c r="D173" i="5"/>
  <c r="M173" i="5" s="1"/>
  <c r="C183" i="5"/>
  <c r="L183" i="5" s="1"/>
  <c r="C167" i="5"/>
  <c r="L167" i="5" s="1"/>
  <c r="C151" i="5"/>
  <c r="L151" i="5" s="1"/>
  <c r="C135" i="5"/>
  <c r="L135" i="5" s="1"/>
  <c r="C119" i="5"/>
  <c r="L119" i="5" s="1"/>
  <c r="C103" i="5"/>
  <c r="L103" i="5" s="1"/>
  <c r="C199" i="5"/>
  <c r="L199" i="5" s="1"/>
  <c r="D116" i="5"/>
  <c r="M116" i="5" s="1"/>
  <c r="D161" i="5"/>
  <c r="M161" i="5" s="1"/>
  <c r="D198" i="5"/>
  <c r="M198" i="5" s="1"/>
  <c r="C185" i="5"/>
  <c r="L185" i="5" s="1"/>
  <c r="C169" i="5"/>
  <c r="L169" i="5" s="1"/>
  <c r="C153" i="5"/>
  <c r="L153" i="5" s="1"/>
  <c r="C137" i="5"/>
  <c r="L137" i="5" s="1"/>
  <c r="C121" i="5"/>
  <c r="L121" i="5" s="1"/>
  <c r="C105" i="5"/>
  <c r="L105" i="5" s="1"/>
  <c r="C201" i="5"/>
  <c r="L201" i="5" s="1"/>
  <c r="D144" i="5"/>
  <c r="M144" i="5" s="1"/>
  <c r="D112" i="5"/>
  <c r="M112" i="5" s="1"/>
  <c r="BT28" i="4"/>
  <c r="BN28" i="4"/>
  <c r="BX28" i="4"/>
  <c r="BR28" i="4"/>
  <c r="C202" i="5"/>
  <c r="L202" i="5" s="1"/>
  <c r="D159" i="5"/>
  <c r="M159" i="5" s="1"/>
  <c r="D127" i="5"/>
  <c r="M127" i="5" s="1"/>
  <c r="D196" i="5"/>
  <c r="M196" i="5" s="1"/>
  <c r="C176" i="5"/>
  <c r="L176" i="5" s="1"/>
  <c r="C160" i="5"/>
  <c r="L160" i="5" s="1"/>
  <c r="C144" i="5"/>
  <c r="L144" i="5" s="1"/>
  <c r="C128" i="5"/>
  <c r="L128" i="5" s="1"/>
  <c r="C112" i="5"/>
  <c r="L112" i="5" s="1"/>
  <c r="C192" i="5"/>
  <c r="L192" i="5" s="1"/>
  <c r="D148" i="5"/>
  <c r="M148" i="5" s="1"/>
  <c r="AG28" i="4"/>
  <c r="AY28" i="4" s="1"/>
  <c r="BQ28" i="4"/>
  <c r="BU28" i="4"/>
  <c r="BO28" i="4"/>
  <c r="BY28" i="4"/>
  <c r="D133" i="5"/>
  <c r="M133" i="5" s="1"/>
  <c r="X254" i="4"/>
  <c r="AP254" i="4" s="1"/>
  <c r="X253" i="4"/>
  <c r="AP253" i="4" s="1"/>
  <c r="X255" i="4"/>
  <c r="AP255" i="4" s="1"/>
  <c r="X256" i="4"/>
  <c r="AP256" i="4" s="1"/>
  <c r="X250" i="4"/>
  <c r="AP250" i="4" s="1"/>
  <c r="X251" i="4"/>
  <c r="AP251" i="4" s="1"/>
  <c r="AF40" i="4"/>
  <c r="AX40" i="4" s="1"/>
  <c r="AF28" i="4"/>
  <c r="AX28" i="4" s="1"/>
  <c r="X252" i="4"/>
  <c r="AP252" i="4" s="1"/>
  <c r="BG254" i="4"/>
  <c r="Y254" i="4"/>
  <c r="AQ254" i="4" s="1"/>
  <c r="BK28" i="4"/>
  <c r="AG40" i="4"/>
  <c r="AY40" i="4" s="1"/>
  <c r="BG256" i="4"/>
  <c r="Y256" i="4"/>
  <c r="AQ256" i="4" s="1"/>
  <c r="BG255" i="4"/>
  <c r="Y255" i="4"/>
  <c r="AQ255" i="4" s="1"/>
  <c r="BG251" i="4"/>
  <c r="Y251" i="4"/>
  <c r="AQ251" i="4" s="1"/>
  <c r="BG250" i="4"/>
  <c r="Y250" i="4"/>
  <c r="AQ250" i="4" s="1"/>
  <c r="BG252" i="4"/>
  <c r="Y252" i="4"/>
  <c r="AQ252" i="4" s="1"/>
  <c r="BK29" i="4"/>
  <c r="AG41" i="4"/>
  <c r="AY41" i="4" s="1"/>
  <c r="AG29" i="4"/>
  <c r="AY29" i="4" s="1"/>
  <c r="BG253" i="4"/>
  <c r="Y253" i="4"/>
  <c r="AQ253" i="4" s="1"/>
  <c r="U170" i="5" l="1"/>
  <c r="BM340" i="4"/>
  <c r="AK348" i="4"/>
  <c r="BC348" i="4" s="1"/>
  <c r="AJ349" i="4"/>
  <c r="BB349" i="4" s="1"/>
  <c r="AJ348" i="4"/>
  <c r="BB348" i="4" s="1"/>
  <c r="BM346" i="4"/>
  <c r="BM348" i="4"/>
  <c r="AJ351" i="4"/>
  <c r="BB351" i="4" s="1"/>
  <c r="AJ346" i="4"/>
  <c r="BB346" i="4" s="1"/>
  <c r="AK350" i="4"/>
  <c r="BC350" i="4" s="1"/>
  <c r="AJ347" i="4"/>
  <c r="BB347" i="4" s="1"/>
  <c r="BM350" i="4"/>
  <c r="AJ344" i="4"/>
  <c r="BB344" i="4" s="1"/>
  <c r="AJ350" i="4"/>
  <c r="BB350" i="4" s="1"/>
  <c r="BM349" i="4"/>
  <c r="BM351" i="4"/>
  <c r="AK363" i="4"/>
  <c r="BC363" i="4" s="1"/>
  <c r="AK345" i="4"/>
  <c r="BC345" i="4" s="1"/>
  <c r="BM345" i="4"/>
  <c r="BM347" i="4"/>
  <c r="AK359" i="4"/>
  <c r="BC359" i="4" s="1"/>
  <c r="AJ345" i="4"/>
  <c r="BB345" i="4" s="1"/>
  <c r="AK346" i="4"/>
  <c r="BC346" i="4" s="1"/>
  <c r="M389" i="5"/>
  <c r="AK344" i="4"/>
  <c r="BC344" i="4" s="1"/>
  <c r="AK342" i="4"/>
  <c r="BC342" i="4" s="1"/>
  <c r="BM344" i="4"/>
  <c r="BM343" i="4"/>
  <c r="AK343" i="4"/>
  <c r="BC343" i="4" s="1"/>
  <c r="AJ342" i="4"/>
  <c r="BB342" i="4" s="1"/>
  <c r="AJ343" i="4"/>
  <c r="BB343" i="4" s="1"/>
  <c r="AJ341" i="4"/>
  <c r="BB341" i="4" s="1"/>
  <c r="BM342" i="4"/>
  <c r="AK341" i="4"/>
  <c r="BC341" i="4" s="1"/>
  <c r="BM341" i="4"/>
  <c r="AK249" i="4"/>
  <c r="BC249" i="4" s="1"/>
  <c r="BM249" i="4"/>
  <c r="AK255" i="4"/>
  <c r="BC255" i="4" s="1"/>
  <c r="BM255" i="4"/>
  <c r="AK252" i="4"/>
  <c r="BC252" i="4" s="1"/>
  <c r="BM252" i="4"/>
  <c r="AK247" i="4"/>
  <c r="BC247" i="4" s="1"/>
  <c r="BM247" i="4"/>
  <c r="AK245" i="4"/>
  <c r="BC245" i="4" s="1"/>
  <c r="BM245" i="4"/>
  <c r="AK254" i="4"/>
  <c r="BC254" i="4" s="1"/>
  <c r="BM254" i="4"/>
  <c r="AK264" i="4"/>
  <c r="BC264" i="4" s="1"/>
  <c r="AK251" i="4"/>
  <c r="BC251" i="4" s="1"/>
  <c r="AK263" i="4"/>
  <c r="BC263" i="4" s="1"/>
  <c r="AK267" i="4"/>
  <c r="BC267" i="4" s="1"/>
  <c r="AK261" i="4"/>
  <c r="BC261" i="4" s="1"/>
  <c r="AK248" i="4"/>
  <c r="BC248" i="4" s="1"/>
  <c r="AK260" i="4"/>
  <c r="BC260" i="4" s="1"/>
  <c r="AK256" i="4"/>
  <c r="BC256" i="4" s="1"/>
  <c r="AK268" i="4"/>
  <c r="BC268" i="4" s="1"/>
  <c r="AK266" i="4"/>
  <c r="BC266" i="4" s="1"/>
  <c r="AK250" i="4"/>
  <c r="BC250" i="4" s="1"/>
  <c r="AK262" i="4"/>
  <c r="BC262" i="4" s="1"/>
  <c r="AK257" i="4"/>
  <c r="BC257" i="4" s="1"/>
  <c r="AK259" i="4"/>
  <c r="BC259" i="4" s="1"/>
  <c r="AK340" i="4"/>
  <c r="BC340" i="4" s="1"/>
  <c r="AK352" i="4"/>
  <c r="BC352" i="4" s="1"/>
  <c r="AJ340" i="4"/>
  <c r="BB340" i="4" s="1"/>
  <c r="AJ352" i="4"/>
  <c r="BB352" i="4" s="1"/>
  <c r="Q344" i="5"/>
  <c r="U242" i="5"/>
  <c r="U172" i="5"/>
  <c r="U180" i="5"/>
  <c r="W218" i="5"/>
  <c r="W283" i="5"/>
  <c r="W242" i="5"/>
  <c r="W277" i="5"/>
  <c r="W192" i="5"/>
  <c r="W191" i="5"/>
  <c r="W323" i="5"/>
  <c r="W237" i="5"/>
  <c r="W309" i="5"/>
  <c r="W203" i="5"/>
  <c r="W303" i="5"/>
  <c r="W232" i="5"/>
  <c r="W213" i="5"/>
  <c r="W289" i="5"/>
  <c r="W260" i="5"/>
  <c r="W295" i="5"/>
  <c r="W290" i="5"/>
  <c r="W226" i="5"/>
  <c r="W250" i="5"/>
  <c r="W276" i="5"/>
  <c r="W217" i="5"/>
  <c r="W245" i="5"/>
  <c r="W299" i="5"/>
  <c r="W257" i="5"/>
  <c r="W267" i="5"/>
  <c r="W207" i="5"/>
  <c r="W294" i="5"/>
  <c r="W296" i="5"/>
  <c r="W227" i="5"/>
  <c r="W231" i="5"/>
  <c r="W181" i="5"/>
  <c r="W287" i="5"/>
  <c r="W268" i="5"/>
  <c r="W278" i="5"/>
  <c r="W184" i="5"/>
  <c r="W252" i="5"/>
  <c r="W273" i="5"/>
  <c r="W316" i="5"/>
  <c r="W300" i="5"/>
  <c r="W249" i="5"/>
  <c r="W258" i="5"/>
  <c r="W311" i="5"/>
  <c r="W280" i="5"/>
  <c r="W275" i="5"/>
  <c r="W265" i="5"/>
  <c r="W293" i="5"/>
  <c r="W233" i="5"/>
  <c r="T309" i="5"/>
  <c r="W176" i="5"/>
  <c r="W285" i="5"/>
  <c r="W269" i="5"/>
  <c r="W225" i="5"/>
  <c r="W279" i="5"/>
  <c r="W297" i="5"/>
  <c r="W288" i="5"/>
  <c r="W190" i="5"/>
  <c r="W306" i="5"/>
  <c r="W305" i="5"/>
  <c r="W281" i="5"/>
  <c r="W272" i="5"/>
  <c r="W229" i="5"/>
  <c r="W212" i="5"/>
  <c r="W178" i="5"/>
  <c r="W284" i="5"/>
  <c r="W271" i="5"/>
  <c r="W196" i="5"/>
  <c r="W170" i="5"/>
  <c r="W302" i="5"/>
  <c r="W246" i="5"/>
  <c r="W211" i="5"/>
  <c r="W263" i="5"/>
  <c r="W261" i="5"/>
  <c r="W262" i="5"/>
  <c r="W198" i="5"/>
  <c r="W266" i="5"/>
  <c r="W274" i="5"/>
  <c r="W251" i="5"/>
  <c r="W337" i="5"/>
  <c r="W301" i="5"/>
  <c r="W173" i="5"/>
  <c r="U198" i="5"/>
  <c r="W298" i="5"/>
  <c r="W304" i="5"/>
  <c r="W264" i="5"/>
  <c r="W189" i="5"/>
  <c r="W179" i="5"/>
  <c r="W332" i="5"/>
  <c r="W214" i="5"/>
  <c r="W235" i="5"/>
  <c r="W219" i="5"/>
  <c r="W187" i="5"/>
  <c r="W344" i="5"/>
  <c r="W188" i="5"/>
  <c r="W201" i="5"/>
  <c r="W236" i="5"/>
  <c r="W205" i="5"/>
  <c r="W209" i="5"/>
  <c r="W244" i="5"/>
  <c r="W182" i="5"/>
  <c r="W193" i="5"/>
  <c r="W322" i="5"/>
  <c r="W220" i="5"/>
  <c r="W241" i="5"/>
  <c r="W230" i="5"/>
  <c r="W234" i="5"/>
  <c r="W206" i="5"/>
  <c r="W208" i="5"/>
  <c r="W172" i="5"/>
  <c r="W171" i="5"/>
  <c r="W328" i="5"/>
  <c r="W307" i="5"/>
  <c r="W222" i="5"/>
  <c r="W248" i="5"/>
  <c r="U226" i="5"/>
  <c r="U168" i="5"/>
  <c r="W338" i="5"/>
  <c r="U222" i="5"/>
  <c r="U185" i="5"/>
  <c r="M359" i="5"/>
  <c r="AN359" i="5" s="1"/>
  <c r="U192" i="5"/>
  <c r="W197" i="5"/>
  <c r="W180" i="5"/>
  <c r="W185" i="5"/>
  <c r="W199" i="5"/>
  <c r="U195" i="5"/>
  <c r="U232" i="5"/>
  <c r="U186" i="5"/>
  <c r="U171" i="5"/>
  <c r="U177" i="5"/>
  <c r="U187" i="5"/>
  <c r="U169" i="5"/>
  <c r="U173" i="5"/>
  <c r="W200" i="5"/>
  <c r="W216" i="5"/>
  <c r="W194" i="5"/>
  <c r="W186" i="5"/>
  <c r="U188" i="5"/>
  <c r="W202" i="5"/>
  <c r="U244" i="5"/>
  <c r="W204" i="5"/>
  <c r="W238" i="5"/>
  <c r="W327" i="5"/>
  <c r="W336" i="5"/>
  <c r="W255" i="5"/>
  <c r="W243" i="5"/>
  <c r="W221" i="5"/>
  <c r="W215" i="5"/>
  <c r="W253" i="5"/>
  <c r="U241" i="5"/>
  <c r="W347" i="5"/>
  <c r="W325" i="5"/>
  <c r="W324" i="5"/>
  <c r="AE332" i="5"/>
  <c r="T336" i="5"/>
  <c r="M367" i="5"/>
  <c r="Q367" i="5" s="1"/>
  <c r="M410" i="5"/>
  <c r="Z410" i="5" s="1"/>
  <c r="M350" i="5"/>
  <c r="W350" i="5" s="1"/>
  <c r="M392" i="5"/>
  <c r="AN392" i="5" s="1"/>
  <c r="W256" i="5"/>
  <c r="U231" i="5"/>
  <c r="W239" i="5"/>
  <c r="U237" i="5"/>
  <c r="W240" i="5"/>
  <c r="M374" i="5"/>
  <c r="W374" i="5" s="1"/>
  <c r="M355" i="5"/>
  <c r="AN355" i="5" s="1"/>
  <c r="U239" i="5"/>
  <c r="W223" i="5"/>
  <c r="U213" i="5"/>
  <c r="W228" i="5"/>
  <c r="M351" i="5"/>
  <c r="AN351" i="5" s="1"/>
  <c r="M376" i="5"/>
  <c r="AN376" i="5" s="1"/>
  <c r="U175" i="5"/>
  <c r="W195" i="5"/>
  <c r="W183" i="5"/>
  <c r="U179" i="5"/>
  <c r="AE324" i="5"/>
  <c r="W331" i="5"/>
  <c r="W335" i="5"/>
  <c r="W348" i="5"/>
  <c r="U235" i="5"/>
  <c r="U212" i="5"/>
  <c r="W210" i="5"/>
  <c r="M365" i="5"/>
  <c r="AN365" i="5" s="1"/>
  <c r="M391" i="5"/>
  <c r="Z391" i="5" s="1"/>
  <c r="U181" i="5"/>
  <c r="W175" i="5"/>
  <c r="W177" i="5"/>
  <c r="W312" i="5"/>
  <c r="W339" i="5"/>
  <c r="W321" i="5"/>
  <c r="U211" i="5"/>
  <c r="W247" i="5"/>
  <c r="U247" i="5"/>
  <c r="W254" i="5"/>
  <c r="M366" i="5"/>
  <c r="AN366" i="5" s="1"/>
  <c r="M388" i="5"/>
  <c r="Q388" i="5" s="1"/>
  <c r="Q347" i="5"/>
  <c r="U236" i="5"/>
  <c r="U230" i="5"/>
  <c r="U208" i="5"/>
  <c r="W224" i="5"/>
  <c r="M378" i="5"/>
  <c r="Q378" i="5" s="1"/>
  <c r="M393" i="5"/>
  <c r="W393" i="5" s="1"/>
  <c r="U218" i="5"/>
  <c r="U178" i="5"/>
  <c r="U184" i="5"/>
  <c r="U191" i="5"/>
  <c r="U183" i="5"/>
  <c r="U250" i="5"/>
  <c r="U189" i="5"/>
  <c r="W345" i="5"/>
  <c r="W349" i="5"/>
  <c r="T321" i="5"/>
  <c r="C253" i="5"/>
  <c r="L253" i="5" s="1"/>
  <c r="U253" i="5" s="1"/>
  <c r="U197" i="5"/>
  <c r="U207" i="5"/>
  <c r="U249" i="5"/>
  <c r="U248" i="5"/>
  <c r="U227" i="5"/>
  <c r="U206" i="5"/>
  <c r="U205" i="5"/>
  <c r="C255" i="5"/>
  <c r="L255" i="5" s="1"/>
  <c r="C254" i="5"/>
  <c r="L254" i="5" s="1"/>
  <c r="U254" i="5" s="1"/>
  <c r="T339" i="5"/>
  <c r="U214" i="5"/>
  <c r="U223" i="5"/>
  <c r="U202" i="5"/>
  <c r="U201" i="5"/>
  <c r="U243" i="5"/>
  <c r="U224" i="5"/>
  <c r="U221" i="5"/>
  <c r="W346" i="5"/>
  <c r="C256" i="5"/>
  <c r="L256" i="5" s="1"/>
  <c r="U256" i="5" s="1"/>
  <c r="U196" i="5"/>
  <c r="T312" i="5"/>
  <c r="U203" i="5"/>
  <c r="T348" i="5"/>
  <c r="U246" i="5"/>
  <c r="U229" i="5"/>
  <c r="C252" i="5"/>
  <c r="L252" i="5" s="1"/>
  <c r="U252" i="5" s="1"/>
  <c r="U204" i="5"/>
  <c r="U174" i="5"/>
  <c r="U217" i="5"/>
  <c r="U240" i="5"/>
  <c r="C257" i="5"/>
  <c r="L257" i="5" s="1"/>
  <c r="U257" i="5" s="1"/>
  <c r="U209" i="5"/>
  <c r="U219" i="5"/>
  <c r="U200" i="5"/>
  <c r="C251" i="5"/>
  <c r="L251" i="5" s="1"/>
  <c r="U251" i="5" s="1"/>
  <c r="U245" i="5"/>
  <c r="U182" i="5"/>
  <c r="U199" i="5"/>
  <c r="U220" i="5"/>
  <c r="U233" i="5"/>
  <c r="U234" i="5"/>
  <c r="U238" i="5"/>
  <c r="U176" i="5"/>
  <c r="W315" i="5"/>
  <c r="W319" i="5"/>
  <c r="W317" i="5"/>
  <c r="W343" i="5"/>
  <c r="U193" i="5"/>
  <c r="U194" i="5"/>
  <c r="U228" i="5"/>
  <c r="U225" i="5"/>
  <c r="U210" i="5"/>
  <c r="U215" i="5"/>
  <c r="U216" i="5"/>
  <c r="U190" i="5"/>
  <c r="W326" i="5"/>
  <c r="M363" i="5"/>
  <c r="Q363" i="5" s="1"/>
  <c r="M372" i="5"/>
  <c r="AN372" i="5" s="1"/>
  <c r="M357" i="5"/>
  <c r="Z357" i="5" s="1"/>
  <c r="M397" i="5"/>
  <c r="W397" i="5" s="1"/>
  <c r="M405" i="5"/>
  <c r="AN405" i="5" s="1"/>
  <c r="M383" i="5"/>
  <c r="W383" i="5" s="1"/>
  <c r="M385" i="5"/>
  <c r="W385" i="5" s="1"/>
  <c r="M400" i="5"/>
  <c r="W400" i="5" s="1"/>
  <c r="W313" i="5"/>
  <c r="W340" i="5"/>
  <c r="Z326" i="5"/>
  <c r="Z57" i="5"/>
  <c r="M412" i="5"/>
  <c r="Z412" i="5" s="1"/>
  <c r="M381" i="5"/>
  <c r="W381" i="5" s="1"/>
  <c r="M402" i="5"/>
  <c r="AN402" i="5" s="1"/>
  <c r="M354" i="5"/>
  <c r="W354" i="5" s="1"/>
  <c r="T341" i="5"/>
  <c r="M407" i="5"/>
  <c r="Z407" i="5" s="1"/>
  <c r="M409" i="5"/>
  <c r="Q409" i="5" s="1"/>
  <c r="M398" i="5"/>
  <c r="Q398" i="5" s="1"/>
  <c r="Q345" i="5"/>
  <c r="M380" i="5"/>
  <c r="Z380" i="5" s="1"/>
  <c r="M395" i="5"/>
  <c r="Q395" i="5" s="1"/>
  <c r="M379" i="5"/>
  <c r="Z379" i="5" s="1"/>
  <c r="M375" i="5"/>
  <c r="Q375" i="5" s="1"/>
  <c r="M353" i="5"/>
  <c r="Q353" i="5" s="1"/>
  <c r="M373" i="5"/>
  <c r="W373" i="5" s="1"/>
  <c r="M382" i="5"/>
  <c r="Z382" i="5" s="1"/>
  <c r="T315" i="5"/>
  <c r="Q349" i="5"/>
  <c r="Q343" i="5"/>
  <c r="M408" i="5"/>
  <c r="Z408" i="5" s="1"/>
  <c r="M399" i="5"/>
  <c r="AN399" i="5" s="1"/>
  <c r="M387" i="5"/>
  <c r="Z387" i="5" s="1"/>
  <c r="M386" i="5"/>
  <c r="Z386" i="5" s="1"/>
  <c r="M369" i="5"/>
  <c r="Z369" i="5" s="1"/>
  <c r="M364" i="5"/>
  <c r="Z364" i="5" s="1"/>
  <c r="M356" i="5"/>
  <c r="AN356" i="5" s="1"/>
  <c r="W341" i="5"/>
  <c r="M411" i="5"/>
  <c r="W411" i="5" s="1"/>
  <c r="M390" i="5"/>
  <c r="Z390" i="5" s="1"/>
  <c r="T343" i="5"/>
  <c r="M358" i="5"/>
  <c r="Z358" i="5" s="1"/>
  <c r="M406" i="5"/>
  <c r="Z406" i="5" s="1"/>
  <c r="M401" i="5"/>
  <c r="W401" i="5" s="1"/>
  <c r="M394" i="5"/>
  <c r="Z394" i="5" s="1"/>
  <c r="M371" i="5"/>
  <c r="W371" i="5" s="1"/>
  <c r="M404" i="5"/>
  <c r="Z404" i="5" s="1"/>
  <c r="M360" i="5"/>
  <c r="AN360" i="5" s="1"/>
  <c r="M361" i="5"/>
  <c r="AN361" i="5" s="1"/>
  <c r="Q341" i="5"/>
  <c r="M368" i="5"/>
  <c r="Z368" i="5" s="1"/>
  <c r="M362" i="5"/>
  <c r="Q362" i="5" s="1"/>
  <c r="M352" i="5"/>
  <c r="W352" i="5" s="1"/>
  <c r="M403" i="5"/>
  <c r="W403" i="5" s="1"/>
  <c r="M396" i="5"/>
  <c r="AN396" i="5" s="1"/>
  <c r="M377" i="5"/>
  <c r="Z377" i="5" s="1"/>
  <c r="M384" i="5"/>
  <c r="AN384" i="5" s="1"/>
  <c r="Z188" i="5"/>
  <c r="T331" i="5"/>
  <c r="AE232" i="5"/>
  <c r="AE342" i="5"/>
  <c r="Z163" i="5"/>
  <c r="Z125" i="5"/>
  <c r="Z75" i="5"/>
  <c r="AE261" i="5"/>
  <c r="W329" i="5"/>
  <c r="Z164" i="5"/>
  <c r="Z226" i="5"/>
  <c r="Z210" i="5"/>
  <c r="AE321" i="5"/>
  <c r="Z207" i="5"/>
  <c r="Z260" i="5"/>
  <c r="T329" i="5"/>
  <c r="Z5" i="5"/>
  <c r="W333" i="5"/>
  <c r="Z126" i="5"/>
  <c r="Z206" i="5"/>
  <c r="AE175" i="5"/>
  <c r="AE311" i="5"/>
  <c r="Z325" i="5"/>
  <c r="Z204" i="5"/>
  <c r="Z329" i="5"/>
  <c r="Z79" i="5"/>
  <c r="Z220" i="5"/>
  <c r="Z265" i="5"/>
  <c r="Q348" i="5"/>
  <c r="AE237" i="5"/>
  <c r="AE218" i="5"/>
  <c r="Z183" i="5"/>
  <c r="AE331" i="5"/>
  <c r="AE263" i="5"/>
  <c r="AE202" i="5"/>
  <c r="Z32" i="5"/>
  <c r="Z277" i="5"/>
  <c r="AE301" i="5"/>
  <c r="W342" i="5"/>
  <c r="AE348" i="5"/>
  <c r="Z330" i="5"/>
  <c r="AE230" i="5"/>
  <c r="AE170" i="5"/>
  <c r="AE150" i="5"/>
  <c r="AE152" i="5"/>
  <c r="Z291" i="5"/>
  <c r="Z22" i="5"/>
  <c r="T335" i="5"/>
  <c r="Z249" i="5"/>
  <c r="Q342" i="5"/>
  <c r="W318" i="5"/>
  <c r="AE213" i="5"/>
  <c r="T330" i="5"/>
  <c r="AE278" i="5"/>
  <c r="Z191" i="5"/>
  <c r="W310" i="5"/>
  <c r="Z53" i="5"/>
  <c r="Z300" i="5"/>
  <c r="Z146" i="5"/>
  <c r="P351" i="4"/>
  <c r="AH363" i="4" s="1"/>
  <c r="AZ363" i="4" s="1"/>
  <c r="T342" i="5"/>
  <c r="AE343" i="5"/>
  <c r="Z345" i="5"/>
  <c r="W330" i="5"/>
  <c r="AE194" i="5"/>
  <c r="T310" i="5"/>
  <c r="Z54" i="5"/>
  <c r="Z127" i="5"/>
  <c r="Z172" i="5"/>
  <c r="Z255" i="5"/>
  <c r="Q351" i="4"/>
  <c r="AI363" i="4" s="1"/>
  <c r="BA363" i="4" s="1"/>
  <c r="Z221" i="5"/>
  <c r="Z270" i="5"/>
  <c r="AE298" i="5"/>
  <c r="AE277" i="5"/>
  <c r="AE198" i="5"/>
  <c r="Z26" i="5"/>
  <c r="AE274" i="5"/>
  <c r="Z15" i="5"/>
  <c r="Z276" i="5"/>
  <c r="Z28" i="5"/>
  <c r="AE338" i="5"/>
  <c r="Z344" i="5"/>
  <c r="Z69" i="5"/>
  <c r="Z160" i="5"/>
  <c r="AE314" i="5"/>
  <c r="Z334" i="5"/>
  <c r="Z247" i="5"/>
  <c r="Z304" i="5"/>
  <c r="AE163" i="5"/>
  <c r="Z264" i="5"/>
  <c r="Z332" i="5"/>
  <c r="Z123" i="5"/>
  <c r="Z257" i="5"/>
  <c r="AE206" i="5"/>
  <c r="Z175" i="5"/>
  <c r="Z268" i="5"/>
  <c r="Z289" i="5"/>
  <c r="AE255" i="5"/>
  <c r="Z318" i="5"/>
  <c r="Z313" i="5"/>
  <c r="AE328" i="5"/>
  <c r="AE307" i="5"/>
  <c r="AE326" i="5"/>
  <c r="Z110" i="5"/>
  <c r="AE207" i="5"/>
  <c r="Z209" i="5"/>
  <c r="AE153" i="5"/>
  <c r="AE294" i="5"/>
  <c r="Z107" i="5"/>
  <c r="AE330" i="5"/>
  <c r="AE336" i="5"/>
  <c r="Z194" i="5"/>
  <c r="AE183" i="5"/>
  <c r="AE203" i="5"/>
  <c r="Z286" i="5"/>
  <c r="AE180" i="5"/>
  <c r="AE191" i="5"/>
  <c r="Z219" i="5"/>
  <c r="Z274" i="5"/>
  <c r="AE182" i="5"/>
  <c r="Z152" i="5"/>
  <c r="Z198" i="5"/>
  <c r="Z179" i="5"/>
  <c r="Z310" i="5"/>
  <c r="Z167" i="5"/>
  <c r="Z245" i="5"/>
  <c r="Z202" i="5"/>
  <c r="Z73" i="5"/>
  <c r="Z61" i="5"/>
  <c r="Z62" i="5"/>
  <c r="Z39" i="5"/>
  <c r="Z94" i="5"/>
  <c r="Z20" i="5"/>
  <c r="Z84" i="5"/>
  <c r="Z95" i="5"/>
  <c r="Z6" i="5"/>
  <c r="Z80" i="5"/>
  <c r="Z10" i="5"/>
  <c r="Z44" i="5"/>
  <c r="Z159" i="5"/>
  <c r="Z302" i="5"/>
  <c r="Z129" i="5"/>
  <c r="AE178" i="5"/>
  <c r="Z243" i="5"/>
  <c r="Q346" i="5"/>
  <c r="AE234" i="5"/>
  <c r="AE158" i="5"/>
  <c r="AE292" i="5"/>
  <c r="Z298" i="5"/>
  <c r="AE160" i="5"/>
  <c r="AE286" i="5"/>
  <c r="Z275" i="5"/>
  <c r="Z303" i="5"/>
  <c r="E352" i="5"/>
  <c r="Z109" i="5"/>
  <c r="Z205" i="5"/>
  <c r="AE141" i="5"/>
  <c r="Z293" i="5"/>
  <c r="AE231" i="5"/>
  <c r="AE205" i="5"/>
  <c r="Z258" i="5"/>
  <c r="Z242" i="5"/>
  <c r="Z256" i="5"/>
  <c r="AE316" i="5"/>
  <c r="AE323" i="5"/>
  <c r="AE257" i="5"/>
  <c r="AE149" i="5"/>
  <c r="AE238" i="5"/>
  <c r="AE309" i="5"/>
  <c r="AE341" i="5"/>
  <c r="AE313" i="5"/>
  <c r="Z328" i="5"/>
  <c r="Z117" i="5"/>
  <c r="AE142" i="5"/>
  <c r="AE209" i="5"/>
  <c r="Z153" i="5"/>
  <c r="AE260" i="5"/>
  <c r="AE139" i="5"/>
  <c r="Z236" i="5"/>
  <c r="Z230" i="5"/>
  <c r="AE221" i="5"/>
  <c r="Z288" i="5"/>
  <c r="Z112" i="5"/>
  <c r="AE315" i="5"/>
  <c r="AE329" i="5"/>
  <c r="AE187" i="5"/>
  <c r="AE154" i="5"/>
  <c r="AE299" i="5"/>
  <c r="AE288" i="5"/>
  <c r="AE226" i="5"/>
  <c r="AE212" i="5"/>
  <c r="AE155" i="5"/>
  <c r="AE167" i="5"/>
  <c r="AE165" i="5"/>
  <c r="Z70" i="5"/>
  <c r="Z90" i="5"/>
  <c r="Z31" i="5"/>
  <c r="Z47" i="5"/>
  <c r="Z64" i="5"/>
  <c r="Z8" i="5"/>
  <c r="Z13" i="5"/>
  <c r="Z25" i="5"/>
  <c r="Z18" i="5"/>
  <c r="Z65" i="5"/>
  <c r="Z98" i="5"/>
  <c r="Z52" i="5"/>
  <c r="Z263" i="5"/>
  <c r="AE159" i="5"/>
  <c r="AE283" i="5"/>
  <c r="AE303" i="5"/>
  <c r="Z319" i="5"/>
  <c r="Z346" i="5"/>
  <c r="AE333" i="5"/>
  <c r="Z169" i="5"/>
  <c r="AE265" i="5"/>
  <c r="AE220" i="5"/>
  <c r="Z148" i="5"/>
  <c r="Z158" i="5"/>
  <c r="Z253" i="5"/>
  <c r="Z128" i="5"/>
  <c r="AE337" i="5"/>
  <c r="Z282" i="5"/>
  <c r="AE300" i="5"/>
  <c r="Z231" i="5"/>
  <c r="Z280" i="5"/>
  <c r="Z233" i="5"/>
  <c r="AE177" i="5"/>
  <c r="AE242" i="5"/>
  <c r="AE256" i="5"/>
  <c r="Z149" i="5"/>
  <c r="Z208" i="5"/>
  <c r="AE280" i="5"/>
  <c r="Z199" i="5"/>
  <c r="AE227" i="5"/>
  <c r="Z311" i="5"/>
  <c r="Z343" i="5"/>
  <c r="Z308" i="5"/>
  <c r="Z339" i="5"/>
  <c r="AE275" i="5"/>
  <c r="Z142" i="5"/>
  <c r="Z239" i="5"/>
  <c r="AE266" i="5"/>
  <c r="AE185" i="5"/>
  <c r="Z290" i="5"/>
  <c r="Z139" i="5"/>
  <c r="AE236" i="5"/>
  <c r="Z336" i="5"/>
  <c r="AE248" i="5"/>
  <c r="AE157" i="5"/>
  <c r="Z216" i="5"/>
  <c r="Z144" i="5"/>
  <c r="Z106" i="5"/>
  <c r="Z203" i="5"/>
  <c r="Z187" i="5"/>
  <c r="Z173" i="5"/>
  <c r="Z154" i="5"/>
  <c r="Z229" i="5"/>
  <c r="Z182" i="5"/>
  <c r="AE184" i="5"/>
  <c r="AE161" i="5"/>
  <c r="Z212" i="5"/>
  <c r="AE310" i="5"/>
  <c r="Z155" i="5"/>
  <c r="AE258" i="5"/>
  <c r="Z165" i="5"/>
  <c r="Z76" i="5"/>
  <c r="Z74" i="5"/>
  <c r="Z85" i="5"/>
  <c r="Z55" i="5"/>
  <c r="Z19" i="5"/>
  <c r="Z99" i="5"/>
  <c r="Z33" i="5"/>
  <c r="Z101" i="5"/>
  <c r="Z42" i="5"/>
  <c r="Z43" i="5"/>
  <c r="Z78" i="5"/>
  <c r="Z60" i="5"/>
  <c r="Z132" i="5"/>
  <c r="AE262" i="5"/>
  <c r="Z259" i="5"/>
  <c r="Z178" i="5"/>
  <c r="T334" i="5"/>
  <c r="AE335" i="5"/>
  <c r="AE346" i="5"/>
  <c r="Z333" i="5"/>
  <c r="AE169" i="5"/>
  <c r="Z271" i="5"/>
  <c r="AE291" i="5"/>
  <c r="AE148" i="5"/>
  <c r="AE251" i="5"/>
  <c r="Z262" i="5"/>
  <c r="AE253" i="5"/>
  <c r="Z267" i="5"/>
  <c r="Z338" i="5"/>
  <c r="Z134" i="5"/>
  <c r="AE279" i="5"/>
  <c r="AE233" i="5"/>
  <c r="AE267" i="5"/>
  <c r="AE200" i="5"/>
  <c r="Z316" i="5"/>
  <c r="Z312" i="5"/>
  <c r="Z323" i="5"/>
  <c r="Z261" i="5"/>
  <c r="Z181" i="5"/>
  <c r="Z238" i="5"/>
  <c r="Z113" i="5"/>
  <c r="AE199" i="5"/>
  <c r="Z309" i="5"/>
  <c r="W314" i="5"/>
  <c r="T308" i="5"/>
  <c r="Z135" i="5"/>
  <c r="AE339" i="5"/>
  <c r="AE174" i="5"/>
  <c r="AE239" i="5"/>
  <c r="Z241" i="5"/>
  <c r="AE289" i="5"/>
  <c r="AE320" i="5"/>
  <c r="Z248" i="5"/>
  <c r="Z157" i="5"/>
  <c r="Z108" i="5"/>
  <c r="Z119" i="5"/>
  <c r="AE216" i="5"/>
  <c r="AE144" i="5"/>
  <c r="AE138" i="5"/>
  <c r="Z347" i="5"/>
  <c r="AE340" i="5"/>
  <c r="AE281" i="5"/>
  <c r="AE173" i="5"/>
  <c r="AE186" i="5"/>
  <c r="Z306" i="5"/>
  <c r="AE229" i="5"/>
  <c r="Z215" i="5"/>
  <c r="Z278" i="5"/>
  <c r="Z184" i="5"/>
  <c r="Z161" i="5"/>
  <c r="AE259" i="5"/>
  <c r="Z115" i="5"/>
  <c r="Z301" i="5"/>
  <c r="Z122" i="5"/>
  <c r="Z92" i="5"/>
  <c r="Z37" i="5"/>
  <c r="Z91" i="5"/>
  <c r="Z83" i="5"/>
  <c r="Z63" i="5"/>
  <c r="Z29" i="5"/>
  <c r="Z81" i="5"/>
  <c r="Z16" i="5"/>
  <c r="Z82" i="5"/>
  <c r="Z50" i="5"/>
  <c r="Z51" i="5"/>
  <c r="Z71" i="5"/>
  <c r="Z14" i="5"/>
  <c r="Z292" i="5"/>
  <c r="AE252" i="5"/>
  <c r="AE211" i="5"/>
  <c r="AE334" i="5"/>
  <c r="AE317" i="5"/>
  <c r="Z349" i="5"/>
  <c r="AE250" i="5"/>
  <c r="Z103" i="5"/>
  <c r="AE193" i="5"/>
  <c r="Z279" i="5"/>
  <c r="AE344" i="5"/>
  <c r="Z337" i="5"/>
  <c r="Z283" i="5"/>
  <c r="Z141" i="5"/>
  <c r="AE276" i="5"/>
  <c r="AE273" i="5"/>
  <c r="Z166" i="5"/>
  <c r="AE296" i="5"/>
  <c r="Z168" i="5"/>
  <c r="Z177" i="5"/>
  <c r="Z228" i="5"/>
  <c r="AE312" i="5"/>
  <c r="Z321" i="5"/>
  <c r="AE181" i="5"/>
  <c r="Z273" i="5"/>
  <c r="Z111" i="5"/>
  <c r="AE208" i="5"/>
  <c r="Z104" i="5"/>
  <c r="AE145" i="5"/>
  <c r="Z130" i="5"/>
  <c r="Z227" i="5"/>
  <c r="Z341" i="5"/>
  <c r="T314" i="5"/>
  <c r="AE308" i="5"/>
  <c r="Z105" i="5"/>
  <c r="AE287" i="5"/>
  <c r="Z285" i="5"/>
  <c r="AE176" i="5"/>
  <c r="AE241" i="5"/>
  <c r="Z185" i="5"/>
  <c r="Z171" i="5"/>
  <c r="AE284" i="5"/>
  <c r="Z320" i="5"/>
  <c r="AE214" i="5"/>
  <c r="Z151" i="5"/>
  <c r="AE302" i="5"/>
  <c r="Z138" i="5"/>
  <c r="Z235" i="5"/>
  <c r="Z315" i="5"/>
  <c r="AE306" i="5"/>
  <c r="AE215" i="5"/>
  <c r="AE290" i="5"/>
  <c r="Z147" i="5"/>
  <c r="Z244" i="5"/>
  <c r="Z324" i="5"/>
  <c r="Z156" i="5"/>
  <c r="Z34" i="5"/>
  <c r="Z30" i="5"/>
  <c r="Z12" i="5"/>
  <c r="Z88" i="5"/>
  <c r="Z23" i="5"/>
  <c r="Z40" i="5"/>
  <c r="Z66" i="5"/>
  <c r="Z7" i="5"/>
  <c r="Z97" i="5"/>
  <c r="Z58" i="5"/>
  <c r="Z59" i="5"/>
  <c r="Z24" i="5"/>
  <c r="AE222" i="5"/>
  <c r="Z140" i="5"/>
  <c r="Z196" i="5"/>
  <c r="Z252" i="5"/>
  <c r="AE272" i="5"/>
  <c r="W334" i="5"/>
  <c r="AE349" i="5"/>
  <c r="AE192" i="5"/>
  <c r="Z133" i="5"/>
  <c r="Z195" i="5"/>
  <c r="Z251" i="5"/>
  <c r="Z193" i="5"/>
  <c r="Z225" i="5"/>
  <c r="Z281" i="5"/>
  <c r="Z287" i="5"/>
  <c r="Z201" i="5"/>
  <c r="AE210" i="5"/>
  <c r="AE271" i="5"/>
  <c r="Z200" i="5"/>
  <c r="AE228" i="5"/>
  <c r="Z342" i="5"/>
  <c r="Z143" i="5"/>
  <c r="Z240" i="5"/>
  <c r="Z136" i="5"/>
  <c r="Z145" i="5"/>
  <c r="AE162" i="5"/>
  <c r="Z299" i="5"/>
  <c r="AE327" i="5"/>
  <c r="Z348" i="5"/>
  <c r="AE325" i="5"/>
  <c r="AE318" i="5"/>
  <c r="Z314" i="5"/>
  <c r="W308" i="5"/>
  <c r="Z213" i="5"/>
  <c r="Z174" i="5"/>
  <c r="Z237" i="5"/>
  <c r="Z297" i="5"/>
  <c r="AE190" i="5"/>
  <c r="AE171" i="5"/>
  <c r="AE270" i="5"/>
  <c r="W320" i="5"/>
  <c r="Z284" i="5"/>
  <c r="AE305" i="5"/>
  <c r="Z124" i="5"/>
  <c r="AE151" i="5"/>
  <c r="AE268" i="5"/>
  <c r="Z121" i="5"/>
  <c r="AE235" i="5"/>
  <c r="Z331" i="5"/>
  <c r="AE347" i="5"/>
  <c r="Z340" i="5"/>
  <c r="AE293" i="5"/>
  <c r="Z186" i="5"/>
  <c r="Z118" i="5"/>
  <c r="Z189" i="5"/>
  <c r="AE217" i="5"/>
  <c r="AE254" i="5"/>
  <c r="Z272" i="5"/>
  <c r="AE147" i="5"/>
  <c r="AE246" i="5"/>
  <c r="AE156" i="5"/>
  <c r="Z89" i="5"/>
  <c r="Z17" i="5"/>
  <c r="Z38" i="5"/>
  <c r="Z72" i="5"/>
  <c r="Z100" i="5"/>
  <c r="Z48" i="5"/>
  <c r="Z67" i="5"/>
  <c r="Z41" i="5"/>
  <c r="Z68" i="5"/>
  <c r="Z36" i="5"/>
  <c r="Z93" i="5"/>
  <c r="Z21" i="5"/>
  <c r="AE140" i="5"/>
  <c r="AE196" i="5"/>
  <c r="AE224" i="5"/>
  <c r="Z120" i="5"/>
  <c r="Z114" i="5"/>
  <c r="Z211" i="5"/>
  <c r="Z335" i="5"/>
  <c r="Z250" i="5"/>
  <c r="Z223" i="5"/>
  <c r="Z197" i="5"/>
  <c r="AE225" i="5"/>
  <c r="Z322" i="5"/>
  <c r="Z269" i="5"/>
  <c r="Z102" i="5"/>
  <c r="AE166" i="5"/>
  <c r="AE168" i="5"/>
  <c r="AE188" i="5"/>
  <c r="AE247" i="5"/>
  <c r="AE201" i="5"/>
  <c r="AE249" i="5"/>
  <c r="Z131" i="5"/>
  <c r="AE304" i="5"/>
  <c r="Z296" i="5"/>
  <c r="AE143" i="5"/>
  <c r="AE240" i="5"/>
  <c r="AE297" i="5"/>
  <c r="Z162" i="5"/>
  <c r="AE282" i="5"/>
  <c r="Z327" i="5"/>
  <c r="AE345" i="5"/>
  <c r="Z307" i="5"/>
  <c r="Z176" i="5"/>
  <c r="AE164" i="5"/>
  <c r="Z190" i="5"/>
  <c r="Z218" i="5"/>
  <c r="AE204" i="5"/>
  <c r="AE264" i="5"/>
  <c r="Z137" i="5"/>
  <c r="Z214" i="5"/>
  <c r="Z266" i="5"/>
  <c r="Z294" i="5"/>
  <c r="Z170" i="5"/>
  <c r="AE295" i="5"/>
  <c r="AE269" i="5"/>
  <c r="Z180" i="5"/>
  <c r="AE219" i="5"/>
  <c r="Z116" i="5"/>
  <c r="Z150" i="5"/>
  <c r="AE285" i="5"/>
  <c r="AE189" i="5"/>
  <c r="Z217" i="5"/>
  <c r="Z254" i="5"/>
  <c r="Z295" i="5"/>
  <c r="AE179" i="5"/>
  <c r="AE244" i="5"/>
  <c r="Z246" i="5"/>
  <c r="AE245" i="5"/>
  <c r="Z87" i="5"/>
  <c r="Z45" i="5"/>
  <c r="Z46" i="5"/>
  <c r="Z11" i="5"/>
  <c r="Z86" i="5"/>
  <c r="Z56" i="5"/>
  <c r="Z96" i="5"/>
  <c r="Z49" i="5"/>
  <c r="Z27" i="5"/>
  <c r="Z77" i="5"/>
  <c r="Z9" i="5"/>
  <c r="Z35" i="5"/>
  <c r="Z222" i="5"/>
  <c r="Z224" i="5"/>
  <c r="Z305" i="5"/>
  <c r="AE146" i="5"/>
  <c r="AE243" i="5"/>
  <c r="AE319" i="5"/>
  <c r="Z317" i="5"/>
  <c r="Z234" i="5"/>
  <c r="Z192" i="5"/>
  <c r="AE195" i="5"/>
  <c r="AE223" i="5"/>
  <c r="AE172" i="5"/>
  <c r="AE197" i="5"/>
  <c r="Z232" i="5"/>
  <c r="AE322" i="5"/>
  <c r="W282" i="5"/>
  <c r="W259" i="5"/>
  <c r="W270" i="5"/>
  <c r="W286" i="5"/>
  <c r="W291" i="5"/>
  <c r="G29" i="5"/>
  <c r="N29" i="5" s="1"/>
  <c r="G30" i="5"/>
  <c r="N30" i="5" s="1"/>
  <c r="N351" i="4"/>
  <c r="Q389" i="5"/>
  <c r="W389" i="5"/>
  <c r="Z389" i="5"/>
  <c r="AN389" i="5"/>
  <c r="Q370" i="5"/>
  <c r="Z370" i="5"/>
  <c r="W370" i="5"/>
  <c r="AN370" i="5"/>
  <c r="Q391" i="5"/>
  <c r="BF351" i="4"/>
  <c r="O351" i="4"/>
  <c r="AG363" i="4" s="1"/>
  <c r="AY363" i="4" s="1"/>
  <c r="BG351" i="4"/>
  <c r="Z371" i="5"/>
  <c r="Z359" i="5"/>
  <c r="W377" i="5"/>
  <c r="Y352" i="4"/>
  <c r="AQ352" i="4" s="1"/>
  <c r="X352" i="4"/>
  <c r="AP352" i="4" s="1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D135" i="4"/>
  <c r="E134" i="4"/>
  <c r="D134" i="4"/>
  <c r="E133" i="4"/>
  <c r="D133" i="4"/>
  <c r="E132" i="4"/>
  <c r="D132" i="4"/>
  <c r="E131" i="4"/>
  <c r="D131" i="4"/>
  <c r="E130" i="4"/>
  <c r="D130" i="4"/>
  <c r="E129" i="4"/>
  <c r="D129" i="4"/>
  <c r="E128" i="4"/>
  <c r="D128" i="4"/>
  <c r="E127" i="4"/>
  <c r="D127" i="4"/>
  <c r="E126" i="4"/>
  <c r="D126" i="4"/>
  <c r="E125" i="4"/>
  <c r="D125" i="4"/>
  <c r="E124" i="4"/>
  <c r="D124" i="4"/>
  <c r="E123" i="4"/>
  <c r="D123" i="4"/>
  <c r="E122" i="4"/>
  <c r="D122" i="4"/>
  <c r="E121" i="4"/>
  <c r="D121" i="4"/>
  <c r="E120" i="4"/>
  <c r="D120" i="4"/>
  <c r="E119" i="4"/>
  <c r="D119" i="4"/>
  <c r="E118" i="4"/>
  <c r="D118" i="4"/>
  <c r="E117" i="4"/>
  <c r="D117" i="4"/>
  <c r="E116" i="4"/>
  <c r="D116" i="4"/>
  <c r="E115" i="4"/>
  <c r="D115" i="4"/>
  <c r="E114" i="4"/>
  <c r="D114" i="4"/>
  <c r="E113" i="4"/>
  <c r="D113" i="4"/>
  <c r="E112" i="4"/>
  <c r="D112" i="4"/>
  <c r="E111" i="4"/>
  <c r="D111" i="4"/>
  <c r="E110" i="4"/>
  <c r="D110" i="4"/>
  <c r="E109" i="4"/>
  <c r="D109" i="4"/>
  <c r="E107" i="4"/>
  <c r="E108" i="4"/>
  <c r="D108" i="4"/>
  <c r="D107" i="4"/>
  <c r="E106" i="4"/>
  <c r="D106" i="4"/>
  <c r="E105" i="4"/>
  <c r="D105" i="4"/>
  <c r="E104" i="4"/>
  <c r="D104" i="4"/>
  <c r="E103" i="4"/>
  <c r="D103" i="4"/>
  <c r="E102" i="4"/>
  <c r="D102" i="4"/>
  <c r="E101" i="4"/>
  <c r="D101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AN350" i="5" l="1"/>
  <c r="Z350" i="5"/>
  <c r="Q350" i="5"/>
  <c r="W355" i="5"/>
  <c r="Q402" i="5"/>
  <c r="Q355" i="5"/>
  <c r="V348" i="8"/>
  <c r="AF363" i="4"/>
  <c r="AX363" i="4" s="1"/>
  <c r="Q399" i="5"/>
  <c r="AN377" i="5"/>
  <c r="BA389" i="5" s="1"/>
  <c r="Z399" i="5"/>
  <c r="Q377" i="5"/>
  <c r="AN358" i="5"/>
  <c r="BA370" i="5" s="1"/>
  <c r="AN409" i="5"/>
  <c r="AR409" i="5" s="1"/>
  <c r="Q373" i="5"/>
  <c r="AN391" i="5"/>
  <c r="AR391" i="5" s="1"/>
  <c r="Z353" i="5"/>
  <c r="W391" i="5"/>
  <c r="Q357" i="5"/>
  <c r="W386" i="5"/>
  <c r="Z355" i="5"/>
  <c r="AN406" i="5"/>
  <c r="AR406" i="5" s="1"/>
  <c r="Z397" i="5"/>
  <c r="Z351" i="5"/>
  <c r="AN369" i="5"/>
  <c r="AR369" i="5" s="1"/>
  <c r="AN378" i="5"/>
  <c r="AR378" i="5" s="1"/>
  <c r="W406" i="5"/>
  <c r="W378" i="5"/>
  <c r="AN382" i="5"/>
  <c r="Z378" i="5"/>
  <c r="Q382" i="5"/>
  <c r="AN398" i="5"/>
  <c r="AR398" i="5" s="1"/>
  <c r="AN397" i="5"/>
  <c r="AR397" i="5" s="1"/>
  <c r="W358" i="5"/>
  <c r="Z409" i="5"/>
  <c r="AN386" i="5"/>
  <c r="AR386" i="5" s="1"/>
  <c r="Q358" i="5"/>
  <c r="W357" i="5"/>
  <c r="Q386" i="5"/>
  <c r="AN357" i="5"/>
  <c r="BA357" i="5" s="1"/>
  <c r="AN373" i="5"/>
  <c r="BA373" i="5" s="1"/>
  <c r="Z373" i="5"/>
  <c r="W409" i="5"/>
  <c r="AN411" i="5"/>
  <c r="AR411" i="5" s="1"/>
  <c r="Z405" i="5"/>
  <c r="W362" i="5"/>
  <c r="Q190" i="4"/>
  <c r="S190" i="4"/>
  <c r="P103" i="4"/>
  <c r="AH103" i="4" s="1"/>
  <c r="AZ103" i="4" s="1"/>
  <c r="R103" i="4"/>
  <c r="AJ103" i="4" s="1"/>
  <c r="BB103" i="4" s="1"/>
  <c r="P115" i="4"/>
  <c r="R115" i="4"/>
  <c r="P123" i="4"/>
  <c r="R123" i="4"/>
  <c r="P131" i="4"/>
  <c r="R131" i="4"/>
  <c r="Q142" i="4"/>
  <c r="S142" i="4"/>
  <c r="Q182" i="4"/>
  <c r="S182" i="4"/>
  <c r="Q102" i="4"/>
  <c r="S102" i="4"/>
  <c r="Q114" i="4"/>
  <c r="S114" i="4"/>
  <c r="Q126" i="4"/>
  <c r="S126" i="4"/>
  <c r="Q149" i="4"/>
  <c r="S149" i="4"/>
  <c r="Q181" i="4"/>
  <c r="S181" i="4"/>
  <c r="P153" i="4"/>
  <c r="R153" i="4"/>
  <c r="P185" i="4"/>
  <c r="R185" i="4"/>
  <c r="Q198" i="4"/>
  <c r="S198" i="4"/>
  <c r="P107" i="4"/>
  <c r="R107" i="4"/>
  <c r="AJ107" i="4" s="1"/>
  <c r="BB107" i="4" s="1"/>
  <c r="P111" i="4"/>
  <c r="AH111" i="4" s="1"/>
  <c r="AZ111" i="4" s="1"/>
  <c r="R111" i="4"/>
  <c r="AJ111" i="4" s="1"/>
  <c r="BB111" i="4" s="1"/>
  <c r="P119" i="4"/>
  <c r="R119" i="4"/>
  <c r="P127" i="4"/>
  <c r="R127" i="4"/>
  <c r="P135" i="4"/>
  <c r="AH135" i="4" s="1"/>
  <c r="AZ135" i="4" s="1"/>
  <c r="R135" i="4"/>
  <c r="AJ135" i="4" s="1"/>
  <c r="BB135" i="4" s="1"/>
  <c r="Q150" i="4"/>
  <c r="S150" i="4"/>
  <c r="Q158" i="4"/>
  <c r="S158" i="4"/>
  <c r="Q166" i="4"/>
  <c r="S166" i="4"/>
  <c r="Q174" i="4"/>
  <c r="S174" i="4"/>
  <c r="P138" i="4"/>
  <c r="R138" i="4"/>
  <c r="P146" i="4"/>
  <c r="R146" i="4"/>
  <c r="P154" i="4"/>
  <c r="R154" i="4"/>
  <c r="P162" i="4"/>
  <c r="R162" i="4"/>
  <c r="P170" i="4"/>
  <c r="R170" i="4"/>
  <c r="P178" i="4"/>
  <c r="R178" i="4"/>
  <c r="P186" i="4"/>
  <c r="R186" i="4"/>
  <c r="P194" i="4"/>
  <c r="R194" i="4"/>
  <c r="Q191" i="4"/>
  <c r="S191" i="4"/>
  <c r="Q199" i="4"/>
  <c r="S199" i="4"/>
  <c r="Q103" i="4"/>
  <c r="AI103" i="4" s="1"/>
  <c r="BA103" i="4" s="1"/>
  <c r="S103" i="4"/>
  <c r="P108" i="4"/>
  <c r="R108" i="4"/>
  <c r="AJ108" i="4" s="1"/>
  <c r="BB108" i="4" s="1"/>
  <c r="Q111" i="4"/>
  <c r="BL111" i="4" s="1"/>
  <c r="S111" i="4"/>
  <c r="Q115" i="4"/>
  <c r="S115" i="4"/>
  <c r="Q119" i="4"/>
  <c r="S119" i="4"/>
  <c r="Q123" i="4"/>
  <c r="BL123" i="4" s="1"/>
  <c r="S123" i="4"/>
  <c r="BM123" i="4" s="1"/>
  <c r="Q127" i="4"/>
  <c r="S127" i="4"/>
  <c r="Q131" i="4"/>
  <c r="S131" i="4"/>
  <c r="Q135" i="4"/>
  <c r="S135" i="4"/>
  <c r="Q143" i="4"/>
  <c r="S143" i="4"/>
  <c r="Q151" i="4"/>
  <c r="S151" i="4"/>
  <c r="Q159" i="4"/>
  <c r="S159" i="4"/>
  <c r="Q167" i="4"/>
  <c r="S167" i="4"/>
  <c r="Q175" i="4"/>
  <c r="S175" i="4"/>
  <c r="Q183" i="4"/>
  <c r="S183" i="4"/>
  <c r="P139" i="4"/>
  <c r="R139" i="4"/>
  <c r="P147" i="4"/>
  <c r="R147" i="4"/>
  <c r="P155" i="4"/>
  <c r="R155" i="4"/>
  <c r="P163" i="4"/>
  <c r="R163" i="4"/>
  <c r="P171" i="4"/>
  <c r="R171" i="4"/>
  <c r="P179" i="4"/>
  <c r="R179" i="4"/>
  <c r="P187" i="4"/>
  <c r="R187" i="4"/>
  <c r="P195" i="4"/>
  <c r="R195" i="4"/>
  <c r="W356" i="5"/>
  <c r="Q118" i="4"/>
  <c r="S118" i="4"/>
  <c r="Q192" i="4"/>
  <c r="S192" i="4"/>
  <c r="P112" i="4"/>
  <c r="AH112" i="4" s="1"/>
  <c r="AZ112" i="4" s="1"/>
  <c r="R112" i="4"/>
  <c r="AJ112" i="4" s="1"/>
  <c r="BB112" i="4" s="1"/>
  <c r="Q152" i="4"/>
  <c r="S152" i="4"/>
  <c r="Q200" i="4"/>
  <c r="S200" i="4"/>
  <c r="P104" i="4"/>
  <c r="R104" i="4"/>
  <c r="AJ104" i="4" s="1"/>
  <c r="BB104" i="4" s="1"/>
  <c r="Q108" i="4"/>
  <c r="AI108" i="4" s="1"/>
  <c r="BA108" i="4" s="1"/>
  <c r="S108" i="4"/>
  <c r="P116" i="4"/>
  <c r="R116" i="4"/>
  <c r="P120" i="4"/>
  <c r="R120" i="4"/>
  <c r="P124" i="4"/>
  <c r="R124" i="4"/>
  <c r="P128" i="4"/>
  <c r="R128" i="4"/>
  <c r="P132" i="4"/>
  <c r="R132" i="4"/>
  <c r="Q136" i="4"/>
  <c r="S136" i="4"/>
  <c r="Q144" i="4"/>
  <c r="S144" i="4"/>
  <c r="Q160" i="4"/>
  <c r="S160" i="4"/>
  <c r="Q168" i="4"/>
  <c r="S168" i="4"/>
  <c r="Q176" i="4"/>
  <c r="S176" i="4"/>
  <c r="Q184" i="4"/>
  <c r="S184" i="4"/>
  <c r="P140" i="4"/>
  <c r="AH140" i="4" s="1"/>
  <c r="AZ140" i="4" s="1"/>
  <c r="R140" i="4"/>
  <c r="AJ140" i="4" s="1"/>
  <c r="BB140" i="4" s="1"/>
  <c r="P148" i="4"/>
  <c r="R148" i="4"/>
  <c r="P156" i="4"/>
  <c r="R156" i="4"/>
  <c r="P164" i="4"/>
  <c r="R164" i="4"/>
  <c r="P172" i="4"/>
  <c r="R172" i="4"/>
  <c r="P180" i="4"/>
  <c r="R180" i="4"/>
  <c r="P188" i="4"/>
  <c r="R188" i="4"/>
  <c r="P196" i="4"/>
  <c r="R196" i="4"/>
  <c r="Q201" i="4"/>
  <c r="S201" i="4"/>
  <c r="Q112" i="4"/>
  <c r="S112" i="4"/>
  <c r="Q153" i="4"/>
  <c r="S153" i="4"/>
  <c r="Q197" i="4"/>
  <c r="S197" i="4"/>
  <c r="Q110" i="4"/>
  <c r="S110" i="4"/>
  <c r="Q130" i="4"/>
  <c r="S130" i="4"/>
  <c r="Q141" i="4"/>
  <c r="S141" i="4"/>
  <c r="Q165" i="4"/>
  <c r="S165" i="4"/>
  <c r="P137" i="4"/>
  <c r="R137" i="4"/>
  <c r="P169" i="4"/>
  <c r="R169" i="4"/>
  <c r="P193" i="4"/>
  <c r="R193" i="4"/>
  <c r="Q193" i="4"/>
  <c r="S193" i="4"/>
  <c r="Q104" i="4"/>
  <c r="AI104" i="4" s="1"/>
  <c r="BA104" i="4" s="1"/>
  <c r="S104" i="4"/>
  <c r="Q107" i="4"/>
  <c r="AI107" i="4" s="1"/>
  <c r="BA107" i="4" s="1"/>
  <c r="S107" i="4"/>
  <c r="Q116" i="4"/>
  <c r="S116" i="4"/>
  <c r="Q120" i="4"/>
  <c r="S120" i="4"/>
  <c r="Q124" i="4"/>
  <c r="S124" i="4"/>
  <c r="Q128" i="4"/>
  <c r="S128" i="4"/>
  <c r="Q132" i="4"/>
  <c r="S132" i="4"/>
  <c r="Q137" i="4"/>
  <c r="S137" i="4"/>
  <c r="Q145" i="4"/>
  <c r="S145" i="4"/>
  <c r="Q161" i="4"/>
  <c r="S161" i="4"/>
  <c r="Q169" i="4"/>
  <c r="S169" i="4"/>
  <c r="Q177" i="4"/>
  <c r="S177" i="4"/>
  <c r="Q185" i="4"/>
  <c r="S185" i="4"/>
  <c r="P141" i="4"/>
  <c r="R141" i="4"/>
  <c r="P149" i="4"/>
  <c r="R149" i="4"/>
  <c r="P157" i="4"/>
  <c r="R157" i="4"/>
  <c r="P165" i="4"/>
  <c r="R165" i="4"/>
  <c r="P173" i="4"/>
  <c r="R173" i="4"/>
  <c r="P181" i="4"/>
  <c r="R181" i="4"/>
  <c r="P189" i="4"/>
  <c r="R189" i="4"/>
  <c r="P197" i="4"/>
  <c r="R197" i="4"/>
  <c r="Q394" i="5"/>
  <c r="Q194" i="4"/>
  <c r="S194" i="4"/>
  <c r="P101" i="4"/>
  <c r="R101" i="4"/>
  <c r="AJ101" i="4" s="1"/>
  <c r="BB101" i="4" s="1"/>
  <c r="P105" i="4"/>
  <c r="AH105" i="4" s="1"/>
  <c r="AZ105" i="4" s="1"/>
  <c r="R105" i="4"/>
  <c r="AJ105" i="4" s="1"/>
  <c r="BB105" i="4" s="1"/>
  <c r="P109" i="4"/>
  <c r="AH109" i="4" s="1"/>
  <c r="AZ109" i="4" s="1"/>
  <c r="R109" i="4"/>
  <c r="AJ109" i="4" s="1"/>
  <c r="BB109" i="4" s="1"/>
  <c r="P113" i="4"/>
  <c r="R113" i="4"/>
  <c r="P117" i="4"/>
  <c r="R117" i="4"/>
  <c r="P121" i="4"/>
  <c r="R121" i="4"/>
  <c r="P125" i="4"/>
  <c r="R125" i="4"/>
  <c r="P129" i="4"/>
  <c r="R129" i="4"/>
  <c r="P133" i="4"/>
  <c r="R133" i="4"/>
  <c r="Q138" i="4"/>
  <c r="S138" i="4"/>
  <c r="Q146" i="4"/>
  <c r="S146" i="4"/>
  <c r="Q154" i="4"/>
  <c r="S154" i="4"/>
  <c r="Q162" i="4"/>
  <c r="S162" i="4"/>
  <c r="Q170" i="4"/>
  <c r="S170" i="4"/>
  <c r="Q178" i="4"/>
  <c r="S178" i="4"/>
  <c r="Q186" i="4"/>
  <c r="S186" i="4"/>
  <c r="P142" i="4"/>
  <c r="R142" i="4"/>
  <c r="P150" i="4"/>
  <c r="R150" i="4"/>
  <c r="P158" i="4"/>
  <c r="R158" i="4"/>
  <c r="P166" i="4"/>
  <c r="R166" i="4"/>
  <c r="P174" i="4"/>
  <c r="R174" i="4"/>
  <c r="P182" i="4"/>
  <c r="R182" i="4"/>
  <c r="P190" i="4"/>
  <c r="R190" i="4"/>
  <c r="P198" i="4"/>
  <c r="R198" i="4"/>
  <c r="Q189" i="4"/>
  <c r="S189" i="4"/>
  <c r="Q106" i="4"/>
  <c r="AI106" i="4" s="1"/>
  <c r="BA106" i="4" s="1"/>
  <c r="S106" i="4"/>
  <c r="Q122" i="4"/>
  <c r="S122" i="4"/>
  <c r="Q134" i="4"/>
  <c r="S134" i="4"/>
  <c r="Q157" i="4"/>
  <c r="S157" i="4"/>
  <c r="Q173" i="4"/>
  <c r="S173" i="4"/>
  <c r="P145" i="4"/>
  <c r="R145" i="4"/>
  <c r="P161" i="4"/>
  <c r="R161" i="4"/>
  <c r="P177" i="4"/>
  <c r="R177" i="4"/>
  <c r="P201" i="4"/>
  <c r="R201" i="4"/>
  <c r="Q195" i="4"/>
  <c r="AI195" i="4" s="1"/>
  <c r="BA195" i="4" s="1"/>
  <c r="S195" i="4"/>
  <c r="Q101" i="4"/>
  <c r="AI101" i="4" s="1"/>
  <c r="BA101" i="4" s="1"/>
  <c r="S101" i="4"/>
  <c r="Q105" i="4"/>
  <c r="AI105" i="4" s="1"/>
  <c r="BA105" i="4" s="1"/>
  <c r="S105" i="4"/>
  <c r="Q109" i="4"/>
  <c r="S109" i="4"/>
  <c r="Q113" i="4"/>
  <c r="S113" i="4"/>
  <c r="Q117" i="4"/>
  <c r="S117" i="4"/>
  <c r="Q121" i="4"/>
  <c r="S121" i="4"/>
  <c r="Q125" i="4"/>
  <c r="S125" i="4"/>
  <c r="Q129" i="4"/>
  <c r="S129" i="4"/>
  <c r="Q133" i="4"/>
  <c r="S133" i="4"/>
  <c r="Q139" i="4"/>
  <c r="S139" i="4"/>
  <c r="Q147" i="4"/>
  <c r="S147" i="4"/>
  <c r="Q155" i="4"/>
  <c r="S155" i="4"/>
  <c r="Q163" i="4"/>
  <c r="S163" i="4"/>
  <c r="Q171" i="4"/>
  <c r="S171" i="4"/>
  <c r="Q179" i="4"/>
  <c r="S179" i="4"/>
  <c r="Q187" i="4"/>
  <c r="S187" i="4"/>
  <c r="P143" i="4"/>
  <c r="R143" i="4"/>
  <c r="P151" i="4"/>
  <c r="R151" i="4"/>
  <c r="P159" i="4"/>
  <c r="R159" i="4"/>
  <c r="P167" i="4"/>
  <c r="R167" i="4"/>
  <c r="P175" i="4"/>
  <c r="R175" i="4"/>
  <c r="P183" i="4"/>
  <c r="R183" i="4"/>
  <c r="P191" i="4"/>
  <c r="R191" i="4"/>
  <c r="P199" i="4"/>
  <c r="R199" i="4"/>
  <c r="Q188" i="4"/>
  <c r="S188" i="4"/>
  <c r="Q196" i="4"/>
  <c r="S196" i="4"/>
  <c r="P102" i="4"/>
  <c r="AH102" i="4" s="1"/>
  <c r="AZ102" i="4" s="1"/>
  <c r="R102" i="4"/>
  <c r="AJ102" i="4" s="1"/>
  <c r="BB102" i="4" s="1"/>
  <c r="P106" i="4"/>
  <c r="AH106" i="4" s="1"/>
  <c r="AZ106" i="4" s="1"/>
  <c r="R106" i="4"/>
  <c r="AJ106" i="4" s="1"/>
  <c r="BB106" i="4" s="1"/>
  <c r="P110" i="4"/>
  <c r="AH110" i="4" s="1"/>
  <c r="AZ110" i="4" s="1"/>
  <c r="R110" i="4"/>
  <c r="AJ110" i="4" s="1"/>
  <c r="BB110" i="4" s="1"/>
  <c r="P114" i="4"/>
  <c r="R114" i="4"/>
  <c r="P118" i="4"/>
  <c r="R118" i="4"/>
  <c r="P122" i="4"/>
  <c r="R122" i="4"/>
  <c r="P126" i="4"/>
  <c r="R126" i="4"/>
  <c r="P130" i="4"/>
  <c r="R130" i="4"/>
  <c r="P134" i="4"/>
  <c r="R134" i="4"/>
  <c r="Q140" i="4"/>
  <c r="S140" i="4"/>
  <c r="Q148" i="4"/>
  <c r="S148" i="4"/>
  <c r="Q156" i="4"/>
  <c r="S156" i="4"/>
  <c r="Q164" i="4"/>
  <c r="S164" i="4"/>
  <c r="Q172" i="4"/>
  <c r="S172" i="4"/>
  <c r="Q180" i="4"/>
  <c r="S180" i="4"/>
  <c r="P136" i="4"/>
  <c r="R136" i="4"/>
  <c r="P144" i="4"/>
  <c r="AH156" i="4" s="1"/>
  <c r="AZ156" i="4" s="1"/>
  <c r="R144" i="4"/>
  <c r="P152" i="4"/>
  <c r="R152" i="4"/>
  <c r="P160" i="4"/>
  <c r="R160" i="4"/>
  <c r="P168" i="4"/>
  <c r="R168" i="4"/>
  <c r="P176" i="4"/>
  <c r="BL176" i="4" s="1"/>
  <c r="R176" i="4"/>
  <c r="P184" i="4"/>
  <c r="R184" i="4"/>
  <c r="P192" i="4"/>
  <c r="R192" i="4"/>
  <c r="P200" i="4"/>
  <c r="R200" i="4"/>
  <c r="Q392" i="5"/>
  <c r="Z392" i="5"/>
  <c r="Z400" i="5"/>
  <c r="Q411" i="5"/>
  <c r="W392" i="5"/>
  <c r="AN404" i="5"/>
  <c r="BA404" i="5" s="1"/>
  <c r="Z396" i="5"/>
  <c r="Q404" i="5"/>
  <c r="AN408" i="5"/>
  <c r="AR408" i="5" s="1"/>
  <c r="AN354" i="5"/>
  <c r="AR354" i="5" s="1"/>
  <c r="AN379" i="5"/>
  <c r="AN400" i="5"/>
  <c r="AR400" i="5" s="1"/>
  <c r="W399" i="5"/>
  <c r="AN363" i="5"/>
  <c r="AR363" i="5" s="1"/>
  <c r="W360" i="5"/>
  <c r="Z360" i="5"/>
  <c r="AN390" i="5"/>
  <c r="BA402" i="5" s="1"/>
  <c r="Z363" i="5"/>
  <c r="Q360" i="5"/>
  <c r="W359" i="5"/>
  <c r="Q390" i="5"/>
  <c r="AN375" i="5"/>
  <c r="AR375" i="5" s="1"/>
  <c r="W363" i="5"/>
  <c r="Q359" i="5"/>
  <c r="W390" i="5"/>
  <c r="W375" i="5"/>
  <c r="Z375" i="5"/>
  <c r="Z362" i="5"/>
  <c r="Q401" i="5"/>
  <c r="Q393" i="5"/>
  <c r="W405" i="5"/>
  <c r="AN362" i="5"/>
  <c r="AR362" i="5" s="1"/>
  <c r="AN412" i="5"/>
  <c r="AR412" i="5" s="1"/>
  <c r="Q405" i="5"/>
  <c r="AN367" i="5"/>
  <c r="AR367" i="5" s="1"/>
  <c r="W412" i="5"/>
  <c r="W367" i="5"/>
  <c r="Q412" i="5"/>
  <c r="W376" i="5"/>
  <c r="Q366" i="5"/>
  <c r="AN364" i="5"/>
  <c r="AR364" i="5" s="1"/>
  <c r="W364" i="5"/>
  <c r="AN401" i="5"/>
  <c r="AR401" i="5" s="1"/>
  <c r="AN393" i="5"/>
  <c r="BA405" i="5" s="1"/>
  <c r="Z376" i="5"/>
  <c r="Z366" i="5"/>
  <c r="Q364" i="5"/>
  <c r="Z401" i="5"/>
  <c r="Z393" i="5"/>
  <c r="AN394" i="5"/>
  <c r="BA406" i="5" s="1"/>
  <c r="Q380" i="5"/>
  <c r="Q374" i="5"/>
  <c r="Q356" i="5"/>
  <c r="W394" i="5"/>
  <c r="Z356" i="5"/>
  <c r="Q410" i="5"/>
  <c r="AN388" i="5"/>
  <c r="BA388" i="5" s="1"/>
  <c r="Q352" i="5"/>
  <c r="Z381" i="5"/>
  <c r="Z388" i="5"/>
  <c r="AN352" i="5"/>
  <c r="AR352" i="5" s="1"/>
  <c r="Z352" i="5"/>
  <c r="AN380" i="5"/>
  <c r="AR380" i="5" s="1"/>
  <c r="Z383" i="5"/>
  <c r="W380" i="5"/>
  <c r="W368" i="5"/>
  <c r="W382" i="5"/>
  <c r="Q406" i="5"/>
  <c r="W398" i="5"/>
  <c r="Q397" i="5"/>
  <c r="AN368" i="5"/>
  <c r="AR368" i="5" s="1"/>
  <c r="Z398" i="5"/>
  <c r="W351" i="5"/>
  <c r="Q368" i="5"/>
  <c r="Q369" i="5"/>
  <c r="Q351" i="5"/>
  <c r="W369" i="5"/>
  <c r="W388" i="5"/>
  <c r="W410" i="5"/>
  <c r="Q383" i="5"/>
  <c r="Z374" i="5"/>
  <c r="Q376" i="5"/>
  <c r="Z367" i="5"/>
  <c r="AN381" i="5"/>
  <c r="AR381" i="5" s="1"/>
  <c r="W366" i="5"/>
  <c r="Q381" i="5"/>
  <c r="AN410" i="5"/>
  <c r="AN383" i="5"/>
  <c r="AR383" i="5" s="1"/>
  <c r="AN374" i="5"/>
  <c r="Q384" i="5"/>
  <c r="AN387" i="5"/>
  <c r="BA399" i="5" s="1"/>
  <c r="W384" i="5"/>
  <c r="BL351" i="4"/>
  <c r="Z384" i="5"/>
  <c r="Q387" i="5"/>
  <c r="Q361" i="5"/>
  <c r="W387" i="5"/>
  <c r="W365" i="5"/>
  <c r="Z372" i="5"/>
  <c r="W361" i="5"/>
  <c r="AN407" i="5"/>
  <c r="AR407" i="5" s="1"/>
  <c r="Z365" i="5"/>
  <c r="Q372" i="5"/>
  <c r="Z361" i="5"/>
  <c r="AN353" i="5"/>
  <c r="BA365" i="5" s="1"/>
  <c r="Q407" i="5"/>
  <c r="Q365" i="5"/>
  <c r="W372" i="5"/>
  <c r="W353" i="5"/>
  <c r="W407" i="5"/>
  <c r="AT29" i="5"/>
  <c r="AN403" i="5"/>
  <c r="AR403" i="5" s="1"/>
  <c r="Q371" i="5"/>
  <c r="W402" i="5"/>
  <c r="Z403" i="5"/>
  <c r="Z402" i="5"/>
  <c r="Q403" i="5"/>
  <c r="AN385" i="5"/>
  <c r="AN395" i="5"/>
  <c r="AR395" i="5" s="1"/>
  <c r="Z385" i="5"/>
  <c r="AI110" i="4"/>
  <c r="BA110" i="4" s="1"/>
  <c r="W395" i="5"/>
  <c r="Q385" i="5"/>
  <c r="AN371" i="5"/>
  <c r="Z395" i="5"/>
  <c r="W396" i="5"/>
  <c r="Z411" i="5"/>
  <c r="W404" i="5"/>
  <c r="Q354" i="5"/>
  <c r="Q400" i="5"/>
  <c r="BP351" i="4"/>
  <c r="Q396" i="5"/>
  <c r="Z354" i="5"/>
  <c r="Q408" i="5"/>
  <c r="W379" i="5"/>
  <c r="W408" i="5"/>
  <c r="Q379" i="5"/>
  <c r="BK351" i="4"/>
  <c r="BY351" i="4"/>
  <c r="BU351" i="4"/>
  <c r="BS351" i="4"/>
  <c r="C352" i="5"/>
  <c r="B352" i="5"/>
  <c r="BO351" i="4"/>
  <c r="BX351" i="4"/>
  <c r="BT351" i="4"/>
  <c r="BR351" i="4"/>
  <c r="BQ351" i="4"/>
  <c r="BN351" i="4"/>
  <c r="AT30" i="5"/>
  <c r="X322" i="4"/>
  <c r="AP322" i="4" s="1"/>
  <c r="X338" i="4"/>
  <c r="AP338" i="4" s="1"/>
  <c r="X330" i="4"/>
  <c r="AP330" i="4" s="1"/>
  <c r="X346" i="4"/>
  <c r="AP346" i="4" s="1"/>
  <c r="X268" i="4"/>
  <c r="AP268" i="4" s="1"/>
  <c r="X276" i="4"/>
  <c r="AP276" i="4" s="1"/>
  <c r="X284" i="4"/>
  <c r="AP284" i="4" s="1"/>
  <c r="X292" i="4"/>
  <c r="AP292" i="4" s="1"/>
  <c r="X262" i="4"/>
  <c r="AP262" i="4" s="1"/>
  <c r="X321" i="4"/>
  <c r="AP321" i="4" s="1"/>
  <c r="X302" i="4"/>
  <c r="AP302" i="4" s="1"/>
  <c r="X267" i="4"/>
  <c r="AP267" i="4" s="1"/>
  <c r="X272" i="4"/>
  <c r="AP272" i="4" s="1"/>
  <c r="X264" i="4"/>
  <c r="AP264" i="4" s="1"/>
  <c r="X258" i="4"/>
  <c r="AP258" i="4" s="1"/>
  <c r="X275" i="4"/>
  <c r="AP275" i="4" s="1"/>
  <c r="X261" i="4"/>
  <c r="AP261" i="4" s="1"/>
  <c r="X257" i="4"/>
  <c r="AP257" i="4" s="1"/>
  <c r="X265" i="4"/>
  <c r="AP265" i="4" s="1"/>
  <c r="X259" i="4"/>
  <c r="AP259" i="4" s="1"/>
  <c r="X313" i="4"/>
  <c r="AP313" i="4" s="1"/>
  <c r="X294" i="4"/>
  <c r="AP294" i="4" s="1"/>
  <c r="X271" i="4"/>
  <c r="AP271" i="4" s="1"/>
  <c r="X263" i="4"/>
  <c r="AP263" i="4" s="1"/>
  <c r="X266" i="4"/>
  <c r="AP266" i="4" s="1"/>
  <c r="X260" i="4"/>
  <c r="AP260" i="4" s="1"/>
  <c r="X323" i="4"/>
  <c r="AP323" i="4" s="1"/>
  <c r="X331" i="4"/>
  <c r="AP331" i="4" s="1"/>
  <c r="X347" i="4"/>
  <c r="AP347" i="4" s="1"/>
  <c r="X277" i="4"/>
  <c r="AP277" i="4" s="1"/>
  <c r="X285" i="4"/>
  <c r="AP285" i="4" s="1"/>
  <c r="X310" i="4"/>
  <c r="AP310" i="4" s="1"/>
  <c r="X318" i="4"/>
  <c r="AP318" i="4" s="1"/>
  <c r="X299" i="4"/>
  <c r="AP299" i="4" s="1"/>
  <c r="X312" i="4"/>
  <c r="AP312" i="4" s="1"/>
  <c r="X320" i="4"/>
  <c r="AP320" i="4" s="1"/>
  <c r="X293" i="4"/>
  <c r="AP293" i="4" s="1"/>
  <c r="X301" i="4"/>
  <c r="AP301" i="4" s="1"/>
  <c r="X274" i="4"/>
  <c r="AP274" i="4" s="1"/>
  <c r="X269" i="4"/>
  <c r="AP269" i="4" s="1"/>
  <c r="BF185" i="4"/>
  <c r="W185" i="4"/>
  <c r="AO185" i="4" s="1"/>
  <c r="O185" i="4"/>
  <c r="BF194" i="4"/>
  <c r="W194" i="4"/>
  <c r="AO194" i="4" s="1"/>
  <c r="O194" i="4"/>
  <c r="V129" i="4"/>
  <c r="AN129" i="4" s="1"/>
  <c r="N129" i="4"/>
  <c r="V126" i="8" s="1"/>
  <c r="BF186" i="4"/>
  <c r="W186" i="4"/>
  <c r="AO186" i="4" s="1"/>
  <c r="O186" i="4"/>
  <c r="X314" i="4"/>
  <c r="AP314" i="4" s="1"/>
  <c r="BF190" i="4"/>
  <c r="W190" i="4"/>
  <c r="AO190" i="4" s="1"/>
  <c r="O190" i="4"/>
  <c r="V107" i="4"/>
  <c r="AN107" i="4" s="1"/>
  <c r="N107" i="4"/>
  <c r="V104" i="8" s="1"/>
  <c r="V115" i="4"/>
  <c r="AN115" i="4" s="1"/>
  <c r="N115" i="4"/>
  <c r="V127" i="4"/>
  <c r="AN127" i="4" s="1"/>
  <c r="N127" i="4"/>
  <c r="BF142" i="4"/>
  <c r="W142" i="4"/>
  <c r="AO142" i="4" s="1"/>
  <c r="O142" i="4"/>
  <c r="BF166" i="4"/>
  <c r="W166" i="4"/>
  <c r="AO166" i="4" s="1"/>
  <c r="O166" i="4"/>
  <c r="V138" i="4"/>
  <c r="AN138" i="4" s="1"/>
  <c r="N138" i="4"/>
  <c r="V135" i="8" s="1"/>
  <c r="V170" i="4"/>
  <c r="AN170" i="4" s="1"/>
  <c r="N170" i="4"/>
  <c r="V167" i="8" s="1"/>
  <c r="BF191" i="4"/>
  <c r="W191" i="4"/>
  <c r="AO191" i="4" s="1"/>
  <c r="O191" i="4"/>
  <c r="BF199" i="4"/>
  <c r="W199" i="4"/>
  <c r="AO199" i="4" s="1"/>
  <c r="O199" i="4"/>
  <c r="BF103" i="4"/>
  <c r="W103" i="4"/>
  <c r="AO103" i="4" s="1"/>
  <c r="O103" i="4"/>
  <c r="BO103" i="4" s="1"/>
  <c r="V108" i="4"/>
  <c r="AN108" i="4" s="1"/>
  <c r="N108" i="4"/>
  <c r="V105" i="8" s="1"/>
  <c r="BF111" i="4"/>
  <c r="W111" i="4"/>
  <c r="AO111" i="4" s="1"/>
  <c r="O111" i="4"/>
  <c r="BF115" i="4"/>
  <c r="W115" i="4"/>
  <c r="AO115" i="4" s="1"/>
  <c r="O115" i="4"/>
  <c r="BO115" i="4" s="1"/>
  <c r="BF119" i="4"/>
  <c r="W119" i="4"/>
  <c r="AO119" i="4" s="1"/>
  <c r="O119" i="4"/>
  <c r="BO119" i="4" s="1"/>
  <c r="BF123" i="4"/>
  <c r="W123" i="4"/>
  <c r="AO123" i="4" s="1"/>
  <c r="O123" i="4"/>
  <c r="BF127" i="4"/>
  <c r="W127" i="4"/>
  <c r="AO127" i="4" s="1"/>
  <c r="O127" i="4"/>
  <c r="BO127" i="4" s="1"/>
  <c r="BF131" i="4"/>
  <c r="W131" i="4"/>
  <c r="AO131" i="4" s="1"/>
  <c r="O131" i="4"/>
  <c r="BF135" i="4"/>
  <c r="W135" i="4"/>
  <c r="AO135" i="4" s="1"/>
  <c r="O135" i="4"/>
  <c r="BO135" i="4" s="1"/>
  <c r="BF143" i="4"/>
  <c r="W143" i="4"/>
  <c r="AO143" i="4" s="1"/>
  <c r="O143" i="4"/>
  <c r="BF151" i="4"/>
  <c r="W151" i="4"/>
  <c r="AO151" i="4" s="1"/>
  <c r="O151" i="4"/>
  <c r="BF159" i="4"/>
  <c r="W159" i="4"/>
  <c r="AO159" i="4" s="1"/>
  <c r="O159" i="4"/>
  <c r="BO159" i="4" s="1"/>
  <c r="BF167" i="4"/>
  <c r="W167" i="4"/>
  <c r="AO167" i="4" s="1"/>
  <c r="O167" i="4"/>
  <c r="BO167" i="4" s="1"/>
  <c r="BF175" i="4"/>
  <c r="W175" i="4"/>
  <c r="AO175" i="4" s="1"/>
  <c r="O175" i="4"/>
  <c r="BF183" i="4"/>
  <c r="W183" i="4"/>
  <c r="AO183" i="4" s="1"/>
  <c r="O183" i="4"/>
  <c r="BO183" i="4" s="1"/>
  <c r="V139" i="4"/>
  <c r="AN139" i="4" s="1"/>
  <c r="N139" i="4"/>
  <c r="V147" i="4"/>
  <c r="AN147" i="4" s="1"/>
  <c r="N147" i="4"/>
  <c r="V144" i="8" s="1"/>
  <c r="V155" i="4"/>
  <c r="AN155" i="4" s="1"/>
  <c r="N155" i="4"/>
  <c r="V152" i="8" s="1"/>
  <c r="V163" i="4"/>
  <c r="AN163" i="4" s="1"/>
  <c r="N163" i="4"/>
  <c r="V171" i="4"/>
  <c r="AN171" i="4" s="1"/>
  <c r="N171" i="4"/>
  <c r="V168" i="8" s="1"/>
  <c r="V179" i="4"/>
  <c r="AN179" i="4" s="1"/>
  <c r="N179" i="4"/>
  <c r="V176" i="8" s="1"/>
  <c r="V187" i="4"/>
  <c r="AN187" i="4" s="1"/>
  <c r="N187" i="4"/>
  <c r="V195" i="4"/>
  <c r="AN195" i="4" s="1"/>
  <c r="N195" i="4"/>
  <c r="V192" i="8" s="1"/>
  <c r="X311" i="4"/>
  <c r="AP311" i="4" s="1"/>
  <c r="X319" i="4"/>
  <c r="AP319" i="4" s="1"/>
  <c r="X300" i="4"/>
  <c r="AP300" i="4" s="1"/>
  <c r="X273" i="4"/>
  <c r="AP273" i="4" s="1"/>
  <c r="BG267" i="4"/>
  <c r="Y267" i="4"/>
  <c r="AQ267" i="4" s="1"/>
  <c r="AR377" i="5"/>
  <c r="BA377" i="5"/>
  <c r="BA355" i="5"/>
  <c r="AR355" i="5"/>
  <c r="AR365" i="5"/>
  <c r="BF104" i="4"/>
  <c r="W104" i="4"/>
  <c r="AO104" i="4" s="1"/>
  <c r="O104" i="4"/>
  <c r="BO104" i="4" s="1"/>
  <c r="BF120" i="4"/>
  <c r="W120" i="4"/>
  <c r="AO120" i="4" s="1"/>
  <c r="O120" i="4"/>
  <c r="BO120" i="4" s="1"/>
  <c r="BF145" i="4"/>
  <c r="W145" i="4"/>
  <c r="AO145" i="4" s="1"/>
  <c r="O145" i="4"/>
  <c r="BF178" i="4"/>
  <c r="W178" i="4"/>
  <c r="AO178" i="4" s="1"/>
  <c r="O178" i="4"/>
  <c r="BO178" i="4" s="1"/>
  <c r="BF198" i="4"/>
  <c r="W198" i="4"/>
  <c r="AO198" i="4" s="1"/>
  <c r="O198" i="4"/>
  <c r="V111" i="4"/>
  <c r="AN111" i="4" s="1"/>
  <c r="N111" i="4"/>
  <c r="V108" i="8" s="1"/>
  <c r="V123" i="4"/>
  <c r="AN123" i="4" s="1"/>
  <c r="N123" i="4"/>
  <c r="V120" i="8" s="1"/>
  <c r="V135" i="4"/>
  <c r="AN135" i="4" s="1"/>
  <c r="N135" i="4"/>
  <c r="V132" i="8" s="1"/>
  <c r="BF158" i="4"/>
  <c r="W158" i="4"/>
  <c r="AO158" i="4" s="1"/>
  <c r="O158" i="4"/>
  <c r="BF174" i="4"/>
  <c r="W174" i="4"/>
  <c r="AO174" i="4" s="1"/>
  <c r="O174" i="4"/>
  <c r="BO174" i="4" s="1"/>
  <c r="V146" i="4"/>
  <c r="AN146" i="4" s="1"/>
  <c r="N146" i="4"/>
  <c r="V143" i="8" s="1"/>
  <c r="V162" i="4"/>
  <c r="AN162" i="4" s="1"/>
  <c r="N162" i="4"/>
  <c r="V159" i="8" s="1"/>
  <c r="V178" i="4"/>
  <c r="AN178" i="4" s="1"/>
  <c r="N178" i="4"/>
  <c r="V186" i="4"/>
  <c r="AN186" i="4" s="1"/>
  <c r="N186" i="4"/>
  <c r="V183" i="8" s="1"/>
  <c r="V194" i="4"/>
  <c r="AN194" i="4" s="1"/>
  <c r="N194" i="4"/>
  <c r="V191" i="8" s="1"/>
  <c r="W192" i="4"/>
  <c r="AO192" i="4" s="1"/>
  <c r="BF192" i="4"/>
  <c r="O192" i="4"/>
  <c r="BF200" i="4"/>
  <c r="W200" i="4"/>
  <c r="AO200" i="4" s="1"/>
  <c r="O200" i="4"/>
  <c r="BO200" i="4" s="1"/>
  <c r="V104" i="4"/>
  <c r="AN104" i="4" s="1"/>
  <c r="N104" i="4"/>
  <c r="V101" i="8" s="1"/>
  <c r="BF108" i="4"/>
  <c r="W108" i="4"/>
  <c r="AO108" i="4" s="1"/>
  <c r="O108" i="4"/>
  <c r="V112" i="4"/>
  <c r="AN112" i="4" s="1"/>
  <c r="N112" i="4"/>
  <c r="V116" i="4"/>
  <c r="AN116" i="4" s="1"/>
  <c r="N116" i="4"/>
  <c r="V113" i="8" s="1"/>
  <c r="V120" i="4"/>
  <c r="AN120" i="4" s="1"/>
  <c r="N120" i="4"/>
  <c r="V117" i="8" s="1"/>
  <c r="V124" i="4"/>
  <c r="AN124" i="4" s="1"/>
  <c r="N124" i="4"/>
  <c r="V128" i="4"/>
  <c r="AN128" i="4" s="1"/>
  <c r="N128" i="4"/>
  <c r="V125" i="8" s="1"/>
  <c r="V132" i="4"/>
  <c r="AN132" i="4" s="1"/>
  <c r="N132" i="4"/>
  <c r="V129" i="8" s="1"/>
  <c r="BF136" i="4"/>
  <c r="W136" i="4"/>
  <c r="AO136" i="4" s="1"/>
  <c r="O136" i="4"/>
  <c r="BF144" i="4"/>
  <c r="W144" i="4"/>
  <c r="AO144" i="4" s="1"/>
  <c r="O144" i="4"/>
  <c r="BO144" i="4" s="1"/>
  <c r="BF152" i="4"/>
  <c r="W152" i="4"/>
  <c r="AO152" i="4" s="1"/>
  <c r="O152" i="4"/>
  <c r="W160" i="4"/>
  <c r="AO160" i="4" s="1"/>
  <c r="BF160" i="4"/>
  <c r="O160" i="4"/>
  <c r="BF168" i="4"/>
  <c r="W168" i="4"/>
  <c r="AO168" i="4" s="1"/>
  <c r="O168" i="4"/>
  <c r="BO168" i="4" s="1"/>
  <c r="W176" i="4"/>
  <c r="AO176" i="4" s="1"/>
  <c r="BF176" i="4"/>
  <c r="O176" i="4"/>
  <c r="BO176" i="4" s="1"/>
  <c r="BF184" i="4"/>
  <c r="W184" i="4"/>
  <c r="AO184" i="4" s="1"/>
  <c r="O184" i="4"/>
  <c r="V140" i="4"/>
  <c r="AN140" i="4" s="1"/>
  <c r="N140" i="4"/>
  <c r="V137" i="8" s="1"/>
  <c r="V148" i="4"/>
  <c r="AN148" i="4" s="1"/>
  <c r="N148" i="4"/>
  <c r="V156" i="4"/>
  <c r="AN156" i="4" s="1"/>
  <c r="N156" i="4"/>
  <c r="V153" i="8" s="1"/>
  <c r="V164" i="4"/>
  <c r="AN164" i="4" s="1"/>
  <c r="N164" i="4"/>
  <c r="V161" i="8" s="1"/>
  <c r="V172" i="4"/>
  <c r="AN172" i="4" s="1"/>
  <c r="N172" i="4"/>
  <c r="V180" i="4"/>
  <c r="AN180" i="4" s="1"/>
  <c r="N180" i="4"/>
  <c r="V177" i="8" s="1"/>
  <c r="V188" i="4"/>
  <c r="AN188" i="4" s="1"/>
  <c r="N188" i="4"/>
  <c r="V185" i="8" s="1"/>
  <c r="V196" i="4"/>
  <c r="AN196" i="4" s="1"/>
  <c r="N196" i="4"/>
  <c r="BG257" i="4"/>
  <c r="Y257" i="4"/>
  <c r="AQ257" i="4" s="1"/>
  <c r="BA350" i="5"/>
  <c r="AR350" i="5"/>
  <c r="AR405" i="5"/>
  <c r="BA372" i="5"/>
  <c r="AR372" i="5"/>
  <c r="BF107" i="4"/>
  <c r="W107" i="4"/>
  <c r="AO107" i="4" s="1"/>
  <c r="O107" i="4"/>
  <c r="BO107" i="4" s="1"/>
  <c r="BF124" i="4"/>
  <c r="W124" i="4"/>
  <c r="AO124" i="4" s="1"/>
  <c r="O124" i="4"/>
  <c r="BF137" i="4"/>
  <c r="W137" i="4"/>
  <c r="AO137" i="4" s="1"/>
  <c r="O137" i="4"/>
  <c r="BF177" i="4"/>
  <c r="W177" i="4"/>
  <c r="AO177" i="4" s="1"/>
  <c r="O177" i="4"/>
  <c r="BO177" i="4" s="1"/>
  <c r="V165" i="4"/>
  <c r="AN165" i="4" s="1"/>
  <c r="N165" i="4"/>
  <c r="V162" i="8" s="1"/>
  <c r="V113" i="4"/>
  <c r="AN113" i="4" s="1"/>
  <c r="N113" i="4"/>
  <c r="V110" i="8" s="1"/>
  <c r="V133" i="4"/>
  <c r="AN133" i="4" s="1"/>
  <c r="N133" i="4"/>
  <c r="BF162" i="4"/>
  <c r="W162" i="4"/>
  <c r="AO162" i="4" s="1"/>
  <c r="O162" i="4"/>
  <c r="V174" i="4"/>
  <c r="AN174" i="4" s="1"/>
  <c r="N174" i="4"/>
  <c r="V171" i="8" s="1"/>
  <c r="BF169" i="4"/>
  <c r="W169" i="4"/>
  <c r="AO169" i="4" s="1"/>
  <c r="O169" i="4"/>
  <c r="BO169" i="4" s="1"/>
  <c r="AR389" i="5"/>
  <c r="V105" i="4"/>
  <c r="AN105" i="4" s="1"/>
  <c r="N105" i="4"/>
  <c r="V102" i="8" s="1"/>
  <c r="V125" i="4"/>
  <c r="AN125" i="4" s="1"/>
  <c r="N125" i="4"/>
  <c r="V122" i="8" s="1"/>
  <c r="BF154" i="4"/>
  <c r="W154" i="4"/>
  <c r="AO154" i="4" s="1"/>
  <c r="O154" i="4"/>
  <c r="V158" i="4"/>
  <c r="AN158" i="4" s="1"/>
  <c r="N158" i="4"/>
  <c r="V155" i="8" s="1"/>
  <c r="V190" i="4"/>
  <c r="AN190" i="4" s="1"/>
  <c r="N190" i="4"/>
  <c r="BF195" i="4"/>
  <c r="W195" i="4"/>
  <c r="AO195" i="4" s="1"/>
  <c r="O195" i="4"/>
  <c r="BO195" i="4" s="1"/>
  <c r="BF109" i="4"/>
  <c r="W109" i="4"/>
  <c r="AO109" i="4" s="1"/>
  <c r="O109" i="4"/>
  <c r="BO109" i="4" s="1"/>
  <c r="BF121" i="4"/>
  <c r="W121" i="4"/>
  <c r="AO121" i="4" s="1"/>
  <c r="O121" i="4"/>
  <c r="BF133" i="4"/>
  <c r="W133" i="4"/>
  <c r="AO133" i="4" s="1"/>
  <c r="O133" i="4"/>
  <c r="BO133" i="4" s="1"/>
  <c r="BF147" i="4"/>
  <c r="W147" i="4"/>
  <c r="AO147" i="4" s="1"/>
  <c r="O147" i="4"/>
  <c r="BO147" i="4" s="1"/>
  <c r="BF163" i="4"/>
  <c r="W163" i="4"/>
  <c r="AO163" i="4" s="1"/>
  <c r="O163" i="4"/>
  <c r="BO163" i="4" s="1"/>
  <c r="BF179" i="4"/>
  <c r="W179" i="4"/>
  <c r="AO179" i="4" s="1"/>
  <c r="O179" i="4"/>
  <c r="V151" i="4"/>
  <c r="AN151" i="4" s="1"/>
  <c r="N151" i="4"/>
  <c r="V175" i="4"/>
  <c r="AN175" i="4" s="1"/>
  <c r="N175" i="4"/>
  <c r="V191" i="4"/>
  <c r="AN191" i="4" s="1"/>
  <c r="N191" i="4"/>
  <c r="V188" i="8" s="1"/>
  <c r="X315" i="4"/>
  <c r="AP315" i="4" s="1"/>
  <c r="X296" i="4"/>
  <c r="AP296" i="4" s="1"/>
  <c r="BG268" i="4"/>
  <c r="Y268" i="4"/>
  <c r="AQ268" i="4" s="1"/>
  <c r="BG263" i="4"/>
  <c r="Y263" i="4"/>
  <c r="AQ263" i="4" s="1"/>
  <c r="BG260" i="4"/>
  <c r="Y260" i="4"/>
  <c r="AQ260" i="4" s="1"/>
  <c r="AR396" i="5"/>
  <c r="BA396" i="5"/>
  <c r="AR399" i="5"/>
  <c r="BF193" i="4"/>
  <c r="W193" i="4"/>
  <c r="AO193" i="4" s="1"/>
  <c r="O193" i="4"/>
  <c r="BF112" i="4"/>
  <c r="O112" i="4"/>
  <c r="BO112" i="4" s="1"/>
  <c r="W112" i="4"/>
  <c r="AO112" i="4" s="1"/>
  <c r="BF128" i="4"/>
  <c r="O128" i="4"/>
  <c r="BO128" i="4" s="1"/>
  <c r="W128" i="4"/>
  <c r="AO128" i="4" s="1"/>
  <c r="BF161" i="4"/>
  <c r="W161" i="4"/>
  <c r="AO161" i="4" s="1"/>
  <c r="O161" i="4"/>
  <c r="BO161" i="4" s="1"/>
  <c r="V157" i="4"/>
  <c r="AN157" i="4" s="1"/>
  <c r="N157" i="4"/>
  <c r="V181" i="4"/>
  <c r="AN181" i="4" s="1"/>
  <c r="N181" i="4"/>
  <c r="V197" i="4"/>
  <c r="AN197" i="4" s="1"/>
  <c r="N197" i="4"/>
  <c r="V194" i="8" s="1"/>
  <c r="V101" i="4"/>
  <c r="AN101" i="4" s="1"/>
  <c r="N101" i="4"/>
  <c r="V98" i="8" s="1"/>
  <c r="V121" i="4"/>
  <c r="AN121" i="4" s="1"/>
  <c r="N121" i="4"/>
  <c r="BF146" i="4"/>
  <c r="W146" i="4"/>
  <c r="AO146" i="4" s="1"/>
  <c r="O146" i="4"/>
  <c r="V142" i="4"/>
  <c r="AN142" i="4" s="1"/>
  <c r="N142" i="4"/>
  <c r="N182" i="4"/>
  <c r="V179" i="8" s="1"/>
  <c r="V182" i="4"/>
  <c r="AN182" i="4" s="1"/>
  <c r="X303" i="4"/>
  <c r="AP303" i="4" s="1"/>
  <c r="BG259" i="4"/>
  <c r="Y259" i="4"/>
  <c r="AQ259" i="4" s="1"/>
  <c r="U255" i="5"/>
  <c r="AR361" i="5"/>
  <c r="BA361" i="5"/>
  <c r="BF101" i="4"/>
  <c r="W101" i="4"/>
  <c r="AO101" i="4" s="1"/>
  <c r="O101" i="4"/>
  <c r="BO101" i="4" s="1"/>
  <c r="BF105" i="4"/>
  <c r="W105" i="4"/>
  <c r="AO105" i="4" s="1"/>
  <c r="O105" i="4"/>
  <c r="BF113" i="4"/>
  <c r="W113" i="4"/>
  <c r="AO113" i="4" s="1"/>
  <c r="O113" i="4"/>
  <c r="BF117" i="4"/>
  <c r="W117" i="4"/>
  <c r="AO117" i="4" s="1"/>
  <c r="O117" i="4"/>
  <c r="BF125" i="4"/>
  <c r="W125" i="4"/>
  <c r="AO125" i="4" s="1"/>
  <c r="O125" i="4"/>
  <c r="BF129" i="4"/>
  <c r="W129" i="4"/>
  <c r="AO129" i="4" s="1"/>
  <c r="O129" i="4"/>
  <c r="BO129" i="4" s="1"/>
  <c r="BF139" i="4"/>
  <c r="W139" i="4"/>
  <c r="AO139" i="4" s="1"/>
  <c r="O139" i="4"/>
  <c r="BO139" i="4" s="1"/>
  <c r="BF155" i="4"/>
  <c r="W155" i="4"/>
  <c r="AO155" i="4" s="1"/>
  <c r="O155" i="4"/>
  <c r="BF171" i="4"/>
  <c r="W171" i="4"/>
  <c r="AO171" i="4" s="1"/>
  <c r="O171" i="4"/>
  <c r="BF187" i="4"/>
  <c r="W187" i="4"/>
  <c r="AO187" i="4" s="1"/>
  <c r="O187" i="4"/>
  <c r="V143" i="4"/>
  <c r="AN143" i="4" s="1"/>
  <c r="N143" i="4"/>
  <c r="V140" i="8" s="1"/>
  <c r="V159" i="4"/>
  <c r="AN159" i="4" s="1"/>
  <c r="N159" i="4"/>
  <c r="V156" i="8" s="1"/>
  <c r="V167" i="4"/>
  <c r="AN167" i="4" s="1"/>
  <c r="N167" i="4"/>
  <c r="V164" i="8" s="1"/>
  <c r="V183" i="4"/>
  <c r="AN183" i="4" s="1"/>
  <c r="N183" i="4"/>
  <c r="V180" i="8" s="1"/>
  <c r="V199" i="4"/>
  <c r="AN199" i="4" s="1"/>
  <c r="N199" i="4"/>
  <c r="X304" i="4"/>
  <c r="AP304" i="4" s="1"/>
  <c r="BF188" i="4"/>
  <c r="W188" i="4"/>
  <c r="AO188" i="4" s="1"/>
  <c r="O188" i="4"/>
  <c r="BO188" i="4" s="1"/>
  <c r="W196" i="4"/>
  <c r="AO196" i="4" s="1"/>
  <c r="BF196" i="4"/>
  <c r="O196" i="4"/>
  <c r="V102" i="4"/>
  <c r="AN102" i="4" s="1"/>
  <c r="N102" i="4"/>
  <c r="V99" i="8" s="1"/>
  <c r="V106" i="4"/>
  <c r="AN106" i="4" s="1"/>
  <c r="N106" i="4"/>
  <c r="V110" i="4"/>
  <c r="AN110" i="4" s="1"/>
  <c r="N110" i="4"/>
  <c r="V107" i="8" s="1"/>
  <c r="V114" i="4"/>
  <c r="AN114" i="4" s="1"/>
  <c r="N114" i="4"/>
  <c r="V111" i="8" s="1"/>
  <c r="V118" i="4"/>
  <c r="AN118" i="4" s="1"/>
  <c r="N118" i="4"/>
  <c r="V122" i="4"/>
  <c r="AN122" i="4" s="1"/>
  <c r="N122" i="4"/>
  <c r="V119" i="8" s="1"/>
  <c r="V126" i="4"/>
  <c r="AN126" i="4" s="1"/>
  <c r="N126" i="4"/>
  <c r="V123" i="8" s="1"/>
  <c r="V130" i="4"/>
  <c r="AN130" i="4" s="1"/>
  <c r="N130" i="4"/>
  <c r="V134" i="4"/>
  <c r="AN134" i="4" s="1"/>
  <c r="N134" i="4"/>
  <c r="V131" i="8" s="1"/>
  <c r="BF140" i="4"/>
  <c r="W140" i="4"/>
  <c r="AO140" i="4" s="1"/>
  <c r="O140" i="4"/>
  <c r="W148" i="4"/>
  <c r="AO148" i="4" s="1"/>
  <c r="O148" i="4"/>
  <c r="BF148" i="4"/>
  <c r="BF156" i="4"/>
  <c r="W156" i="4"/>
  <c r="AO156" i="4" s="1"/>
  <c r="O156" i="4"/>
  <c r="BO156" i="4" s="1"/>
  <c r="W164" i="4"/>
  <c r="AO164" i="4" s="1"/>
  <c r="BF164" i="4"/>
  <c r="O164" i="4"/>
  <c r="BO164" i="4" s="1"/>
  <c r="BF172" i="4"/>
  <c r="W172" i="4"/>
  <c r="AO172" i="4" s="1"/>
  <c r="O172" i="4"/>
  <c r="W180" i="4"/>
  <c r="AO180" i="4" s="1"/>
  <c r="BF180" i="4"/>
  <c r="O180" i="4"/>
  <c r="BO180" i="4" s="1"/>
  <c r="V136" i="4"/>
  <c r="AN136" i="4" s="1"/>
  <c r="N136" i="4"/>
  <c r="V144" i="4"/>
  <c r="AN144" i="4" s="1"/>
  <c r="N144" i="4"/>
  <c r="V141" i="8" s="1"/>
  <c r="V152" i="4"/>
  <c r="AN152" i="4" s="1"/>
  <c r="N152" i="4"/>
  <c r="V149" i="8" s="1"/>
  <c r="V160" i="4"/>
  <c r="AN160" i="4" s="1"/>
  <c r="N160" i="4"/>
  <c r="V168" i="4"/>
  <c r="AN168" i="4" s="1"/>
  <c r="N168" i="4"/>
  <c r="V165" i="8" s="1"/>
  <c r="V176" i="4"/>
  <c r="AN176" i="4" s="1"/>
  <c r="N176" i="4"/>
  <c r="V173" i="8" s="1"/>
  <c r="V184" i="4"/>
  <c r="AN184" i="4" s="1"/>
  <c r="N184" i="4"/>
  <c r="V192" i="4"/>
  <c r="AN192" i="4" s="1"/>
  <c r="N192" i="4"/>
  <c r="V189" i="8" s="1"/>
  <c r="V200" i="4"/>
  <c r="AN200" i="4" s="1"/>
  <c r="N200" i="4"/>
  <c r="V197" i="8" s="1"/>
  <c r="X316" i="4"/>
  <c r="AP316" i="4" s="1"/>
  <c r="X324" i="4"/>
  <c r="AP324" i="4" s="1"/>
  <c r="X332" i="4"/>
  <c r="AP332" i="4" s="1"/>
  <c r="X340" i="4"/>
  <c r="AP340" i="4" s="1"/>
  <c r="X348" i="4"/>
  <c r="AP348" i="4" s="1"/>
  <c r="X297" i="4"/>
  <c r="AP297" i="4" s="1"/>
  <c r="X305" i="4"/>
  <c r="AP305" i="4" s="1"/>
  <c r="X270" i="4"/>
  <c r="AP270" i="4" s="1"/>
  <c r="X278" i="4"/>
  <c r="AP278" i="4" s="1"/>
  <c r="X286" i="4"/>
  <c r="AP286" i="4" s="1"/>
  <c r="BG264" i="4"/>
  <c r="Y264" i="4"/>
  <c r="AQ264" i="4" s="1"/>
  <c r="BG261" i="4"/>
  <c r="Y261" i="4"/>
  <c r="AQ261" i="4" s="1"/>
  <c r="BA356" i="5"/>
  <c r="AR356" i="5"/>
  <c r="AR392" i="5"/>
  <c r="AR402" i="5"/>
  <c r="AR366" i="5"/>
  <c r="BF201" i="4"/>
  <c r="W201" i="4"/>
  <c r="AO201" i="4" s="1"/>
  <c r="O201" i="4"/>
  <c r="BO201" i="4" s="1"/>
  <c r="W116" i="4"/>
  <c r="AO116" i="4" s="1"/>
  <c r="O116" i="4"/>
  <c r="BF116" i="4"/>
  <c r="W132" i="4"/>
  <c r="AO132" i="4" s="1"/>
  <c r="O132" i="4"/>
  <c r="BF132" i="4"/>
  <c r="BF153" i="4"/>
  <c r="W153" i="4"/>
  <c r="AO153" i="4" s="1"/>
  <c r="O153" i="4"/>
  <c r="V141" i="4"/>
  <c r="AN141" i="4" s="1"/>
  <c r="N141" i="4"/>
  <c r="V138" i="8" s="1"/>
  <c r="V173" i="4"/>
  <c r="AN173" i="4" s="1"/>
  <c r="N173" i="4"/>
  <c r="V170" i="8" s="1"/>
  <c r="V189" i="4"/>
  <c r="AN189" i="4" s="1"/>
  <c r="N189" i="4"/>
  <c r="V186" i="8" s="1"/>
  <c r="BG258" i="4"/>
  <c r="Y258" i="4"/>
  <c r="AQ258" i="4" s="1"/>
  <c r="BA363" i="5"/>
  <c r="V117" i="4"/>
  <c r="AN117" i="4" s="1"/>
  <c r="N117" i="4"/>
  <c r="V114" i="8" s="1"/>
  <c r="BF138" i="4"/>
  <c r="W138" i="4"/>
  <c r="AO138" i="4" s="1"/>
  <c r="O138" i="4"/>
  <c r="BF170" i="4"/>
  <c r="W170" i="4"/>
  <c r="AO170" i="4" s="1"/>
  <c r="O170" i="4"/>
  <c r="V166" i="4"/>
  <c r="AN166" i="4" s="1"/>
  <c r="N166" i="4"/>
  <c r="V198" i="4"/>
  <c r="AN198" i="4" s="1"/>
  <c r="N198" i="4"/>
  <c r="V195" i="8" s="1"/>
  <c r="X295" i="4"/>
  <c r="AP295" i="4" s="1"/>
  <c r="BG262" i="4"/>
  <c r="Y262" i="4"/>
  <c r="AQ262" i="4" s="1"/>
  <c r="AR359" i="5"/>
  <c r="BA359" i="5"/>
  <c r="BF189" i="4"/>
  <c r="W189" i="4"/>
  <c r="AO189" i="4" s="1"/>
  <c r="O189" i="4"/>
  <c r="BF197" i="4"/>
  <c r="W197" i="4"/>
  <c r="AO197" i="4" s="1"/>
  <c r="O197" i="4"/>
  <c r="BO197" i="4" s="1"/>
  <c r="BF102" i="4"/>
  <c r="W102" i="4"/>
  <c r="AO102" i="4" s="1"/>
  <c r="O102" i="4"/>
  <c r="BO102" i="4" s="1"/>
  <c r="BF106" i="4"/>
  <c r="W106" i="4"/>
  <c r="AO106" i="4" s="1"/>
  <c r="O106" i="4"/>
  <c r="BF110" i="4"/>
  <c r="W110" i="4"/>
  <c r="AO110" i="4" s="1"/>
  <c r="O110" i="4"/>
  <c r="BF114" i="4"/>
  <c r="W114" i="4"/>
  <c r="AO114" i="4" s="1"/>
  <c r="O114" i="4"/>
  <c r="BF118" i="4"/>
  <c r="W118" i="4"/>
  <c r="AO118" i="4" s="1"/>
  <c r="O118" i="4"/>
  <c r="BO118" i="4" s="1"/>
  <c r="BF122" i="4"/>
  <c r="W122" i="4"/>
  <c r="AO122" i="4" s="1"/>
  <c r="O122" i="4"/>
  <c r="BF126" i="4"/>
  <c r="W126" i="4"/>
  <c r="AO126" i="4" s="1"/>
  <c r="O126" i="4"/>
  <c r="BF130" i="4"/>
  <c r="W130" i="4"/>
  <c r="AO130" i="4" s="1"/>
  <c r="O130" i="4"/>
  <c r="BO130" i="4" s="1"/>
  <c r="BF134" i="4"/>
  <c r="W134" i="4"/>
  <c r="AO134" i="4" s="1"/>
  <c r="O134" i="4"/>
  <c r="BO134" i="4" s="1"/>
  <c r="BF141" i="4"/>
  <c r="W141" i="4"/>
  <c r="AO141" i="4" s="1"/>
  <c r="O141" i="4"/>
  <c r="BF149" i="4"/>
  <c r="W149" i="4"/>
  <c r="AO149" i="4" s="1"/>
  <c r="O149" i="4"/>
  <c r="BF157" i="4"/>
  <c r="W157" i="4"/>
  <c r="AO157" i="4" s="1"/>
  <c r="O157" i="4"/>
  <c r="BF165" i="4"/>
  <c r="W165" i="4"/>
  <c r="AO165" i="4" s="1"/>
  <c r="O165" i="4"/>
  <c r="BO165" i="4" s="1"/>
  <c r="BF173" i="4"/>
  <c r="W173" i="4"/>
  <c r="AO173" i="4" s="1"/>
  <c r="O173" i="4"/>
  <c r="BO173" i="4" s="1"/>
  <c r="BF181" i="4"/>
  <c r="W181" i="4"/>
  <c r="AO181" i="4" s="1"/>
  <c r="O181" i="4"/>
  <c r="V137" i="4"/>
  <c r="AN137" i="4" s="1"/>
  <c r="N137" i="4"/>
  <c r="V134" i="8" s="1"/>
  <c r="V145" i="4"/>
  <c r="AN145" i="4" s="1"/>
  <c r="N145" i="4"/>
  <c r="V153" i="4"/>
  <c r="AN153" i="4" s="1"/>
  <c r="N153" i="4"/>
  <c r="V150" i="8" s="1"/>
  <c r="V161" i="4"/>
  <c r="AN161" i="4" s="1"/>
  <c r="N161" i="4"/>
  <c r="V158" i="8" s="1"/>
  <c r="V169" i="4"/>
  <c r="AN169" i="4" s="1"/>
  <c r="N169" i="4"/>
  <c r="V177" i="4"/>
  <c r="AN177" i="4" s="1"/>
  <c r="N177" i="4"/>
  <c r="V174" i="8" s="1"/>
  <c r="V185" i="4"/>
  <c r="AN185" i="4" s="1"/>
  <c r="N185" i="4"/>
  <c r="V182" i="8" s="1"/>
  <c r="V193" i="4"/>
  <c r="AN193" i="4" s="1"/>
  <c r="N193" i="4"/>
  <c r="V201" i="4"/>
  <c r="AN201" i="4" s="1"/>
  <c r="N201" i="4"/>
  <c r="V198" i="8" s="1"/>
  <c r="X325" i="4"/>
  <c r="AP325" i="4" s="1"/>
  <c r="X333" i="4"/>
  <c r="AP333" i="4" s="1"/>
  <c r="X341" i="4"/>
  <c r="AP341" i="4" s="1"/>
  <c r="X349" i="4"/>
  <c r="AP349" i="4" s="1"/>
  <c r="X306" i="4"/>
  <c r="AP306" i="4" s="1"/>
  <c r="X279" i="4"/>
  <c r="AP279" i="4" s="1"/>
  <c r="X287" i="4"/>
  <c r="AP287" i="4" s="1"/>
  <c r="BG265" i="4"/>
  <c r="Y265" i="4"/>
  <c r="AQ265" i="4" s="1"/>
  <c r="AR370" i="5"/>
  <c r="AR376" i="5"/>
  <c r="V149" i="4"/>
  <c r="AN149" i="4" s="1"/>
  <c r="N149" i="4"/>
  <c r="V146" i="8" s="1"/>
  <c r="BA384" i="5"/>
  <c r="AR384" i="5"/>
  <c r="V109" i="4"/>
  <c r="AN109" i="4" s="1"/>
  <c r="N109" i="4"/>
  <c r="N150" i="4"/>
  <c r="V147" i="8" s="1"/>
  <c r="V150" i="4"/>
  <c r="AN150" i="4" s="1"/>
  <c r="V103" i="4"/>
  <c r="AN103" i="4" s="1"/>
  <c r="N103" i="4"/>
  <c r="V119" i="4"/>
  <c r="AN119" i="4" s="1"/>
  <c r="N119" i="4"/>
  <c r="V116" i="8" s="1"/>
  <c r="V131" i="4"/>
  <c r="AN131" i="4" s="1"/>
  <c r="N131" i="4"/>
  <c r="V128" i="8" s="1"/>
  <c r="BF150" i="4"/>
  <c r="W150" i="4"/>
  <c r="AO150" i="4" s="1"/>
  <c r="O150" i="4"/>
  <c r="BF182" i="4"/>
  <c r="W182" i="4"/>
  <c r="AO182" i="4" s="1"/>
  <c r="O182" i="4"/>
  <c r="BO182" i="4" s="1"/>
  <c r="V154" i="4"/>
  <c r="AN154" i="4" s="1"/>
  <c r="N154" i="4"/>
  <c r="X280" i="4"/>
  <c r="AP280" i="4" s="1"/>
  <c r="BG266" i="4"/>
  <c r="Y266" i="4"/>
  <c r="AQ266" i="4" s="1"/>
  <c r="BA360" i="5"/>
  <c r="AR360" i="5"/>
  <c r="AR351" i="5"/>
  <c r="BA351" i="5"/>
  <c r="AR358" i="5"/>
  <c r="Y285" i="4"/>
  <c r="AQ285" i="4" s="1"/>
  <c r="BG285" i="4"/>
  <c r="BG313" i="4"/>
  <c r="Y313" i="4"/>
  <c r="AQ313" i="4" s="1"/>
  <c r="BG321" i="4"/>
  <c r="Y321" i="4"/>
  <c r="AQ321" i="4" s="1"/>
  <c r="BG329" i="4"/>
  <c r="Y329" i="4"/>
  <c r="AQ329" i="4" s="1"/>
  <c r="Y337" i="4"/>
  <c r="AQ337" i="4" s="1"/>
  <c r="BG337" i="4"/>
  <c r="BG345" i="4"/>
  <c r="Y345" i="4"/>
  <c r="AQ345" i="4" s="1"/>
  <c r="BG294" i="4"/>
  <c r="Y294" i="4"/>
  <c r="AQ294" i="4" s="1"/>
  <c r="BG302" i="4"/>
  <c r="Y302" i="4"/>
  <c r="AQ302" i="4" s="1"/>
  <c r="Y275" i="4"/>
  <c r="AQ275" i="4" s="1"/>
  <c r="BG275" i="4"/>
  <c r="Y283" i="4"/>
  <c r="AQ283" i="4" s="1"/>
  <c r="BG283" i="4"/>
  <c r="Y291" i="4"/>
  <c r="AQ291" i="4" s="1"/>
  <c r="BG291" i="4"/>
  <c r="Y347" i="4"/>
  <c r="AQ347" i="4" s="1"/>
  <c r="BG347" i="4"/>
  <c r="BG296" i="4"/>
  <c r="Y296" i="4"/>
  <c r="AQ296" i="4" s="1"/>
  <c r="Y269" i="4"/>
  <c r="AQ269" i="4" s="1"/>
  <c r="BG269" i="4"/>
  <c r="X339" i="4"/>
  <c r="AP339" i="4" s="1"/>
  <c r="X351" i="4"/>
  <c r="AP351" i="4" s="1"/>
  <c r="BG314" i="4"/>
  <c r="Y314" i="4"/>
  <c r="AQ314" i="4" s="1"/>
  <c r="BG322" i="4"/>
  <c r="Y322" i="4"/>
  <c r="AQ322" i="4" s="1"/>
  <c r="BG330" i="4"/>
  <c r="Y330" i="4"/>
  <c r="AQ330" i="4" s="1"/>
  <c r="BG338" i="4"/>
  <c r="Y338" i="4"/>
  <c r="AQ338" i="4" s="1"/>
  <c r="BG346" i="4"/>
  <c r="Y346" i="4"/>
  <c r="AQ346" i="4" s="1"/>
  <c r="Y295" i="4"/>
  <c r="AQ295" i="4" s="1"/>
  <c r="BG295" i="4"/>
  <c r="Y303" i="4"/>
  <c r="AQ303" i="4" s="1"/>
  <c r="BG303" i="4"/>
  <c r="BG276" i="4"/>
  <c r="Y276" i="4"/>
  <c r="AQ276" i="4" s="1"/>
  <c r="BG284" i="4"/>
  <c r="Y284" i="4"/>
  <c r="AQ284" i="4" s="1"/>
  <c r="BG292" i="4"/>
  <c r="Y292" i="4"/>
  <c r="AQ292" i="4" s="1"/>
  <c r="Y315" i="4"/>
  <c r="AQ315" i="4" s="1"/>
  <c r="BG315" i="4"/>
  <c r="X317" i="4"/>
  <c r="AP317" i="4" s="1"/>
  <c r="BG316" i="4"/>
  <c r="Y316" i="4"/>
  <c r="AQ316" i="4" s="1"/>
  <c r="BG324" i="4"/>
  <c r="Y324" i="4"/>
  <c r="AQ324" i="4" s="1"/>
  <c r="BG332" i="4"/>
  <c r="Y332" i="4"/>
  <c r="AQ332" i="4" s="1"/>
  <c r="BG340" i="4"/>
  <c r="Y340" i="4"/>
  <c r="AQ340" i="4" s="1"/>
  <c r="BG348" i="4"/>
  <c r="Y348" i="4"/>
  <c r="AQ348" i="4" s="1"/>
  <c r="X298" i="4"/>
  <c r="AP298" i="4" s="1"/>
  <c r="Y297" i="4"/>
  <c r="AQ297" i="4" s="1"/>
  <c r="BG297" i="4"/>
  <c r="Y305" i="4"/>
  <c r="AQ305" i="4" s="1"/>
  <c r="BG305" i="4"/>
  <c r="BG270" i="4"/>
  <c r="Y270" i="4"/>
  <c r="AQ270" i="4" s="1"/>
  <c r="BG278" i="4"/>
  <c r="Y278" i="4"/>
  <c r="AQ278" i="4" s="1"/>
  <c r="BG286" i="4"/>
  <c r="Y286" i="4"/>
  <c r="AQ286" i="4" s="1"/>
  <c r="Y323" i="4"/>
  <c r="AQ323" i="4" s="1"/>
  <c r="BG323" i="4"/>
  <c r="Y277" i="4"/>
  <c r="AQ277" i="4" s="1"/>
  <c r="BG277" i="4"/>
  <c r="X326" i="4"/>
  <c r="AP326" i="4" s="1"/>
  <c r="X334" i="4"/>
  <c r="AP334" i="4" s="1"/>
  <c r="X342" i="4"/>
  <c r="AP342" i="4" s="1"/>
  <c r="X350" i="4"/>
  <c r="AP350" i="4" s="1"/>
  <c r="Y317" i="4"/>
  <c r="AQ317" i="4" s="1"/>
  <c r="BG317" i="4"/>
  <c r="BG325" i="4"/>
  <c r="Y325" i="4"/>
  <c r="AQ325" i="4" s="1"/>
  <c r="BG333" i="4"/>
  <c r="Y333" i="4"/>
  <c r="AQ333" i="4" s="1"/>
  <c r="BG341" i="4"/>
  <c r="Y341" i="4"/>
  <c r="AQ341" i="4" s="1"/>
  <c r="BG349" i="4"/>
  <c r="Y349" i="4"/>
  <c r="AQ349" i="4" s="1"/>
  <c r="X307" i="4"/>
  <c r="AP307" i="4" s="1"/>
  <c r="BG298" i="4"/>
  <c r="Y298" i="4"/>
  <c r="AQ298" i="4" s="1"/>
  <c r="BG306" i="4"/>
  <c r="Y306" i="4"/>
  <c r="AQ306" i="4" s="1"/>
  <c r="X288" i="4"/>
  <c r="AP288" i="4" s="1"/>
  <c r="Y271" i="4"/>
  <c r="AQ271" i="4" s="1"/>
  <c r="BG271" i="4"/>
  <c r="Y279" i="4"/>
  <c r="AQ279" i="4" s="1"/>
  <c r="BG279" i="4"/>
  <c r="Y287" i="4"/>
  <c r="AQ287" i="4" s="1"/>
  <c r="BG287" i="4"/>
  <c r="BG331" i="4"/>
  <c r="Y331" i="4"/>
  <c r="AQ331" i="4" s="1"/>
  <c r="X327" i="4"/>
  <c r="AP327" i="4" s="1"/>
  <c r="X335" i="4"/>
  <c r="AP335" i="4" s="1"/>
  <c r="X343" i="4"/>
  <c r="AP343" i="4" s="1"/>
  <c r="BG310" i="4"/>
  <c r="Y310" i="4"/>
  <c r="AQ310" i="4" s="1"/>
  <c r="BG318" i="4"/>
  <c r="Y318" i="4"/>
  <c r="AQ318" i="4" s="1"/>
  <c r="BG326" i="4"/>
  <c r="Y326" i="4"/>
  <c r="AQ326" i="4" s="1"/>
  <c r="BG334" i="4"/>
  <c r="Y334" i="4"/>
  <c r="AQ334" i="4" s="1"/>
  <c r="BG342" i="4"/>
  <c r="Y342" i="4"/>
  <c r="AQ342" i="4" s="1"/>
  <c r="BG350" i="4"/>
  <c r="Y350" i="4"/>
  <c r="AQ350" i="4" s="1"/>
  <c r="X308" i="4"/>
  <c r="AP308" i="4" s="1"/>
  <c r="Y299" i="4"/>
  <c r="AQ299" i="4" s="1"/>
  <c r="BG299" i="4"/>
  <c r="Y307" i="4"/>
  <c r="AQ307" i="4" s="1"/>
  <c r="BG307" i="4"/>
  <c r="X281" i="4"/>
  <c r="AP281" i="4" s="1"/>
  <c r="X289" i="4"/>
  <c r="AP289" i="4" s="1"/>
  <c r="BG272" i="4"/>
  <c r="Y272" i="4"/>
  <c r="AQ272" i="4" s="1"/>
  <c r="BG280" i="4"/>
  <c r="Y280" i="4"/>
  <c r="AQ280" i="4" s="1"/>
  <c r="BG288" i="4"/>
  <c r="Y288" i="4"/>
  <c r="AQ288" i="4" s="1"/>
  <c r="Y339" i="4"/>
  <c r="AQ339" i="4" s="1"/>
  <c r="Y351" i="4"/>
  <c r="AQ351" i="4" s="1"/>
  <c r="BG339" i="4"/>
  <c r="BG304" i="4"/>
  <c r="Y304" i="4"/>
  <c r="AQ304" i="4" s="1"/>
  <c r="X328" i="4"/>
  <c r="AP328" i="4" s="1"/>
  <c r="X336" i="4"/>
  <c r="AP336" i="4" s="1"/>
  <c r="X344" i="4"/>
  <c r="AP344" i="4" s="1"/>
  <c r="BG311" i="4"/>
  <c r="Y311" i="4"/>
  <c r="AQ311" i="4" s="1"/>
  <c r="BG319" i="4"/>
  <c r="Y319" i="4"/>
  <c r="AQ319" i="4" s="1"/>
  <c r="Y327" i="4"/>
  <c r="AQ327" i="4" s="1"/>
  <c r="BG327" i="4"/>
  <c r="Y335" i="4"/>
  <c r="AQ335" i="4" s="1"/>
  <c r="BG335" i="4"/>
  <c r="BG343" i="4"/>
  <c r="Y343" i="4"/>
  <c r="AQ343" i="4" s="1"/>
  <c r="X309" i="4"/>
  <c r="AP309" i="4" s="1"/>
  <c r="BG300" i="4"/>
  <c r="Y300" i="4"/>
  <c r="AQ300" i="4" s="1"/>
  <c r="BG308" i="4"/>
  <c r="Y308" i="4"/>
  <c r="AQ308" i="4" s="1"/>
  <c r="X282" i="4"/>
  <c r="AP282" i="4" s="1"/>
  <c r="X290" i="4"/>
  <c r="AP290" i="4" s="1"/>
  <c r="Y273" i="4"/>
  <c r="AQ273" i="4" s="1"/>
  <c r="BG273" i="4"/>
  <c r="Y281" i="4"/>
  <c r="AQ281" i="4" s="1"/>
  <c r="BG281" i="4"/>
  <c r="Y289" i="4"/>
  <c r="AQ289" i="4" s="1"/>
  <c r="BG289" i="4"/>
  <c r="X329" i="4"/>
  <c r="AP329" i="4" s="1"/>
  <c r="X337" i="4"/>
  <c r="AP337" i="4" s="1"/>
  <c r="X345" i="4"/>
  <c r="AP345" i="4" s="1"/>
  <c r="BG312" i="4"/>
  <c r="Y312" i="4"/>
  <c r="AQ312" i="4" s="1"/>
  <c r="BG320" i="4"/>
  <c r="Y320" i="4"/>
  <c r="AQ320" i="4" s="1"/>
  <c r="BG328" i="4"/>
  <c r="Y328" i="4"/>
  <c r="AQ328" i="4" s="1"/>
  <c r="BG336" i="4"/>
  <c r="Y336" i="4"/>
  <c r="AQ336" i="4" s="1"/>
  <c r="BG344" i="4"/>
  <c r="Y344" i="4"/>
  <c r="AQ344" i="4" s="1"/>
  <c r="Y293" i="4"/>
  <c r="AQ293" i="4" s="1"/>
  <c r="BG293" i="4"/>
  <c r="Y301" i="4"/>
  <c r="AQ301" i="4" s="1"/>
  <c r="BG301" i="4"/>
  <c r="BG309" i="4"/>
  <c r="Y309" i="4"/>
  <c r="AQ309" i="4" s="1"/>
  <c r="X283" i="4"/>
  <c r="AP283" i="4" s="1"/>
  <c r="X291" i="4"/>
  <c r="AP291" i="4" s="1"/>
  <c r="BG274" i="4"/>
  <c r="Y274" i="4"/>
  <c r="AQ274" i="4" s="1"/>
  <c r="BG282" i="4"/>
  <c r="Y282" i="4"/>
  <c r="AQ282" i="4" s="1"/>
  <c r="BG290" i="4"/>
  <c r="Y290" i="4"/>
  <c r="AQ290" i="4" s="1"/>
  <c r="P257" i="4"/>
  <c r="Q261" i="4"/>
  <c r="Q260" i="4"/>
  <c r="Q259" i="4"/>
  <c r="P260" i="4"/>
  <c r="Q267" i="4"/>
  <c r="P267" i="4"/>
  <c r="P265" i="4"/>
  <c r="Q264" i="4"/>
  <c r="P264" i="4"/>
  <c r="P263" i="4"/>
  <c r="AI177" i="4" l="1"/>
  <c r="BA177" i="4" s="1"/>
  <c r="AI138" i="4"/>
  <c r="BA138" i="4" s="1"/>
  <c r="BA378" i="5"/>
  <c r="BA375" i="5"/>
  <c r="AI154" i="4"/>
  <c r="BA154" i="4" s="1"/>
  <c r="AJ127" i="4"/>
  <c r="BB127" i="4" s="1"/>
  <c r="AI159" i="4"/>
  <c r="BA159" i="4" s="1"/>
  <c r="BM195" i="4"/>
  <c r="AH178" i="4"/>
  <c r="AZ178" i="4" s="1"/>
  <c r="AR373" i="5"/>
  <c r="BA409" i="5"/>
  <c r="BA385" i="5"/>
  <c r="BA366" i="5"/>
  <c r="AR394" i="5"/>
  <c r="BA354" i="5"/>
  <c r="BL199" i="4"/>
  <c r="AI199" i="4"/>
  <c r="BA199" i="4" s="1"/>
  <c r="BL129" i="4"/>
  <c r="AH158" i="4"/>
  <c r="AZ158" i="4" s="1"/>
  <c r="AR393" i="5"/>
  <c r="BA369" i="5"/>
  <c r="BL110" i="4"/>
  <c r="BL128" i="4"/>
  <c r="BL112" i="4"/>
  <c r="AH184" i="4"/>
  <c r="AZ184" i="4" s="1"/>
  <c r="BL172" i="4"/>
  <c r="AH185" i="4"/>
  <c r="AZ185" i="4" s="1"/>
  <c r="BL161" i="4"/>
  <c r="BL169" i="4"/>
  <c r="BL132" i="4"/>
  <c r="AH143" i="4"/>
  <c r="AZ143" i="4" s="1"/>
  <c r="BL141" i="4"/>
  <c r="AI190" i="4"/>
  <c r="BA190" i="4" s="1"/>
  <c r="BA391" i="5"/>
  <c r="AI140" i="4"/>
  <c r="BA140" i="4" s="1"/>
  <c r="AJ182" i="4"/>
  <c r="BB182" i="4" s="1"/>
  <c r="AI112" i="4"/>
  <c r="BA112" i="4" s="1"/>
  <c r="AI111" i="4"/>
  <c r="BA111" i="4" s="1"/>
  <c r="AJ165" i="4"/>
  <c r="BB165" i="4" s="1"/>
  <c r="BM125" i="4"/>
  <c r="AJ150" i="4"/>
  <c r="BB150" i="4" s="1"/>
  <c r="BA358" i="5"/>
  <c r="AR379" i="5"/>
  <c r="AH173" i="4"/>
  <c r="AZ173" i="4" s="1"/>
  <c r="BA410" i="5"/>
  <c r="BL168" i="4"/>
  <c r="AI168" i="4"/>
  <c r="BA168" i="4" s="1"/>
  <c r="BL130" i="4"/>
  <c r="AH177" i="4"/>
  <c r="AZ177" i="4" s="1"/>
  <c r="AI201" i="4"/>
  <c r="BA201" i="4" s="1"/>
  <c r="BM153" i="4"/>
  <c r="BM163" i="4"/>
  <c r="AH192" i="4"/>
  <c r="AZ192" i="4" s="1"/>
  <c r="AH160" i="4"/>
  <c r="AZ160" i="4" s="1"/>
  <c r="AI180" i="4"/>
  <c r="BA180" i="4" s="1"/>
  <c r="BL148" i="4"/>
  <c r="AH169" i="4"/>
  <c r="AZ169" i="4" s="1"/>
  <c r="AH166" i="4"/>
  <c r="AZ166" i="4" s="1"/>
  <c r="AI198" i="4"/>
  <c r="BA198" i="4" s="1"/>
  <c r="BL116" i="4"/>
  <c r="AH132" i="4"/>
  <c r="AZ132" i="4" s="1"/>
  <c r="BA411" i="5"/>
  <c r="AH126" i="4"/>
  <c r="AZ126" i="4" s="1"/>
  <c r="AI145" i="4"/>
  <c r="BA145" i="4" s="1"/>
  <c r="AI115" i="4"/>
  <c r="BA115" i="4" s="1"/>
  <c r="BA398" i="5"/>
  <c r="AH128" i="4"/>
  <c r="AZ128" i="4" s="1"/>
  <c r="BA394" i="5"/>
  <c r="BM184" i="4"/>
  <c r="BL143" i="4"/>
  <c r="AH120" i="4"/>
  <c r="AZ120" i="4" s="1"/>
  <c r="AI181" i="4"/>
  <c r="BA181" i="4" s="1"/>
  <c r="AI144" i="4"/>
  <c r="BA144" i="4" s="1"/>
  <c r="AH193" i="4"/>
  <c r="AZ193" i="4" s="1"/>
  <c r="AI153" i="4"/>
  <c r="BA153" i="4" s="1"/>
  <c r="AH168" i="4"/>
  <c r="AZ168" i="4" s="1"/>
  <c r="AI200" i="4"/>
  <c r="BA200" i="4" s="1"/>
  <c r="AI130" i="4"/>
  <c r="BA130" i="4" s="1"/>
  <c r="AH141" i="4"/>
  <c r="AZ141" i="4" s="1"/>
  <c r="BL124" i="4"/>
  <c r="AH162" i="4"/>
  <c r="AZ162" i="4" s="1"/>
  <c r="BM171" i="4"/>
  <c r="BM139" i="4"/>
  <c r="BM119" i="4"/>
  <c r="AH200" i="4"/>
  <c r="AZ200" i="4" s="1"/>
  <c r="BL136" i="4"/>
  <c r="AI169" i="4"/>
  <c r="BA169" i="4" s="1"/>
  <c r="AI188" i="4"/>
  <c r="BA188" i="4" s="1"/>
  <c r="AH161" i="4"/>
  <c r="AZ161" i="4" s="1"/>
  <c r="BL185" i="4"/>
  <c r="AI142" i="4"/>
  <c r="BA142" i="4" s="1"/>
  <c r="AI128" i="4"/>
  <c r="BA128" i="4" s="1"/>
  <c r="BM129" i="4"/>
  <c r="BM113" i="4"/>
  <c r="BM146" i="4"/>
  <c r="AH122" i="4"/>
  <c r="AZ122" i="4" s="1"/>
  <c r="BM185" i="4"/>
  <c r="BA382" i="5"/>
  <c r="AR382" i="5"/>
  <c r="BL192" i="4"/>
  <c r="BL180" i="4"/>
  <c r="BL134" i="4"/>
  <c r="BM197" i="4"/>
  <c r="BL175" i="4"/>
  <c r="AH119" i="4"/>
  <c r="AZ119" i="4" s="1"/>
  <c r="BL133" i="4"/>
  <c r="BM165" i="4"/>
  <c r="AH187" i="4"/>
  <c r="AZ187" i="4" s="1"/>
  <c r="BL142" i="4"/>
  <c r="AI148" i="4"/>
  <c r="BA148" i="4" s="1"/>
  <c r="AH183" i="4"/>
  <c r="AZ183" i="4" s="1"/>
  <c r="AH151" i="4"/>
  <c r="AZ151" i="4" s="1"/>
  <c r="AI183" i="4"/>
  <c r="BA183" i="4" s="1"/>
  <c r="BL139" i="4"/>
  <c r="BL117" i="4"/>
  <c r="AH113" i="4"/>
  <c r="AZ113" i="4" s="1"/>
  <c r="BM169" i="4"/>
  <c r="BM132" i="4"/>
  <c r="BM116" i="4"/>
  <c r="AI119" i="4"/>
  <c r="BA119" i="4" s="1"/>
  <c r="AH198" i="4"/>
  <c r="AZ198" i="4" s="1"/>
  <c r="BL154" i="4"/>
  <c r="AI166" i="4"/>
  <c r="BA166" i="4" s="1"/>
  <c r="AH139" i="4"/>
  <c r="AZ139" i="4" s="1"/>
  <c r="BL198" i="4"/>
  <c r="AI161" i="4"/>
  <c r="BA161" i="4" s="1"/>
  <c r="AI194" i="4"/>
  <c r="BA194" i="4" s="1"/>
  <c r="BL115" i="4"/>
  <c r="BM137" i="4"/>
  <c r="BL188" i="4"/>
  <c r="AI146" i="4"/>
  <c r="BA146" i="4" s="1"/>
  <c r="AH138" i="4"/>
  <c r="AZ138" i="4" s="1"/>
  <c r="AH131" i="4"/>
  <c r="AZ131" i="4" s="1"/>
  <c r="AJ144" i="4"/>
  <c r="BB144" i="4" s="1"/>
  <c r="AH197" i="4"/>
  <c r="AZ197" i="4" s="1"/>
  <c r="AI185" i="4"/>
  <c r="BA185" i="4" s="1"/>
  <c r="AH172" i="4"/>
  <c r="AZ172" i="4" s="1"/>
  <c r="AI197" i="4"/>
  <c r="BA197" i="4" s="1"/>
  <c r="BM121" i="4"/>
  <c r="BM162" i="4"/>
  <c r="BL137" i="4"/>
  <c r="AI120" i="4"/>
  <c r="BA120" i="4" s="1"/>
  <c r="AI165" i="4"/>
  <c r="BA165" i="4" s="1"/>
  <c r="BM135" i="4"/>
  <c r="AH142" i="4"/>
  <c r="AZ142" i="4" s="1"/>
  <c r="AH108" i="4"/>
  <c r="AZ108" i="4" s="1"/>
  <c r="AI136" i="4"/>
  <c r="BA136" i="4" s="1"/>
  <c r="BL195" i="4"/>
  <c r="AJ160" i="4"/>
  <c r="BB160" i="4" s="1"/>
  <c r="BM148" i="4"/>
  <c r="BM128" i="4"/>
  <c r="BL126" i="4"/>
  <c r="AI152" i="4"/>
  <c r="BA152" i="4" s="1"/>
  <c r="AI116" i="4"/>
  <c r="BA116" i="4" s="1"/>
  <c r="BM172" i="4"/>
  <c r="BM140" i="4"/>
  <c r="BL187" i="4"/>
  <c r="AR357" i="5"/>
  <c r="BA352" i="5"/>
  <c r="AR404" i="5"/>
  <c r="V142" i="8"/>
  <c r="B51" i="11"/>
  <c r="D51" i="11" s="1"/>
  <c r="V124" i="8"/>
  <c r="B45" i="11"/>
  <c r="V130" i="8"/>
  <c r="B47" i="11"/>
  <c r="V121" i="8"/>
  <c r="B44" i="11"/>
  <c r="AH186" i="4"/>
  <c r="AZ186" i="4" s="1"/>
  <c r="AI157" i="4"/>
  <c r="BA157" i="4" s="1"/>
  <c r="AH129" i="4"/>
  <c r="AZ129" i="4" s="1"/>
  <c r="BM188" i="4"/>
  <c r="V166" i="8"/>
  <c r="B59" i="11"/>
  <c r="D59" i="11" s="1"/>
  <c r="V157" i="8"/>
  <c r="B56" i="11"/>
  <c r="D56" i="11" s="1"/>
  <c r="V103" i="8"/>
  <c r="B38" i="11"/>
  <c r="V118" i="8"/>
  <c r="B43" i="11"/>
  <c r="V154" i="8"/>
  <c r="B55" i="11"/>
  <c r="D55" i="11" s="1"/>
  <c r="V136" i="8"/>
  <c r="B49" i="11"/>
  <c r="D49" i="11" s="1"/>
  <c r="V112" i="8"/>
  <c r="B41" i="11"/>
  <c r="AI131" i="4"/>
  <c r="BA131" i="4" s="1"/>
  <c r="BL149" i="4"/>
  <c r="V151" i="8"/>
  <c r="B54" i="11"/>
  <c r="D54" i="11" s="1"/>
  <c r="V175" i="8"/>
  <c r="B62" i="11"/>
  <c r="D62" i="11" s="1"/>
  <c r="V172" i="8"/>
  <c r="B61" i="11"/>
  <c r="D61" i="11" s="1"/>
  <c r="BL127" i="4"/>
  <c r="AH101" i="4"/>
  <c r="AZ101" i="4" s="1"/>
  <c r="AI117" i="4"/>
  <c r="BA117" i="4" s="1"/>
  <c r="BL200" i="4"/>
  <c r="BL186" i="4"/>
  <c r="V133" i="8"/>
  <c r="B48" i="11"/>
  <c r="D48" i="11" s="1"/>
  <c r="V181" i="8"/>
  <c r="B64" i="11"/>
  <c r="D64" i="11" s="1"/>
  <c r="V115" i="8"/>
  <c r="B42" i="11"/>
  <c r="V187" i="8"/>
  <c r="B66" i="11"/>
  <c r="D66" i="11" s="1"/>
  <c r="V145" i="8"/>
  <c r="B52" i="11"/>
  <c r="D52" i="11" s="1"/>
  <c r="V160" i="8"/>
  <c r="B57" i="11"/>
  <c r="D57" i="11" s="1"/>
  <c r="BL103" i="4"/>
  <c r="AH154" i="4"/>
  <c r="AZ154" i="4" s="1"/>
  <c r="AH127" i="4"/>
  <c r="AZ127" i="4" s="1"/>
  <c r="AH180" i="4"/>
  <c r="AZ180" i="4" s="1"/>
  <c r="BL167" i="4"/>
  <c r="AI167" i="4"/>
  <c r="BA167" i="4" s="1"/>
  <c r="AI178" i="4"/>
  <c r="BA178" i="4" s="1"/>
  <c r="V178" i="8"/>
  <c r="B63" i="11"/>
  <c r="D63" i="11" s="1"/>
  <c r="V193" i="8"/>
  <c r="B68" i="11"/>
  <c r="D68" i="11" s="1"/>
  <c r="V100" i="8"/>
  <c r="B37" i="11"/>
  <c r="V190" i="8"/>
  <c r="B67" i="11"/>
  <c r="D67" i="11" s="1"/>
  <c r="V196" i="8"/>
  <c r="B69" i="11"/>
  <c r="D69" i="11" s="1"/>
  <c r="V139" i="8"/>
  <c r="B50" i="11"/>
  <c r="D50" i="11" s="1"/>
  <c r="V148" i="8"/>
  <c r="B53" i="11"/>
  <c r="D53" i="11" s="1"/>
  <c r="BL119" i="4"/>
  <c r="AH115" i="4"/>
  <c r="AZ115" i="4" s="1"/>
  <c r="BL156" i="4"/>
  <c r="AJ176" i="4"/>
  <c r="BB176" i="4" s="1"/>
  <c r="AH149" i="4"/>
  <c r="AZ149" i="4" s="1"/>
  <c r="BL160" i="4"/>
  <c r="BM175" i="4"/>
  <c r="BM181" i="4"/>
  <c r="V163" i="8"/>
  <c r="B58" i="11"/>
  <c r="D58" i="11" s="1"/>
  <c r="V127" i="8"/>
  <c r="B46" i="11"/>
  <c r="V169" i="8"/>
  <c r="B60" i="11"/>
  <c r="D60" i="11" s="1"/>
  <c r="V184" i="8"/>
  <c r="B65" i="11"/>
  <c r="D65" i="11" s="1"/>
  <c r="BL166" i="4"/>
  <c r="AI171" i="4"/>
  <c r="BA171" i="4" s="1"/>
  <c r="AH148" i="4"/>
  <c r="AZ148" i="4" s="1"/>
  <c r="BM120" i="4"/>
  <c r="BM193" i="4"/>
  <c r="V106" i="8"/>
  <c r="B39" i="11"/>
  <c r="V109" i="8"/>
  <c r="B40" i="11"/>
  <c r="BM156" i="4"/>
  <c r="BM196" i="4"/>
  <c r="BM157" i="4"/>
  <c r="BM189" i="4"/>
  <c r="BL189" i="4"/>
  <c r="AI189" i="4"/>
  <c r="BA189" i="4" s="1"/>
  <c r="AI193" i="4"/>
  <c r="BA193" i="4" s="1"/>
  <c r="BL197" i="4"/>
  <c r="BL196" i="4"/>
  <c r="AH176" i="4"/>
  <c r="AZ176" i="4" s="1"/>
  <c r="AI196" i="4"/>
  <c r="BA196" i="4" s="1"/>
  <c r="AH124" i="4"/>
  <c r="AZ124" i="4" s="1"/>
  <c r="AH116" i="4"/>
  <c r="AZ116" i="4" s="1"/>
  <c r="AI192" i="4"/>
  <c r="BA192" i="4" s="1"/>
  <c r="BM167" i="4"/>
  <c r="BM166" i="4"/>
  <c r="BM198" i="4"/>
  <c r="BM149" i="4"/>
  <c r="BM182" i="4"/>
  <c r="BA368" i="5"/>
  <c r="BA392" i="5"/>
  <c r="BA362" i="5"/>
  <c r="AR410" i="5"/>
  <c r="AK105" i="4"/>
  <c r="BC105" i="4" s="1"/>
  <c r="BM105" i="4"/>
  <c r="AK103" i="4"/>
  <c r="BC103" i="4" s="1"/>
  <c r="BM103" i="4"/>
  <c r="AI132" i="4"/>
  <c r="BA132" i="4" s="1"/>
  <c r="AI156" i="4"/>
  <c r="BA156" i="4" s="1"/>
  <c r="BL177" i="4"/>
  <c r="BM141" i="4"/>
  <c r="BM176" i="4"/>
  <c r="BM136" i="4"/>
  <c r="BM200" i="4"/>
  <c r="BM118" i="4"/>
  <c r="BL165" i="4"/>
  <c r="AH136" i="4"/>
  <c r="AZ136" i="4" s="1"/>
  <c r="AH189" i="4"/>
  <c r="AZ189" i="4" s="1"/>
  <c r="AK180" i="4"/>
  <c r="BC180" i="4" s="1"/>
  <c r="BM180" i="4"/>
  <c r="AJ126" i="4"/>
  <c r="BB126" i="4" s="1"/>
  <c r="AK133" i="4"/>
  <c r="BC133" i="4" s="1"/>
  <c r="BM133" i="4"/>
  <c r="AK117" i="4"/>
  <c r="BC117" i="4" s="1"/>
  <c r="BM117" i="4"/>
  <c r="AK101" i="4"/>
  <c r="BC101" i="4" s="1"/>
  <c r="BM101" i="4"/>
  <c r="BM134" i="4"/>
  <c r="AJ166" i="4"/>
  <c r="BB166" i="4" s="1"/>
  <c r="BM186" i="4"/>
  <c r="AK154" i="4"/>
  <c r="BC154" i="4" s="1"/>
  <c r="BM154" i="4"/>
  <c r="AJ129" i="4"/>
  <c r="BB129" i="4" s="1"/>
  <c r="AJ113" i="4"/>
  <c r="BB113" i="4" s="1"/>
  <c r="BM194" i="4"/>
  <c r="AJ139" i="4"/>
  <c r="BB139" i="4" s="1"/>
  <c r="BM159" i="4"/>
  <c r="AK131" i="4"/>
  <c r="BC131" i="4" s="1"/>
  <c r="BM131" i="4"/>
  <c r="AK115" i="4"/>
  <c r="BC115" i="4" s="1"/>
  <c r="BM115" i="4"/>
  <c r="BM199" i="4"/>
  <c r="BM158" i="4"/>
  <c r="BM126" i="4"/>
  <c r="BM142" i="4"/>
  <c r="AK161" i="4"/>
  <c r="BC161" i="4" s="1"/>
  <c r="BM161" i="4"/>
  <c r="AK107" i="4"/>
  <c r="BC107" i="4" s="1"/>
  <c r="BM107" i="4"/>
  <c r="BM130" i="4"/>
  <c r="AK112" i="4"/>
  <c r="BC112" i="4" s="1"/>
  <c r="BM112" i="4"/>
  <c r="BM168" i="4"/>
  <c r="BM152" i="4"/>
  <c r="BL157" i="4"/>
  <c r="BM187" i="4"/>
  <c r="BM155" i="4"/>
  <c r="AJ145" i="4"/>
  <c r="BB145" i="4" s="1"/>
  <c r="BM122" i="4"/>
  <c r="AK178" i="4"/>
  <c r="BC178" i="4" s="1"/>
  <c r="BM178" i="4"/>
  <c r="BM183" i="4"/>
  <c r="BM151" i="4"/>
  <c r="BM127" i="4"/>
  <c r="AK111" i="4"/>
  <c r="BC111" i="4" s="1"/>
  <c r="BM111" i="4"/>
  <c r="BM191" i="4"/>
  <c r="BM150" i="4"/>
  <c r="BM114" i="4"/>
  <c r="BM190" i="4"/>
  <c r="AH104" i="4"/>
  <c r="AZ104" i="4" s="1"/>
  <c r="BL120" i="4"/>
  <c r="BL184" i="4"/>
  <c r="AH164" i="4"/>
  <c r="AZ164" i="4" s="1"/>
  <c r="AH157" i="4"/>
  <c r="AZ157" i="4" s="1"/>
  <c r="BM145" i="4"/>
  <c r="BM124" i="4"/>
  <c r="AK104" i="4"/>
  <c r="BC104" i="4" s="1"/>
  <c r="BM104" i="4"/>
  <c r="AK110" i="4"/>
  <c r="BC110" i="4" s="1"/>
  <c r="BM110" i="4"/>
  <c r="BM201" i="4"/>
  <c r="BM160" i="4"/>
  <c r="AK108" i="4"/>
  <c r="BC108" i="4" s="1"/>
  <c r="BM108" i="4"/>
  <c r="BL193" i="4"/>
  <c r="AK164" i="4"/>
  <c r="BC164" i="4" s="1"/>
  <c r="BM164" i="4"/>
  <c r="AJ159" i="4"/>
  <c r="BB159" i="4" s="1"/>
  <c r="AK179" i="4"/>
  <c r="BC179" i="4" s="1"/>
  <c r="BM179" i="4"/>
  <c r="AK147" i="4"/>
  <c r="BC147" i="4" s="1"/>
  <c r="BM147" i="4"/>
  <c r="AK109" i="4"/>
  <c r="BC109" i="4" s="1"/>
  <c r="BM109" i="4"/>
  <c r="AK173" i="4"/>
  <c r="BC173" i="4" s="1"/>
  <c r="BM173" i="4"/>
  <c r="AK106" i="4"/>
  <c r="BC106" i="4" s="1"/>
  <c r="BM106" i="4"/>
  <c r="AK170" i="4"/>
  <c r="BC170" i="4" s="1"/>
  <c r="BM170" i="4"/>
  <c r="AK138" i="4"/>
  <c r="BC138" i="4" s="1"/>
  <c r="BM138" i="4"/>
  <c r="BL104" i="4"/>
  <c r="AK143" i="4"/>
  <c r="BC143" i="4" s="1"/>
  <c r="BM143" i="4"/>
  <c r="AK174" i="4"/>
  <c r="BC174" i="4" s="1"/>
  <c r="BM174" i="4"/>
  <c r="AK102" i="4"/>
  <c r="BC102" i="4" s="1"/>
  <c r="BM102" i="4"/>
  <c r="AI149" i="4"/>
  <c r="BA149" i="4" s="1"/>
  <c r="BA374" i="5"/>
  <c r="AI137" i="4"/>
  <c r="BA137" i="4" s="1"/>
  <c r="AH201" i="4"/>
  <c r="AZ201" i="4" s="1"/>
  <c r="AJ189" i="4"/>
  <c r="BB189" i="4" s="1"/>
  <c r="AK177" i="4"/>
  <c r="BC177" i="4" s="1"/>
  <c r="BM177" i="4"/>
  <c r="BM144" i="4"/>
  <c r="BM192" i="4"/>
  <c r="AJ183" i="4"/>
  <c r="BB183" i="4" s="1"/>
  <c r="AJ151" i="4"/>
  <c r="BB151" i="4" s="1"/>
  <c r="AK171" i="4"/>
  <c r="BC171" i="4" s="1"/>
  <c r="BL171" i="4"/>
  <c r="AI133" i="4"/>
  <c r="BA133" i="4" s="1"/>
  <c r="BL162" i="4"/>
  <c r="BL101" i="4"/>
  <c r="AJ181" i="4"/>
  <c r="BB181" i="4" s="1"/>
  <c r="AK169" i="4"/>
  <c r="BC169" i="4" s="1"/>
  <c r="AJ120" i="4"/>
  <c r="BB120" i="4" s="1"/>
  <c r="AJ141" i="4"/>
  <c r="BB141" i="4" s="1"/>
  <c r="AK140" i="4"/>
  <c r="BC140" i="4" s="1"/>
  <c r="AJ122" i="4"/>
  <c r="BB122" i="4" s="1"/>
  <c r="AJ167" i="4"/>
  <c r="BB167" i="4" s="1"/>
  <c r="AK187" i="4"/>
  <c r="BC187" i="4" s="1"/>
  <c r="AK155" i="4"/>
  <c r="BC155" i="4" s="1"/>
  <c r="AK129" i="4"/>
  <c r="BC129" i="4" s="1"/>
  <c r="AK113" i="4"/>
  <c r="BC113" i="4" s="1"/>
  <c r="AJ158" i="4"/>
  <c r="BB158" i="4" s="1"/>
  <c r="AK146" i="4"/>
  <c r="BC146" i="4" s="1"/>
  <c r="AJ125" i="4"/>
  <c r="BB125" i="4" s="1"/>
  <c r="AH181" i="4"/>
  <c r="AZ181" i="4" s="1"/>
  <c r="AJ163" i="4"/>
  <c r="BB163" i="4" s="1"/>
  <c r="AK183" i="4"/>
  <c r="BC183" i="4" s="1"/>
  <c r="AK151" i="4"/>
  <c r="BC151" i="4" s="1"/>
  <c r="AK127" i="4"/>
  <c r="BC127" i="4" s="1"/>
  <c r="AJ131" i="4"/>
  <c r="BB131" i="4" s="1"/>
  <c r="AI172" i="4"/>
  <c r="BA172" i="4" s="1"/>
  <c r="AI129" i="4"/>
  <c r="BA129" i="4" s="1"/>
  <c r="AI113" i="4"/>
  <c r="BA113" i="4" s="1"/>
  <c r="AI122" i="4"/>
  <c r="BA122" i="4" s="1"/>
  <c r="AH190" i="4"/>
  <c r="AZ190" i="4" s="1"/>
  <c r="BL158" i="4"/>
  <c r="BL146" i="4"/>
  <c r="AH125" i="4"/>
  <c r="AZ125" i="4" s="1"/>
  <c r="AK145" i="4"/>
  <c r="BC145" i="4" s="1"/>
  <c r="AK124" i="4"/>
  <c r="BC124" i="4" s="1"/>
  <c r="AJ172" i="4"/>
  <c r="BB172" i="4" s="1"/>
  <c r="AK160" i="4"/>
  <c r="BC160" i="4" s="1"/>
  <c r="AJ128" i="4"/>
  <c r="BB128" i="4" s="1"/>
  <c r="AH195" i="4"/>
  <c r="AZ195" i="4" s="1"/>
  <c r="BL163" i="4"/>
  <c r="BL183" i="4"/>
  <c r="AI151" i="4"/>
  <c r="BA151" i="4" s="1"/>
  <c r="AI127" i="4"/>
  <c r="BA127" i="4" s="1"/>
  <c r="AH170" i="4"/>
  <c r="AZ170" i="4" s="1"/>
  <c r="AI162" i="4"/>
  <c r="BA162" i="4" s="1"/>
  <c r="AH153" i="4"/>
  <c r="AZ153" i="4" s="1"/>
  <c r="AI126" i="4"/>
  <c r="BA126" i="4" s="1"/>
  <c r="BL131" i="4"/>
  <c r="BL190" i="4"/>
  <c r="AJ187" i="4"/>
  <c r="BB187" i="4" s="1"/>
  <c r="AJ155" i="4"/>
  <c r="BB155" i="4" s="1"/>
  <c r="AK175" i="4"/>
  <c r="BC175" i="4" s="1"/>
  <c r="BL181" i="4"/>
  <c r="AH179" i="4"/>
  <c r="AZ179" i="4" s="1"/>
  <c r="BL151" i="4"/>
  <c r="AI158" i="4"/>
  <c r="BA158" i="4" s="1"/>
  <c r="AH145" i="4"/>
  <c r="AZ145" i="4" s="1"/>
  <c r="BL122" i="4"/>
  <c r="AH199" i="4"/>
  <c r="AZ199" i="4" s="1"/>
  <c r="AI163" i="4"/>
  <c r="BA163" i="4" s="1"/>
  <c r="BL178" i="4"/>
  <c r="AJ115" i="4"/>
  <c r="BB115" i="4" s="1"/>
  <c r="BA381" i="5"/>
  <c r="BA393" i="5"/>
  <c r="AH163" i="4"/>
  <c r="AZ163" i="4" s="1"/>
  <c r="AH137" i="4"/>
  <c r="AZ137" i="4" s="1"/>
  <c r="BL114" i="4"/>
  <c r="AH152" i="4"/>
  <c r="AZ152" i="4" s="1"/>
  <c r="BL155" i="4"/>
  <c r="BL113" i="4"/>
  <c r="AH165" i="4"/>
  <c r="AZ165" i="4" s="1"/>
  <c r="BA380" i="5"/>
  <c r="AJ149" i="4"/>
  <c r="BB149" i="4" s="1"/>
  <c r="AK132" i="4"/>
  <c r="BC132" i="4" s="1"/>
  <c r="AI141" i="4"/>
  <c r="BA141" i="4" s="1"/>
  <c r="BL140" i="4"/>
  <c r="AH175" i="4"/>
  <c r="AZ175" i="4" s="1"/>
  <c r="AI184" i="4"/>
  <c r="BA184" i="4" s="1"/>
  <c r="AI134" i="4"/>
  <c r="BA134" i="4" s="1"/>
  <c r="AI139" i="4"/>
  <c r="BA139" i="4" s="1"/>
  <c r="BL152" i="4"/>
  <c r="BL153" i="4"/>
  <c r="AJ184" i="4"/>
  <c r="BB184" i="4" s="1"/>
  <c r="AJ152" i="4"/>
  <c r="BB152" i="4" s="1"/>
  <c r="AK172" i="4"/>
  <c r="BC172" i="4" s="1"/>
  <c r="AK122" i="4"/>
  <c r="BC122" i="4" s="1"/>
  <c r="AJ138" i="4"/>
  <c r="BB138" i="4" s="1"/>
  <c r="AJ153" i="4"/>
  <c r="BB153" i="4" s="1"/>
  <c r="AH196" i="4"/>
  <c r="AZ196" i="4" s="1"/>
  <c r="AJ134" i="4"/>
  <c r="BB134" i="4" s="1"/>
  <c r="AJ118" i="4"/>
  <c r="BB118" i="4" s="1"/>
  <c r="AK125" i="4"/>
  <c r="BC125" i="4" s="1"/>
  <c r="AJ121" i="4"/>
  <c r="BB121" i="4" s="1"/>
  <c r="BL145" i="4"/>
  <c r="AI124" i="4"/>
  <c r="BA124" i="4" s="1"/>
  <c r="AI160" i="4"/>
  <c r="BA160" i="4" s="1"/>
  <c r="AK123" i="4"/>
  <c r="BC123" i="4" s="1"/>
  <c r="AJ200" i="4"/>
  <c r="BB200" i="4" s="1"/>
  <c r="AJ212" i="4"/>
  <c r="BB212" i="4" s="1"/>
  <c r="AJ168" i="4"/>
  <c r="BB168" i="4" s="1"/>
  <c r="AJ136" i="4"/>
  <c r="BB136" i="4" s="1"/>
  <c r="AK156" i="4"/>
  <c r="BC156" i="4" s="1"/>
  <c r="AJ130" i="4"/>
  <c r="BB130" i="4" s="1"/>
  <c r="AJ114" i="4"/>
  <c r="BB114" i="4" s="1"/>
  <c r="AK196" i="4"/>
  <c r="BC196" i="4" s="1"/>
  <c r="AK208" i="4"/>
  <c r="BC208" i="4" s="1"/>
  <c r="AK139" i="4"/>
  <c r="BC139" i="4" s="1"/>
  <c r="AK121" i="4"/>
  <c r="BC121" i="4" s="1"/>
  <c r="AJ177" i="4"/>
  <c r="BB177" i="4" s="1"/>
  <c r="AK157" i="4"/>
  <c r="BC157" i="4" s="1"/>
  <c r="AK189" i="4"/>
  <c r="BC189" i="4" s="1"/>
  <c r="AJ174" i="4"/>
  <c r="BB174" i="4" s="1"/>
  <c r="AJ142" i="4"/>
  <c r="BB142" i="4" s="1"/>
  <c r="AK162" i="4"/>
  <c r="BC162" i="4" s="1"/>
  <c r="AJ133" i="4"/>
  <c r="BB133" i="4" s="1"/>
  <c r="AJ117" i="4"/>
  <c r="BB117" i="4" s="1"/>
  <c r="AJ179" i="4"/>
  <c r="BB179" i="4" s="1"/>
  <c r="AJ147" i="4"/>
  <c r="BB147" i="4" s="1"/>
  <c r="AK167" i="4"/>
  <c r="BC167" i="4" s="1"/>
  <c r="AK135" i="4"/>
  <c r="BC135" i="4" s="1"/>
  <c r="AK119" i="4"/>
  <c r="BC119" i="4" s="1"/>
  <c r="AJ186" i="4"/>
  <c r="BB186" i="4" s="1"/>
  <c r="AJ154" i="4"/>
  <c r="BB154" i="4" s="1"/>
  <c r="AK166" i="4"/>
  <c r="BC166" i="4" s="1"/>
  <c r="AK198" i="4"/>
  <c r="BC198" i="4" s="1"/>
  <c r="AK210" i="4"/>
  <c r="BC210" i="4" s="1"/>
  <c r="AK149" i="4"/>
  <c r="BC149" i="4" s="1"/>
  <c r="AK182" i="4"/>
  <c r="BC182" i="4" s="1"/>
  <c r="AK116" i="4"/>
  <c r="BC116" i="4" s="1"/>
  <c r="AJ193" i="4"/>
  <c r="BB193" i="4" s="1"/>
  <c r="AJ205" i="4"/>
  <c r="BB205" i="4" s="1"/>
  <c r="AK141" i="4"/>
  <c r="BC141" i="4" s="1"/>
  <c r="AK153" i="4"/>
  <c r="BC153" i="4" s="1"/>
  <c r="AJ188" i="4"/>
  <c r="BB188" i="4" s="1"/>
  <c r="AJ156" i="4"/>
  <c r="BB156" i="4" s="1"/>
  <c r="AK176" i="4"/>
  <c r="BC176" i="4" s="1"/>
  <c r="AK136" i="4"/>
  <c r="BC136" i="4" s="1"/>
  <c r="AK200" i="4"/>
  <c r="BC200" i="4" s="1"/>
  <c r="AK212" i="4"/>
  <c r="BC212" i="4" s="1"/>
  <c r="AK118" i="4"/>
  <c r="BC118" i="4" s="1"/>
  <c r="AJ192" i="4"/>
  <c r="BB192" i="4" s="1"/>
  <c r="AJ204" i="4"/>
  <c r="BB204" i="4" s="1"/>
  <c r="AK148" i="4"/>
  <c r="BC148" i="4" s="1"/>
  <c r="AK188" i="4"/>
  <c r="BC188" i="4" s="1"/>
  <c r="AJ175" i="4"/>
  <c r="BB175" i="4" s="1"/>
  <c r="AJ143" i="4"/>
  <c r="BB143" i="4" s="1"/>
  <c r="AK163" i="4"/>
  <c r="BC163" i="4" s="1"/>
  <c r="AJ161" i="4"/>
  <c r="BB161" i="4" s="1"/>
  <c r="AK134" i="4"/>
  <c r="BC134" i="4" s="1"/>
  <c r="AJ198" i="4"/>
  <c r="BB198" i="4" s="1"/>
  <c r="AJ210" i="4"/>
  <c r="BB210" i="4" s="1"/>
  <c r="AK186" i="4"/>
  <c r="BC186" i="4" s="1"/>
  <c r="AK194" i="4"/>
  <c r="BC194" i="4" s="1"/>
  <c r="AK206" i="4"/>
  <c r="BC206" i="4" s="1"/>
  <c r="AJ171" i="4"/>
  <c r="BB171" i="4" s="1"/>
  <c r="AK159" i="4"/>
  <c r="BC159" i="4" s="1"/>
  <c r="AK199" i="4"/>
  <c r="BC199" i="4" s="1"/>
  <c r="AK211" i="4"/>
  <c r="BC211" i="4" s="1"/>
  <c r="AJ178" i="4"/>
  <c r="BB178" i="4" s="1"/>
  <c r="AJ146" i="4"/>
  <c r="BB146" i="4" s="1"/>
  <c r="AK158" i="4"/>
  <c r="BC158" i="4" s="1"/>
  <c r="AJ119" i="4"/>
  <c r="BB119" i="4" s="1"/>
  <c r="AJ185" i="4"/>
  <c r="BB185" i="4" s="1"/>
  <c r="AK126" i="4"/>
  <c r="BC126" i="4" s="1"/>
  <c r="AK142" i="4"/>
  <c r="BC142" i="4" s="1"/>
  <c r="AJ173" i="4"/>
  <c r="BB173" i="4" s="1"/>
  <c r="AK128" i="4"/>
  <c r="BC128" i="4" s="1"/>
  <c r="AJ169" i="4"/>
  <c r="BB169" i="4" s="1"/>
  <c r="AK130" i="4"/>
  <c r="BC130" i="4" s="1"/>
  <c r="AJ180" i="4"/>
  <c r="BB180" i="4" s="1"/>
  <c r="AJ148" i="4"/>
  <c r="BB148" i="4" s="1"/>
  <c r="AK168" i="4"/>
  <c r="BC168" i="4" s="1"/>
  <c r="AJ132" i="4"/>
  <c r="BB132" i="4" s="1"/>
  <c r="AJ116" i="4"/>
  <c r="BB116" i="4" s="1"/>
  <c r="AK152" i="4"/>
  <c r="BC152" i="4" s="1"/>
  <c r="AJ199" i="4"/>
  <c r="BB199" i="4" s="1"/>
  <c r="AJ211" i="4"/>
  <c r="BB211" i="4" s="1"/>
  <c r="AK195" i="4"/>
  <c r="BC195" i="4" s="1"/>
  <c r="AK207" i="4"/>
  <c r="BC207" i="4" s="1"/>
  <c r="AJ190" i="4"/>
  <c r="BB190" i="4" s="1"/>
  <c r="AJ202" i="4"/>
  <c r="BB202" i="4" s="1"/>
  <c r="AJ195" i="4"/>
  <c r="BB195" i="4" s="1"/>
  <c r="AJ207" i="4"/>
  <c r="BB207" i="4" s="1"/>
  <c r="AK191" i="4"/>
  <c r="BC191" i="4" s="1"/>
  <c r="AK203" i="4"/>
  <c r="BC203" i="4" s="1"/>
  <c r="AJ170" i="4"/>
  <c r="BB170" i="4" s="1"/>
  <c r="AK150" i="4"/>
  <c r="BC150" i="4" s="1"/>
  <c r="AK114" i="4"/>
  <c r="BC114" i="4" s="1"/>
  <c r="AK190" i="4"/>
  <c r="BC190" i="4" s="1"/>
  <c r="AK202" i="4"/>
  <c r="BC202" i="4" s="1"/>
  <c r="AJ197" i="4"/>
  <c r="BB197" i="4" s="1"/>
  <c r="AJ209" i="4"/>
  <c r="BB209" i="4" s="1"/>
  <c r="AK185" i="4"/>
  <c r="BC185" i="4" s="1"/>
  <c r="AJ137" i="4"/>
  <c r="BB137" i="4" s="1"/>
  <c r="AK201" i="4"/>
  <c r="BC201" i="4" s="1"/>
  <c r="AK213" i="4"/>
  <c r="BC213" i="4" s="1"/>
  <c r="AJ191" i="4"/>
  <c r="BB191" i="4" s="1"/>
  <c r="AJ203" i="4"/>
  <c r="BB203" i="4" s="1"/>
  <c r="AJ201" i="4"/>
  <c r="BB201" i="4" s="1"/>
  <c r="AJ213" i="4"/>
  <c r="BB213" i="4" s="1"/>
  <c r="AJ194" i="4"/>
  <c r="BB194" i="4" s="1"/>
  <c r="AJ206" i="4"/>
  <c r="BB206" i="4" s="1"/>
  <c r="AJ162" i="4"/>
  <c r="BB162" i="4" s="1"/>
  <c r="AK181" i="4"/>
  <c r="BC181" i="4" s="1"/>
  <c r="AJ123" i="4"/>
  <c r="BB123" i="4" s="1"/>
  <c r="AI164" i="4"/>
  <c r="BA164" i="4" s="1"/>
  <c r="AH118" i="4"/>
  <c r="AZ118" i="4" s="1"/>
  <c r="BL191" i="4"/>
  <c r="AH159" i="4"/>
  <c r="AZ159" i="4" s="1"/>
  <c r="AI191" i="4"/>
  <c r="BA191" i="4" s="1"/>
  <c r="AI121" i="4"/>
  <c r="BA121" i="4" s="1"/>
  <c r="AI173" i="4"/>
  <c r="BA173" i="4" s="1"/>
  <c r="AH182" i="4"/>
  <c r="AZ182" i="4" s="1"/>
  <c r="BL150" i="4"/>
  <c r="BL170" i="4"/>
  <c r="AI150" i="4"/>
  <c r="BA150" i="4" s="1"/>
  <c r="AH133" i="4"/>
  <c r="AZ133" i="4" s="1"/>
  <c r="AJ157" i="4"/>
  <c r="BB157" i="4" s="1"/>
  <c r="AK137" i="4"/>
  <c r="BC137" i="4" s="1"/>
  <c r="AK120" i="4"/>
  <c r="BC120" i="4" s="1"/>
  <c r="AK193" i="4"/>
  <c r="BC193" i="4" s="1"/>
  <c r="AK205" i="4"/>
  <c r="BC205" i="4" s="1"/>
  <c r="AK165" i="4"/>
  <c r="BC165" i="4" s="1"/>
  <c r="AK197" i="4"/>
  <c r="BC197" i="4" s="1"/>
  <c r="AK209" i="4"/>
  <c r="BC209" i="4" s="1"/>
  <c r="AJ196" i="4"/>
  <c r="BB196" i="4" s="1"/>
  <c r="AJ208" i="4"/>
  <c r="BB208" i="4" s="1"/>
  <c r="AJ164" i="4"/>
  <c r="BB164" i="4" s="1"/>
  <c r="AK184" i="4"/>
  <c r="BC184" i="4" s="1"/>
  <c r="AK144" i="4"/>
  <c r="BC144" i="4" s="1"/>
  <c r="AJ124" i="4"/>
  <c r="BB124" i="4" s="1"/>
  <c r="AK192" i="4"/>
  <c r="BC192" i="4" s="1"/>
  <c r="AK204" i="4"/>
  <c r="BC204" i="4" s="1"/>
  <c r="AH167" i="4"/>
  <c r="AZ167" i="4" s="1"/>
  <c r="AI187" i="4"/>
  <c r="BA187" i="4" s="1"/>
  <c r="AI155" i="4"/>
  <c r="BA155" i="4" s="1"/>
  <c r="AI135" i="4"/>
  <c r="BA135" i="4" s="1"/>
  <c r="AH174" i="4"/>
  <c r="AZ174" i="4" s="1"/>
  <c r="BL174" i="4"/>
  <c r="AH147" i="4"/>
  <c r="AZ147" i="4" s="1"/>
  <c r="AI114" i="4"/>
  <c r="BA114" i="4" s="1"/>
  <c r="AH123" i="4"/>
  <c r="AZ123" i="4" s="1"/>
  <c r="AH150" i="4"/>
  <c r="AZ150" i="4" s="1"/>
  <c r="AH194" i="4"/>
  <c r="AZ194" i="4" s="1"/>
  <c r="BA412" i="5"/>
  <c r="BA376" i="5"/>
  <c r="AI174" i="4"/>
  <c r="BA174" i="4" s="1"/>
  <c r="AH107" i="4"/>
  <c r="AZ107" i="4" s="1"/>
  <c r="BL144" i="4"/>
  <c r="AH114" i="4"/>
  <c r="AZ114" i="4" s="1"/>
  <c r="BL138" i="4"/>
  <c r="AH188" i="4"/>
  <c r="AZ188" i="4" s="1"/>
  <c r="AI170" i="4"/>
  <c r="BA170" i="4" s="1"/>
  <c r="AH171" i="4"/>
  <c r="AZ171" i="4" s="1"/>
  <c r="AI175" i="4"/>
  <c r="BA175" i="4" s="1"/>
  <c r="AI143" i="4"/>
  <c r="BA143" i="4" s="1"/>
  <c r="AI123" i="4"/>
  <c r="BA123" i="4" s="1"/>
  <c r="AH121" i="4"/>
  <c r="AZ121" i="4" s="1"/>
  <c r="BL173" i="4"/>
  <c r="BL102" i="4"/>
  <c r="BL108" i="4"/>
  <c r="AH117" i="4"/>
  <c r="AZ117" i="4" s="1"/>
  <c r="AH191" i="4"/>
  <c r="AZ191" i="4" s="1"/>
  <c r="BL107" i="4"/>
  <c r="AR390" i="5"/>
  <c r="BL135" i="4"/>
  <c r="AH146" i="4"/>
  <c r="AZ146" i="4" s="1"/>
  <c r="AI102" i="4"/>
  <c r="BA102" i="4" s="1"/>
  <c r="BL164" i="4"/>
  <c r="AH134" i="4"/>
  <c r="AZ134" i="4" s="1"/>
  <c r="BL194" i="4"/>
  <c r="BL179" i="4"/>
  <c r="BL147" i="4"/>
  <c r="BL125" i="4"/>
  <c r="BL109" i="4"/>
  <c r="AI176" i="4"/>
  <c r="BA176" i="4" s="1"/>
  <c r="BA390" i="5"/>
  <c r="AH155" i="4"/>
  <c r="AZ155" i="4" s="1"/>
  <c r="BL118" i="4"/>
  <c r="AH130" i="4"/>
  <c r="AZ130" i="4" s="1"/>
  <c r="AI179" i="4"/>
  <c r="BA179" i="4" s="1"/>
  <c r="AI147" i="4"/>
  <c r="BA147" i="4" s="1"/>
  <c r="AI125" i="4"/>
  <c r="BA125" i="4" s="1"/>
  <c r="AI109" i="4"/>
  <c r="BA109" i="4" s="1"/>
  <c r="AI186" i="4"/>
  <c r="BA186" i="4" s="1"/>
  <c r="BL159" i="4"/>
  <c r="BL182" i="4"/>
  <c r="AI118" i="4"/>
  <c r="BA118" i="4" s="1"/>
  <c r="AH144" i="4"/>
  <c r="AZ144" i="4" s="1"/>
  <c r="BL121" i="4"/>
  <c r="BL105" i="4"/>
  <c r="BA408" i="5"/>
  <c r="BA364" i="5"/>
  <c r="AI182" i="4"/>
  <c r="BA182" i="4" s="1"/>
  <c r="BL106" i="4"/>
  <c r="BL201" i="4"/>
  <c r="BA379" i="5"/>
  <c r="BA367" i="5"/>
  <c r="BA401" i="5"/>
  <c r="BA403" i="5"/>
  <c r="AR387" i="5"/>
  <c r="AR374" i="5"/>
  <c r="AR388" i="5"/>
  <c r="BA400" i="5"/>
  <c r="AO2" i="5"/>
  <c r="BA386" i="5"/>
  <c r="BA383" i="5"/>
  <c r="AR353" i="5"/>
  <c r="BA353" i="5"/>
  <c r="BA395" i="5"/>
  <c r="BA407" i="5"/>
  <c r="BA371" i="5"/>
  <c r="AR371" i="5"/>
  <c r="BA387" i="5"/>
  <c r="BL260" i="4"/>
  <c r="BL264" i="4"/>
  <c r="Q211" i="4"/>
  <c r="P248" i="4"/>
  <c r="AH260" i="4" s="1"/>
  <c r="AZ260" i="4" s="1"/>
  <c r="P232" i="4"/>
  <c r="BN154" i="4"/>
  <c r="Q204" i="4"/>
  <c r="Q212" i="4"/>
  <c r="Q220" i="4"/>
  <c r="Q228" i="4"/>
  <c r="Q236" i="4"/>
  <c r="Q244" i="4"/>
  <c r="Q248" i="4"/>
  <c r="Q252" i="4"/>
  <c r="AI264" i="4" s="1"/>
  <c r="BA264" i="4" s="1"/>
  <c r="Q256" i="4"/>
  <c r="P209" i="4"/>
  <c r="P217" i="4"/>
  <c r="P225" i="4"/>
  <c r="P233" i="4"/>
  <c r="P241" i="4"/>
  <c r="BN177" i="4"/>
  <c r="BN145" i="4"/>
  <c r="BN173" i="4"/>
  <c r="BN122" i="4"/>
  <c r="BN121" i="4"/>
  <c r="BN157" i="4"/>
  <c r="BN132" i="4"/>
  <c r="BN116" i="4"/>
  <c r="BN195" i="4"/>
  <c r="BN107" i="4"/>
  <c r="P266" i="4"/>
  <c r="Q235" i="4"/>
  <c r="P216" i="4"/>
  <c r="BN131" i="4"/>
  <c r="BN108" i="4"/>
  <c r="BL267" i="4"/>
  <c r="Q205" i="4"/>
  <c r="Q213" i="4"/>
  <c r="Q221" i="4"/>
  <c r="Q229" i="4"/>
  <c r="Q237" i="4"/>
  <c r="P245" i="4"/>
  <c r="AH257" i="4" s="1"/>
  <c r="AZ257" i="4" s="1"/>
  <c r="P249" i="4"/>
  <c r="P253" i="4"/>
  <c r="P202" i="4"/>
  <c r="P210" i="4"/>
  <c r="P218" i="4"/>
  <c r="P226" i="4"/>
  <c r="P234" i="4"/>
  <c r="P242" i="4"/>
  <c r="BN119" i="4"/>
  <c r="C262" i="5"/>
  <c r="L262" i="5" s="1"/>
  <c r="BN159" i="4"/>
  <c r="BN191" i="4"/>
  <c r="BN172" i="4"/>
  <c r="BN140" i="4"/>
  <c r="BN186" i="4"/>
  <c r="BN123" i="4"/>
  <c r="Q265" i="4"/>
  <c r="P208" i="4"/>
  <c r="BN194" i="4"/>
  <c r="Q222" i="4"/>
  <c r="P243" i="4"/>
  <c r="C266" i="5"/>
  <c r="L266" i="5" s="1"/>
  <c r="U266" i="5" s="1"/>
  <c r="BN201" i="4"/>
  <c r="BN169" i="4"/>
  <c r="BN137" i="4"/>
  <c r="C263" i="5"/>
  <c r="L263" i="5" s="1"/>
  <c r="U263" i="5" s="1"/>
  <c r="BN141" i="4"/>
  <c r="BA397" i="5"/>
  <c r="BN134" i="4"/>
  <c r="BN118" i="4"/>
  <c r="BN102" i="4"/>
  <c r="BN101" i="4"/>
  <c r="C261" i="5"/>
  <c r="L261" i="5" s="1"/>
  <c r="U261" i="5" s="1"/>
  <c r="C258" i="5"/>
  <c r="L258" i="5" s="1"/>
  <c r="U258" i="5" s="1"/>
  <c r="BN128" i="4"/>
  <c r="BN112" i="4"/>
  <c r="BN187" i="4"/>
  <c r="BN155" i="4"/>
  <c r="BN170" i="4"/>
  <c r="Q203" i="4"/>
  <c r="P224" i="4"/>
  <c r="Q230" i="4"/>
  <c r="P203" i="4"/>
  <c r="P235" i="4"/>
  <c r="Q207" i="4"/>
  <c r="Q215" i="4"/>
  <c r="Q223" i="4"/>
  <c r="Q231" i="4"/>
  <c r="Q239" i="4"/>
  <c r="P246" i="4"/>
  <c r="P250" i="4"/>
  <c r="P254" i="4"/>
  <c r="P204" i="4"/>
  <c r="P212" i="4"/>
  <c r="P220" i="4"/>
  <c r="P228" i="4"/>
  <c r="P236" i="4"/>
  <c r="P244" i="4"/>
  <c r="C265" i="5"/>
  <c r="L265" i="5" s="1"/>
  <c r="U265" i="5" s="1"/>
  <c r="C268" i="5"/>
  <c r="L268" i="5" s="1"/>
  <c r="Q263" i="4"/>
  <c r="P261" i="4"/>
  <c r="BL261" i="4" s="1"/>
  <c r="Q219" i="4"/>
  <c r="P252" i="4"/>
  <c r="P240" i="4"/>
  <c r="Q206" i="4"/>
  <c r="Q249" i="4"/>
  <c r="P219" i="4"/>
  <c r="Q208" i="4"/>
  <c r="Q216" i="4"/>
  <c r="Q224" i="4"/>
  <c r="Q232" i="4"/>
  <c r="Q240" i="4"/>
  <c r="Q246" i="4"/>
  <c r="Q250" i="4"/>
  <c r="Q254" i="4"/>
  <c r="P205" i="4"/>
  <c r="P213" i="4"/>
  <c r="P221" i="4"/>
  <c r="P229" i="4"/>
  <c r="P237" i="4"/>
  <c r="AR385" i="5"/>
  <c r="C264" i="5"/>
  <c r="L264" i="5" s="1"/>
  <c r="U264" i="5" s="1"/>
  <c r="P258" i="4"/>
  <c r="Q243" i="4"/>
  <c r="Q214" i="4"/>
  <c r="Q238" i="4"/>
  <c r="Q253" i="4"/>
  <c r="P227" i="4"/>
  <c r="Q209" i="4"/>
  <c r="Q217" i="4"/>
  <c r="Q225" i="4"/>
  <c r="Q233" i="4"/>
  <c r="Q241" i="4"/>
  <c r="P247" i="4"/>
  <c r="P251" i="4"/>
  <c r="AH263" i="4" s="1"/>
  <c r="AZ263" i="4" s="1"/>
  <c r="P255" i="4"/>
  <c r="P206" i="4"/>
  <c r="P214" i="4"/>
  <c r="P222" i="4"/>
  <c r="P230" i="4"/>
  <c r="P238" i="4"/>
  <c r="C267" i="5"/>
  <c r="L267" i="5" s="1"/>
  <c r="U267" i="5" s="1"/>
  <c r="C259" i="5"/>
  <c r="L259" i="5" s="1"/>
  <c r="U259" i="5" s="1"/>
  <c r="BN151" i="4"/>
  <c r="P259" i="4"/>
  <c r="BL259" i="4" s="1"/>
  <c r="P262" i="4"/>
  <c r="Q257" i="4"/>
  <c r="Q262" i="4"/>
  <c r="Q258" i="4"/>
  <c r="Q227" i="4"/>
  <c r="P256" i="4"/>
  <c r="BN109" i="4"/>
  <c r="C260" i="5"/>
  <c r="L260" i="5" s="1"/>
  <c r="U260" i="5" s="1"/>
  <c r="BN180" i="4"/>
  <c r="BN146" i="4"/>
  <c r="Q245" i="4"/>
  <c r="P211" i="4"/>
  <c r="Q202" i="4"/>
  <c r="Q210" i="4"/>
  <c r="Q218" i="4"/>
  <c r="Q226" i="4"/>
  <c r="Q234" i="4"/>
  <c r="Q242" i="4"/>
  <c r="Q247" i="4"/>
  <c r="Q251" i="4"/>
  <c r="Q255" i="4"/>
  <c r="P207" i="4"/>
  <c r="P215" i="4"/>
  <c r="P223" i="4"/>
  <c r="P231" i="4"/>
  <c r="P239" i="4"/>
  <c r="BN150" i="4"/>
  <c r="BN185" i="4"/>
  <c r="BN153" i="4"/>
  <c r="BN166" i="4"/>
  <c r="BN117" i="4"/>
  <c r="BN126" i="4"/>
  <c r="C269" i="5"/>
  <c r="L269" i="5" s="1"/>
  <c r="U269" i="5" s="1"/>
  <c r="BN174" i="4"/>
  <c r="BN139" i="4"/>
  <c r="Q266" i="4"/>
  <c r="C275" i="5"/>
  <c r="L275" i="5" s="1"/>
  <c r="U275" i="5" s="1"/>
  <c r="C321" i="5"/>
  <c r="L321" i="5" s="1"/>
  <c r="U321" i="5" s="1"/>
  <c r="C282" i="5"/>
  <c r="L282" i="5" s="1"/>
  <c r="C281" i="5"/>
  <c r="L281" i="5" s="1"/>
  <c r="C350" i="5"/>
  <c r="C331" i="5"/>
  <c r="L331" i="5" s="1"/>
  <c r="C346" i="5"/>
  <c r="L346" i="5" s="1"/>
  <c r="C314" i="5"/>
  <c r="L314" i="5" s="1"/>
  <c r="U314" i="5" s="1"/>
  <c r="C301" i="5"/>
  <c r="L301" i="5" s="1"/>
  <c r="U301" i="5" s="1"/>
  <c r="C305" i="5"/>
  <c r="L305" i="5" s="1"/>
  <c r="U305" i="5" s="1"/>
  <c r="C327" i="5"/>
  <c r="L327" i="5" s="1"/>
  <c r="U327" i="5" s="1"/>
  <c r="C298" i="5"/>
  <c r="L298" i="5" s="1"/>
  <c r="U298" i="5" s="1"/>
  <c r="C333" i="5"/>
  <c r="L333" i="5" s="1"/>
  <c r="U333" i="5" s="1"/>
  <c r="C296" i="5"/>
  <c r="L296" i="5" s="1"/>
  <c r="U296" i="5" s="1"/>
  <c r="C276" i="5"/>
  <c r="L276" i="5" s="1"/>
  <c r="C338" i="5"/>
  <c r="L338" i="5" s="1"/>
  <c r="C286" i="5"/>
  <c r="L286" i="5" s="1"/>
  <c r="U286" i="5" s="1"/>
  <c r="C345" i="5"/>
  <c r="L345" i="5" s="1"/>
  <c r="U345" i="5" s="1"/>
  <c r="C313" i="5"/>
  <c r="L313" i="5" s="1"/>
  <c r="C274" i="5"/>
  <c r="L274" i="5" s="1"/>
  <c r="C320" i="5"/>
  <c r="L320" i="5" s="1"/>
  <c r="C340" i="5"/>
  <c r="L340" i="5" s="1"/>
  <c r="U340" i="5" s="1"/>
  <c r="C273" i="5"/>
  <c r="L273" i="5" s="1"/>
  <c r="C332" i="5"/>
  <c r="L332" i="5" s="1"/>
  <c r="O255" i="5" s="1"/>
  <c r="C342" i="5"/>
  <c r="L342" i="5" s="1"/>
  <c r="U342" i="5" s="1"/>
  <c r="C287" i="5"/>
  <c r="L287" i="5" s="1"/>
  <c r="C293" i="5"/>
  <c r="L293" i="5" s="1"/>
  <c r="U293" i="5" s="1"/>
  <c r="C323" i="5"/>
  <c r="L323" i="5" s="1"/>
  <c r="U323" i="5" s="1"/>
  <c r="C297" i="5"/>
  <c r="L297" i="5" s="1"/>
  <c r="U297" i="5" s="1"/>
  <c r="C351" i="5"/>
  <c r="C319" i="5"/>
  <c r="L319" i="5" s="1"/>
  <c r="C288" i="5"/>
  <c r="L288" i="5" s="1"/>
  <c r="U288" i="5" s="1"/>
  <c r="C307" i="5"/>
  <c r="L307" i="5" s="1"/>
  <c r="U307" i="5" s="1"/>
  <c r="C325" i="5"/>
  <c r="L325" i="5" s="1"/>
  <c r="U325" i="5" s="1"/>
  <c r="C348" i="5"/>
  <c r="L348" i="5" s="1"/>
  <c r="U348" i="5" s="1"/>
  <c r="C291" i="5"/>
  <c r="L291" i="5" s="1"/>
  <c r="U291" i="5" s="1"/>
  <c r="C310" i="5"/>
  <c r="L310" i="5" s="1"/>
  <c r="U310" i="5" s="1"/>
  <c r="C337" i="5"/>
  <c r="L337" i="5" s="1"/>
  <c r="U337" i="5" s="1"/>
  <c r="C344" i="5"/>
  <c r="L344" i="5" s="1"/>
  <c r="U344" i="5" s="1"/>
  <c r="C312" i="5"/>
  <c r="L312" i="5" s="1"/>
  <c r="R257" i="5" s="1"/>
  <c r="C334" i="5"/>
  <c r="L334" i="5" s="1"/>
  <c r="U334" i="5" s="1"/>
  <c r="C279" i="5"/>
  <c r="L279" i="5" s="1"/>
  <c r="U279" i="5" s="1"/>
  <c r="C285" i="5"/>
  <c r="L285" i="5" s="1"/>
  <c r="U285" i="5" s="1"/>
  <c r="C347" i="5"/>
  <c r="L347" i="5" s="1"/>
  <c r="U347" i="5" s="1"/>
  <c r="C315" i="5"/>
  <c r="L315" i="5" s="1"/>
  <c r="U315" i="5" s="1"/>
  <c r="C303" i="5"/>
  <c r="L303" i="5" s="1"/>
  <c r="U303" i="5" s="1"/>
  <c r="C330" i="5"/>
  <c r="L330" i="5" s="1"/>
  <c r="C302" i="5"/>
  <c r="L302" i="5" s="1"/>
  <c r="C336" i="5"/>
  <c r="L336" i="5" s="1"/>
  <c r="U336" i="5" s="1"/>
  <c r="C308" i="5"/>
  <c r="L308" i="5" s="1"/>
  <c r="U308" i="5" s="1"/>
  <c r="C343" i="5"/>
  <c r="L343" i="5" s="1"/>
  <c r="U343" i="5" s="1"/>
  <c r="C311" i="5"/>
  <c r="L311" i="5" s="1"/>
  <c r="C280" i="5"/>
  <c r="L280" i="5" s="1"/>
  <c r="U280" i="5" s="1"/>
  <c r="C299" i="5"/>
  <c r="L299" i="5" s="1"/>
  <c r="U299" i="5" s="1"/>
  <c r="C278" i="5"/>
  <c r="L278" i="5" s="1"/>
  <c r="C349" i="5"/>
  <c r="L349" i="5" s="1"/>
  <c r="U349" i="5" s="1"/>
  <c r="C317" i="5"/>
  <c r="L317" i="5" s="1"/>
  <c r="U317" i="5" s="1"/>
  <c r="C292" i="5"/>
  <c r="L292" i="5" s="1"/>
  <c r="U292" i="5" s="1"/>
  <c r="C283" i="5"/>
  <c r="L283" i="5" s="1"/>
  <c r="C329" i="5"/>
  <c r="L329" i="5" s="1"/>
  <c r="C290" i="5"/>
  <c r="L290" i="5" s="1"/>
  <c r="U290" i="5" s="1"/>
  <c r="C289" i="5"/>
  <c r="L289" i="5" s="1"/>
  <c r="U289" i="5" s="1"/>
  <c r="C326" i="5"/>
  <c r="L326" i="5" s="1"/>
  <c r="C271" i="5"/>
  <c r="L271" i="5" s="1"/>
  <c r="C277" i="5"/>
  <c r="L277" i="5" s="1"/>
  <c r="U277" i="5" s="1"/>
  <c r="C339" i="5"/>
  <c r="L339" i="5" s="1"/>
  <c r="U339" i="5" s="1"/>
  <c r="C295" i="5"/>
  <c r="L295" i="5" s="1"/>
  <c r="U295" i="5" s="1"/>
  <c r="C322" i="5"/>
  <c r="L322" i="5" s="1"/>
  <c r="C294" i="5"/>
  <c r="L294" i="5" s="1"/>
  <c r="U294" i="5" s="1"/>
  <c r="C309" i="5"/>
  <c r="L309" i="5" s="1"/>
  <c r="U309" i="5" s="1"/>
  <c r="C328" i="5"/>
  <c r="L328" i="5" s="1"/>
  <c r="U328" i="5" s="1"/>
  <c r="C300" i="5"/>
  <c r="L300" i="5" s="1"/>
  <c r="C335" i="5"/>
  <c r="L335" i="5" s="1"/>
  <c r="C272" i="5"/>
  <c r="L272" i="5" s="1"/>
  <c r="U272" i="5" s="1"/>
  <c r="C318" i="5"/>
  <c r="L318" i="5" s="1"/>
  <c r="C324" i="5"/>
  <c r="L324" i="5" s="1"/>
  <c r="C306" i="5"/>
  <c r="L306" i="5" s="1"/>
  <c r="U306" i="5" s="1"/>
  <c r="C341" i="5"/>
  <c r="L341" i="5" s="1"/>
  <c r="C316" i="5"/>
  <c r="L316" i="5" s="1"/>
  <c r="C304" i="5"/>
  <c r="L304" i="5" s="1"/>
  <c r="R304" i="5" s="1"/>
  <c r="C270" i="5"/>
  <c r="L270" i="5" s="1"/>
  <c r="U270" i="5" s="1"/>
  <c r="C284" i="5"/>
  <c r="L284" i="5" s="1"/>
  <c r="U284" i="5" s="1"/>
  <c r="G352" i="5"/>
  <c r="B183" i="5"/>
  <c r="K183" i="5" s="1"/>
  <c r="AF103" i="4"/>
  <c r="AX103" i="4" s="1"/>
  <c r="BX103" i="4"/>
  <c r="BR103" i="4"/>
  <c r="BT103" i="4"/>
  <c r="BP103" i="4"/>
  <c r="BX149" i="4"/>
  <c r="BR149" i="4"/>
  <c r="BT149" i="4"/>
  <c r="BP149" i="4"/>
  <c r="BY141" i="4"/>
  <c r="BU141" i="4"/>
  <c r="BQ141" i="4"/>
  <c r="BS141" i="4"/>
  <c r="B131" i="5"/>
  <c r="K131" i="5" s="1"/>
  <c r="BY106" i="4"/>
  <c r="BU106" i="4"/>
  <c r="BQ106" i="4"/>
  <c r="BS106" i="4"/>
  <c r="B198" i="5"/>
  <c r="K198" i="5" s="1"/>
  <c r="BY138" i="4"/>
  <c r="BU138" i="4"/>
  <c r="BQ138" i="4"/>
  <c r="BS138" i="4"/>
  <c r="BY116" i="4"/>
  <c r="BU116" i="4"/>
  <c r="BS116" i="4"/>
  <c r="BQ116" i="4"/>
  <c r="BY172" i="4"/>
  <c r="BU172" i="4"/>
  <c r="BS172" i="4"/>
  <c r="BQ172" i="4"/>
  <c r="B157" i="5"/>
  <c r="K157" i="5" s="1"/>
  <c r="BX199" i="4"/>
  <c r="BR199" i="4"/>
  <c r="BT199" i="4"/>
  <c r="BP199" i="4"/>
  <c r="BX143" i="4"/>
  <c r="BT143" i="4"/>
  <c r="BR143" i="4"/>
  <c r="BP143" i="4"/>
  <c r="BY155" i="4"/>
  <c r="BU155" i="4"/>
  <c r="BQ155" i="4"/>
  <c r="BS155" i="4"/>
  <c r="B130" i="5"/>
  <c r="K130" i="5" s="1"/>
  <c r="BX142" i="4"/>
  <c r="BR142" i="4"/>
  <c r="BT142" i="4"/>
  <c r="BP142" i="4"/>
  <c r="BY193" i="4"/>
  <c r="BU193" i="4"/>
  <c r="BQ193" i="4"/>
  <c r="BS193" i="4"/>
  <c r="AF175" i="4"/>
  <c r="AX175" i="4" s="1"/>
  <c r="BX175" i="4"/>
  <c r="BT175" i="4"/>
  <c r="BR175" i="4"/>
  <c r="BP175" i="4"/>
  <c r="BY121" i="4"/>
  <c r="BU121" i="4"/>
  <c r="BS121" i="4"/>
  <c r="BQ121" i="4"/>
  <c r="B196" i="5"/>
  <c r="K196" i="5" s="1"/>
  <c r="AF125" i="4"/>
  <c r="AX125" i="4" s="1"/>
  <c r="BX125" i="4"/>
  <c r="BR125" i="4"/>
  <c r="BT125" i="4"/>
  <c r="BP125" i="4"/>
  <c r="B170" i="5"/>
  <c r="K170" i="5" s="1"/>
  <c r="BX133" i="4"/>
  <c r="BT133" i="4"/>
  <c r="BR133" i="4"/>
  <c r="BP133" i="4"/>
  <c r="B178" i="5"/>
  <c r="K178" i="5" s="1"/>
  <c r="BX196" i="4"/>
  <c r="BT196" i="4"/>
  <c r="BR196" i="4"/>
  <c r="BP196" i="4"/>
  <c r="BX164" i="4"/>
  <c r="BT164" i="4"/>
  <c r="BR164" i="4"/>
  <c r="BP164" i="4"/>
  <c r="BY184" i="4"/>
  <c r="BU184" i="4"/>
  <c r="BS184" i="4"/>
  <c r="BQ184" i="4"/>
  <c r="B169" i="5"/>
  <c r="K169" i="5" s="1"/>
  <c r="B201" i="5"/>
  <c r="K201" i="5" s="1"/>
  <c r="BX178" i="4"/>
  <c r="BT178" i="4"/>
  <c r="BR178" i="4"/>
  <c r="BP178" i="4"/>
  <c r="B175" i="5"/>
  <c r="K175" i="5" s="1"/>
  <c r="AF111" i="4"/>
  <c r="AX111" i="4" s="1"/>
  <c r="BX111" i="4"/>
  <c r="BR111" i="4"/>
  <c r="BT111" i="4"/>
  <c r="BP111" i="4"/>
  <c r="BY175" i="4"/>
  <c r="BU175" i="4"/>
  <c r="BS175" i="4"/>
  <c r="BQ175" i="4"/>
  <c r="B160" i="5"/>
  <c r="K160" i="5" s="1"/>
  <c r="BY123" i="4"/>
  <c r="BU123" i="4"/>
  <c r="BQ123" i="4"/>
  <c r="BS123" i="4"/>
  <c r="B116" i="5"/>
  <c r="K116" i="5" s="1"/>
  <c r="B104" i="5"/>
  <c r="K104" i="5" s="1"/>
  <c r="B143" i="5"/>
  <c r="K143" i="5" s="1"/>
  <c r="BY194" i="4"/>
  <c r="BU194" i="4"/>
  <c r="BS194" i="4"/>
  <c r="BQ194" i="4"/>
  <c r="BN125" i="4"/>
  <c r="BY150" i="4"/>
  <c r="BU150" i="4"/>
  <c r="BS150" i="4"/>
  <c r="BQ150" i="4"/>
  <c r="AF193" i="4"/>
  <c r="AX193" i="4" s="1"/>
  <c r="BX193" i="4"/>
  <c r="BT193" i="4"/>
  <c r="BR193" i="4"/>
  <c r="BP193" i="4"/>
  <c r="BX161" i="4"/>
  <c r="BT161" i="4"/>
  <c r="BR161" i="4"/>
  <c r="BP161" i="4"/>
  <c r="BY181" i="4"/>
  <c r="BU181" i="4"/>
  <c r="BS181" i="4"/>
  <c r="BQ181" i="4"/>
  <c r="B166" i="5"/>
  <c r="K166" i="5" s="1"/>
  <c r="BY126" i="4"/>
  <c r="BU126" i="4"/>
  <c r="BS126" i="4"/>
  <c r="BQ126" i="4"/>
  <c r="B119" i="5"/>
  <c r="K119" i="5" s="1"/>
  <c r="BY189" i="4"/>
  <c r="BU189" i="4"/>
  <c r="BQ189" i="4"/>
  <c r="BS189" i="4"/>
  <c r="AF198" i="4"/>
  <c r="AX198" i="4" s="1"/>
  <c r="BX198" i="4"/>
  <c r="BT198" i="4"/>
  <c r="BR198" i="4"/>
  <c r="BP198" i="4"/>
  <c r="BY153" i="4"/>
  <c r="BU153" i="4"/>
  <c r="BQ153" i="4"/>
  <c r="BS153" i="4"/>
  <c r="AF176" i="4"/>
  <c r="AX176" i="4" s="1"/>
  <c r="BX176" i="4"/>
  <c r="BR176" i="4"/>
  <c r="BT176" i="4"/>
  <c r="BP176" i="4"/>
  <c r="AF144" i="4"/>
  <c r="AX144" i="4" s="1"/>
  <c r="BX144" i="4"/>
  <c r="BT144" i="4"/>
  <c r="BR144" i="4"/>
  <c r="BP144" i="4"/>
  <c r="B149" i="5"/>
  <c r="K149" i="5" s="1"/>
  <c r="BX130" i="4"/>
  <c r="BT130" i="4"/>
  <c r="BR130" i="4"/>
  <c r="BP130" i="4"/>
  <c r="BX114" i="4"/>
  <c r="BT114" i="4"/>
  <c r="BR114" i="4"/>
  <c r="BP114" i="4"/>
  <c r="BY196" i="4"/>
  <c r="BU196" i="4"/>
  <c r="BS196" i="4"/>
  <c r="BQ196" i="4"/>
  <c r="BY125" i="4"/>
  <c r="BU125" i="4"/>
  <c r="BS125" i="4"/>
  <c r="BQ125" i="4"/>
  <c r="B114" i="5"/>
  <c r="K114" i="5" s="1"/>
  <c r="BX197" i="4"/>
  <c r="BT197" i="4"/>
  <c r="BR197" i="4"/>
  <c r="BP197" i="4"/>
  <c r="B162" i="5"/>
  <c r="K162" i="5" s="1"/>
  <c r="B164" i="5"/>
  <c r="K164" i="5" s="1"/>
  <c r="AF190" i="4"/>
  <c r="AX190" i="4" s="1"/>
  <c r="BX190" i="4"/>
  <c r="BT190" i="4"/>
  <c r="BR190" i="4"/>
  <c r="BP190" i="4"/>
  <c r="BY137" i="4"/>
  <c r="BU137" i="4"/>
  <c r="BQ137" i="4"/>
  <c r="BS137" i="4"/>
  <c r="B108" i="5"/>
  <c r="K108" i="5" s="1"/>
  <c r="BY160" i="4"/>
  <c r="BU160" i="4"/>
  <c r="BQ160" i="4"/>
  <c r="BS160" i="4"/>
  <c r="B145" i="5"/>
  <c r="K145" i="5" s="1"/>
  <c r="BX124" i="4"/>
  <c r="BR124" i="4"/>
  <c r="BT124" i="4"/>
  <c r="BP124" i="4"/>
  <c r="BY108" i="4"/>
  <c r="BU108" i="4"/>
  <c r="BS108" i="4"/>
  <c r="BQ108" i="4"/>
  <c r="BY192" i="4"/>
  <c r="BU192" i="4"/>
  <c r="BS192" i="4"/>
  <c r="BQ192" i="4"/>
  <c r="BY158" i="4"/>
  <c r="BU158" i="4"/>
  <c r="BS158" i="4"/>
  <c r="BQ158" i="4"/>
  <c r="B121" i="5"/>
  <c r="K121" i="5" s="1"/>
  <c r="BX179" i="4"/>
  <c r="BT179" i="4"/>
  <c r="BR179" i="4"/>
  <c r="BP179" i="4"/>
  <c r="BX147" i="4"/>
  <c r="BT147" i="4"/>
  <c r="BR147" i="4"/>
  <c r="BP147" i="4"/>
  <c r="BY151" i="4"/>
  <c r="BU151" i="4"/>
  <c r="BQ151" i="4"/>
  <c r="BS151" i="4"/>
  <c r="B136" i="5"/>
  <c r="K136" i="5" s="1"/>
  <c r="BY111" i="4"/>
  <c r="BU111" i="4"/>
  <c r="BS111" i="4"/>
  <c r="BQ111" i="4"/>
  <c r="BY199" i="4"/>
  <c r="BU199" i="4"/>
  <c r="BQ199" i="4"/>
  <c r="BS199" i="4"/>
  <c r="BX138" i="4"/>
  <c r="BT138" i="4"/>
  <c r="BR138" i="4"/>
  <c r="BP138" i="4"/>
  <c r="AF127" i="4"/>
  <c r="AX127" i="4" s="1"/>
  <c r="BX127" i="4"/>
  <c r="BT127" i="4"/>
  <c r="BR127" i="4"/>
  <c r="BP127" i="4"/>
  <c r="B191" i="5"/>
  <c r="K191" i="5" s="1"/>
  <c r="BN196" i="4"/>
  <c r="BO184" i="4"/>
  <c r="BO192" i="4"/>
  <c r="BN127" i="4"/>
  <c r="BN176" i="4"/>
  <c r="BN144" i="4"/>
  <c r="BN130" i="4"/>
  <c r="BO196" i="4"/>
  <c r="BY157" i="4"/>
  <c r="BU157" i="4"/>
  <c r="BQ157" i="4"/>
  <c r="BS157" i="4"/>
  <c r="B142" i="5"/>
  <c r="K142" i="5" s="1"/>
  <c r="BY114" i="4"/>
  <c r="BU114" i="4"/>
  <c r="BS114" i="4"/>
  <c r="BQ114" i="4"/>
  <c r="B107" i="5"/>
  <c r="K107" i="5" s="1"/>
  <c r="B139" i="5"/>
  <c r="K139" i="5" s="1"/>
  <c r="BY201" i="4"/>
  <c r="BU201" i="4"/>
  <c r="BQ201" i="4"/>
  <c r="BS201" i="4"/>
  <c r="B173" i="5"/>
  <c r="K173" i="5" s="1"/>
  <c r="BY148" i="4"/>
  <c r="BU148" i="4"/>
  <c r="BQ148" i="4"/>
  <c r="BS148" i="4"/>
  <c r="B197" i="5"/>
  <c r="K197" i="5" s="1"/>
  <c r="AF183" i="4"/>
  <c r="AX183" i="4" s="1"/>
  <c r="BX183" i="4"/>
  <c r="BT183" i="4"/>
  <c r="BR183" i="4"/>
  <c r="BP183" i="4"/>
  <c r="BY187" i="4"/>
  <c r="BU187" i="4"/>
  <c r="BQ187" i="4"/>
  <c r="BS187" i="4"/>
  <c r="B156" i="5"/>
  <c r="K156" i="5" s="1"/>
  <c r="BY105" i="4"/>
  <c r="BU105" i="4"/>
  <c r="BQ105" i="4"/>
  <c r="BS105" i="4"/>
  <c r="BY146" i="4"/>
  <c r="BU146" i="4"/>
  <c r="BQ146" i="4"/>
  <c r="BS146" i="4"/>
  <c r="B194" i="5"/>
  <c r="K194" i="5" s="1"/>
  <c r="V194" i="5" s="1"/>
  <c r="AF151" i="4"/>
  <c r="AX151" i="4" s="1"/>
  <c r="BX151" i="4"/>
  <c r="BR151" i="4"/>
  <c r="BT151" i="4"/>
  <c r="BP151" i="4"/>
  <c r="BY147" i="4"/>
  <c r="BU147" i="4"/>
  <c r="BQ147" i="4"/>
  <c r="BS147" i="4"/>
  <c r="B122" i="5"/>
  <c r="K122" i="5" s="1"/>
  <c r="AF105" i="4"/>
  <c r="AX105" i="4" s="1"/>
  <c r="BX105" i="4"/>
  <c r="BT105" i="4"/>
  <c r="BR105" i="4"/>
  <c r="BP105" i="4"/>
  <c r="BX113" i="4"/>
  <c r="BT113" i="4"/>
  <c r="BR113" i="4"/>
  <c r="BP113" i="4"/>
  <c r="BX188" i="4"/>
  <c r="BR188" i="4"/>
  <c r="BT188" i="4"/>
  <c r="BP188" i="4"/>
  <c r="BX156" i="4"/>
  <c r="BR156" i="4"/>
  <c r="BT156" i="4"/>
  <c r="BP156" i="4"/>
  <c r="B185" i="5"/>
  <c r="K185" i="5" s="1"/>
  <c r="B161" i="5"/>
  <c r="K161" i="5" s="1"/>
  <c r="BY136" i="4"/>
  <c r="BU136" i="4"/>
  <c r="BQ136" i="4"/>
  <c r="BS136" i="4"/>
  <c r="B193" i="5"/>
  <c r="K193" i="5" s="1"/>
  <c r="BX162" i="4"/>
  <c r="BT162" i="4"/>
  <c r="BR162" i="4"/>
  <c r="BP162" i="4"/>
  <c r="BY198" i="4"/>
  <c r="BU198" i="4"/>
  <c r="BS198" i="4"/>
  <c r="BQ198" i="4"/>
  <c r="BY104" i="4"/>
  <c r="BU104" i="4"/>
  <c r="BQ104" i="4"/>
  <c r="BS104" i="4"/>
  <c r="B176" i="5"/>
  <c r="K176" i="5" s="1"/>
  <c r="BY131" i="4"/>
  <c r="BU131" i="4"/>
  <c r="BQ131" i="4"/>
  <c r="BS131" i="4"/>
  <c r="B124" i="5"/>
  <c r="K124" i="5" s="1"/>
  <c r="B195" i="5"/>
  <c r="K195" i="5" s="1"/>
  <c r="BN188" i="4"/>
  <c r="BN124" i="4"/>
  <c r="BO175" i="4"/>
  <c r="BN103" i="4"/>
  <c r="BN138" i="4"/>
  <c r="BN143" i="4"/>
  <c r="BO105" i="4"/>
  <c r="BN113" i="4"/>
  <c r="B151" i="5"/>
  <c r="K151" i="5" s="1"/>
  <c r="BX150" i="4"/>
  <c r="BR150" i="4"/>
  <c r="BT150" i="4"/>
  <c r="BP150" i="4"/>
  <c r="AF185" i="4"/>
  <c r="AX185" i="4" s="1"/>
  <c r="BX185" i="4"/>
  <c r="BT185" i="4"/>
  <c r="BR185" i="4"/>
  <c r="BP185" i="4"/>
  <c r="BX153" i="4"/>
  <c r="BT153" i="4"/>
  <c r="BR153" i="4"/>
  <c r="BP153" i="4"/>
  <c r="B182" i="5"/>
  <c r="K182" i="5" s="1"/>
  <c r="BY134" i="4"/>
  <c r="BU134" i="4"/>
  <c r="BQ134" i="4"/>
  <c r="BS134" i="4"/>
  <c r="B127" i="5"/>
  <c r="K127" i="5" s="1"/>
  <c r="BY102" i="4"/>
  <c r="BU102" i="4"/>
  <c r="BQ102" i="4"/>
  <c r="BS102" i="4"/>
  <c r="B190" i="5"/>
  <c r="K190" i="5" s="1"/>
  <c r="BX166" i="4"/>
  <c r="BT166" i="4"/>
  <c r="BR166" i="4"/>
  <c r="BP166" i="4"/>
  <c r="AF117" i="4"/>
  <c r="AX117" i="4" s="1"/>
  <c r="BX117" i="4"/>
  <c r="BT117" i="4"/>
  <c r="BR117" i="4"/>
  <c r="BP117" i="4"/>
  <c r="BX189" i="4"/>
  <c r="BR189" i="4"/>
  <c r="BT189" i="4"/>
  <c r="BP189" i="4"/>
  <c r="B154" i="5"/>
  <c r="K154" i="5" s="1"/>
  <c r="AF200" i="4"/>
  <c r="AX200" i="4" s="1"/>
  <c r="BX200" i="4"/>
  <c r="BT200" i="4"/>
  <c r="BR200" i="4"/>
  <c r="BP200" i="4"/>
  <c r="AF168" i="4"/>
  <c r="AX168" i="4" s="1"/>
  <c r="BX168" i="4"/>
  <c r="BR168" i="4"/>
  <c r="BT168" i="4"/>
  <c r="BP168" i="4"/>
  <c r="BX136" i="4"/>
  <c r="BT136" i="4"/>
  <c r="BR136" i="4"/>
  <c r="BP136" i="4"/>
  <c r="BY164" i="4"/>
  <c r="BU164" i="4"/>
  <c r="BQ164" i="4"/>
  <c r="BS164" i="4"/>
  <c r="BX126" i="4"/>
  <c r="BT126" i="4"/>
  <c r="BR126" i="4"/>
  <c r="BP126" i="4"/>
  <c r="AF110" i="4"/>
  <c r="AX110" i="4" s="1"/>
  <c r="BX110" i="4"/>
  <c r="BR110" i="4"/>
  <c r="BT110" i="4"/>
  <c r="BP110" i="4"/>
  <c r="BY139" i="4"/>
  <c r="BU139" i="4"/>
  <c r="BQ139" i="4"/>
  <c r="BS139" i="4"/>
  <c r="B126" i="5"/>
  <c r="K126" i="5" s="1"/>
  <c r="BX181" i="4"/>
  <c r="BT181" i="4"/>
  <c r="BR181" i="4"/>
  <c r="BP181" i="4"/>
  <c r="BY128" i="4"/>
  <c r="BU128" i="4"/>
  <c r="BS128" i="4"/>
  <c r="BQ128" i="4"/>
  <c r="BY109" i="4"/>
  <c r="BU109" i="4"/>
  <c r="BQ109" i="4"/>
  <c r="BS109" i="4"/>
  <c r="BX158" i="4"/>
  <c r="BT158" i="4"/>
  <c r="BR158" i="4"/>
  <c r="BP158" i="4"/>
  <c r="AF174" i="4"/>
  <c r="AX174" i="4" s="1"/>
  <c r="BX174" i="4"/>
  <c r="BR174" i="4"/>
  <c r="BT174" i="4"/>
  <c r="BP174" i="4"/>
  <c r="B138" i="5"/>
  <c r="K138" i="5" s="1"/>
  <c r="BY176" i="4"/>
  <c r="BU176" i="4"/>
  <c r="BS176" i="4"/>
  <c r="BQ176" i="4"/>
  <c r="BX120" i="4"/>
  <c r="BR120" i="4"/>
  <c r="BT120" i="4"/>
  <c r="BP120" i="4"/>
  <c r="B109" i="5"/>
  <c r="K109" i="5" s="1"/>
  <c r="B159" i="5"/>
  <c r="K159" i="5" s="1"/>
  <c r="BX171" i="4"/>
  <c r="BR171" i="4"/>
  <c r="BT171" i="4"/>
  <c r="BP171" i="4"/>
  <c r="BX139" i="4"/>
  <c r="BR139" i="4"/>
  <c r="BT139" i="4"/>
  <c r="BP139" i="4"/>
  <c r="BY167" i="4"/>
  <c r="BU167" i="4"/>
  <c r="BS167" i="4"/>
  <c r="BQ167" i="4"/>
  <c r="B152" i="5"/>
  <c r="K152" i="5" s="1"/>
  <c r="BY119" i="4"/>
  <c r="BU119" i="4"/>
  <c r="BS119" i="4"/>
  <c r="BQ119" i="4"/>
  <c r="B112" i="5"/>
  <c r="K112" i="5" s="1"/>
  <c r="B200" i="5"/>
  <c r="K200" i="5" s="1"/>
  <c r="BY166" i="4"/>
  <c r="BU166" i="4"/>
  <c r="BQ166" i="4"/>
  <c r="BS166" i="4"/>
  <c r="BX115" i="4"/>
  <c r="BT115" i="4"/>
  <c r="BR115" i="4"/>
  <c r="BP115" i="4"/>
  <c r="BY186" i="4"/>
  <c r="BU186" i="4"/>
  <c r="BQ186" i="4"/>
  <c r="BS186" i="4"/>
  <c r="BY185" i="4"/>
  <c r="BU185" i="4"/>
  <c r="BS185" i="4"/>
  <c r="BQ185" i="4"/>
  <c r="BN120" i="4"/>
  <c r="BO123" i="4"/>
  <c r="BO137" i="4"/>
  <c r="BN179" i="4"/>
  <c r="BN111" i="4"/>
  <c r="BO157" i="4"/>
  <c r="BO114" i="4"/>
  <c r="BO189" i="4"/>
  <c r="BO185" i="4"/>
  <c r="BN200" i="4"/>
  <c r="BN168" i="4"/>
  <c r="BN136" i="4"/>
  <c r="BN199" i="4"/>
  <c r="BO187" i="4"/>
  <c r="BN142" i="4"/>
  <c r="BN190" i="4"/>
  <c r="BX154" i="4"/>
  <c r="BR154" i="4"/>
  <c r="BT154" i="4"/>
  <c r="BP154" i="4"/>
  <c r="BX131" i="4"/>
  <c r="BR131" i="4"/>
  <c r="BT131" i="4"/>
  <c r="BP131" i="4"/>
  <c r="AF109" i="4"/>
  <c r="AX109" i="4" s="1"/>
  <c r="BX109" i="4"/>
  <c r="BT109" i="4"/>
  <c r="BR109" i="4"/>
  <c r="BP109" i="4"/>
  <c r="BY173" i="4"/>
  <c r="BU173" i="4"/>
  <c r="BQ173" i="4"/>
  <c r="BS173" i="4"/>
  <c r="B158" i="5"/>
  <c r="K158" i="5" s="1"/>
  <c r="BY122" i="4"/>
  <c r="BU122" i="4"/>
  <c r="BS122" i="4"/>
  <c r="BQ122" i="4"/>
  <c r="B115" i="5"/>
  <c r="K115" i="5" s="1"/>
  <c r="B133" i="5"/>
  <c r="K133" i="5" s="1"/>
  <c r="B202" i="5"/>
  <c r="K202" i="5" s="1"/>
  <c r="B165" i="5"/>
  <c r="K165" i="5" s="1"/>
  <c r="BY140" i="4"/>
  <c r="BU140" i="4"/>
  <c r="BQ140" i="4"/>
  <c r="BS140" i="4"/>
  <c r="BY188" i="4"/>
  <c r="BU188" i="4"/>
  <c r="BQ188" i="4"/>
  <c r="BS188" i="4"/>
  <c r="BX167" i="4"/>
  <c r="BR167" i="4"/>
  <c r="BT167" i="4"/>
  <c r="BP167" i="4"/>
  <c r="B188" i="5"/>
  <c r="K188" i="5" s="1"/>
  <c r="BY117" i="4"/>
  <c r="BU117" i="4"/>
  <c r="BS117" i="4"/>
  <c r="BQ117" i="4"/>
  <c r="B106" i="5"/>
  <c r="K106" i="5" s="1"/>
  <c r="B147" i="5"/>
  <c r="K147" i="5" s="1"/>
  <c r="B129" i="5"/>
  <c r="K129" i="5" s="1"/>
  <c r="BY179" i="4"/>
  <c r="BU179" i="4"/>
  <c r="BS179" i="4"/>
  <c r="BQ179" i="4"/>
  <c r="B148" i="5"/>
  <c r="K148" i="5" s="1"/>
  <c r="BX165" i="4"/>
  <c r="BT165" i="4"/>
  <c r="BR165" i="4"/>
  <c r="BP165" i="4"/>
  <c r="BY124" i="4"/>
  <c r="BU124" i="4"/>
  <c r="BS124" i="4"/>
  <c r="BQ124" i="4"/>
  <c r="BX180" i="4"/>
  <c r="BR180" i="4"/>
  <c r="BT180" i="4"/>
  <c r="BP180" i="4"/>
  <c r="BX148" i="4"/>
  <c r="BR148" i="4"/>
  <c r="BT148" i="4"/>
  <c r="BP148" i="4"/>
  <c r="B177" i="5"/>
  <c r="K177" i="5" s="1"/>
  <c r="BY152" i="4"/>
  <c r="BU152" i="4"/>
  <c r="BQ152" i="4"/>
  <c r="BS152" i="4"/>
  <c r="B137" i="5"/>
  <c r="K137" i="5" s="1"/>
  <c r="AF104" i="4"/>
  <c r="AX104" i="4" s="1"/>
  <c r="BX104" i="4"/>
  <c r="BT104" i="4"/>
  <c r="BR104" i="4"/>
  <c r="BP104" i="4"/>
  <c r="BX194" i="4"/>
  <c r="BT194" i="4"/>
  <c r="BR194" i="4"/>
  <c r="BP194" i="4"/>
  <c r="BX146" i="4"/>
  <c r="BT146" i="4"/>
  <c r="BR146" i="4"/>
  <c r="BP146" i="4"/>
  <c r="BX135" i="4"/>
  <c r="BR135" i="4"/>
  <c r="BT135" i="4"/>
  <c r="BP135" i="4"/>
  <c r="B199" i="5"/>
  <c r="K199" i="5" s="1"/>
  <c r="V199" i="5" s="1"/>
  <c r="BY145" i="4"/>
  <c r="BU145" i="4"/>
  <c r="BQ145" i="4"/>
  <c r="BS145" i="4"/>
  <c r="B105" i="5"/>
  <c r="K105" i="5" s="1"/>
  <c r="BY143" i="4"/>
  <c r="BU143" i="4"/>
  <c r="BQ143" i="4"/>
  <c r="BS143" i="4"/>
  <c r="B132" i="5"/>
  <c r="K132" i="5" s="1"/>
  <c r="AF108" i="4"/>
  <c r="AX108" i="4" s="1"/>
  <c r="BX108" i="4"/>
  <c r="BR108" i="4"/>
  <c r="BT108" i="4"/>
  <c r="BP108" i="4"/>
  <c r="BY191" i="4"/>
  <c r="BU191" i="4"/>
  <c r="BQ191" i="4"/>
  <c r="BS191" i="4"/>
  <c r="BO160" i="4"/>
  <c r="BO111" i="4"/>
  <c r="BN171" i="4"/>
  <c r="BO151" i="4"/>
  <c r="BO199" i="4"/>
  <c r="BO198" i="4"/>
  <c r="BO148" i="4"/>
  <c r="BO179" i="4"/>
  <c r="BO125" i="4"/>
  <c r="BO186" i="4"/>
  <c r="BN105" i="4"/>
  <c r="BO145" i="4"/>
  <c r="BX177" i="4"/>
  <c r="BT177" i="4"/>
  <c r="BR177" i="4"/>
  <c r="BP177" i="4"/>
  <c r="BX145" i="4"/>
  <c r="BT145" i="4"/>
  <c r="BR145" i="4"/>
  <c r="BP145" i="4"/>
  <c r="BY149" i="4"/>
  <c r="BU149" i="4"/>
  <c r="BQ149" i="4"/>
  <c r="BS149" i="4"/>
  <c r="B135" i="5"/>
  <c r="K135" i="5" s="1"/>
  <c r="BY110" i="4"/>
  <c r="BU110" i="4"/>
  <c r="BQ110" i="4"/>
  <c r="BS110" i="4"/>
  <c r="B103" i="5"/>
  <c r="K103" i="5" s="1"/>
  <c r="BY170" i="4"/>
  <c r="BU170" i="4"/>
  <c r="BQ170" i="4"/>
  <c r="BS170" i="4"/>
  <c r="BX173" i="4"/>
  <c r="BT173" i="4"/>
  <c r="BR173" i="4"/>
  <c r="BP173" i="4"/>
  <c r="BY132" i="4"/>
  <c r="BU132" i="4"/>
  <c r="BS132" i="4"/>
  <c r="BQ132" i="4"/>
  <c r="BX192" i="4"/>
  <c r="BT192" i="4"/>
  <c r="BR192" i="4"/>
  <c r="BP192" i="4"/>
  <c r="BX160" i="4"/>
  <c r="BT160" i="4"/>
  <c r="BR160" i="4"/>
  <c r="BP160" i="4"/>
  <c r="BY180" i="4"/>
  <c r="BU180" i="4"/>
  <c r="BS180" i="4"/>
  <c r="BQ180" i="4"/>
  <c r="BX122" i="4"/>
  <c r="BR122" i="4"/>
  <c r="BT122" i="4"/>
  <c r="BP122" i="4"/>
  <c r="AF106" i="4"/>
  <c r="AX106" i="4" s="1"/>
  <c r="BX106" i="4"/>
  <c r="BT106" i="4"/>
  <c r="BR106" i="4"/>
  <c r="BP106" i="4"/>
  <c r="BY171" i="4"/>
  <c r="BU171" i="4"/>
  <c r="BS171" i="4"/>
  <c r="BQ171" i="4"/>
  <c r="B140" i="5"/>
  <c r="K140" i="5" s="1"/>
  <c r="BY101" i="4"/>
  <c r="BU101" i="4"/>
  <c r="BS101" i="4"/>
  <c r="BQ101" i="4"/>
  <c r="BX121" i="4"/>
  <c r="BT121" i="4"/>
  <c r="BR121" i="4"/>
  <c r="BP121" i="4"/>
  <c r="BX157" i="4"/>
  <c r="BR157" i="4"/>
  <c r="BT157" i="4"/>
  <c r="BP157" i="4"/>
  <c r="BY133" i="4"/>
  <c r="BU133" i="4"/>
  <c r="BS133" i="4"/>
  <c r="BQ133" i="4"/>
  <c r="B110" i="5"/>
  <c r="K110" i="5" s="1"/>
  <c r="BY154" i="4"/>
  <c r="BU154" i="4"/>
  <c r="BQ154" i="4"/>
  <c r="BS154" i="4"/>
  <c r="BY162" i="4"/>
  <c r="BU162" i="4"/>
  <c r="BS162" i="4"/>
  <c r="BQ162" i="4"/>
  <c r="BX132" i="4"/>
  <c r="BT132" i="4"/>
  <c r="BR132" i="4"/>
  <c r="BP132" i="4"/>
  <c r="BX116" i="4"/>
  <c r="BR116" i="4"/>
  <c r="BT116" i="4"/>
  <c r="BP116" i="4"/>
  <c r="BY178" i="4"/>
  <c r="BU178" i="4"/>
  <c r="BQ178" i="4"/>
  <c r="BS178" i="4"/>
  <c r="BX195" i="4"/>
  <c r="BR195" i="4"/>
  <c r="BT195" i="4"/>
  <c r="BP195" i="4"/>
  <c r="BX163" i="4"/>
  <c r="BR163" i="4"/>
  <c r="BT163" i="4"/>
  <c r="BP163" i="4"/>
  <c r="BY183" i="4"/>
  <c r="BU183" i="4"/>
  <c r="BS183" i="4"/>
  <c r="BQ183" i="4"/>
  <c r="B168" i="5"/>
  <c r="K168" i="5" s="1"/>
  <c r="BY127" i="4"/>
  <c r="BU127" i="4"/>
  <c r="BQ127" i="4"/>
  <c r="BS127" i="4"/>
  <c r="B120" i="5"/>
  <c r="K120" i="5" s="1"/>
  <c r="B167" i="5"/>
  <c r="K167" i="5" s="1"/>
  <c r="AF107" i="4"/>
  <c r="AX107" i="4" s="1"/>
  <c r="BX107" i="4"/>
  <c r="BR107" i="4"/>
  <c r="BT107" i="4"/>
  <c r="BP107" i="4"/>
  <c r="B187" i="5"/>
  <c r="K187" i="5" s="1"/>
  <c r="B186" i="5"/>
  <c r="K186" i="5" s="1"/>
  <c r="V186" i="5" s="1"/>
  <c r="BN164" i="4"/>
  <c r="BO152" i="4"/>
  <c r="BN197" i="4"/>
  <c r="BO116" i="4"/>
  <c r="BN163" i="4"/>
  <c r="BO143" i="4"/>
  <c r="BO150" i="4"/>
  <c r="BN178" i="4"/>
  <c r="BO158" i="4"/>
  <c r="BO149" i="4"/>
  <c r="BO126" i="4"/>
  <c r="BO110" i="4"/>
  <c r="BN192" i="4"/>
  <c r="BN160" i="4"/>
  <c r="BN114" i="4"/>
  <c r="BN158" i="4"/>
  <c r="BN181" i="4"/>
  <c r="BN183" i="4"/>
  <c r="BO171" i="4"/>
  <c r="BO121" i="4"/>
  <c r="BO170" i="4"/>
  <c r="BO146" i="4"/>
  <c r="BY182" i="4"/>
  <c r="BU182" i="4"/>
  <c r="BS182" i="4"/>
  <c r="BQ182" i="4"/>
  <c r="AF119" i="4"/>
  <c r="AX119" i="4" s="1"/>
  <c r="BX119" i="4"/>
  <c r="BT119" i="4"/>
  <c r="BR119" i="4"/>
  <c r="BP119" i="4"/>
  <c r="B174" i="5"/>
  <c r="K174" i="5" s="1"/>
  <c r="BY130" i="4"/>
  <c r="BU130" i="4"/>
  <c r="BS130" i="4"/>
  <c r="BQ130" i="4"/>
  <c r="B123" i="5"/>
  <c r="K123" i="5" s="1"/>
  <c r="BY197" i="4"/>
  <c r="BU197" i="4"/>
  <c r="BQ197" i="4"/>
  <c r="BS197" i="4"/>
  <c r="B181" i="5"/>
  <c r="K181" i="5" s="1"/>
  <c r="BY156" i="4"/>
  <c r="BU156" i="4"/>
  <c r="BQ156" i="4"/>
  <c r="BS156" i="4"/>
  <c r="B141" i="5"/>
  <c r="K141" i="5" s="1"/>
  <c r="B189" i="5"/>
  <c r="K189" i="5" s="1"/>
  <c r="BX159" i="4"/>
  <c r="BR159" i="4"/>
  <c r="BT159" i="4"/>
  <c r="BP159" i="4"/>
  <c r="BY129" i="4"/>
  <c r="BU129" i="4"/>
  <c r="BS129" i="4"/>
  <c r="BQ129" i="4"/>
  <c r="B118" i="5"/>
  <c r="K118" i="5" s="1"/>
  <c r="BY112" i="4"/>
  <c r="BU112" i="4"/>
  <c r="BS112" i="4"/>
  <c r="BQ112" i="4"/>
  <c r="BX191" i="4"/>
  <c r="BT191" i="4"/>
  <c r="BR191" i="4"/>
  <c r="BP191" i="4"/>
  <c r="B180" i="5"/>
  <c r="K180" i="5" s="1"/>
  <c r="BY195" i="4"/>
  <c r="BU195" i="4"/>
  <c r="BQ195" i="4"/>
  <c r="BS195" i="4"/>
  <c r="BY169" i="4"/>
  <c r="BU169" i="4"/>
  <c r="BQ169" i="4"/>
  <c r="BS169" i="4"/>
  <c r="BY177" i="4"/>
  <c r="BU177" i="4"/>
  <c r="BS177" i="4"/>
  <c r="BQ177" i="4"/>
  <c r="B125" i="5"/>
  <c r="K125" i="5" s="1"/>
  <c r="BX172" i="4"/>
  <c r="BR172" i="4"/>
  <c r="BT172" i="4"/>
  <c r="BP172" i="4"/>
  <c r="BX140" i="4"/>
  <c r="BT140" i="4"/>
  <c r="BR140" i="4"/>
  <c r="BP140" i="4"/>
  <c r="BY168" i="4"/>
  <c r="BU168" i="4"/>
  <c r="BQ168" i="4"/>
  <c r="BS168" i="4"/>
  <c r="B153" i="5"/>
  <c r="K153" i="5" s="1"/>
  <c r="BY200" i="4"/>
  <c r="BU200" i="4"/>
  <c r="BS200" i="4"/>
  <c r="BQ200" i="4"/>
  <c r="BX186" i="4"/>
  <c r="BR186" i="4"/>
  <c r="BT186" i="4"/>
  <c r="BP186" i="4"/>
  <c r="BY174" i="4"/>
  <c r="BU174" i="4"/>
  <c r="BQ174" i="4"/>
  <c r="BS174" i="4"/>
  <c r="BX123" i="4"/>
  <c r="BT123" i="4"/>
  <c r="BR123" i="4"/>
  <c r="BP123" i="4"/>
  <c r="B146" i="5"/>
  <c r="K146" i="5" s="1"/>
  <c r="BY159" i="4"/>
  <c r="BU159" i="4"/>
  <c r="BS159" i="4"/>
  <c r="BQ159" i="4"/>
  <c r="B144" i="5"/>
  <c r="K144" i="5" s="1"/>
  <c r="BY115" i="4"/>
  <c r="BU115" i="4"/>
  <c r="BS115" i="4"/>
  <c r="BQ115" i="4"/>
  <c r="BY103" i="4"/>
  <c r="BU103" i="4"/>
  <c r="BS103" i="4"/>
  <c r="BQ103" i="4"/>
  <c r="B192" i="5"/>
  <c r="K192" i="5" s="1"/>
  <c r="BY142" i="4"/>
  <c r="BU142" i="4"/>
  <c r="BQ142" i="4"/>
  <c r="BS142" i="4"/>
  <c r="BX129" i="4"/>
  <c r="BT129" i="4"/>
  <c r="BR129" i="4"/>
  <c r="BP129" i="4"/>
  <c r="BN156" i="4"/>
  <c r="BO108" i="4"/>
  <c r="BO191" i="4"/>
  <c r="BN115" i="4"/>
  <c r="BO153" i="4"/>
  <c r="BO142" i="4"/>
  <c r="BO172" i="4"/>
  <c r="BO140" i="4"/>
  <c r="BN110" i="4"/>
  <c r="BO154" i="4"/>
  <c r="BN175" i="4"/>
  <c r="BO117" i="4"/>
  <c r="BN198" i="4"/>
  <c r="BO162" i="4"/>
  <c r="BO194" i="4"/>
  <c r="BN129" i="4"/>
  <c r="BX201" i="4"/>
  <c r="BR201" i="4"/>
  <c r="BT201" i="4"/>
  <c r="BP201" i="4"/>
  <c r="AF169" i="4"/>
  <c r="AX169" i="4" s="1"/>
  <c r="BX169" i="4"/>
  <c r="BT169" i="4"/>
  <c r="BR169" i="4"/>
  <c r="BP169" i="4"/>
  <c r="BX137" i="4"/>
  <c r="BT137" i="4"/>
  <c r="BR137" i="4"/>
  <c r="BP137" i="4"/>
  <c r="BY165" i="4"/>
  <c r="BU165" i="4"/>
  <c r="BS165" i="4"/>
  <c r="BQ165" i="4"/>
  <c r="B150" i="5"/>
  <c r="K150" i="5" s="1"/>
  <c r="BY118" i="4"/>
  <c r="BU118" i="4"/>
  <c r="BS118" i="4"/>
  <c r="BQ118" i="4"/>
  <c r="B111" i="5"/>
  <c r="K111" i="5" s="1"/>
  <c r="B171" i="5"/>
  <c r="K171" i="5" s="1"/>
  <c r="AF141" i="4"/>
  <c r="AX141" i="4" s="1"/>
  <c r="BX141" i="4"/>
  <c r="BR141" i="4"/>
  <c r="BT141" i="4"/>
  <c r="BP141" i="4"/>
  <c r="B117" i="5"/>
  <c r="K117" i="5" s="1"/>
  <c r="BX184" i="4"/>
  <c r="BR184" i="4"/>
  <c r="BT184" i="4"/>
  <c r="BP184" i="4"/>
  <c r="BX152" i="4"/>
  <c r="BR152" i="4"/>
  <c r="BT152" i="4"/>
  <c r="BP152" i="4"/>
  <c r="BX134" i="4"/>
  <c r="BT134" i="4"/>
  <c r="BR134" i="4"/>
  <c r="BP134" i="4"/>
  <c r="AF118" i="4"/>
  <c r="AX118" i="4" s="1"/>
  <c r="BX118" i="4"/>
  <c r="BR118" i="4"/>
  <c r="BT118" i="4"/>
  <c r="BP118" i="4"/>
  <c r="AF102" i="4"/>
  <c r="AX102" i="4" s="1"/>
  <c r="BX102" i="4"/>
  <c r="BR102" i="4"/>
  <c r="BT102" i="4"/>
  <c r="BP102" i="4"/>
  <c r="B172" i="5"/>
  <c r="K172" i="5" s="1"/>
  <c r="BY113" i="4"/>
  <c r="BU113" i="4"/>
  <c r="BS113" i="4"/>
  <c r="BQ113" i="4"/>
  <c r="B102" i="5"/>
  <c r="K102" i="5" s="1"/>
  <c r="AF182" i="4"/>
  <c r="AX182" i="4" s="1"/>
  <c r="BX182" i="4"/>
  <c r="BR182" i="4"/>
  <c r="BT182" i="4"/>
  <c r="BP182" i="4"/>
  <c r="AF101" i="4"/>
  <c r="AX101" i="4" s="1"/>
  <c r="BX101" i="4"/>
  <c r="BT101" i="4"/>
  <c r="BR101" i="4"/>
  <c r="BP101" i="4"/>
  <c r="BY161" i="4"/>
  <c r="BU161" i="4"/>
  <c r="BS161" i="4"/>
  <c r="BQ161" i="4"/>
  <c r="B113" i="5"/>
  <c r="K113" i="5" s="1"/>
  <c r="BY163" i="4"/>
  <c r="BU163" i="4"/>
  <c r="BS163" i="4"/>
  <c r="BQ163" i="4"/>
  <c r="B134" i="5"/>
  <c r="K134" i="5" s="1"/>
  <c r="B155" i="5"/>
  <c r="K155" i="5" s="1"/>
  <c r="B163" i="5"/>
  <c r="K163" i="5" s="1"/>
  <c r="BY107" i="4"/>
  <c r="BU107" i="4"/>
  <c r="BS107" i="4"/>
  <c r="BQ107" i="4"/>
  <c r="BY144" i="4"/>
  <c r="BU144" i="4"/>
  <c r="BQ144" i="4"/>
  <c r="BS144" i="4"/>
  <c r="BX128" i="4"/>
  <c r="BT128" i="4"/>
  <c r="BR128" i="4"/>
  <c r="BP128" i="4"/>
  <c r="AF112" i="4"/>
  <c r="AX112" i="4" s="1"/>
  <c r="BX112" i="4"/>
  <c r="BR112" i="4"/>
  <c r="BT112" i="4"/>
  <c r="BP112" i="4"/>
  <c r="B179" i="5"/>
  <c r="K179" i="5" s="1"/>
  <c r="BY120" i="4"/>
  <c r="BU120" i="4"/>
  <c r="BS120" i="4"/>
  <c r="BQ120" i="4"/>
  <c r="BX187" i="4"/>
  <c r="BT187" i="4"/>
  <c r="BR187" i="4"/>
  <c r="BP187" i="4"/>
  <c r="BX155" i="4"/>
  <c r="BR155" i="4"/>
  <c r="BT155" i="4"/>
  <c r="BP155" i="4"/>
  <c r="B184" i="5"/>
  <c r="K184" i="5" s="1"/>
  <c r="BY135" i="4"/>
  <c r="BU135" i="4"/>
  <c r="BQ135" i="4"/>
  <c r="BS135" i="4"/>
  <c r="B128" i="5"/>
  <c r="K128" i="5" s="1"/>
  <c r="BX170" i="4"/>
  <c r="BT170" i="4"/>
  <c r="BR170" i="4"/>
  <c r="BP170" i="4"/>
  <c r="BY190" i="4"/>
  <c r="BU190" i="4"/>
  <c r="BS190" i="4"/>
  <c r="BQ190" i="4"/>
  <c r="BN148" i="4"/>
  <c r="BO136" i="4"/>
  <c r="BN104" i="4"/>
  <c r="BO166" i="4"/>
  <c r="BN149" i="4"/>
  <c r="BO193" i="4"/>
  <c r="BN147" i="4"/>
  <c r="BO131" i="4"/>
  <c r="BO190" i="4"/>
  <c r="BN162" i="4"/>
  <c r="BN135" i="4"/>
  <c r="BN193" i="4"/>
  <c r="BN161" i="4"/>
  <c r="BO181" i="4"/>
  <c r="BO141" i="4"/>
  <c r="BO122" i="4"/>
  <c r="BO106" i="4"/>
  <c r="BN189" i="4"/>
  <c r="BO132" i="4"/>
  <c r="BN184" i="4"/>
  <c r="BN152" i="4"/>
  <c r="BN106" i="4"/>
  <c r="BN133" i="4"/>
  <c r="BO124" i="4"/>
  <c r="BN167" i="4"/>
  <c r="BO155" i="4"/>
  <c r="BO113" i="4"/>
  <c r="BN182" i="4"/>
  <c r="BO138" i="4"/>
  <c r="BN165" i="4"/>
  <c r="AF150" i="4"/>
  <c r="AX150" i="4" s="1"/>
  <c r="AF136" i="4"/>
  <c r="AX136" i="4" s="1"/>
  <c r="AF139" i="4"/>
  <c r="AX139" i="4" s="1"/>
  <c r="AF154" i="4"/>
  <c r="AX154" i="4" s="1"/>
  <c r="AF135" i="4"/>
  <c r="AX135" i="4" s="1"/>
  <c r="AF145" i="4"/>
  <c r="AX145" i="4" s="1"/>
  <c r="AF159" i="4"/>
  <c r="AX159" i="4" s="1"/>
  <c r="AF191" i="4"/>
  <c r="AX191" i="4" s="1"/>
  <c r="AF137" i="4"/>
  <c r="AX137" i="4" s="1"/>
  <c r="AF184" i="4"/>
  <c r="AX184" i="4" s="1"/>
  <c r="AF152" i="4"/>
  <c r="AX152" i="4" s="1"/>
  <c r="AF134" i="4"/>
  <c r="AX134" i="4" s="1"/>
  <c r="AF177" i="4"/>
  <c r="AX177" i="4" s="1"/>
  <c r="AF192" i="4"/>
  <c r="AX192" i="4" s="1"/>
  <c r="AF160" i="4"/>
  <c r="AX160" i="4" s="1"/>
  <c r="AF122" i="4"/>
  <c r="AX122" i="4" s="1"/>
  <c r="AF128" i="4"/>
  <c r="AX128" i="4" s="1"/>
  <c r="AF158" i="4"/>
  <c r="AX158" i="4" s="1"/>
  <c r="AF120" i="4"/>
  <c r="AX120" i="4" s="1"/>
  <c r="AF149" i="4"/>
  <c r="AX149" i="4" s="1"/>
  <c r="AF199" i="4"/>
  <c r="AX199" i="4" s="1"/>
  <c r="AF124" i="4"/>
  <c r="AX124" i="4" s="1"/>
  <c r="AF153" i="4"/>
  <c r="AX153" i="4" s="1"/>
  <c r="AF189" i="4"/>
  <c r="AX189" i="4" s="1"/>
  <c r="AF131" i="4"/>
  <c r="AX131" i="4" s="1"/>
  <c r="AF167" i="4"/>
  <c r="AX167" i="4" s="1"/>
  <c r="AF173" i="4"/>
  <c r="AX173" i="4" s="1"/>
  <c r="BF213" i="4"/>
  <c r="W213" i="4"/>
  <c r="AO213" i="4" s="1"/>
  <c r="O213" i="4"/>
  <c r="BO213" i="4" s="1"/>
  <c r="V210" i="4"/>
  <c r="AN210" i="4" s="1"/>
  <c r="N210" i="4"/>
  <c r="V207" i="8" s="1"/>
  <c r="BF245" i="4"/>
  <c r="W245" i="4"/>
  <c r="AO245" i="4" s="1"/>
  <c r="O245" i="4"/>
  <c r="BF215" i="4"/>
  <c r="W215" i="4"/>
  <c r="AO215" i="4" s="1"/>
  <c r="O215" i="4"/>
  <c r="BO215" i="4" s="1"/>
  <c r="V228" i="4"/>
  <c r="AN228" i="4" s="1"/>
  <c r="N228" i="4"/>
  <c r="V225" i="8" s="1"/>
  <c r="BF246" i="4"/>
  <c r="W246" i="4"/>
  <c r="AO246" i="4" s="1"/>
  <c r="O246" i="4"/>
  <c r="BO246" i="4" s="1"/>
  <c r="V237" i="4"/>
  <c r="AN237" i="4" s="1"/>
  <c r="N237" i="4"/>
  <c r="V234" i="8" s="1"/>
  <c r="BK130" i="4"/>
  <c r="AG130" i="4"/>
  <c r="AY130" i="4" s="1"/>
  <c r="BK197" i="4"/>
  <c r="AG197" i="4"/>
  <c r="AY197" i="4" s="1"/>
  <c r="BK132" i="4"/>
  <c r="AG132" i="4"/>
  <c r="AY132" i="4" s="1"/>
  <c r="BK129" i="4"/>
  <c r="AG129" i="4"/>
  <c r="AY129" i="4" s="1"/>
  <c r="BK161" i="4"/>
  <c r="AG161" i="4"/>
  <c r="AY161" i="4" s="1"/>
  <c r="BK163" i="4"/>
  <c r="AG163" i="4"/>
  <c r="AY163" i="4" s="1"/>
  <c r="AF133" i="4"/>
  <c r="AX133" i="4" s="1"/>
  <c r="AF188" i="4"/>
  <c r="AX188" i="4" s="1"/>
  <c r="AF156" i="4"/>
  <c r="AX156" i="4" s="1"/>
  <c r="BK136" i="4"/>
  <c r="AG136" i="4"/>
  <c r="AY136" i="4" s="1"/>
  <c r="AF162" i="4"/>
  <c r="AX162" i="4" s="1"/>
  <c r="BK198" i="4"/>
  <c r="AG198" i="4"/>
  <c r="AY198" i="4" s="1"/>
  <c r="AF187" i="4"/>
  <c r="AX187" i="4" s="1"/>
  <c r="AF155" i="4"/>
  <c r="AX155" i="4" s="1"/>
  <c r="BK135" i="4"/>
  <c r="AG135" i="4"/>
  <c r="AY135" i="4" s="1"/>
  <c r="AF170" i="4"/>
  <c r="AX170" i="4" s="1"/>
  <c r="AG190" i="4"/>
  <c r="AY190" i="4" s="1"/>
  <c r="BK190" i="4"/>
  <c r="BF266" i="4"/>
  <c r="W266" i="4"/>
  <c r="AO266" i="4" s="1"/>
  <c r="O266" i="4"/>
  <c r="BO266" i="4" s="1"/>
  <c r="BF237" i="4"/>
  <c r="W237" i="4"/>
  <c r="AO237" i="4" s="1"/>
  <c r="O237" i="4"/>
  <c r="N263" i="4"/>
  <c r="V263" i="4"/>
  <c r="AN263" i="4" s="1"/>
  <c r="BF230" i="4"/>
  <c r="W230" i="4"/>
  <c r="AO230" i="4" s="1"/>
  <c r="O230" i="4"/>
  <c r="V219" i="4"/>
  <c r="AN219" i="4" s="1"/>
  <c r="N219" i="4"/>
  <c r="BF207" i="4"/>
  <c r="W207" i="4"/>
  <c r="AO207" i="4" s="1"/>
  <c r="O207" i="4"/>
  <c r="BO207" i="4" s="1"/>
  <c r="BF239" i="4"/>
  <c r="W239" i="4"/>
  <c r="AO239" i="4" s="1"/>
  <c r="O239" i="4"/>
  <c r="V204" i="4"/>
  <c r="AN204" i="4" s="1"/>
  <c r="N204" i="4"/>
  <c r="V201" i="8" s="1"/>
  <c r="BF261" i="4"/>
  <c r="W261" i="4"/>
  <c r="AO261" i="4" s="1"/>
  <c r="O261" i="4"/>
  <c r="BO261" i="4" s="1"/>
  <c r="BF232" i="4"/>
  <c r="W232" i="4"/>
  <c r="AO232" i="4" s="1"/>
  <c r="O232" i="4"/>
  <c r="BF254" i="4"/>
  <c r="W254" i="4"/>
  <c r="AO254" i="4" s="1"/>
  <c r="O254" i="4"/>
  <c r="V229" i="4"/>
  <c r="AN229" i="4" s="1"/>
  <c r="N229" i="4"/>
  <c r="BF264" i="4"/>
  <c r="W264" i="4"/>
  <c r="AO264" i="4" s="1"/>
  <c r="O264" i="4"/>
  <c r="N259" i="4"/>
  <c r="V259" i="4"/>
  <c r="AN259" i="4" s="1"/>
  <c r="V257" i="4"/>
  <c r="AN257" i="4" s="1"/>
  <c r="N257" i="4"/>
  <c r="V254" i="8" s="1"/>
  <c r="BF209" i="4"/>
  <c r="W209" i="4"/>
  <c r="AO209" i="4" s="1"/>
  <c r="O209" i="4"/>
  <c r="BO209" i="4" s="1"/>
  <c r="BF217" i="4"/>
  <c r="W217" i="4"/>
  <c r="AO217" i="4" s="1"/>
  <c r="O217" i="4"/>
  <c r="BO217" i="4" s="1"/>
  <c r="BF225" i="4"/>
  <c r="W225" i="4"/>
  <c r="AO225" i="4" s="1"/>
  <c r="O225" i="4"/>
  <c r="BF233" i="4"/>
  <c r="W233" i="4"/>
  <c r="AO233" i="4" s="1"/>
  <c r="O233" i="4"/>
  <c r="BF241" i="4"/>
  <c r="W241" i="4"/>
  <c r="AO241" i="4" s="1"/>
  <c r="O241" i="4"/>
  <c r="BO241" i="4" s="1"/>
  <c r="V247" i="4"/>
  <c r="AN247" i="4" s="1"/>
  <c r="N247" i="4"/>
  <c r="V251" i="4"/>
  <c r="AN251" i="4" s="1"/>
  <c r="N251" i="4"/>
  <c r="V248" i="8" s="1"/>
  <c r="V255" i="4"/>
  <c r="AN255" i="4" s="1"/>
  <c r="N255" i="4"/>
  <c r="V252" i="8" s="1"/>
  <c r="V206" i="4"/>
  <c r="AN206" i="4" s="1"/>
  <c r="N206" i="4"/>
  <c r="N214" i="4"/>
  <c r="V214" i="4"/>
  <c r="AN214" i="4" s="1"/>
  <c r="V222" i="4"/>
  <c r="AN222" i="4" s="1"/>
  <c r="N222" i="4"/>
  <c r="V219" i="8" s="1"/>
  <c r="V230" i="4"/>
  <c r="AN230" i="4" s="1"/>
  <c r="N230" i="4"/>
  <c r="V227" i="8" s="1"/>
  <c r="V238" i="4"/>
  <c r="AN238" i="4" s="1"/>
  <c r="N238" i="4"/>
  <c r="AF201" i="4"/>
  <c r="AX201" i="4" s="1"/>
  <c r="BK165" i="4"/>
  <c r="AG165" i="4"/>
  <c r="AY165" i="4" s="1"/>
  <c r="AG118" i="4"/>
  <c r="AY118" i="4" s="1"/>
  <c r="BK118" i="4"/>
  <c r="BK172" i="4"/>
  <c r="AG172" i="4"/>
  <c r="AY172" i="4" s="1"/>
  <c r="BK113" i="4"/>
  <c r="AG113" i="4"/>
  <c r="AY113" i="4" s="1"/>
  <c r="AF142" i="4"/>
  <c r="AX142" i="4" s="1"/>
  <c r="BK193" i="4"/>
  <c r="AG193" i="4"/>
  <c r="AY193" i="4" s="1"/>
  <c r="BK121" i="4"/>
  <c r="AG121" i="4"/>
  <c r="AY121" i="4" s="1"/>
  <c r="BK137" i="4"/>
  <c r="AG137" i="4"/>
  <c r="AY137" i="4" s="1"/>
  <c r="BK176" i="4"/>
  <c r="AG176" i="4"/>
  <c r="AY176" i="4" s="1"/>
  <c r="BK104" i="4"/>
  <c r="AG104" i="4"/>
  <c r="AY104" i="4" s="1"/>
  <c r="U268" i="5"/>
  <c r="BK175" i="4"/>
  <c r="AG175" i="4"/>
  <c r="AY175" i="4" s="1"/>
  <c r="AG123" i="4"/>
  <c r="AY123" i="4" s="1"/>
  <c r="BK123" i="4"/>
  <c r="BK194" i="4"/>
  <c r="AG194" i="4"/>
  <c r="AY194" i="4" s="1"/>
  <c r="BF222" i="4"/>
  <c r="W222" i="4"/>
  <c r="AO222" i="4" s="1"/>
  <c r="O222" i="4"/>
  <c r="BO222" i="4" s="1"/>
  <c r="V203" i="4"/>
  <c r="AN203" i="4" s="1"/>
  <c r="N203" i="4"/>
  <c r="V200" i="8" s="1"/>
  <c r="V243" i="4"/>
  <c r="AN243" i="4" s="1"/>
  <c r="N243" i="4"/>
  <c r="V240" i="8" s="1"/>
  <c r="BF267" i="4"/>
  <c r="O267" i="4"/>
  <c r="W267" i="4"/>
  <c r="AO267" i="4" s="1"/>
  <c r="V250" i="4"/>
  <c r="AN250" i="4" s="1"/>
  <c r="N250" i="4"/>
  <c r="B86" i="11" s="1"/>
  <c r="W208" i="4"/>
  <c r="AO208" i="4" s="1"/>
  <c r="BF208" i="4"/>
  <c r="O208" i="4"/>
  <c r="W240" i="4"/>
  <c r="AO240" i="4" s="1"/>
  <c r="BF240" i="4"/>
  <c r="O240" i="4"/>
  <c r="V213" i="4"/>
  <c r="AN213" i="4" s="1"/>
  <c r="N213" i="4"/>
  <c r="V265" i="4"/>
  <c r="AN265" i="4" s="1"/>
  <c r="N265" i="4"/>
  <c r="B91" i="11" s="1"/>
  <c r="BF210" i="4"/>
  <c r="W210" i="4"/>
  <c r="AO210" i="4" s="1"/>
  <c r="O210" i="4"/>
  <c r="BF242" i="4"/>
  <c r="W242" i="4"/>
  <c r="AO242" i="4" s="1"/>
  <c r="O242" i="4"/>
  <c r="BO242" i="4" s="1"/>
  <c r="V215" i="4"/>
  <c r="AN215" i="4" s="1"/>
  <c r="N215" i="4"/>
  <c r="AG182" i="4"/>
  <c r="AY182" i="4" s="1"/>
  <c r="BK182" i="4"/>
  <c r="AG141" i="4"/>
  <c r="AY141" i="4" s="1"/>
  <c r="BK141" i="4"/>
  <c r="BK106" i="4"/>
  <c r="AG106" i="4"/>
  <c r="AY106" i="4" s="1"/>
  <c r="BK138" i="4"/>
  <c r="AG138" i="4"/>
  <c r="AY138" i="4" s="1"/>
  <c r="AF130" i="4"/>
  <c r="AX130" i="4" s="1"/>
  <c r="AF114" i="4"/>
  <c r="AX114" i="4" s="1"/>
  <c r="BK196" i="4"/>
  <c r="AG196" i="4"/>
  <c r="AY196" i="4" s="1"/>
  <c r="AF143" i="4"/>
  <c r="AX143" i="4" s="1"/>
  <c r="BK155" i="4"/>
  <c r="AG155" i="4"/>
  <c r="AY155" i="4" s="1"/>
  <c r="AF197" i="4"/>
  <c r="AX197" i="4" s="1"/>
  <c r="AF113" i="4"/>
  <c r="AX113" i="4" s="1"/>
  <c r="AF180" i="4"/>
  <c r="AX180" i="4" s="1"/>
  <c r="AF148" i="4"/>
  <c r="AX148" i="4" s="1"/>
  <c r="BK152" i="4"/>
  <c r="AG152" i="4"/>
  <c r="AY152" i="4" s="1"/>
  <c r="AF194" i="4"/>
  <c r="AX194" i="4" s="1"/>
  <c r="AF146" i="4"/>
  <c r="AX146" i="4" s="1"/>
  <c r="AF179" i="4"/>
  <c r="AX179" i="4" s="1"/>
  <c r="AF147" i="4"/>
  <c r="AX147" i="4" s="1"/>
  <c r="BK151" i="4"/>
  <c r="AG151" i="4"/>
  <c r="AY151" i="4" s="1"/>
  <c r="BK111" i="4"/>
  <c r="AG111" i="4"/>
  <c r="AY111" i="4" s="1"/>
  <c r="BK199" i="4"/>
  <c r="AG199" i="4"/>
  <c r="AY199" i="4" s="1"/>
  <c r="AF138" i="4"/>
  <c r="AX138" i="4" s="1"/>
  <c r="BF205" i="4"/>
  <c r="W205" i="4"/>
  <c r="AO205" i="4" s="1"/>
  <c r="O205" i="4"/>
  <c r="V249" i="4"/>
  <c r="AN249" i="4" s="1"/>
  <c r="N249" i="4"/>
  <c r="V246" i="8" s="1"/>
  <c r="V234" i="4"/>
  <c r="AN234" i="4" s="1"/>
  <c r="N234" i="4"/>
  <c r="V231" i="8" s="1"/>
  <c r="BF259" i="4"/>
  <c r="O259" i="4"/>
  <c r="W259" i="4"/>
  <c r="AO259" i="4" s="1"/>
  <c r="BF249" i="4"/>
  <c r="W249" i="4"/>
  <c r="AO249" i="4" s="1"/>
  <c r="O249" i="4"/>
  <c r="BO249" i="4" s="1"/>
  <c r="BF263" i="4"/>
  <c r="O263" i="4"/>
  <c r="W263" i="4"/>
  <c r="AO263" i="4" s="1"/>
  <c r="BF231" i="4"/>
  <c r="W231" i="4"/>
  <c r="AO231" i="4" s="1"/>
  <c r="O231" i="4"/>
  <c r="V212" i="4"/>
  <c r="AN212" i="4" s="1"/>
  <c r="N212" i="4"/>
  <c r="V209" i="8" s="1"/>
  <c r="V258" i="4"/>
  <c r="AN258" i="4" s="1"/>
  <c r="N258" i="4"/>
  <c r="V255" i="8" s="1"/>
  <c r="W224" i="4"/>
  <c r="AO224" i="4" s="1"/>
  <c r="BF224" i="4"/>
  <c r="O224" i="4"/>
  <c r="BO224" i="4" s="1"/>
  <c r="BF250" i="4"/>
  <c r="W250" i="4"/>
  <c r="AO250" i="4" s="1"/>
  <c r="O250" i="4"/>
  <c r="BO250" i="4" s="1"/>
  <c r="V221" i="4"/>
  <c r="AN221" i="4" s="1"/>
  <c r="N221" i="4"/>
  <c r="V260" i="4"/>
  <c r="AN260" i="4" s="1"/>
  <c r="N260" i="4"/>
  <c r="BF226" i="4"/>
  <c r="W226" i="4"/>
  <c r="AO226" i="4" s="1"/>
  <c r="O226" i="4"/>
  <c r="BO226" i="4" s="1"/>
  <c r="BF247" i="4"/>
  <c r="W247" i="4"/>
  <c r="AO247" i="4" s="1"/>
  <c r="O247" i="4"/>
  <c r="BO247" i="4" s="1"/>
  <c r="V207" i="4"/>
  <c r="AN207" i="4" s="1"/>
  <c r="N207" i="4"/>
  <c r="V204" i="8" s="1"/>
  <c r="V231" i="4"/>
  <c r="AN231" i="4" s="1"/>
  <c r="N231" i="4"/>
  <c r="V228" i="8" s="1"/>
  <c r="BF265" i="4"/>
  <c r="W265" i="4"/>
  <c r="AO265" i="4" s="1"/>
  <c r="O265" i="4"/>
  <c r="V261" i="4"/>
  <c r="AN261" i="4" s="1"/>
  <c r="N261" i="4"/>
  <c r="BF203" i="4"/>
  <c r="W203" i="4"/>
  <c r="AO203" i="4" s="1"/>
  <c r="O203" i="4"/>
  <c r="BF211" i="4"/>
  <c r="W211" i="4"/>
  <c r="AO211" i="4" s="1"/>
  <c r="O211" i="4"/>
  <c r="BO211" i="4" s="1"/>
  <c r="BF219" i="4"/>
  <c r="W219" i="4"/>
  <c r="AO219" i="4" s="1"/>
  <c r="O219" i="4"/>
  <c r="BO219" i="4" s="1"/>
  <c r="BF227" i="4"/>
  <c r="W227" i="4"/>
  <c r="AO227" i="4" s="1"/>
  <c r="O227" i="4"/>
  <c r="BO227" i="4" s="1"/>
  <c r="BF235" i="4"/>
  <c r="W235" i="4"/>
  <c r="AO235" i="4" s="1"/>
  <c r="O235" i="4"/>
  <c r="BF243" i="4"/>
  <c r="W243" i="4"/>
  <c r="AO243" i="4" s="1"/>
  <c r="O243" i="4"/>
  <c r="V248" i="4"/>
  <c r="AN248" i="4" s="1"/>
  <c r="N248" i="4"/>
  <c r="V252" i="4"/>
  <c r="AN252" i="4" s="1"/>
  <c r="N252" i="4"/>
  <c r="V256" i="4"/>
  <c r="AN256" i="4" s="1"/>
  <c r="N256" i="4"/>
  <c r="B88" i="11" s="1"/>
  <c r="V208" i="4"/>
  <c r="AN208" i="4" s="1"/>
  <c r="N208" i="4"/>
  <c r="V216" i="4"/>
  <c r="AN216" i="4" s="1"/>
  <c r="N216" i="4"/>
  <c r="V224" i="4"/>
  <c r="AN224" i="4" s="1"/>
  <c r="N224" i="4"/>
  <c r="V232" i="4"/>
  <c r="AN232" i="4" s="1"/>
  <c r="N232" i="4"/>
  <c r="V240" i="4"/>
  <c r="AN240" i="4" s="1"/>
  <c r="N240" i="4"/>
  <c r="V237" i="8" s="1"/>
  <c r="AF161" i="4"/>
  <c r="AX161" i="4" s="1"/>
  <c r="BK181" i="4"/>
  <c r="AG181" i="4"/>
  <c r="AY181" i="4" s="1"/>
  <c r="AG126" i="4"/>
  <c r="AY126" i="4" s="1"/>
  <c r="BK126" i="4"/>
  <c r="BK189" i="4"/>
  <c r="AG189" i="4"/>
  <c r="AY189" i="4" s="1"/>
  <c r="BK116" i="4"/>
  <c r="AG116" i="4"/>
  <c r="AY116" i="4" s="1"/>
  <c r="V173" i="5"/>
  <c r="BK148" i="4"/>
  <c r="AG148" i="4"/>
  <c r="AY148" i="4" s="1"/>
  <c r="AG125" i="4"/>
  <c r="AY125" i="4" s="1"/>
  <c r="BK125" i="4"/>
  <c r="BK146" i="4"/>
  <c r="AG146" i="4"/>
  <c r="AY146" i="4" s="1"/>
  <c r="BK147" i="4"/>
  <c r="AG147" i="4"/>
  <c r="AY147" i="4" s="1"/>
  <c r="AF132" i="4"/>
  <c r="AX132" i="4" s="1"/>
  <c r="AF116" i="4"/>
  <c r="AX116" i="4" s="1"/>
  <c r="BK178" i="4"/>
  <c r="AG178" i="4"/>
  <c r="AY178" i="4" s="1"/>
  <c r="BK145" i="4"/>
  <c r="AG145" i="4"/>
  <c r="AY145" i="4" s="1"/>
  <c r="AG131" i="4"/>
  <c r="AY131" i="4" s="1"/>
  <c r="BK131" i="4"/>
  <c r="BF258" i="4"/>
  <c r="W258" i="4"/>
  <c r="AO258" i="4" s="1"/>
  <c r="O258" i="4"/>
  <c r="BF229" i="4"/>
  <c r="W229" i="4"/>
  <c r="AO229" i="4" s="1"/>
  <c r="O229" i="4"/>
  <c r="N253" i="4"/>
  <c r="B87" i="11" s="1"/>
  <c r="V253" i="4"/>
  <c r="AN253" i="4" s="1"/>
  <c r="V226" i="4"/>
  <c r="AN226" i="4" s="1"/>
  <c r="N226" i="4"/>
  <c r="B78" i="11" s="1"/>
  <c r="N267" i="4"/>
  <c r="V264" i="8" s="1"/>
  <c r="V267" i="4"/>
  <c r="AN267" i="4" s="1"/>
  <c r="BF238" i="4"/>
  <c r="W238" i="4"/>
  <c r="AO238" i="4" s="1"/>
  <c r="O238" i="4"/>
  <c r="V227" i="4"/>
  <c r="AN227" i="4" s="1"/>
  <c r="N227" i="4"/>
  <c r="W260" i="4"/>
  <c r="AO260" i="4" s="1"/>
  <c r="O260" i="4"/>
  <c r="BF260" i="4"/>
  <c r="V246" i="4"/>
  <c r="AN246" i="4" s="1"/>
  <c r="N246" i="4"/>
  <c r="V254" i="4"/>
  <c r="AN254" i="4" s="1"/>
  <c r="N254" i="4"/>
  <c r="V251" i="8" s="1"/>
  <c r="V220" i="4"/>
  <c r="AN220" i="4" s="1"/>
  <c r="N220" i="4"/>
  <c r="B76" i="11" s="1"/>
  <c r="V244" i="4"/>
  <c r="AN244" i="4" s="1"/>
  <c r="N244" i="4"/>
  <c r="B84" i="11" s="1"/>
  <c r="V264" i="4"/>
  <c r="AN264" i="4" s="1"/>
  <c r="N264" i="4"/>
  <c r="V261" i="8" s="1"/>
  <c r="BF216" i="4"/>
  <c r="W216" i="4"/>
  <c r="AO216" i="4" s="1"/>
  <c r="O216" i="4"/>
  <c r="BO216" i="4" s="1"/>
  <c r="V205" i="4"/>
  <c r="AN205" i="4" s="1"/>
  <c r="N205" i="4"/>
  <c r="BF202" i="4"/>
  <c r="W202" i="4"/>
  <c r="AO202" i="4" s="1"/>
  <c r="O202" i="4"/>
  <c r="BF218" i="4"/>
  <c r="W218" i="4"/>
  <c r="AO218" i="4" s="1"/>
  <c r="O218" i="4"/>
  <c r="BO218" i="4" s="1"/>
  <c r="BF234" i="4"/>
  <c r="W234" i="4"/>
  <c r="AO234" i="4" s="1"/>
  <c r="O234" i="4"/>
  <c r="BF251" i="4"/>
  <c r="W251" i="4"/>
  <c r="AO251" i="4" s="1"/>
  <c r="O251" i="4"/>
  <c r="BO251" i="4" s="1"/>
  <c r="BF255" i="4"/>
  <c r="W255" i="4"/>
  <c r="AO255" i="4" s="1"/>
  <c r="O255" i="4"/>
  <c r="V223" i="4"/>
  <c r="AN223" i="4" s="1"/>
  <c r="N223" i="4"/>
  <c r="V239" i="4"/>
  <c r="AN239" i="4" s="1"/>
  <c r="N239" i="4"/>
  <c r="V262" i="4"/>
  <c r="AN262" i="4" s="1"/>
  <c r="N262" i="4"/>
  <c r="V266" i="4"/>
  <c r="AN266" i="4" s="1"/>
  <c r="N266" i="4"/>
  <c r="V263" i="8" s="1"/>
  <c r="BF257" i="4"/>
  <c r="W257" i="4"/>
  <c r="AO257" i="4" s="1"/>
  <c r="O257" i="4"/>
  <c r="BO257" i="4" s="1"/>
  <c r="BF204" i="4"/>
  <c r="W204" i="4"/>
  <c r="AO204" i="4" s="1"/>
  <c r="O204" i="4"/>
  <c r="BO204" i="4" s="1"/>
  <c r="W212" i="4"/>
  <c r="AO212" i="4" s="1"/>
  <c r="BF212" i="4"/>
  <c r="O212" i="4"/>
  <c r="BF220" i="4"/>
  <c r="W220" i="4"/>
  <c r="AO220" i="4" s="1"/>
  <c r="O220" i="4"/>
  <c r="W228" i="4"/>
  <c r="AO228" i="4" s="1"/>
  <c r="O228" i="4"/>
  <c r="BO228" i="4" s="1"/>
  <c r="BF228" i="4"/>
  <c r="BF236" i="4"/>
  <c r="W236" i="4"/>
  <c r="AO236" i="4" s="1"/>
  <c r="O236" i="4"/>
  <c r="BO236" i="4" s="1"/>
  <c r="W244" i="4"/>
  <c r="AO244" i="4" s="1"/>
  <c r="O244" i="4"/>
  <c r="BF244" i="4"/>
  <c r="BF248" i="4"/>
  <c r="W248" i="4"/>
  <c r="AO248" i="4" s="1"/>
  <c r="O248" i="4"/>
  <c r="BF252" i="4"/>
  <c r="W252" i="4"/>
  <c r="AO252" i="4" s="1"/>
  <c r="O252" i="4"/>
  <c r="BO252" i="4" s="1"/>
  <c r="BF256" i="4"/>
  <c r="W256" i="4"/>
  <c r="AO256" i="4" s="1"/>
  <c r="O256" i="4"/>
  <c r="BO256" i="4" s="1"/>
  <c r="V209" i="4"/>
  <c r="AN209" i="4" s="1"/>
  <c r="N209" i="4"/>
  <c r="V206" i="8" s="1"/>
  <c r="V217" i="4"/>
  <c r="AN217" i="4" s="1"/>
  <c r="N217" i="4"/>
  <c r="B75" i="11" s="1"/>
  <c r="V225" i="4"/>
  <c r="AN225" i="4" s="1"/>
  <c r="N225" i="4"/>
  <c r="V233" i="4"/>
  <c r="AN233" i="4" s="1"/>
  <c r="N233" i="4"/>
  <c r="V241" i="4"/>
  <c r="AN241" i="4" s="1"/>
  <c r="N241" i="4"/>
  <c r="V183" i="5"/>
  <c r="BK157" i="4"/>
  <c r="AG157" i="4"/>
  <c r="AY157" i="4" s="1"/>
  <c r="BK114" i="4"/>
  <c r="AG114" i="4"/>
  <c r="AY114" i="4" s="1"/>
  <c r="BK153" i="4"/>
  <c r="AG153" i="4"/>
  <c r="AY153" i="4" s="1"/>
  <c r="BK164" i="4"/>
  <c r="AG164" i="4"/>
  <c r="AY164" i="4" s="1"/>
  <c r="AF126" i="4"/>
  <c r="AX126" i="4" s="1"/>
  <c r="BK187" i="4"/>
  <c r="AG187" i="4"/>
  <c r="AY187" i="4" s="1"/>
  <c r="BK105" i="4"/>
  <c r="AG105" i="4"/>
  <c r="AY105" i="4" s="1"/>
  <c r="AF181" i="4"/>
  <c r="AX181" i="4" s="1"/>
  <c r="BK128" i="4"/>
  <c r="AG128" i="4"/>
  <c r="AY128" i="4" s="1"/>
  <c r="AG109" i="4"/>
  <c r="AY109" i="4" s="1"/>
  <c r="BK109" i="4"/>
  <c r="AF165" i="4"/>
  <c r="AX165" i="4" s="1"/>
  <c r="BK124" i="4"/>
  <c r="AG124" i="4"/>
  <c r="AY124" i="4" s="1"/>
  <c r="AF172" i="4"/>
  <c r="AX172" i="4" s="1"/>
  <c r="AF140" i="4"/>
  <c r="AX140" i="4" s="1"/>
  <c r="BK168" i="4"/>
  <c r="AG168" i="4"/>
  <c r="AY168" i="4" s="1"/>
  <c r="BK200" i="4"/>
  <c r="AG200" i="4"/>
  <c r="AY200" i="4" s="1"/>
  <c r="AF186" i="4"/>
  <c r="AX186" i="4" s="1"/>
  <c r="AG174" i="4"/>
  <c r="AY174" i="4" s="1"/>
  <c r="BK174" i="4"/>
  <c r="AF123" i="4"/>
  <c r="AX123" i="4" s="1"/>
  <c r="AF171" i="4"/>
  <c r="AX171" i="4" s="1"/>
  <c r="BK167" i="4"/>
  <c r="AG167" i="4"/>
  <c r="AY167" i="4" s="1"/>
  <c r="BK119" i="4"/>
  <c r="AG119" i="4"/>
  <c r="AY119" i="4" s="1"/>
  <c r="AG166" i="4"/>
  <c r="AY166" i="4" s="1"/>
  <c r="BK166" i="4"/>
  <c r="AF115" i="4"/>
  <c r="AX115" i="4" s="1"/>
  <c r="BK186" i="4"/>
  <c r="AG186" i="4"/>
  <c r="AY186" i="4" s="1"/>
  <c r="BK185" i="4"/>
  <c r="AG185" i="4"/>
  <c r="AY185" i="4" s="1"/>
  <c r="V218" i="4"/>
  <c r="AN218" i="4" s="1"/>
  <c r="N218" i="4"/>
  <c r="AG150" i="4"/>
  <c r="AY150" i="4" s="1"/>
  <c r="BK150" i="4"/>
  <c r="AG134" i="4"/>
  <c r="AY134" i="4" s="1"/>
  <c r="BK134" i="4"/>
  <c r="AG102" i="4"/>
  <c r="AY102" i="4" s="1"/>
  <c r="BK102" i="4"/>
  <c r="AF166" i="4"/>
  <c r="AX166" i="4" s="1"/>
  <c r="BK201" i="4"/>
  <c r="AG201" i="4"/>
  <c r="AY201" i="4" s="1"/>
  <c r="BK140" i="4"/>
  <c r="AG140" i="4"/>
  <c r="AY140" i="4" s="1"/>
  <c r="BK188" i="4"/>
  <c r="AG188" i="4"/>
  <c r="AY188" i="4" s="1"/>
  <c r="AG139" i="4"/>
  <c r="AY139" i="4" s="1"/>
  <c r="BK139" i="4"/>
  <c r="BK179" i="4"/>
  <c r="AG179" i="4"/>
  <c r="AY179" i="4" s="1"/>
  <c r="BK162" i="4"/>
  <c r="AG162" i="4"/>
  <c r="AY162" i="4" s="1"/>
  <c r="BK144" i="4"/>
  <c r="AG144" i="4"/>
  <c r="AY144" i="4" s="1"/>
  <c r="BK143" i="4"/>
  <c r="AG143" i="4"/>
  <c r="AY143" i="4" s="1"/>
  <c r="BK191" i="4"/>
  <c r="AG191" i="4"/>
  <c r="AY191" i="4" s="1"/>
  <c r="BF221" i="4"/>
  <c r="W221" i="4"/>
  <c r="AO221" i="4" s="1"/>
  <c r="O221" i="4"/>
  <c r="V202" i="4"/>
  <c r="AN202" i="4" s="1"/>
  <c r="N202" i="4"/>
  <c r="V242" i="4"/>
  <c r="AN242" i="4" s="1"/>
  <c r="N242" i="4"/>
  <c r="BF206" i="4"/>
  <c r="W206" i="4"/>
  <c r="AO206" i="4" s="1"/>
  <c r="O206" i="4"/>
  <c r="V211" i="4"/>
  <c r="AN211" i="4" s="1"/>
  <c r="N211" i="4"/>
  <c r="B73" i="11" s="1"/>
  <c r="BK173" i="4"/>
  <c r="AG173" i="4"/>
  <c r="AY173" i="4" s="1"/>
  <c r="BK122" i="4"/>
  <c r="AG122" i="4"/>
  <c r="AY122" i="4" s="1"/>
  <c r="BK180" i="4"/>
  <c r="AG180" i="4"/>
  <c r="AY180" i="4" s="1"/>
  <c r="AG117" i="4"/>
  <c r="AY117" i="4" s="1"/>
  <c r="BK117" i="4"/>
  <c r="AF121" i="4"/>
  <c r="AX121" i="4" s="1"/>
  <c r="AF157" i="4"/>
  <c r="AX157" i="4" s="1"/>
  <c r="AG133" i="4"/>
  <c r="AY133" i="4" s="1"/>
  <c r="BK133" i="4"/>
  <c r="BK154" i="4"/>
  <c r="AG154" i="4"/>
  <c r="AY154" i="4" s="1"/>
  <c r="BK177" i="4"/>
  <c r="AG177" i="4"/>
  <c r="AY177" i="4" s="1"/>
  <c r="AF196" i="4"/>
  <c r="AX196" i="4" s="1"/>
  <c r="AF164" i="4"/>
  <c r="AX164" i="4" s="1"/>
  <c r="BK184" i="4"/>
  <c r="AG184" i="4"/>
  <c r="AY184" i="4" s="1"/>
  <c r="AF178" i="4"/>
  <c r="AX178" i="4" s="1"/>
  <c r="BK120" i="4"/>
  <c r="AG120" i="4"/>
  <c r="AY120" i="4" s="1"/>
  <c r="AF195" i="4"/>
  <c r="AX195" i="4" s="1"/>
  <c r="AF163" i="4"/>
  <c r="AX163" i="4" s="1"/>
  <c r="BK183" i="4"/>
  <c r="AG183" i="4"/>
  <c r="AY183" i="4" s="1"/>
  <c r="BK127" i="4"/>
  <c r="AG127" i="4"/>
  <c r="AY127" i="4" s="1"/>
  <c r="BF262" i="4"/>
  <c r="W262" i="4"/>
  <c r="AO262" i="4" s="1"/>
  <c r="O262" i="4"/>
  <c r="V245" i="4"/>
  <c r="AN245" i="4" s="1"/>
  <c r="N245" i="4"/>
  <c r="V242" i="8" s="1"/>
  <c r="BF214" i="4"/>
  <c r="W214" i="4"/>
  <c r="AO214" i="4" s="1"/>
  <c r="O214" i="4"/>
  <c r="BO214" i="4" s="1"/>
  <c r="BF253" i="4"/>
  <c r="W253" i="4"/>
  <c r="AO253" i="4" s="1"/>
  <c r="O253" i="4"/>
  <c r="BO253" i="4" s="1"/>
  <c r="V235" i="4"/>
  <c r="AN235" i="4" s="1"/>
  <c r="N235" i="4"/>
  <c r="B81" i="11" s="1"/>
  <c r="BF223" i="4"/>
  <c r="W223" i="4"/>
  <c r="AO223" i="4" s="1"/>
  <c r="O223" i="4"/>
  <c r="BO223" i="4" s="1"/>
  <c r="V236" i="4"/>
  <c r="AN236" i="4" s="1"/>
  <c r="N236" i="4"/>
  <c r="BK149" i="4"/>
  <c r="AG149" i="4"/>
  <c r="AY149" i="4" s="1"/>
  <c r="AG110" i="4"/>
  <c r="AY110" i="4" s="1"/>
  <c r="BK110" i="4"/>
  <c r="BK170" i="4"/>
  <c r="AG170" i="4"/>
  <c r="AY170" i="4" s="1"/>
  <c r="U262" i="5"/>
  <c r="BK156" i="4"/>
  <c r="AG156" i="4"/>
  <c r="AY156" i="4" s="1"/>
  <c r="V189" i="5"/>
  <c r="BK171" i="4"/>
  <c r="AG171" i="4"/>
  <c r="AY171" i="4" s="1"/>
  <c r="AG101" i="4"/>
  <c r="AY101" i="4" s="1"/>
  <c r="BK101" i="4"/>
  <c r="BK112" i="4"/>
  <c r="AG112" i="4"/>
  <c r="AY112" i="4" s="1"/>
  <c r="BK195" i="4"/>
  <c r="AG195" i="4"/>
  <c r="AY195" i="4" s="1"/>
  <c r="BK169" i="4"/>
  <c r="AG169" i="4"/>
  <c r="AY169" i="4" s="1"/>
  <c r="AG107" i="4"/>
  <c r="AY107" i="4" s="1"/>
  <c r="BK107" i="4"/>
  <c r="BK160" i="4"/>
  <c r="AG160" i="4"/>
  <c r="AY160" i="4" s="1"/>
  <c r="BK108" i="4"/>
  <c r="AG108" i="4"/>
  <c r="AY108" i="4" s="1"/>
  <c r="BK192" i="4"/>
  <c r="AG192" i="4"/>
  <c r="AY192" i="4" s="1"/>
  <c r="AG158" i="4"/>
  <c r="AY158" i="4" s="1"/>
  <c r="BK158" i="4"/>
  <c r="BK159" i="4"/>
  <c r="AG159" i="4"/>
  <c r="AY159" i="4" s="1"/>
  <c r="AG115" i="4"/>
  <c r="AY115" i="4" s="1"/>
  <c r="BK115" i="4"/>
  <c r="BK103" i="4"/>
  <c r="AG103" i="4"/>
  <c r="AY103" i="4" s="1"/>
  <c r="AG142" i="4"/>
  <c r="AY142" i="4" s="1"/>
  <c r="BK142" i="4"/>
  <c r="AF129" i="4"/>
  <c r="AX129" i="4" s="1"/>
  <c r="W352" i="4"/>
  <c r="AO352" i="4" s="1"/>
  <c r="V352" i="4"/>
  <c r="AN352" i="4" s="1"/>
  <c r="V174" i="5" l="1"/>
  <c r="V185" i="5"/>
  <c r="O302" i="5"/>
  <c r="V176" i="5"/>
  <c r="V187" i="5"/>
  <c r="O300" i="5"/>
  <c r="V202" i="5"/>
  <c r="V196" i="5"/>
  <c r="O131" i="5"/>
  <c r="L352" i="5"/>
  <c r="O167" i="5"/>
  <c r="V220" i="8"/>
  <c r="B77" i="11"/>
  <c r="D77" i="11" s="1"/>
  <c r="V205" i="8"/>
  <c r="B72" i="11"/>
  <c r="D72" i="11" s="1"/>
  <c r="V256" i="8"/>
  <c r="B89" i="11"/>
  <c r="D89" i="11" s="1"/>
  <c r="V238" i="8"/>
  <c r="B83" i="11"/>
  <c r="D83" i="11" s="1"/>
  <c r="V229" i="8"/>
  <c r="B80" i="11"/>
  <c r="D80" i="11" s="1"/>
  <c r="V202" i="8"/>
  <c r="B71" i="11"/>
  <c r="D71" i="11" s="1"/>
  <c r="V199" i="8"/>
  <c r="B70" i="11"/>
  <c r="D70" i="11" s="1"/>
  <c r="V259" i="8"/>
  <c r="B90" i="11"/>
  <c r="D90" i="11" s="1"/>
  <c r="V244" i="8"/>
  <c r="B85" i="11"/>
  <c r="D85" i="11" s="1"/>
  <c r="V226" i="8"/>
  <c r="B79" i="11"/>
  <c r="D79" i="11" s="1"/>
  <c r="V211" i="8"/>
  <c r="B74" i="11"/>
  <c r="D74" i="11" s="1"/>
  <c r="V235" i="8"/>
  <c r="B82" i="11"/>
  <c r="D82" i="11" s="1"/>
  <c r="V188" i="5"/>
  <c r="V177" i="5"/>
  <c r="V181" i="5"/>
  <c r="O168" i="5"/>
  <c r="L372" i="5"/>
  <c r="Y372" i="5" s="1"/>
  <c r="O238" i="5"/>
  <c r="O229" i="5"/>
  <c r="L398" i="5"/>
  <c r="Y398" i="5" s="1"/>
  <c r="O169" i="5"/>
  <c r="O178" i="5"/>
  <c r="U332" i="5"/>
  <c r="O164" i="5"/>
  <c r="R332" i="5"/>
  <c r="R255" i="5"/>
  <c r="O233" i="5"/>
  <c r="O122" i="5"/>
  <c r="L395" i="5"/>
  <c r="Y395" i="5" s="1"/>
  <c r="O336" i="5"/>
  <c r="O252" i="5"/>
  <c r="O207" i="5"/>
  <c r="O135" i="5"/>
  <c r="O148" i="5"/>
  <c r="O193" i="5"/>
  <c r="L399" i="5"/>
  <c r="AM399" i="5" s="1"/>
  <c r="O281" i="5"/>
  <c r="R322" i="5"/>
  <c r="R311" i="5"/>
  <c r="O133" i="5"/>
  <c r="O211" i="5"/>
  <c r="L394" i="5"/>
  <c r="Y394" i="5" s="1"/>
  <c r="O224" i="5"/>
  <c r="O314" i="5"/>
  <c r="R268" i="5"/>
  <c r="O291" i="5"/>
  <c r="R307" i="5"/>
  <c r="O260" i="5"/>
  <c r="V192" i="5"/>
  <c r="R320" i="5"/>
  <c r="U320" i="5"/>
  <c r="O280" i="5"/>
  <c r="O333" i="5"/>
  <c r="V198" i="5"/>
  <c r="V178" i="5"/>
  <c r="O324" i="5"/>
  <c r="O322" i="5"/>
  <c r="V200" i="5"/>
  <c r="O288" i="5"/>
  <c r="R261" i="5"/>
  <c r="V193" i="5"/>
  <c r="O329" i="5"/>
  <c r="O311" i="5"/>
  <c r="V180" i="5"/>
  <c r="V175" i="5"/>
  <c r="V179" i="5"/>
  <c r="V182" i="5"/>
  <c r="V184" i="5"/>
  <c r="R341" i="5"/>
  <c r="V190" i="5"/>
  <c r="BN218" i="4"/>
  <c r="V215" i="8"/>
  <c r="BN225" i="4"/>
  <c r="V222" i="8"/>
  <c r="BN256" i="4"/>
  <c r="V253" i="8"/>
  <c r="BN261" i="4"/>
  <c r="V258" i="8"/>
  <c r="BN220" i="4"/>
  <c r="V217" i="8"/>
  <c r="BN260" i="4"/>
  <c r="V257" i="8"/>
  <c r="BN217" i="4"/>
  <c r="V214" i="8"/>
  <c r="BN224" i="4"/>
  <c r="V221" i="8"/>
  <c r="BN252" i="4"/>
  <c r="V249" i="8"/>
  <c r="BN206" i="4"/>
  <c r="V203" i="8"/>
  <c r="V195" i="5"/>
  <c r="V197" i="5"/>
  <c r="BN235" i="4"/>
  <c r="V232" i="8"/>
  <c r="BN242" i="4"/>
  <c r="V239" i="8"/>
  <c r="BN226" i="4"/>
  <c r="V223" i="8"/>
  <c r="BN221" i="4"/>
  <c r="V218" i="8"/>
  <c r="BN248" i="4"/>
  <c r="V245" i="8"/>
  <c r="BN263" i="4"/>
  <c r="V260" i="8"/>
  <c r="BN216" i="4"/>
  <c r="V213" i="8"/>
  <c r="BN211" i="4"/>
  <c r="V208" i="8"/>
  <c r="BN239" i="4"/>
  <c r="V236" i="8"/>
  <c r="BN246" i="4"/>
  <c r="V243" i="8"/>
  <c r="O331" i="5"/>
  <c r="BN236" i="4"/>
  <c r="V233" i="8"/>
  <c r="BN233" i="4"/>
  <c r="V230" i="8"/>
  <c r="BN253" i="4"/>
  <c r="V250" i="8"/>
  <c r="BN215" i="4"/>
  <c r="V212" i="8"/>
  <c r="BN265" i="4"/>
  <c r="V262" i="8"/>
  <c r="BN219" i="4"/>
  <c r="V216" i="8"/>
  <c r="BN227" i="4"/>
  <c r="V224" i="8"/>
  <c r="BN244" i="4"/>
  <c r="V241" i="8"/>
  <c r="V201" i="5"/>
  <c r="O347" i="5"/>
  <c r="O323" i="5"/>
  <c r="BN213" i="4"/>
  <c r="V210" i="8"/>
  <c r="BN250" i="4"/>
  <c r="V247" i="8"/>
  <c r="U341" i="5"/>
  <c r="R303" i="5"/>
  <c r="R272" i="5"/>
  <c r="U331" i="5"/>
  <c r="V191" i="5"/>
  <c r="R274" i="5"/>
  <c r="O338" i="5"/>
  <c r="R298" i="5"/>
  <c r="R281" i="5"/>
  <c r="R323" i="5"/>
  <c r="O251" i="5"/>
  <c r="O239" i="5"/>
  <c r="O139" i="5"/>
  <c r="O242" i="5"/>
  <c r="O245" i="5"/>
  <c r="O243" i="5"/>
  <c r="O165" i="5"/>
  <c r="O128" i="5"/>
  <c r="O203" i="5"/>
  <c r="O158" i="5"/>
  <c r="O212" i="5"/>
  <c r="O230" i="5"/>
  <c r="O144" i="5"/>
  <c r="O249" i="5"/>
  <c r="O208" i="5"/>
  <c r="O126" i="5"/>
  <c r="O234" i="5"/>
  <c r="L402" i="5"/>
  <c r="Y402" i="5" s="1"/>
  <c r="L404" i="5"/>
  <c r="Y404" i="5" s="1"/>
  <c r="L401" i="5"/>
  <c r="Y401" i="5" s="1"/>
  <c r="L384" i="5"/>
  <c r="Y384" i="5" s="1"/>
  <c r="L381" i="5"/>
  <c r="Y381" i="5" s="1"/>
  <c r="L363" i="5"/>
  <c r="Y363" i="5" s="1"/>
  <c r="L351" i="5"/>
  <c r="AM351" i="5" s="1"/>
  <c r="L387" i="5"/>
  <c r="Y387" i="5" s="1"/>
  <c r="L411" i="5"/>
  <c r="AM411" i="5" s="1"/>
  <c r="U274" i="5"/>
  <c r="R275" i="5"/>
  <c r="O286" i="5"/>
  <c r="O258" i="5"/>
  <c r="O341" i="5"/>
  <c r="R309" i="5"/>
  <c r="R280" i="5"/>
  <c r="U322" i="5"/>
  <c r="O277" i="5"/>
  <c r="U329" i="5"/>
  <c r="U311" i="5"/>
  <c r="O268" i="5"/>
  <c r="O303" i="5"/>
  <c r="O285" i="5"/>
  <c r="R254" i="5"/>
  <c r="R337" i="5"/>
  <c r="R288" i="5"/>
  <c r="R321" i="5"/>
  <c r="O253" i="5"/>
  <c r="O143" i="5"/>
  <c r="O171" i="5"/>
  <c r="O194" i="5"/>
  <c r="O182" i="5"/>
  <c r="O206" i="5"/>
  <c r="O214" i="5"/>
  <c r="O189" i="5"/>
  <c r="O216" i="5"/>
  <c r="O151" i="5"/>
  <c r="O209" i="5"/>
  <c r="O150" i="5"/>
  <c r="O142" i="5"/>
  <c r="O220" i="5"/>
  <c r="O176" i="5"/>
  <c r="O198" i="5"/>
  <c r="O138" i="5"/>
  <c r="L353" i="5"/>
  <c r="R353" i="5" s="1"/>
  <c r="L362" i="5"/>
  <c r="U362" i="5" s="1"/>
  <c r="L406" i="5"/>
  <c r="Y406" i="5" s="1"/>
  <c r="L403" i="5"/>
  <c r="Y403" i="5" s="1"/>
  <c r="L380" i="5"/>
  <c r="Y380" i="5" s="1"/>
  <c r="L390" i="5"/>
  <c r="AM390" i="5" s="1"/>
  <c r="L355" i="5"/>
  <c r="AM355" i="5" s="1"/>
  <c r="L369" i="5"/>
  <c r="Y369" i="5" s="1"/>
  <c r="O332" i="5"/>
  <c r="O274" i="5"/>
  <c r="R338" i="5"/>
  <c r="O259" i="5"/>
  <c r="O269" i="5"/>
  <c r="O270" i="5"/>
  <c r="O306" i="5"/>
  <c r="O272" i="5"/>
  <c r="O309" i="5"/>
  <c r="O292" i="5"/>
  <c r="R329" i="5"/>
  <c r="U302" i="5"/>
  <c r="R299" i="5"/>
  <c r="R279" i="5"/>
  <c r="R256" i="5"/>
  <c r="O337" i="5"/>
  <c r="R301" i="5"/>
  <c r="R316" i="5"/>
  <c r="O318" i="5"/>
  <c r="O328" i="5"/>
  <c r="O295" i="5"/>
  <c r="O326" i="5"/>
  <c r="R283" i="5"/>
  <c r="R278" i="5"/>
  <c r="O330" i="5"/>
  <c r="O319" i="5"/>
  <c r="O293" i="5"/>
  <c r="O273" i="5"/>
  <c r="O313" i="5"/>
  <c r="R276" i="5"/>
  <c r="R327" i="5"/>
  <c r="O346" i="5"/>
  <c r="O282" i="5"/>
  <c r="O256" i="5"/>
  <c r="O124" i="5"/>
  <c r="O190" i="5"/>
  <c r="O228" i="5"/>
  <c r="O159" i="5"/>
  <c r="O125" i="5"/>
  <c r="O134" i="5"/>
  <c r="O221" i="5"/>
  <c r="O197" i="5"/>
  <c r="O163" i="5"/>
  <c r="O226" i="5"/>
  <c r="O199" i="5"/>
  <c r="O219" i="5"/>
  <c r="O156" i="5"/>
  <c r="O157" i="5"/>
  <c r="O231" i="5"/>
  <c r="O195" i="5"/>
  <c r="L364" i="5"/>
  <c r="Y364" i="5" s="1"/>
  <c r="L361" i="5"/>
  <c r="AM361" i="5" s="1"/>
  <c r="L354" i="5"/>
  <c r="AM354" i="5" s="1"/>
  <c r="L408" i="5"/>
  <c r="Y408" i="5" s="1"/>
  <c r="L400" i="5"/>
  <c r="Y400" i="5" s="1"/>
  <c r="L388" i="5"/>
  <c r="Y388" i="5" s="1"/>
  <c r="L365" i="5"/>
  <c r="Y365" i="5" s="1"/>
  <c r="L357" i="5"/>
  <c r="AM357" i="5" s="1"/>
  <c r="O275" i="5"/>
  <c r="U338" i="5"/>
  <c r="R259" i="5"/>
  <c r="R269" i="5"/>
  <c r="R270" i="5"/>
  <c r="R306" i="5"/>
  <c r="O335" i="5"/>
  <c r="R294" i="5"/>
  <c r="R292" i="5"/>
  <c r="O308" i="5"/>
  <c r="R302" i="5"/>
  <c r="O345" i="5"/>
  <c r="O299" i="5"/>
  <c r="R265" i="5"/>
  <c r="R315" i="5"/>
  <c r="R253" i="5"/>
  <c r="R310" i="5"/>
  <c r="O301" i="5"/>
  <c r="R282" i="5"/>
  <c r="O325" i="5"/>
  <c r="O321" i="5"/>
  <c r="O262" i="5"/>
  <c r="O254" i="5"/>
  <c r="O153" i="5"/>
  <c r="O247" i="5"/>
  <c r="O241" i="5"/>
  <c r="O204" i="5"/>
  <c r="O129" i="5"/>
  <c r="O236" i="5"/>
  <c r="O141" i="5"/>
  <c r="O191" i="5"/>
  <c r="O192" i="5"/>
  <c r="O215" i="5"/>
  <c r="O127" i="5"/>
  <c r="O161" i="5"/>
  <c r="O188" i="5"/>
  <c r="O196" i="5"/>
  <c r="O213" i="5"/>
  <c r="O240" i="5"/>
  <c r="L366" i="5"/>
  <c r="Y366" i="5" s="1"/>
  <c r="L356" i="5"/>
  <c r="U356" i="5" s="1"/>
  <c r="L367" i="5"/>
  <c r="AM367" i="5" s="1"/>
  <c r="L350" i="5"/>
  <c r="AM350" i="5" s="1"/>
  <c r="L405" i="5"/>
  <c r="Y405" i="5" s="1"/>
  <c r="L391" i="5"/>
  <c r="Y391" i="5" s="1"/>
  <c r="L371" i="5"/>
  <c r="Y371" i="5" s="1"/>
  <c r="L359" i="5"/>
  <c r="R359" i="5" s="1"/>
  <c r="R340" i="5"/>
  <c r="U304" i="5"/>
  <c r="U300" i="5"/>
  <c r="R308" i="5"/>
  <c r="R339" i="5"/>
  <c r="R289" i="5"/>
  <c r="O283" i="5"/>
  <c r="O265" i="5"/>
  <c r="O315" i="5"/>
  <c r="O279" i="5"/>
  <c r="O312" i="5"/>
  <c r="O310" i="5"/>
  <c r="R262" i="5"/>
  <c r="R342" i="5"/>
  <c r="O257" i="5"/>
  <c r="O154" i="5"/>
  <c r="O201" i="5"/>
  <c r="O177" i="5"/>
  <c r="O172" i="5"/>
  <c r="O200" i="5"/>
  <c r="O140" i="5"/>
  <c r="O152" i="5"/>
  <c r="O223" i="5"/>
  <c r="O222" i="5"/>
  <c r="O235" i="5"/>
  <c r="O137" i="5"/>
  <c r="O130" i="5"/>
  <c r="O174" i="5"/>
  <c r="O180" i="5"/>
  <c r="O181" i="5"/>
  <c r="O250" i="5"/>
  <c r="L386" i="5"/>
  <c r="AM386" i="5" s="1"/>
  <c r="L375" i="5"/>
  <c r="Y375" i="5" s="1"/>
  <c r="L360" i="5"/>
  <c r="O360" i="5" s="1"/>
  <c r="L397" i="5"/>
  <c r="Y397" i="5" s="1"/>
  <c r="L410" i="5"/>
  <c r="Y410" i="5" s="1"/>
  <c r="L407" i="5"/>
  <c r="Y407" i="5" s="1"/>
  <c r="L392" i="5"/>
  <c r="AM392" i="5" s="1"/>
  <c r="L396" i="5"/>
  <c r="Y396" i="5" s="1"/>
  <c r="O340" i="5"/>
  <c r="R267" i="5"/>
  <c r="O304" i="5"/>
  <c r="R324" i="5"/>
  <c r="R300" i="5"/>
  <c r="O294" i="5"/>
  <c r="R349" i="5"/>
  <c r="O289" i="5"/>
  <c r="O317" i="5"/>
  <c r="R345" i="5"/>
  <c r="R264" i="5"/>
  <c r="O305" i="5"/>
  <c r="R312" i="5"/>
  <c r="R325" i="5"/>
  <c r="R297" i="5"/>
  <c r="O246" i="5"/>
  <c r="O147" i="5"/>
  <c r="O185" i="5"/>
  <c r="O162" i="5"/>
  <c r="O217" i="5"/>
  <c r="O145" i="5"/>
  <c r="O248" i="5"/>
  <c r="O184" i="5"/>
  <c r="O175" i="5"/>
  <c r="O173" i="5"/>
  <c r="O187" i="5"/>
  <c r="O218" i="5"/>
  <c r="O155" i="5"/>
  <c r="O170" i="5"/>
  <c r="O225" i="5"/>
  <c r="O166" i="5"/>
  <c r="O205" i="5"/>
  <c r="L373" i="5"/>
  <c r="AM373" i="5" s="1"/>
  <c r="L377" i="5"/>
  <c r="Y377" i="5" s="1"/>
  <c r="L378" i="5"/>
  <c r="Y378" i="5" s="1"/>
  <c r="L368" i="5"/>
  <c r="Y368" i="5" s="1"/>
  <c r="L383" i="5"/>
  <c r="Y383" i="5" s="1"/>
  <c r="L412" i="5"/>
  <c r="Y412" i="5" s="1"/>
  <c r="L393" i="5"/>
  <c r="AM393" i="5" s="1"/>
  <c r="L376" i="5"/>
  <c r="AM376" i="5" s="1"/>
  <c r="O267" i="5"/>
  <c r="R296" i="5"/>
  <c r="U281" i="5"/>
  <c r="R260" i="5"/>
  <c r="O284" i="5"/>
  <c r="U324" i="5"/>
  <c r="O349" i="5"/>
  <c r="R333" i="5"/>
  <c r="O339" i="5"/>
  <c r="O290" i="5"/>
  <c r="R317" i="5"/>
  <c r="R313" i="5"/>
  <c r="R305" i="5"/>
  <c r="R314" i="5"/>
  <c r="R263" i="5"/>
  <c r="O266" i="5"/>
  <c r="R347" i="5"/>
  <c r="R334" i="5"/>
  <c r="U312" i="5"/>
  <c r="R291" i="5"/>
  <c r="O298" i="5"/>
  <c r="O261" i="5"/>
  <c r="O307" i="5"/>
  <c r="R331" i="5"/>
  <c r="O297" i="5"/>
  <c r="O342" i="5"/>
  <c r="O149" i="5"/>
  <c r="O160" i="5"/>
  <c r="O132" i="5"/>
  <c r="O120" i="5"/>
  <c r="O186" i="5"/>
  <c r="O210" i="5"/>
  <c r="O121" i="5"/>
  <c r="O244" i="5"/>
  <c r="O183" i="5"/>
  <c r="O123" i="5"/>
  <c r="O136" i="5"/>
  <c r="O179" i="5"/>
  <c r="O232" i="5"/>
  <c r="O227" i="5"/>
  <c r="O146" i="5"/>
  <c r="O202" i="5"/>
  <c r="O237" i="5"/>
  <c r="L389" i="5"/>
  <c r="Y389" i="5" s="1"/>
  <c r="L382" i="5"/>
  <c r="Y382" i="5" s="1"/>
  <c r="L374" i="5"/>
  <c r="Y374" i="5" s="1"/>
  <c r="L370" i="5"/>
  <c r="Y370" i="5" s="1"/>
  <c r="L385" i="5"/>
  <c r="Y385" i="5" s="1"/>
  <c r="L358" i="5"/>
  <c r="AM358" i="5" s="1"/>
  <c r="L409" i="5"/>
  <c r="Y409" i="5" s="1"/>
  <c r="L379" i="5"/>
  <c r="Y379" i="5" s="1"/>
  <c r="O320" i="5"/>
  <c r="R286" i="5"/>
  <c r="O296" i="5"/>
  <c r="R258" i="5"/>
  <c r="R284" i="5"/>
  <c r="R336" i="5"/>
  <c r="R277" i="5"/>
  <c r="R290" i="5"/>
  <c r="O264" i="5"/>
  <c r="O263" i="5"/>
  <c r="R266" i="5"/>
  <c r="O334" i="5"/>
  <c r="O344" i="5"/>
  <c r="O348" i="5"/>
  <c r="R293" i="5"/>
  <c r="O327" i="5"/>
  <c r="U316" i="5"/>
  <c r="R328" i="5"/>
  <c r="R295" i="5"/>
  <c r="O343" i="5"/>
  <c r="R348" i="5"/>
  <c r="U273" i="5"/>
  <c r="U276" i="5"/>
  <c r="O316" i="5"/>
  <c r="O278" i="5"/>
  <c r="U326" i="5"/>
  <c r="R343" i="5"/>
  <c r="R330" i="5"/>
  <c r="R273" i="5"/>
  <c r="R346" i="5"/>
  <c r="O276" i="5"/>
  <c r="U278" i="5"/>
  <c r="R326" i="5"/>
  <c r="U330" i="5"/>
  <c r="U346" i="5"/>
  <c r="R318" i="5"/>
  <c r="U318" i="5"/>
  <c r="U283" i="5"/>
  <c r="U313" i="5"/>
  <c r="R285" i="5"/>
  <c r="R344" i="5"/>
  <c r="U282" i="5"/>
  <c r="BX245" i="4"/>
  <c r="BR245" i="4"/>
  <c r="BT245" i="4"/>
  <c r="BP245" i="4"/>
  <c r="AF209" i="4"/>
  <c r="AX209" i="4" s="1"/>
  <c r="BX209" i="4"/>
  <c r="BT209" i="4"/>
  <c r="BR209" i="4"/>
  <c r="BP209" i="4"/>
  <c r="B237" i="5"/>
  <c r="K237" i="5" s="1"/>
  <c r="V237" i="5" s="1"/>
  <c r="B213" i="5"/>
  <c r="K213" i="5" s="1"/>
  <c r="V213" i="5" s="1"/>
  <c r="BX223" i="4"/>
  <c r="BR223" i="4"/>
  <c r="BT223" i="4"/>
  <c r="BP223" i="4"/>
  <c r="B203" i="5"/>
  <c r="K203" i="5" s="1"/>
  <c r="BY238" i="4"/>
  <c r="BU238" i="4"/>
  <c r="BQ238" i="4"/>
  <c r="BS238" i="4"/>
  <c r="BY203" i="4"/>
  <c r="BU203" i="4"/>
  <c r="BQ203" i="4"/>
  <c r="BS203" i="4"/>
  <c r="BY263" i="4"/>
  <c r="BU263" i="4"/>
  <c r="BS263" i="4"/>
  <c r="BQ263" i="4"/>
  <c r="BX234" i="4"/>
  <c r="BR234" i="4"/>
  <c r="BT234" i="4"/>
  <c r="BP234" i="4"/>
  <c r="B243" i="5"/>
  <c r="K243" i="5" s="1"/>
  <c r="V243" i="5" s="1"/>
  <c r="BY240" i="4"/>
  <c r="BU240" i="4"/>
  <c r="BQ240" i="4"/>
  <c r="BS240" i="4"/>
  <c r="BX247" i="4"/>
  <c r="BT247" i="4"/>
  <c r="BR247" i="4"/>
  <c r="BP247" i="4"/>
  <c r="BY225" i="4"/>
  <c r="BU225" i="4"/>
  <c r="BQ225" i="4"/>
  <c r="BS225" i="4"/>
  <c r="B210" i="5"/>
  <c r="K210" i="5" s="1"/>
  <c r="V210" i="5" s="1"/>
  <c r="BY254" i="4"/>
  <c r="BU254" i="4"/>
  <c r="BS254" i="4"/>
  <c r="BQ254" i="4"/>
  <c r="B262" i="5"/>
  <c r="K262" i="5" s="1"/>
  <c r="V262" i="5" s="1"/>
  <c r="B208" i="5"/>
  <c r="K208" i="5" s="1"/>
  <c r="V208" i="5" s="1"/>
  <c r="BY215" i="4"/>
  <c r="BU215" i="4"/>
  <c r="BQ215" i="4"/>
  <c r="BS215" i="4"/>
  <c r="B214" i="5"/>
  <c r="K214" i="5" s="1"/>
  <c r="V214" i="5" s="1"/>
  <c r="AI266" i="4"/>
  <c r="BA266" i="4" s="1"/>
  <c r="BL266" i="4"/>
  <c r="BN223" i="4"/>
  <c r="AI257" i="4"/>
  <c r="BA257" i="4" s="1"/>
  <c r="BL257" i="4"/>
  <c r="AH214" i="4"/>
  <c r="AZ214" i="4" s="1"/>
  <c r="AH247" i="4"/>
  <c r="AZ247" i="4" s="1"/>
  <c r="AI217" i="4"/>
  <c r="BA217" i="4" s="1"/>
  <c r="BL217" i="4"/>
  <c r="AH227" i="4"/>
  <c r="AZ227" i="4" s="1"/>
  <c r="AH252" i="4"/>
  <c r="AZ252" i="4" s="1"/>
  <c r="AH235" i="4"/>
  <c r="AZ235" i="4" s="1"/>
  <c r="AH243" i="4"/>
  <c r="AZ243" i="4" s="1"/>
  <c r="AH226" i="4"/>
  <c r="AZ226" i="4" s="1"/>
  <c r="AI237" i="4"/>
  <c r="BA237" i="4" s="1"/>
  <c r="BL237" i="4"/>
  <c r="AH266" i="4"/>
  <c r="AZ266" i="4" s="1"/>
  <c r="AH233" i="4"/>
  <c r="AZ233" i="4" s="1"/>
  <c r="AI256" i="4"/>
  <c r="BA256" i="4" s="1"/>
  <c r="BL256" i="4"/>
  <c r="AI236" i="4"/>
  <c r="BA236" i="4" s="1"/>
  <c r="BL236" i="4"/>
  <c r="AI204" i="4"/>
  <c r="BA204" i="4" s="1"/>
  <c r="BL204" i="4"/>
  <c r="B222" i="5"/>
  <c r="K222" i="5" s="1"/>
  <c r="V222" i="5" s="1"/>
  <c r="AF241" i="4"/>
  <c r="AX241" i="4" s="1"/>
  <c r="BX241" i="4"/>
  <c r="BT241" i="4"/>
  <c r="BR241" i="4"/>
  <c r="BP241" i="4"/>
  <c r="BY248" i="4"/>
  <c r="BU248" i="4"/>
  <c r="BQ248" i="4"/>
  <c r="BS248" i="4"/>
  <c r="BX266" i="4"/>
  <c r="BT266" i="4"/>
  <c r="BR266" i="4"/>
  <c r="BP266" i="4"/>
  <c r="BY234" i="4"/>
  <c r="BU234" i="4"/>
  <c r="BQ234" i="4"/>
  <c r="BS234" i="4"/>
  <c r="D84" i="11"/>
  <c r="BX244" i="4"/>
  <c r="BR244" i="4"/>
  <c r="BT244" i="4"/>
  <c r="BP244" i="4"/>
  <c r="B261" i="5"/>
  <c r="K261" i="5" s="1"/>
  <c r="D87" i="11"/>
  <c r="BX253" i="4"/>
  <c r="BT253" i="4"/>
  <c r="BR253" i="4"/>
  <c r="BP253" i="4"/>
  <c r="BY226" i="4"/>
  <c r="BU226" i="4"/>
  <c r="BQ226" i="4"/>
  <c r="BS226" i="4"/>
  <c r="B224" i="5"/>
  <c r="K224" i="5" s="1"/>
  <c r="V224" i="5" s="1"/>
  <c r="B215" i="5"/>
  <c r="K215" i="5" s="1"/>
  <c r="V215" i="5" s="1"/>
  <c r="B229" i="5"/>
  <c r="K229" i="5" s="1"/>
  <c r="V229" i="5" s="1"/>
  <c r="AF205" i="4"/>
  <c r="AX205" i="4" s="1"/>
  <c r="BX205" i="4"/>
  <c r="BR205" i="4"/>
  <c r="BT205" i="4"/>
  <c r="BP205" i="4"/>
  <c r="BY260" i="4"/>
  <c r="BU260" i="4"/>
  <c r="BS260" i="4"/>
  <c r="BQ260" i="4"/>
  <c r="BY229" i="4"/>
  <c r="BU229" i="4"/>
  <c r="BQ229" i="4"/>
  <c r="BS229" i="4"/>
  <c r="BX240" i="4"/>
  <c r="BR240" i="4"/>
  <c r="BT240" i="4"/>
  <c r="BP240" i="4"/>
  <c r="AF208" i="4"/>
  <c r="AX208" i="4" s="1"/>
  <c r="BX208" i="4"/>
  <c r="BR208" i="4"/>
  <c r="BT208" i="4"/>
  <c r="BP208" i="4"/>
  <c r="BY243" i="4"/>
  <c r="BU243" i="4"/>
  <c r="BQ243" i="4"/>
  <c r="BS243" i="4"/>
  <c r="B228" i="5"/>
  <c r="K228" i="5" s="1"/>
  <c r="V228" i="5" s="1"/>
  <c r="BX231" i="4"/>
  <c r="BT231" i="4"/>
  <c r="BR231" i="4"/>
  <c r="BP231" i="4"/>
  <c r="B251" i="5"/>
  <c r="K251" i="5" s="1"/>
  <c r="V251" i="5" s="1"/>
  <c r="B264" i="5"/>
  <c r="K264" i="5" s="1"/>
  <c r="V264" i="5" s="1"/>
  <c r="BY210" i="4"/>
  <c r="BU210" i="4"/>
  <c r="BS210" i="4"/>
  <c r="BQ210" i="4"/>
  <c r="B241" i="5"/>
  <c r="K241" i="5" s="1"/>
  <c r="V241" i="5" s="1"/>
  <c r="D86" i="11"/>
  <c r="BX250" i="4"/>
  <c r="BT250" i="4"/>
  <c r="BR250" i="4"/>
  <c r="BP250" i="4"/>
  <c r="BX243" i="4"/>
  <c r="BR243" i="4"/>
  <c r="BT243" i="4"/>
  <c r="BP243" i="4"/>
  <c r="BX214" i="4"/>
  <c r="BR214" i="4"/>
  <c r="BT214" i="4"/>
  <c r="BP214" i="4"/>
  <c r="BX257" i="4"/>
  <c r="BT257" i="4"/>
  <c r="BR257" i="4"/>
  <c r="BP257" i="4"/>
  <c r="AF204" i="4"/>
  <c r="AX204" i="4" s="1"/>
  <c r="BX204" i="4"/>
  <c r="BR204" i="4"/>
  <c r="BT204" i="4"/>
  <c r="BP204" i="4"/>
  <c r="BY230" i="4"/>
  <c r="BU230" i="4"/>
  <c r="BQ230" i="4"/>
  <c r="BS230" i="4"/>
  <c r="BY237" i="4"/>
  <c r="BU237" i="4"/>
  <c r="BQ237" i="4"/>
  <c r="BS237" i="4"/>
  <c r="BX237" i="4"/>
  <c r="BR237" i="4"/>
  <c r="BT237" i="4"/>
  <c r="BP237" i="4"/>
  <c r="AH215" i="4"/>
  <c r="AZ215" i="4" s="1"/>
  <c r="AI247" i="4"/>
  <c r="BA247" i="4" s="1"/>
  <c r="BL247" i="4"/>
  <c r="AI218" i="4"/>
  <c r="BA218" i="4" s="1"/>
  <c r="BL218" i="4"/>
  <c r="AH256" i="4"/>
  <c r="AZ256" i="4" s="1"/>
  <c r="AH262" i="4"/>
  <c r="AZ262" i="4" s="1"/>
  <c r="BN214" i="4"/>
  <c r="BN247" i="4"/>
  <c r="AH213" i="4"/>
  <c r="AZ213" i="4" s="1"/>
  <c r="AI246" i="4"/>
  <c r="BA246" i="4" s="1"/>
  <c r="BL246" i="4"/>
  <c r="AI216" i="4"/>
  <c r="BA216" i="4" s="1"/>
  <c r="BL216" i="4"/>
  <c r="AI249" i="4"/>
  <c r="BA249" i="4" s="1"/>
  <c r="BL249" i="4"/>
  <c r="AH244" i="4"/>
  <c r="AZ244" i="4" s="1"/>
  <c r="AH212" i="4"/>
  <c r="AZ212" i="4" s="1"/>
  <c r="AH246" i="4"/>
  <c r="AZ246" i="4" s="1"/>
  <c r="AI215" i="4"/>
  <c r="BA215" i="4" s="1"/>
  <c r="BL215" i="4"/>
  <c r="BN243" i="4"/>
  <c r="AH253" i="4"/>
  <c r="AZ253" i="4" s="1"/>
  <c r="BO237" i="4"/>
  <c r="AI213" i="4"/>
  <c r="BA213" i="4" s="1"/>
  <c r="BL213" i="4"/>
  <c r="AI261" i="4"/>
  <c r="BA261" i="4" s="1"/>
  <c r="D81" i="11"/>
  <c r="BX235" i="4"/>
  <c r="BT235" i="4"/>
  <c r="BR235" i="4"/>
  <c r="BP235" i="4"/>
  <c r="BY256" i="4"/>
  <c r="BU256" i="4"/>
  <c r="BS256" i="4"/>
  <c r="BQ256" i="4"/>
  <c r="B239" i="5"/>
  <c r="K239" i="5" s="1"/>
  <c r="V239" i="5" s="1"/>
  <c r="B227" i="5"/>
  <c r="K227" i="5" s="1"/>
  <c r="V227" i="5" s="1"/>
  <c r="BX238" i="4"/>
  <c r="BT238" i="4"/>
  <c r="BR238" i="4"/>
  <c r="BP238" i="4"/>
  <c r="B216" i="5"/>
  <c r="K216" i="5" s="1"/>
  <c r="V216" i="5" s="1"/>
  <c r="AI209" i="4"/>
  <c r="BA209" i="4" s="1"/>
  <c r="BL209" i="4"/>
  <c r="B245" i="5"/>
  <c r="K245" i="5" s="1"/>
  <c r="V245" i="5" s="1"/>
  <c r="BY218" i="4"/>
  <c r="BU218" i="4"/>
  <c r="BQ218" i="4"/>
  <c r="BS218" i="4"/>
  <c r="BY216" i="4"/>
  <c r="BU216" i="4"/>
  <c r="BQ216" i="4"/>
  <c r="BS216" i="4"/>
  <c r="B230" i="5"/>
  <c r="K230" i="5" s="1"/>
  <c r="V230" i="5" s="1"/>
  <c r="BX232" i="4"/>
  <c r="BT232" i="4"/>
  <c r="BR232" i="4"/>
  <c r="BP232" i="4"/>
  <c r="D88" i="11"/>
  <c r="BX256" i="4"/>
  <c r="BR256" i="4"/>
  <c r="BT256" i="4"/>
  <c r="BP256" i="4"/>
  <c r="B244" i="5"/>
  <c r="K244" i="5" s="1"/>
  <c r="V244" i="5" s="1"/>
  <c r="BX261" i="4"/>
  <c r="BT261" i="4"/>
  <c r="BR261" i="4"/>
  <c r="BP261" i="4"/>
  <c r="AF207" i="4"/>
  <c r="AX207" i="4" s="1"/>
  <c r="BX207" i="4"/>
  <c r="BT207" i="4"/>
  <c r="BR207" i="4"/>
  <c r="BP207" i="4"/>
  <c r="BX260" i="4"/>
  <c r="BT260" i="4"/>
  <c r="BR260" i="4"/>
  <c r="BP260" i="4"/>
  <c r="B225" i="5"/>
  <c r="K225" i="5" s="1"/>
  <c r="V225" i="5" s="1"/>
  <c r="B211" i="5"/>
  <c r="K211" i="5" s="1"/>
  <c r="V211" i="5" s="1"/>
  <c r="BY208" i="4"/>
  <c r="BU208" i="4"/>
  <c r="BQ208" i="4"/>
  <c r="BS208" i="4"/>
  <c r="AF203" i="4"/>
  <c r="AX203" i="4" s="1"/>
  <c r="BX203" i="4"/>
  <c r="BT203" i="4"/>
  <c r="BR203" i="4"/>
  <c r="BP203" i="4"/>
  <c r="BY217" i="4"/>
  <c r="BU217" i="4"/>
  <c r="BQ217" i="4"/>
  <c r="BS217" i="4"/>
  <c r="BY232" i="4"/>
  <c r="BU232" i="4"/>
  <c r="BQ232" i="4"/>
  <c r="BS232" i="4"/>
  <c r="BY239" i="4"/>
  <c r="BU239" i="4"/>
  <c r="BS239" i="4"/>
  <c r="BQ239" i="4"/>
  <c r="B231" i="5"/>
  <c r="K231" i="5" s="1"/>
  <c r="V231" i="5" s="1"/>
  <c r="B238" i="5"/>
  <c r="K238" i="5" s="1"/>
  <c r="V238" i="5" s="1"/>
  <c r="BY246" i="4"/>
  <c r="BU246" i="4"/>
  <c r="BS246" i="4"/>
  <c r="BQ246" i="4"/>
  <c r="BY245" i="4"/>
  <c r="BU245" i="4"/>
  <c r="BQ245" i="4"/>
  <c r="BS245" i="4"/>
  <c r="AH239" i="4"/>
  <c r="AZ239" i="4" s="1"/>
  <c r="AH207" i="4"/>
  <c r="AZ207" i="4" s="1"/>
  <c r="AI242" i="4"/>
  <c r="BA242" i="4" s="1"/>
  <c r="BL242" i="4"/>
  <c r="AI210" i="4"/>
  <c r="BA210" i="4" s="1"/>
  <c r="BL210" i="4"/>
  <c r="AI227" i="4"/>
  <c r="BA227" i="4" s="1"/>
  <c r="BL227" i="4"/>
  <c r="BN238" i="4"/>
  <c r="AI243" i="4"/>
  <c r="BA243" i="4" s="1"/>
  <c r="BL243" i="4"/>
  <c r="AH237" i="4"/>
  <c r="AZ237" i="4" s="1"/>
  <c r="AH205" i="4"/>
  <c r="AZ205" i="4" s="1"/>
  <c r="AI240" i="4"/>
  <c r="BA240" i="4" s="1"/>
  <c r="BL240" i="4"/>
  <c r="AI208" i="4"/>
  <c r="BA208" i="4" s="1"/>
  <c r="BL208" i="4"/>
  <c r="AH236" i="4"/>
  <c r="AZ236" i="4" s="1"/>
  <c r="AH204" i="4"/>
  <c r="AZ204" i="4" s="1"/>
  <c r="AI239" i="4"/>
  <c r="BA239" i="4" s="1"/>
  <c r="BL239" i="4"/>
  <c r="AI207" i="4"/>
  <c r="BA207" i="4" s="1"/>
  <c r="BL207" i="4"/>
  <c r="BN203" i="4"/>
  <c r="AH249" i="4"/>
  <c r="AZ249" i="4" s="1"/>
  <c r="AI229" i="4"/>
  <c r="BA229" i="4" s="1"/>
  <c r="BL229" i="4"/>
  <c r="AH232" i="4"/>
  <c r="AZ232" i="4" s="1"/>
  <c r="BY262" i="4"/>
  <c r="BU262" i="4"/>
  <c r="BS262" i="4"/>
  <c r="BQ262" i="4"/>
  <c r="BY228" i="4"/>
  <c r="BU228" i="4"/>
  <c r="BS228" i="4"/>
  <c r="BQ228" i="4"/>
  <c r="BY255" i="4"/>
  <c r="BU255" i="4"/>
  <c r="BS255" i="4"/>
  <c r="BQ255" i="4"/>
  <c r="BY219" i="4"/>
  <c r="BU219" i="4"/>
  <c r="BQ219" i="4"/>
  <c r="BS219" i="4"/>
  <c r="BY224" i="4"/>
  <c r="BU224" i="4"/>
  <c r="BS224" i="4"/>
  <c r="BQ224" i="4"/>
  <c r="BX249" i="4"/>
  <c r="BR249" i="4"/>
  <c r="BT249" i="4"/>
  <c r="BP249" i="4"/>
  <c r="B226" i="5"/>
  <c r="K226" i="5" s="1"/>
  <c r="V226" i="5" s="1"/>
  <c r="AH206" i="4"/>
  <c r="AZ206" i="4" s="1"/>
  <c r="AI253" i="4"/>
  <c r="BA253" i="4" s="1"/>
  <c r="BL253" i="4"/>
  <c r="AH203" i="4"/>
  <c r="AZ203" i="4" s="1"/>
  <c r="BY253" i="4"/>
  <c r="BU253" i="4"/>
  <c r="BS253" i="4"/>
  <c r="BQ253" i="4"/>
  <c r="B263" i="5"/>
  <c r="K263" i="5" s="1"/>
  <c r="V263" i="5" s="1"/>
  <c r="BY206" i="4"/>
  <c r="BU206" i="4"/>
  <c r="BQ206" i="4"/>
  <c r="BS206" i="4"/>
  <c r="AF202" i="4"/>
  <c r="AX202" i="4" s="1"/>
  <c r="BX202" i="4"/>
  <c r="BR202" i="4"/>
  <c r="BT202" i="4"/>
  <c r="BP202" i="4"/>
  <c r="BX225" i="4"/>
  <c r="BT225" i="4"/>
  <c r="BR225" i="4"/>
  <c r="BP225" i="4"/>
  <c r="B257" i="5"/>
  <c r="K257" i="5" s="1"/>
  <c r="BY244" i="4"/>
  <c r="BU244" i="4"/>
  <c r="BQ244" i="4"/>
  <c r="BS244" i="4"/>
  <c r="BY220" i="4"/>
  <c r="BU220" i="4"/>
  <c r="BS220" i="4"/>
  <c r="BQ220" i="4"/>
  <c r="B205" i="5"/>
  <c r="K205" i="5" s="1"/>
  <c r="V205" i="5" s="1"/>
  <c r="B256" i="5"/>
  <c r="K256" i="5" s="1"/>
  <c r="V256" i="5" s="1"/>
  <c r="BX254" i="4"/>
  <c r="BT254" i="4"/>
  <c r="BR254" i="4"/>
  <c r="BP254" i="4"/>
  <c r="AF267" i="4"/>
  <c r="AX267" i="4" s="1"/>
  <c r="BX267" i="4"/>
  <c r="BT267" i="4"/>
  <c r="BR267" i="4"/>
  <c r="BP267" i="4"/>
  <c r="BY258" i="4"/>
  <c r="BU258" i="4"/>
  <c r="BS258" i="4"/>
  <c r="BQ258" i="4"/>
  <c r="BY235" i="4"/>
  <c r="BU235" i="4"/>
  <c r="BS235" i="4"/>
  <c r="BQ235" i="4"/>
  <c r="B220" i="5"/>
  <c r="K220" i="5" s="1"/>
  <c r="V220" i="5" s="1"/>
  <c r="BY231" i="4"/>
  <c r="BU231" i="4"/>
  <c r="BS231" i="4"/>
  <c r="BQ231" i="4"/>
  <c r="B250" i="5"/>
  <c r="K250" i="5" s="1"/>
  <c r="V250" i="5" s="1"/>
  <c r="BY205" i="4"/>
  <c r="BU205" i="4"/>
  <c r="BQ205" i="4"/>
  <c r="BS205" i="4"/>
  <c r="BX215" i="4"/>
  <c r="BT215" i="4"/>
  <c r="BR215" i="4"/>
  <c r="BP215" i="4"/>
  <c r="D91" i="11"/>
  <c r="BX265" i="4"/>
  <c r="BT265" i="4"/>
  <c r="BR265" i="4"/>
  <c r="BP265" i="4"/>
  <c r="B209" i="5"/>
  <c r="K209" i="5" s="1"/>
  <c r="V209" i="5" s="1"/>
  <c r="BY267" i="4"/>
  <c r="BU267" i="4"/>
  <c r="BS267" i="4"/>
  <c r="BQ267" i="4"/>
  <c r="BX230" i="4"/>
  <c r="BT230" i="4"/>
  <c r="BR230" i="4"/>
  <c r="BP230" i="4"/>
  <c r="BX255" i="4"/>
  <c r="BR255" i="4"/>
  <c r="BT255" i="4"/>
  <c r="BP255" i="4"/>
  <c r="B242" i="5"/>
  <c r="K242" i="5" s="1"/>
  <c r="V242" i="5" s="1"/>
  <c r="BX259" i="4"/>
  <c r="BT259" i="4"/>
  <c r="BR259" i="4"/>
  <c r="BP259" i="4"/>
  <c r="BY266" i="4"/>
  <c r="BU266" i="4"/>
  <c r="BS266" i="4"/>
  <c r="BQ266" i="4"/>
  <c r="AF210" i="4"/>
  <c r="AX210" i="4" s="1"/>
  <c r="BX210" i="4"/>
  <c r="BR210" i="4"/>
  <c r="BT210" i="4"/>
  <c r="BP210" i="4"/>
  <c r="BN207" i="4"/>
  <c r="BO210" i="4"/>
  <c r="AI245" i="4"/>
  <c r="BA245" i="4" s="1"/>
  <c r="BL245" i="4"/>
  <c r="AH230" i="4"/>
  <c r="AZ230" i="4" s="1"/>
  <c r="AH255" i="4"/>
  <c r="AZ255" i="4" s="1"/>
  <c r="AI233" i="4"/>
  <c r="BA233" i="4" s="1"/>
  <c r="BL233" i="4"/>
  <c r="BN257" i="4"/>
  <c r="BO243" i="4"/>
  <c r="BN237" i="4"/>
  <c r="BN205" i="4"/>
  <c r="BO240" i="4"/>
  <c r="BO208" i="4"/>
  <c r="AI206" i="4"/>
  <c r="BA206" i="4" s="1"/>
  <c r="BL206" i="4"/>
  <c r="BN204" i="4"/>
  <c r="BO239" i="4"/>
  <c r="AI230" i="4"/>
  <c r="BA230" i="4" s="1"/>
  <c r="BL230" i="4"/>
  <c r="AI203" i="4"/>
  <c r="BA203" i="4" s="1"/>
  <c r="BL203" i="4"/>
  <c r="AH242" i="4"/>
  <c r="AZ242" i="4" s="1"/>
  <c r="AH210" i="4"/>
  <c r="AZ210" i="4" s="1"/>
  <c r="BN249" i="4"/>
  <c r="BO229" i="4"/>
  <c r="AI205" i="4"/>
  <c r="BA205" i="4" s="1"/>
  <c r="BL205" i="4"/>
  <c r="AI235" i="4"/>
  <c r="BA235" i="4" s="1"/>
  <c r="BL235" i="4"/>
  <c r="AH217" i="4"/>
  <c r="AZ217" i="4" s="1"/>
  <c r="AI248" i="4"/>
  <c r="BA248" i="4" s="1"/>
  <c r="BL248" i="4"/>
  <c r="AI220" i="4"/>
  <c r="BA220" i="4" s="1"/>
  <c r="BL220" i="4"/>
  <c r="BN266" i="4"/>
  <c r="BN232" i="4"/>
  <c r="AI260" i="4"/>
  <c r="BA260" i="4" s="1"/>
  <c r="AF211" i="4"/>
  <c r="AX211" i="4" s="1"/>
  <c r="D73" i="11"/>
  <c r="BX211" i="4"/>
  <c r="BR211" i="4"/>
  <c r="BT211" i="4"/>
  <c r="BP211" i="4"/>
  <c r="BX233" i="4"/>
  <c r="BT233" i="4"/>
  <c r="BR233" i="4"/>
  <c r="BP233" i="4"/>
  <c r="BX262" i="4"/>
  <c r="BT262" i="4"/>
  <c r="BR262" i="4"/>
  <c r="BP262" i="4"/>
  <c r="B235" i="5"/>
  <c r="K235" i="5" s="1"/>
  <c r="B255" i="5"/>
  <c r="K255" i="5" s="1"/>
  <c r="V255" i="5" s="1"/>
  <c r="AI219" i="4"/>
  <c r="BA219" i="4" s="1"/>
  <c r="BL219" i="4"/>
  <c r="AH218" i="4"/>
  <c r="AZ218" i="4" s="1"/>
  <c r="BO262" i="4"/>
  <c r="AH225" i="4"/>
  <c r="AZ225" i="4" s="1"/>
  <c r="BX236" i="4"/>
  <c r="BR236" i="4"/>
  <c r="BT236" i="4"/>
  <c r="BP236" i="4"/>
  <c r="BY252" i="4"/>
  <c r="BU252" i="4"/>
  <c r="BS252" i="4"/>
  <c r="BQ252" i="4"/>
  <c r="BY257" i="4"/>
  <c r="BU257" i="4"/>
  <c r="BS257" i="4"/>
  <c r="BQ257" i="4"/>
  <c r="BY251" i="4"/>
  <c r="BU251" i="4"/>
  <c r="BS251" i="4"/>
  <c r="BQ251" i="4"/>
  <c r="B219" i="5"/>
  <c r="K219" i="5" s="1"/>
  <c r="V219" i="5" s="1"/>
  <c r="B217" i="5"/>
  <c r="K217" i="5" s="1"/>
  <c r="V217" i="5" s="1"/>
  <c r="D78" i="11"/>
  <c r="BX226" i="4"/>
  <c r="BT226" i="4"/>
  <c r="BR226" i="4"/>
  <c r="BP226" i="4"/>
  <c r="BX224" i="4"/>
  <c r="BR224" i="4"/>
  <c r="BT224" i="4"/>
  <c r="BP224" i="4"/>
  <c r="BX252" i="4"/>
  <c r="BT252" i="4"/>
  <c r="BR252" i="4"/>
  <c r="BP252" i="4"/>
  <c r="BY211" i="4"/>
  <c r="BU211" i="4"/>
  <c r="BS211" i="4"/>
  <c r="BQ211" i="4"/>
  <c r="BY265" i="4"/>
  <c r="BU265" i="4"/>
  <c r="BS265" i="4"/>
  <c r="BQ265" i="4"/>
  <c r="BY247" i="4"/>
  <c r="BU247" i="4"/>
  <c r="BQ247" i="4"/>
  <c r="BS247" i="4"/>
  <c r="BX221" i="4"/>
  <c r="BT221" i="4"/>
  <c r="BR221" i="4"/>
  <c r="BP221" i="4"/>
  <c r="BX258" i="4"/>
  <c r="BT258" i="4"/>
  <c r="BR258" i="4"/>
  <c r="BP258" i="4"/>
  <c r="B268" i="5"/>
  <c r="K268" i="5" s="1"/>
  <c r="BY222" i="4"/>
  <c r="BU222" i="4"/>
  <c r="BS222" i="4"/>
  <c r="BQ222" i="4"/>
  <c r="BY233" i="4"/>
  <c r="BU233" i="4"/>
  <c r="BS233" i="4"/>
  <c r="BQ233" i="4"/>
  <c r="B218" i="5"/>
  <c r="K218" i="5" s="1"/>
  <c r="BY264" i="4"/>
  <c r="BU264" i="4"/>
  <c r="BS264" i="4"/>
  <c r="BQ264" i="4"/>
  <c r="B233" i="5"/>
  <c r="K233" i="5" s="1"/>
  <c r="V233" i="5" s="1"/>
  <c r="B240" i="5"/>
  <c r="K240" i="5" s="1"/>
  <c r="V240" i="5" s="1"/>
  <c r="BX263" i="4"/>
  <c r="BT263" i="4"/>
  <c r="BR263" i="4"/>
  <c r="BP263" i="4"/>
  <c r="B247" i="5"/>
  <c r="K247" i="5" s="1"/>
  <c r="V247" i="5" s="1"/>
  <c r="B246" i="5"/>
  <c r="K246" i="5" s="1"/>
  <c r="V246" i="5" s="1"/>
  <c r="AH231" i="4"/>
  <c r="AZ231" i="4" s="1"/>
  <c r="AI255" i="4"/>
  <c r="BA255" i="4" s="1"/>
  <c r="BL255" i="4"/>
  <c r="AI234" i="4"/>
  <c r="BA234" i="4" s="1"/>
  <c r="BL234" i="4"/>
  <c r="AI202" i="4"/>
  <c r="BA202" i="4" s="1"/>
  <c r="BL202" i="4"/>
  <c r="BO245" i="4"/>
  <c r="BN230" i="4"/>
  <c r="BN255" i="4"/>
  <c r="BO233" i="4"/>
  <c r="BN259" i="4"/>
  <c r="AI238" i="4"/>
  <c r="BA238" i="4" s="1"/>
  <c r="BL238" i="4"/>
  <c r="AH258" i="4"/>
  <c r="AZ258" i="4" s="1"/>
  <c r="AH229" i="4"/>
  <c r="AZ229" i="4" s="1"/>
  <c r="AI254" i="4"/>
  <c r="BA254" i="4" s="1"/>
  <c r="BL254" i="4"/>
  <c r="AI232" i="4"/>
  <c r="BA232" i="4" s="1"/>
  <c r="BL232" i="4"/>
  <c r="BO206" i="4"/>
  <c r="AH261" i="4"/>
  <c r="AZ261" i="4" s="1"/>
  <c r="AH228" i="4"/>
  <c r="AZ228" i="4" s="1"/>
  <c r="AH254" i="4"/>
  <c r="AZ254" i="4" s="1"/>
  <c r="AI231" i="4"/>
  <c r="BA231" i="4" s="1"/>
  <c r="BL231" i="4"/>
  <c r="BO260" i="4"/>
  <c r="BO230" i="4"/>
  <c r="BO203" i="4"/>
  <c r="BN210" i="4"/>
  <c r="AH245" i="4"/>
  <c r="AZ245" i="4" s="1"/>
  <c r="BO205" i="4"/>
  <c r="AI267" i="4"/>
  <c r="BA267" i="4" s="1"/>
  <c r="BO235" i="4"/>
  <c r="BO248" i="4"/>
  <c r="BO220" i="4"/>
  <c r="BN262" i="4"/>
  <c r="AH248" i="4"/>
  <c r="AZ248" i="4" s="1"/>
  <c r="AI259" i="4"/>
  <c r="BA259" i="4" s="1"/>
  <c r="B249" i="5"/>
  <c r="K249" i="5" s="1"/>
  <c r="V249" i="5" s="1"/>
  <c r="D76" i="11"/>
  <c r="BX220" i="4"/>
  <c r="BR220" i="4"/>
  <c r="BT220" i="4"/>
  <c r="BP220" i="4"/>
  <c r="B204" i="5"/>
  <c r="K204" i="5" s="1"/>
  <c r="AF212" i="4"/>
  <c r="AX212" i="4" s="1"/>
  <c r="BX212" i="4"/>
  <c r="BR212" i="4"/>
  <c r="BT212" i="4"/>
  <c r="BP212" i="4"/>
  <c r="BY241" i="4"/>
  <c r="BU241" i="4"/>
  <c r="BS241" i="4"/>
  <c r="BQ241" i="4"/>
  <c r="AH259" i="4"/>
  <c r="AZ259" i="4" s="1"/>
  <c r="BN212" i="4"/>
  <c r="AH224" i="4"/>
  <c r="AZ224" i="4" s="1"/>
  <c r="AI222" i="4"/>
  <c r="BA222" i="4" s="1"/>
  <c r="BL222" i="4"/>
  <c r="AI265" i="4"/>
  <c r="BA265" i="4" s="1"/>
  <c r="BL265" i="4"/>
  <c r="AH216" i="4"/>
  <c r="AZ216" i="4" s="1"/>
  <c r="AI252" i="4"/>
  <c r="BA252" i="4" s="1"/>
  <c r="BL252" i="4"/>
  <c r="AI228" i="4"/>
  <c r="BA228" i="4" s="1"/>
  <c r="BL228" i="4"/>
  <c r="Q268" i="4"/>
  <c r="B254" i="5"/>
  <c r="K254" i="5" s="1"/>
  <c r="V254" i="5" s="1"/>
  <c r="B207" i="5"/>
  <c r="K207" i="5" s="1"/>
  <c r="V207" i="5" s="1"/>
  <c r="BY221" i="4"/>
  <c r="BU221" i="4"/>
  <c r="BQ221" i="4"/>
  <c r="BS221" i="4"/>
  <c r="BX218" i="4"/>
  <c r="BT218" i="4"/>
  <c r="BR218" i="4"/>
  <c r="BP218" i="4"/>
  <c r="D75" i="11"/>
  <c r="BX217" i="4"/>
  <c r="BR217" i="4"/>
  <c r="BT217" i="4"/>
  <c r="BP217" i="4"/>
  <c r="BY236" i="4"/>
  <c r="BU236" i="4"/>
  <c r="BQ236" i="4"/>
  <c r="BS236" i="4"/>
  <c r="B221" i="5"/>
  <c r="K221" i="5" s="1"/>
  <c r="V221" i="5" s="1"/>
  <c r="AF239" i="4"/>
  <c r="AX239" i="4" s="1"/>
  <c r="BX239" i="4"/>
  <c r="BT239" i="4"/>
  <c r="BR239" i="4"/>
  <c r="BP239" i="4"/>
  <c r="BY202" i="4"/>
  <c r="BU202" i="4"/>
  <c r="BQ202" i="4"/>
  <c r="BS202" i="4"/>
  <c r="BX264" i="4"/>
  <c r="BT264" i="4"/>
  <c r="BR264" i="4"/>
  <c r="BP264" i="4"/>
  <c r="BX246" i="4"/>
  <c r="BR246" i="4"/>
  <c r="BT246" i="4"/>
  <c r="BP246" i="4"/>
  <c r="BX227" i="4"/>
  <c r="BT227" i="4"/>
  <c r="BR227" i="4"/>
  <c r="BP227" i="4"/>
  <c r="B259" i="5"/>
  <c r="K259" i="5" s="1"/>
  <c r="V259" i="5" s="1"/>
  <c r="B236" i="5"/>
  <c r="K236" i="5" s="1"/>
  <c r="V236" i="5" s="1"/>
  <c r="B232" i="5"/>
  <c r="K232" i="5" s="1"/>
  <c r="V232" i="5" s="1"/>
  <c r="BY259" i="4"/>
  <c r="BU259" i="4"/>
  <c r="BS259" i="4"/>
  <c r="BQ259" i="4"/>
  <c r="B206" i="5"/>
  <c r="K206" i="5" s="1"/>
  <c r="V206" i="5" s="1"/>
  <c r="BY242" i="4"/>
  <c r="BU242" i="4"/>
  <c r="BS242" i="4"/>
  <c r="BQ242" i="4"/>
  <c r="AF213" i="4"/>
  <c r="AX213" i="4" s="1"/>
  <c r="BX213" i="4"/>
  <c r="BR213" i="4"/>
  <c r="BT213" i="4"/>
  <c r="BP213" i="4"/>
  <c r="BX222" i="4"/>
  <c r="BT222" i="4"/>
  <c r="BR222" i="4"/>
  <c r="BP222" i="4"/>
  <c r="BX251" i="4"/>
  <c r="BR251" i="4"/>
  <c r="BT251" i="4"/>
  <c r="BP251" i="4"/>
  <c r="BY209" i="4"/>
  <c r="BU209" i="4"/>
  <c r="BS209" i="4"/>
  <c r="BQ209" i="4"/>
  <c r="BX229" i="4"/>
  <c r="BR229" i="4"/>
  <c r="BT229" i="4"/>
  <c r="BP229" i="4"/>
  <c r="BY261" i="4"/>
  <c r="BU261" i="4"/>
  <c r="BS261" i="4"/>
  <c r="BQ261" i="4"/>
  <c r="BY207" i="4"/>
  <c r="BU207" i="4"/>
  <c r="BQ207" i="4"/>
  <c r="BS207" i="4"/>
  <c r="B267" i="5"/>
  <c r="K267" i="5" s="1"/>
  <c r="V267" i="5" s="1"/>
  <c r="BX228" i="4"/>
  <c r="BT228" i="4"/>
  <c r="BR228" i="4"/>
  <c r="BP228" i="4"/>
  <c r="BY213" i="4"/>
  <c r="BU213" i="4"/>
  <c r="BS213" i="4"/>
  <c r="BQ213" i="4"/>
  <c r="BN231" i="4"/>
  <c r="BO255" i="4"/>
  <c r="BO234" i="4"/>
  <c r="BO202" i="4"/>
  <c r="AI258" i="4"/>
  <c r="BA258" i="4" s="1"/>
  <c r="BL258" i="4"/>
  <c r="AH222" i="4"/>
  <c r="AZ222" i="4" s="1"/>
  <c r="AH251" i="4"/>
  <c r="AZ251" i="4" s="1"/>
  <c r="AI225" i="4"/>
  <c r="BA225" i="4" s="1"/>
  <c r="BL225" i="4"/>
  <c r="BO264" i="4"/>
  <c r="BO238" i="4"/>
  <c r="BN229" i="4"/>
  <c r="BO254" i="4"/>
  <c r="BO232" i="4"/>
  <c r="BN258" i="4"/>
  <c r="AH240" i="4"/>
  <c r="AZ240" i="4" s="1"/>
  <c r="AI263" i="4"/>
  <c r="BA263" i="4" s="1"/>
  <c r="BL263" i="4"/>
  <c r="BN228" i="4"/>
  <c r="BN254" i="4"/>
  <c r="BO231" i="4"/>
  <c r="BO267" i="4"/>
  <c r="BN267" i="4"/>
  <c r="AH208" i="4"/>
  <c r="AZ208" i="4" s="1"/>
  <c r="AH234" i="4"/>
  <c r="AZ234" i="4" s="1"/>
  <c r="AH202" i="4"/>
  <c r="AZ202" i="4" s="1"/>
  <c r="BN245" i="4"/>
  <c r="AI221" i="4"/>
  <c r="BA221" i="4" s="1"/>
  <c r="BL221" i="4"/>
  <c r="AH241" i="4"/>
  <c r="AZ241" i="4" s="1"/>
  <c r="AH209" i="4"/>
  <c r="AZ209" i="4" s="1"/>
  <c r="AI244" i="4"/>
  <c r="BA244" i="4" s="1"/>
  <c r="BL244" i="4"/>
  <c r="AI212" i="4"/>
  <c r="BA212" i="4" s="1"/>
  <c r="BL212" i="4"/>
  <c r="AH264" i="4"/>
  <c r="AZ264" i="4" s="1"/>
  <c r="AH267" i="4"/>
  <c r="AZ267" i="4" s="1"/>
  <c r="P268" i="4"/>
  <c r="AF242" i="4"/>
  <c r="AX242" i="4" s="1"/>
  <c r="BX242" i="4"/>
  <c r="BR242" i="4"/>
  <c r="BT242" i="4"/>
  <c r="BP242" i="4"/>
  <c r="BY204" i="4"/>
  <c r="BU204" i="4"/>
  <c r="BQ204" i="4"/>
  <c r="BS204" i="4"/>
  <c r="BY249" i="4"/>
  <c r="BU249" i="4"/>
  <c r="BS249" i="4"/>
  <c r="BQ249" i="4"/>
  <c r="AF206" i="4"/>
  <c r="AX206" i="4" s="1"/>
  <c r="BX206" i="4"/>
  <c r="BT206" i="4"/>
  <c r="BR206" i="4"/>
  <c r="BP206" i="4"/>
  <c r="AH211" i="4"/>
  <c r="AZ211" i="4" s="1"/>
  <c r="AH238" i="4"/>
  <c r="AZ238" i="4" s="1"/>
  <c r="AI241" i="4"/>
  <c r="BA241" i="4" s="1"/>
  <c r="BL241" i="4"/>
  <c r="BY223" i="4"/>
  <c r="BU223" i="4"/>
  <c r="BQ223" i="4"/>
  <c r="BS223" i="4"/>
  <c r="BY214" i="4"/>
  <c r="BU214" i="4"/>
  <c r="BS214" i="4"/>
  <c r="BQ214" i="4"/>
  <c r="B253" i="5"/>
  <c r="K253" i="5" s="1"/>
  <c r="V253" i="5" s="1"/>
  <c r="BY212" i="4"/>
  <c r="BU212" i="4"/>
  <c r="BQ212" i="4"/>
  <c r="BS212" i="4"/>
  <c r="B258" i="5"/>
  <c r="K258" i="5" s="1"/>
  <c r="V258" i="5" s="1"/>
  <c r="B252" i="5"/>
  <c r="K252" i="5" s="1"/>
  <c r="V252" i="5" s="1"/>
  <c r="BX216" i="4"/>
  <c r="BR216" i="4"/>
  <c r="BT216" i="4"/>
  <c r="BP216" i="4"/>
  <c r="BX248" i="4"/>
  <c r="BR248" i="4"/>
  <c r="BT248" i="4"/>
  <c r="BP248" i="4"/>
  <c r="BY227" i="4"/>
  <c r="BU227" i="4"/>
  <c r="BQ227" i="4"/>
  <c r="BS227" i="4"/>
  <c r="B212" i="5"/>
  <c r="K212" i="5" s="1"/>
  <c r="V212" i="5" s="1"/>
  <c r="B266" i="5"/>
  <c r="K266" i="5" s="1"/>
  <c r="V266" i="5" s="1"/>
  <c r="B248" i="5"/>
  <c r="K248" i="5" s="1"/>
  <c r="V248" i="5" s="1"/>
  <c r="BY250" i="4"/>
  <c r="BU250" i="4"/>
  <c r="BS250" i="4"/>
  <c r="BQ250" i="4"/>
  <c r="B260" i="5"/>
  <c r="K260" i="5" s="1"/>
  <c r="V260" i="5" s="1"/>
  <c r="B223" i="5"/>
  <c r="K223" i="5" s="1"/>
  <c r="V223" i="5" s="1"/>
  <c r="B234" i="5"/>
  <c r="K234" i="5" s="1"/>
  <c r="V234" i="5" s="1"/>
  <c r="B265" i="5"/>
  <c r="K265" i="5" s="1"/>
  <c r="V265" i="5" s="1"/>
  <c r="BX219" i="4"/>
  <c r="BR219" i="4"/>
  <c r="BT219" i="4"/>
  <c r="BP219" i="4"/>
  <c r="AH223" i="4"/>
  <c r="AZ223" i="4" s="1"/>
  <c r="AI251" i="4"/>
  <c r="BA251" i="4" s="1"/>
  <c r="BL251" i="4"/>
  <c r="AI226" i="4"/>
  <c r="BA226" i="4" s="1"/>
  <c r="BL226" i="4"/>
  <c r="BO259" i="4"/>
  <c r="AI262" i="4"/>
  <c r="BA262" i="4" s="1"/>
  <c r="BL262" i="4"/>
  <c r="BN222" i="4"/>
  <c r="BN251" i="4"/>
  <c r="BO225" i="4"/>
  <c r="BN264" i="4"/>
  <c r="AI214" i="4"/>
  <c r="BA214" i="4" s="1"/>
  <c r="BL214" i="4"/>
  <c r="AH221" i="4"/>
  <c r="AZ221" i="4" s="1"/>
  <c r="AI250" i="4"/>
  <c r="BA250" i="4" s="1"/>
  <c r="BL250" i="4"/>
  <c r="AI224" i="4"/>
  <c r="BA224" i="4" s="1"/>
  <c r="BL224" i="4"/>
  <c r="AH219" i="4"/>
  <c r="AZ219" i="4" s="1"/>
  <c r="BN240" i="4"/>
  <c r="AH220" i="4"/>
  <c r="AZ220" i="4" s="1"/>
  <c r="AH250" i="4"/>
  <c r="AZ250" i="4" s="1"/>
  <c r="AI223" i="4"/>
  <c r="BA223" i="4" s="1"/>
  <c r="BL223" i="4"/>
  <c r="BO263" i="4"/>
  <c r="BN208" i="4"/>
  <c r="BN234" i="4"/>
  <c r="BN202" i="4"/>
  <c r="BO221" i="4"/>
  <c r="BO258" i="4"/>
  <c r="BO265" i="4"/>
  <c r="BN241" i="4"/>
  <c r="BN209" i="4"/>
  <c r="BO244" i="4"/>
  <c r="BO212" i="4"/>
  <c r="AI211" i="4"/>
  <c r="BA211" i="4" s="1"/>
  <c r="BL211" i="4"/>
  <c r="AH265" i="4"/>
  <c r="AZ265" i="4" s="1"/>
  <c r="Q346" i="4"/>
  <c r="AI358" i="4" s="1"/>
  <c r="BA358" i="4" s="1"/>
  <c r="P341" i="4"/>
  <c r="AH353" i="4" s="1"/>
  <c r="AZ353" i="4" s="1"/>
  <c r="P331" i="4"/>
  <c r="Q329" i="4"/>
  <c r="Q337" i="4"/>
  <c r="P323" i="4"/>
  <c r="Q319" i="4"/>
  <c r="Q327" i="4"/>
  <c r="P314" i="4"/>
  <c r="P293" i="4"/>
  <c r="P297" i="4"/>
  <c r="P301" i="4"/>
  <c r="P305" i="4"/>
  <c r="P309" i="4"/>
  <c r="P270" i="4"/>
  <c r="P274" i="4"/>
  <c r="P278" i="4"/>
  <c r="P282" i="4"/>
  <c r="P286" i="4"/>
  <c r="P290" i="4"/>
  <c r="Q347" i="4"/>
  <c r="AI359" i="4" s="1"/>
  <c r="BA359" i="4" s="1"/>
  <c r="Q341" i="4"/>
  <c r="AI353" i="4" s="1"/>
  <c r="BA353" i="4" s="1"/>
  <c r="P332" i="4"/>
  <c r="Q330" i="4"/>
  <c r="Q338" i="4"/>
  <c r="P324" i="4"/>
  <c r="Q320" i="4"/>
  <c r="Q328" i="4"/>
  <c r="Q314" i="4"/>
  <c r="Q293" i="4"/>
  <c r="Q297" i="4"/>
  <c r="Q301" i="4"/>
  <c r="Q305" i="4"/>
  <c r="Q309" i="4"/>
  <c r="Q270" i="4"/>
  <c r="Q274" i="4"/>
  <c r="Q278" i="4"/>
  <c r="Q282" i="4"/>
  <c r="Q286" i="4"/>
  <c r="Q290" i="4"/>
  <c r="P347" i="4"/>
  <c r="AH359" i="4" s="1"/>
  <c r="AZ359" i="4" s="1"/>
  <c r="P333" i="4"/>
  <c r="P317" i="4"/>
  <c r="P325" i="4"/>
  <c r="Q321" i="4"/>
  <c r="P311" i="4"/>
  <c r="P315" i="4"/>
  <c r="P294" i="4"/>
  <c r="P298" i="4"/>
  <c r="P302" i="4"/>
  <c r="P306" i="4"/>
  <c r="P291" i="4"/>
  <c r="P271" i="4"/>
  <c r="P275" i="4"/>
  <c r="P279" i="4"/>
  <c r="P283" i="4"/>
  <c r="P287" i="4"/>
  <c r="P348" i="4"/>
  <c r="AH360" i="4" s="1"/>
  <c r="AZ360" i="4" s="1"/>
  <c r="Q348" i="4"/>
  <c r="AI360" i="4" s="1"/>
  <c r="BA360" i="4" s="1"/>
  <c r="P349" i="4"/>
  <c r="AH361" i="4" s="1"/>
  <c r="AZ361" i="4" s="1"/>
  <c r="P339" i="4"/>
  <c r="Q331" i="4"/>
  <c r="Q349" i="4"/>
  <c r="AI361" i="4" s="1"/>
  <c r="BA361" i="4" s="1"/>
  <c r="P350" i="4"/>
  <c r="AH362" i="4" s="1"/>
  <c r="AZ362" i="4" s="1"/>
  <c r="Q339" i="4"/>
  <c r="P334" i="4"/>
  <c r="Q332" i="4"/>
  <c r="P318" i="4"/>
  <c r="P326" i="4"/>
  <c r="Q322" i="4"/>
  <c r="Q311" i="4"/>
  <c r="Q315" i="4"/>
  <c r="Q294" i="4"/>
  <c r="Q298" i="4"/>
  <c r="Q302" i="4"/>
  <c r="Q306" i="4"/>
  <c r="Q291" i="4"/>
  <c r="Q271" i="4"/>
  <c r="Q275" i="4"/>
  <c r="Q279" i="4"/>
  <c r="Q283" i="4"/>
  <c r="Q287" i="4"/>
  <c r="Q350" i="4"/>
  <c r="AI362" i="4" s="1"/>
  <c r="BA362" i="4" s="1"/>
  <c r="P340" i="4"/>
  <c r="AH352" i="4" s="1"/>
  <c r="AZ352" i="4" s="1"/>
  <c r="P335" i="4"/>
  <c r="Q333" i="4"/>
  <c r="P319" i="4"/>
  <c r="P327" i="4"/>
  <c r="Q323" i="4"/>
  <c r="P312" i="4"/>
  <c r="P316" i="4"/>
  <c r="P295" i="4"/>
  <c r="P299" i="4"/>
  <c r="P303" i="4"/>
  <c r="P307" i="4"/>
  <c r="P292" i="4"/>
  <c r="P272" i="4"/>
  <c r="P276" i="4"/>
  <c r="P280" i="4"/>
  <c r="P284" i="4"/>
  <c r="P288" i="4"/>
  <c r="Q345" i="4"/>
  <c r="AI357" i="4" s="1"/>
  <c r="BA357" i="4" s="1"/>
  <c r="Q340" i="4"/>
  <c r="AI352" i="4" s="1"/>
  <c r="BA352" i="4" s="1"/>
  <c r="Q334" i="4"/>
  <c r="P320" i="4"/>
  <c r="P328" i="4"/>
  <c r="Q324" i="4"/>
  <c r="Q312" i="4"/>
  <c r="Q316" i="4"/>
  <c r="Q295" i="4"/>
  <c r="Q299" i="4"/>
  <c r="Q303" i="4"/>
  <c r="Q307" i="4"/>
  <c r="Q292" i="4"/>
  <c r="Q272" i="4"/>
  <c r="Q276" i="4"/>
  <c r="Q280" i="4"/>
  <c r="Q284" i="4"/>
  <c r="Q288" i="4"/>
  <c r="P343" i="4"/>
  <c r="AH355" i="4" s="1"/>
  <c r="AZ355" i="4" s="1"/>
  <c r="P344" i="4"/>
  <c r="AH356" i="4" s="1"/>
  <c r="AZ356" i="4" s="1"/>
  <c r="Q343" i="4"/>
  <c r="AI355" i="4" s="1"/>
  <c r="BA355" i="4" s="1"/>
  <c r="P336" i="4"/>
  <c r="Q344" i="4"/>
  <c r="AI356" i="4" s="1"/>
  <c r="BA356" i="4" s="1"/>
  <c r="P345" i="4"/>
  <c r="AH357" i="4" s="1"/>
  <c r="AZ357" i="4" s="1"/>
  <c r="P342" i="4"/>
  <c r="AH354" i="4" s="1"/>
  <c r="AZ354" i="4" s="1"/>
  <c r="P329" i="4"/>
  <c r="P337" i="4"/>
  <c r="Q335" i="4"/>
  <c r="P321" i="4"/>
  <c r="Q317" i="4"/>
  <c r="Q325" i="4"/>
  <c r="P313" i="4"/>
  <c r="P310" i="4"/>
  <c r="P296" i="4"/>
  <c r="P300" i="4"/>
  <c r="P304" i="4"/>
  <c r="P308" i="4"/>
  <c r="P269" i="4"/>
  <c r="P273" i="4"/>
  <c r="P277" i="4"/>
  <c r="P281" i="4"/>
  <c r="P285" i="4"/>
  <c r="P289" i="4"/>
  <c r="P346" i="4"/>
  <c r="AH358" i="4" s="1"/>
  <c r="AZ358" i="4" s="1"/>
  <c r="Q342" i="4"/>
  <c r="AI354" i="4" s="1"/>
  <c r="BA354" i="4" s="1"/>
  <c r="P330" i="4"/>
  <c r="P338" i="4"/>
  <c r="Q336" i="4"/>
  <c r="P322" i="4"/>
  <c r="Q318" i="4"/>
  <c r="Q326" i="4"/>
  <c r="Q313" i="4"/>
  <c r="Q310" i="4"/>
  <c r="Q296" i="4"/>
  <c r="Q300" i="4"/>
  <c r="Q304" i="4"/>
  <c r="Q308" i="4"/>
  <c r="Q269" i="4"/>
  <c r="Q273" i="4"/>
  <c r="Q277" i="4"/>
  <c r="Q281" i="4"/>
  <c r="Q285" i="4"/>
  <c r="Q289" i="4"/>
  <c r="G116" i="5"/>
  <c r="N116" i="5" s="1"/>
  <c r="G172" i="5"/>
  <c r="G184" i="5"/>
  <c r="N184" i="5" s="1"/>
  <c r="G134" i="5"/>
  <c r="N134" i="5" s="1"/>
  <c r="G192" i="5"/>
  <c r="N192" i="5" s="1"/>
  <c r="G140" i="5"/>
  <c r="AT140" i="5" s="1"/>
  <c r="G201" i="5"/>
  <c r="N201" i="5" s="1"/>
  <c r="G110" i="5"/>
  <c r="N110" i="5" s="1"/>
  <c r="G154" i="5"/>
  <c r="N154" i="5" s="1"/>
  <c r="G148" i="5"/>
  <c r="G149" i="5"/>
  <c r="N149" i="5" s="1"/>
  <c r="G200" i="5"/>
  <c r="AT200" i="5" s="1"/>
  <c r="G197" i="5"/>
  <c r="N197" i="5" s="1"/>
  <c r="G142" i="5"/>
  <c r="N142" i="5" s="1"/>
  <c r="G119" i="5"/>
  <c r="N119" i="5" s="1"/>
  <c r="G130" i="5"/>
  <c r="N130" i="5" s="1"/>
  <c r="G109" i="5"/>
  <c r="N109" i="5" s="1"/>
  <c r="G196" i="5"/>
  <c r="N196" i="5" s="1"/>
  <c r="G185" i="5"/>
  <c r="N185" i="5" s="1"/>
  <c r="G181" i="5"/>
  <c r="N181" i="5" s="1"/>
  <c r="G187" i="5"/>
  <c r="N187" i="5" s="1"/>
  <c r="G168" i="5"/>
  <c r="N168" i="5" s="1"/>
  <c r="G106" i="5"/>
  <c r="N106" i="5" s="1"/>
  <c r="G182" i="5"/>
  <c r="N182" i="5" s="1"/>
  <c r="G173" i="5"/>
  <c r="N173" i="5" s="1"/>
  <c r="G136" i="5"/>
  <c r="N136" i="5" s="1"/>
  <c r="G164" i="5"/>
  <c r="AT164" i="5" s="1"/>
  <c r="G171" i="5"/>
  <c r="N171" i="5" s="1"/>
  <c r="G144" i="5"/>
  <c r="N144" i="5" s="1"/>
  <c r="G163" i="5"/>
  <c r="N163" i="5" s="1"/>
  <c r="G151" i="5"/>
  <c r="N151" i="5" s="1"/>
  <c r="G169" i="5"/>
  <c r="N169" i="5" s="1"/>
  <c r="G115" i="5"/>
  <c r="N115" i="5" s="1"/>
  <c r="G146" i="5"/>
  <c r="G112" i="5"/>
  <c r="N112" i="5" s="1"/>
  <c r="G183" i="5"/>
  <c r="N183" i="5" s="1"/>
  <c r="G195" i="5"/>
  <c r="N195" i="5" s="1"/>
  <c r="G122" i="5"/>
  <c r="N122" i="5" s="1"/>
  <c r="G137" i="5"/>
  <c r="N137" i="5" s="1"/>
  <c r="G133" i="5"/>
  <c r="N133" i="5" s="1"/>
  <c r="G143" i="5"/>
  <c r="N143" i="5" s="1"/>
  <c r="G160" i="5"/>
  <c r="G161" i="5"/>
  <c r="N161" i="5" s="1"/>
  <c r="G157" i="5"/>
  <c r="N157" i="5" s="1"/>
  <c r="G111" i="5"/>
  <c r="N111" i="5" s="1"/>
  <c r="G123" i="5"/>
  <c r="N123" i="5" s="1"/>
  <c r="G189" i="5"/>
  <c r="N189" i="5" s="1"/>
  <c r="G167" i="5"/>
  <c r="N167" i="5" s="1"/>
  <c r="G188" i="5"/>
  <c r="N188" i="5" s="1"/>
  <c r="G147" i="5"/>
  <c r="N147" i="5" s="1"/>
  <c r="G117" i="5"/>
  <c r="N117" i="5" s="1"/>
  <c r="G153" i="5"/>
  <c r="N153" i="5" s="1"/>
  <c r="G124" i="5"/>
  <c r="N124" i="5" s="1"/>
  <c r="G105" i="5"/>
  <c r="N105" i="5" s="1"/>
  <c r="G166" i="5"/>
  <c r="N166" i="5" s="1"/>
  <c r="G159" i="5"/>
  <c r="AT159" i="5" s="1"/>
  <c r="G108" i="5"/>
  <c r="N108" i="5" s="1"/>
  <c r="G113" i="5"/>
  <c r="AT113" i="5" s="1"/>
  <c r="G121" i="5"/>
  <c r="N121" i="5" s="1"/>
  <c r="G180" i="5"/>
  <c r="N180" i="5" s="1"/>
  <c r="G175" i="5"/>
  <c r="AT175" i="5" s="1"/>
  <c r="G158" i="5"/>
  <c r="N158" i="5" s="1"/>
  <c r="G179" i="5"/>
  <c r="N179" i="5" s="1"/>
  <c r="G126" i="5"/>
  <c r="N126" i="5" s="1"/>
  <c r="G152" i="5"/>
  <c r="N152" i="5" s="1"/>
  <c r="G139" i="5"/>
  <c r="G194" i="5"/>
  <c r="N194" i="5" s="1"/>
  <c r="G198" i="5"/>
  <c r="N198" i="5" s="1"/>
  <c r="G102" i="5"/>
  <c r="N102" i="5" s="1"/>
  <c r="G178" i="5"/>
  <c r="AT178" i="5" s="1"/>
  <c r="G118" i="5"/>
  <c r="N118" i="5" s="1"/>
  <c r="G174" i="5"/>
  <c r="N174" i="5" s="1"/>
  <c r="G145" i="5"/>
  <c r="N145" i="5" s="1"/>
  <c r="G141" i="5"/>
  <c r="N141" i="5" s="1"/>
  <c r="G103" i="5"/>
  <c r="AT103" i="5" s="1"/>
  <c r="G190" i="5"/>
  <c r="N190" i="5" s="1"/>
  <c r="G156" i="5"/>
  <c r="N156" i="5" s="1"/>
  <c r="G177" i="5"/>
  <c r="N177" i="5" s="1"/>
  <c r="G191" i="5"/>
  <c r="N191" i="5" s="1"/>
  <c r="G150" i="5"/>
  <c r="N150" i="5" s="1"/>
  <c r="G128" i="5"/>
  <c r="N128" i="5" s="1"/>
  <c r="G125" i="5"/>
  <c r="G129" i="5"/>
  <c r="N129" i="5" s="1"/>
  <c r="G165" i="5"/>
  <c r="N165" i="5" s="1"/>
  <c r="G132" i="5"/>
  <c r="N132" i="5" s="1"/>
  <c r="G127" i="5"/>
  <c r="N127" i="5" s="1"/>
  <c r="G176" i="5"/>
  <c r="N176" i="5" s="1"/>
  <c r="G199" i="5"/>
  <c r="N199" i="5" s="1"/>
  <c r="G162" i="5"/>
  <c r="N162" i="5" s="1"/>
  <c r="G131" i="5"/>
  <c r="G104" i="5"/>
  <c r="N104" i="5" s="1"/>
  <c r="G193" i="5"/>
  <c r="N193" i="5" s="1"/>
  <c r="G170" i="5"/>
  <c r="N170" i="5" s="1"/>
  <c r="G155" i="5"/>
  <c r="AT155" i="5" s="1"/>
  <c r="G202" i="5"/>
  <c r="N202" i="5" s="1"/>
  <c r="G135" i="5"/>
  <c r="N135" i="5" s="1"/>
  <c r="G186" i="5"/>
  <c r="N186" i="5" s="1"/>
  <c r="G120" i="5"/>
  <c r="G107" i="5"/>
  <c r="AT107" i="5" s="1"/>
  <c r="G138" i="5"/>
  <c r="N138" i="5" s="1"/>
  <c r="G114" i="5"/>
  <c r="N114" i="5" s="1"/>
  <c r="Y233" i="5"/>
  <c r="AF245" i="4"/>
  <c r="AX245" i="4" s="1"/>
  <c r="AF240" i="4"/>
  <c r="AX240" i="4" s="1"/>
  <c r="AF231" i="4"/>
  <c r="AX231" i="4" s="1"/>
  <c r="AF250" i="4"/>
  <c r="AX250" i="4" s="1"/>
  <c r="AF234" i="4"/>
  <c r="AX234" i="4" s="1"/>
  <c r="AD232" i="5"/>
  <c r="AF235" i="4"/>
  <c r="AX235" i="4" s="1"/>
  <c r="AD342" i="5"/>
  <c r="AF227" i="4"/>
  <c r="AX227" i="4" s="1"/>
  <c r="AF222" i="4"/>
  <c r="AX222" i="4" s="1"/>
  <c r="AF236" i="4"/>
  <c r="AX236" i="4" s="1"/>
  <c r="Y250" i="5"/>
  <c r="AF233" i="4"/>
  <c r="AX233" i="4" s="1"/>
  <c r="AD293" i="5"/>
  <c r="Y96" i="5"/>
  <c r="AD227" i="5"/>
  <c r="Y297" i="5"/>
  <c r="Y153" i="5"/>
  <c r="AF264" i="4"/>
  <c r="AX264" i="4" s="1"/>
  <c r="Y50" i="5"/>
  <c r="AD216" i="5"/>
  <c r="Y86" i="5"/>
  <c r="AD262" i="5"/>
  <c r="Y23" i="5"/>
  <c r="AD297" i="5"/>
  <c r="Y293" i="5"/>
  <c r="Y31" i="5"/>
  <c r="Y82" i="5"/>
  <c r="R271" i="5"/>
  <c r="Y214" i="5"/>
  <c r="Y142" i="5"/>
  <c r="Y226" i="5"/>
  <c r="AD275" i="5"/>
  <c r="Y129" i="5"/>
  <c r="AD231" i="5"/>
  <c r="Y57" i="5"/>
  <c r="Y327" i="5"/>
  <c r="Y208" i="5"/>
  <c r="Y80" i="5"/>
  <c r="Y63" i="5"/>
  <c r="Y194" i="5"/>
  <c r="Y212" i="5"/>
  <c r="Y106" i="5"/>
  <c r="AD340" i="5"/>
  <c r="Y275" i="5"/>
  <c r="Y39" i="5"/>
  <c r="AD257" i="5"/>
  <c r="Y69" i="5"/>
  <c r="Y146" i="5"/>
  <c r="Y121" i="5"/>
  <c r="AD166" i="5"/>
  <c r="AD323" i="5"/>
  <c r="Y314" i="5"/>
  <c r="Y332" i="5"/>
  <c r="Y340" i="5"/>
  <c r="AD274" i="5"/>
  <c r="AD156" i="5"/>
  <c r="Y170" i="5"/>
  <c r="Y206" i="5"/>
  <c r="Y219" i="5"/>
  <c r="Y262" i="5"/>
  <c r="Y79" i="5"/>
  <c r="Y35" i="5"/>
  <c r="Y342" i="5"/>
  <c r="Y274" i="5"/>
  <c r="Y164" i="5"/>
  <c r="Y296" i="5"/>
  <c r="AF246" i="4"/>
  <c r="AX246" i="4" s="1"/>
  <c r="Y195" i="5"/>
  <c r="AD184" i="5"/>
  <c r="Y251" i="5"/>
  <c r="AD140" i="5"/>
  <c r="AD141" i="5"/>
  <c r="AD250" i="5"/>
  <c r="Y119" i="5"/>
  <c r="Y320" i="5"/>
  <c r="AD346" i="5"/>
  <c r="Y20" i="5"/>
  <c r="Y152" i="5"/>
  <c r="AD163" i="5"/>
  <c r="Y178" i="5"/>
  <c r="Y105" i="5"/>
  <c r="Y140" i="5"/>
  <c r="Y72" i="5"/>
  <c r="AD138" i="5"/>
  <c r="AD210" i="5"/>
  <c r="Y125" i="5"/>
  <c r="AF226" i="4"/>
  <c r="AX226" i="4" s="1"/>
  <c r="AF249" i="4"/>
  <c r="AX249" i="4" s="1"/>
  <c r="AD332" i="5"/>
  <c r="AD158" i="5"/>
  <c r="Y78" i="5"/>
  <c r="Y87" i="5"/>
  <c r="Y239" i="5"/>
  <c r="AD229" i="5"/>
  <c r="Y260" i="5"/>
  <c r="AF256" i="4"/>
  <c r="AX256" i="4" s="1"/>
  <c r="AF261" i="4"/>
  <c r="AX261" i="4" s="1"/>
  <c r="Y273" i="5"/>
  <c r="Y346" i="5"/>
  <c r="AD193" i="5"/>
  <c r="AD238" i="5"/>
  <c r="AD225" i="5"/>
  <c r="Y123" i="5"/>
  <c r="Y97" i="5"/>
  <c r="Y108" i="5"/>
  <c r="AF218" i="4"/>
  <c r="AX218" i="4" s="1"/>
  <c r="AF215" i="4"/>
  <c r="AX215" i="4" s="1"/>
  <c r="AF259" i="4"/>
  <c r="AX259" i="4" s="1"/>
  <c r="Y204" i="5"/>
  <c r="AD196" i="5"/>
  <c r="AD327" i="5"/>
  <c r="Y225" i="5"/>
  <c r="Y215" i="5"/>
  <c r="AD202" i="5"/>
  <c r="AD324" i="5"/>
  <c r="Y113" i="5"/>
  <c r="AF266" i="4"/>
  <c r="AX266" i="4" s="1"/>
  <c r="AF224" i="4"/>
  <c r="AX224" i="4" s="1"/>
  <c r="Y323" i="5"/>
  <c r="O287" i="5"/>
  <c r="Y90" i="5"/>
  <c r="Y135" i="5"/>
  <c r="Y328" i="5"/>
  <c r="Y62" i="5"/>
  <c r="Y256" i="5"/>
  <c r="Y259" i="5"/>
  <c r="AD205" i="5"/>
  <c r="AF262" i="4"/>
  <c r="AX262" i="4" s="1"/>
  <c r="Y30" i="5"/>
  <c r="AF216" i="4"/>
  <c r="AX216" i="4" s="1"/>
  <c r="Y179" i="5"/>
  <c r="AD200" i="5"/>
  <c r="Y198" i="5"/>
  <c r="Y182" i="5"/>
  <c r="Y160" i="5"/>
  <c r="AD300" i="5"/>
  <c r="Y307" i="5"/>
  <c r="Y56" i="5"/>
  <c r="AD207" i="5"/>
  <c r="Y338" i="5"/>
  <c r="AD296" i="5"/>
  <c r="AD281" i="5"/>
  <c r="Y124" i="5"/>
  <c r="AD247" i="5"/>
  <c r="Y181" i="5"/>
  <c r="Y26" i="5"/>
  <c r="Y199" i="5"/>
  <c r="Y158" i="5"/>
  <c r="Y117" i="5"/>
  <c r="Y189" i="5"/>
  <c r="Y5" i="5"/>
  <c r="AD228" i="5"/>
  <c r="AD242" i="5"/>
  <c r="Y169" i="5"/>
  <c r="Y150" i="5"/>
  <c r="Y193" i="5"/>
  <c r="AD221" i="5"/>
  <c r="Y95" i="5"/>
  <c r="Y228" i="5"/>
  <c r="AD284" i="5"/>
  <c r="AD304" i="5"/>
  <c r="Y272" i="5"/>
  <c r="AD309" i="5"/>
  <c r="BK248" i="4"/>
  <c r="AG248" i="4"/>
  <c r="AY248" i="4" s="1"/>
  <c r="AD292" i="5"/>
  <c r="AD308" i="5"/>
  <c r="Y336" i="5"/>
  <c r="AF254" i="4"/>
  <c r="AX254" i="4" s="1"/>
  <c r="Y21" i="5"/>
  <c r="Y145" i="5"/>
  <c r="Y244" i="5"/>
  <c r="AT147" i="5"/>
  <c r="AD199" i="5"/>
  <c r="Y201" i="5"/>
  <c r="Y295" i="5"/>
  <c r="AD326" i="5"/>
  <c r="Y329" i="5"/>
  <c r="BK219" i="4"/>
  <c r="AG219" i="4"/>
  <c r="AY219" i="4" s="1"/>
  <c r="V204" i="5"/>
  <c r="AD317" i="5"/>
  <c r="BK249" i="4"/>
  <c r="AG249" i="4"/>
  <c r="AY249" i="4" s="1"/>
  <c r="AD256" i="5"/>
  <c r="Y138" i="5"/>
  <c r="Y236" i="5"/>
  <c r="AD183" i="5"/>
  <c r="AD239" i="5"/>
  <c r="Y172" i="5"/>
  <c r="BK210" i="4"/>
  <c r="AG210" i="4"/>
  <c r="AY210" i="4" s="1"/>
  <c r="AG222" i="4"/>
  <c r="AY222" i="4" s="1"/>
  <c r="BK222" i="4"/>
  <c r="AD268" i="5"/>
  <c r="AD175" i="5"/>
  <c r="Y14" i="5"/>
  <c r="AD165" i="5"/>
  <c r="Y133" i="5"/>
  <c r="AD315" i="5"/>
  <c r="AD291" i="5"/>
  <c r="BK232" i="4"/>
  <c r="AG232" i="4"/>
  <c r="AY232" i="4" s="1"/>
  <c r="BK239" i="4"/>
  <c r="AG239" i="4"/>
  <c r="AY239" i="4" s="1"/>
  <c r="AF219" i="4"/>
  <c r="AX219" i="4" s="1"/>
  <c r="AD282" i="5"/>
  <c r="Y68" i="5"/>
  <c r="Y15" i="5"/>
  <c r="Y107" i="5"/>
  <c r="Y257" i="5"/>
  <c r="BK215" i="4"/>
  <c r="AG215" i="4"/>
  <c r="AY215" i="4" s="1"/>
  <c r="Y137" i="5"/>
  <c r="Y49" i="5"/>
  <c r="Y66" i="5"/>
  <c r="Y76" i="5"/>
  <c r="Y48" i="5"/>
  <c r="Y17" i="5"/>
  <c r="AD211" i="5"/>
  <c r="Y88" i="5"/>
  <c r="AD159" i="5"/>
  <c r="AD219" i="5"/>
  <c r="AD160" i="5"/>
  <c r="Y84" i="5"/>
  <c r="Y218" i="5"/>
  <c r="AD189" i="5"/>
  <c r="AD185" i="5"/>
  <c r="Y6" i="5"/>
  <c r="Y7" i="5"/>
  <c r="Y284" i="5"/>
  <c r="Y304" i="5"/>
  <c r="AD341" i="5"/>
  <c r="Y318" i="5"/>
  <c r="AD349" i="5"/>
  <c r="AD278" i="5"/>
  <c r="BK251" i="4"/>
  <c r="AG251" i="4"/>
  <c r="AY251" i="4" s="1"/>
  <c r="AD253" i="5"/>
  <c r="AD167" i="5"/>
  <c r="Y238" i="5"/>
  <c r="Y151" i="5"/>
  <c r="Y171" i="5"/>
  <c r="Y54" i="5"/>
  <c r="AD201" i="5"/>
  <c r="Y277" i="5"/>
  <c r="Y326" i="5"/>
  <c r="AF232" i="4"/>
  <c r="AX232" i="4" s="1"/>
  <c r="AD302" i="5"/>
  <c r="BK247" i="4"/>
  <c r="AG247" i="4"/>
  <c r="AY247" i="4" s="1"/>
  <c r="AF221" i="4"/>
  <c r="AX221" i="4" s="1"/>
  <c r="AF258" i="4"/>
  <c r="AX258" i="4" s="1"/>
  <c r="Y13" i="5"/>
  <c r="AD251" i="5"/>
  <c r="Y220" i="5"/>
  <c r="Y37" i="5"/>
  <c r="Y99" i="5"/>
  <c r="Y299" i="5"/>
  <c r="Y268" i="5"/>
  <c r="Y187" i="5"/>
  <c r="AD255" i="5"/>
  <c r="AD265" i="5"/>
  <c r="Y70" i="5"/>
  <c r="AD226" i="5"/>
  <c r="AD209" i="5"/>
  <c r="Y315" i="5"/>
  <c r="Y291" i="5"/>
  <c r="AF247" i="4"/>
  <c r="AX247" i="4" s="1"/>
  <c r="BK225" i="4"/>
  <c r="AG225" i="4"/>
  <c r="AY225" i="4" s="1"/>
  <c r="Y348" i="5"/>
  <c r="AD288" i="5"/>
  <c r="AD298" i="5"/>
  <c r="Y67" i="5"/>
  <c r="Y127" i="5"/>
  <c r="Y16" i="5"/>
  <c r="Y43" i="5"/>
  <c r="AD194" i="5"/>
  <c r="Y128" i="5"/>
  <c r="Y34" i="5"/>
  <c r="AD325" i="5"/>
  <c r="AF237" i="4"/>
  <c r="AX237" i="4" s="1"/>
  <c r="Y331" i="5"/>
  <c r="N113" i="5"/>
  <c r="Y252" i="5"/>
  <c r="Y130" i="5"/>
  <c r="Y209" i="5"/>
  <c r="Y237" i="5"/>
  <c r="AD198" i="5"/>
  <c r="AD286" i="5"/>
  <c r="Y281" i="5"/>
  <c r="Y227" i="5"/>
  <c r="AD178" i="5"/>
  <c r="AD237" i="5"/>
  <c r="Y101" i="5"/>
  <c r="Y25" i="5"/>
  <c r="Y24" i="5"/>
  <c r="Y249" i="5"/>
  <c r="AD258" i="5"/>
  <c r="Y162" i="5"/>
  <c r="Y59" i="5"/>
  <c r="Y73" i="5"/>
  <c r="AD172" i="5"/>
  <c r="Y27" i="5"/>
  <c r="Y65" i="5"/>
  <c r="AD186" i="5"/>
  <c r="Y231" i="5"/>
  <c r="Y111" i="5"/>
  <c r="Y270" i="5"/>
  <c r="AD306" i="5"/>
  <c r="Y335" i="5"/>
  <c r="AD335" i="5"/>
  <c r="R335" i="5"/>
  <c r="U335" i="5"/>
  <c r="BK256" i="4"/>
  <c r="AG256" i="4"/>
  <c r="AY256" i="4" s="1"/>
  <c r="BK228" i="4"/>
  <c r="AG228" i="4"/>
  <c r="AY228" i="4" s="1"/>
  <c r="BK204" i="4"/>
  <c r="AG204" i="4"/>
  <c r="AY204" i="4" s="1"/>
  <c r="Y349" i="5"/>
  <c r="Y308" i="5"/>
  <c r="BK202" i="4"/>
  <c r="AG202" i="4"/>
  <c r="AY202" i="4" s="1"/>
  <c r="Y333" i="5"/>
  <c r="BK258" i="4"/>
  <c r="AG258" i="4"/>
  <c r="AY258" i="4" s="1"/>
  <c r="Y241" i="5"/>
  <c r="AD243" i="5"/>
  <c r="Y114" i="5"/>
  <c r="Y41" i="5"/>
  <c r="AD322" i="5"/>
  <c r="AD339" i="5"/>
  <c r="AD290" i="5"/>
  <c r="Y283" i="5"/>
  <c r="BK235" i="4"/>
  <c r="AG235" i="4"/>
  <c r="AY235" i="4" s="1"/>
  <c r="Y302" i="5"/>
  <c r="BK231" i="4"/>
  <c r="AG231" i="4"/>
  <c r="AY231" i="4" s="1"/>
  <c r="BK205" i="4"/>
  <c r="AG205" i="4"/>
  <c r="AY205" i="4" s="1"/>
  <c r="Y141" i="5"/>
  <c r="Y235" i="5"/>
  <c r="AD264" i="5"/>
  <c r="AD245" i="5"/>
  <c r="Y197" i="5"/>
  <c r="AD299" i="5"/>
  <c r="AD343" i="5"/>
  <c r="BK208" i="4"/>
  <c r="AG208" i="4"/>
  <c r="AY208" i="4" s="1"/>
  <c r="Y305" i="5"/>
  <c r="AD195" i="5"/>
  <c r="AD149" i="5"/>
  <c r="AD150" i="5"/>
  <c r="Y180" i="5"/>
  <c r="Y265" i="5"/>
  <c r="Y77" i="5"/>
  <c r="AD206" i="5"/>
  <c r="Y285" i="5"/>
  <c r="AD312" i="5"/>
  <c r="Y344" i="5"/>
  <c r="AF214" i="4"/>
  <c r="AX214" i="4" s="1"/>
  <c r="AF257" i="4"/>
  <c r="AX257" i="4" s="1"/>
  <c r="Y288" i="5"/>
  <c r="Y298" i="5"/>
  <c r="AG230" i="4"/>
  <c r="AY230" i="4" s="1"/>
  <c r="BK230" i="4"/>
  <c r="Y60" i="5"/>
  <c r="Y163" i="5"/>
  <c r="AD235" i="5"/>
  <c r="AD244" i="5"/>
  <c r="AD249" i="5"/>
  <c r="Y112" i="5"/>
  <c r="BK213" i="4"/>
  <c r="AG213" i="4"/>
  <c r="AY213" i="4" s="1"/>
  <c r="AM387" i="5"/>
  <c r="BK262" i="4"/>
  <c r="AG262" i="4"/>
  <c r="AY262" i="4" s="1"/>
  <c r="N172" i="5"/>
  <c r="AT172" i="5"/>
  <c r="BK253" i="4"/>
  <c r="AG253" i="4"/>
  <c r="AY253" i="4" s="1"/>
  <c r="AD203" i="5"/>
  <c r="Y245" i="5"/>
  <c r="AD188" i="5"/>
  <c r="Y44" i="5"/>
  <c r="Y230" i="5"/>
  <c r="AD153" i="5"/>
  <c r="AD267" i="5"/>
  <c r="Y286" i="5"/>
  <c r="AD276" i="5"/>
  <c r="AG206" i="4"/>
  <c r="AY206" i="4" s="1"/>
  <c r="BK206" i="4"/>
  <c r="Y38" i="5"/>
  <c r="Y183" i="5"/>
  <c r="AD192" i="5"/>
  <c r="Y94" i="5"/>
  <c r="AD208" i="5"/>
  <c r="Y71" i="5"/>
  <c r="Y155" i="5"/>
  <c r="AD152" i="5"/>
  <c r="Y254" i="5"/>
  <c r="AD151" i="5"/>
  <c r="Y52" i="5"/>
  <c r="Y22" i="5"/>
  <c r="AD269" i="5"/>
  <c r="Y229" i="5"/>
  <c r="AD139" i="5"/>
  <c r="AD318" i="5"/>
  <c r="AD328" i="5"/>
  <c r="Y280" i="5"/>
  <c r="AD252" i="5"/>
  <c r="AD154" i="5"/>
  <c r="Y75" i="5"/>
  <c r="Y131" i="5"/>
  <c r="Y322" i="5"/>
  <c r="AD277" i="5"/>
  <c r="AD283" i="5"/>
  <c r="AF252" i="4"/>
  <c r="AX252" i="4" s="1"/>
  <c r="BK211" i="4"/>
  <c r="AG211" i="4"/>
  <c r="AY211" i="4" s="1"/>
  <c r="BK265" i="4"/>
  <c r="AG265" i="4"/>
  <c r="AY265" i="4" s="1"/>
  <c r="BK250" i="4"/>
  <c r="AG250" i="4"/>
  <c r="AY250" i="4" s="1"/>
  <c r="Y116" i="5"/>
  <c r="Y190" i="5"/>
  <c r="Y264" i="5"/>
  <c r="AD181" i="5"/>
  <c r="AF265" i="4"/>
  <c r="AX265" i="4" s="1"/>
  <c r="Y191" i="5"/>
  <c r="Y175" i="5"/>
  <c r="AD204" i="5"/>
  <c r="AD241" i="5"/>
  <c r="Y303" i="5"/>
  <c r="AD285" i="5"/>
  <c r="AD334" i="5"/>
  <c r="AD344" i="5"/>
  <c r="Y310" i="5"/>
  <c r="AF238" i="4"/>
  <c r="AX238" i="4" s="1"/>
  <c r="BK241" i="4"/>
  <c r="AG241" i="4"/>
  <c r="AY241" i="4" s="1"/>
  <c r="AF229" i="4"/>
  <c r="AX229" i="4" s="1"/>
  <c r="BK261" i="4"/>
  <c r="AG261" i="4"/>
  <c r="AY261" i="4" s="1"/>
  <c r="BK207" i="4"/>
  <c r="AG207" i="4"/>
  <c r="AY207" i="4" s="1"/>
  <c r="AD240" i="5"/>
  <c r="Y132" i="5"/>
  <c r="Y246" i="5"/>
  <c r="AD164" i="5"/>
  <c r="N131" i="5"/>
  <c r="AT131" i="5"/>
  <c r="Y186" i="5"/>
  <c r="AG246" i="4"/>
  <c r="AY246" i="4" s="1"/>
  <c r="BK246" i="4"/>
  <c r="BK245" i="4"/>
  <c r="AG245" i="4"/>
  <c r="AY245" i="4" s="1"/>
  <c r="V268" i="4"/>
  <c r="AN268" i="4" s="1"/>
  <c r="N268" i="4"/>
  <c r="BF268" i="4"/>
  <c r="W268" i="4"/>
  <c r="AO268" i="4" s="1"/>
  <c r="O268" i="4"/>
  <c r="BO268" i="4" s="1"/>
  <c r="N160" i="5"/>
  <c r="AT160" i="5"/>
  <c r="R287" i="5"/>
  <c r="U287" i="5"/>
  <c r="AD287" i="5"/>
  <c r="Y287" i="5"/>
  <c r="R352" i="5"/>
  <c r="Y352" i="5"/>
  <c r="O352" i="5"/>
  <c r="U352" i="5"/>
  <c r="AM352" i="5"/>
  <c r="AD273" i="5"/>
  <c r="AD320" i="5"/>
  <c r="Y100" i="5"/>
  <c r="Y104" i="5"/>
  <c r="Y134" i="5"/>
  <c r="AD190" i="5"/>
  <c r="Y143" i="5"/>
  <c r="Y267" i="5"/>
  <c r="Y276" i="5"/>
  <c r="Y192" i="5"/>
  <c r="Y248" i="5"/>
  <c r="Y11" i="5"/>
  <c r="Y45" i="5"/>
  <c r="AD213" i="5"/>
  <c r="Y166" i="5"/>
  <c r="Y139" i="5"/>
  <c r="Y258" i="5"/>
  <c r="Y205" i="5"/>
  <c r="AD146" i="5"/>
  <c r="AD260" i="5"/>
  <c r="Y157" i="5"/>
  <c r="Y213" i="5"/>
  <c r="AD220" i="5"/>
  <c r="Y167" i="5"/>
  <c r="Y207" i="5"/>
  <c r="Y64" i="5"/>
  <c r="AD230" i="5"/>
  <c r="AD157" i="5"/>
  <c r="AD270" i="5"/>
  <c r="Y316" i="5"/>
  <c r="Y341" i="5"/>
  <c r="AD294" i="5"/>
  <c r="AF225" i="4"/>
  <c r="AX225" i="4" s="1"/>
  <c r="V257" i="5"/>
  <c r="BK244" i="4"/>
  <c r="AG244" i="4"/>
  <c r="AY244" i="4" s="1"/>
  <c r="BK220" i="4"/>
  <c r="AG220" i="4"/>
  <c r="AY220" i="4" s="1"/>
  <c r="Y292" i="5"/>
  <c r="AD280" i="5"/>
  <c r="AF223" i="4"/>
  <c r="AX223" i="4" s="1"/>
  <c r="BK234" i="4"/>
  <c r="AG234" i="4"/>
  <c r="AY234" i="4" s="1"/>
  <c r="V203" i="5"/>
  <c r="AF244" i="4"/>
  <c r="AX244" i="4" s="1"/>
  <c r="V261" i="5"/>
  <c r="AD234" i="5"/>
  <c r="Y144" i="5"/>
  <c r="Y185" i="5"/>
  <c r="Y188" i="5"/>
  <c r="Y115" i="5"/>
  <c r="O271" i="5"/>
  <c r="Y271" i="5"/>
  <c r="AD271" i="5"/>
  <c r="U271" i="5"/>
  <c r="Y74" i="5"/>
  <c r="AD218" i="5"/>
  <c r="Y118" i="5"/>
  <c r="Y33" i="5"/>
  <c r="Y83" i="5"/>
  <c r="AD161" i="5"/>
  <c r="AD246" i="5"/>
  <c r="Y47" i="5"/>
  <c r="Y36" i="5"/>
  <c r="Y126" i="5"/>
  <c r="Y200" i="5"/>
  <c r="AD170" i="5"/>
  <c r="Y53" i="5"/>
  <c r="Y42" i="5"/>
  <c r="Y120" i="5"/>
  <c r="Y177" i="5"/>
  <c r="Y156" i="5"/>
  <c r="Y202" i="5"/>
  <c r="AD254" i="5"/>
  <c r="Y154" i="5"/>
  <c r="Y46" i="5"/>
  <c r="Y224" i="5"/>
  <c r="Y222" i="5"/>
  <c r="AD289" i="5"/>
  <c r="Y290" i="5"/>
  <c r="BK226" i="4"/>
  <c r="AG226" i="4"/>
  <c r="AY226" i="4" s="1"/>
  <c r="BK259" i="4"/>
  <c r="AG259" i="4"/>
  <c r="AY259" i="4" s="1"/>
  <c r="Y10" i="5"/>
  <c r="AD187" i="5"/>
  <c r="Y102" i="5"/>
  <c r="AD168" i="5"/>
  <c r="AF243" i="4"/>
  <c r="AX243" i="4" s="1"/>
  <c r="Y91" i="5"/>
  <c r="Y81" i="5"/>
  <c r="Y9" i="5"/>
  <c r="AD214" i="5"/>
  <c r="Y29" i="5"/>
  <c r="AD222" i="5"/>
  <c r="AD303" i="5"/>
  <c r="Y347" i="5"/>
  <c r="Y334" i="5"/>
  <c r="AD337" i="5"/>
  <c r="BK217" i="4"/>
  <c r="AG217" i="4"/>
  <c r="AY217" i="4" s="1"/>
  <c r="Y301" i="5"/>
  <c r="BK237" i="4"/>
  <c r="AG237" i="4"/>
  <c r="AY237" i="4" s="1"/>
  <c r="Y147" i="5"/>
  <c r="AD261" i="5"/>
  <c r="Y55" i="5"/>
  <c r="AD223" i="5"/>
  <c r="AD321" i="5"/>
  <c r="BK252" i="4"/>
  <c r="AG252" i="4"/>
  <c r="AY252" i="4" s="1"/>
  <c r="BK257" i="4"/>
  <c r="AG257" i="4"/>
  <c r="AY257" i="4" s="1"/>
  <c r="BK260" i="4"/>
  <c r="AG260" i="4"/>
  <c r="AY260" i="4" s="1"/>
  <c r="N148" i="5"/>
  <c r="AT148" i="5"/>
  <c r="AD217" i="5"/>
  <c r="Y85" i="5"/>
  <c r="Y339" i="5"/>
  <c r="Y289" i="5"/>
  <c r="AF248" i="4"/>
  <c r="AX248" i="4" s="1"/>
  <c r="BK227" i="4"/>
  <c r="AG227" i="4"/>
  <c r="AY227" i="4" s="1"/>
  <c r="Y345" i="5"/>
  <c r="Y122" i="5"/>
  <c r="Y18" i="5"/>
  <c r="Y8" i="5"/>
  <c r="Y92" i="5"/>
  <c r="Y196" i="5"/>
  <c r="BK242" i="4"/>
  <c r="AG242" i="4"/>
  <c r="AY242" i="4" s="1"/>
  <c r="BK267" i="4"/>
  <c r="AG267" i="4"/>
  <c r="AY267" i="4" s="1"/>
  <c r="AD155" i="5"/>
  <c r="AD173" i="5"/>
  <c r="Y173" i="5"/>
  <c r="Y110" i="5"/>
  <c r="Y89" i="5"/>
  <c r="AD263" i="5"/>
  <c r="Y149" i="5"/>
  <c r="AD330" i="5"/>
  <c r="Y312" i="5"/>
  <c r="AD310" i="5"/>
  <c r="AF230" i="4"/>
  <c r="AX230" i="4" s="1"/>
  <c r="AF255" i="4"/>
  <c r="AX255" i="4" s="1"/>
  <c r="AD348" i="5"/>
  <c r="AG254" i="4"/>
  <c r="AY254" i="4" s="1"/>
  <c r="BK254" i="4"/>
  <c r="Y261" i="5"/>
  <c r="AD307" i="5"/>
  <c r="AD212" i="5"/>
  <c r="U361" i="5"/>
  <c r="O354" i="5"/>
  <c r="Y390" i="5"/>
  <c r="BK223" i="4"/>
  <c r="AG223" i="4"/>
  <c r="AY223" i="4" s="1"/>
  <c r="AG214" i="4"/>
  <c r="AY214" i="4" s="1"/>
  <c r="BK214" i="4"/>
  <c r="Y247" i="5"/>
  <c r="Y217" i="5"/>
  <c r="Y210" i="5"/>
  <c r="Y19" i="5"/>
  <c r="Y232" i="5"/>
  <c r="AD338" i="5"/>
  <c r="Y109" i="5"/>
  <c r="AD179" i="5"/>
  <c r="Y216" i="5"/>
  <c r="AD148" i="5"/>
  <c r="AD143" i="5"/>
  <c r="Y184" i="5"/>
  <c r="AD233" i="5"/>
  <c r="Y136" i="5"/>
  <c r="Y40" i="5"/>
  <c r="Y240" i="5"/>
  <c r="AT189" i="5"/>
  <c r="AD248" i="5"/>
  <c r="AD259" i="5"/>
  <c r="AD236" i="5"/>
  <c r="N125" i="5"/>
  <c r="AT125" i="5"/>
  <c r="Y161" i="5"/>
  <c r="Y148" i="5"/>
  <c r="AD145" i="5"/>
  <c r="AD224" i="5"/>
  <c r="AD142" i="5"/>
  <c r="AD316" i="5"/>
  <c r="Y306" i="5"/>
  <c r="Y324" i="5"/>
  <c r="Y300" i="5"/>
  <c r="Y309" i="5"/>
  <c r="Y294" i="5"/>
  <c r="AF217" i="4"/>
  <c r="AX217" i="4" s="1"/>
  <c r="BK236" i="4"/>
  <c r="AG236" i="4"/>
  <c r="AY236" i="4" s="1"/>
  <c r="Y278" i="5"/>
  <c r="AD336" i="5"/>
  <c r="BK255" i="4"/>
  <c r="AG255" i="4"/>
  <c r="AY255" i="4" s="1"/>
  <c r="V235" i="5"/>
  <c r="AF220" i="4"/>
  <c r="AX220" i="4" s="1"/>
  <c r="AG238" i="4"/>
  <c r="AY238" i="4" s="1"/>
  <c r="BK238" i="4"/>
  <c r="AF253" i="4"/>
  <c r="AX253" i="4" s="1"/>
  <c r="Y203" i="5"/>
  <c r="AD182" i="5"/>
  <c r="AD197" i="5"/>
  <c r="Y61" i="5"/>
  <c r="AD177" i="5"/>
  <c r="BK203" i="4"/>
  <c r="AG203" i="4"/>
  <c r="AY203" i="4" s="1"/>
  <c r="Y317" i="5"/>
  <c r="AD311" i="5"/>
  <c r="BK224" i="4"/>
  <c r="AG224" i="4"/>
  <c r="AY224" i="4" s="1"/>
  <c r="BK263" i="4"/>
  <c r="AG263" i="4"/>
  <c r="AY263" i="4" s="1"/>
  <c r="Y103" i="5"/>
  <c r="AD169" i="5"/>
  <c r="Y255" i="5"/>
  <c r="Y93" i="5"/>
  <c r="N139" i="5"/>
  <c r="AT139" i="5"/>
  <c r="AD313" i="5"/>
  <c r="V268" i="5"/>
  <c r="AD314" i="5"/>
  <c r="AT176" i="5"/>
  <c r="Y223" i="5"/>
  <c r="Y221" i="5"/>
  <c r="AD180" i="5"/>
  <c r="Y263" i="5"/>
  <c r="Y266" i="5"/>
  <c r="Y234" i="5"/>
  <c r="Y330" i="5"/>
  <c r="AD347" i="5"/>
  <c r="AD279" i="5"/>
  <c r="BK233" i="4"/>
  <c r="AG233" i="4"/>
  <c r="AY233" i="4" s="1"/>
  <c r="V218" i="5"/>
  <c r="BK264" i="4"/>
  <c r="AG264" i="4"/>
  <c r="AY264" i="4" s="1"/>
  <c r="AD301" i="5"/>
  <c r="AF263" i="4"/>
  <c r="AX263" i="4" s="1"/>
  <c r="AD147" i="5"/>
  <c r="AF228" i="4"/>
  <c r="AX228" i="4" s="1"/>
  <c r="AD331" i="5"/>
  <c r="Y321" i="5"/>
  <c r="AD174" i="5"/>
  <c r="Y367" i="5"/>
  <c r="BK221" i="4"/>
  <c r="AG221" i="4"/>
  <c r="AY221" i="4" s="1"/>
  <c r="Y12" i="5"/>
  <c r="N120" i="5"/>
  <c r="AT120" i="5"/>
  <c r="Y168" i="5"/>
  <c r="Y269" i="5"/>
  <c r="AD162" i="5"/>
  <c r="Y159" i="5"/>
  <c r="Y32" i="5"/>
  <c r="AD272" i="5"/>
  <c r="BK212" i="4"/>
  <c r="AG212" i="4"/>
  <c r="AY212" i="4" s="1"/>
  <c r="BK218" i="4"/>
  <c r="AG218" i="4"/>
  <c r="AY218" i="4" s="1"/>
  <c r="BK216" i="4"/>
  <c r="AG216" i="4"/>
  <c r="AY216" i="4" s="1"/>
  <c r="AD333" i="5"/>
  <c r="BK229" i="4"/>
  <c r="AG229" i="4"/>
  <c r="AY229" i="4" s="1"/>
  <c r="N146" i="5"/>
  <c r="AT146" i="5"/>
  <c r="AD176" i="5"/>
  <c r="Y58" i="5"/>
  <c r="Y176" i="5"/>
  <c r="AD171" i="5"/>
  <c r="Y174" i="5"/>
  <c r="AD295" i="5"/>
  <c r="AD329" i="5"/>
  <c r="BK243" i="4"/>
  <c r="AG243" i="4"/>
  <c r="AY243" i="4" s="1"/>
  <c r="Y311" i="5"/>
  <c r="AF260" i="4"/>
  <c r="AX260" i="4" s="1"/>
  <c r="AD345" i="5"/>
  <c r="Y165" i="5"/>
  <c r="AD144" i="5"/>
  <c r="Y243" i="5"/>
  <c r="Y242" i="5"/>
  <c r="Y51" i="5"/>
  <c r="Y343" i="5"/>
  <c r="BK240" i="4"/>
  <c r="AG240" i="4"/>
  <c r="AY240" i="4" s="1"/>
  <c r="Y313" i="5"/>
  <c r="AD305" i="5"/>
  <c r="Y211" i="5"/>
  <c r="AD266" i="5"/>
  <c r="Y253" i="5"/>
  <c r="Y279" i="5"/>
  <c r="Y337" i="5"/>
  <c r="AF251" i="4"/>
  <c r="AX251" i="4" s="1"/>
  <c r="BK209" i="4"/>
  <c r="AG209" i="4"/>
  <c r="AY209" i="4" s="1"/>
  <c r="Y282" i="5"/>
  <c r="BK266" i="4"/>
  <c r="AG266" i="4"/>
  <c r="AY266" i="4" s="1"/>
  <c r="Y98" i="5"/>
  <c r="Y28" i="5"/>
  <c r="AD215" i="5"/>
  <c r="Y325" i="5"/>
  <c r="AD319" i="5"/>
  <c r="U319" i="5"/>
  <c r="Y319" i="5"/>
  <c r="R319" i="5"/>
  <c r="AD191" i="5"/>
  <c r="N340" i="4"/>
  <c r="V340" i="4"/>
  <c r="AN340" i="4" s="1"/>
  <c r="BF333" i="4"/>
  <c r="W333" i="4"/>
  <c r="AO333" i="4" s="1"/>
  <c r="O333" i="4"/>
  <c r="BO333" i="4" s="1"/>
  <c r="N327" i="4"/>
  <c r="V327" i="4"/>
  <c r="AN327" i="4" s="1"/>
  <c r="BF323" i="4"/>
  <c r="W323" i="4"/>
  <c r="AO323" i="4" s="1"/>
  <c r="O323" i="4"/>
  <c r="V312" i="4"/>
  <c r="AN312" i="4" s="1"/>
  <c r="N312" i="4"/>
  <c r="N316" i="4"/>
  <c r="B108" i="11" s="1"/>
  <c r="V316" i="4"/>
  <c r="AN316" i="4" s="1"/>
  <c r="V295" i="4"/>
  <c r="AN295" i="4" s="1"/>
  <c r="N295" i="4"/>
  <c r="B101" i="11" s="1"/>
  <c r="V299" i="4"/>
  <c r="AN299" i="4" s="1"/>
  <c r="N299" i="4"/>
  <c r="V296" i="8" s="1"/>
  <c r="V303" i="4"/>
  <c r="AN303" i="4" s="1"/>
  <c r="N303" i="4"/>
  <c r="V307" i="4"/>
  <c r="AN307" i="4" s="1"/>
  <c r="N307" i="4"/>
  <c r="V292" i="4"/>
  <c r="AN292" i="4" s="1"/>
  <c r="N292" i="4"/>
  <c r="B100" i="11" s="1"/>
  <c r="V272" i="4"/>
  <c r="AN272" i="4" s="1"/>
  <c r="N272" i="4"/>
  <c r="V269" i="8" s="1"/>
  <c r="V276" i="4"/>
  <c r="AN276" i="4" s="1"/>
  <c r="N276" i="4"/>
  <c r="V280" i="4"/>
  <c r="AN280" i="4" s="1"/>
  <c r="N280" i="4"/>
  <c r="B96" i="11" s="1"/>
  <c r="V284" i="4"/>
  <c r="AN284" i="4" s="1"/>
  <c r="N284" i="4"/>
  <c r="V288" i="4"/>
  <c r="AN288" i="4" s="1"/>
  <c r="N288" i="4"/>
  <c r="V285" i="8" s="1"/>
  <c r="BF350" i="4"/>
  <c r="O350" i="4"/>
  <c r="W350" i="4"/>
  <c r="AO350" i="4" s="1"/>
  <c r="N343" i="4"/>
  <c r="AF355" i="4" s="1"/>
  <c r="AX355" i="4" s="1"/>
  <c r="V343" i="4"/>
  <c r="AN343" i="4" s="1"/>
  <c r="V335" i="4"/>
  <c r="AN335" i="4" s="1"/>
  <c r="N335" i="4"/>
  <c r="V332" i="8" s="1"/>
  <c r="N319" i="4"/>
  <c r="B109" i="11" s="1"/>
  <c r="V319" i="4"/>
  <c r="AN319" i="4" s="1"/>
  <c r="N344" i="4"/>
  <c r="AF356" i="4" s="1"/>
  <c r="AX356" i="4" s="1"/>
  <c r="V344" i="4"/>
  <c r="AN344" i="4" s="1"/>
  <c r="BF343" i="4"/>
  <c r="O343" i="4"/>
  <c r="W343" i="4"/>
  <c r="AO343" i="4" s="1"/>
  <c r="BF340" i="4"/>
  <c r="W340" i="4"/>
  <c r="AO340" i="4" s="1"/>
  <c r="O340" i="4"/>
  <c r="AG352" i="4" s="1"/>
  <c r="AY352" i="4" s="1"/>
  <c r="V336" i="4"/>
  <c r="AN336" i="4" s="1"/>
  <c r="N336" i="4"/>
  <c r="V333" i="8" s="1"/>
  <c r="BF334" i="4"/>
  <c r="O334" i="4"/>
  <c r="W334" i="4"/>
  <c r="AO334" i="4" s="1"/>
  <c r="V320" i="4"/>
  <c r="AN320" i="4" s="1"/>
  <c r="N320" i="4"/>
  <c r="V317" i="8" s="1"/>
  <c r="V328" i="4"/>
  <c r="AN328" i="4" s="1"/>
  <c r="N328" i="4"/>
  <c r="B112" i="11" s="1"/>
  <c r="BF324" i="4"/>
  <c r="W324" i="4"/>
  <c r="AO324" i="4" s="1"/>
  <c r="O324" i="4"/>
  <c r="BF312" i="4"/>
  <c r="W312" i="4"/>
  <c r="AO312" i="4" s="1"/>
  <c r="O312" i="4"/>
  <c r="BF316" i="4"/>
  <c r="W316" i="4"/>
  <c r="AO316" i="4" s="1"/>
  <c r="O316" i="4"/>
  <c r="BO316" i="4" s="1"/>
  <c r="BF295" i="4"/>
  <c r="O295" i="4"/>
  <c r="BO295" i="4" s="1"/>
  <c r="W295" i="4"/>
  <c r="AO295" i="4" s="1"/>
  <c r="BF299" i="4"/>
  <c r="O299" i="4"/>
  <c r="W299" i="4"/>
  <c r="AO299" i="4" s="1"/>
  <c r="BF303" i="4"/>
  <c r="W303" i="4"/>
  <c r="AO303" i="4" s="1"/>
  <c r="O303" i="4"/>
  <c r="BF307" i="4"/>
  <c r="W307" i="4"/>
  <c r="AO307" i="4" s="1"/>
  <c r="O307" i="4"/>
  <c r="BF292" i="4"/>
  <c r="W292" i="4"/>
  <c r="AO292" i="4" s="1"/>
  <c r="O292" i="4"/>
  <c r="BO292" i="4" s="1"/>
  <c r="BF272" i="4"/>
  <c r="W272" i="4"/>
  <c r="AO272" i="4" s="1"/>
  <c r="O272" i="4"/>
  <c r="BF276" i="4"/>
  <c r="W276" i="4"/>
  <c r="AO276" i="4" s="1"/>
  <c r="O276" i="4"/>
  <c r="BF280" i="4"/>
  <c r="W280" i="4"/>
  <c r="AO280" i="4" s="1"/>
  <c r="O280" i="4"/>
  <c r="BO280" i="4" s="1"/>
  <c r="BF284" i="4"/>
  <c r="W284" i="4"/>
  <c r="AO284" i="4" s="1"/>
  <c r="O284" i="4"/>
  <c r="BO284" i="4" s="1"/>
  <c r="BF288" i="4"/>
  <c r="W288" i="4"/>
  <c r="AO288" i="4" s="1"/>
  <c r="O288" i="4"/>
  <c r="V345" i="4"/>
  <c r="AN345" i="4" s="1"/>
  <c r="N345" i="4"/>
  <c r="AF357" i="4" s="1"/>
  <c r="AX357" i="4" s="1"/>
  <c r="BF335" i="4"/>
  <c r="W335" i="4"/>
  <c r="AO335" i="4" s="1"/>
  <c r="O335" i="4"/>
  <c r="BO335" i="4" s="1"/>
  <c r="V310" i="4"/>
  <c r="AN310" i="4" s="1"/>
  <c r="N310" i="4"/>
  <c r="V304" i="4"/>
  <c r="AN304" i="4" s="1"/>
  <c r="N304" i="4"/>
  <c r="V289" i="4"/>
  <c r="AN289" i="4" s="1"/>
  <c r="N289" i="4"/>
  <c r="BF345" i="4"/>
  <c r="W345" i="4"/>
  <c r="AO345" i="4" s="1"/>
  <c r="O345" i="4"/>
  <c r="AG357" i="4" s="1"/>
  <c r="AY357" i="4" s="1"/>
  <c r="V346" i="4"/>
  <c r="AN346" i="4" s="1"/>
  <c r="N346" i="4"/>
  <c r="AF358" i="4" s="1"/>
  <c r="AX358" i="4" s="1"/>
  <c r="BF342" i="4"/>
  <c r="O342" i="4"/>
  <c r="W342" i="4"/>
  <c r="AO342" i="4" s="1"/>
  <c r="V330" i="4"/>
  <c r="AN330" i="4" s="1"/>
  <c r="N330" i="4"/>
  <c r="V327" i="8" s="1"/>
  <c r="N338" i="4"/>
  <c r="V335" i="8" s="1"/>
  <c r="V338" i="4"/>
  <c r="AN338" i="4" s="1"/>
  <c r="BF336" i="4"/>
  <c r="W336" i="4"/>
  <c r="AO336" i="4" s="1"/>
  <c r="O336" i="4"/>
  <c r="BO336" i="4" s="1"/>
  <c r="V322" i="4"/>
  <c r="AN322" i="4" s="1"/>
  <c r="N322" i="4"/>
  <c r="B110" i="11" s="1"/>
  <c r="BF318" i="4"/>
  <c r="O318" i="4"/>
  <c r="W318" i="4"/>
  <c r="AO318" i="4" s="1"/>
  <c r="BF326" i="4"/>
  <c r="O326" i="4"/>
  <c r="BO326" i="4" s="1"/>
  <c r="W326" i="4"/>
  <c r="AO326" i="4" s="1"/>
  <c r="BF313" i="4"/>
  <c r="W313" i="4"/>
  <c r="AO313" i="4" s="1"/>
  <c r="O313" i="4"/>
  <c r="BF310" i="4"/>
  <c r="O310" i="4"/>
  <c r="W310" i="4"/>
  <c r="AO310" i="4" s="1"/>
  <c r="BF296" i="4"/>
  <c r="W296" i="4"/>
  <c r="AO296" i="4" s="1"/>
  <c r="O296" i="4"/>
  <c r="BF300" i="4"/>
  <c r="W300" i="4"/>
  <c r="AO300" i="4" s="1"/>
  <c r="O300" i="4"/>
  <c r="BF304" i="4"/>
  <c r="W304" i="4"/>
  <c r="AO304" i="4" s="1"/>
  <c r="O304" i="4"/>
  <c r="BO304" i="4" s="1"/>
  <c r="BF308" i="4"/>
  <c r="W308" i="4"/>
  <c r="AO308" i="4" s="1"/>
  <c r="O308" i="4"/>
  <c r="BO308" i="4" s="1"/>
  <c r="W269" i="4"/>
  <c r="AO269" i="4" s="1"/>
  <c r="BF269" i="4"/>
  <c r="O269" i="4"/>
  <c r="W273" i="4"/>
  <c r="AO273" i="4" s="1"/>
  <c r="BF273" i="4"/>
  <c r="O273" i="4"/>
  <c r="W277" i="4"/>
  <c r="AO277" i="4" s="1"/>
  <c r="BF277" i="4"/>
  <c r="O277" i="4"/>
  <c r="W281" i="4"/>
  <c r="AO281" i="4" s="1"/>
  <c r="BF281" i="4"/>
  <c r="O281" i="4"/>
  <c r="BO281" i="4" s="1"/>
  <c r="W285" i="4"/>
  <c r="AO285" i="4" s="1"/>
  <c r="BF285" i="4"/>
  <c r="O285" i="4"/>
  <c r="W289" i="4"/>
  <c r="AO289" i="4" s="1"/>
  <c r="BF289" i="4"/>
  <c r="O289" i="4"/>
  <c r="N342" i="4"/>
  <c r="V342" i="4"/>
  <c r="AN342" i="4" s="1"/>
  <c r="W317" i="4"/>
  <c r="AO317" i="4" s="1"/>
  <c r="BF317" i="4"/>
  <c r="O317" i="4"/>
  <c r="BO317" i="4" s="1"/>
  <c r="V300" i="4"/>
  <c r="AN300" i="4" s="1"/>
  <c r="N300" i="4"/>
  <c r="V273" i="4"/>
  <c r="AN273" i="4" s="1"/>
  <c r="N273" i="4"/>
  <c r="V341" i="4"/>
  <c r="AN341" i="4" s="1"/>
  <c r="N341" i="4"/>
  <c r="AF353" i="4" s="1"/>
  <c r="AX353" i="4" s="1"/>
  <c r="BF337" i="4"/>
  <c r="W337" i="4"/>
  <c r="AO337" i="4" s="1"/>
  <c r="O337" i="4"/>
  <c r="V323" i="4"/>
  <c r="AN323" i="4" s="1"/>
  <c r="N323" i="4"/>
  <c r="V320" i="8" s="1"/>
  <c r="BF319" i="4"/>
  <c r="O319" i="4"/>
  <c r="W319" i="4"/>
  <c r="AO319" i="4" s="1"/>
  <c r="BF327" i="4"/>
  <c r="O327" i="4"/>
  <c r="BO327" i="4" s="1"/>
  <c r="W327" i="4"/>
  <c r="AO327" i="4" s="1"/>
  <c r="V314" i="4"/>
  <c r="AN314" i="4" s="1"/>
  <c r="N314" i="4"/>
  <c r="V311" i="8" s="1"/>
  <c r="V293" i="4"/>
  <c r="AN293" i="4" s="1"/>
  <c r="N293" i="4"/>
  <c r="V290" i="8" s="1"/>
  <c r="V297" i="4"/>
  <c r="AN297" i="4" s="1"/>
  <c r="N297" i="4"/>
  <c r="V301" i="4"/>
  <c r="AN301" i="4" s="1"/>
  <c r="N301" i="4"/>
  <c r="B103" i="11" s="1"/>
  <c r="V305" i="4"/>
  <c r="AN305" i="4" s="1"/>
  <c r="N305" i="4"/>
  <c r="V302" i="8" s="1"/>
  <c r="V309" i="4"/>
  <c r="AN309" i="4" s="1"/>
  <c r="N309" i="4"/>
  <c r="V306" i="8" s="1"/>
  <c r="V270" i="4"/>
  <c r="AN270" i="4" s="1"/>
  <c r="N270" i="4"/>
  <c r="V274" i="4"/>
  <c r="AN274" i="4" s="1"/>
  <c r="N274" i="4"/>
  <c r="B94" i="11" s="1"/>
  <c r="V278" i="4"/>
  <c r="AN278" i="4" s="1"/>
  <c r="N278" i="4"/>
  <c r="V275" i="8" s="1"/>
  <c r="V282" i="4"/>
  <c r="AN282" i="4" s="1"/>
  <c r="N282" i="4"/>
  <c r="V279" i="8" s="1"/>
  <c r="V286" i="4"/>
  <c r="AN286" i="4" s="1"/>
  <c r="N286" i="4"/>
  <c r="B98" i="11" s="1"/>
  <c r="V290" i="4"/>
  <c r="AN290" i="4" s="1"/>
  <c r="N290" i="4"/>
  <c r="V329" i="4"/>
  <c r="AN329" i="4" s="1"/>
  <c r="N329" i="4"/>
  <c r="V326" i="8" s="1"/>
  <c r="V313" i="4"/>
  <c r="AN313" i="4" s="1"/>
  <c r="N313" i="4"/>
  <c r="B107" i="11" s="1"/>
  <c r="V269" i="4"/>
  <c r="AN269" i="4" s="1"/>
  <c r="N269" i="4"/>
  <c r="V281" i="4"/>
  <c r="AN281" i="4" s="1"/>
  <c r="N281" i="4"/>
  <c r="V278" i="8" s="1"/>
  <c r="N347" i="4"/>
  <c r="V347" i="4"/>
  <c r="AN347" i="4" s="1"/>
  <c r="BF341" i="4"/>
  <c r="W341" i="4"/>
  <c r="AO341" i="4" s="1"/>
  <c r="O341" i="4"/>
  <c r="BF338" i="4"/>
  <c r="W338" i="4"/>
  <c r="AO338" i="4" s="1"/>
  <c r="O338" i="4"/>
  <c r="N324" i="4"/>
  <c r="V321" i="8" s="1"/>
  <c r="V324" i="4"/>
  <c r="AN324" i="4" s="1"/>
  <c r="BF320" i="4"/>
  <c r="W320" i="4"/>
  <c r="AO320" i="4" s="1"/>
  <c r="O320" i="4"/>
  <c r="BO320" i="4" s="1"/>
  <c r="BF328" i="4"/>
  <c r="W328" i="4"/>
  <c r="AO328" i="4" s="1"/>
  <c r="O328" i="4"/>
  <c r="BO328" i="4" s="1"/>
  <c r="BF314" i="4"/>
  <c r="O314" i="4"/>
  <c r="W314" i="4"/>
  <c r="AO314" i="4" s="1"/>
  <c r="W293" i="4"/>
  <c r="AO293" i="4" s="1"/>
  <c r="BF293" i="4"/>
  <c r="O293" i="4"/>
  <c r="W297" i="4"/>
  <c r="AO297" i="4" s="1"/>
  <c r="O297" i="4"/>
  <c r="BF297" i="4"/>
  <c r="W301" i="4"/>
  <c r="AO301" i="4" s="1"/>
  <c r="BF301" i="4"/>
  <c r="O301" i="4"/>
  <c r="BO301" i="4" s="1"/>
  <c r="W305" i="4"/>
  <c r="AO305" i="4" s="1"/>
  <c r="BF305" i="4"/>
  <c r="O305" i="4"/>
  <c r="W309" i="4"/>
  <c r="AO309" i="4" s="1"/>
  <c r="BF309" i="4"/>
  <c r="O309" i="4"/>
  <c r="W270" i="4"/>
  <c r="AO270" i="4" s="1"/>
  <c r="BF270" i="4"/>
  <c r="O270" i="4"/>
  <c r="W274" i="4"/>
  <c r="AO274" i="4" s="1"/>
  <c r="BF274" i="4"/>
  <c r="O274" i="4"/>
  <c r="BO274" i="4" s="1"/>
  <c r="W278" i="4"/>
  <c r="AO278" i="4" s="1"/>
  <c r="BF278" i="4"/>
  <c r="O278" i="4"/>
  <c r="W282" i="4"/>
  <c r="AO282" i="4" s="1"/>
  <c r="BF282" i="4"/>
  <c r="O282" i="4"/>
  <c r="W286" i="4"/>
  <c r="AO286" i="4" s="1"/>
  <c r="BF286" i="4"/>
  <c r="O286" i="4"/>
  <c r="W290" i="4"/>
  <c r="AO290" i="4" s="1"/>
  <c r="BF290" i="4"/>
  <c r="O290" i="4"/>
  <c r="V337" i="4"/>
  <c r="AN337" i="4" s="1"/>
  <c r="N337" i="4"/>
  <c r="B115" i="11" s="1"/>
  <c r="BF325" i="4"/>
  <c r="W325" i="4"/>
  <c r="AO325" i="4" s="1"/>
  <c r="O325" i="4"/>
  <c r="V296" i="4"/>
  <c r="AN296" i="4" s="1"/>
  <c r="N296" i="4"/>
  <c r="V293" i="8" s="1"/>
  <c r="V308" i="4"/>
  <c r="AN308" i="4" s="1"/>
  <c r="N308" i="4"/>
  <c r="V285" i="4"/>
  <c r="AN285" i="4" s="1"/>
  <c r="N285" i="4"/>
  <c r="N331" i="4"/>
  <c r="V331" i="4"/>
  <c r="AN331" i="4" s="1"/>
  <c r="BF347" i="4"/>
  <c r="O347" i="4"/>
  <c r="AG359" i="4" s="1"/>
  <c r="AY359" i="4" s="1"/>
  <c r="W347" i="4"/>
  <c r="AO347" i="4" s="1"/>
  <c r="V332" i="4"/>
  <c r="AN332" i="4" s="1"/>
  <c r="N332" i="4"/>
  <c r="V349" i="4"/>
  <c r="AN349" i="4" s="1"/>
  <c r="N349" i="4"/>
  <c r="V333" i="4"/>
  <c r="AN333" i="4" s="1"/>
  <c r="N333" i="4"/>
  <c r="V330" i="8" s="1"/>
  <c r="BF331" i="4"/>
  <c r="O331" i="4"/>
  <c r="W331" i="4"/>
  <c r="AO331" i="4" s="1"/>
  <c r="V317" i="4"/>
  <c r="AN317" i="4" s="1"/>
  <c r="N317" i="4"/>
  <c r="V325" i="4"/>
  <c r="AN325" i="4" s="1"/>
  <c r="N325" i="4"/>
  <c r="B111" i="11" s="1"/>
  <c r="BF321" i="4"/>
  <c r="W321" i="4"/>
  <c r="AO321" i="4" s="1"/>
  <c r="O321" i="4"/>
  <c r="N311" i="4"/>
  <c r="V308" i="8" s="1"/>
  <c r="V311" i="4"/>
  <c r="AN311" i="4" s="1"/>
  <c r="N315" i="4"/>
  <c r="V312" i="8" s="1"/>
  <c r="V315" i="4"/>
  <c r="AN315" i="4" s="1"/>
  <c r="V294" i="4"/>
  <c r="AN294" i="4" s="1"/>
  <c r="N294" i="4"/>
  <c r="V291" i="8" s="1"/>
  <c r="V298" i="4"/>
  <c r="AN298" i="4" s="1"/>
  <c r="N298" i="4"/>
  <c r="V302" i="4"/>
  <c r="AN302" i="4" s="1"/>
  <c r="N302" i="4"/>
  <c r="V299" i="8" s="1"/>
  <c r="V306" i="4"/>
  <c r="AN306" i="4" s="1"/>
  <c r="N306" i="4"/>
  <c r="V303" i="8" s="1"/>
  <c r="V291" i="4"/>
  <c r="AN291" i="4" s="1"/>
  <c r="N291" i="4"/>
  <c r="V271" i="4"/>
  <c r="AN271" i="4" s="1"/>
  <c r="N271" i="4"/>
  <c r="V275" i="4"/>
  <c r="AN275" i="4" s="1"/>
  <c r="N275" i="4"/>
  <c r="V279" i="4"/>
  <c r="AN279" i="4" s="1"/>
  <c r="N279" i="4"/>
  <c r="V283" i="4"/>
  <c r="AN283" i="4" s="1"/>
  <c r="N283" i="4"/>
  <c r="B97" i="11" s="1"/>
  <c r="V287" i="4"/>
  <c r="AN287" i="4" s="1"/>
  <c r="N287" i="4"/>
  <c r="V284" i="8" s="1"/>
  <c r="BF344" i="4"/>
  <c r="W344" i="4"/>
  <c r="AO344" i="4" s="1"/>
  <c r="O344" i="4"/>
  <c r="V321" i="4"/>
  <c r="AN321" i="4" s="1"/>
  <c r="N321" i="4"/>
  <c r="V318" i="8" s="1"/>
  <c r="V277" i="4"/>
  <c r="AN277" i="4" s="1"/>
  <c r="N277" i="4"/>
  <c r="BF346" i="4"/>
  <c r="O346" i="4"/>
  <c r="AG358" i="4" s="1"/>
  <c r="AY358" i="4" s="1"/>
  <c r="W346" i="4"/>
  <c r="AO346" i="4" s="1"/>
  <c r="W329" i="4"/>
  <c r="AO329" i="4" s="1"/>
  <c r="BF329" i="4"/>
  <c r="O329" i="4"/>
  <c r="BO329" i="4" s="1"/>
  <c r="V348" i="4"/>
  <c r="AN348" i="4" s="1"/>
  <c r="N348" i="4"/>
  <c r="BF330" i="4"/>
  <c r="O330" i="4"/>
  <c r="W330" i="4"/>
  <c r="AO330" i="4" s="1"/>
  <c r="BF348" i="4"/>
  <c r="W348" i="4"/>
  <c r="AO348" i="4" s="1"/>
  <c r="O348" i="4"/>
  <c r="N339" i="4"/>
  <c r="V336" i="8" s="1"/>
  <c r="V351" i="4"/>
  <c r="AN351" i="4" s="1"/>
  <c r="V339" i="4"/>
  <c r="AN339" i="4" s="1"/>
  <c r="BF349" i="4"/>
  <c r="W349" i="4"/>
  <c r="AO349" i="4" s="1"/>
  <c r="O349" i="4"/>
  <c r="V350" i="4"/>
  <c r="AN350" i="4" s="1"/>
  <c r="N350" i="4"/>
  <c r="AF362" i="4" s="1"/>
  <c r="AX362" i="4" s="1"/>
  <c r="BF339" i="4"/>
  <c r="W339" i="4"/>
  <c r="AO339" i="4" s="1"/>
  <c r="O339" i="4"/>
  <c r="W351" i="4"/>
  <c r="AO351" i="4" s="1"/>
  <c r="V334" i="4"/>
  <c r="AN334" i="4" s="1"/>
  <c r="N334" i="4"/>
  <c r="B114" i="11" s="1"/>
  <c r="BF332" i="4"/>
  <c r="W332" i="4"/>
  <c r="AO332" i="4" s="1"/>
  <c r="O332" i="4"/>
  <c r="V318" i="4"/>
  <c r="AN318" i="4" s="1"/>
  <c r="N318" i="4"/>
  <c r="V315" i="8" s="1"/>
  <c r="V326" i="4"/>
  <c r="AN326" i="4" s="1"/>
  <c r="N326" i="4"/>
  <c r="V323" i="8" s="1"/>
  <c r="BF322" i="4"/>
  <c r="O322" i="4"/>
  <c r="W322" i="4"/>
  <c r="AO322" i="4" s="1"/>
  <c r="BF311" i="4"/>
  <c r="O311" i="4"/>
  <c r="W311" i="4"/>
  <c r="AO311" i="4" s="1"/>
  <c r="BF315" i="4"/>
  <c r="W315" i="4"/>
  <c r="AO315" i="4" s="1"/>
  <c r="O315" i="4"/>
  <c r="BO315" i="4" s="1"/>
  <c r="W294" i="4"/>
  <c r="AO294" i="4" s="1"/>
  <c r="BF294" i="4"/>
  <c r="O294" i="4"/>
  <c r="W298" i="4"/>
  <c r="AO298" i="4" s="1"/>
  <c r="BF298" i="4"/>
  <c r="O298" i="4"/>
  <c r="W302" i="4"/>
  <c r="AO302" i="4" s="1"/>
  <c r="BF302" i="4"/>
  <c r="O302" i="4"/>
  <c r="BO302" i="4" s="1"/>
  <c r="W306" i="4"/>
  <c r="AO306" i="4" s="1"/>
  <c r="BF306" i="4"/>
  <c r="O306" i="4"/>
  <c r="BO306" i="4" s="1"/>
  <c r="BF291" i="4"/>
  <c r="W291" i="4"/>
  <c r="AO291" i="4" s="1"/>
  <c r="O291" i="4"/>
  <c r="BF271" i="4"/>
  <c r="W271" i="4"/>
  <c r="AO271" i="4" s="1"/>
  <c r="O271" i="4"/>
  <c r="BF275" i="4"/>
  <c r="W275" i="4"/>
  <c r="AO275" i="4" s="1"/>
  <c r="O275" i="4"/>
  <c r="BO275" i="4" s="1"/>
  <c r="BF279" i="4"/>
  <c r="W279" i="4"/>
  <c r="AO279" i="4" s="1"/>
  <c r="O279" i="4"/>
  <c r="BO279" i="4" s="1"/>
  <c r="BF283" i="4"/>
  <c r="O283" i="4"/>
  <c r="W283" i="4"/>
  <c r="AO283" i="4" s="1"/>
  <c r="BF287" i="4"/>
  <c r="O287" i="4"/>
  <c r="W287" i="4"/>
  <c r="AO287" i="4" s="1"/>
  <c r="AT171" i="5" l="1"/>
  <c r="AT196" i="5"/>
  <c r="AT191" i="5"/>
  <c r="AT136" i="5"/>
  <c r="BO350" i="4"/>
  <c r="AG362" i="4"/>
  <c r="AY362" i="4" s="1"/>
  <c r="B119" i="11"/>
  <c r="D119" i="11" s="1"/>
  <c r="AF361" i="4"/>
  <c r="AX361" i="4" s="1"/>
  <c r="BO349" i="4"/>
  <c r="AG361" i="4"/>
  <c r="AY361" i="4" s="1"/>
  <c r="BO348" i="4"/>
  <c r="AG360" i="4"/>
  <c r="AY360" i="4" s="1"/>
  <c r="V345" i="8"/>
  <c r="AF360" i="4"/>
  <c r="AX360" i="4" s="1"/>
  <c r="V344" i="8"/>
  <c r="AF359" i="4"/>
  <c r="AX359" i="4" s="1"/>
  <c r="AM365" i="5"/>
  <c r="AZ365" i="5" s="1"/>
  <c r="AT170" i="5"/>
  <c r="AM395" i="5"/>
  <c r="AQ395" i="5" s="1"/>
  <c r="AT183" i="5"/>
  <c r="N103" i="5"/>
  <c r="N200" i="5"/>
  <c r="AT150" i="5"/>
  <c r="Y358" i="5"/>
  <c r="AM369" i="5"/>
  <c r="AQ369" i="5" s="1"/>
  <c r="R358" i="5"/>
  <c r="Y373" i="5"/>
  <c r="U358" i="5"/>
  <c r="O358" i="5"/>
  <c r="AM381" i="5"/>
  <c r="AQ381" i="5" s="1"/>
  <c r="AT141" i="5"/>
  <c r="AM359" i="5"/>
  <c r="AZ359" i="5" s="1"/>
  <c r="BO344" i="4"/>
  <c r="AG356" i="4"/>
  <c r="AY356" i="4" s="1"/>
  <c r="BO343" i="4"/>
  <c r="AG355" i="4"/>
  <c r="AY355" i="4" s="1"/>
  <c r="AM406" i="5"/>
  <c r="Y386" i="5"/>
  <c r="U359" i="5"/>
  <c r="O353" i="5"/>
  <c r="Y359" i="5"/>
  <c r="U353" i="5"/>
  <c r="O359" i="5"/>
  <c r="Y353" i="5"/>
  <c r="AM353" i="5"/>
  <c r="BO342" i="4"/>
  <c r="AG354" i="4"/>
  <c r="AY354" i="4" s="1"/>
  <c r="V339" i="8"/>
  <c r="AF354" i="4"/>
  <c r="AX354" i="4" s="1"/>
  <c r="R351" i="5"/>
  <c r="O351" i="5"/>
  <c r="AM372" i="5"/>
  <c r="AM356" i="5"/>
  <c r="BO341" i="4"/>
  <c r="AG353" i="4"/>
  <c r="AY353" i="4" s="1"/>
  <c r="Y356" i="5"/>
  <c r="Y351" i="5"/>
  <c r="O356" i="5"/>
  <c r="U351" i="5"/>
  <c r="AM378" i="5"/>
  <c r="AZ390" i="5" s="1"/>
  <c r="U360" i="5"/>
  <c r="AM379" i="5"/>
  <c r="AZ379" i="5" s="1"/>
  <c r="R360" i="5"/>
  <c r="AM364" i="5"/>
  <c r="AZ364" i="5" s="1"/>
  <c r="AM394" i="5"/>
  <c r="Y360" i="5"/>
  <c r="R356" i="5"/>
  <c r="AM360" i="5"/>
  <c r="AZ360" i="5" s="1"/>
  <c r="V301" i="8"/>
  <c r="B104" i="11"/>
  <c r="D104" i="11" s="1"/>
  <c r="AT122" i="5"/>
  <c r="Y354" i="5"/>
  <c r="V265" i="8"/>
  <c r="B92" i="11"/>
  <c r="D92" i="11" s="1"/>
  <c r="AT158" i="5"/>
  <c r="Y399" i="5"/>
  <c r="O350" i="5"/>
  <c r="V343" i="8"/>
  <c r="B118" i="11"/>
  <c r="D118" i="11" s="1"/>
  <c r="AT142" i="5"/>
  <c r="R354" i="5"/>
  <c r="AT127" i="5"/>
  <c r="R350" i="5"/>
  <c r="N178" i="5"/>
  <c r="V268" i="8"/>
  <c r="B93" i="11"/>
  <c r="D93" i="11" s="1"/>
  <c r="U354" i="5"/>
  <c r="AM380" i="5"/>
  <c r="AM383" i="5"/>
  <c r="AQ383" i="5" s="1"/>
  <c r="V295" i="8"/>
  <c r="B102" i="11"/>
  <c r="D102" i="11" s="1"/>
  <c r="V274" i="8"/>
  <c r="B95" i="11"/>
  <c r="D95" i="11" s="1"/>
  <c r="V307" i="8"/>
  <c r="B106" i="11"/>
  <c r="D106" i="11" s="1"/>
  <c r="AT177" i="5"/>
  <c r="V337" i="8"/>
  <c r="B116" i="11"/>
  <c r="D116" i="11" s="1"/>
  <c r="AT123" i="5"/>
  <c r="AT163" i="5"/>
  <c r="AT105" i="5"/>
  <c r="AM402" i="5"/>
  <c r="AQ402" i="5" s="1"/>
  <c r="N155" i="5"/>
  <c r="V328" i="8"/>
  <c r="B113" i="11"/>
  <c r="D113" i="11" s="1"/>
  <c r="V286" i="8"/>
  <c r="B99" i="11"/>
  <c r="D99" i="11" s="1"/>
  <c r="V340" i="8"/>
  <c r="B117" i="11"/>
  <c r="D117" i="11" s="1"/>
  <c r="V304" i="8"/>
  <c r="B105" i="11"/>
  <c r="D105" i="11" s="1"/>
  <c r="N140" i="5"/>
  <c r="Y411" i="5"/>
  <c r="AM398" i="5"/>
  <c r="AQ398" i="5" s="1"/>
  <c r="U350" i="5"/>
  <c r="AM382" i="5"/>
  <c r="AQ382" i="5" s="1"/>
  <c r="Y350" i="5"/>
  <c r="AT168" i="5"/>
  <c r="AM410" i="5"/>
  <c r="AQ410" i="5" s="1"/>
  <c r="R361" i="5"/>
  <c r="N175" i="5"/>
  <c r="AM389" i="5"/>
  <c r="AQ389" i="5" s="1"/>
  <c r="O361" i="5"/>
  <c r="Y361" i="5"/>
  <c r="AT114" i="5"/>
  <c r="AM368" i="5"/>
  <c r="AM397" i="5"/>
  <c r="AM403" i="5"/>
  <c r="AQ403" i="5" s="1"/>
  <c r="AM370" i="5"/>
  <c r="AZ370" i="5" s="1"/>
  <c r="AM400" i="5"/>
  <c r="AQ400" i="5" s="1"/>
  <c r="Y392" i="5"/>
  <c r="Y393" i="5"/>
  <c r="R355" i="5"/>
  <c r="U355" i="5"/>
  <c r="Y355" i="5"/>
  <c r="AM391" i="5"/>
  <c r="O355" i="5"/>
  <c r="AM384" i="5"/>
  <c r="AQ384" i="5" s="1"/>
  <c r="AM401" i="5"/>
  <c r="N159" i="5"/>
  <c r="Y376" i="5"/>
  <c r="AT126" i="5"/>
  <c r="AT143" i="5"/>
  <c r="AM385" i="5"/>
  <c r="AQ385" i="5" s="1"/>
  <c r="AT145" i="5"/>
  <c r="AM388" i="5"/>
  <c r="AQ388" i="5" s="1"/>
  <c r="AM371" i="5"/>
  <c r="AQ371" i="5" s="1"/>
  <c r="AM396" i="5"/>
  <c r="AT184" i="5"/>
  <c r="AT185" i="5"/>
  <c r="N164" i="5"/>
  <c r="AT112" i="5"/>
  <c r="Y362" i="5"/>
  <c r="N107" i="5"/>
  <c r="BN337" i="4"/>
  <c r="V334" i="8"/>
  <c r="BN350" i="4"/>
  <c r="V347" i="8"/>
  <c r="BN325" i="4"/>
  <c r="V322" i="8"/>
  <c r="BN332" i="4"/>
  <c r="V329" i="8"/>
  <c r="BN269" i="4"/>
  <c r="V266" i="8"/>
  <c r="BN297" i="4"/>
  <c r="V294" i="8"/>
  <c r="BN345" i="4"/>
  <c r="V342" i="8"/>
  <c r="BN308" i="4"/>
  <c r="V305" i="8"/>
  <c r="BN341" i="4"/>
  <c r="V338" i="8"/>
  <c r="BN328" i="4"/>
  <c r="V325" i="8"/>
  <c r="BN344" i="4"/>
  <c r="V341" i="8"/>
  <c r="BN276" i="4"/>
  <c r="V273" i="8"/>
  <c r="BN303" i="4"/>
  <c r="V300" i="8"/>
  <c r="BN312" i="4"/>
  <c r="V309" i="8"/>
  <c r="BN270" i="4"/>
  <c r="V267" i="8"/>
  <c r="BN313" i="4"/>
  <c r="V310" i="8"/>
  <c r="BN279" i="4"/>
  <c r="V276" i="8"/>
  <c r="BN274" i="4"/>
  <c r="V271" i="8"/>
  <c r="BN322" i="4"/>
  <c r="V319" i="8"/>
  <c r="BN275" i="4"/>
  <c r="V272" i="8"/>
  <c r="BN273" i="4"/>
  <c r="V270" i="8"/>
  <c r="BN319" i="4"/>
  <c r="V316" i="8"/>
  <c r="BN286" i="4"/>
  <c r="V283" i="8"/>
  <c r="BN316" i="4"/>
  <c r="V313" i="8"/>
  <c r="BN283" i="4"/>
  <c r="V280" i="8"/>
  <c r="BN291" i="4"/>
  <c r="V288" i="8"/>
  <c r="BN300" i="4"/>
  <c r="V297" i="8"/>
  <c r="BN284" i="4"/>
  <c r="V281" i="8"/>
  <c r="BN292" i="4"/>
  <c r="V289" i="8"/>
  <c r="BN295" i="4"/>
  <c r="V292" i="8"/>
  <c r="BN349" i="4"/>
  <c r="V346" i="8"/>
  <c r="BN290" i="4"/>
  <c r="V287" i="8"/>
  <c r="BN301" i="4"/>
  <c r="V298" i="8"/>
  <c r="BN334" i="4"/>
  <c r="V331" i="8"/>
  <c r="BN317" i="4"/>
  <c r="V314" i="8"/>
  <c r="BN285" i="4"/>
  <c r="V282" i="8"/>
  <c r="BN280" i="4"/>
  <c r="V277" i="8"/>
  <c r="BN327" i="4"/>
  <c r="V324" i="8"/>
  <c r="AT194" i="5"/>
  <c r="AT121" i="5"/>
  <c r="AT179" i="5"/>
  <c r="AT118" i="5"/>
  <c r="AM404" i="5"/>
  <c r="AZ404" i="5" s="1"/>
  <c r="AT104" i="5"/>
  <c r="AM412" i="5"/>
  <c r="AQ412" i="5" s="1"/>
  <c r="AT201" i="5"/>
  <c r="AM408" i="5"/>
  <c r="AQ408" i="5" s="1"/>
  <c r="AT137" i="5"/>
  <c r="AT129" i="5"/>
  <c r="AT149" i="5"/>
  <c r="AT202" i="5"/>
  <c r="AT161" i="5"/>
  <c r="AM407" i="5"/>
  <c r="AQ407" i="5" s="1"/>
  <c r="AT106" i="5"/>
  <c r="AM405" i="5"/>
  <c r="AZ405" i="5" s="1"/>
  <c r="AT151" i="5"/>
  <c r="AT119" i="5"/>
  <c r="AT166" i="5"/>
  <c r="AM374" i="5"/>
  <c r="AQ374" i="5" s="1"/>
  <c r="AT117" i="5"/>
  <c r="AT128" i="5"/>
  <c r="AT144" i="5"/>
  <c r="AT195" i="5"/>
  <c r="AT152" i="5"/>
  <c r="AT109" i="5"/>
  <c r="AT197" i="5"/>
  <c r="AT115" i="5"/>
  <c r="AT187" i="5"/>
  <c r="AT124" i="5"/>
  <c r="AT111" i="5"/>
  <c r="AT132" i="5"/>
  <c r="AT186" i="5"/>
  <c r="AT162" i="5"/>
  <c r="AT173" i="5"/>
  <c r="AT188" i="5"/>
  <c r="AT192" i="5"/>
  <c r="AT102" i="5"/>
  <c r="U363" i="5"/>
  <c r="AT154" i="5"/>
  <c r="AT116" i="5"/>
  <c r="AT156" i="5"/>
  <c r="AT108" i="5"/>
  <c r="AM377" i="5"/>
  <c r="AQ377" i="5" s="1"/>
  <c r="AM362" i="5"/>
  <c r="AQ362" i="5" s="1"/>
  <c r="O363" i="5"/>
  <c r="R363" i="5"/>
  <c r="R357" i="5"/>
  <c r="Y357" i="5"/>
  <c r="AM366" i="5"/>
  <c r="AQ366" i="5" s="1"/>
  <c r="AM409" i="5"/>
  <c r="AQ409" i="5" s="1"/>
  <c r="AM363" i="5"/>
  <c r="AZ363" i="5" s="1"/>
  <c r="BN340" i="4"/>
  <c r="AF352" i="4"/>
  <c r="AX352" i="4" s="1"/>
  <c r="U357" i="5"/>
  <c r="AM375" i="5"/>
  <c r="AQ375" i="5" s="1"/>
  <c r="O357" i="5"/>
  <c r="O362" i="5"/>
  <c r="R362" i="5"/>
  <c r="AT133" i="5"/>
  <c r="AT157" i="5"/>
  <c r="AT181" i="5"/>
  <c r="AT198" i="5"/>
  <c r="AT110" i="5"/>
  <c r="AT174" i="5"/>
  <c r="AT138" i="5"/>
  <c r="AT130" i="5"/>
  <c r="AT135" i="5"/>
  <c r="AT182" i="5"/>
  <c r="AT199" i="5"/>
  <c r="AT169" i="5"/>
  <c r="AT180" i="5"/>
  <c r="AT167" i="5"/>
  <c r="AT153" i="5"/>
  <c r="AT190" i="5"/>
  <c r="AT193" i="5"/>
  <c r="AT134" i="5"/>
  <c r="AT165" i="5"/>
  <c r="G237" i="5"/>
  <c r="N237" i="5" s="1"/>
  <c r="G217" i="5"/>
  <c r="N217" i="5" s="1"/>
  <c r="G261" i="5"/>
  <c r="N261" i="5" s="1"/>
  <c r="G262" i="5"/>
  <c r="N262" i="5" s="1"/>
  <c r="G251" i="5"/>
  <c r="N251" i="5" s="1"/>
  <c r="G207" i="5"/>
  <c r="AT207" i="5" s="1"/>
  <c r="G232" i="5"/>
  <c r="N232" i="5" s="1"/>
  <c r="G252" i="5"/>
  <c r="AT252" i="5" s="1"/>
  <c r="G222" i="5"/>
  <c r="N222" i="5" s="1"/>
  <c r="G234" i="5"/>
  <c r="AT234" i="5" s="1"/>
  <c r="G243" i="5"/>
  <c r="N243" i="5" s="1"/>
  <c r="G218" i="5"/>
  <c r="N218" i="5" s="1"/>
  <c r="G260" i="5"/>
  <c r="AT260" i="5" s="1"/>
  <c r="BY268" i="4"/>
  <c r="BU268" i="4"/>
  <c r="BS268" i="4"/>
  <c r="BQ268" i="4"/>
  <c r="G246" i="5"/>
  <c r="N246" i="5" s="1"/>
  <c r="G203" i="5"/>
  <c r="N203" i="5" s="1"/>
  <c r="G240" i="5"/>
  <c r="AT240" i="5" s="1"/>
  <c r="G223" i="5"/>
  <c r="N223" i="5" s="1"/>
  <c r="G220" i="5"/>
  <c r="N220" i="5" s="1"/>
  <c r="G263" i="5"/>
  <c r="N263" i="5" s="1"/>
  <c r="G226" i="5"/>
  <c r="AT226" i="5" s="1"/>
  <c r="G244" i="5"/>
  <c r="N244" i="5" s="1"/>
  <c r="G219" i="5"/>
  <c r="N219" i="5" s="1"/>
  <c r="G256" i="5"/>
  <c r="N256" i="5" s="1"/>
  <c r="G258" i="5"/>
  <c r="N258" i="5" s="1"/>
  <c r="G247" i="5"/>
  <c r="N247" i="5" s="1"/>
  <c r="G214" i="5"/>
  <c r="N214" i="5" s="1"/>
  <c r="G257" i="5"/>
  <c r="N257" i="5" s="1"/>
  <c r="G267" i="5"/>
  <c r="N267" i="5" s="1"/>
  <c r="G215" i="5"/>
  <c r="N215" i="5" s="1"/>
  <c r="B269" i="5"/>
  <c r="K269" i="5" s="1"/>
  <c r="V269" i="5" s="1"/>
  <c r="G266" i="5"/>
  <c r="N266" i="5" s="1"/>
  <c r="G209" i="5"/>
  <c r="N209" i="5" s="1"/>
  <c r="G248" i="5"/>
  <c r="N248" i="5" s="1"/>
  <c r="G233" i="5"/>
  <c r="AT233" i="5" s="1"/>
  <c r="G210" i="5"/>
  <c r="N210" i="5" s="1"/>
  <c r="G241" i="5"/>
  <c r="N241" i="5" s="1"/>
  <c r="G235" i="5"/>
  <c r="N235" i="5" s="1"/>
  <c r="G245" i="5"/>
  <c r="N245" i="5" s="1"/>
  <c r="G229" i="5"/>
  <c r="N229" i="5" s="1"/>
  <c r="G204" i="5"/>
  <c r="N204" i="5" s="1"/>
  <c r="G253" i="5"/>
  <c r="N253" i="5" s="1"/>
  <c r="G227" i="5"/>
  <c r="N227" i="5" s="1"/>
  <c r="AF268" i="4"/>
  <c r="AX268" i="4" s="1"/>
  <c r="BX268" i="4"/>
  <c r="BT268" i="4"/>
  <c r="BR268" i="4"/>
  <c r="BP268" i="4"/>
  <c r="G242" i="5"/>
  <c r="N242" i="5" s="1"/>
  <c r="G231" i="5"/>
  <c r="N231" i="5" s="1"/>
  <c r="G236" i="5"/>
  <c r="N236" i="5" s="1"/>
  <c r="G268" i="5"/>
  <c r="N268" i="5" s="1"/>
  <c r="G228" i="5"/>
  <c r="N228" i="5" s="1"/>
  <c r="G230" i="5"/>
  <c r="N230" i="5" s="1"/>
  <c r="G213" i="5"/>
  <c r="N213" i="5" s="1"/>
  <c r="G264" i="5"/>
  <c r="AT264" i="5" s="1"/>
  <c r="G239" i="5"/>
  <c r="AT239" i="5" s="1"/>
  <c r="G238" i="5"/>
  <c r="N238" i="5" s="1"/>
  <c r="G221" i="5"/>
  <c r="AT221" i="5" s="1"/>
  <c r="G212" i="5"/>
  <c r="N212" i="5" s="1"/>
  <c r="G206" i="5"/>
  <c r="AT206" i="5" s="1"/>
  <c r="G205" i="5"/>
  <c r="N205" i="5" s="1"/>
  <c r="G216" i="5"/>
  <c r="N216" i="5" s="1"/>
  <c r="G211" i="5"/>
  <c r="AT211" i="5" s="1"/>
  <c r="G250" i="5"/>
  <c r="N250" i="5" s="1"/>
  <c r="AH268" i="4"/>
  <c r="AZ268" i="4" s="1"/>
  <c r="G225" i="5"/>
  <c r="N225" i="5" s="1"/>
  <c r="G249" i="5"/>
  <c r="N249" i="5" s="1"/>
  <c r="G265" i="5"/>
  <c r="N265" i="5" s="1"/>
  <c r="G224" i="5"/>
  <c r="N224" i="5" s="1"/>
  <c r="G255" i="5"/>
  <c r="N255" i="5" s="1"/>
  <c r="G208" i="5"/>
  <c r="N208" i="5" s="1"/>
  <c r="G254" i="5"/>
  <c r="AT254" i="5" s="1"/>
  <c r="G259" i="5"/>
  <c r="AT259" i="5" s="1"/>
  <c r="BN268" i="4"/>
  <c r="AI268" i="4"/>
  <c r="BA268" i="4" s="1"/>
  <c r="BL268" i="4"/>
  <c r="B323" i="5"/>
  <c r="K323" i="5" s="1"/>
  <c r="AF315" i="4"/>
  <c r="AX315" i="4" s="1"/>
  <c r="BX315" i="4"/>
  <c r="BT315" i="4"/>
  <c r="BR315" i="4"/>
  <c r="BP315" i="4"/>
  <c r="B326" i="5"/>
  <c r="K326" i="5" s="1"/>
  <c r="V326" i="5" s="1"/>
  <c r="B275" i="5"/>
  <c r="K275" i="5" s="1"/>
  <c r="B314" i="5"/>
  <c r="K314" i="5" s="1"/>
  <c r="B344" i="5"/>
  <c r="K344" i="5" s="1"/>
  <c r="BX307" i="4"/>
  <c r="BT307" i="4"/>
  <c r="BR307" i="4"/>
  <c r="BP307" i="4"/>
  <c r="BY298" i="4"/>
  <c r="BU298" i="4"/>
  <c r="BS298" i="4"/>
  <c r="BQ298" i="4"/>
  <c r="BY330" i="4"/>
  <c r="BU330" i="4"/>
  <c r="BS330" i="4"/>
  <c r="BQ330" i="4"/>
  <c r="B283" i="5"/>
  <c r="K283" i="5" s="1"/>
  <c r="V283" i="5" s="1"/>
  <c r="BY287" i="4"/>
  <c r="BS287" i="4"/>
  <c r="BU287" i="4"/>
  <c r="BQ287" i="4"/>
  <c r="B292" i="5"/>
  <c r="K292" i="5" s="1"/>
  <c r="V292" i="5" s="1"/>
  <c r="BX318" i="4"/>
  <c r="BT318" i="4"/>
  <c r="BR318" i="4"/>
  <c r="BP318" i="4"/>
  <c r="B331" i="5"/>
  <c r="K331" i="5" s="1"/>
  <c r="AF271" i="4"/>
  <c r="AX271" i="4" s="1"/>
  <c r="BR271" i="4"/>
  <c r="BT271" i="4"/>
  <c r="BX271" i="4"/>
  <c r="BP271" i="4"/>
  <c r="BS290" i="4"/>
  <c r="BU290" i="4"/>
  <c r="BY290" i="4"/>
  <c r="BQ290" i="4"/>
  <c r="BR282" i="4"/>
  <c r="BT282" i="4"/>
  <c r="BX282" i="4"/>
  <c r="BP282" i="4"/>
  <c r="BX346" i="4"/>
  <c r="BT346" i="4"/>
  <c r="BR346" i="4"/>
  <c r="BP346" i="4"/>
  <c r="BX348" i="4"/>
  <c r="BT348" i="4"/>
  <c r="BR348" i="4"/>
  <c r="BP348" i="4"/>
  <c r="AF277" i="4"/>
  <c r="AX277" i="4" s="1"/>
  <c r="BR277" i="4"/>
  <c r="BT277" i="4"/>
  <c r="BX277" i="4"/>
  <c r="BP277" i="4"/>
  <c r="BY347" i="4"/>
  <c r="BU347" i="4"/>
  <c r="BS347" i="4"/>
  <c r="BQ347" i="4"/>
  <c r="B291" i="5"/>
  <c r="K291" i="5" s="1"/>
  <c r="V291" i="5" s="1"/>
  <c r="BY278" i="4"/>
  <c r="BS278" i="4"/>
  <c r="BU278" i="4"/>
  <c r="BQ278" i="4"/>
  <c r="B320" i="5"/>
  <c r="K320" i="5" s="1"/>
  <c r="BX342" i="4"/>
  <c r="BT342" i="4"/>
  <c r="BR342" i="4"/>
  <c r="BP342" i="4"/>
  <c r="BU269" i="4"/>
  <c r="BY269" i="4"/>
  <c r="BS269" i="4"/>
  <c r="BQ269" i="4"/>
  <c r="BY310" i="4"/>
  <c r="BU310" i="4"/>
  <c r="BS310" i="4"/>
  <c r="BQ310" i="4"/>
  <c r="B293" i="5"/>
  <c r="K293" i="5" s="1"/>
  <c r="BR288" i="4"/>
  <c r="BT288" i="4"/>
  <c r="BX288" i="4"/>
  <c r="BP288" i="4"/>
  <c r="BX299" i="4"/>
  <c r="BT299" i="4"/>
  <c r="BR299" i="4"/>
  <c r="BP299" i="4"/>
  <c r="BY323" i="4"/>
  <c r="BU323" i="4"/>
  <c r="BS323" i="4"/>
  <c r="BQ323" i="4"/>
  <c r="AI281" i="4"/>
  <c r="BA281" i="4" s="1"/>
  <c r="BL281" i="4"/>
  <c r="AI308" i="4"/>
  <c r="BA308" i="4" s="1"/>
  <c r="BL308" i="4"/>
  <c r="AI310" i="4"/>
  <c r="BA310" i="4" s="1"/>
  <c r="BL310" i="4"/>
  <c r="AH322" i="4"/>
  <c r="AZ322" i="4" s="1"/>
  <c r="AI342" i="4"/>
  <c r="BA342" i="4" s="1"/>
  <c r="BL342" i="4"/>
  <c r="AH273" i="4"/>
  <c r="AZ273" i="4" s="1"/>
  <c r="AH300" i="4"/>
  <c r="AZ300" i="4" s="1"/>
  <c r="AH345" i="4"/>
  <c r="AZ345" i="4" s="1"/>
  <c r="AI284" i="4"/>
  <c r="BA284" i="4" s="1"/>
  <c r="BL284" i="4"/>
  <c r="AI292" i="4"/>
  <c r="BA292" i="4" s="1"/>
  <c r="BL292" i="4"/>
  <c r="AI295" i="4"/>
  <c r="BA295" i="4" s="1"/>
  <c r="BL295" i="4"/>
  <c r="AH328" i="4"/>
  <c r="AZ328" i="4" s="1"/>
  <c r="BN318" i="4"/>
  <c r="AH294" i="4"/>
  <c r="AZ294" i="4" s="1"/>
  <c r="AH325" i="4"/>
  <c r="AZ325" i="4" s="1"/>
  <c r="AI290" i="4"/>
  <c r="BA290" i="4" s="1"/>
  <c r="BL290" i="4"/>
  <c r="AI274" i="4"/>
  <c r="BA274" i="4" s="1"/>
  <c r="BL274" i="4"/>
  <c r="AI301" i="4"/>
  <c r="BA301" i="4" s="1"/>
  <c r="BL301" i="4"/>
  <c r="AI328" i="4"/>
  <c r="BA328" i="4" s="1"/>
  <c r="BL328" i="4"/>
  <c r="AI330" i="4"/>
  <c r="BA330" i="4" s="1"/>
  <c r="BL330" i="4"/>
  <c r="AH290" i="4"/>
  <c r="AZ290" i="4" s="1"/>
  <c r="AH274" i="4"/>
  <c r="AZ274" i="4" s="1"/>
  <c r="AH301" i="4"/>
  <c r="AZ301" i="4" s="1"/>
  <c r="AI327" i="4"/>
  <c r="BA327" i="4" s="1"/>
  <c r="BL327" i="4"/>
  <c r="AI329" i="4"/>
  <c r="BA329" i="4" s="1"/>
  <c r="BL329" i="4"/>
  <c r="B294" i="5"/>
  <c r="K294" i="5" s="1"/>
  <c r="V294" i="5" s="1"/>
  <c r="BY339" i="4"/>
  <c r="BU339" i="4"/>
  <c r="BS339" i="4"/>
  <c r="BQ339" i="4"/>
  <c r="BY311" i="4"/>
  <c r="BU311" i="4"/>
  <c r="BS311" i="4"/>
  <c r="BQ311" i="4"/>
  <c r="B342" i="5"/>
  <c r="K342" i="5" s="1"/>
  <c r="B276" i="5"/>
  <c r="K276" i="5" s="1"/>
  <c r="V276" i="5" s="1"/>
  <c r="B307" i="5"/>
  <c r="K307" i="5" s="1"/>
  <c r="V307" i="5" s="1"/>
  <c r="BY294" i="4"/>
  <c r="BU294" i="4"/>
  <c r="BS294" i="4"/>
  <c r="BQ294" i="4"/>
  <c r="B312" i="5"/>
  <c r="K312" i="5" s="1"/>
  <c r="V312" i="5" s="1"/>
  <c r="BY332" i="4"/>
  <c r="BU332" i="4"/>
  <c r="BS332" i="4"/>
  <c r="BQ332" i="4"/>
  <c r="B340" i="5"/>
  <c r="K340" i="5" s="1"/>
  <c r="V340" i="5" s="1"/>
  <c r="BX339" i="4"/>
  <c r="BT339" i="4"/>
  <c r="BR339" i="4"/>
  <c r="BP339" i="4"/>
  <c r="D97" i="11"/>
  <c r="BT283" i="4"/>
  <c r="BX283" i="4"/>
  <c r="BR283" i="4"/>
  <c r="BP283" i="4"/>
  <c r="BX291" i="4"/>
  <c r="BT291" i="4"/>
  <c r="BR291" i="4"/>
  <c r="BP291" i="4"/>
  <c r="BX294" i="4"/>
  <c r="BT294" i="4"/>
  <c r="BR294" i="4"/>
  <c r="BP294" i="4"/>
  <c r="B322" i="5"/>
  <c r="K322" i="5" s="1"/>
  <c r="V322" i="5" s="1"/>
  <c r="BX333" i="4"/>
  <c r="BT333" i="4"/>
  <c r="BR333" i="4"/>
  <c r="BP333" i="4"/>
  <c r="B348" i="5"/>
  <c r="K348" i="5" s="1"/>
  <c r="B279" i="5"/>
  <c r="K279" i="5" s="1"/>
  <c r="V279" i="5" s="1"/>
  <c r="BY309" i="4"/>
  <c r="BU309" i="4"/>
  <c r="BS309" i="4"/>
  <c r="BQ309" i="4"/>
  <c r="BY314" i="4"/>
  <c r="BU314" i="4"/>
  <c r="BS314" i="4"/>
  <c r="BQ314" i="4"/>
  <c r="BX329" i="4"/>
  <c r="BT329" i="4"/>
  <c r="BR329" i="4"/>
  <c r="BP329" i="4"/>
  <c r="AF278" i="4"/>
  <c r="AX278" i="4" s="1"/>
  <c r="BX278" i="4"/>
  <c r="BR278" i="4"/>
  <c r="BT278" i="4"/>
  <c r="BP278" i="4"/>
  <c r="BX305" i="4"/>
  <c r="BT305" i="4"/>
  <c r="BR305" i="4"/>
  <c r="BP305" i="4"/>
  <c r="BX314" i="4"/>
  <c r="BT314" i="4"/>
  <c r="BR314" i="4"/>
  <c r="BP314" i="4"/>
  <c r="BX323" i="4"/>
  <c r="BT323" i="4"/>
  <c r="BR323" i="4"/>
  <c r="BP323" i="4"/>
  <c r="BS289" i="4"/>
  <c r="BU289" i="4"/>
  <c r="BY289" i="4"/>
  <c r="BQ289" i="4"/>
  <c r="B270" i="5"/>
  <c r="K270" i="5" s="1"/>
  <c r="BY300" i="4"/>
  <c r="BU300" i="4"/>
  <c r="BS300" i="4"/>
  <c r="BQ300" i="4"/>
  <c r="B311" i="5"/>
  <c r="K311" i="5" s="1"/>
  <c r="V311" i="5" s="1"/>
  <c r="BY318" i="4"/>
  <c r="BU318" i="4"/>
  <c r="BS318" i="4"/>
  <c r="BQ318" i="4"/>
  <c r="BX338" i="4"/>
  <c r="BT338" i="4"/>
  <c r="BR338" i="4"/>
  <c r="BP338" i="4"/>
  <c r="BY345" i="4"/>
  <c r="BU345" i="4"/>
  <c r="BS345" i="4"/>
  <c r="BQ345" i="4"/>
  <c r="B289" i="5"/>
  <c r="K289" i="5" s="1"/>
  <c r="BY307" i="4"/>
  <c r="BU307" i="4"/>
  <c r="BS307" i="4"/>
  <c r="BQ307" i="4"/>
  <c r="B300" i="5"/>
  <c r="K300" i="5" s="1"/>
  <c r="B341" i="5"/>
  <c r="K341" i="5" s="1"/>
  <c r="P239" i="5" s="1"/>
  <c r="BX335" i="4"/>
  <c r="BT335" i="4"/>
  <c r="BR335" i="4"/>
  <c r="BP335" i="4"/>
  <c r="BX340" i="4"/>
  <c r="BT340" i="4"/>
  <c r="BR340" i="4"/>
  <c r="BP340" i="4"/>
  <c r="BO310" i="4"/>
  <c r="AI325" i="4"/>
  <c r="BA325" i="4" s="1"/>
  <c r="BL325" i="4"/>
  <c r="AH337" i="4"/>
  <c r="AZ337" i="4" s="1"/>
  <c r="AH344" i="4"/>
  <c r="AZ344" i="4" s="1"/>
  <c r="AI340" i="4"/>
  <c r="BA340" i="4" s="1"/>
  <c r="BL340" i="4"/>
  <c r="AH280" i="4"/>
  <c r="AZ280" i="4" s="1"/>
  <c r="AH307" i="4"/>
  <c r="AZ307" i="4" s="1"/>
  <c r="AH316" i="4"/>
  <c r="AZ316" i="4" s="1"/>
  <c r="AH319" i="4"/>
  <c r="AZ319" i="4" s="1"/>
  <c r="AI350" i="4"/>
  <c r="BA350" i="4" s="1"/>
  <c r="BL350" i="4"/>
  <c r="AI275" i="4"/>
  <c r="BA275" i="4" s="1"/>
  <c r="BL275" i="4"/>
  <c r="AI302" i="4"/>
  <c r="BA302" i="4" s="1"/>
  <c r="BL302" i="4"/>
  <c r="AI311" i="4"/>
  <c r="BA311" i="4" s="1"/>
  <c r="BL311" i="4"/>
  <c r="AI332" i="4"/>
  <c r="BA332" i="4" s="1"/>
  <c r="BL332" i="4"/>
  <c r="AI349" i="4"/>
  <c r="BA349" i="4" s="1"/>
  <c r="BL349" i="4"/>
  <c r="AI348" i="4"/>
  <c r="BA348" i="4" s="1"/>
  <c r="BL348" i="4"/>
  <c r="AH279" i="4"/>
  <c r="AZ279" i="4" s="1"/>
  <c r="BN294" i="4"/>
  <c r="BO290" i="4"/>
  <c r="BO330" i="4"/>
  <c r="B347" i="5"/>
  <c r="K347" i="5" s="1"/>
  <c r="BX298" i="4"/>
  <c r="BT298" i="4"/>
  <c r="BR298" i="4"/>
  <c r="BP298" i="4"/>
  <c r="BY301" i="4"/>
  <c r="BU301" i="4"/>
  <c r="BS301" i="4"/>
  <c r="BQ301" i="4"/>
  <c r="BX309" i="4"/>
  <c r="BT309" i="4"/>
  <c r="BR309" i="4"/>
  <c r="BP309" i="4"/>
  <c r="B327" i="5"/>
  <c r="K327" i="5" s="1"/>
  <c r="V327" i="5" s="1"/>
  <c r="B337" i="5"/>
  <c r="K337" i="5" s="1"/>
  <c r="BS288" i="4"/>
  <c r="BU288" i="4"/>
  <c r="BY288" i="4"/>
  <c r="BQ288" i="4"/>
  <c r="B281" i="5"/>
  <c r="K281" i="5" s="1"/>
  <c r="V281" i="5" s="1"/>
  <c r="BY340" i="4"/>
  <c r="BU340" i="4"/>
  <c r="BS340" i="4"/>
  <c r="BQ340" i="4"/>
  <c r="B351" i="5"/>
  <c r="BY271" i="4"/>
  <c r="BS271" i="4"/>
  <c r="BU271" i="4"/>
  <c r="BQ271" i="4"/>
  <c r="BX350" i="4"/>
  <c r="BT350" i="4"/>
  <c r="BR350" i="4"/>
  <c r="BP350" i="4"/>
  <c r="BY329" i="4"/>
  <c r="BU329" i="4"/>
  <c r="BS329" i="4"/>
  <c r="BQ329" i="4"/>
  <c r="BX321" i="4"/>
  <c r="BT321" i="4"/>
  <c r="BR321" i="4"/>
  <c r="BP321" i="4"/>
  <c r="D111" i="11"/>
  <c r="BX325" i="4"/>
  <c r="BT325" i="4"/>
  <c r="BR325" i="4"/>
  <c r="BP325" i="4"/>
  <c r="BY325" i="4"/>
  <c r="BU325" i="4"/>
  <c r="BS325" i="4"/>
  <c r="BQ325" i="4"/>
  <c r="B310" i="5"/>
  <c r="K310" i="5" s="1"/>
  <c r="V310" i="5" s="1"/>
  <c r="B298" i="5"/>
  <c r="K298" i="5" s="1"/>
  <c r="V298" i="5" s="1"/>
  <c r="B315" i="5"/>
  <c r="K315" i="5" s="1"/>
  <c r="BX324" i="4"/>
  <c r="BT324" i="4"/>
  <c r="BR324" i="4"/>
  <c r="BP324" i="4"/>
  <c r="BX347" i="4"/>
  <c r="BT347" i="4"/>
  <c r="BR347" i="4"/>
  <c r="BP347" i="4"/>
  <c r="BX300" i="4"/>
  <c r="BT300" i="4"/>
  <c r="BR300" i="4"/>
  <c r="BP300" i="4"/>
  <c r="B290" i="5"/>
  <c r="K290" i="5" s="1"/>
  <c r="BU277" i="4"/>
  <c r="BY277" i="4"/>
  <c r="BS277" i="4"/>
  <c r="BQ277" i="4"/>
  <c r="BY313" i="4"/>
  <c r="BU313" i="4"/>
  <c r="BS313" i="4"/>
  <c r="BQ313" i="4"/>
  <c r="B319" i="5"/>
  <c r="K319" i="5" s="1"/>
  <c r="V319" i="5" s="1"/>
  <c r="BX330" i="4"/>
  <c r="BT330" i="4"/>
  <c r="BR330" i="4"/>
  <c r="BP330" i="4"/>
  <c r="BY335" i="4"/>
  <c r="BU335" i="4"/>
  <c r="BS335" i="4"/>
  <c r="BQ335" i="4"/>
  <c r="BU284" i="4"/>
  <c r="BY284" i="4"/>
  <c r="BS284" i="4"/>
  <c r="BQ284" i="4"/>
  <c r="B277" i="5"/>
  <c r="K277" i="5" s="1"/>
  <c r="V277" i="5" s="1"/>
  <c r="B313" i="5"/>
  <c r="K313" i="5" s="1"/>
  <c r="BR284" i="4"/>
  <c r="BT284" i="4"/>
  <c r="BX284" i="4"/>
  <c r="BP284" i="4"/>
  <c r="D100" i="11"/>
  <c r="BX292" i="4"/>
  <c r="BT292" i="4"/>
  <c r="BR292" i="4"/>
  <c r="BP292" i="4"/>
  <c r="D101" i="11"/>
  <c r="BX295" i="4"/>
  <c r="BT295" i="4"/>
  <c r="BR295" i="4"/>
  <c r="BP295" i="4"/>
  <c r="B324" i="5"/>
  <c r="K324" i="5" s="1"/>
  <c r="V324" i="5" s="1"/>
  <c r="AI277" i="4"/>
  <c r="BA277" i="4" s="1"/>
  <c r="BL277" i="4"/>
  <c r="AI304" i="4"/>
  <c r="BA304" i="4" s="1"/>
  <c r="BL304" i="4"/>
  <c r="AI313" i="4"/>
  <c r="BA313" i="4" s="1"/>
  <c r="BL313" i="4"/>
  <c r="AI336" i="4"/>
  <c r="BA336" i="4" s="1"/>
  <c r="BL336" i="4"/>
  <c r="AH346" i="4"/>
  <c r="AZ346" i="4" s="1"/>
  <c r="AH281" i="4"/>
  <c r="AZ281" i="4" s="1"/>
  <c r="AH269" i="4"/>
  <c r="AZ269" i="4" s="1"/>
  <c r="AH296" i="4"/>
  <c r="AZ296" i="4" s="1"/>
  <c r="BO325" i="4"/>
  <c r="AI344" i="4"/>
  <c r="BA344" i="4" s="1"/>
  <c r="BL344" i="4"/>
  <c r="AI280" i="4"/>
  <c r="BA280" i="4" s="1"/>
  <c r="BL280" i="4"/>
  <c r="AI307" i="4"/>
  <c r="BA307" i="4" s="1"/>
  <c r="BL307" i="4"/>
  <c r="AI316" i="4"/>
  <c r="BA316" i="4" s="1"/>
  <c r="BL316" i="4"/>
  <c r="BO340" i="4"/>
  <c r="BN307" i="4"/>
  <c r="BO311" i="4"/>
  <c r="BO332" i="4"/>
  <c r="AH306" i="4"/>
  <c r="AZ306" i="4" s="1"/>
  <c r="AH315" i="4"/>
  <c r="AZ315" i="4" s="1"/>
  <c r="AH317" i="4"/>
  <c r="AZ317" i="4" s="1"/>
  <c r="AI286" i="4"/>
  <c r="BA286" i="4" s="1"/>
  <c r="BL286" i="4"/>
  <c r="AI270" i="4"/>
  <c r="BA270" i="4" s="1"/>
  <c r="BL270" i="4"/>
  <c r="AI297" i="4"/>
  <c r="BA297" i="4" s="1"/>
  <c r="BL297" i="4"/>
  <c r="AI320" i="4"/>
  <c r="BA320" i="4" s="1"/>
  <c r="BL320" i="4"/>
  <c r="AH332" i="4"/>
  <c r="AZ332" i="4" s="1"/>
  <c r="AH286" i="4"/>
  <c r="AZ286" i="4" s="1"/>
  <c r="AH270" i="4"/>
  <c r="AZ270" i="4" s="1"/>
  <c r="AH297" i="4"/>
  <c r="AZ297" i="4" s="1"/>
  <c r="AI319" i="4"/>
  <c r="BA319" i="4" s="1"/>
  <c r="BL319" i="4"/>
  <c r="AH331" i="4"/>
  <c r="AZ331" i="4" s="1"/>
  <c r="B272" i="5"/>
  <c r="K272" i="5" s="1"/>
  <c r="V272" i="5" s="1"/>
  <c r="BY349" i="4"/>
  <c r="BU349" i="4"/>
  <c r="BS349" i="4"/>
  <c r="BQ349" i="4"/>
  <c r="BR285" i="4"/>
  <c r="BT285" i="4"/>
  <c r="BX285" i="4"/>
  <c r="BP285" i="4"/>
  <c r="BY305" i="4"/>
  <c r="BU305" i="4"/>
  <c r="BS305" i="4"/>
  <c r="BQ305" i="4"/>
  <c r="BY327" i="4"/>
  <c r="BU327" i="4"/>
  <c r="BS327" i="4"/>
  <c r="BQ327" i="4"/>
  <c r="BR289" i="4"/>
  <c r="BT289" i="4"/>
  <c r="BX289" i="4"/>
  <c r="BP289" i="4"/>
  <c r="BY303" i="4"/>
  <c r="BU303" i="4"/>
  <c r="BS303" i="4"/>
  <c r="BQ303" i="4"/>
  <c r="B316" i="5"/>
  <c r="K316" i="5" s="1"/>
  <c r="V316" i="5" s="1"/>
  <c r="B350" i="5"/>
  <c r="B345" i="5"/>
  <c r="K345" i="5" s="1"/>
  <c r="V345" i="5" s="1"/>
  <c r="BX311" i="4"/>
  <c r="BT311" i="4"/>
  <c r="BR311" i="4"/>
  <c r="BP311" i="4"/>
  <c r="BY270" i="4"/>
  <c r="BS270" i="4"/>
  <c r="BU270" i="4"/>
  <c r="BQ270" i="4"/>
  <c r="BS275" i="4"/>
  <c r="BU275" i="4"/>
  <c r="BY275" i="4"/>
  <c r="BQ275" i="4"/>
  <c r="B299" i="5"/>
  <c r="K299" i="5" s="1"/>
  <c r="BR287" i="4"/>
  <c r="BT287" i="4"/>
  <c r="BX287" i="4"/>
  <c r="BP287" i="4"/>
  <c r="BY321" i="4"/>
  <c r="BU321" i="4"/>
  <c r="BS321" i="4"/>
  <c r="BQ321" i="4"/>
  <c r="BY331" i="4"/>
  <c r="BU331" i="4"/>
  <c r="BS331" i="4"/>
  <c r="BQ331" i="4"/>
  <c r="D107" i="11"/>
  <c r="BX313" i="4"/>
  <c r="BT313" i="4"/>
  <c r="BR313" i="4"/>
  <c r="BP313" i="4"/>
  <c r="BX293" i="4"/>
  <c r="BT293" i="4"/>
  <c r="BR293" i="4"/>
  <c r="BP293" i="4"/>
  <c r="BY319" i="4"/>
  <c r="BU319" i="4"/>
  <c r="BS319" i="4"/>
  <c r="BQ319" i="4"/>
  <c r="BS281" i="4"/>
  <c r="BU281" i="4"/>
  <c r="BY281" i="4"/>
  <c r="BQ281" i="4"/>
  <c r="B317" i="5"/>
  <c r="K317" i="5" s="1"/>
  <c r="V317" i="5" s="1"/>
  <c r="B334" i="5"/>
  <c r="K334" i="5" s="1"/>
  <c r="B288" i="5"/>
  <c r="K288" i="5" s="1"/>
  <c r="V288" i="5" s="1"/>
  <c r="BY306" i="4"/>
  <c r="BU306" i="4"/>
  <c r="BS306" i="4"/>
  <c r="BQ306" i="4"/>
  <c r="B332" i="5"/>
  <c r="K332" i="5" s="1"/>
  <c r="BX296" i="4"/>
  <c r="BT296" i="4"/>
  <c r="BR296" i="4"/>
  <c r="BP296" i="4"/>
  <c r="B302" i="5"/>
  <c r="K302" i="5" s="1"/>
  <c r="V302" i="5" s="1"/>
  <c r="B321" i="5"/>
  <c r="K321" i="5" s="1"/>
  <c r="V321" i="5" s="1"/>
  <c r="AF273" i="4"/>
  <c r="AX273" i="4" s="1"/>
  <c r="BR273" i="4"/>
  <c r="BT273" i="4"/>
  <c r="BX273" i="4"/>
  <c r="BP273" i="4"/>
  <c r="B282" i="5"/>
  <c r="K282" i="5" s="1"/>
  <c r="V282" i="5" s="1"/>
  <c r="B305" i="5"/>
  <c r="K305" i="5" s="1"/>
  <c r="BX310" i="4"/>
  <c r="BT310" i="4"/>
  <c r="BR310" i="4"/>
  <c r="BP310" i="4"/>
  <c r="BU276" i="4"/>
  <c r="BY276" i="4"/>
  <c r="BS276" i="4"/>
  <c r="BQ276" i="4"/>
  <c r="BY299" i="4"/>
  <c r="BU299" i="4"/>
  <c r="BS299" i="4"/>
  <c r="BQ299" i="4"/>
  <c r="BY312" i="4"/>
  <c r="BU312" i="4"/>
  <c r="BS312" i="4"/>
  <c r="BQ312" i="4"/>
  <c r="BX320" i="4"/>
  <c r="BT320" i="4"/>
  <c r="BR320" i="4"/>
  <c r="BP320" i="4"/>
  <c r="D109" i="11"/>
  <c r="BX319" i="4"/>
  <c r="BT319" i="4"/>
  <c r="BR319" i="4"/>
  <c r="BP319" i="4"/>
  <c r="AF272" i="4"/>
  <c r="AX272" i="4" s="1"/>
  <c r="BR272" i="4"/>
  <c r="BT272" i="4"/>
  <c r="BX272" i="4"/>
  <c r="BP272" i="4"/>
  <c r="BS283" i="4"/>
  <c r="BU283" i="4"/>
  <c r="BY283" i="4"/>
  <c r="BQ283" i="4"/>
  <c r="B295" i="5"/>
  <c r="K295" i="5" s="1"/>
  <c r="BY348" i="4"/>
  <c r="BU348" i="4"/>
  <c r="BS348" i="4"/>
  <c r="BQ348" i="4"/>
  <c r="BY286" i="4"/>
  <c r="BS286" i="4"/>
  <c r="BU286" i="4"/>
  <c r="BQ286" i="4"/>
  <c r="B284" i="5"/>
  <c r="K284" i="5" s="1"/>
  <c r="V284" i="5" s="1"/>
  <c r="BY302" i="4"/>
  <c r="BU302" i="4"/>
  <c r="BS302" i="4"/>
  <c r="BQ302" i="4"/>
  <c r="BY322" i="4"/>
  <c r="BU322" i="4"/>
  <c r="BS322" i="4"/>
  <c r="BQ322" i="4"/>
  <c r="B333" i="5"/>
  <c r="K333" i="5" s="1"/>
  <c r="B330" i="5"/>
  <c r="K330" i="5" s="1"/>
  <c r="V330" i="5" s="1"/>
  <c r="AF279" i="4"/>
  <c r="AX279" i="4" s="1"/>
  <c r="BR279" i="4"/>
  <c r="BT279" i="4"/>
  <c r="BX279" i="4"/>
  <c r="BP279" i="4"/>
  <c r="BX306" i="4"/>
  <c r="BT306" i="4"/>
  <c r="BR306" i="4"/>
  <c r="BP306" i="4"/>
  <c r="BX349" i="4"/>
  <c r="BT349" i="4"/>
  <c r="BR349" i="4"/>
  <c r="BP349" i="4"/>
  <c r="BX331" i="4"/>
  <c r="BT331" i="4"/>
  <c r="BR331" i="4"/>
  <c r="BP331" i="4"/>
  <c r="B287" i="5"/>
  <c r="K287" i="5" s="1"/>
  <c r="BS274" i="4"/>
  <c r="BU274" i="4"/>
  <c r="BY274" i="4"/>
  <c r="BQ274" i="4"/>
  <c r="BY297" i="4"/>
  <c r="BU297" i="4"/>
  <c r="BS297" i="4"/>
  <c r="BQ297" i="4"/>
  <c r="BY328" i="4"/>
  <c r="BU328" i="4"/>
  <c r="BS328" i="4"/>
  <c r="BQ328" i="4"/>
  <c r="BY338" i="4"/>
  <c r="BU338" i="4"/>
  <c r="BS338" i="4"/>
  <c r="BQ338" i="4"/>
  <c r="BR281" i="4"/>
  <c r="BT281" i="4"/>
  <c r="BX281" i="4"/>
  <c r="BP281" i="4"/>
  <c r="BR290" i="4"/>
  <c r="BT290" i="4"/>
  <c r="BX290" i="4"/>
  <c r="BP290" i="4"/>
  <c r="AF274" i="4"/>
  <c r="AX274" i="4" s="1"/>
  <c r="D94" i="11"/>
  <c r="BR274" i="4"/>
  <c r="BT274" i="4"/>
  <c r="BX274" i="4"/>
  <c r="BP274" i="4"/>
  <c r="D103" i="11"/>
  <c r="BX301" i="4"/>
  <c r="BT301" i="4"/>
  <c r="BR301" i="4"/>
  <c r="BP301" i="4"/>
  <c r="BY337" i="4"/>
  <c r="BU337" i="4"/>
  <c r="BS337" i="4"/>
  <c r="BQ337" i="4"/>
  <c r="B278" i="5"/>
  <c r="K278" i="5" s="1"/>
  <c r="V278" i="5" s="1"/>
  <c r="BY308" i="4"/>
  <c r="BU308" i="4"/>
  <c r="BS308" i="4"/>
  <c r="BQ308" i="4"/>
  <c r="B301" i="5"/>
  <c r="K301" i="5" s="1"/>
  <c r="D110" i="11"/>
  <c r="BX322" i="4"/>
  <c r="BT322" i="4"/>
  <c r="BR322" i="4"/>
  <c r="BP322" i="4"/>
  <c r="B346" i="5"/>
  <c r="K346" i="5" s="1"/>
  <c r="BS272" i="4"/>
  <c r="BU272" i="4"/>
  <c r="BY272" i="4"/>
  <c r="BQ272" i="4"/>
  <c r="B308" i="5"/>
  <c r="K308" i="5" s="1"/>
  <c r="BY295" i="4"/>
  <c r="BU295" i="4"/>
  <c r="BS295" i="4"/>
  <c r="BQ295" i="4"/>
  <c r="BY324" i="4"/>
  <c r="BU324" i="4"/>
  <c r="BS324" i="4"/>
  <c r="BQ324" i="4"/>
  <c r="BY334" i="4"/>
  <c r="BU334" i="4"/>
  <c r="BS334" i="4"/>
  <c r="BQ334" i="4"/>
  <c r="BY343" i="4"/>
  <c r="BU343" i="4"/>
  <c r="BS343" i="4"/>
  <c r="BQ343" i="4"/>
  <c r="BO277" i="4"/>
  <c r="BO313" i="4"/>
  <c r="BN346" i="4"/>
  <c r="BN281" i="4"/>
  <c r="BN296" i="4"/>
  <c r="AI317" i="4"/>
  <c r="BA317" i="4" s="1"/>
  <c r="BL317" i="4"/>
  <c r="AH329" i="4"/>
  <c r="AZ329" i="4" s="1"/>
  <c r="BO307" i="4"/>
  <c r="AH320" i="4"/>
  <c r="AZ320" i="4" s="1"/>
  <c r="AI345" i="4"/>
  <c r="BA345" i="4" s="1"/>
  <c r="BL345" i="4"/>
  <c r="AH276" i="4"/>
  <c r="AZ276" i="4" s="1"/>
  <c r="AH303" i="4"/>
  <c r="AZ303" i="4" s="1"/>
  <c r="AH312" i="4"/>
  <c r="AZ312" i="4" s="1"/>
  <c r="AI333" i="4"/>
  <c r="BA333" i="4" s="1"/>
  <c r="BL333" i="4"/>
  <c r="AI287" i="4"/>
  <c r="BA287" i="4" s="1"/>
  <c r="BL287" i="4"/>
  <c r="AI271" i="4"/>
  <c r="BA271" i="4" s="1"/>
  <c r="BL271" i="4"/>
  <c r="AI298" i="4"/>
  <c r="BA298" i="4" s="1"/>
  <c r="BL298" i="4"/>
  <c r="AI322" i="4"/>
  <c r="BA322" i="4" s="1"/>
  <c r="BL322" i="4"/>
  <c r="AH334" i="4"/>
  <c r="AZ334" i="4" s="1"/>
  <c r="AI331" i="4"/>
  <c r="BA331" i="4" s="1"/>
  <c r="BL331" i="4"/>
  <c r="AH348" i="4"/>
  <c r="AZ348" i="4" s="1"/>
  <c r="AH275" i="4"/>
  <c r="AZ275" i="4" s="1"/>
  <c r="BN306" i="4"/>
  <c r="BN315" i="4"/>
  <c r="BO286" i="4"/>
  <c r="BO270" i="4"/>
  <c r="BO297" i="4"/>
  <c r="BO319" i="4"/>
  <c r="BN331" i="4"/>
  <c r="B303" i="5"/>
  <c r="K303" i="5" s="1"/>
  <c r="V303" i="5" s="1"/>
  <c r="AI289" i="4"/>
  <c r="BA289" i="4" s="1"/>
  <c r="BL289" i="4"/>
  <c r="AI273" i="4"/>
  <c r="BA273" i="4" s="1"/>
  <c r="BL273" i="4"/>
  <c r="AI300" i="4"/>
  <c r="BA300" i="4" s="1"/>
  <c r="BL300" i="4"/>
  <c r="AI326" i="4"/>
  <c r="BA326" i="4" s="1"/>
  <c r="BL326" i="4"/>
  <c r="AH338" i="4"/>
  <c r="AZ338" i="4" s="1"/>
  <c r="AH289" i="4"/>
  <c r="AZ289" i="4" s="1"/>
  <c r="AH308" i="4"/>
  <c r="AZ308" i="4" s="1"/>
  <c r="AH310" i="4"/>
  <c r="AZ310" i="4" s="1"/>
  <c r="BN329" i="4"/>
  <c r="AH336" i="4"/>
  <c r="AZ336" i="4" s="1"/>
  <c r="AH343" i="4"/>
  <c r="AZ343" i="4" s="1"/>
  <c r="AI276" i="4"/>
  <c r="BA276" i="4" s="1"/>
  <c r="BL276" i="4"/>
  <c r="AI303" i="4"/>
  <c r="BA303" i="4" s="1"/>
  <c r="BL303" i="4"/>
  <c r="AI312" i="4"/>
  <c r="BA312" i="4" s="1"/>
  <c r="BL312" i="4"/>
  <c r="BN320" i="4"/>
  <c r="BO345" i="4"/>
  <c r="BO287" i="4"/>
  <c r="BO271" i="4"/>
  <c r="BO298" i="4"/>
  <c r="BO322" i="4"/>
  <c r="BO331" i="4"/>
  <c r="BN348" i="4"/>
  <c r="AH302" i="4"/>
  <c r="AZ302" i="4" s="1"/>
  <c r="AH311" i="4"/>
  <c r="AZ311" i="4" s="1"/>
  <c r="AH333" i="4"/>
  <c r="AZ333" i="4" s="1"/>
  <c r="AI282" i="4"/>
  <c r="BA282" i="4" s="1"/>
  <c r="BL282" i="4"/>
  <c r="AI309" i="4"/>
  <c r="BA309" i="4" s="1"/>
  <c r="BL309" i="4"/>
  <c r="AI293" i="4"/>
  <c r="BA293" i="4" s="1"/>
  <c r="BL293" i="4"/>
  <c r="AH324" i="4"/>
  <c r="AZ324" i="4" s="1"/>
  <c r="AI341" i="4"/>
  <c r="BA341" i="4" s="1"/>
  <c r="BL341" i="4"/>
  <c r="AH282" i="4"/>
  <c r="AZ282" i="4" s="1"/>
  <c r="AH309" i="4"/>
  <c r="AZ309" i="4" s="1"/>
  <c r="AH293" i="4"/>
  <c r="AZ293" i="4" s="1"/>
  <c r="AH323" i="4"/>
  <c r="AZ323" i="4" s="1"/>
  <c r="AH341" i="4"/>
  <c r="AZ341" i="4" s="1"/>
  <c r="BY315" i="4"/>
  <c r="BU315" i="4"/>
  <c r="BS315" i="4"/>
  <c r="BQ315" i="4"/>
  <c r="B349" i="5"/>
  <c r="K349" i="5" s="1"/>
  <c r="BX343" i="4"/>
  <c r="BT343" i="4"/>
  <c r="BR343" i="4"/>
  <c r="BP343" i="4"/>
  <c r="BY291" i="4"/>
  <c r="BU291" i="4"/>
  <c r="BS291" i="4"/>
  <c r="BQ291" i="4"/>
  <c r="BX326" i="4"/>
  <c r="BT326" i="4"/>
  <c r="BR326" i="4"/>
  <c r="BP326" i="4"/>
  <c r="AF275" i="4"/>
  <c r="AX275" i="4" s="1"/>
  <c r="BT275" i="4"/>
  <c r="BX275" i="4"/>
  <c r="BR275" i="4"/>
  <c r="BP275" i="4"/>
  <c r="BX302" i="4"/>
  <c r="BT302" i="4"/>
  <c r="BR302" i="4"/>
  <c r="BP302" i="4"/>
  <c r="BX332" i="4"/>
  <c r="BT332" i="4"/>
  <c r="BR332" i="4"/>
  <c r="BP332" i="4"/>
  <c r="D115" i="11"/>
  <c r="BX337" i="4"/>
  <c r="BT337" i="4"/>
  <c r="BR337" i="4"/>
  <c r="BP337" i="4"/>
  <c r="BS282" i="4"/>
  <c r="BU282" i="4"/>
  <c r="BY282" i="4"/>
  <c r="BQ282" i="4"/>
  <c r="B306" i="5"/>
  <c r="K306" i="5" s="1"/>
  <c r="V306" i="5" s="1"/>
  <c r="BY293" i="4"/>
  <c r="BU293" i="4"/>
  <c r="BS293" i="4"/>
  <c r="BQ293" i="4"/>
  <c r="B329" i="5"/>
  <c r="K329" i="5" s="1"/>
  <c r="B339" i="5"/>
  <c r="K339" i="5" s="1"/>
  <c r="AF269" i="4"/>
  <c r="AX269" i="4" s="1"/>
  <c r="BR269" i="4"/>
  <c r="BT269" i="4"/>
  <c r="BX269" i="4"/>
  <c r="BP269" i="4"/>
  <c r="D98" i="11"/>
  <c r="BX286" i="4"/>
  <c r="BR286" i="4"/>
  <c r="BT286" i="4"/>
  <c r="BP286" i="4"/>
  <c r="AF270" i="4"/>
  <c r="AX270" i="4" s="1"/>
  <c r="BX270" i="4"/>
  <c r="BR270" i="4"/>
  <c r="BT270" i="4"/>
  <c r="BP270" i="4"/>
  <c r="BX297" i="4"/>
  <c r="BT297" i="4"/>
  <c r="BR297" i="4"/>
  <c r="BP297" i="4"/>
  <c r="B328" i="5"/>
  <c r="K328" i="5" s="1"/>
  <c r="B338" i="5"/>
  <c r="K338" i="5" s="1"/>
  <c r="B318" i="5"/>
  <c r="K318" i="5" s="1"/>
  <c r="B286" i="5"/>
  <c r="K286" i="5" s="1"/>
  <c r="V286" i="5" s="1"/>
  <c r="BS273" i="4"/>
  <c r="BU273" i="4"/>
  <c r="BY273" i="4"/>
  <c r="BQ273" i="4"/>
  <c r="B309" i="5"/>
  <c r="K309" i="5" s="1"/>
  <c r="BY336" i="4"/>
  <c r="BU336" i="4"/>
  <c r="BS336" i="4"/>
  <c r="BQ336" i="4"/>
  <c r="BY342" i="4"/>
  <c r="BU342" i="4"/>
  <c r="BS342" i="4"/>
  <c r="BQ342" i="4"/>
  <c r="BX345" i="4"/>
  <c r="BT345" i="4"/>
  <c r="BR345" i="4"/>
  <c r="BP345" i="4"/>
  <c r="BS280" i="4"/>
  <c r="BU280" i="4"/>
  <c r="BY280" i="4"/>
  <c r="BQ280" i="4"/>
  <c r="B273" i="5"/>
  <c r="K273" i="5" s="1"/>
  <c r="BY316" i="4"/>
  <c r="BU316" i="4"/>
  <c r="BS316" i="4"/>
  <c r="BQ316" i="4"/>
  <c r="B325" i="5"/>
  <c r="K325" i="5" s="1"/>
  <c r="BX336" i="4"/>
  <c r="BT336" i="4"/>
  <c r="BR336" i="4"/>
  <c r="BP336" i="4"/>
  <c r="D108" i="11"/>
  <c r="BX316" i="4"/>
  <c r="BT316" i="4"/>
  <c r="BR316" i="4"/>
  <c r="BP316" i="4"/>
  <c r="BY333" i="4"/>
  <c r="BU333" i="4"/>
  <c r="BS333" i="4"/>
  <c r="BQ333" i="4"/>
  <c r="BO289" i="4"/>
  <c r="BO273" i="4"/>
  <c r="BO300" i="4"/>
  <c r="BN338" i="4"/>
  <c r="BN289" i="4"/>
  <c r="AH277" i="4"/>
  <c r="AZ277" i="4" s="1"/>
  <c r="BN310" i="4"/>
  <c r="AH321" i="4"/>
  <c r="AZ321" i="4" s="1"/>
  <c r="AH342" i="4"/>
  <c r="AZ342" i="4" s="1"/>
  <c r="BN336" i="4"/>
  <c r="BN343" i="4"/>
  <c r="BO276" i="4"/>
  <c r="BO303" i="4"/>
  <c r="BO312" i="4"/>
  <c r="AH288" i="4"/>
  <c r="AZ288" i="4" s="1"/>
  <c r="AH272" i="4"/>
  <c r="AZ272" i="4" s="1"/>
  <c r="AH299" i="4"/>
  <c r="AZ299" i="4" s="1"/>
  <c r="AI323" i="4"/>
  <c r="BA323" i="4" s="1"/>
  <c r="BL323" i="4"/>
  <c r="AH335" i="4"/>
  <c r="AZ335" i="4" s="1"/>
  <c r="AI283" i="4"/>
  <c r="BA283" i="4" s="1"/>
  <c r="BL283" i="4"/>
  <c r="AI291" i="4"/>
  <c r="BA291" i="4" s="1"/>
  <c r="BL291" i="4"/>
  <c r="AI294" i="4"/>
  <c r="BA294" i="4" s="1"/>
  <c r="BL294" i="4"/>
  <c r="AH326" i="4"/>
  <c r="AZ326" i="4" s="1"/>
  <c r="AI339" i="4"/>
  <c r="BA339" i="4" s="1"/>
  <c r="BL339" i="4"/>
  <c r="AI351" i="4"/>
  <c r="BA351" i="4" s="1"/>
  <c r="AH339" i="4"/>
  <c r="AZ339" i="4" s="1"/>
  <c r="AH351" i="4"/>
  <c r="AZ351" i="4" s="1"/>
  <c r="AH287" i="4"/>
  <c r="AZ287" i="4" s="1"/>
  <c r="AH271" i="4"/>
  <c r="AZ271" i="4" s="1"/>
  <c r="BN302" i="4"/>
  <c r="BN311" i="4"/>
  <c r="BN333" i="4"/>
  <c r="BO282" i="4"/>
  <c r="BO309" i="4"/>
  <c r="BO293" i="4"/>
  <c r="BN324" i="4"/>
  <c r="BN282" i="4"/>
  <c r="BN309" i="4"/>
  <c r="BN293" i="4"/>
  <c r="BN323" i="4"/>
  <c r="BY279" i="4"/>
  <c r="BS279" i="4"/>
  <c r="BU279" i="4"/>
  <c r="BQ279" i="4"/>
  <c r="D114" i="11"/>
  <c r="BX334" i="4"/>
  <c r="BT334" i="4"/>
  <c r="BR334" i="4"/>
  <c r="BP334" i="4"/>
  <c r="BY344" i="4"/>
  <c r="BU344" i="4"/>
  <c r="BS344" i="4"/>
  <c r="BQ344" i="4"/>
  <c r="BX317" i="4"/>
  <c r="BT317" i="4"/>
  <c r="BR317" i="4"/>
  <c r="BP317" i="4"/>
  <c r="BU285" i="4"/>
  <c r="BY285" i="4"/>
  <c r="BS285" i="4"/>
  <c r="BQ285" i="4"/>
  <c r="B285" i="5"/>
  <c r="K285" i="5" s="1"/>
  <c r="B296" i="5"/>
  <c r="K296" i="5" s="1"/>
  <c r="D96" i="11"/>
  <c r="BR280" i="4"/>
  <c r="BT280" i="4"/>
  <c r="BX280" i="4"/>
  <c r="BP280" i="4"/>
  <c r="B280" i="5"/>
  <c r="K280" i="5" s="1"/>
  <c r="V280" i="5" s="1"/>
  <c r="BY346" i="4"/>
  <c r="BU346" i="4"/>
  <c r="BS346" i="4"/>
  <c r="BQ346" i="4"/>
  <c r="BY320" i="4"/>
  <c r="BU320" i="4"/>
  <c r="BS320" i="4"/>
  <c r="BQ320" i="4"/>
  <c r="BY341" i="4"/>
  <c r="BU341" i="4"/>
  <c r="BS341" i="4"/>
  <c r="BQ341" i="4"/>
  <c r="BX341" i="4"/>
  <c r="BT341" i="4"/>
  <c r="BR341" i="4"/>
  <c r="BP341" i="4"/>
  <c r="B274" i="5"/>
  <c r="K274" i="5" s="1"/>
  <c r="BY304" i="4"/>
  <c r="BU304" i="4"/>
  <c r="BS304" i="4"/>
  <c r="BQ304" i="4"/>
  <c r="B297" i="5"/>
  <c r="K297" i="5" s="1"/>
  <c r="BY326" i="4"/>
  <c r="BU326" i="4"/>
  <c r="BS326" i="4"/>
  <c r="BQ326" i="4"/>
  <c r="B343" i="5"/>
  <c r="K343" i="5" s="1"/>
  <c r="BX304" i="4"/>
  <c r="BT304" i="4"/>
  <c r="BR304" i="4"/>
  <c r="BP304" i="4"/>
  <c r="BY292" i="4"/>
  <c r="BU292" i="4"/>
  <c r="BS292" i="4"/>
  <c r="BQ292" i="4"/>
  <c r="B304" i="5"/>
  <c r="K304" i="5" s="1"/>
  <c r="V304" i="5" s="1"/>
  <c r="D112" i="11"/>
  <c r="BX328" i="4"/>
  <c r="BT328" i="4"/>
  <c r="BR328" i="4"/>
  <c r="BP328" i="4"/>
  <c r="BX344" i="4"/>
  <c r="BT344" i="4"/>
  <c r="BR344" i="4"/>
  <c r="BP344" i="4"/>
  <c r="BY350" i="4"/>
  <c r="BU350" i="4"/>
  <c r="BS350" i="4"/>
  <c r="BQ350" i="4"/>
  <c r="AF276" i="4"/>
  <c r="AX276" i="4" s="1"/>
  <c r="BR276" i="4"/>
  <c r="BT276" i="4"/>
  <c r="BX276" i="4"/>
  <c r="BP276" i="4"/>
  <c r="BX303" i="4"/>
  <c r="BT303" i="4"/>
  <c r="BR303" i="4"/>
  <c r="BP303" i="4"/>
  <c r="BX312" i="4"/>
  <c r="BT312" i="4"/>
  <c r="BR312" i="4"/>
  <c r="BP312" i="4"/>
  <c r="AI285" i="4"/>
  <c r="BA285" i="4" s="1"/>
  <c r="BL285" i="4"/>
  <c r="AI269" i="4"/>
  <c r="BA269" i="4" s="1"/>
  <c r="BL269" i="4"/>
  <c r="AI296" i="4"/>
  <c r="BA296" i="4" s="1"/>
  <c r="BL296" i="4"/>
  <c r="AI318" i="4"/>
  <c r="BA318" i="4" s="1"/>
  <c r="BL318" i="4"/>
  <c r="AH330" i="4"/>
  <c r="AZ330" i="4" s="1"/>
  <c r="BN277" i="4"/>
  <c r="AH304" i="4"/>
  <c r="AZ304" i="4" s="1"/>
  <c r="BN321" i="4"/>
  <c r="BN342" i="4"/>
  <c r="AI288" i="4"/>
  <c r="BA288" i="4" s="1"/>
  <c r="BL288" i="4"/>
  <c r="AI272" i="4"/>
  <c r="BA272" i="4" s="1"/>
  <c r="BL272" i="4"/>
  <c r="AI299" i="4"/>
  <c r="BA299" i="4" s="1"/>
  <c r="BL299" i="4"/>
  <c r="AI324" i="4"/>
  <c r="BA324" i="4" s="1"/>
  <c r="BL324" i="4"/>
  <c r="AI334" i="4"/>
  <c r="BA334" i="4" s="1"/>
  <c r="BL334" i="4"/>
  <c r="BN288" i="4"/>
  <c r="BN272" i="4"/>
  <c r="BN299" i="4"/>
  <c r="BO323" i="4"/>
  <c r="BN335" i="4"/>
  <c r="BO283" i="4"/>
  <c r="BO291" i="4"/>
  <c r="BO294" i="4"/>
  <c r="BN326" i="4"/>
  <c r="BO339" i="4"/>
  <c r="BN339" i="4"/>
  <c r="BN287" i="4"/>
  <c r="BN271" i="4"/>
  <c r="AH298" i="4"/>
  <c r="AZ298" i="4" s="1"/>
  <c r="AI321" i="4"/>
  <c r="BA321" i="4" s="1"/>
  <c r="BL321" i="4"/>
  <c r="AH347" i="4"/>
  <c r="AZ347" i="4" s="1"/>
  <c r="AI278" i="4"/>
  <c r="BA278" i="4" s="1"/>
  <c r="BL278" i="4"/>
  <c r="AI305" i="4"/>
  <c r="BA305" i="4" s="1"/>
  <c r="BL305" i="4"/>
  <c r="AI314" i="4"/>
  <c r="BA314" i="4" s="1"/>
  <c r="BL314" i="4"/>
  <c r="AI338" i="4"/>
  <c r="BA338" i="4" s="1"/>
  <c r="BL338" i="4"/>
  <c r="AI347" i="4"/>
  <c r="BA347" i="4" s="1"/>
  <c r="BL347" i="4"/>
  <c r="AH278" i="4"/>
  <c r="AZ278" i="4" s="1"/>
  <c r="AH305" i="4"/>
  <c r="AZ305" i="4" s="1"/>
  <c r="AH314" i="4"/>
  <c r="AZ314" i="4" s="1"/>
  <c r="AI337" i="4"/>
  <c r="BA337" i="4" s="1"/>
  <c r="BL337" i="4"/>
  <c r="AI346" i="4"/>
  <c r="BA346" i="4" s="1"/>
  <c r="BL346" i="4"/>
  <c r="BY317" i="4"/>
  <c r="BU317" i="4"/>
  <c r="BS317" i="4"/>
  <c r="BQ317" i="4"/>
  <c r="BY296" i="4"/>
  <c r="BU296" i="4"/>
  <c r="BS296" i="4"/>
  <c r="BQ296" i="4"/>
  <c r="B336" i="5"/>
  <c r="K336" i="5" s="1"/>
  <c r="V336" i="5" s="1"/>
  <c r="B335" i="5"/>
  <c r="K335" i="5" s="1"/>
  <c r="V335" i="5" s="1"/>
  <c r="BX327" i="4"/>
  <c r="BT327" i="4"/>
  <c r="BR327" i="4"/>
  <c r="BP327" i="4"/>
  <c r="BX308" i="4"/>
  <c r="BT308" i="4"/>
  <c r="BR308" i="4"/>
  <c r="BP308" i="4"/>
  <c r="B271" i="5"/>
  <c r="K271" i="5" s="1"/>
  <c r="BO285" i="4"/>
  <c r="BO269" i="4"/>
  <c r="BO296" i="4"/>
  <c r="BO318" i="4"/>
  <c r="BN330" i="4"/>
  <c r="AH285" i="4"/>
  <c r="AZ285" i="4" s="1"/>
  <c r="BN304" i="4"/>
  <c r="AH313" i="4"/>
  <c r="AZ313" i="4" s="1"/>
  <c r="AI335" i="4"/>
  <c r="BA335" i="4" s="1"/>
  <c r="BL335" i="4"/>
  <c r="AI343" i="4"/>
  <c r="BA343" i="4" s="1"/>
  <c r="BL343" i="4"/>
  <c r="BO288" i="4"/>
  <c r="BO272" i="4"/>
  <c r="BO299" i="4"/>
  <c r="BO324" i="4"/>
  <c r="BO334" i="4"/>
  <c r="AH284" i="4"/>
  <c r="AZ284" i="4" s="1"/>
  <c r="AH292" i="4"/>
  <c r="AZ292" i="4" s="1"/>
  <c r="AH295" i="4"/>
  <c r="AZ295" i="4" s="1"/>
  <c r="AH327" i="4"/>
  <c r="AZ327" i="4" s="1"/>
  <c r="AH340" i="4"/>
  <c r="AZ340" i="4" s="1"/>
  <c r="AI279" i="4"/>
  <c r="BA279" i="4" s="1"/>
  <c r="BL279" i="4"/>
  <c r="AI306" i="4"/>
  <c r="BA306" i="4" s="1"/>
  <c r="BL306" i="4"/>
  <c r="AI315" i="4"/>
  <c r="BA315" i="4" s="1"/>
  <c r="BL315" i="4"/>
  <c r="AH318" i="4"/>
  <c r="AZ318" i="4" s="1"/>
  <c r="AH350" i="4"/>
  <c r="AZ350" i="4" s="1"/>
  <c r="AH349" i="4"/>
  <c r="AZ349" i="4" s="1"/>
  <c r="AH283" i="4"/>
  <c r="AZ283" i="4" s="1"/>
  <c r="AH291" i="4"/>
  <c r="AZ291" i="4" s="1"/>
  <c r="BN298" i="4"/>
  <c r="BO321" i="4"/>
  <c r="BN347" i="4"/>
  <c r="BO278" i="4"/>
  <c r="BO305" i="4"/>
  <c r="BO314" i="4"/>
  <c r="BO338" i="4"/>
  <c r="BO347" i="4"/>
  <c r="BN278" i="4"/>
  <c r="BN305" i="4"/>
  <c r="BN314" i="4"/>
  <c r="BO337" i="4"/>
  <c r="BO346" i="4"/>
  <c r="AF280" i="4"/>
  <c r="AX280" i="4" s="1"/>
  <c r="AF285" i="4"/>
  <c r="AX285" i="4" s="1"/>
  <c r="AF289" i="4"/>
  <c r="AX289" i="4" s="1"/>
  <c r="AF326" i="4"/>
  <c r="AX326" i="4" s="1"/>
  <c r="AF350" i="4"/>
  <c r="AX350" i="4" s="1"/>
  <c r="AF347" i="4"/>
  <c r="AX347" i="4" s="1"/>
  <c r="AF331" i="4"/>
  <c r="AX331" i="4" s="1"/>
  <c r="AF322" i="4"/>
  <c r="AX322" i="4" s="1"/>
  <c r="AF324" i="4"/>
  <c r="AX324" i="4" s="1"/>
  <c r="AF300" i="4"/>
  <c r="AX300" i="4" s="1"/>
  <c r="AF284" i="4"/>
  <c r="AX284" i="4" s="1"/>
  <c r="AF302" i="4"/>
  <c r="AX302" i="4" s="1"/>
  <c r="AF332" i="4"/>
  <c r="AX332" i="4" s="1"/>
  <c r="AF334" i="4"/>
  <c r="AX334" i="4" s="1"/>
  <c r="AF311" i="4"/>
  <c r="AX311" i="4" s="1"/>
  <c r="AF308" i="4"/>
  <c r="AX308" i="4" s="1"/>
  <c r="AF348" i="4"/>
  <c r="AX348" i="4" s="1"/>
  <c r="AF296" i="4"/>
  <c r="AX296" i="4" s="1"/>
  <c r="AQ357" i="5"/>
  <c r="AZ357" i="5"/>
  <c r="AQ392" i="5"/>
  <c r="AF283" i="4"/>
  <c r="AX283" i="4" s="1"/>
  <c r="AF294" i="4"/>
  <c r="AX294" i="4" s="1"/>
  <c r="AQ351" i="5"/>
  <c r="AZ351" i="5"/>
  <c r="AQ365" i="5"/>
  <c r="AZ350" i="5"/>
  <c r="AQ350" i="5"/>
  <c r="AQ387" i="5"/>
  <c r="N226" i="5"/>
  <c r="N252" i="5"/>
  <c r="AQ386" i="5"/>
  <c r="AF325" i="4"/>
  <c r="AX325" i="4" s="1"/>
  <c r="AZ353" i="5"/>
  <c r="AQ353" i="5"/>
  <c r="AF306" i="4"/>
  <c r="AX306" i="4" s="1"/>
  <c r="AF349" i="4"/>
  <c r="AX349" i="4" s="1"/>
  <c r="AF281" i="4"/>
  <c r="AX281" i="4" s="1"/>
  <c r="AF290" i="4"/>
  <c r="AX290" i="4" s="1"/>
  <c r="AQ367" i="5"/>
  <c r="AZ367" i="5"/>
  <c r="AQ355" i="5"/>
  <c r="AZ355" i="5"/>
  <c r="AQ361" i="5"/>
  <c r="AZ361" i="5"/>
  <c r="AZ373" i="5"/>
  <c r="AQ373" i="5"/>
  <c r="AQ380" i="5"/>
  <c r="AF298" i="4"/>
  <c r="AX298" i="4" s="1"/>
  <c r="AF321" i="4"/>
  <c r="AX321" i="4" s="1"/>
  <c r="AF317" i="4"/>
  <c r="AX317" i="4" s="1"/>
  <c r="AF343" i="4"/>
  <c r="AX343" i="4" s="1"/>
  <c r="AF307" i="4"/>
  <c r="AX307" i="4" s="1"/>
  <c r="AQ390" i="5"/>
  <c r="AQ406" i="5"/>
  <c r="AQ352" i="5"/>
  <c r="AZ352" i="5"/>
  <c r="N254" i="5"/>
  <c r="AQ379" i="5"/>
  <c r="AQ358" i="5"/>
  <c r="AZ358" i="5"/>
  <c r="AQ376" i="5"/>
  <c r="AZ411" i="5"/>
  <c r="AQ411" i="5"/>
  <c r="AQ359" i="5"/>
  <c r="AF304" i="4"/>
  <c r="AX304" i="4" s="1"/>
  <c r="AF328" i="4"/>
  <c r="AX328" i="4" s="1"/>
  <c r="AQ354" i="5"/>
  <c r="AZ354" i="5"/>
  <c r="BK268" i="4"/>
  <c r="AG268" i="4"/>
  <c r="AY268" i="4" s="1"/>
  <c r="AZ399" i="5"/>
  <c r="AQ399" i="5"/>
  <c r="AQ356" i="5"/>
  <c r="AZ356" i="5"/>
  <c r="AQ393" i="5"/>
  <c r="AZ393" i="5"/>
  <c r="N211" i="5"/>
  <c r="BK283" i="4"/>
  <c r="AG283" i="4"/>
  <c r="AY283" i="4" s="1"/>
  <c r="BK271" i="4"/>
  <c r="AG271" i="4"/>
  <c r="AY271" i="4" s="1"/>
  <c r="BK348" i="4"/>
  <c r="AG348" i="4"/>
  <c r="AY348" i="4" s="1"/>
  <c r="BK329" i="4"/>
  <c r="AG329" i="4"/>
  <c r="AY329" i="4" s="1"/>
  <c r="BK325" i="4"/>
  <c r="AG325" i="4"/>
  <c r="AY325" i="4" s="1"/>
  <c r="AG286" i="4"/>
  <c r="AY286" i="4" s="1"/>
  <c r="BK286" i="4"/>
  <c r="BK277" i="4"/>
  <c r="AG277" i="4"/>
  <c r="AY277" i="4" s="1"/>
  <c r="BK313" i="4"/>
  <c r="AG313" i="4"/>
  <c r="AY313" i="4" s="1"/>
  <c r="AF330" i="4"/>
  <c r="AX330" i="4" s="1"/>
  <c r="AG335" i="4"/>
  <c r="AY335" i="4" s="1"/>
  <c r="BK335" i="4"/>
  <c r="BK284" i="4"/>
  <c r="AG284" i="4"/>
  <c r="AY284" i="4" s="1"/>
  <c r="AF292" i="4"/>
  <c r="AX292" i="4" s="1"/>
  <c r="AF295" i="4"/>
  <c r="AX295" i="4" s="1"/>
  <c r="BK344" i="4"/>
  <c r="AG344" i="4"/>
  <c r="AY344" i="4" s="1"/>
  <c r="BK305" i="4"/>
  <c r="AG305" i="4"/>
  <c r="AY305" i="4" s="1"/>
  <c r="AG302" i="4"/>
  <c r="AY302" i="4" s="1"/>
  <c r="BK302" i="4"/>
  <c r="BK322" i="4"/>
  <c r="AG322" i="4"/>
  <c r="AY322" i="4" s="1"/>
  <c r="AG274" i="4"/>
  <c r="AY274" i="4" s="1"/>
  <c r="BK274" i="4"/>
  <c r="BK297" i="4"/>
  <c r="AG297" i="4"/>
  <c r="AY297" i="4" s="1"/>
  <c r="BK328" i="4"/>
  <c r="AG328" i="4"/>
  <c r="AY328" i="4" s="1"/>
  <c r="BK338" i="4"/>
  <c r="AG338" i="4"/>
  <c r="AY338" i="4" s="1"/>
  <c r="AF301" i="4"/>
  <c r="AX301" i="4" s="1"/>
  <c r="BK337" i="4"/>
  <c r="AG337" i="4"/>
  <c r="AY337" i="4" s="1"/>
  <c r="BK308" i="4"/>
  <c r="AG308" i="4"/>
  <c r="AY308" i="4" s="1"/>
  <c r="AG272" i="4"/>
  <c r="AY272" i="4" s="1"/>
  <c r="BK272" i="4"/>
  <c r="BK295" i="4"/>
  <c r="AG295" i="4"/>
  <c r="AY295" i="4" s="1"/>
  <c r="BK324" i="4"/>
  <c r="AG324" i="4"/>
  <c r="AY324" i="4" s="1"/>
  <c r="BK334" i="4"/>
  <c r="AG334" i="4"/>
  <c r="AY334" i="4" s="1"/>
  <c r="BK343" i="4"/>
  <c r="AG343" i="4"/>
  <c r="AY343" i="4" s="1"/>
  <c r="BK315" i="4"/>
  <c r="AG315" i="4"/>
  <c r="AY315" i="4" s="1"/>
  <c r="BK285" i="4"/>
  <c r="AG285" i="4"/>
  <c r="AY285" i="4" s="1"/>
  <c r="AF337" i="4"/>
  <c r="AX337" i="4" s="1"/>
  <c r="AG282" i="4"/>
  <c r="AY282" i="4" s="1"/>
  <c r="BK282" i="4"/>
  <c r="BK293" i="4"/>
  <c r="AG293" i="4"/>
  <c r="AY293" i="4" s="1"/>
  <c r="AF286" i="4"/>
  <c r="AX286" i="4" s="1"/>
  <c r="AF297" i="4"/>
  <c r="AX297" i="4" s="1"/>
  <c r="BK273" i="4"/>
  <c r="AG273" i="4"/>
  <c r="AY273" i="4" s="1"/>
  <c r="BK336" i="4"/>
  <c r="AG336" i="4"/>
  <c r="AY336" i="4" s="1"/>
  <c r="AG342" i="4"/>
  <c r="AY342" i="4" s="1"/>
  <c r="BK342" i="4"/>
  <c r="AF345" i="4"/>
  <c r="AX345" i="4" s="1"/>
  <c r="AG280" i="4"/>
  <c r="AY280" i="4" s="1"/>
  <c r="BK280" i="4"/>
  <c r="BK316" i="4"/>
  <c r="AG316" i="4"/>
  <c r="AY316" i="4" s="1"/>
  <c r="AF336" i="4"/>
  <c r="AX336" i="4" s="1"/>
  <c r="AF316" i="4"/>
  <c r="AX316" i="4" s="1"/>
  <c r="BK333" i="4"/>
  <c r="AG333" i="4"/>
  <c r="AY333" i="4" s="1"/>
  <c r="AG298" i="4"/>
  <c r="AY298" i="4" s="1"/>
  <c r="BK298" i="4"/>
  <c r="BK330" i="4"/>
  <c r="AG330" i="4"/>
  <c r="AY330" i="4" s="1"/>
  <c r="BK346" i="4"/>
  <c r="AG346" i="4"/>
  <c r="AY346" i="4" s="1"/>
  <c r="AG270" i="4"/>
  <c r="AY270" i="4" s="1"/>
  <c r="BK270" i="4"/>
  <c r="BK320" i="4"/>
  <c r="AG320" i="4"/>
  <c r="AY320" i="4" s="1"/>
  <c r="BK341" i="4"/>
  <c r="AG341" i="4"/>
  <c r="AY341" i="4" s="1"/>
  <c r="AF341" i="4"/>
  <c r="AX341" i="4" s="1"/>
  <c r="AG304" i="4"/>
  <c r="AY304" i="4" s="1"/>
  <c r="BK304" i="4"/>
  <c r="BK326" i="4"/>
  <c r="AG326" i="4"/>
  <c r="AY326" i="4" s="1"/>
  <c r="BK292" i="4"/>
  <c r="AG292" i="4"/>
  <c r="AY292" i="4" s="1"/>
  <c r="AF344" i="4"/>
  <c r="AX344" i="4" s="1"/>
  <c r="BK350" i="4"/>
  <c r="AG350" i="4"/>
  <c r="AY350" i="4" s="1"/>
  <c r="AF303" i="4"/>
  <c r="AX303" i="4" s="1"/>
  <c r="AF312" i="4"/>
  <c r="AX312" i="4" s="1"/>
  <c r="BK279" i="4"/>
  <c r="AG279" i="4"/>
  <c r="AY279" i="4" s="1"/>
  <c r="BK317" i="4"/>
  <c r="AG317" i="4"/>
  <c r="AY317" i="4" s="1"/>
  <c r="AF327" i="4"/>
  <c r="AX327" i="4" s="1"/>
  <c r="BK291" i="4"/>
  <c r="AG291" i="4"/>
  <c r="AY291" i="4" s="1"/>
  <c r="BK287" i="4"/>
  <c r="AG287" i="4"/>
  <c r="AY287" i="4" s="1"/>
  <c r="AF318" i="4"/>
  <c r="AX318" i="4" s="1"/>
  <c r="BK339" i="4"/>
  <c r="AG351" i="4"/>
  <c r="AY351" i="4" s="1"/>
  <c r="AG339" i="4"/>
  <c r="AY339" i="4" s="1"/>
  <c r="AF287" i="4"/>
  <c r="AX287" i="4" s="1"/>
  <c r="BK321" i="4"/>
  <c r="AG321" i="4"/>
  <c r="AY321" i="4" s="1"/>
  <c r="BK331" i="4"/>
  <c r="AG331" i="4"/>
  <c r="AY331" i="4" s="1"/>
  <c r="AG290" i="4"/>
  <c r="AY290" i="4" s="1"/>
  <c r="BK290" i="4"/>
  <c r="BK301" i="4"/>
  <c r="AG301" i="4"/>
  <c r="AY301" i="4" s="1"/>
  <c r="AF313" i="4"/>
  <c r="AX313" i="4" s="1"/>
  <c r="AF282" i="4"/>
  <c r="AX282" i="4" s="1"/>
  <c r="AF309" i="4"/>
  <c r="AX309" i="4" s="1"/>
  <c r="AF293" i="4"/>
  <c r="AX293" i="4" s="1"/>
  <c r="BK319" i="4"/>
  <c r="AG319" i="4"/>
  <c r="AY319" i="4" s="1"/>
  <c r="BK281" i="4"/>
  <c r="AG281" i="4"/>
  <c r="AY281" i="4" s="1"/>
  <c r="AF346" i="4"/>
  <c r="AX346" i="4" s="1"/>
  <c r="AG288" i="4"/>
  <c r="AY288" i="4" s="1"/>
  <c r="BK288" i="4"/>
  <c r="BK340" i="4"/>
  <c r="AG340" i="4"/>
  <c r="AY340" i="4" s="1"/>
  <c r="BK275" i="4"/>
  <c r="AG275" i="4"/>
  <c r="AY275" i="4" s="1"/>
  <c r="AG306" i="4"/>
  <c r="AY306" i="4" s="1"/>
  <c r="BK306" i="4"/>
  <c r="AG311" i="4"/>
  <c r="AY311" i="4" s="1"/>
  <c r="BK311" i="4"/>
  <c r="BK347" i="4"/>
  <c r="AG347" i="4"/>
  <c r="AY347" i="4" s="1"/>
  <c r="AG278" i="4"/>
  <c r="AY278" i="4" s="1"/>
  <c r="BK278" i="4"/>
  <c r="AF342" i="4"/>
  <c r="AX342" i="4" s="1"/>
  <c r="BK269" i="4"/>
  <c r="AG269" i="4"/>
  <c r="AY269" i="4" s="1"/>
  <c r="BK310" i="4"/>
  <c r="AG310" i="4"/>
  <c r="AY310" i="4" s="1"/>
  <c r="AF310" i="4"/>
  <c r="AX310" i="4" s="1"/>
  <c r="BK276" i="4"/>
  <c r="AG276" i="4"/>
  <c r="AY276" i="4" s="1"/>
  <c r="BK299" i="4"/>
  <c r="AG299" i="4"/>
  <c r="AY299" i="4" s="1"/>
  <c r="BK312" i="4"/>
  <c r="AG312" i="4"/>
  <c r="AY312" i="4" s="1"/>
  <c r="AF320" i="4"/>
  <c r="AX320" i="4" s="1"/>
  <c r="AF319" i="4"/>
  <c r="AX319" i="4" s="1"/>
  <c r="AF288" i="4"/>
  <c r="AX288" i="4" s="1"/>
  <c r="AF299" i="4"/>
  <c r="AX299" i="4" s="1"/>
  <c r="BK323" i="4"/>
  <c r="AG323" i="4"/>
  <c r="AY323" i="4" s="1"/>
  <c r="BK349" i="4"/>
  <c r="AG349" i="4"/>
  <c r="AY349" i="4" s="1"/>
  <c r="BK327" i="4"/>
  <c r="AG327" i="4"/>
  <c r="AY327" i="4" s="1"/>
  <c r="AG296" i="4"/>
  <c r="AY296" i="4" s="1"/>
  <c r="BK296" i="4"/>
  <c r="BK303" i="4"/>
  <c r="AG303" i="4"/>
  <c r="AY303" i="4" s="1"/>
  <c r="AG294" i="4"/>
  <c r="AY294" i="4" s="1"/>
  <c r="BK294" i="4"/>
  <c r="BK332" i="4"/>
  <c r="AG332" i="4"/>
  <c r="AY332" i="4" s="1"/>
  <c r="AF351" i="4"/>
  <c r="AX351" i="4" s="1"/>
  <c r="AF339" i="4"/>
  <c r="AX339" i="4" s="1"/>
  <c r="AF291" i="4"/>
  <c r="AX291" i="4" s="1"/>
  <c r="AF333" i="4"/>
  <c r="AX333" i="4" s="1"/>
  <c r="BK309" i="4"/>
  <c r="AG309" i="4"/>
  <c r="AY309" i="4" s="1"/>
  <c r="BK314" i="4"/>
  <c r="AG314" i="4"/>
  <c r="AY314" i="4" s="1"/>
  <c r="AF329" i="4"/>
  <c r="AX329" i="4" s="1"/>
  <c r="AF305" i="4"/>
  <c r="AX305" i="4" s="1"/>
  <c r="AF314" i="4"/>
  <c r="AX314" i="4" s="1"/>
  <c r="AF323" i="4"/>
  <c r="AX323" i="4" s="1"/>
  <c r="BK289" i="4"/>
  <c r="AG289" i="4"/>
  <c r="AY289" i="4" s="1"/>
  <c r="BK300" i="4"/>
  <c r="AG300" i="4"/>
  <c r="AY300" i="4" s="1"/>
  <c r="BK318" i="4"/>
  <c r="AG318" i="4"/>
  <c r="AY318" i="4" s="1"/>
  <c r="AF338" i="4"/>
  <c r="AX338" i="4" s="1"/>
  <c r="BK345" i="4"/>
  <c r="AG345" i="4"/>
  <c r="AY345" i="4" s="1"/>
  <c r="BK307" i="4"/>
  <c r="AG307" i="4"/>
  <c r="AY307" i="4" s="1"/>
  <c r="AF335" i="4"/>
  <c r="AX335" i="4" s="1"/>
  <c r="AF340" i="4"/>
  <c r="AX340" i="4" s="1"/>
  <c r="N239" i="5" l="1"/>
  <c r="AZ403" i="5"/>
  <c r="AZ381" i="5"/>
  <c r="AT267" i="5"/>
  <c r="AT222" i="5"/>
  <c r="AT265" i="5"/>
  <c r="AZ384" i="5"/>
  <c r="AZ380" i="5"/>
  <c r="AT212" i="5"/>
  <c r="AQ378" i="5"/>
  <c r="AQ372" i="5"/>
  <c r="AZ372" i="5"/>
  <c r="AQ360" i="5"/>
  <c r="AZ368" i="5"/>
  <c r="AZ406" i="5"/>
  <c r="K357" i="5"/>
  <c r="X357" i="5" s="1"/>
  <c r="AT253" i="5"/>
  <c r="N260" i="5"/>
  <c r="AT251" i="5"/>
  <c r="AT248" i="5"/>
  <c r="P227" i="5"/>
  <c r="AT247" i="5"/>
  <c r="AT223" i="5"/>
  <c r="AZ400" i="5"/>
  <c r="AZ369" i="5"/>
  <c r="AT229" i="5"/>
  <c r="AQ364" i="5"/>
  <c r="AZ402" i="5"/>
  <c r="AZ376" i="5"/>
  <c r="AQ368" i="5"/>
  <c r="AT241" i="5"/>
  <c r="N206" i="5"/>
  <c r="AZ395" i="5"/>
  <c r="AZ392" i="5"/>
  <c r="AT237" i="5"/>
  <c r="AT255" i="5"/>
  <c r="AT245" i="5"/>
  <c r="AZ366" i="5"/>
  <c r="AT242" i="5"/>
  <c r="N240" i="5"/>
  <c r="AQ394" i="5"/>
  <c r="AT250" i="5"/>
  <c r="AZ388" i="5"/>
  <c r="AZ410" i="5"/>
  <c r="P193" i="5"/>
  <c r="AZ398" i="5"/>
  <c r="P263" i="5"/>
  <c r="P112" i="5"/>
  <c r="AZ394" i="5"/>
  <c r="K401" i="5"/>
  <c r="X401" i="5" s="1"/>
  <c r="AQ405" i="5"/>
  <c r="AZ407" i="5"/>
  <c r="AZ412" i="5"/>
  <c r="S339" i="5"/>
  <c r="N221" i="5"/>
  <c r="AT225" i="5"/>
  <c r="AQ370" i="5"/>
  <c r="AZ382" i="5"/>
  <c r="AZ378" i="5"/>
  <c r="AZ389" i="5"/>
  <c r="AZ409" i="5"/>
  <c r="AZ408" i="5"/>
  <c r="AZ401" i="5"/>
  <c r="P219" i="5"/>
  <c r="AQ396" i="5"/>
  <c r="P199" i="5"/>
  <c r="K384" i="5"/>
  <c r="AL384" i="5" s="1"/>
  <c r="P267" i="5"/>
  <c r="P314" i="5"/>
  <c r="P323" i="5"/>
  <c r="AZ396" i="5"/>
  <c r="P233" i="5"/>
  <c r="P177" i="5"/>
  <c r="K356" i="5"/>
  <c r="AL356" i="5" s="1"/>
  <c r="P326" i="5"/>
  <c r="P324" i="5"/>
  <c r="P158" i="5"/>
  <c r="P206" i="5"/>
  <c r="P198" i="5"/>
  <c r="P154" i="5"/>
  <c r="P264" i="5"/>
  <c r="P152" i="5"/>
  <c r="K378" i="5"/>
  <c r="X378" i="5" s="1"/>
  <c r="P249" i="5"/>
  <c r="S338" i="5"/>
  <c r="P262" i="5"/>
  <c r="P127" i="5"/>
  <c r="K406" i="5"/>
  <c r="X406" i="5" s="1"/>
  <c r="P251" i="5"/>
  <c r="P166" i="5"/>
  <c r="P265" i="5"/>
  <c r="P142" i="5"/>
  <c r="K402" i="5"/>
  <c r="X402" i="5" s="1"/>
  <c r="P340" i="5"/>
  <c r="P325" i="5"/>
  <c r="P211" i="5"/>
  <c r="P255" i="5"/>
  <c r="S323" i="5"/>
  <c r="P250" i="5"/>
  <c r="P268" i="5"/>
  <c r="P213" i="5"/>
  <c r="AZ387" i="5"/>
  <c r="P236" i="5"/>
  <c r="AT217" i="5"/>
  <c r="P172" i="5"/>
  <c r="P134" i="5"/>
  <c r="P138" i="5"/>
  <c r="P125" i="5"/>
  <c r="P159" i="5"/>
  <c r="P157" i="5"/>
  <c r="P191" i="5"/>
  <c r="P136" i="5"/>
  <c r="P155" i="5"/>
  <c r="K399" i="5"/>
  <c r="X399" i="5" s="1"/>
  <c r="K412" i="5"/>
  <c r="X412" i="5" s="1"/>
  <c r="K364" i="5"/>
  <c r="K372" i="5"/>
  <c r="X372" i="5" s="1"/>
  <c r="K369" i="5"/>
  <c r="AL369" i="5" s="1"/>
  <c r="K394" i="5"/>
  <c r="X394" i="5" s="1"/>
  <c r="P238" i="5"/>
  <c r="P280" i="5"/>
  <c r="P230" i="5"/>
  <c r="P224" i="5"/>
  <c r="P197" i="5"/>
  <c r="P194" i="5"/>
  <c r="K353" i="5"/>
  <c r="S353" i="5" s="1"/>
  <c r="P218" i="5"/>
  <c r="V323" i="5"/>
  <c r="P234" i="5"/>
  <c r="P245" i="5"/>
  <c r="P207" i="5"/>
  <c r="P161" i="5"/>
  <c r="P181" i="5"/>
  <c r="P114" i="5"/>
  <c r="P201" i="5"/>
  <c r="P135" i="5"/>
  <c r="P171" i="5"/>
  <c r="P128" i="5"/>
  <c r="P137" i="5"/>
  <c r="P174" i="5"/>
  <c r="K408" i="5"/>
  <c r="X408" i="5" s="1"/>
  <c r="K376" i="5"/>
  <c r="X376" i="5" s="1"/>
  <c r="K363" i="5"/>
  <c r="X363" i="5" s="1"/>
  <c r="K365" i="5"/>
  <c r="X365" i="5" s="1"/>
  <c r="K392" i="5"/>
  <c r="X392" i="5" s="1"/>
  <c r="K390" i="5"/>
  <c r="AL390" i="5" s="1"/>
  <c r="P346" i="5"/>
  <c r="P220" i="5"/>
  <c r="P117" i="5"/>
  <c r="K400" i="5"/>
  <c r="AL400" i="5" s="1"/>
  <c r="K374" i="5"/>
  <c r="X374" i="5" s="1"/>
  <c r="P285" i="5"/>
  <c r="P301" i="5"/>
  <c r="P258" i="5"/>
  <c r="P345" i="5"/>
  <c r="P208" i="5"/>
  <c r="P241" i="5"/>
  <c r="P205" i="5"/>
  <c r="P221" i="5"/>
  <c r="P248" i="5"/>
  <c r="N234" i="5"/>
  <c r="P247" i="5"/>
  <c r="P243" i="5"/>
  <c r="P123" i="5"/>
  <c r="P169" i="5"/>
  <c r="P119" i="5"/>
  <c r="P180" i="5"/>
  <c r="P145" i="5"/>
  <c r="P184" i="5"/>
  <c r="P178" i="5"/>
  <c r="P116" i="5"/>
  <c r="K379" i="5"/>
  <c r="X379" i="5" s="1"/>
  <c r="K370" i="5"/>
  <c r="AL370" i="5" s="1"/>
  <c r="K386" i="5"/>
  <c r="AL386" i="5" s="1"/>
  <c r="K361" i="5"/>
  <c r="V361" i="5" s="1"/>
  <c r="K367" i="5"/>
  <c r="AL367" i="5" s="1"/>
  <c r="K381" i="5"/>
  <c r="P341" i="5"/>
  <c r="AQ397" i="5"/>
  <c r="P291" i="5"/>
  <c r="P297" i="5"/>
  <c r="P329" i="5"/>
  <c r="P327" i="5"/>
  <c r="P310" i="5"/>
  <c r="P149" i="5"/>
  <c r="K375" i="5"/>
  <c r="AL375" i="5" s="1"/>
  <c r="P240" i="5"/>
  <c r="AT205" i="5"/>
  <c r="P210" i="5"/>
  <c r="AT230" i="5"/>
  <c r="P215" i="5"/>
  <c r="P203" i="5"/>
  <c r="V314" i="5"/>
  <c r="P277" i="5"/>
  <c r="P319" i="5"/>
  <c r="P192" i="5"/>
  <c r="P187" i="5"/>
  <c r="P115" i="5"/>
  <c r="P162" i="5"/>
  <c r="P151" i="5"/>
  <c r="P120" i="5"/>
  <c r="P121" i="5"/>
  <c r="P113" i="5"/>
  <c r="P146" i="5"/>
  <c r="V341" i="5"/>
  <c r="K395" i="5"/>
  <c r="X395" i="5" s="1"/>
  <c r="K382" i="5"/>
  <c r="AL382" i="5" s="1"/>
  <c r="K388" i="5"/>
  <c r="X388" i="5" s="1"/>
  <c r="K391" i="5"/>
  <c r="K398" i="5"/>
  <c r="AL398" i="5" s="1"/>
  <c r="K350" i="5"/>
  <c r="P350" i="5" s="1"/>
  <c r="P232" i="5"/>
  <c r="P349" i="5"/>
  <c r="P276" i="5"/>
  <c r="P253" i="5"/>
  <c r="P118" i="5"/>
  <c r="AT228" i="5"/>
  <c r="P216" i="5"/>
  <c r="P246" i="5"/>
  <c r="P237" i="5"/>
  <c r="P261" i="5"/>
  <c r="AT224" i="5"/>
  <c r="P214" i="5"/>
  <c r="P330" i="5"/>
  <c r="P144" i="5"/>
  <c r="P147" i="5"/>
  <c r="P179" i="5"/>
  <c r="P130" i="5"/>
  <c r="P183" i="5"/>
  <c r="P132" i="5"/>
  <c r="P185" i="5"/>
  <c r="P202" i="5"/>
  <c r="P195" i="5"/>
  <c r="K351" i="5"/>
  <c r="AL351" i="5" s="1"/>
  <c r="K373" i="5"/>
  <c r="AL373" i="5" s="1"/>
  <c r="K380" i="5"/>
  <c r="X380" i="5" s="1"/>
  <c r="K403" i="5"/>
  <c r="X403" i="5" s="1"/>
  <c r="K409" i="5"/>
  <c r="X409" i="5" s="1"/>
  <c r="K366" i="5"/>
  <c r="X366" i="5" s="1"/>
  <c r="P217" i="5"/>
  <c r="P231" i="5"/>
  <c r="AT244" i="5"/>
  <c r="P226" i="5"/>
  <c r="P209" i="5"/>
  <c r="P153" i="5"/>
  <c r="P108" i="5"/>
  <c r="K371" i="5"/>
  <c r="X371" i="5" s="1"/>
  <c r="P252" i="5"/>
  <c r="P222" i="5"/>
  <c r="P225" i="5"/>
  <c r="P257" i="5"/>
  <c r="P235" i="5"/>
  <c r="P254" i="5"/>
  <c r="P212" i="5"/>
  <c r="P228" i="5"/>
  <c r="P223" i="5"/>
  <c r="P242" i="5"/>
  <c r="P133" i="5"/>
  <c r="P165" i="5"/>
  <c r="P126" i="5"/>
  <c r="P143" i="5"/>
  <c r="P122" i="5"/>
  <c r="P173" i="5"/>
  <c r="P129" i="5"/>
  <c r="P188" i="5"/>
  <c r="P176" i="5"/>
  <c r="K352" i="5"/>
  <c r="X352" i="5" s="1"/>
  <c r="K377" i="5"/>
  <c r="X377" i="5" s="1"/>
  <c r="K410" i="5"/>
  <c r="AL410" i="5" s="1"/>
  <c r="K387" i="5"/>
  <c r="X387" i="5" s="1"/>
  <c r="K362" i="5"/>
  <c r="S362" i="5" s="1"/>
  <c r="K360" i="5"/>
  <c r="P360" i="5" s="1"/>
  <c r="P244" i="5"/>
  <c r="P343" i="5"/>
  <c r="P309" i="5"/>
  <c r="P328" i="5"/>
  <c r="P305" i="5"/>
  <c r="P302" i="5"/>
  <c r="AT256" i="5"/>
  <c r="V309" i="5"/>
  <c r="P331" i="5"/>
  <c r="AZ397" i="5"/>
  <c r="AT216" i="5"/>
  <c r="AZ385" i="5"/>
  <c r="AZ391" i="5"/>
  <c r="AT203" i="5"/>
  <c r="V343" i="5"/>
  <c r="AQ391" i="5"/>
  <c r="AT243" i="5"/>
  <c r="AT261" i="5"/>
  <c r="P294" i="5"/>
  <c r="AT266" i="5"/>
  <c r="V328" i="5"/>
  <c r="N259" i="5"/>
  <c r="N233" i="5"/>
  <c r="AZ371" i="5"/>
  <c r="N207" i="5"/>
  <c r="AQ363" i="5"/>
  <c r="AZ386" i="5"/>
  <c r="P286" i="5"/>
  <c r="AQ401" i="5"/>
  <c r="AZ383" i="5"/>
  <c r="P283" i="5"/>
  <c r="P275" i="5"/>
  <c r="AZ375" i="5"/>
  <c r="P304" i="5"/>
  <c r="V275" i="5"/>
  <c r="V301" i="5"/>
  <c r="P282" i="5"/>
  <c r="P315" i="5"/>
  <c r="AT235" i="5"/>
  <c r="AT215" i="5"/>
  <c r="V305" i="5"/>
  <c r="V285" i="5"/>
  <c r="V325" i="5"/>
  <c r="S343" i="5"/>
  <c r="S327" i="5"/>
  <c r="S329" i="5"/>
  <c r="S315" i="5"/>
  <c r="AT210" i="5"/>
  <c r="V315" i="5"/>
  <c r="AT220" i="5"/>
  <c r="S345" i="5"/>
  <c r="AT238" i="5"/>
  <c r="S326" i="5"/>
  <c r="P272" i="5"/>
  <c r="AT231" i="5"/>
  <c r="S340" i="5"/>
  <c r="AT263" i="5"/>
  <c r="S320" i="5"/>
  <c r="S344" i="5"/>
  <c r="AT214" i="5"/>
  <c r="S330" i="5"/>
  <c r="S328" i="5"/>
  <c r="AT257" i="5"/>
  <c r="P284" i="5"/>
  <c r="P281" i="5"/>
  <c r="S321" i="5"/>
  <c r="AQ404" i="5"/>
  <c r="AT232" i="5"/>
  <c r="AT236" i="5"/>
  <c r="S314" i="5"/>
  <c r="S318" i="5"/>
  <c r="S319" i="5"/>
  <c r="P311" i="5"/>
  <c r="P307" i="5"/>
  <c r="P339" i="5"/>
  <c r="S324" i="5"/>
  <c r="AZ377" i="5"/>
  <c r="S317" i="5"/>
  <c r="P293" i="5"/>
  <c r="S346" i="5"/>
  <c r="P312" i="5"/>
  <c r="S331" i="5"/>
  <c r="S325" i="5"/>
  <c r="P303" i="5"/>
  <c r="P298" i="5"/>
  <c r="V339" i="5"/>
  <c r="V346" i="5"/>
  <c r="V331" i="5"/>
  <c r="P256" i="5"/>
  <c r="P259" i="5"/>
  <c r="AT213" i="5"/>
  <c r="P168" i="5"/>
  <c r="P167" i="5"/>
  <c r="P186" i="5"/>
  <c r="P156" i="5"/>
  <c r="P160" i="5"/>
  <c r="P200" i="5"/>
  <c r="P140" i="5"/>
  <c r="P109" i="5"/>
  <c r="P190" i="5"/>
  <c r="P163" i="5"/>
  <c r="P164" i="5"/>
  <c r="P170" i="5"/>
  <c r="K396" i="5"/>
  <c r="X396" i="5" s="1"/>
  <c r="K355" i="5"/>
  <c r="V355" i="5" s="1"/>
  <c r="K354" i="5"/>
  <c r="P354" i="5" s="1"/>
  <c r="K404" i="5"/>
  <c r="AL404" i="5" s="1"/>
  <c r="K405" i="5"/>
  <c r="K411" i="5"/>
  <c r="AL411" i="5" s="1"/>
  <c r="K385" i="5"/>
  <c r="X385" i="5" s="1"/>
  <c r="K407" i="5"/>
  <c r="X407" i="5" s="1"/>
  <c r="S311" i="5"/>
  <c r="S312" i="5"/>
  <c r="P317" i="5"/>
  <c r="P266" i="5"/>
  <c r="V293" i="5"/>
  <c r="P321" i="5"/>
  <c r="P292" i="5"/>
  <c r="P318" i="5"/>
  <c r="S349" i="5"/>
  <c r="P295" i="5"/>
  <c r="P229" i="5"/>
  <c r="P204" i="5"/>
  <c r="P110" i="5"/>
  <c r="P148" i="5"/>
  <c r="P175" i="5"/>
  <c r="P124" i="5"/>
  <c r="P111" i="5"/>
  <c r="P139" i="5"/>
  <c r="P141" i="5"/>
  <c r="P196" i="5"/>
  <c r="P182" i="5"/>
  <c r="P189" i="5"/>
  <c r="P131" i="5"/>
  <c r="P150" i="5"/>
  <c r="K383" i="5"/>
  <c r="X383" i="5" s="1"/>
  <c r="K358" i="5"/>
  <c r="X358" i="5" s="1"/>
  <c r="K359" i="5"/>
  <c r="V359" i="5" s="1"/>
  <c r="S341" i="5"/>
  <c r="K368" i="5"/>
  <c r="X368" i="5" s="1"/>
  <c r="K389" i="5"/>
  <c r="X389" i="5" s="1"/>
  <c r="K393" i="5"/>
  <c r="X393" i="5" s="1"/>
  <c r="K397" i="5"/>
  <c r="X397" i="5" s="1"/>
  <c r="P260" i="5"/>
  <c r="P273" i="5"/>
  <c r="P338" i="5"/>
  <c r="P308" i="5"/>
  <c r="P278" i="5"/>
  <c r="P287" i="5"/>
  <c r="P332" i="5"/>
  <c r="S335" i="5"/>
  <c r="V308" i="5"/>
  <c r="AT209" i="5"/>
  <c r="AT218" i="5"/>
  <c r="S332" i="5"/>
  <c r="P337" i="5"/>
  <c r="V287" i="5"/>
  <c r="AT204" i="5"/>
  <c r="V332" i="5"/>
  <c r="AT258" i="5"/>
  <c r="N264" i="5"/>
  <c r="AT208" i="5"/>
  <c r="V318" i="5"/>
  <c r="P335" i="5"/>
  <c r="P288" i="5"/>
  <c r="V273" i="5"/>
  <c r="X347" i="5"/>
  <c r="P348" i="5"/>
  <c r="AZ374" i="5"/>
  <c r="AT262" i="5"/>
  <c r="AZ362" i="5"/>
  <c r="V349" i="5"/>
  <c r="V348" i="5"/>
  <c r="S348" i="5"/>
  <c r="S337" i="5"/>
  <c r="P299" i="5"/>
  <c r="V337" i="5"/>
  <c r="V299" i="5"/>
  <c r="P322" i="5"/>
  <c r="X173" i="5"/>
  <c r="S322" i="5"/>
  <c r="X144" i="5"/>
  <c r="P269" i="5"/>
  <c r="X47" i="5"/>
  <c r="X67" i="5"/>
  <c r="AT219" i="5"/>
  <c r="AT227" i="5"/>
  <c r="AT268" i="5"/>
  <c r="X183" i="5"/>
  <c r="AT249" i="5"/>
  <c r="AT246" i="5"/>
  <c r="G269" i="5"/>
  <c r="N269" i="5" s="1"/>
  <c r="X265" i="5"/>
  <c r="AC296" i="5"/>
  <c r="P334" i="5"/>
  <c r="P313" i="5"/>
  <c r="P290" i="5"/>
  <c r="P289" i="5"/>
  <c r="P342" i="5"/>
  <c r="P320" i="5"/>
  <c r="P344" i="5"/>
  <c r="P316" i="5"/>
  <c r="AC322" i="5"/>
  <c r="AC169" i="5"/>
  <c r="X49" i="5"/>
  <c r="V274" i="5"/>
  <c r="V338" i="5"/>
  <c r="X205" i="5"/>
  <c r="AC335" i="5"/>
  <c r="X110" i="5"/>
  <c r="AC154" i="5"/>
  <c r="V320" i="5"/>
  <c r="X302" i="5"/>
  <c r="X333" i="5"/>
  <c r="AC347" i="5"/>
  <c r="P300" i="5"/>
  <c r="P270" i="5"/>
  <c r="P279" i="5"/>
  <c r="X215" i="5"/>
  <c r="AC199" i="5"/>
  <c r="AC227" i="5"/>
  <c r="X304" i="5"/>
  <c r="P274" i="5"/>
  <c r="X22" i="5"/>
  <c r="X336" i="5"/>
  <c r="P271" i="5"/>
  <c r="AC230" i="5"/>
  <c r="X66" i="5"/>
  <c r="AC143" i="5"/>
  <c r="P306" i="5"/>
  <c r="X123" i="5"/>
  <c r="V290" i="5"/>
  <c r="X203" i="5"/>
  <c r="X287" i="5"/>
  <c r="S342" i="5"/>
  <c r="X325" i="5"/>
  <c r="S334" i="5"/>
  <c r="X239" i="5"/>
  <c r="X41" i="5"/>
  <c r="X193" i="5"/>
  <c r="X62" i="5"/>
  <c r="V342" i="5"/>
  <c r="AC145" i="5"/>
  <c r="V334" i="5"/>
  <c r="X70" i="5"/>
  <c r="X135" i="5"/>
  <c r="X94" i="5"/>
  <c r="V296" i="5"/>
  <c r="AC299" i="5"/>
  <c r="X147" i="5"/>
  <c r="V313" i="5"/>
  <c r="V289" i="5"/>
  <c r="AC265" i="5"/>
  <c r="X140" i="5"/>
  <c r="X283" i="5"/>
  <c r="X218" i="5"/>
  <c r="X286" i="5"/>
  <c r="V344" i="5"/>
  <c r="P296" i="5"/>
  <c r="AC284" i="5"/>
  <c r="S313" i="5"/>
  <c r="X222" i="5"/>
  <c r="X223" i="5"/>
  <c r="X176" i="5"/>
  <c r="AC167" i="5"/>
  <c r="X257" i="5"/>
  <c r="X50" i="5"/>
  <c r="X308" i="5"/>
  <c r="X7" i="5"/>
  <c r="AC200" i="5"/>
  <c r="AC216" i="5"/>
  <c r="X12" i="5"/>
  <c r="AC164" i="5"/>
  <c r="AC334" i="5"/>
  <c r="V347" i="5"/>
  <c r="AC237" i="5"/>
  <c r="X199" i="5"/>
  <c r="X185" i="5"/>
  <c r="AC162" i="5"/>
  <c r="X195" i="5"/>
  <c r="X274" i="5"/>
  <c r="S316" i="5"/>
  <c r="X280" i="5"/>
  <c r="X256" i="5"/>
  <c r="AC175" i="5"/>
  <c r="AC267" i="5"/>
  <c r="AC171" i="5"/>
  <c r="X73" i="5"/>
  <c r="X5" i="5"/>
  <c r="AC228" i="5"/>
  <c r="X224" i="5"/>
  <c r="AC234" i="5"/>
  <c r="AC184" i="5"/>
  <c r="X48" i="5"/>
  <c r="X209" i="5"/>
  <c r="X190" i="5"/>
  <c r="X13" i="5"/>
  <c r="X109" i="5"/>
  <c r="X108" i="5"/>
  <c r="X42" i="5"/>
  <c r="AC344" i="5"/>
  <c r="S336" i="5"/>
  <c r="AC275" i="5"/>
  <c r="AC323" i="5"/>
  <c r="AC272" i="5"/>
  <c r="P333" i="5"/>
  <c r="X277" i="5"/>
  <c r="X298" i="5"/>
  <c r="X318" i="5"/>
  <c r="X158" i="5"/>
  <c r="X254" i="5"/>
  <c r="X101" i="5"/>
  <c r="X301" i="5"/>
  <c r="X330" i="5"/>
  <c r="X313" i="5"/>
  <c r="X65" i="5"/>
  <c r="X87" i="5"/>
  <c r="X46" i="5"/>
  <c r="X214" i="5"/>
  <c r="V295" i="5"/>
  <c r="V300" i="5"/>
  <c r="V270" i="5"/>
  <c r="X269" i="5"/>
  <c r="AC239" i="5"/>
  <c r="X85" i="5"/>
  <c r="AC193" i="5"/>
  <c r="X92" i="5"/>
  <c r="X32" i="5"/>
  <c r="X192" i="5"/>
  <c r="X64" i="5"/>
  <c r="X168" i="5"/>
  <c r="X171" i="5"/>
  <c r="AC179" i="5"/>
  <c r="X27" i="5"/>
  <c r="X191" i="5"/>
  <c r="X228" i="5"/>
  <c r="X343" i="5"/>
  <c r="AC274" i="5"/>
  <c r="X316" i="5"/>
  <c r="AC253" i="5"/>
  <c r="AC325" i="5"/>
  <c r="AC306" i="5"/>
  <c r="X204" i="5"/>
  <c r="AC229" i="5"/>
  <c r="X6" i="5"/>
  <c r="X252" i="5"/>
  <c r="AC261" i="5"/>
  <c r="X231" i="5"/>
  <c r="X166" i="5"/>
  <c r="X213" i="5"/>
  <c r="AC153" i="5"/>
  <c r="X167" i="5"/>
  <c r="X111" i="5"/>
  <c r="X79" i="5"/>
  <c r="X285" i="5"/>
  <c r="P336" i="5"/>
  <c r="X275" i="5"/>
  <c r="X290" i="5"/>
  <c r="AC339" i="5"/>
  <c r="AC256" i="5"/>
  <c r="X217" i="5"/>
  <c r="X93" i="5"/>
  <c r="AC259" i="5"/>
  <c r="AC301" i="5"/>
  <c r="V271" i="5"/>
  <c r="V329" i="5"/>
  <c r="X169" i="5"/>
  <c r="X145" i="5"/>
  <c r="X170" i="5"/>
  <c r="X267" i="5"/>
  <c r="X99" i="5"/>
  <c r="AC218" i="5"/>
  <c r="X334" i="5"/>
  <c r="AC263" i="5"/>
  <c r="X28" i="5"/>
  <c r="AC222" i="5"/>
  <c r="AC141" i="5"/>
  <c r="X153" i="5"/>
  <c r="X55" i="5"/>
  <c r="X11" i="5"/>
  <c r="V297" i="5"/>
  <c r="X294" i="5"/>
  <c r="AC316" i="5"/>
  <c r="AC166" i="5"/>
  <c r="AC286" i="5"/>
  <c r="AC241" i="5"/>
  <c r="AC219" i="5"/>
  <c r="AC240" i="5"/>
  <c r="X114" i="5"/>
  <c r="AC181" i="5"/>
  <c r="X138" i="5"/>
  <c r="X118" i="5"/>
  <c r="AC195" i="5"/>
  <c r="X134" i="5"/>
  <c r="X165" i="5"/>
  <c r="AC214" i="5"/>
  <c r="X174" i="5"/>
  <c r="X182" i="5"/>
  <c r="X323" i="5"/>
  <c r="X272" i="5"/>
  <c r="X327" i="5"/>
  <c r="X299" i="5"/>
  <c r="X241" i="5"/>
  <c r="X124" i="5"/>
  <c r="AC151" i="5"/>
  <c r="X211" i="5"/>
  <c r="X117" i="5"/>
  <c r="X251" i="5"/>
  <c r="AC346" i="5"/>
  <c r="X324" i="5"/>
  <c r="X271" i="5"/>
  <c r="AC329" i="5"/>
  <c r="X220" i="5"/>
  <c r="AC192" i="5"/>
  <c r="X78" i="5"/>
  <c r="X328" i="5"/>
  <c r="X348" i="5"/>
  <c r="AC309" i="5"/>
  <c r="X133" i="5"/>
  <c r="AC138" i="5"/>
  <c r="X155" i="5"/>
  <c r="X200" i="5"/>
  <c r="X104" i="5"/>
  <c r="X136" i="5"/>
  <c r="AC304" i="5"/>
  <c r="X297" i="5"/>
  <c r="AC294" i="5"/>
  <c r="AC225" i="5"/>
  <c r="AC338" i="5"/>
  <c r="X306" i="5"/>
  <c r="X52" i="5"/>
  <c r="X230" i="5"/>
  <c r="AC185" i="5"/>
  <c r="AC248" i="5"/>
  <c r="X180" i="5"/>
  <c r="X68" i="5"/>
  <c r="X263" i="5"/>
  <c r="AC204" i="5"/>
  <c r="AC249" i="5"/>
  <c r="X132" i="5"/>
  <c r="AC221" i="5"/>
  <c r="X128" i="5"/>
  <c r="X335" i="5"/>
  <c r="AC285" i="5"/>
  <c r="X314" i="5"/>
  <c r="AC349" i="5"/>
  <c r="S333" i="5"/>
  <c r="X284" i="5"/>
  <c r="AC290" i="5"/>
  <c r="X339" i="5"/>
  <c r="X59" i="5"/>
  <c r="X244" i="5"/>
  <c r="X69" i="5"/>
  <c r="X9" i="5"/>
  <c r="X17" i="5"/>
  <c r="X310" i="5"/>
  <c r="X329" i="5"/>
  <c r="AC149" i="5"/>
  <c r="AC315" i="5"/>
  <c r="AC244" i="5"/>
  <c r="X184" i="5"/>
  <c r="X72" i="5"/>
  <c r="X305" i="5"/>
  <c r="X207" i="5"/>
  <c r="X234" i="5"/>
  <c r="X148" i="5"/>
  <c r="AC201" i="5"/>
  <c r="AC186" i="5"/>
  <c r="AC182" i="5"/>
  <c r="S347" i="5"/>
  <c r="X139" i="5"/>
  <c r="X152" i="5"/>
  <c r="X194" i="5"/>
  <c r="X88" i="5"/>
  <c r="X113" i="5"/>
  <c r="X243" i="5"/>
  <c r="AC297" i="5"/>
  <c r="X82" i="5"/>
  <c r="AC273" i="5"/>
  <c r="AC183" i="5"/>
  <c r="X146" i="5"/>
  <c r="X76" i="5"/>
  <c r="X53" i="5"/>
  <c r="X216" i="5"/>
  <c r="X177" i="5"/>
  <c r="X212" i="5"/>
  <c r="AC246" i="5"/>
  <c r="X141" i="5"/>
  <c r="X86" i="5"/>
  <c r="X189" i="5"/>
  <c r="AC194" i="5"/>
  <c r="X235" i="5"/>
  <c r="AC174" i="5"/>
  <c r="AC314" i="5"/>
  <c r="AC303" i="5"/>
  <c r="AC333" i="5"/>
  <c r="AC277" i="5"/>
  <c r="AC327" i="5"/>
  <c r="X130" i="5"/>
  <c r="X39" i="5"/>
  <c r="AC262" i="5"/>
  <c r="AC268" i="5"/>
  <c r="AC213" i="5"/>
  <c r="AC190" i="5"/>
  <c r="AC247" i="5"/>
  <c r="X38" i="5"/>
  <c r="AC176" i="5"/>
  <c r="X30" i="5"/>
  <c r="AC191" i="5"/>
  <c r="P347" i="5"/>
  <c r="X106" i="5"/>
  <c r="X219" i="5"/>
  <c r="X29" i="5"/>
  <c r="X81" i="5"/>
  <c r="X221" i="5"/>
  <c r="X10" i="5"/>
  <c r="AC345" i="5"/>
  <c r="AC280" i="5"/>
  <c r="AC255" i="5"/>
  <c r="AC148" i="5"/>
  <c r="X56" i="5"/>
  <c r="X122" i="5"/>
  <c r="AC196" i="5"/>
  <c r="AC251" i="5"/>
  <c r="X18" i="5"/>
  <c r="X25" i="5"/>
  <c r="AC223" i="5"/>
  <c r="AC252" i="5"/>
  <c r="AC206" i="5"/>
  <c r="X227" i="5"/>
  <c r="X344" i="5"/>
  <c r="X296" i="5"/>
  <c r="AC336" i="5"/>
  <c r="X326" i="5"/>
  <c r="X349" i="5"/>
  <c r="V333" i="5"/>
  <c r="AC298" i="5"/>
  <c r="X181" i="5"/>
  <c r="X159" i="5"/>
  <c r="AC165" i="5"/>
  <c r="X246" i="5"/>
  <c r="X95" i="5"/>
  <c r="X33" i="5"/>
  <c r="AC330" i="5"/>
  <c r="AC324" i="5"/>
  <c r="AC310" i="5"/>
  <c r="AC331" i="5"/>
  <c r="AC146" i="5"/>
  <c r="X97" i="5"/>
  <c r="X156" i="5"/>
  <c r="X270" i="5"/>
  <c r="X281" i="5"/>
  <c r="X89" i="5"/>
  <c r="X71" i="5"/>
  <c r="X61" i="5"/>
  <c r="X229" i="5"/>
  <c r="X240" i="5"/>
  <c r="X20" i="5"/>
  <c r="X261" i="5"/>
  <c r="X266" i="5"/>
  <c r="AC243" i="5"/>
  <c r="AC152" i="5"/>
  <c r="X187" i="5"/>
  <c r="X157" i="5"/>
  <c r="X236" i="5"/>
  <c r="AC208" i="5"/>
  <c r="AC235" i="5"/>
  <c r="AC172" i="5"/>
  <c r="AC343" i="5"/>
  <c r="AC283" i="5"/>
  <c r="X345" i="5"/>
  <c r="X273" i="5"/>
  <c r="X338" i="5"/>
  <c r="AC140" i="5"/>
  <c r="X210" i="5"/>
  <c r="X8" i="5"/>
  <c r="X107" i="5"/>
  <c r="AC160" i="5"/>
  <c r="AC260" i="5"/>
  <c r="X258" i="5"/>
  <c r="X54" i="5"/>
  <c r="AC210" i="5"/>
  <c r="X100" i="5"/>
  <c r="X248" i="5"/>
  <c r="X31" i="5"/>
  <c r="X131" i="5"/>
  <c r="X268" i="5"/>
  <c r="X137" i="5"/>
  <c r="AC326" i="5"/>
  <c r="X303" i="5"/>
  <c r="AC318" i="5"/>
  <c r="X175" i="5"/>
  <c r="X44" i="5"/>
  <c r="AC245" i="5"/>
  <c r="X179" i="5"/>
  <c r="X178" i="5"/>
  <c r="AC287" i="5"/>
  <c r="AC197" i="5"/>
  <c r="X331" i="5"/>
  <c r="X119" i="5"/>
  <c r="X90" i="5"/>
  <c r="X206" i="5"/>
  <c r="X319" i="5"/>
  <c r="X161" i="5"/>
  <c r="X288" i="5"/>
  <c r="AC332" i="5"/>
  <c r="AC178" i="5"/>
  <c r="X255" i="5"/>
  <c r="X346" i="5"/>
  <c r="X278" i="5"/>
  <c r="AC313" i="5"/>
  <c r="AC271" i="5"/>
  <c r="X249" i="5"/>
  <c r="AC212" i="5"/>
  <c r="X201" i="5"/>
  <c r="AC319" i="5"/>
  <c r="AC142" i="5"/>
  <c r="X198" i="5"/>
  <c r="X16" i="5"/>
  <c r="X151" i="5"/>
  <c r="X96" i="5"/>
  <c r="X341" i="5"/>
  <c r="AC312" i="5"/>
  <c r="AC307" i="5"/>
  <c r="AC281" i="5"/>
  <c r="X35" i="5"/>
  <c r="AC198" i="5"/>
  <c r="AC168" i="5"/>
  <c r="X74" i="5"/>
  <c r="AC173" i="5"/>
  <c r="AC231" i="5"/>
  <c r="AC292" i="5"/>
  <c r="X51" i="5"/>
  <c r="AC233" i="5"/>
  <c r="X202" i="5"/>
  <c r="AC203" i="5"/>
  <c r="AC266" i="5"/>
  <c r="AC161" i="5"/>
  <c r="AC341" i="5"/>
  <c r="X289" i="5"/>
  <c r="AC270" i="5"/>
  <c r="AC348" i="5"/>
  <c r="AC317" i="5"/>
  <c r="AC337" i="5"/>
  <c r="X309" i="5"/>
  <c r="X103" i="5"/>
  <c r="X226" i="5"/>
  <c r="AC236" i="5"/>
  <c r="AC187" i="5"/>
  <c r="AC305" i="5"/>
  <c r="X321" i="5"/>
  <c r="AC291" i="5"/>
  <c r="X332" i="5"/>
  <c r="X105" i="5"/>
  <c r="X232" i="5"/>
  <c r="AC147" i="5"/>
  <c r="AC308" i="5"/>
  <c r="AC278" i="5"/>
  <c r="AC224" i="5"/>
  <c r="X150" i="5"/>
  <c r="X126" i="5"/>
  <c r="AC250" i="5"/>
  <c r="X186" i="5"/>
  <c r="AC209" i="5"/>
  <c r="AC257" i="5"/>
  <c r="AC158" i="5"/>
  <c r="AC170" i="5"/>
  <c r="X172" i="5"/>
  <c r="X162" i="5"/>
  <c r="X259" i="5"/>
  <c r="AC177" i="5"/>
  <c r="X300" i="5"/>
  <c r="X317" i="5"/>
  <c r="AC163" i="5"/>
  <c r="X154" i="5"/>
  <c r="AC139" i="5"/>
  <c r="X121" i="5"/>
  <c r="X320" i="5"/>
  <c r="X260" i="5"/>
  <c r="X112" i="5"/>
  <c r="X188" i="5"/>
  <c r="X45" i="5"/>
  <c r="AC205" i="5"/>
  <c r="X84" i="5"/>
  <c r="X253" i="5"/>
  <c r="AC328" i="5"/>
  <c r="X102" i="5"/>
  <c r="X143" i="5"/>
  <c r="X196" i="5"/>
  <c r="X311" i="5"/>
  <c r="AC279" i="5"/>
  <c r="X312" i="5"/>
  <c r="AC276" i="5"/>
  <c r="X57" i="5"/>
  <c r="X127" i="5"/>
  <c r="X43" i="5"/>
  <c r="AC189" i="5"/>
  <c r="X77" i="5"/>
  <c r="X19" i="5"/>
  <c r="X24" i="5"/>
  <c r="AC293" i="5"/>
  <c r="X282" i="5"/>
  <c r="AC342" i="5"/>
  <c r="X291" i="5"/>
  <c r="X15" i="5"/>
  <c r="X23" i="5"/>
  <c r="AC254" i="5"/>
  <c r="X36" i="5"/>
  <c r="X14" i="5"/>
  <c r="X264" i="5"/>
  <c r="AC295" i="5"/>
  <c r="X250" i="5"/>
  <c r="X120" i="5"/>
  <c r="X75" i="5"/>
  <c r="AC232" i="5"/>
  <c r="X58" i="5"/>
  <c r="X125" i="5"/>
  <c r="X116" i="5"/>
  <c r="AC311" i="5"/>
  <c r="X322" i="5"/>
  <c r="AC340" i="5"/>
  <c r="X276" i="5"/>
  <c r="X337" i="5"/>
  <c r="AC156" i="5"/>
  <c r="AC157" i="5"/>
  <c r="X115" i="5"/>
  <c r="AC202" i="5"/>
  <c r="X80" i="5"/>
  <c r="AC242" i="5"/>
  <c r="X21" i="5"/>
  <c r="X225" i="5"/>
  <c r="AC321" i="5"/>
  <c r="X91" i="5"/>
  <c r="X164" i="5"/>
  <c r="X295" i="5"/>
  <c r="AC180" i="5"/>
  <c r="AC211" i="5"/>
  <c r="X245" i="5"/>
  <c r="X63" i="5"/>
  <c r="X40" i="5"/>
  <c r="X242" i="5"/>
  <c r="X129" i="5"/>
  <c r="X98" i="5"/>
  <c r="AC300" i="5"/>
  <c r="X279" i="5"/>
  <c r="X238" i="5"/>
  <c r="AC215" i="5"/>
  <c r="X163" i="5"/>
  <c r="AC220" i="5"/>
  <c r="X233" i="5"/>
  <c r="X149" i="5"/>
  <c r="X208" i="5"/>
  <c r="AC150" i="5"/>
  <c r="AC264" i="5"/>
  <c r="X293" i="5"/>
  <c r="AC282" i="5"/>
  <c r="X342" i="5"/>
  <c r="AC302" i="5"/>
  <c r="AC288" i="5"/>
  <c r="AC144" i="5"/>
  <c r="X37" i="5"/>
  <c r="AC155" i="5"/>
  <c r="X34" i="5"/>
  <c r="X83" i="5"/>
  <c r="X315" i="5"/>
  <c r="AC258" i="5"/>
  <c r="AC217" i="5"/>
  <c r="AC159" i="5"/>
  <c r="AC226" i="5"/>
  <c r="AC188" i="5"/>
  <c r="X262" i="5"/>
  <c r="X197" i="5"/>
  <c r="X142" i="5"/>
  <c r="X26" i="5"/>
  <c r="AC289" i="5"/>
  <c r="X340" i="5"/>
  <c r="X307" i="5"/>
  <c r="X237" i="5"/>
  <c r="X160" i="5"/>
  <c r="AC269" i="5"/>
  <c r="AC207" i="5"/>
  <c r="X247" i="5"/>
  <c r="AC238" i="5"/>
  <c r="X60" i="5"/>
  <c r="AC320" i="5"/>
  <c r="X292" i="5"/>
  <c r="G346" i="5"/>
  <c r="N346" i="5" s="1"/>
  <c r="G296" i="5"/>
  <c r="N296" i="5" s="1"/>
  <c r="G324" i="5"/>
  <c r="N324" i="5" s="1"/>
  <c r="G294" i="5"/>
  <c r="N294" i="5" s="1"/>
  <c r="G273" i="5"/>
  <c r="AT273" i="5" s="1"/>
  <c r="G339" i="5"/>
  <c r="N339" i="5" s="1"/>
  <c r="G323" i="5"/>
  <c r="N323" i="5" s="1"/>
  <c r="G317" i="5"/>
  <c r="AT317" i="5" s="1"/>
  <c r="G270" i="5"/>
  <c r="N270" i="5" s="1"/>
  <c r="G322" i="5"/>
  <c r="N322" i="5" s="1"/>
  <c r="G305" i="5"/>
  <c r="N305" i="5" s="1"/>
  <c r="G334" i="5"/>
  <c r="AT334" i="5" s="1"/>
  <c r="G343" i="5"/>
  <c r="N343" i="5" s="1"/>
  <c r="G316" i="5"/>
  <c r="AT316" i="5" s="1"/>
  <c r="G314" i="5"/>
  <c r="N314" i="5" s="1"/>
  <c r="G330" i="5"/>
  <c r="AT330" i="5" s="1"/>
  <c r="G297" i="5"/>
  <c r="N297" i="5" s="1"/>
  <c r="G340" i="5"/>
  <c r="N340" i="5" s="1"/>
  <c r="G304" i="5"/>
  <c r="N304" i="5" s="1"/>
  <c r="G300" i="5"/>
  <c r="N300" i="5" s="1"/>
  <c r="G292" i="5"/>
  <c r="N292" i="5" s="1"/>
  <c r="G279" i="5"/>
  <c r="N279" i="5" s="1"/>
  <c r="G282" i="5"/>
  <c r="N282" i="5" s="1"/>
  <c r="G302" i="5"/>
  <c r="N302" i="5" s="1"/>
  <c r="G351" i="5"/>
  <c r="G347" i="5"/>
  <c r="AU347" i="5" s="1"/>
  <c r="G283" i="5"/>
  <c r="N283" i="5" s="1"/>
  <c r="G344" i="5"/>
  <c r="AT344" i="5" s="1"/>
  <c r="G303" i="5"/>
  <c r="AT303" i="5" s="1"/>
  <c r="G278" i="5"/>
  <c r="AT278" i="5" s="1"/>
  <c r="G349" i="5"/>
  <c r="AU349" i="5" s="1"/>
  <c r="BR349" i="5" s="1"/>
  <c r="G319" i="5"/>
  <c r="N319" i="5" s="1"/>
  <c r="G277" i="5"/>
  <c r="N277" i="5" s="1"/>
  <c r="G276" i="5"/>
  <c r="AT276" i="5" s="1"/>
  <c r="G291" i="5"/>
  <c r="AT291" i="5" s="1"/>
  <c r="G337" i="5"/>
  <c r="AT337" i="5" s="1"/>
  <c r="G329" i="5"/>
  <c r="N329" i="5" s="1"/>
  <c r="G285" i="5"/>
  <c r="N285" i="5" s="1"/>
  <c r="G287" i="5"/>
  <c r="N287" i="5" s="1"/>
  <c r="G320" i="5"/>
  <c r="N320" i="5" s="1"/>
  <c r="G318" i="5"/>
  <c r="AT318" i="5" s="1"/>
  <c r="G342" i="5"/>
  <c r="AT342" i="5" s="1"/>
  <c r="G335" i="5"/>
  <c r="AT335" i="5" s="1"/>
  <c r="G336" i="5"/>
  <c r="AT336" i="5" s="1"/>
  <c r="G272" i="5"/>
  <c r="AT272" i="5" s="1"/>
  <c r="G331" i="5"/>
  <c r="N331" i="5" s="1"/>
  <c r="G309" i="5"/>
  <c r="N309" i="5" s="1"/>
  <c r="G301" i="5"/>
  <c r="N301" i="5" s="1"/>
  <c r="G333" i="5"/>
  <c r="AT333" i="5" s="1"/>
  <c r="G328" i="5"/>
  <c r="N328" i="5" s="1"/>
  <c r="G295" i="5"/>
  <c r="N295" i="5" s="1"/>
  <c r="G312" i="5"/>
  <c r="AT312" i="5" s="1"/>
  <c r="G289" i="5"/>
  <c r="N289" i="5" s="1"/>
  <c r="G280" i="5"/>
  <c r="N280" i="5" s="1"/>
  <c r="G321" i="5"/>
  <c r="N321" i="5" s="1"/>
  <c r="G286" i="5"/>
  <c r="N286" i="5" s="1"/>
  <c r="G338" i="5"/>
  <c r="N338" i="5" s="1"/>
  <c r="G284" i="5"/>
  <c r="AT284" i="5" s="1"/>
  <c r="G315" i="5"/>
  <c r="AT315" i="5" s="1"/>
  <c r="G348" i="5"/>
  <c r="N348" i="5" s="1"/>
  <c r="G341" i="5"/>
  <c r="N341" i="5" s="1"/>
  <c r="G293" i="5"/>
  <c r="N293" i="5" s="1"/>
  <c r="G299" i="5"/>
  <c r="N299" i="5" s="1"/>
  <c r="G281" i="5"/>
  <c r="N281" i="5" s="1"/>
  <c r="G274" i="5"/>
  <c r="N274" i="5" s="1"/>
  <c r="G298" i="5"/>
  <c r="N298" i="5" s="1"/>
  <c r="G306" i="5"/>
  <c r="AT306" i="5" s="1"/>
  <c r="G308" i="5"/>
  <c r="N308" i="5" s="1"/>
  <c r="G311" i="5"/>
  <c r="AT311" i="5" s="1"/>
  <c r="G332" i="5"/>
  <c r="N332" i="5" s="1"/>
  <c r="G325" i="5"/>
  <c r="N325" i="5" s="1"/>
  <c r="G275" i="5"/>
  <c r="AT275" i="5" s="1"/>
  <c r="G326" i="5"/>
  <c r="AT326" i="5" s="1"/>
  <c r="G290" i="5"/>
  <c r="N290" i="5" s="1"/>
  <c r="G310" i="5"/>
  <c r="N310" i="5" s="1"/>
  <c r="G350" i="5"/>
  <c r="G313" i="5"/>
  <c r="AT313" i="5" s="1"/>
  <c r="G288" i="5"/>
  <c r="N288" i="5" s="1"/>
  <c r="G327" i="5"/>
  <c r="N327" i="5" s="1"/>
  <c r="G271" i="5"/>
  <c r="N271" i="5" s="1"/>
  <c r="G345" i="5"/>
  <c r="N345" i="5" s="1"/>
  <c r="G307" i="5"/>
  <c r="N307" i="5" s="1"/>
  <c r="P352" i="5"/>
  <c r="AL403" i="5"/>
  <c r="P357" i="5"/>
  <c r="X391" i="5"/>
  <c r="AL391" i="5"/>
  <c r="AL380" i="5"/>
  <c r="X355" i="5"/>
  <c r="X405" i="5"/>
  <c r="AL405" i="5"/>
  <c r="AL378" i="5"/>
  <c r="P358" i="5"/>
  <c r="S358" i="5"/>
  <c r="X364" i="5"/>
  <c r="AL364" i="5"/>
  <c r="X381" i="5"/>
  <c r="AL381" i="5"/>
  <c r="AL379" i="5"/>
  <c r="X398" i="5"/>
  <c r="X370" i="5" l="1"/>
  <c r="N291" i="5"/>
  <c r="X373" i="5"/>
  <c r="AL389" i="5"/>
  <c r="AL392" i="5"/>
  <c r="AY392" i="5" s="1"/>
  <c r="AL368" i="5"/>
  <c r="AO368" i="5" s="1"/>
  <c r="AL377" i="5"/>
  <c r="AY389" i="5" s="1"/>
  <c r="AL408" i="5"/>
  <c r="AP408" i="5" s="1"/>
  <c r="AL402" i="5"/>
  <c r="AO402" i="5" s="1"/>
  <c r="AL372" i="5"/>
  <c r="AO372" i="5" s="1"/>
  <c r="X411" i="5"/>
  <c r="X410" i="5"/>
  <c r="AL409" i="5"/>
  <c r="AO409" i="5" s="1"/>
  <c r="AL387" i="5"/>
  <c r="AY387" i="5" s="1"/>
  <c r="X400" i="5"/>
  <c r="AL376" i="5"/>
  <c r="AY376" i="5" s="1"/>
  <c r="AL353" i="5"/>
  <c r="AP353" i="5" s="1"/>
  <c r="AL393" i="5"/>
  <c r="AY405" i="5" s="1"/>
  <c r="AL385" i="5"/>
  <c r="AP385" i="5" s="1"/>
  <c r="S357" i="5"/>
  <c r="AL357" i="5"/>
  <c r="AP357" i="5" s="1"/>
  <c r="V357" i="5"/>
  <c r="P361" i="5"/>
  <c r="AL407" i="5"/>
  <c r="AO407" i="5" s="1"/>
  <c r="S363" i="5"/>
  <c r="V353" i="5"/>
  <c r="AL406" i="5"/>
  <c r="AO406" i="5" s="1"/>
  <c r="AL395" i="5"/>
  <c r="AP395" i="5" s="1"/>
  <c r="X369" i="5"/>
  <c r="AL360" i="5"/>
  <c r="AY360" i="5" s="1"/>
  <c r="AL363" i="5"/>
  <c r="AO363" i="5" s="1"/>
  <c r="X362" i="5"/>
  <c r="AL371" i="5"/>
  <c r="AP371" i="5" s="1"/>
  <c r="X386" i="5"/>
  <c r="AL397" i="5"/>
  <c r="X353" i="5"/>
  <c r="X367" i="5"/>
  <c r="P353" i="5"/>
  <c r="X384" i="5"/>
  <c r="X404" i="5"/>
  <c r="V356" i="5"/>
  <c r="AL401" i="5"/>
  <c r="AY401" i="5" s="1"/>
  <c r="AL352" i="5"/>
  <c r="AY364" i="5" s="1"/>
  <c r="S352" i="5"/>
  <c r="X350" i="5"/>
  <c r="AL412" i="5"/>
  <c r="AP412" i="5" s="1"/>
  <c r="S350" i="5"/>
  <c r="V350" i="5"/>
  <c r="V351" i="5"/>
  <c r="AL354" i="5"/>
  <c r="AO354" i="5" s="1"/>
  <c r="AL350" i="5"/>
  <c r="AY350" i="5" s="1"/>
  <c r="V352" i="5"/>
  <c r="X390" i="5"/>
  <c r="AL359" i="5"/>
  <c r="AY359" i="5" s="1"/>
  <c r="P356" i="5"/>
  <c r="X359" i="5"/>
  <c r="S354" i="5"/>
  <c r="X356" i="5"/>
  <c r="S351" i="5"/>
  <c r="X351" i="5"/>
  <c r="P351" i="5"/>
  <c r="P359" i="5"/>
  <c r="V354" i="5"/>
  <c r="X375" i="5"/>
  <c r="S356" i="5"/>
  <c r="S359" i="5"/>
  <c r="AL399" i="5"/>
  <c r="AO399" i="5" s="1"/>
  <c r="X354" i="5"/>
  <c r="AL361" i="5"/>
  <c r="AP361" i="5" s="1"/>
  <c r="V362" i="5"/>
  <c r="X382" i="5"/>
  <c r="AL394" i="5"/>
  <c r="AL366" i="5"/>
  <c r="AO366" i="5" s="1"/>
  <c r="N303" i="5"/>
  <c r="AL362" i="5"/>
  <c r="AO362" i="5" s="1"/>
  <c r="V363" i="5"/>
  <c r="P362" i="5"/>
  <c r="P363" i="5"/>
  <c r="S361" i="5"/>
  <c r="AL374" i="5"/>
  <c r="AY386" i="5" s="1"/>
  <c r="X361" i="5"/>
  <c r="S360" i="5"/>
  <c r="AL365" i="5"/>
  <c r="V360" i="5"/>
  <c r="X360" i="5"/>
  <c r="AL388" i="5"/>
  <c r="AY400" i="5" s="1"/>
  <c r="AL358" i="5"/>
  <c r="AO358" i="5" s="1"/>
  <c r="AL355" i="5"/>
  <c r="AY367" i="5" s="1"/>
  <c r="P355" i="5"/>
  <c r="S355" i="5"/>
  <c r="V358" i="5"/>
  <c r="AT310" i="5"/>
  <c r="AL383" i="5"/>
  <c r="AO383" i="5" s="1"/>
  <c r="AL396" i="5"/>
  <c r="AY396" i="5" s="1"/>
  <c r="AT283" i="5"/>
  <c r="AT314" i="5"/>
  <c r="AT346" i="5"/>
  <c r="AT323" i="5"/>
  <c r="AT270" i="5"/>
  <c r="AT297" i="5"/>
  <c r="N273" i="5"/>
  <c r="AT345" i="5"/>
  <c r="AT343" i="5"/>
  <c r="AT327" i="5"/>
  <c r="AT329" i="5"/>
  <c r="AT292" i="5"/>
  <c r="AT289" i="5"/>
  <c r="N311" i="5"/>
  <c r="AT307" i="5"/>
  <c r="N313" i="5"/>
  <c r="N318" i="5"/>
  <c r="N284" i="5"/>
  <c r="N276" i="5"/>
  <c r="N326" i="5"/>
  <c r="AT282" i="5"/>
  <c r="AT305" i="5"/>
  <c r="AT295" i="5"/>
  <c r="N349" i="5"/>
  <c r="AT299" i="5"/>
  <c r="AT269" i="5"/>
  <c r="AT341" i="5"/>
  <c r="AT304" i="5"/>
  <c r="AT324" i="5"/>
  <c r="N315" i="5"/>
  <c r="AT321" i="5"/>
  <c r="AT287" i="5"/>
  <c r="AT325" i="5"/>
  <c r="N306" i="5"/>
  <c r="AT274" i="5"/>
  <c r="AT309" i="5"/>
  <c r="AT338" i="5"/>
  <c r="N333" i="5"/>
  <c r="N272" i="5"/>
  <c r="N335" i="5"/>
  <c r="N336" i="5"/>
  <c r="N330" i="5"/>
  <c r="N337" i="5"/>
  <c r="AT277" i="5"/>
  <c r="N275" i="5"/>
  <c r="AT302" i="5"/>
  <c r="N312" i="5"/>
  <c r="AT300" i="5"/>
  <c r="N334" i="5"/>
  <c r="AT293" i="5"/>
  <c r="N317" i="5"/>
  <c r="N278" i="5"/>
  <c r="N316" i="5"/>
  <c r="N342" i="5"/>
  <c r="AT279" i="5"/>
  <c r="AT322" i="5"/>
  <c r="AT339" i="5"/>
  <c r="AT288" i="5"/>
  <c r="AT290" i="5"/>
  <c r="AT280" i="5"/>
  <c r="AT298" i="5"/>
  <c r="AT340" i="5"/>
  <c r="AT347" i="5"/>
  <c r="AT296" i="5"/>
  <c r="AT285" i="5"/>
  <c r="AT331" i="5"/>
  <c r="AT332" i="5"/>
  <c r="AT328" i="5"/>
  <c r="N347" i="5"/>
  <c r="AT319" i="5"/>
  <c r="N344" i="5"/>
  <c r="AT271" i="5"/>
  <c r="AT281" i="5"/>
  <c r="AU348" i="5"/>
  <c r="BR348" i="5" s="1"/>
  <c r="AT301" i="5"/>
  <c r="AT320" i="5"/>
  <c r="AT294" i="5"/>
  <c r="AT286" i="5"/>
  <c r="AT308" i="5"/>
  <c r="AO398" i="5"/>
  <c r="AY398" i="5"/>
  <c r="AP398" i="5"/>
  <c r="AP378" i="5"/>
  <c r="AO378" i="5"/>
  <c r="AP380" i="5"/>
  <c r="AO380" i="5"/>
  <c r="AP356" i="5"/>
  <c r="AO356" i="5"/>
  <c r="AY356" i="5"/>
  <c r="AO369" i="5"/>
  <c r="AP369" i="5"/>
  <c r="AO410" i="5"/>
  <c r="AY410" i="5"/>
  <c r="AP410" i="5"/>
  <c r="AP364" i="5"/>
  <c r="AO364" i="5"/>
  <c r="AP390" i="5"/>
  <c r="AY390" i="5"/>
  <c r="AO390" i="5"/>
  <c r="AP382" i="5"/>
  <c r="AY382" i="5"/>
  <c r="AO382" i="5"/>
  <c r="AP373" i="5"/>
  <c r="AO373" i="5"/>
  <c r="AO404" i="5"/>
  <c r="AP404" i="5"/>
  <c r="AP389" i="5"/>
  <c r="AO389" i="5"/>
  <c r="AP367" i="5"/>
  <c r="AO367" i="5"/>
  <c r="AP400" i="5"/>
  <c r="AO400" i="5"/>
  <c r="AP351" i="5"/>
  <c r="AO351" i="5"/>
  <c r="AY351" i="5"/>
  <c r="AY384" i="5"/>
  <c r="AO384" i="5"/>
  <c r="AP384" i="5"/>
  <c r="AO391" i="5"/>
  <c r="AP391" i="5"/>
  <c r="AY391" i="5"/>
  <c r="AP403" i="5"/>
  <c r="AO403" i="5"/>
  <c r="AY403" i="5"/>
  <c r="AO370" i="5"/>
  <c r="AP370" i="5"/>
  <c r="AO411" i="5"/>
  <c r="AP411" i="5"/>
  <c r="AP372" i="5"/>
  <c r="AP401" i="5"/>
  <c r="AO352" i="5"/>
  <c r="AP379" i="5"/>
  <c r="AO379" i="5"/>
  <c r="AY379" i="5"/>
  <c r="AO381" i="5"/>
  <c r="AY381" i="5"/>
  <c r="AP381" i="5"/>
  <c r="AP386" i="5"/>
  <c r="AO386" i="5"/>
  <c r="AO405" i="5"/>
  <c r="AP405" i="5"/>
  <c r="AP375" i="5"/>
  <c r="AO375" i="5"/>
  <c r="AY357" i="5"/>
  <c r="AY404" i="5" l="1"/>
  <c r="AP376" i="5"/>
  <c r="AO392" i="5"/>
  <c r="AP368" i="5"/>
  <c r="AP392" i="5"/>
  <c r="AO377" i="5"/>
  <c r="AO376" i="5"/>
  <c r="AO408" i="5"/>
  <c r="AO395" i="5"/>
  <c r="AP393" i="5"/>
  <c r="AY368" i="5"/>
  <c r="AO385" i="5"/>
  <c r="AY385" i="5"/>
  <c r="AY393" i="5"/>
  <c r="AY380" i="5"/>
  <c r="AY372" i="5"/>
  <c r="AY406" i="5"/>
  <c r="AP377" i="5"/>
  <c r="AY402" i="5"/>
  <c r="AP402" i="5"/>
  <c r="AY377" i="5"/>
  <c r="AY352" i="5"/>
  <c r="AP352" i="5"/>
  <c r="AY369" i="5"/>
  <c r="AO387" i="5"/>
  <c r="AS387" i="5" s="1"/>
  <c r="AY409" i="5"/>
  <c r="AP387" i="5"/>
  <c r="AP409" i="5"/>
  <c r="AY397" i="5"/>
  <c r="AO393" i="5"/>
  <c r="BH405" i="5" s="1"/>
  <c r="AP350" i="5"/>
  <c r="AY353" i="5"/>
  <c r="AO353" i="5"/>
  <c r="AS353" i="5" s="1"/>
  <c r="AO357" i="5"/>
  <c r="AP407" i="5"/>
  <c r="AY407" i="5"/>
  <c r="AY366" i="5"/>
  <c r="AO397" i="5"/>
  <c r="BH409" i="5" s="1"/>
  <c r="AO350" i="5"/>
  <c r="BH350" i="5" s="1"/>
  <c r="AP406" i="5"/>
  <c r="AP397" i="5"/>
  <c r="AY354" i="5"/>
  <c r="AO401" i="5"/>
  <c r="AP354" i="5"/>
  <c r="AY363" i="5"/>
  <c r="AY375" i="5"/>
  <c r="AO371" i="5"/>
  <c r="BB383" i="5" s="1"/>
  <c r="AP363" i="5"/>
  <c r="AP360" i="5"/>
  <c r="AO360" i="5"/>
  <c r="AS360" i="5" s="1"/>
  <c r="AY371" i="5"/>
  <c r="AY412" i="5"/>
  <c r="AO412" i="5"/>
  <c r="BH412" i="5" s="1"/>
  <c r="AP359" i="5"/>
  <c r="AO359" i="5"/>
  <c r="BB359" i="5" s="1"/>
  <c r="AP399" i="5"/>
  <c r="AY378" i="5"/>
  <c r="AY399" i="5"/>
  <c r="AP394" i="5"/>
  <c r="AY373" i="5"/>
  <c r="AP362" i="5"/>
  <c r="AY362" i="5"/>
  <c r="AY411" i="5"/>
  <c r="AP366" i="5"/>
  <c r="AY365" i="5"/>
  <c r="AY374" i="5"/>
  <c r="AO361" i="5"/>
  <c r="BB373" i="5" s="1"/>
  <c r="AY361" i="5"/>
  <c r="AO394" i="5"/>
  <c r="BH394" i="5" s="1"/>
  <c r="AY394" i="5"/>
  <c r="AP374" i="5"/>
  <c r="AP388" i="5"/>
  <c r="AO374" i="5"/>
  <c r="BH374" i="5" s="1"/>
  <c r="AY388" i="5"/>
  <c r="AO365" i="5"/>
  <c r="AO388" i="5"/>
  <c r="AS388" i="5" s="1"/>
  <c r="AP365" i="5"/>
  <c r="AY408" i="5"/>
  <c r="AP383" i="5"/>
  <c r="AP358" i="5"/>
  <c r="AP355" i="5"/>
  <c r="AA301" i="5"/>
  <c r="AO355" i="5"/>
  <c r="AS355" i="5" s="1"/>
  <c r="AY355" i="5"/>
  <c r="AY370" i="5"/>
  <c r="AY358" i="5"/>
  <c r="AO396" i="5"/>
  <c r="AS396" i="5" s="1"/>
  <c r="AP396" i="5"/>
  <c r="AY395" i="5"/>
  <c r="AY383" i="5"/>
  <c r="AA75" i="5"/>
  <c r="AA90" i="5"/>
  <c r="AA394" i="5"/>
  <c r="AA231" i="5"/>
  <c r="AA281" i="5"/>
  <c r="AA64" i="5"/>
  <c r="AA101" i="5"/>
  <c r="AA221" i="5"/>
  <c r="AA21" i="5"/>
  <c r="AA357" i="5"/>
  <c r="AA202" i="5"/>
  <c r="AA167" i="5"/>
  <c r="AA373" i="5"/>
  <c r="AA334" i="5"/>
  <c r="AA24" i="5"/>
  <c r="AA145" i="5"/>
  <c r="AA95" i="5"/>
  <c r="AA333" i="5"/>
  <c r="AA395" i="5"/>
  <c r="AA226" i="5"/>
  <c r="AA31" i="5"/>
  <c r="AA232" i="5"/>
  <c r="AA408" i="5"/>
  <c r="AA55" i="5"/>
  <c r="AA217" i="5"/>
  <c r="AA112" i="5"/>
  <c r="AA216" i="5"/>
  <c r="AA339" i="5"/>
  <c r="AA413" i="5"/>
  <c r="AA42" i="5"/>
  <c r="AA259" i="5"/>
  <c r="AA223" i="5"/>
  <c r="AA191" i="5"/>
  <c r="AA225" i="5"/>
  <c r="AA282" i="5"/>
  <c r="AA127" i="5"/>
  <c r="AA98" i="5"/>
  <c r="AA102" i="5"/>
  <c r="AA275" i="5"/>
  <c r="AA356" i="5"/>
  <c r="AA71" i="5"/>
  <c r="AA105" i="5"/>
  <c r="AA348" i="5"/>
  <c r="AA172" i="5"/>
  <c r="AA93" i="5"/>
  <c r="AA69" i="5"/>
  <c r="AA310" i="5"/>
  <c r="AA182" i="5"/>
  <c r="AA374" i="5"/>
  <c r="AA108" i="5"/>
  <c r="AA403" i="5"/>
  <c r="AA409" i="5"/>
  <c r="AA138" i="5"/>
  <c r="AA338" i="5"/>
  <c r="AA328" i="5"/>
  <c r="AA399" i="5"/>
  <c r="AA27" i="5"/>
  <c r="AA340" i="5"/>
  <c r="AA302" i="5"/>
  <c r="AA150" i="5"/>
  <c r="AA80" i="5"/>
  <c r="AA188" i="5"/>
  <c r="AA118" i="5"/>
  <c r="AA381" i="5"/>
  <c r="AA235" i="5"/>
  <c r="AA220" i="5"/>
  <c r="AA85" i="5"/>
  <c r="AA289" i="5"/>
  <c r="AA208" i="5"/>
  <c r="AA103" i="5"/>
  <c r="AA272" i="5"/>
  <c r="AA228" i="5"/>
  <c r="AA156" i="5"/>
  <c r="AA210" i="5"/>
  <c r="AA164" i="5"/>
  <c r="AA40" i="5"/>
  <c r="AA222" i="5"/>
  <c r="AA350" i="5"/>
  <c r="AA324" i="5"/>
  <c r="AA349" i="5"/>
  <c r="AA181" i="5"/>
  <c r="AA209" i="5"/>
  <c r="AA286" i="5"/>
  <c r="AA70" i="5"/>
  <c r="AA159" i="5"/>
  <c r="AA322" i="5"/>
  <c r="AA77" i="5"/>
  <c r="AA315" i="5"/>
  <c r="AA250" i="5"/>
  <c r="AA6" i="5"/>
  <c r="AA196" i="5"/>
  <c r="AA173" i="5"/>
  <c r="AA125" i="5"/>
  <c r="AA371" i="5"/>
  <c r="AA276" i="5"/>
  <c r="AA291" i="5"/>
  <c r="AA293" i="5"/>
  <c r="AA329" i="5"/>
  <c r="AA358" i="5"/>
  <c r="AA175" i="5"/>
  <c r="AA59" i="5"/>
  <c r="AA263" i="5"/>
  <c r="AA44" i="5"/>
  <c r="AA126" i="5"/>
  <c r="AA249" i="5"/>
  <c r="AA119" i="5"/>
  <c r="AA299" i="5"/>
  <c r="AA61" i="5"/>
  <c r="AA364" i="5"/>
  <c r="AA131" i="5"/>
  <c r="AA30" i="5"/>
  <c r="AA162" i="5"/>
  <c r="AA267" i="5"/>
  <c r="AA410" i="5"/>
  <c r="AA83" i="5"/>
  <c r="AA19" i="5"/>
  <c r="AA368" i="5"/>
  <c r="AA351" i="5"/>
  <c r="AA363" i="5"/>
  <c r="AA132" i="5"/>
  <c r="AA133" i="5"/>
  <c r="AA361" i="5"/>
  <c r="AA7" i="5"/>
  <c r="AA46" i="5"/>
  <c r="AA193" i="5"/>
  <c r="AA378" i="5"/>
  <c r="AA326" i="5"/>
  <c r="AA227" i="5"/>
  <c r="AA296" i="5"/>
  <c r="AA174" i="5"/>
  <c r="AA341" i="5"/>
  <c r="AA319" i="5"/>
  <c r="AA255" i="5"/>
  <c r="AA129" i="5"/>
  <c r="AA292" i="5"/>
  <c r="AA186" i="5"/>
  <c r="AA384" i="5"/>
  <c r="AA153" i="5"/>
  <c r="AA176" i="5"/>
  <c r="AA147" i="5"/>
  <c r="AA158" i="5"/>
  <c r="AA406" i="5"/>
  <c r="AA298" i="5"/>
  <c r="AA160" i="5"/>
  <c r="AA247" i="5"/>
  <c r="AA139" i="5"/>
  <c r="AA199" i="5"/>
  <c r="AA391" i="5"/>
  <c r="AA383" i="5"/>
  <c r="AA134" i="5"/>
  <c r="AA402" i="5"/>
  <c r="AA104" i="5"/>
  <c r="AA268" i="5"/>
  <c r="AA287" i="5"/>
  <c r="AA306" i="5"/>
  <c r="AA241" i="5"/>
  <c r="AA345" i="5"/>
  <c r="AA273" i="5"/>
  <c r="AA198" i="5"/>
  <c r="AA266" i="5"/>
  <c r="AA143" i="5"/>
  <c r="AA25" i="5"/>
  <c r="AA165" i="5"/>
  <c r="AA49" i="5"/>
  <c r="AA94" i="5"/>
  <c r="AA51" i="5"/>
  <c r="AA154" i="5"/>
  <c r="AA128" i="5"/>
  <c r="AA376" i="5"/>
  <c r="AA303" i="5"/>
  <c r="AA99" i="5"/>
  <c r="AA398" i="5"/>
  <c r="AA353" i="5"/>
  <c r="AA87" i="5"/>
  <c r="AA366" i="5"/>
  <c r="AA246" i="5"/>
  <c r="AA18" i="5"/>
  <c r="AA405" i="5"/>
  <c r="AA277" i="5"/>
  <c r="AA274" i="5"/>
  <c r="AA122" i="5"/>
  <c r="AA204" i="5"/>
  <c r="AA187" i="5"/>
  <c r="AA323" i="5"/>
  <c r="AA26" i="5"/>
  <c r="AA190" i="5"/>
  <c r="AA243" i="5"/>
  <c r="AA305" i="5"/>
  <c r="AA72" i="5"/>
  <c r="AA58" i="5"/>
  <c r="AA365" i="5"/>
  <c r="AA317" i="5"/>
  <c r="AA251" i="5"/>
  <c r="AA256" i="5"/>
  <c r="AA304" i="5"/>
  <c r="AA48" i="5"/>
  <c r="AA17" i="5"/>
  <c r="AA32" i="5"/>
  <c r="AA337" i="5"/>
  <c r="AA346" i="5"/>
  <c r="AA38" i="5"/>
  <c r="AA392" i="5"/>
  <c r="AA264" i="5"/>
  <c r="AA179" i="5"/>
  <c r="AA84" i="5"/>
  <c r="AA8" i="5"/>
  <c r="AA218" i="5"/>
  <c r="AA92" i="5"/>
  <c r="AA219" i="5"/>
  <c r="AA362" i="5"/>
  <c r="AA13" i="5"/>
  <c r="AA47" i="5"/>
  <c r="AA270" i="5"/>
  <c r="AA33" i="5"/>
  <c r="AA163" i="5"/>
  <c r="AA313" i="5"/>
  <c r="AA203" i="5"/>
  <c r="AA68" i="5"/>
  <c r="AA120" i="5"/>
  <c r="AA170" i="5"/>
  <c r="AA379" i="5"/>
  <c r="AA412" i="5"/>
  <c r="AA161" i="5"/>
  <c r="AA12" i="5"/>
  <c r="AA367" i="5"/>
  <c r="AA369" i="5"/>
  <c r="AA16" i="5"/>
  <c r="AA100" i="5"/>
  <c r="AA370" i="5"/>
  <c r="AA352" i="5"/>
  <c r="AA136" i="5"/>
  <c r="AA23" i="5"/>
  <c r="AA295" i="5"/>
  <c r="AA237" i="5"/>
  <c r="AA377" i="5"/>
  <c r="AA60" i="5"/>
  <c r="AA142" i="5"/>
  <c r="AA53" i="5"/>
  <c r="AA396" i="5"/>
  <c r="AA288" i="5"/>
  <c r="AA297" i="5"/>
  <c r="AA342" i="5"/>
  <c r="AA359" i="5"/>
  <c r="AA130" i="5"/>
  <c r="AA151" i="5"/>
  <c r="AA290" i="5"/>
  <c r="AA224" i="5"/>
  <c r="AA343" i="5"/>
  <c r="AA355" i="5"/>
  <c r="AA10" i="5"/>
  <c r="AA285" i="5"/>
  <c r="AA114" i="5"/>
  <c r="AA79" i="5"/>
  <c r="AA177" i="5"/>
  <c r="AA390" i="5"/>
  <c r="AA201" i="5"/>
  <c r="AA110" i="5"/>
  <c r="AA14" i="5"/>
  <c r="AA34" i="5"/>
  <c r="AA15" i="5"/>
  <c r="AA76" i="5"/>
  <c r="AA316" i="5"/>
  <c r="AA239" i="5"/>
  <c r="AA257" i="5"/>
  <c r="AA262" i="5"/>
  <c r="AA205" i="5"/>
  <c r="AA320" i="5"/>
  <c r="AA148" i="5"/>
  <c r="AA144" i="5"/>
  <c r="AA168" i="5"/>
  <c r="AA254" i="5"/>
  <c r="AA74" i="5"/>
  <c r="AA344" i="5"/>
  <c r="AA66" i="5"/>
  <c r="AA65" i="5"/>
  <c r="AA81" i="5"/>
  <c r="AA166" i="5"/>
  <c r="AA382" i="5"/>
  <c r="AA318" i="5"/>
  <c r="AA171" i="5"/>
  <c r="AA332" i="5"/>
  <c r="AA45" i="5"/>
  <c r="AA140" i="5"/>
  <c r="AA78" i="5"/>
  <c r="AA215" i="5"/>
  <c r="AA200" i="5"/>
  <c r="AA407" i="5"/>
  <c r="AA5" i="5"/>
  <c r="AA41" i="5"/>
  <c r="AA336" i="5"/>
  <c r="AA354" i="5"/>
  <c r="AA242" i="5"/>
  <c r="AA141" i="5"/>
  <c r="AA57" i="5"/>
  <c r="AA67" i="5"/>
  <c r="AA330" i="5"/>
  <c r="AA180" i="5"/>
  <c r="AA248" i="5"/>
  <c r="AA109" i="5"/>
  <c r="AA169" i="5"/>
  <c r="AA22" i="5"/>
  <c r="AA152" i="5"/>
  <c r="AA300" i="5"/>
  <c r="AA88" i="5"/>
  <c r="AA35" i="5"/>
  <c r="AA401" i="5"/>
  <c r="AA229" i="5"/>
  <c r="AA11" i="5"/>
  <c r="AA36" i="5"/>
  <c r="AA28" i="5"/>
  <c r="AA372" i="5"/>
  <c r="AA375" i="5"/>
  <c r="AA155" i="5"/>
  <c r="AA29" i="5"/>
  <c r="AA335" i="5"/>
  <c r="AA115" i="5"/>
  <c r="AA233" i="5"/>
  <c r="AA265" i="5"/>
  <c r="AA307" i="5"/>
  <c r="AA238" i="5"/>
  <c r="AA124" i="5"/>
  <c r="AA121" i="5"/>
  <c r="AA386" i="5"/>
  <c r="AA116" i="5"/>
  <c r="AA111" i="5"/>
  <c r="AA107" i="5"/>
  <c r="AA157" i="5"/>
  <c r="AA309" i="5"/>
  <c r="AA207" i="5"/>
  <c r="AA325" i="5"/>
  <c r="AA43" i="5"/>
  <c r="AA192" i="5"/>
  <c r="AA258" i="5"/>
  <c r="AA137" i="5"/>
  <c r="AA236" i="5"/>
  <c r="AA195" i="5"/>
  <c r="AA244" i="5"/>
  <c r="AA294" i="5"/>
  <c r="AA37" i="5"/>
  <c r="AA86" i="5"/>
  <c r="AA183" i="5"/>
  <c r="AA311" i="5"/>
  <c r="AA197" i="5"/>
  <c r="AA404" i="5"/>
  <c r="AA97" i="5"/>
  <c r="AA347" i="5"/>
  <c r="AA213" i="5"/>
  <c r="AA194" i="5"/>
  <c r="AA106" i="5"/>
  <c r="AA245" i="5"/>
  <c r="AA9" i="5"/>
  <c r="AA279" i="5"/>
  <c r="AA314" i="5"/>
  <c r="AA393" i="5"/>
  <c r="AA312" i="5"/>
  <c r="AA400" i="5"/>
  <c r="AA20" i="5"/>
  <c r="AA269" i="5"/>
  <c r="AA39" i="5"/>
  <c r="AA283" i="5"/>
  <c r="AA146" i="5"/>
  <c r="AA117" i="5"/>
  <c r="AA260" i="5"/>
  <c r="AA185" i="5"/>
  <c r="AA211" i="5"/>
  <c r="AA388" i="5"/>
  <c r="AA308" i="5"/>
  <c r="AA184" i="5"/>
  <c r="AA380" i="5"/>
  <c r="AA135" i="5"/>
  <c r="AA96" i="5"/>
  <c r="AA252" i="5"/>
  <c r="AA230" i="5"/>
  <c r="AA123" i="5"/>
  <c r="AA327" i="5"/>
  <c r="AA206" i="5"/>
  <c r="AA261" i="5"/>
  <c r="AA54" i="5"/>
  <c r="AA284" i="5"/>
  <c r="AA214" i="5"/>
  <c r="AA113" i="5"/>
  <c r="AA360" i="5"/>
  <c r="AA178" i="5"/>
  <c r="AA234" i="5"/>
  <c r="AA271" i="5"/>
  <c r="AA189" i="5"/>
  <c r="AA63" i="5"/>
  <c r="AA62" i="5"/>
  <c r="AA389" i="5"/>
  <c r="AA149" i="5"/>
  <c r="AA280" i="5"/>
  <c r="AA411" i="5"/>
  <c r="AA253" i="5"/>
  <c r="AA50" i="5"/>
  <c r="AA278" i="5"/>
  <c r="AA52" i="5"/>
  <c r="AA212" i="5"/>
  <c r="AA73" i="5"/>
  <c r="AA240" i="5"/>
  <c r="AA397" i="5"/>
  <c r="AA331" i="5"/>
  <c r="AA89" i="5"/>
  <c r="AA321" i="5"/>
  <c r="AA56" i="5"/>
  <c r="AA91" i="5"/>
  <c r="AA385" i="5"/>
  <c r="AA387" i="5"/>
  <c r="AA82" i="5"/>
  <c r="AS385" i="5"/>
  <c r="BH385" i="5"/>
  <c r="BB385" i="5"/>
  <c r="BB370" i="5"/>
  <c r="AS370" i="5"/>
  <c r="BH370" i="5"/>
  <c r="BH391" i="5"/>
  <c r="AS391" i="5"/>
  <c r="BB391" i="5"/>
  <c r="BH402" i="5"/>
  <c r="BB402" i="5"/>
  <c r="AS402" i="5"/>
  <c r="AS400" i="5"/>
  <c r="AS376" i="5"/>
  <c r="BH376" i="5"/>
  <c r="BB376" i="5"/>
  <c r="AS383" i="5"/>
  <c r="BH407" i="5"/>
  <c r="BB407" i="5"/>
  <c r="AS407" i="5"/>
  <c r="BB379" i="5"/>
  <c r="BH379" i="5"/>
  <c r="AS379" i="5"/>
  <c r="AS373" i="5"/>
  <c r="AS390" i="5"/>
  <c r="BB390" i="5"/>
  <c r="BH390" i="5"/>
  <c r="AS410" i="5"/>
  <c r="BH410" i="5"/>
  <c r="BB410" i="5"/>
  <c r="BH381" i="5"/>
  <c r="BB381" i="5"/>
  <c r="AS381" i="5"/>
  <c r="BB353" i="5"/>
  <c r="BH398" i="5"/>
  <c r="BB398" i="5"/>
  <c r="AS398" i="5"/>
  <c r="AS386" i="5"/>
  <c r="AS352" i="5"/>
  <c r="BH352" i="5"/>
  <c r="BB352" i="5"/>
  <c r="BB368" i="5"/>
  <c r="BH368" i="5"/>
  <c r="AS368" i="5"/>
  <c r="BB384" i="5"/>
  <c r="BH384" i="5"/>
  <c r="AS384" i="5"/>
  <c r="AS392" i="5"/>
  <c r="BH392" i="5"/>
  <c r="BB392" i="5"/>
  <c r="BB380" i="5"/>
  <c r="BH380" i="5"/>
  <c r="AS380" i="5"/>
  <c r="AS375" i="5"/>
  <c r="BB375" i="5"/>
  <c r="BH375" i="5"/>
  <c r="AS405" i="5"/>
  <c r="BB405" i="5"/>
  <c r="BH358" i="5"/>
  <c r="BB358" i="5"/>
  <c r="AS358" i="5"/>
  <c r="AS408" i="5"/>
  <c r="BH403" i="5"/>
  <c r="BB403" i="5"/>
  <c r="AS403" i="5"/>
  <c r="BB395" i="5"/>
  <c r="BH395" i="5"/>
  <c r="AS395" i="5"/>
  <c r="AS362" i="5"/>
  <c r="AS350" i="5"/>
  <c r="AV350" i="5" s="1"/>
  <c r="AU350" i="5" s="1"/>
  <c r="BB369" i="5"/>
  <c r="AS369" i="5"/>
  <c r="BH369" i="5"/>
  <c r="AS372" i="5"/>
  <c r="BB372" i="5"/>
  <c r="BH372" i="5"/>
  <c r="BH411" i="5"/>
  <c r="BB411" i="5"/>
  <c r="AS411" i="5"/>
  <c r="AS377" i="5"/>
  <c r="AS367" i="5"/>
  <c r="BH389" i="5"/>
  <c r="AS389" i="5"/>
  <c r="BB389" i="5"/>
  <c r="BH404" i="5"/>
  <c r="BB404" i="5"/>
  <c r="AS404" i="5"/>
  <c r="AS406" i="5"/>
  <c r="BB371" i="5"/>
  <c r="AS371" i="5"/>
  <c r="BH354" i="5"/>
  <c r="AS354" i="5"/>
  <c r="BB354" i="5"/>
  <c r="BB363" i="5"/>
  <c r="AS363" i="5"/>
  <c r="BH363" i="5"/>
  <c r="BH401" i="5"/>
  <c r="BB401" i="5"/>
  <c r="AS401" i="5"/>
  <c r="BB351" i="5"/>
  <c r="BH351" i="5"/>
  <c r="AS351" i="5"/>
  <c r="BH364" i="5"/>
  <c r="BB364" i="5"/>
  <c r="AS364" i="5"/>
  <c r="AS366" i="5"/>
  <c r="BH366" i="5"/>
  <c r="BB366" i="5"/>
  <c r="BB357" i="5"/>
  <c r="BH357" i="5"/>
  <c r="AS357" i="5"/>
  <c r="BH387" i="5"/>
  <c r="BB387" i="5"/>
  <c r="AS399" i="5"/>
  <c r="AS409" i="5"/>
  <c r="BB409" i="5"/>
  <c r="BB382" i="5"/>
  <c r="AS382" i="5"/>
  <c r="BH382" i="5"/>
  <c r="AS356" i="5"/>
  <c r="BH356" i="5"/>
  <c r="BB356" i="5"/>
  <c r="BB378" i="5"/>
  <c r="AS378" i="5"/>
  <c r="BH378" i="5"/>
  <c r="BB377" i="5" l="1"/>
  <c r="BB393" i="5"/>
  <c r="BH393" i="5"/>
  <c r="AS397" i="5"/>
  <c r="AV398" i="5" s="1"/>
  <c r="BH360" i="5"/>
  <c r="BB397" i="5"/>
  <c r="BB350" i="5"/>
  <c r="BH397" i="5"/>
  <c r="BH399" i="5"/>
  <c r="BH353" i="5"/>
  <c r="BB399" i="5"/>
  <c r="AS393" i="5"/>
  <c r="BH362" i="5"/>
  <c r="BB362" i="5"/>
  <c r="BH408" i="5"/>
  <c r="BH371" i="5"/>
  <c r="BH406" i="5"/>
  <c r="BB394" i="5"/>
  <c r="AS412" i="5"/>
  <c r="AS394" i="5"/>
  <c r="AV395" i="5" s="1"/>
  <c r="BB412" i="5"/>
  <c r="BB406" i="5"/>
  <c r="BH383" i="5"/>
  <c r="BH359" i="5"/>
  <c r="AS359" i="5"/>
  <c r="AV360" i="5" s="1"/>
  <c r="BB408" i="5"/>
  <c r="BB360" i="5"/>
  <c r="AV401" i="5"/>
  <c r="BB396" i="5"/>
  <c r="BH396" i="5"/>
  <c r="AV371" i="5"/>
  <c r="AV382" i="5"/>
  <c r="AV409" i="5"/>
  <c r="BH367" i="5"/>
  <c r="BB365" i="5"/>
  <c r="BH365" i="5"/>
  <c r="BB367" i="5"/>
  <c r="AS365" i="5"/>
  <c r="AV366" i="5" s="1"/>
  <c r="BH377" i="5"/>
  <c r="BB355" i="5"/>
  <c r="AS361" i="5"/>
  <c r="AV362" i="5" s="1"/>
  <c r="BH355" i="5"/>
  <c r="BH361" i="5"/>
  <c r="BH373" i="5"/>
  <c r="BB361" i="5"/>
  <c r="BB400" i="5"/>
  <c r="BB388" i="5"/>
  <c r="BH400" i="5"/>
  <c r="BH388" i="5"/>
  <c r="AV411" i="5"/>
  <c r="BH386" i="5"/>
  <c r="BB386" i="5"/>
  <c r="AS374" i="5"/>
  <c r="AV374" i="5" s="1"/>
  <c r="BB374" i="5"/>
  <c r="AV399" i="5"/>
  <c r="AV356" i="5"/>
  <c r="AV352" i="5"/>
  <c r="AV369" i="5"/>
  <c r="AV354" i="5"/>
  <c r="AV384" i="5"/>
  <c r="AV387" i="5"/>
  <c r="AV386" i="5"/>
  <c r="AV377" i="5"/>
  <c r="AV367" i="5"/>
  <c r="AV363" i="5"/>
  <c r="AV393" i="5"/>
  <c r="AV403" i="5"/>
  <c r="AV380" i="5"/>
  <c r="AV358" i="5"/>
  <c r="AV406" i="5"/>
  <c r="AV364" i="5"/>
  <c r="AV404" i="5"/>
  <c r="AV378" i="5"/>
  <c r="AV392" i="5"/>
  <c r="AV408" i="5"/>
  <c r="AV353" i="5"/>
  <c r="AV400" i="5"/>
  <c r="AV381" i="5"/>
  <c r="AV390" i="5"/>
  <c r="AV383" i="5"/>
  <c r="AV370" i="5"/>
  <c r="BR350" i="5"/>
  <c r="AV368" i="5"/>
  <c r="AV402" i="5"/>
  <c r="AV372" i="5"/>
  <c r="AV396" i="5"/>
  <c r="AV379" i="5"/>
  <c r="AV397" i="5"/>
  <c r="AV385" i="5"/>
  <c r="AV357" i="5"/>
  <c r="AV405" i="5"/>
  <c r="AV373" i="5"/>
  <c r="AV351" i="5"/>
  <c r="AU351" i="5" s="1"/>
  <c r="AV355" i="5"/>
  <c r="AV388" i="5"/>
  <c r="AV389" i="5"/>
  <c r="AV410" i="5"/>
  <c r="AV407" i="5"/>
  <c r="AV376" i="5"/>
  <c r="AV391" i="5"/>
  <c r="AV359" i="5" l="1"/>
  <c r="AV394" i="5"/>
  <c r="AV365" i="5"/>
  <c r="AV361" i="5"/>
  <c r="AV375" i="5"/>
  <c r="AU352" i="5"/>
  <c r="BR351" i="5"/>
  <c r="BR352" i="5" l="1"/>
  <c r="AU353" i="5"/>
  <c r="BR353" i="5" l="1"/>
  <c r="AU354" i="5"/>
  <c r="AU355" i="5" l="1"/>
  <c r="BR354" i="5"/>
  <c r="AU356" i="5" l="1"/>
  <c r="BR355" i="5"/>
  <c r="AU357" i="5" l="1"/>
  <c r="BR356" i="5"/>
  <c r="BR357" i="5" l="1"/>
  <c r="AU358" i="5"/>
  <c r="AU359" i="5" l="1"/>
  <c r="BR358" i="5"/>
  <c r="AU360" i="5" l="1"/>
  <c r="BR359" i="5"/>
  <c r="BR360" i="5" l="1"/>
  <c r="AU361" i="5"/>
  <c r="AU362" i="5" l="1"/>
  <c r="BR361" i="5"/>
  <c r="AU363" i="5" l="1"/>
  <c r="BR362" i="5"/>
  <c r="BR363" i="5" l="1"/>
  <c r="AU364" i="5"/>
  <c r="BR364" i="5" l="1"/>
  <c r="AU365" i="5"/>
  <c r="AU366" i="5" l="1"/>
  <c r="BR365" i="5"/>
  <c r="BR366" i="5" l="1"/>
  <c r="AU367" i="5"/>
  <c r="BR367" i="5" l="1"/>
  <c r="AU368" i="5"/>
  <c r="AU369" i="5" l="1"/>
  <c r="BR368" i="5"/>
  <c r="BR369" i="5" l="1"/>
  <c r="AU370" i="5"/>
  <c r="AU371" i="5" l="1"/>
  <c r="BR370" i="5"/>
  <c r="BR371" i="5" l="1"/>
  <c r="AU372" i="5"/>
  <c r="AU373" i="5" l="1"/>
  <c r="BR372" i="5"/>
  <c r="AU374" i="5" l="1"/>
  <c r="BR373" i="5"/>
  <c r="BR374" i="5" l="1"/>
  <c r="AU375" i="5"/>
  <c r="AU376" i="5" l="1"/>
  <c r="BR375" i="5"/>
  <c r="AU377" i="5" l="1"/>
  <c r="BR376" i="5"/>
  <c r="AU378" i="5" l="1"/>
  <c r="BR377" i="5"/>
  <c r="BR378" i="5" l="1"/>
  <c r="AU379" i="5"/>
  <c r="AU380" i="5" l="1"/>
  <c r="BR379" i="5"/>
  <c r="BR380" i="5" l="1"/>
  <c r="AU381" i="5"/>
  <c r="BR381" i="5" l="1"/>
  <c r="AU382" i="5"/>
  <c r="AU383" i="5" l="1"/>
  <c r="BR382" i="5"/>
  <c r="BR383" i="5" l="1"/>
  <c r="AU384" i="5"/>
  <c r="BR384" i="5" l="1"/>
  <c r="AU385" i="5"/>
  <c r="BR385" i="5" l="1"/>
  <c r="AU386" i="5"/>
  <c r="AU387" i="5" l="1"/>
  <c r="BR386" i="5"/>
  <c r="AU388" i="5" l="1"/>
  <c r="BR387" i="5"/>
  <c r="AU389" i="5" l="1"/>
  <c r="BR388" i="5"/>
  <c r="AU390" i="5" l="1"/>
  <c r="AU391" i="5" s="1"/>
  <c r="AU392" i="5" s="1"/>
  <c r="AU393" i="5" s="1"/>
  <c r="AU394" i="5" s="1"/>
  <c r="AU395" i="5" s="1"/>
  <c r="AU396" i="5" s="1"/>
  <c r="AU397" i="5" s="1"/>
  <c r="AU398" i="5" s="1"/>
  <c r="AU399" i="5" s="1"/>
  <c r="AU400" i="5" s="1"/>
  <c r="AU401" i="5" s="1"/>
  <c r="AU402" i="5" s="1"/>
  <c r="AU403" i="5" s="1"/>
  <c r="AU404" i="5" s="1"/>
  <c r="AU405" i="5" s="1"/>
  <c r="AU406" i="5" s="1"/>
  <c r="AU407" i="5" s="1"/>
  <c r="AU408" i="5" s="1"/>
  <c r="AU409" i="5" s="1"/>
  <c r="AU410" i="5" s="1"/>
  <c r="AU411" i="5" s="1"/>
  <c r="AU412" i="5" s="1"/>
  <c r="BR389" i="5"/>
</calcChain>
</file>

<file path=xl/comments1.xml><?xml version="1.0" encoding="utf-8"?>
<comments xmlns="http://schemas.openxmlformats.org/spreadsheetml/2006/main">
  <authors>
    <author>ANDRES FELIPE MEDINA GRASS</author>
    <author>JOSE VICENTE ROMERO CHAMORRO</author>
    <author>MARIA CLAUDIA LLANES VALENZUELA</author>
  </authors>
  <commentList>
    <comment ref="BN2" authorId="0" shapeId="0">
      <text>
        <r>
          <rPr>
            <b/>
            <sz val="9"/>
            <color indexed="81"/>
            <rFont val="Tahoma"/>
            <family val="2"/>
          </rPr>
          <t>ANDRES FELIPE MEDINA GRASS:</t>
        </r>
        <r>
          <rPr>
            <sz val="9"/>
            <color indexed="81"/>
            <rFont val="Tahoma"/>
            <family val="2"/>
          </rPr>
          <t xml:space="preserve">
Las participaciones se calculan sobre el total de la cartera sin titularizaciones. Por lo que el càlculo no està disponible usando como denominador cartera total con titularizaciones</t>
        </r>
      </text>
    </comment>
    <comment ref="CB2" authorId="0" shapeId="0">
      <text>
        <r>
          <rPr>
            <b/>
            <sz val="9"/>
            <color indexed="81"/>
            <rFont val="Tahoma"/>
            <family val="2"/>
          </rPr>
          <t>ANDRES FELIPE MEDINA GRASS:</t>
        </r>
        <r>
          <rPr>
            <sz val="9"/>
            <color indexed="81"/>
            <rFont val="Tahoma"/>
            <family val="2"/>
          </rPr>
          <t xml:space="preserve">
Las contribuciones se calculan sobre el total de la cartera sin titularizaciones. Por lo que el càlculo no està disponible usando como variaciòn total a la cartera total con titularizaciones</t>
        </r>
      </text>
    </comment>
    <comment ref="L3" authorId="0" shapeId="0">
      <text>
        <r>
          <rPr>
            <b/>
            <sz val="9"/>
            <color rgb="FF000000"/>
            <rFont val="Tahoma"/>
            <family val="2"/>
          </rPr>
          <t>ANDRES FELIPE MEDINA GRASS: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Datos de titularizaciones se tienen desde 01/04/2002; por lo que desde esa fecha cambia la fórmula para incluir a las titularizaciones; tanto para cartera bruta como vencida hipotecaria con titularizaciones
</t>
        </r>
      </text>
    </comment>
    <comment ref="D101" authorId="0" shapeId="0">
      <text>
        <r>
          <rPr>
            <b/>
            <sz val="9"/>
            <color indexed="81"/>
            <rFont val="Tahoma"/>
            <family val="2"/>
          </rPr>
          <t>ANDRES FELIPE MEDINA GRASS:</t>
        </r>
        <r>
          <rPr>
            <sz val="9"/>
            <color indexed="81"/>
            <rFont val="Tahoma"/>
            <family val="2"/>
          </rPr>
          <t xml:space="preserve">
Inicio uso IG.xls 
Hacia atrás los datos ya estaban pegados como valores desde las versiones anteriores de depositos y cartera</t>
        </r>
      </text>
    </comment>
    <comment ref="D202" authorId="0" shapeId="0">
      <text>
        <r>
          <rPr>
            <b/>
            <sz val="9"/>
            <color indexed="81"/>
            <rFont val="Tahoma"/>
            <family val="2"/>
          </rPr>
          <t>ANDRES FELIPE MEDINA GRASS:</t>
        </r>
        <r>
          <rPr>
            <sz val="9"/>
            <color indexed="81"/>
            <rFont val="Tahoma"/>
            <family val="2"/>
          </rPr>
          <t xml:space="preserve">
Inicio de traida de datos de IG2.xlsx</t>
        </r>
      </text>
    </comment>
    <comment ref="D245" authorId="1" shapeId="0">
      <text>
        <r>
          <rPr>
            <b/>
            <sz val="9"/>
            <color indexed="81"/>
            <rFont val="Tahoma"/>
            <family val="2"/>
          </rPr>
          <t>JOSE VICENTE ROMERO CHAMORRO:</t>
        </r>
        <r>
          <rPr>
            <sz val="9"/>
            <color indexed="81"/>
            <rFont val="Tahoma"/>
            <family val="2"/>
          </rPr>
          <t xml:space="preserve">
NIIF
</t>
        </r>
      </text>
    </comment>
    <comment ref="D257" authorId="0" shapeId="0">
      <text>
        <r>
          <rPr>
            <b/>
            <sz val="9"/>
            <color indexed="81"/>
            <rFont val="Tahoma"/>
            <family val="2"/>
          </rPr>
          <t>ANDRES FELIPE MEDINA GRASS:</t>
        </r>
        <r>
          <rPr>
            <sz val="9"/>
            <color indexed="81"/>
            <rFont val="Tahoma"/>
            <family val="2"/>
          </rPr>
          <t xml:space="preserve">
En estos meses cambió el formato del archivo de indicadores gerenciales 2. Notece la diferencia de columnas respecto a otros meses y que la columna D ya no incluye entidades sin IOE's en los indicadores desde enero a mayo de 2016. Por lo que solo en este espacio, para mantener coherencia se toma el total y se le restan las IOE's</t>
        </r>
      </text>
    </comment>
    <comment ref="F257" authorId="0" shapeId="0">
      <text>
        <r>
          <rPr>
            <b/>
            <sz val="9"/>
            <color indexed="81"/>
            <rFont val="Tahoma"/>
            <family val="2"/>
          </rPr>
          <t>ANDRES FELIPE MEDINA GRASS:</t>
        </r>
        <r>
          <rPr>
            <sz val="9"/>
            <color indexed="81"/>
            <rFont val="Tahoma"/>
            <family val="2"/>
          </rPr>
          <t xml:space="preserve">
En estos meses cambió el formato del archivo de indicadores gerenciales 2. Notece la diferencia de columnas respecto a otros meses y que la columna D ya no incluye entidades sin IOE's en los indicadores desde enero a mayo de 2016. Por lo que solo en este espacio, para mantener coherencia se toma el total y se le restan las IOE's</t>
        </r>
      </text>
    </comment>
    <comment ref="D269" authorId="0" shapeId="0">
      <text>
        <r>
          <rPr>
            <b/>
            <sz val="9"/>
            <color indexed="81"/>
            <rFont val="Tahoma"/>
            <family val="2"/>
          </rPr>
          <t>ANDRES FELIPE MEDINA GRASS:</t>
        </r>
        <r>
          <rPr>
            <sz val="9"/>
            <color indexed="81"/>
            <rFont val="Tahoma"/>
            <family val="2"/>
          </rPr>
          <t xml:space="preserve">
Inicio indicadores gerenciales 3</t>
        </r>
      </text>
    </comment>
    <comment ref="H270" authorId="2" shapeId="0">
      <text>
        <r>
          <rPr>
            <b/>
            <sz val="9"/>
            <color indexed="81"/>
            <rFont val="Tahoma"/>
            <family val="2"/>
          </rPr>
          <t>MARIA CLAUDIA LLANES VALENZUELA:</t>
        </r>
        <r>
          <rPr>
            <sz val="9"/>
            <color indexed="81"/>
            <rFont val="Tahoma"/>
            <family val="2"/>
          </rPr>
          <t xml:space="preserve">
se le resta sector público y leasing. Queda sector privado y sin leasing</t>
        </r>
      </text>
    </comment>
    <comment ref="I270" authorId="2" shapeId="0">
      <text>
        <r>
          <rPr>
            <b/>
            <sz val="9"/>
            <color indexed="81"/>
            <rFont val="Tahoma"/>
            <family val="2"/>
          </rPr>
          <t>MARIA CLAUDIA LLANES VALENZUELA:</t>
        </r>
        <r>
          <rPr>
            <sz val="9"/>
            <color indexed="81"/>
            <rFont val="Tahoma"/>
            <family val="2"/>
          </rPr>
          <t xml:space="preserve">
se le resta sector público</t>
        </r>
      </text>
    </comment>
  </commentList>
</comments>
</file>

<file path=xl/comments2.xml><?xml version="1.0" encoding="utf-8"?>
<comments xmlns="http://schemas.openxmlformats.org/spreadsheetml/2006/main">
  <authors>
    <author>ANDRES FELIPE MEDINA GRASS</author>
  </authors>
  <commentList>
    <comment ref="B196" authorId="0" shapeId="0">
      <text>
        <r>
          <rPr>
            <b/>
            <sz val="9"/>
            <color indexed="81"/>
            <rFont val="Tahoma"/>
            <family val="2"/>
          </rPr>
          <t>ANDRES FELIPE MEDINA GRASS:</t>
        </r>
        <r>
          <rPr>
            <sz val="9"/>
            <color indexed="81"/>
            <rFont val="Tahoma"/>
            <family val="2"/>
          </rPr>
          <t xml:space="preserve">
Fin datos como valores. Así se encontraban en el archivo anterior
</t>
        </r>
      </text>
    </comment>
  </commentList>
</comments>
</file>

<file path=xl/comments3.xml><?xml version="1.0" encoding="utf-8"?>
<comments xmlns="http://schemas.openxmlformats.org/spreadsheetml/2006/main">
  <authors>
    <author>EUGENIO JOSE CAMACHO GOMEZ</author>
  </authors>
  <commentList>
    <comment ref="A243" authorId="0" shapeId="0">
      <text>
        <r>
          <rPr>
            <b/>
            <sz val="9"/>
            <color indexed="8"/>
            <rFont val="Tahoma"/>
            <family val="2"/>
          </rPr>
          <t xml:space="preserve">EUGENIO CAMACHO: Cambio de metodologia NIIF
</t>
        </r>
        <r>
          <rPr>
            <sz val="9"/>
            <color indexed="8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<sst xmlns="http://schemas.openxmlformats.org/spreadsheetml/2006/main" count="1764" uniqueCount="142">
  <si>
    <t>Bruta</t>
  </si>
  <si>
    <t>Vencida</t>
  </si>
  <si>
    <t>Comercial</t>
  </si>
  <si>
    <t>Fecha</t>
  </si>
  <si>
    <t>IPC</t>
  </si>
  <si>
    <t>Inflación</t>
  </si>
  <si>
    <t>Cartera comercial</t>
  </si>
  <si>
    <t>Cartera consumo</t>
  </si>
  <si>
    <t>Cartera hipotecaria con titularizaciones</t>
  </si>
  <si>
    <t>Cartera Total</t>
  </si>
  <si>
    <t>Cartera total con titularizaciones</t>
  </si>
  <si>
    <t>Non Performing Loans - NPL</t>
  </si>
  <si>
    <t>Consumo</t>
  </si>
  <si>
    <t>Hipotecario</t>
  </si>
  <si>
    <t>Microcredito</t>
  </si>
  <si>
    <t>Hipotecario con titularizaciones</t>
  </si>
  <si>
    <t>Total</t>
  </si>
  <si>
    <t>Total con titularizaciones</t>
  </si>
  <si>
    <t>NO TOCAR</t>
  </si>
  <si>
    <t>Cartera Vencida / Cartera Bruta</t>
  </si>
  <si>
    <t>indices de puntos de aceleracion 2022</t>
  </si>
  <si>
    <t>indices de puntos de aceleracion 2020</t>
  </si>
  <si>
    <t>indices de puntos de aceleracion 2008</t>
  </si>
  <si>
    <t>Corporate</t>
  </si>
  <si>
    <t>Consumpstion</t>
  </si>
  <si>
    <t>Mortgages</t>
  </si>
  <si>
    <t>NPL con proyección</t>
  </si>
  <si>
    <t>pandemia</t>
  </si>
  <si>
    <t>Percentil</t>
  </si>
  <si>
    <t>variación anual</t>
  </si>
  <si>
    <t>GRAFICO PARA PPT</t>
  </si>
  <si>
    <t>Mes</t>
  </si>
  <si>
    <t>Hipotecaria</t>
  </si>
  <si>
    <t>Hipo. (Titularizada)</t>
  </si>
  <si>
    <t>Microcréditos</t>
  </si>
  <si>
    <t>Total (Titularizada)</t>
  </si>
  <si>
    <t>consumo</t>
  </si>
  <si>
    <t>comercial</t>
  </si>
  <si>
    <t>hipotecaria</t>
  </si>
  <si>
    <t>TOTAL</t>
  </si>
  <si>
    <t>TPM</t>
  </si>
  <si>
    <t>Cartera vivienda</t>
  </si>
  <si>
    <t>Cartera total</t>
  </si>
  <si>
    <t>vencida comercial</t>
  </si>
  <si>
    <t>vencida consumo</t>
  </si>
  <si>
    <t>vencida hipo</t>
  </si>
  <si>
    <t>vencida total</t>
  </si>
  <si>
    <t>NPL comercial</t>
  </si>
  <si>
    <t>NPL consumo</t>
  </si>
  <si>
    <t>NPL vivienda</t>
  </si>
  <si>
    <t>NPL total</t>
  </si>
  <si>
    <t>NPL CALCULADO</t>
  </si>
  <si>
    <t>Participación sobre el total Cartera comercial</t>
  </si>
  <si>
    <t>Participación sobre el total Cartera consumo</t>
  </si>
  <si>
    <t>Participación sobre el total Cartera hipotecario</t>
  </si>
  <si>
    <t>Participación sobre el total Cartera microcrédito</t>
  </si>
  <si>
    <t>Participación sobre el total Cartera hipotecaria con titularizaciones</t>
  </si>
  <si>
    <t>Participación sobre el total cartera total</t>
  </si>
  <si>
    <t>Participación sobre el total cartera total con titularizaciones</t>
  </si>
  <si>
    <t>ND</t>
  </si>
  <si>
    <t>Contribucion al cambio Cartera comercial</t>
  </si>
  <si>
    <t>Contribucion al cambio Cartera consumo</t>
  </si>
  <si>
    <t>Contribucion al cambio Cartera hipotecario</t>
  </si>
  <si>
    <t>Contribucion al cambio Cartera microcrédito</t>
  </si>
  <si>
    <t>Contribucion al cambio Cartera hipotecaria con titularizaciones</t>
  </si>
  <si>
    <t>Contribucion al cambio cartera total</t>
  </si>
  <si>
    <t>Contribucion al cambio cartera total con titularizaciones</t>
  </si>
  <si>
    <t>CM a CQ Cartera</t>
  </si>
  <si>
    <t>fecha consumo</t>
  </si>
  <si>
    <t>fecha comercial e hipotecario</t>
  </si>
  <si>
    <t>Consumo 2008</t>
  </si>
  <si>
    <t>Comercial 2008</t>
  </si>
  <si>
    <t>Hipotecaria 2008</t>
  </si>
  <si>
    <t>VENCIDA</t>
  </si>
  <si>
    <t>hipotecaria con titularizaciones</t>
  </si>
  <si>
    <t>BRUTA</t>
  </si>
  <si>
    <t>Carteras sobre PIB</t>
  </si>
  <si>
    <t>TITULARIZADORA COLOMBIANA</t>
  </si>
  <si>
    <t>Saldo Cartera Titularizada</t>
  </si>
  <si>
    <t>Fuente: http://www.titularizadora.com/paginas/Emisiones/emisiones.aspx?id=3&amp;page=3  - Historico Cartera titularizada</t>
  </si>
  <si>
    <t>Saldo Cartera Titularizada por Tipo de Crédito*</t>
  </si>
  <si>
    <t>VIS</t>
  </si>
  <si>
    <t>NO VIS</t>
  </si>
  <si>
    <t>Cartera Titularizada</t>
  </si>
  <si>
    <t>Sistema **</t>
  </si>
  <si>
    <t>Sistema + TC</t>
  </si>
  <si>
    <t>Depositos/ fuente: superfinanciera</t>
  </si>
  <si>
    <t>https://www.superfinanciera.gov.co/inicio/informes-y-cifras/cifras/establecimientos-de-credito/informacion-por-sector/companias-de-financiamiento/informacion-financiera-con-fines-de-supervision-companias-de-financiamiento-niif-10084373</t>
  </si>
  <si>
    <t>Saldo</t>
  </si>
  <si>
    <t>Cuenta Corriente</t>
  </si>
  <si>
    <t xml:space="preserve">Ahorro </t>
  </si>
  <si>
    <t>Vista</t>
  </si>
  <si>
    <t>CDT (plazo)</t>
  </si>
  <si>
    <t>Total Bruta</t>
  </si>
  <si>
    <t>Var anual</t>
  </si>
  <si>
    <t>Var Anual real</t>
  </si>
  <si>
    <t>Leasing habitacional de bancos (AI)</t>
  </si>
  <si>
    <t>Miles de millones de pesos</t>
  </si>
  <si>
    <t>Leasing de compañías de financiamiento comercial (FR)</t>
  </si>
  <si>
    <t>Miles de millones de pesos y porcentaje</t>
  </si>
  <si>
    <t>PIB</t>
  </si>
  <si>
    <t>Cartera/PIB</t>
  </si>
  <si>
    <t>Agregarlo en carteras</t>
  </si>
  <si>
    <t>README</t>
  </si>
  <si>
    <t>Porcentaje</t>
  </si>
  <si>
    <t>Variación anual (%)</t>
  </si>
  <si>
    <t>Variación real (%)</t>
  </si>
  <si>
    <t>Participación (%)</t>
  </si>
  <si>
    <t>Relación depósitos a cartera (%)</t>
  </si>
  <si>
    <t>Variación anual (Porcentaje)</t>
  </si>
  <si>
    <t xml:space="preserve"> Cartera comercial</t>
  </si>
  <si>
    <t xml:space="preserve"> Cartera consumo</t>
  </si>
  <si>
    <t xml:space="preserve"> Cartera hipotecario</t>
  </si>
  <si>
    <t xml:space="preserve"> Cartera microcrédito</t>
  </si>
  <si>
    <t xml:space="preserve"> Cartera hipotecaria con titularizaciones</t>
  </si>
  <si>
    <t xml:space="preserve"> cartera total</t>
  </si>
  <si>
    <t xml:space="preserve"> cartera total con titularizaciones</t>
  </si>
  <si>
    <t>Variación real (Porcentaje)</t>
  </si>
  <si>
    <t>Cartera total (incluye microcredito)</t>
  </si>
  <si>
    <t>Millones de pesos</t>
  </si>
  <si>
    <t>Información general</t>
  </si>
  <si>
    <t>Cartera</t>
  </si>
  <si>
    <t>Depósitos</t>
  </si>
  <si>
    <t>Titularizaciones</t>
  </si>
  <si>
    <t>Profundización financiera</t>
  </si>
  <si>
    <t>Índice</t>
  </si>
  <si>
    <t>En esta hoja encuentra la relación cartera a PIB. La cartera total en este cálculo incluye microcrédito. PIB tomado de escenariobase; hoja sup, fila 3</t>
  </si>
  <si>
    <t>Cartera total con titularizaciones sin microcredito</t>
  </si>
  <si>
    <t xml:space="preserve"> cartera total con titularizaciones sin microcredito</t>
  </si>
  <si>
    <t>Total con titularizaciones sin microcredito</t>
  </si>
  <si>
    <t>En esta hoja encuentra las titularizaciones por saldo, por tipo y el indicador de calidad. *Indicador de calidad tradicional: Cartera Vencida / Cartera Bruta. La cartera vencida de vivienda en el plazo de 1 a 4 meses sólo incluye las cuotas vencidas. El capital no incluido en la cuotas de 1 a 4 meses se considera vigente.</t>
  </si>
  <si>
    <t>Indicador de calidad de cartera tradicional (Uno por tanto)</t>
  </si>
  <si>
    <t>Cartera comercial y leasing comercial</t>
  </si>
  <si>
    <t>Cartera consumo y leasing de consumo</t>
  </si>
  <si>
    <t>Cartera hipotecaria y operaciones de leasing habitacional</t>
  </si>
  <si>
    <t>Cartera microcrédito y leasing de microcredito</t>
  </si>
  <si>
    <t>Depósitos en cuenta Corriente</t>
  </si>
  <si>
    <t xml:space="preserve">Depósitos de ahorro </t>
  </si>
  <si>
    <t>Certificados de depósito a término - CDT (plazo)</t>
  </si>
  <si>
    <r>
      <t xml:space="preserve">En esta hoja encuentra los </t>
    </r>
    <r>
      <rPr>
        <b/>
        <sz val="12.1"/>
        <color theme="1"/>
        <rFont val="Calibri"/>
        <family val="2"/>
      </rPr>
      <t>depósitos vista, plazo y total</t>
    </r>
    <r>
      <rPr>
        <sz val="11"/>
        <color theme="1"/>
        <rFont val="Calibri"/>
        <family val="2"/>
        <scheme val="minor"/>
      </rPr>
      <t>, junto con la relación crédito a depósitos.
Los depósitos se obtienen de los indicadores gerenciales de la SFC. Los recursos plazo contienen unicamente certificados de depósito a término. Los recursos vista contienen unicamente depositos en cuenta corriente y depositos de ahorro</t>
    </r>
  </si>
  <si>
    <r>
      <rPr>
        <b/>
        <sz val="11"/>
        <color theme="1"/>
        <rFont val="Calibri"/>
        <family val="2"/>
        <scheme val="minor"/>
      </rPr>
      <t>En esta hoja encuentra Cartera bruta y vencida, leasing y NPL.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El NPL</t>
    </r>
    <r>
      <rPr>
        <sz val="11"/>
        <color theme="1"/>
        <rFont val="Calibri"/>
        <family val="2"/>
        <scheme val="minor"/>
      </rPr>
      <t xml:space="preserve"> Se construye tomando la metodología de construcción de los indicadores gerenciales de la superfinanciera. La cartera vencida contempla el capital en mora mayor a 1 mes en las carteras de consumo y comercial. En la cartera de vivienda, se toma el capital en mora mayor a 4 meses (Fuente: metodología IG y catalogo unico de cuentas SFC.)
</t>
    </r>
    <r>
      <rPr>
        <b/>
        <sz val="11"/>
        <color theme="1"/>
        <rFont val="Calibri"/>
        <family val="2"/>
        <scheme val="minor"/>
      </rPr>
      <t>Para carteras</t>
    </r>
    <r>
      <rPr>
        <sz val="11"/>
        <color theme="1"/>
        <rFont val="Calibri"/>
        <family val="2"/>
        <scheme val="minor"/>
      </rPr>
      <t xml:space="preserve">, la fuente son indicadores gerenciales y se toma el total de establecimientos de crèdito sin IOE's (que corresponde a la columna D en el IG). La cartera de vivienda incluye credito y leasing habitacional (puede corroborarse en la fila 69 del IG, en donde se observa el nombre, y es el mismo dato que traemos desde la fila D522 para este archivo). La cartera de consumo incluye credito y leasing de consumo (puede corroborarse en la fila 67 del IG, en donde se observa el nombre, y es el mismo dato que traemos desde la fila D505 para este archivo). La cartera comercial incluye credito y leasing (puede corroborarse en la fila 66 del IG, en donde se observa el nombre, y es el mismo dato que traemos desde la fila D596 para este archivo).
</t>
    </r>
    <r>
      <rPr>
        <b/>
        <sz val="12.1"/>
        <color theme="1"/>
        <rFont val="Calibri"/>
        <family val="2"/>
      </rPr>
      <t>Para QRES</t>
    </r>
    <r>
      <rPr>
        <sz val="11"/>
        <color theme="1"/>
        <rFont val="Calibri"/>
        <family val="2"/>
        <scheme val="minor"/>
      </rPr>
      <t xml:space="preserve">: se toma la cartera de consumo, comercial y vivienda con titularizaciones. La cartera total que se trabaja y envìa a España corresponde a la suma de estas tres carteras. NO se incluye microcredito en la suma de la total.
El archivo cuenta tambièn con los datos de leasing habitacional de bancos y el leasing de compañìas de financiamiento. Estos se obtienen de Datos abiertos.
</t>
    </r>
    <r>
      <rPr>
        <b/>
        <sz val="11"/>
        <color theme="1"/>
        <rFont val="Calibri"/>
        <family val="2"/>
        <scheme val="minor"/>
      </rPr>
      <t>Disclaimer: Es posible que en algún archivo previo de datos de cartera, cómo históricos de algún envío por QRES o a financiera u otro repositorio, se encuentren diferencias en las cifras respecto a las que figuran en este archivo. Esto se explica porque esas cifras provenían de un archivo anterior a este (llamado depositos y cartera), en el que se encontraron errores que fueron corregidos, y cuya corrección llevó a la construcción de este archivo, que es el repositorio oficial. Las diferencias en vivienda se explican por unos cálculos relacionados con leasing y algunas formulas malas que se encontraron en el archivo anterior. Las diferencias en consumo que se pueden encontrar, se deben a que la formula estaba mal hecha y no se traía la cartera de EC sin IOE's sino del total del sector privado (se estaba trayendo la columna E cuando se debía traer la D).</t>
    </r>
  </si>
  <si>
    <t>Depósitos vista y plazo (Millones de pesos)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</si>
</sst>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1" formatCode="_-* #,##0_-;\-* #,##0_-;_-* &quot;-&quot;_-;_-@_-"/>
    <numFmt numFmtId="43" formatCode="_-* #,##0.00_-;\-* #,##0.00_-;_-* &quot;-&quot;??_-;_-@_-"/>
    <numFmt numFmtId="164" formatCode="_-* #,##0.0_-;\-* #,##0.0_-;_-* &quot;-&quot;_-;_-@_-"/>
    <numFmt numFmtId="165" formatCode="0.0"/>
    <numFmt numFmtId="166" formatCode="0.000"/>
    <numFmt numFmtId="167" formatCode="_ * #,##0_ ;_ * \-#,##0_ ;_ * &quot;-&quot;_ ;_ @_ "/>
    <numFmt numFmtId="168" formatCode="_ * #,##0.00_ ;_ * \-#,##0.00_ ;_ * &quot;-&quot;_ ;_ @_ "/>
    <numFmt numFmtId="169" formatCode="0.00000000"/>
    <numFmt numFmtId="170" formatCode="0.000000000"/>
    <numFmt numFmtId="171" formatCode="_ * #,##0.000_ ;_ * \-#,##0.000_ ;_ * &quot;-&quot;_ ;_ @_ "/>
    <numFmt numFmtId="172" formatCode="_-* #,##0.0_-;\-* #,##0.0_-;_-* &quot;-&quot;??_-;_-@_-"/>
    <numFmt numFmtId="173" formatCode="0.00000"/>
    <numFmt numFmtId="174" formatCode="_-* #,##0.0_-;\-* #,##0.0_-;_-* &quot;-&quot;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.1"/>
      <color theme="1"/>
      <name val="Calibri"/>
      <family val="2"/>
    </font>
    <font>
      <sz val="10"/>
      <color theme="1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u/>
      <sz val="11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8999908444471571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AE2F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0" fontId="5" fillId="0" borderId="0">
      <alignment vertical="center"/>
    </xf>
    <xf numFmtId="167" fontId="7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136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164" fontId="0" fillId="0" borderId="0" xfId="1" applyNumberFormat="1" applyFont="1"/>
    <xf numFmtId="165" fontId="0" fillId="0" borderId="0" xfId="0" applyNumberFormat="1"/>
    <xf numFmtId="17" fontId="0" fillId="0" borderId="0" xfId="0" applyNumberFormat="1"/>
    <xf numFmtId="0" fontId="0" fillId="0" borderId="0" xfId="0" applyAlignment="1">
      <alignment wrapText="1"/>
    </xf>
    <xf numFmtId="0" fontId="0" fillId="5" borderId="1" xfId="0" applyFill="1" applyBorder="1"/>
    <xf numFmtId="0" fontId="0" fillId="7" borderId="1" xfId="0" applyFill="1" applyBorder="1"/>
    <xf numFmtId="0" fontId="2" fillId="11" borderId="1" xfId="0" applyFont="1" applyFill="1" applyBorder="1"/>
    <xf numFmtId="164" fontId="0" fillId="0" borderId="0" xfId="1" applyNumberFormat="1" applyFont="1" applyAlignment="1"/>
    <xf numFmtId="164" fontId="0" fillId="3" borderId="0" xfId="1" applyNumberFormat="1" applyFont="1" applyFill="1" applyAlignment="1"/>
    <xf numFmtId="164" fontId="0" fillId="8" borderId="0" xfId="1" applyNumberFormat="1" applyFont="1" applyFill="1" applyAlignment="1"/>
    <xf numFmtId="43" fontId="0" fillId="0" borderId="0" xfId="0" applyNumberFormat="1"/>
    <xf numFmtId="164" fontId="2" fillId="0" borderId="0" xfId="1" applyNumberFormat="1" applyFont="1" applyFill="1" applyAlignment="1"/>
    <xf numFmtId="164" fontId="0" fillId="0" borderId="0" xfId="1" applyNumberFormat="1" applyFont="1" applyFill="1" applyAlignment="1"/>
    <xf numFmtId="164" fontId="0" fillId="4" borderId="0" xfId="1" applyNumberFormat="1" applyFont="1" applyFill="1" applyAlignment="1"/>
    <xf numFmtId="164" fontId="0" fillId="12" borderId="0" xfId="1" applyNumberFormat="1" applyFont="1" applyFill="1" applyAlignment="1"/>
    <xf numFmtId="166" fontId="0" fillId="0" borderId="0" xfId="0" applyNumberFormat="1"/>
    <xf numFmtId="0" fontId="5" fillId="0" borderId="0" xfId="2" applyAlignment="1"/>
    <xf numFmtId="0" fontId="5" fillId="13" borderId="0" xfId="2" applyFill="1" applyAlignment="1"/>
    <xf numFmtId="0" fontId="6" fillId="12" borderId="0" xfId="2" applyFont="1" applyFill="1" applyAlignment="1"/>
    <xf numFmtId="14" fontId="5" fillId="0" borderId="0" xfId="2" applyNumberFormat="1" applyAlignment="1"/>
    <xf numFmtId="165" fontId="5" fillId="0" borderId="0" xfId="2" applyNumberFormat="1" applyAlignment="1"/>
    <xf numFmtId="0" fontId="5" fillId="14" borderId="0" xfId="2" applyFill="1" applyAlignment="1"/>
    <xf numFmtId="0" fontId="7" fillId="0" borderId="0" xfId="2" applyFont="1" applyAlignment="1"/>
    <xf numFmtId="0" fontId="5" fillId="6" borderId="0" xfId="2" applyFill="1" applyAlignment="1"/>
    <xf numFmtId="168" fontId="0" fillId="0" borderId="0" xfId="3" applyNumberFormat="1" applyFont="1" applyAlignment="1"/>
    <xf numFmtId="17" fontId="5" fillId="0" borderId="0" xfId="2" applyNumberFormat="1" applyAlignment="1"/>
    <xf numFmtId="171" fontId="7" fillId="0" borderId="0" xfId="3" applyNumberFormat="1" applyFont="1" applyAlignment="1">
      <alignment vertical="center"/>
    </xf>
    <xf numFmtId="167" fontId="0" fillId="0" borderId="0" xfId="3" applyFont="1" applyAlignment="1"/>
    <xf numFmtId="168" fontId="0" fillId="0" borderId="0" xfId="3" applyNumberFormat="1" applyFont="1" applyFill="1" applyAlignment="1"/>
    <xf numFmtId="166" fontId="6" fillId="12" borderId="0" xfId="2" applyNumberFormat="1" applyFont="1" applyFill="1" applyAlignment="1"/>
    <xf numFmtId="43" fontId="5" fillId="0" borderId="0" xfId="2" applyNumberFormat="1" applyAlignment="1"/>
    <xf numFmtId="172" fontId="5" fillId="0" borderId="0" xfId="2" applyNumberFormat="1" applyAlignment="1"/>
    <xf numFmtId="0" fontId="5" fillId="3" borderId="0" xfId="2" applyFill="1" applyAlignment="1"/>
    <xf numFmtId="167" fontId="0" fillId="5" borderId="0" xfId="3" applyFont="1" applyFill="1" applyAlignment="1"/>
    <xf numFmtId="165" fontId="5" fillId="5" borderId="0" xfId="2" applyNumberFormat="1" applyFill="1" applyAlignment="1"/>
    <xf numFmtId="168" fontId="0" fillId="5" borderId="0" xfId="3" applyNumberFormat="1" applyFont="1" applyFill="1" applyAlignment="1"/>
    <xf numFmtId="167" fontId="8" fillId="5" borderId="0" xfId="3" applyFont="1" applyFill="1" applyAlignment="1"/>
    <xf numFmtId="165" fontId="8" fillId="5" borderId="0" xfId="2" applyNumberFormat="1" applyFont="1" applyFill="1" applyAlignment="1"/>
    <xf numFmtId="168" fontId="8" fillId="5" borderId="0" xfId="3" applyNumberFormat="1" applyFont="1" applyFill="1" applyAlignment="1"/>
    <xf numFmtId="43" fontId="5" fillId="15" borderId="0" xfId="2" applyNumberFormat="1" applyFill="1" applyAlignment="1"/>
    <xf numFmtId="170" fontId="6" fillId="12" borderId="0" xfId="2" applyNumberFormat="1" applyFont="1" applyFill="1" applyAlignment="1"/>
    <xf numFmtId="169" fontId="6" fillId="12" borderId="0" xfId="2" applyNumberFormat="1" applyFont="1" applyFill="1" applyAlignment="1"/>
    <xf numFmtId="0" fontId="2" fillId="2" borderId="1" xfId="0" applyFont="1" applyFill="1" applyBorder="1"/>
    <xf numFmtId="0" fontId="2" fillId="9" borderId="1" xfId="0" applyFont="1" applyFill="1" applyBorder="1"/>
    <xf numFmtId="0" fontId="5" fillId="16" borderId="0" xfId="2" applyFill="1" applyAlignment="1"/>
    <xf numFmtId="0" fontId="7" fillId="16" borderId="0" xfId="2" applyFont="1" applyFill="1" applyAlignment="1"/>
    <xf numFmtId="165" fontId="5" fillId="16" borderId="0" xfId="2" applyNumberFormat="1" applyFill="1" applyAlignment="1"/>
    <xf numFmtId="14" fontId="5" fillId="18" borderId="0" xfId="2" applyNumberFormat="1" applyFill="1" applyAlignment="1"/>
    <xf numFmtId="165" fontId="5" fillId="18" borderId="0" xfId="2" applyNumberFormat="1" applyFill="1" applyAlignment="1"/>
    <xf numFmtId="165" fontId="5" fillId="19" borderId="0" xfId="2" applyNumberFormat="1" applyFill="1" applyAlignment="1"/>
    <xf numFmtId="165" fontId="5" fillId="4" borderId="0" xfId="2" applyNumberFormat="1" applyFill="1" applyAlignment="1"/>
    <xf numFmtId="165" fontId="5" fillId="20" borderId="0" xfId="2" applyNumberFormat="1" applyFill="1" applyAlignment="1"/>
    <xf numFmtId="165" fontId="5" fillId="10" borderId="0" xfId="2" applyNumberFormat="1" applyFill="1" applyAlignment="1"/>
    <xf numFmtId="165" fontId="5" fillId="21" borderId="0" xfId="2" applyNumberFormat="1" applyFill="1" applyAlignment="1"/>
    <xf numFmtId="14" fontId="0" fillId="0" borderId="0" xfId="0" applyNumberFormat="1"/>
    <xf numFmtId="41" fontId="0" fillId="0" borderId="0" xfId="1" applyFont="1" applyAlignment="1"/>
    <xf numFmtId="0" fontId="9" fillId="0" borderId="0" xfId="0" applyFont="1"/>
    <xf numFmtId="173" fontId="0" fillId="0" borderId="0" xfId="0" applyNumberFormat="1"/>
    <xf numFmtId="0" fontId="12" fillId="0" borderId="0" xfId="4" applyAlignment="1"/>
    <xf numFmtId="0" fontId="0" fillId="2" borderId="1" xfId="0" applyFill="1" applyBorder="1"/>
    <xf numFmtId="41" fontId="0" fillId="0" borderId="0" xfId="1" applyFont="1"/>
    <xf numFmtId="41" fontId="0" fillId="0" borderId="0" xfId="0" applyNumberFormat="1"/>
    <xf numFmtId="0" fontId="0" fillId="8" borderId="0" xfId="0" applyFill="1"/>
    <xf numFmtId="41" fontId="0" fillId="3" borderId="0" xfId="1" applyFont="1" applyFill="1"/>
    <xf numFmtId="41" fontId="0" fillId="3" borderId="0" xfId="0" applyNumberFormat="1" applyFill="1"/>
    <xf numFmtId="0" fontId="0" fillId="6" borderId="1" xfId="0" applyFill="1" applyBorder="1"/>
    <xf numFmtId="0" fontId="0" fillId="9" borderId="1" xfId="0" applyFill="1" applyBorder="1"/>
    <xf numFmtId="0" fontId="0" fillId="11" borderId="1" xfId="0" applyFill="1" applyBorder="1"/>
    <xf numFmtId="164" fontId="0" fillId="0" borderId="0" xfId="0" applyNumberFormat="1"/>
    <xf numFmtId="0" fontId="9" fillId="0" borderId="0" xfId="0" applyFont="1" applyAlignment="1">
      <alignment wrapText="1"/>
    </xf>
    <xf numFmtId="2" fontId="0" fillId="0" borderId="0" xfId="0" applyNumberFormat="1"/>
    <xf numFmtId="174" fontId="0" fillId="0" borderId="0" xfId="0" applyNumberFormat="1"/>
    <xf numFmtId="0" fontId="13" fillId="12" borderId="0" xfId="0" applyFont="1" applyFill="1"/>
    <xf numFmtId="0" fontId="0" fillId="9" borderId="1" xfId="0" applyFill="1" applyBorder="1" applyAlignment="1">
      <alignment horizontal="center" wrapText="1"/>
    </xf>
    <xf numFmtId="0" fontId="0" fillId="10" borderId="3" xfId="0" applyFill="1" applyBorder="1" applyAlignment="1">
      <alignment horizontal="center" wrapText="1"/>
    </xf>
    <xf numFmtId="0" fontId="0" fillId="6" borderId="1" xfId="0" applyFill="1" applyBorder="1" applyAlignment="1">
      <alignment horizontal="center" vertical="center"/>
    </xf>
    <xf numFmtId="0" fontId="0" fillId="9" borderId="4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2" borderId="1" xfId="0" applyFill="1" applyBorder="1" applyAlignment="1">
      <alignment wrapText="1"/>
    </xf>
    <xf numFmtId="17" fontId="0" fillId="2" borderId="0" xfId="0" applyNumberFormat="1" applyFill="1"/>
    <xf numFmtId="166" fontId="0" fillId="2" borderId="0" xfId="0" applyNumberFormat="1" applyFill="1"/>
    <xf numFmtId="165" fontId="0" fillId="2" borderId="0" xfId="0" applyNumberFormat="1" applyFill="1"/>
    <xf numFmtId="164" fontId="0" fillId="2" borderId="0" xfId="1" applyNumberFormat="1" applyFont="1" applyFill="1" applyAlignment="1"/>
    <xf numFmtId="164" fontId="0" fillId="2" borderId="0" xfId="0" applyNumberFormat="1" applyFill="1"/>
    <xf numFmtId="164" fontId="0" fillId="2" borderId="0" xfId="1" applyNumberFormat="1" applyFont="1" applyFill="1"/>
    <xf numFmtId="174" fontId="0" fillId="2" borderId="0" xfId="0" applyNumberFormat="1" applyFill="1"/>
    <xf numFmtId="0" fontId="0" fillId="2" borderId="0" xfId="0" applyFill="1"/>
    <xf numFmtId="0" fontId="0" fillId="17" borderId="0" xfId="0" applyFill="1"/>
    <xf numFmtId="0" fontId="12" fillId="0" borderId="0" xfId="4"/>
    <xf numFmtId="0" fontId="0" fillId="5" borderId="0" xfId="0" applyFill="1"/>
    <xf numFmtId="165" fontId="15" fillId="23" borderId="7" xfId="0" applyNumberFormat="1" applyFont="1" applyFill="1" applyBorder="1" applyAlignment="1">
      <alignment horizontal="center" wrapText="1"/>
    </xf>
    <xf numFmtId="165" fontId="15" fillId="23" borderId="8" xfId="0" applyNumberFormat="1" applyFont="1" applyFill="1" applyBorder="1" applyAlignment="1">
      <alignment horizontal="center" wrapText="1"/>
    </xf>
    <xf numFmtId="165" fontId="15" fillId="23" borderId="9" xfId="0" applyNumberFormat="1" applyFont="1" applyFill="1" applyBorder="1" applyAlignment="1">
      <alignment horizontal="center" wrapText="1"/>
    </xf>
    <xf numFmtId="165" fontId="15" fillId="24" borderId="9" xfId="0" applyNumberFormat="1" applyFont="1" applyFill="1" applyBorder="1" applyAlignment="1">
      <alignment horizontal="center" wrapText="1"/>
    </xf>
    <xf numFmtId="165" fontId="15" fillId="24" borderId="8" xfId="0" applyNumberFormat="1" applyFont="1" applyFill="1" applyBorder="1" applyAlignment="1">
      <alignment horizontal="center" wrapText="1"/>
    </xf>
    <xf numFmtId="0" fontId="15" fillId="23" borderId="8" xfId="0" applyFont="1" applyFill="1" applyBorder="1" applyAlignment="1">
      <alignment horizontal="center" wrapText="1"/>
    </xf>
    <xf numFmtId="0" fontId="15" fillId="23" borderId="10" xfId="0" applyFont="1" applyFill="1" applyBorder="1" applyAlignment="1">
      <alignment horizontal="center" wrapText="1"/>
    </xf>
    <xf numFmtId="0" fontId="15" fillId="24" borderId="10" xfId="0" applyFont="1" applyFill="1" applyBorder="1" applyAlignment="1">
      <alignment horizontal="center" wrapText="1"/>
    </xf>
    <xf numFmtId="0" fontId="15" fillId="24" borderId="8" xfId="0" applyFont="1" applyFill="1" applyBorder="1" applyAlignment="1">
      <alignment horizontal="center" wrapText="1"/>
    </xf>
    <xf numFmtId="0" fontId="0" fillId="12" borderId="0" xfId="0" applyFill="1"/>
    <xf numFmtId="0" fontId="0" fillId="2" borderId="1" xfId="0" applyFill="1" applyBorder="1" applyAlignment="1">
      <alignment horizontal="center" wrapText="1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9" borderId="2" xfId="0" applyFill="1" applyBorder="1" applyAlignment="1">
      <alignment horizontal="center" wrapText="1"/>
    </xf>
    <xf numFmtId="0" fontId="0" fillId="9" borderId="3" xfId="0" applyFill="1" applyBorder="1" applyAlignment="1">
      <alignment horizontal="center" wrapText="1"/>
    </xf>
    <xf numFmtId="0" fontId="0" fillId="10" borderId="2" xfId="0" applyFill="1" applyBorder="1" applyAlignment="1">
      <alignment horizontal="center" wrapText="1"/>
    </xf>
    <xf numFmtId="0" fontId="0" fillId="10" borderId="3" xfId="0" applyFill="1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0" fillId="9" borderId="5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10" borderId="1" xfId="0" applyFill="1" applyBorder="1" applyAlignment="1">
      <alignment horizontal="center" wrapText="1"/>
    </xf>
    <xf numFmtId="0" fontId="0" fillId="6" borderId="4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7" borderId="0" xfId="0" applyFill="1" applyAlignment="1">
      <alignment horizontal="center" wrapText="1"/>
    </xf>
    <xf numFmtId="0" fontId="5" fillId="3" borderId="0" xfId="2" applyFill="1" applyAlignment="1">
      <alignment horizontal="center"/>
    </xf>
    <xf numFmtId="0" fontId="5" fillId="5" borderId="0" xfId="2" applyFill="1" applyAlignment="1">
      <alignment horizontal="center"/>
    </xf>
    <xf numFmtId="165" fontId="18" fillId="0" borderId="0" xfId="0" applyNumberFormat="1" applyFont="1"/>
    <xf numFmtId="0" fontId="18" fillId="12" borderId="0" xfId="0" applyFont="1" applyFill="1"/>
  </cellXfs>
  <cellStyles count="5">
    <cellStyle name="Hipervínculo" xfId="4" builtinId="8"/>
    <cellStyle name="Millares [0]" xfId="1" builtinId="6"/>
    <cellStyle name="Millares [0] 2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9818024679502569E-2"/>
          <c:y val="5.0129180421989376E-2"/>
          <c:w val="0.96646180438853413"/>
          <c:h val="0.87559889478972286"/>
        </c:manualLayout>
      </c:layout>
      <c:lineChart>
        <c:grouping val="standard"/>
        <c:varyColors val="0"/>
        <c:ser>
          <c:idx val="0"/>
          <c:order val="0"/>
          <c:tx>
            <c:strRef>
              <c:f>Proyeccion_NPL!$B$3</c:f>
              <c:strCache>
                <c:ptCount val="1"/>
                <c:pt idx="0">
                  <c:v>Corporate</c:v>
                </c:pt>
              </c:strCache>
            </c:strRef>
          </c:tx>
          <c:spPr>
            <a:ln w="38100" cap="rnd">
              <a:solidFill>
                <a:srgbClr val="004481"/>
              </a:solidFill>
              <a:round/>
            </a:ln>
            <a:effectLst/>
          </c:spPr>
          <c:marker>
            <c:symbol val="none"/>
          </c:marker>
          <c:cat>
            <c:numRef>
              <c:f>Proyeccion_NPL!$A$5:$A$318</c:f>
              <c:numCache>
                <c:formatCode>m/d/yyyy</c:formatCode>
                <c:ptCount val="314"/>
                <c:pt idx="0">
                  <c:v>34669</c:v>
                </c:pt>
                <c:pt idx="1">
                  <c:v>34700</c:v>
                </c:pt>
                <c:pt idx="2">
                  <c:v>34731</c:v>
                </c:pt>
                <c:pt idx="3">
                  <c:v>34759</c:v>
                </c:pt>
                <c:pt idx="4">
                  <c:v>34790</c:v>
                </c:pt>
                <c:pt idx="5">
                  <c:v>34820</c:v>
                </c:pt>
                <c:pt idx="6">
                  <c:v>34851</c:v>
                </c:pt>
                <c:pt idx="7">
                  <c:v>34881</c:v>
                </c:pt>
                <c:pt idx="8">
                  <c:v>34912</c:v>
                </c:pt>
                <c:pt idx="9">
                  <c:v>34943</c:v>
                </c:pt>
                <c:pt idx="10">
                  <c:v>34973</c:v>
                </c:pt>
                <c:pt idx="11">
                  <c:v>35004</c:v>
                </c:pt>
                <c:pt idx="12">
                  <c:v>35034</c:v>
                </c:pt>
                <c:pt idx="13">
                  <c:v>35065</c:v>
                </c:pt>
                <c:pt idx="14">
                  <c:v>35096</c:v>
                </c:pt>
                <c:pt idx="15">
                  <c:v>35125</c:v>
                </c:pt>
                <c:pt idx="16">
                  <c:v>35156</c:v>
                </c:pt>
                <c:pt idx="17">
                  <c:v>35186</c:v>
                </c:pt>
                <c:pt idx="18">
                  <c:v>35217</c:v>
                </c:pt>
                <c:pt idx="19">
                  <c:v>35247</c:v>
                </c:pt>
                <c:pt idx="20">
                  <c:v>35278</c:v>
                </c:pt>
                <c:pt idx="21">
                  <c:v>35309</c:v>
                </c:pt>
                <c:pt idx="22">
                  <c:v>35339</c:v>
                </c:pt>
                <c:pt idx="23">
                  <c:v>35370</c:v>
                </c:pt>
                <c:pt idx="24">
                  <c:v>35400</c:v>
                </c:pt>
                <c:pt idx="25">
                  <c:v>35431</c:v>
                </c:pt>
                <c:pt idx="26">
                  <c:v>35462</c:v>
                </c:pt>
                <c:pt idx="27">
                  <c:v>35490</c:v>
                </c:pt>
                <c:pt idx="28">
                  <c:v>35521</c:v>
                </c:pt>
                <c:pt idx="29">
                  <c:v>35551</c:v>
                </c:pt>
                <c:pt idx="30">
                  <c:v>35582</c:v>
                </c:pt>
                <c:pt idx="31">
                  <c:v>35612</c:v>
                </c:pt>
                <c:pt idx="32">
                  <c:v>35643</c:v>
                </c:pt>
                <c:pt idx="33">
                  <c:v>35674</c:v>
                </c:pt>
                <c:pt idx="34">
                  <c:v>35704</c:v>
                </c:pt>
                <c:pt idx="35">
                  <c:v>35735</c:v>
                </c:pt>
                <c:pt idx="36">
                  <c:v>35765</c:v>
                </c:pt>
                <c:pt idx="37">
                  <c:v>35796</c:v>
                </c:pt>
                <c:pt idx="38">
                  <c:v>35827</c:v>
                </c:pt>
                <c:pt idx="39">
                  <c:v>35855</c:v>
                </c:pt>
                <c:pt idx="40">
                  <c:v>35886</c:v>
                </c:pt>
                <c:pt idx="41">
                  <c:v>35916</c:v>
                </c:pt>
                <c:pt idx="42">
                  <c:v>35947</c:v>
                </c:pt>
                <c:pt idx="43">
                  <c:v>35977</c:v>
                </c:pt>
                <c:pt idx="44">
                  <c:v>36008</c:v>
                </c:pt>
                <c:pt idx="45">
                  <c:v>36039</c:v>
                </c:pt>
                <c:pt idx="46">
                  <c:v>36069</c:v>
                </c:pt>
                <c:pt idx="47">
                  <c:v>36100</c:v>
                </c:pt>
                <c:pt idx="48">
                  <c:v>36130</c:v>
                </c:pt>
                <c:pt idx="49">
                  <c:v>36161</c:v>
                </c:pt>
                <c:pt idx="50">
                  <c:v>36192</c:v>
                </c:pt>
                <c:pt idx="51">
                  <c:v>36220</c:v>
                </c:pt>
                <c:pt idx="52">
                  <c:v>36251</c:v>
                </c:pt>
                <c:pt idx="53">
                  <c:v>36281</c:v>
                </c:pt>
                <c:pt idx="54">
                  <c:v>36312</c:v>
                </c:pt>
                <c:pt idx="55">
                  <c:v>36342</c:v>
                </c:pt>
                <c:pt idx="56">
                  <c:v>36373</c:v>
                </c:pt>
                <c:pt idx="57">
                  <c:v>36404</c:v>
                </c:pt>
                <c:pt idx="58">
                  <c:v>36434</c:v>
                </c:pt>
                <c:pt idx="59">
                  <c:v>36465</c:v>
                </c:pt>
                <c:pt idx="60">
                  <c:v>36495</c:v>
                </c:pt>
                <c:pt idx="61">
                  <c:v>36526</c:v>
                </c:pt>
                <c:pt idx="62">
                  <c:v>36557</c:v>
                </c:pt>
                <c:pt idx="63">
                  <c:v>36586</c:v>
                </c:pt>
                <c:pt idx="64">
                  <c:v>36617</c:v>
                </c:pt>
                <c:pt idx="65">
                  <c:v>36647</c:v>
                </c:pt>
                <c:pt idx="66">
                  <c:v>36678</c:v>
                </c:pt>
                <c:pt idx="67">
                  <c:v>36708</c:v>
                </c:pt>
                <c:pt idx="68">
                  <c:v>36739</c:v>
                </c:pt>
                <c:pt idx="69">
                  <c:v>36770</c:v>
                </c:pt>
                <c:pt idx="70">
                  <c:v>36800</c:v>
                </c:pt>
                <c:pt idx="71">
                  <c:v>36831</c:v>
                </c:pt>
                <c:pt idx="72">
                  <c:v>36861</c:v>
                </c:pt>
                <c:pt idx="73">
                  <c:v>36892</c:v>
                </c:pt>
                <c:pt idx="74">
                  <c:v>36923</c:v>
                </c:pt>
                <c:pt idx="75">
                  <c:v>36951</c:v>
                </c:pt>
                <c:pt idx="76">
                  <c:v>36982</c:v>
                </c:pt>
                <c:pt idx="77">
                  <c:v>37012</c:v>
                </c:pt>
                <c:pt idx="78">
                  <c:v>37043</c:v>
                </c:pt>
                <c:pt idx="79">
                  <c:v>37073</c:v>
                </c:pt>
                <c:pt idx="80">
                  <c:v>37104</c:v>
                </c:pt>
                <c:pt idx="81">
                  <c:v>37135</c:v>
                </c:pt>
                <c:pt idx="82">
                  <c:v>37165</c:v>
                </c:pt>
                <c:pt idx="83">
                  <c:v>37196</c:v>
                </c:pt>
                <c:pt idx="84">
                  <c:v>37226</c:v>
                </c:pt>
                <c:pt idx="85">
                  <c:v>37257</c:v>
                </c:pt>
                <c:pt idx="86">
                  <c:v>37288</c:v>
                </c:pt>
                <c:pt idx="87">
                  <c:v>37316</c:v>
                </c:pt>
                <c:pt idx="88">
                  <c:v>37347</c:v>
                </c:pt>
                <c:pt idx="89">
                  <c:v>37377</c:v>
                </c:pt>
                <c:pt idx="90">
                  <c:v>37408</c:v>
                </c:pt>
                <c:pt idx="91">
                  <c:v>37438</c:v>
                </c:pt>
                <c:pt idx="92">
                  <c:v>37469</c:v>
                </c:pt>
                <c:pt idx="93">
                  <c:v>37500</c:v>
                </c:pt>
                <c:pt idx="94">
                  <c:v>37530</c:v>
                </c:pt>
                <c:pt idx="95">
                  <c:v>37561</c:v>
                </c:pt>
                <c:pt idx="96">
                  <c:v>37591</c:v>
                </c:pt>
                <c:pt idx="97">
                  <c:v>37622</c:v>
                </c:pt>
                <c:pt idx="98">
                  <c:v>37653</c:v>
                </c:pt>
                <c:pt idx="99">
                  <c:v>37681</c:v>
                </c:pt>
                <c:pt idx="100">
                  <c:v>37712</c:v>
                </c:pt>
                <c:pt idx="101">
                  <c:v>37742</c:v>
                </c:pt>
                <c:pt idx="102">
                  <c:v>37773</c:v>
                </c:pt>
                <c:pt idx="103">
                  <c:v>37803</c:v>
                </c:pt>
                <c:pt idx="104">
                  <c:v>37834</c:v>
                </c:pt>
                <c:pt idx="105">
                  <c:v>37865</c:v>
                </c:pt>
                <c:pt idx="106">
                  <c:v>37895</c:v>
                </c:pt>
                <c:pt idx="107">
                  <c:v>37926</c:v>
                </c:pt>
                <c:pt idx="108">
                  <c:v>37956</c:v>
                </c:pt>
                <c:pt idx="109">
                  <c:v>37987</c:v>
                </c:pt>
                <c:pt idx="110">
                  <c:v>38018</c:v>
                </c:pt>
                <c:pt idx="111">
                  <c:v>38047</c:v>
                </c:pt>
                <c:pt idx="112">
                  <c:v>38078</c:v>
                </c:pt>
                <c:pt idx="113">
                  <c:v>38108</c:v>
                </c:pt>
                <c:pt idx="114">
                  <c:v>38139</c:v>
                </c:pt>
                <c:pt idx="115">
                  <c:v>38169</c:v>
                </c:pt>
                <c:pt idx="116">
                  <c:v>38200</c:v>
                </c:pt>
                <c:pt idx="117">
                  <c:v>38231</c:v>
                </c:pt>
                <c:pt idx="118">
                  <c:v>38261</c:v>
                </c:pt>
                <c:pt idx="119">
                  <c:v>38292</c:v>
                </c:pt>
                <c:pt idx="120">
                  <c:v>38322</c:v>
                </c:pt>
                <c:pt idx="121">
                  <c:v>38353</c:v>
                </c:pt>
                <c:pt idx="122">
                  <c:v>38384</c:v>
                </c:pt>
                <c:pt idx="123">
                  <c:v>38412</c:v>
                </c:pt>
                <c:pt idx="124">
                  <c:v>38443</c:v>
                </c:pt>
                <c:pt idx="125">
                  <c:v>38473</c:v>
                </c:pt>
                <c:pt idx="126">
                  <c:v>38504</c:v>
                </c:pt>
                <c:pt idx="127">
                  <c:v>38534</c:v>
                </c:pt>
                <c:pt idx="128">
                  <c:v>38565</c:v>
                </c:pt>
                <c:pt idx="129">
                  <c:v>38596</c:v>
                </c:pt>
                <c:pt idx="130">
                  <c:v>38626</c:v>
                </c:pt>
                <c:pt idx="131">
                  <c:v>38657</c:v>
                </c:pt>
                <c:pt idx="132">
                  <c:v>38687</c:v>
                </c:pt>
                <c:pt idx="133">
                  <c:v>38718</c:v>
                </c:pt>
                <c:pt idx="134">
                  <c:v>38749</c:v>
                </c:pt>
                <c:pt idx="135">
                  <c:v>38777</c:v>
                </c:pt>
                <c:pt idx="136">
                  <c:v>38808</c:v>
                </c:pt>
                <c:pt idx="137">
                  <c:v>38838</c:v>
                </c:pt>
                <c:pt idx="138">
                  <c:v>38869</c:v>
                </c:pt>
                <c:pt idx="139">
                  <c:v>38899</c:v>
                </c:pt>
                <c:pt idx="140">
                  <c:v>38930</c:v>
                </c:pt>
                <c:pt idx="141">
                  <c:v>38961</c:v>
                </c:pt>
                <c:pt idx="142">
                  <c:v>38991</c:v>
                </c:pt>
                <c:pt idx="143">
                  <c:v>39022</c:v>
                </c:pt>
                <c:pt idx="144">
                  <c:v>39052</c:v>
                </c:pt>
                <c:pt idx="145">
                  <c:v>39083</c:v>
                </c:pt>
                <c:pt idx="146">
                  <c:v>39114</c:v>
                </c:pt>
                <c:pt idx="147">
                  <c:v>39142</c:v>
                </c:pt>
                <c:pt idx="148">
                  <c:v>39173</c:v>
                </c:pt>
                <c:pt idx="149">
                  <c:v>39203</c:v>
                </c:pt>
                <c:pt idx="150">
                  <c:v>39234</c:v>
                </c:pt>
                <c:pt idx="151">
                  <c:v>39264</c:v>
                </c:pt>
                <c:pt idx="152">
                  <c:v>39295</c:v>
                </c:pt>
                <c:pt idx="153">
                  <c:v>39326</c:v>
                </c:pt>
                <c:pt idx="154">
                  <c:v>39356</c:v>
                </c:pt>
                <c:pt idx="155">
                  <c:v>39387</c:v>
                </c:pt>
                <c:pt idx="156">
                  <c:v>39417</c:v>
                </c:pt>
                <c:pt idx="157">
                  <c:v>39448</c:v>
                </c:pt>
                <c:pt idx="158">
                  <c:v>39479</c:v>
                </c:pt>
                <c:pt idx="159">
                  <c:v>39508</c:v>
                </c:pt>
                <c:pt idx="160">
                  <c:v>39539</c:v>
                </c:pt>
                <c:pt idx="161">
                  <c:v>39569</c:v>
                </c:pt>
                <c:pt idx="162">
                  <c:v>39600</c:v>
                </c:pt>
                <c:pt idx="163">
                  <c:v>39630</c:v>
                </c:pt>
                <c:pt idx="164">
                  <c:v>39661</c:v>
                </c:pt>
                <c:pt idx="165">
                  <c:v>39692</c:v>
                </c:pt>
                <c:pt idx="166">
                  <c:v>39722</c:v>
                </c:pt>
                <c:pt idx="167">
                  <c:v>39753</c:v>
                </c:pt>
                <c:pt idx="168">
                  <c:v>39783</c:v>
                </c:pt>
                <c:pt idx="169">
                  <c:v>39814</c:v>
                </c:pt>
                <c:pt idx="170">
                  <c:v>39845</c:v>
                </c:pt>
                <c:pt idx="171">
                  <c:v>39873</c:v>
                </c:pt>
                <c:pt idx="172">
                  <c:v>39904</c:v>
                </c:pt>
                <c:pt idx="173">
                  <c:v>39934</c:v>
                </c:pt>
                <c:pt idx="174">
                  <c:v>39965</c:v>
                </c:pt>
                <c:pt idx="175">
                  <c:v>39995</c:v>
                </c:pt>
                <c:pt idx="176">
                  <c:v>40026</c:v>
                </c:pt>
                <c:pt idx="177">
                  <c:v>40057</c:v>
                </c:pt>
                <c:pt idx="178">
                  <c:v>40087</c:v>
                </c:pt>
                <c:pt idx="179">
                  <c:v>40118</c:v>
                </c:pt>
                <c:pt idx="180">
                  <c:v>40148</c:v>
                </c:pt>
                <c:pt idx="181">
                  <c:v>40179</c:v>
                </c:pt>
                <c:pt idx="182">
                  <c:v>40210</c:v>
                </c:pt>
                <c:pt idx="183">
                  <c:v>40238</c:v>
                </c:pt>
                <c:pt idx="184">
                  <c:v>40269</c:v>
                </c:pt>
                <c:pt idx="185">
                  <c:v>40299</c:v>
                </c:pt>
                <c:pt idx="186">
                  <c:v>40330</c:v>
                </c:pt>
                <c:pt idx="187">
                  <c:v>40360</c:v>
                </c:pt>
                <c:pt idx="188">
                  <c:v>40391</c:v>
                </c:pt>
                <c:pt idx="189">
                  <c:v>40422</c:v>
                </c:pt>
                <c:pt idx="190">
                  <c:v>40452</c:v>
                </c:pt>
                <c:pt idx="191">
                  <c:v>40483</c:v>
                </c:pt>
                <c:pt idx="192">
                  <c:v>40513</c:v>
                </c:pt>
                <c:pt idx="193">
                  <c:v>40544</c:v>
                </c:pt>
                <c:pt idx="194">
                  <c:v>40575</c:v>
                </c:pt>
                <c:pt idx="195">
                  <c:v>40603</c:v>
                </c:pt>
                <c:pt idx="196">
                  <c:v>40634</c:v>
                </c:pt>
                <c:pt idx="197">
                  <c:v>40664</c:v>
                </c:pt>
                <c:pt idx="198">
                  <c:v>40695</c:v>
                </c:pt>
                <c:pt idx="199">
                  <c:v>40725</c:v>
                </c:pt>
                <c:pt idx="200">
                  <c:v>40756</c:v>
                </c:pt>
                <c:pt idx="201">
                  <c:v>40787</c:v>
                </c:pt>
                <c:pt idx="202">
                  <c:v>40817</c:v>
                </c:pt>
                <c:pt idx="203">
                  <c:v>40848</c:v>
                </c:pt>
                <c:pt idx="204">
                  <c:v>40878</c:v>
                </c:pt>
                <c:pt idx="205">
                  <c:v>40909</c:v>
                </c:pt>
                <c:pt idx="206">
                  <c:v>40940</c:v>
                </c:pt>
                <c:pt idx="207">
                  <c:v>40969</c:v>
                </c:pt>
                <c:pt idx="208">
                  <c:v>41000</c:v>
                </c:pt>
                <c:pt idx="209">
                  <c:v>41030</c:v>
                </c:pt>
                <c:pt idx="210">
                  <c:v>41061</c:v>
                </c:pt>
                <c:pt idx="211">
                  <c:v>41091</c:v>
                </c:pt>
                <c:pt idx="212">
                  <c:v>41122</c:v>
                </c:pt>
                <c:pt idx="213">
                  <c:v>41153</c:v>
                </c:pt>
                <c:pt idx="214">
                  <c:v>41183</c:v>
                </c:pt>
                <c:pt idx="215">
                  <c:v>41214</c:v>
                </c:pt>
                <c:pt idx="216">
                  <c:v>41244</c:v>
                </c:pt>
                <c:pt idx="217">
                  <c:v>41275</c:v>
                </c:pt>
                <c:pt idx="218">
                  <c:v>41306</c:v>
                </c:pt>
                <c:pt idx="219">
                  <c:v>41334</c:v>
                </c:pt>
                <c:pt idx="220">
                  <c:v>41365</c:v>
                </c:pt>
                <c:pt idx="221">
                  <c:v>41395</c:v>
                </c:pt>
                <c:pt idx="222">
                  <c:v>41426</c:v>
                </c:pt>
                <c:pt idx="223">
                  <c:v>41456</c:v>
                </c:pt>
                <c:pt idx="224">
                  <c:v>41487</c:v>
                </c:pt>
                <c:pt idx="225">
                  <c:v>41518</c:v>
                </c:pt>
                <c:pt idx="226">
                  <c:v>41548</c:v>
                </c:pt>
                <c:pt idx="227">
                  <c:v>41579</c:v>
                </c:pt>
                <c:pt idx="228">
                  <c:v>41609</c:v>
                </c:pt>
                <c:pt idx="229">
                  <c:v>41640</c:v>
                </c:pt>
                <c:pt idx="230">
                  <c:v>41671</c:v>
                </c:pt>
                <c:pt idx="231">
                  <c:v>41699</c:v>
                </c:pt>
                <c:pt idx="232">
                  <c:v>41730</c:v>
                </c:pt>
                <c:pt idx="233">
                  <c:v>41760</c:v>
                </c:pt>
                <c:pt idx="234">
                  <c:v>41791</c:v>
                </c:pt>
                <c:pt idx="235">
                  <c:v>41821</c:v>
                </c:pt>
                <c:pt idx="236">
                  <c:v>41852</c:v>
                </c:pt>
                <c:pt idx="237">
                  <c:v>41883</c:v>
                </c:pt>
                <c:pt idx="238">
                  <c:v>41913</c:v>
                </c:pt>
                <c:pt idx="239">
                  <c:v>41944</c:v>
                </c:pt>
                <c:pt idx="240">
                  <c:v>41974</c:v>
                </c:pt>
                <c:pt idx="241">
                  <c:v>42005</c:v>
                </c:pt>
                <c:pt idx="242">
                  <c:v>42036</c:v>
                </c:pt>
                <c:pt idx="243">
                  <c:v>42064</c:v>
                </c:pt>
                <c:pt idx="244">
                  <c:v>42095</c:v>
                </c:pt>
                <c:pt idx="245">
                  <c:v>42125</c:v>
                </c:pt>
                <c:pt idx="246">
                  <c:v>42156</c:v>
                </c:pt>
                <c:pt idx="247">
                  <c:v>42186</c:v>
                </c:pt>
                <c:pt idx="248">
                  <c:v>42217</c:v>
                </c:pt>
                <c:pt idx="249">
                  <c:v>42248</c:v>
                </c:pt>
                <c:pt idx="250">
                  <c:v>42278</c:v>
                </c:pt>
                <c:pt idx="251">
                  <c:v>42309</c:v>
                </c:pt>
                <c:pt idx="252">
                  <c:v>42339</c:v>
                </c:pt>
                <c:pt idx="253">
                  <c:v>42370</c:v>
                </c:pt>
                <c:pt idx="254">
                  <c:v>42401</c:v>
                </c:pt>
                <c:pt idx="255">
                  <c:v>42430</c:v>
                </c:pt>
                <c:pt idx="256">
                  <c:v>42461</c:v>
                </c:pt>
                <c:pt idx="257">
                  <c:v>42491</c:v>
                </c:pt>
                <c:pt idx="258">
                  <c:v>42522</c:v>
                </c:pt>
                <c:pt idx="259">
                  <c:v>42552</c:v>
                </c:pt>
                <c:pt idx="260">
                  <c:v>42583</c:v>
                </c:pt>
                <c:pt idx="261">
                  <c:v>42614</c:v>
                </c:pt>
                <c:pt idx="262">
                  <c:v>42644</c:v>
                </c:pt>
                <c:pt idx="263">
                  <c:v>42675</c:v>
                </c:pt>
                <c:pt idx="264">
                  <c:v>42705</c:v>
                </c:pt>
                <c:pt idx="265">
                  <c:v>42736</c:v>
                </c:pt>
                <c:pt idx="266">
                  <c:v>42767</c:v>
                </c:pt>
                <c:pt idx="267">
                  <c:v>42795</c:v>
                </c:pt>
                <c:pt idx="268">
                  <c:v>42826</c:v>
                </c:pt>
                <c:pt idx="269">
                  <c:v>42856</c:v>
                </c:pt>
                <c:pt idx="270">
                  <c:v>42887</c:v>
                </c:pt>
                <c:pt idx="271">
                  <c:v>42917</c:v>
                </c:pt>
                <c:pt idx="272">
                  <c:v>42948</c:v>
                </c:pt>
                <c:pt idx="273">
                  <c:v>42979</c:v>
                </c:pt>
                <c:pt idx="274">
                  <c:v>43009</c:v>
                </c:pt>
                <c:pt idx="275">
                  <c:v>43040</c:v>
                </c:pt>
                <c:pt idx="276">
                  <c:v>43070</c:v>
                </c:pt>
                <c:pt idx="277">
                  <c:v>43101</c:v>
                </c:pt>
                <c:pt idx="278">
                  <c:v>43132</c:v>
                </c:pt>
                <c:pt idx="279">
                  <c:v>43160</c:v>
                </c:pt>
                <c:pt idx="280">
                  <c:v>43191</c:v>
                </c:pt>
                <c:pt idx="281">
                  <c:v>43221</c:v>
                </c:pt>
                <c:pt idx="282">
                  <c:v>43252</c:v>
                </c:pt>
                <c:pt idx="283">
                  <c:v>43282</c:v>
                </c:pt>
                <c:pt idx="284">
                  <c:v>43313</c:v>
                </c:pt>
                <c:pt idx="285">
                  <c:v>43344</c:v>
                </c:pt>
                <c:pt idx="286">
                  <c:v>43374</c:v>
                </c:pt>
                <c:pt idx="287">
                  <c:v>43405</c:v>
                </c:pt>
                <c:pt idx="288">
                  <c:v>43435</c:v>
                </c:pt>
                <c:pt idx="289">
                  <c:v>43466</c:v>
                </c:pt>
                <c:pt idx="290">
                  <c:v>43497</c:v>
                </c:pt>
                <c:pt idx="291">
                  <c:v>43525</c:v>
                </c:pt>
                <c:pt idx="292">
                  <c:v>43556</c:v>
                </c:pt>
                <c:pt idx="293">
                  <c:v>43586</c:v>
                </c:pt>
                <c:pt idx="294">
                  <c:v>43617</c:v>
                </c:pt>
                <c:pt idx="295">
                  <c:v>43647</c:v>
                </c:pt>
                <c:pt idx="296">
                  <c:v>43678</c:v>
                </c:pt>
                <c:pt idx="297">
                  <c:v>43709</c:v>
                </c:pt>
                <c:pt idx="298">
                  <c:v>43739</c:v>
                </c:pt>
                <c:pt idx="299">
                  <c:v>43770</c:v>
                </c:pt>
                <c:pt idx="300">
                  <c:v>43800</c:v>
                </c:pt>
                <c:pt idx="301">
                  <c:v>43831</c:v>
                </c:pt>
                <c:pt idx="302">
                  <c:v>43862</c:v>
                </c:pt>
                <c:pt idx="303">
                  <c:v>43891</c:v>
                </c:pt>
                <c:pt idx="304">
                  <c:v>43922</c:v>
                </c:pt>
                <c:pt idx="305">
                  <c:v>43952</c:v>
                </c:pt>
                <c:pt idx="306">
                  <c:v>43983</c:v>
                </c:pt>
                <c:pt idx="307">
                  <c:v>44013</c:v>
                </c:pt>
                <c:pt idx="308">
                  <c:v>44044</c:v>
                </c:pt>
                <c:pt idx="309">
                  <c:v>44075</c:v>
                </c:pt>
                <c:pt idx="310">
                  <c:v>44105</c:v>
                </c:pt>
                <c:pt idx="311">
                  <c:v>44136</c:v>
                </c:pt>
                <c:pt idx="312">
                  <c:v>44166</c:v>
                </c:pt>
                <c:pt idx="313">
                  <c:v>44197</c:v>
                </c:pt>
              </c:numCache>
            </c:numRef>
          </c:cat>
          <c:val>
            <c:numRef>
              <c:f>Proyeccion_NPL!$B$5:$B$318</c:f>
              <c:numCache>
                <c:formatCode>0.0</c:formatCode>
                <c:ptCount val="314"/>
                <c:pt idx="0">
                  <c:v>3.7095101497468184</c:v>
                </c:pt>
                <c:pt idx="1">
                  <c:v>4.2513492924089764</c:v>
                </c:pt>
                <c:pt idx="2">
                  <c:v>4.4482194260863412</c:v>
                </c:pt>
                <c:pt idx="3">
                  <c:v>4.2216077876651452</c:v>
                </c:pt>
                <c:pt idx="4">
                  <c:v>4.2992336035302339</c:v>
                </c:pt>
                <c:pt idx="5">
                  <c:v>4.16880230321767</c:v>
                </c:pt>
                <c:pt idx="6">
                  <c:v>3.999081718508589</c:v>
                </c:pt>
                <c:pt idx="7">
                  <c:v>4.6672365386395711</c:v>
                </c:pt>
                <c:pt idx="8">
                  <c:v>4.6501578233654932</c:v>
                </c:pt>
                <c:pt idx="9">
                  <c:v>4.402548337216416</c:v>
                </c:pt>
                <c:pt idx="10">
                  <c:v>4.640048892008183</c:v>
                </c:pt>
                <c:pt idx="11">
                  <c:v>4.6345196559937225</c:v>
                </c:pt>
                <c:pt idx="12">
                  <c:v>4.0837306571703857</c:v>
                </c:pt>
                <c:pt idx="13">
                  <c:v>4.6381906209015167</c:v>
                </c:pt>
                <c:pt idx="14">
                  <c:v>4.848381004747143</c:v>
                </c:pt>
                <c:pt idx="15">
                  <c:v>4.7413142374623698</c:v>
                </c:pt>
                <c:pt idx="16">
                  <c:v>5.1773145301121257</c:v>
                </c:pt>
                <c:pt idx="17">
                  <c:v>5.2268551735855899</c:v>
                </c:pt>
                <c:pt idx="18">
                  <c:v>5.0269557117591717</c:v>
                </c:pt>
                <c:pt idx="19">
                  <c:v>5.5630686430663774</c:v>
                </c:pt>
                <c:pt idx="20">
                  <c:v>5.9962215387156617</c:v>
                </c:pt>
                <c:pt idx="21">
                  <c:v>5.8213649548036761</c:v>
                </c:pt>
                <c:pt idx="22">
                  <c:v>6.3274489488489225</c:v>
                </c:pt>
                <c:pt idx="23">
                  <c:v>6.4339639607936121</c:v>
                </c:pt>
                <c:pt idx="24">
                  <c:v>5.6792905809618057</c:v>
                </c:pt>
                <c:pt idx="25">
                  <c:v>6.5006011823501009</c:v>
                </c:pt>
                <c:pt idx="26">
                  <c:v>6.4552919792825572</c:v>
                </c:pt>
                <c:pt idx="27">
                  <c:v>6.4662231282098217</c:v>
                </c:pt>
                <c:pt idx="28">
                  <c:v>6.757359762463369</c:v>
                </c:pt>
                <c:pt idx="29">
                  <c:v>6.6339703494265194</c:v>
                </c:pt>
                <c:pt idx="30">
                  <c:v>6.1960562338647041</c:v>
                </c:pt>
                <c:pt idx="31">
                  <c:v>6.4730930522908681</c:v>
                </c:pt>
                <c:pt idx="32">
                  <c:v>6.6363424901123738</c:v>
                </c:pt>
                <c:pt idx="33">
                  <c:v>6.3917393819335588</c:v>
                </c:pt>
                <c:pt idx="34">
                  <c:v>6.1825113422396685</c:v>
                </c:pt>
                <c:pt idx="35">
                  <c:v>6.2249626082697258</c:v>
                </c:pt>
                <c:pt idx="36">
                  <c:v>5.4049167819705879</c:v>
                </c:pt>
                <c:pt idx="37">
                  <c:v>5.9510423882977763</c:v>
                </c:pt>
                <c:pt idx="38">
                  <c:v>6.21407093386496</c:v>
                </c:pt>
                <c:pt idx="39">
                  <c:v>6.7134329794413388</c:v>
                </c:pt>
                <c:pt idx="40">
                  <c:v>6.8473272401992942</c:v>
                </c:pt>
                <c:pt idx="41">
                  <c:v>6.7508946700490542</c:v>
                </c:pt>
                <c:pt idx="42">
                  <c:v>6.9572872375230759</c:v>
                </c:pt>
                <c:pt idx="43">
                  <c:v>7.350400585804671</c:v>
                </c:pt>
                <c:pt idx="44">
                  <c:v>7.9095540085961522</c:v>
                </c:pt>
                <c:pt idx="45">
                  <c:v>7.7514444007432797</c:v>
                </c:pt>
                <c:pt idx="46">
                  <c:v>8.7305598696174567</c:v>
                </c:pt>
                <c:pt idx="47">
                  <c:v>9.6959458720622127</c:v>
                </c:pt>
                <c:pt idx="48">
                  <c:v>8.7817538511564202</c:v>
                </c:pt>
                <c:pt idx="49">
                  <c:v>10.171356388002382</c:v>
                </c:pt>
                <c:pt idx="50">
                  <c:v>10.872642947917429</c:v>
                </c:pt>
                <c:pt idx="51">
                  <c:v>11.465619343625548</c:v>
                </c:pt>
                <c:pt idx="52">
                  <c:v>12.226415649261153</c:v>
                </c:pt>
                <c:pt idx="53">
                  <c:v>12.816388093015419</c:v>
                </c:pt>
                <c:pt idx="54">
                  <c:v>11.577792654736056</c:v>
                </c:pt>
                <c:pt idx="55">
                  <c:v>11.529849154074711</c:v>
                </c:pt>
                <c:pt idx="56">
                  <c:v>11.117819020495643</c:v>
                </c:pt>
                <c:pt idx="57">
                  <c:v>11.076104812243981</c:v>
                </c:pt>
                <c:pt idx="58">
                  <c:v>11.584302701182473</c:v>
                </c:pt>
                <c:pt idx="59">
                  <c:v>13.003102370046799</c:v>
                </c:pt>
                <c:pt idx="60">
                  <c:v>9.8927751672219024</c:v>
                </c:pt>
                <c:pt idx="61">
                  <c:v>9.6805195990585968</c:v>
                </c:pt>
                <c:pt idx="62">
                  <c:v>10.098780304538781</c:v>
                </c:pt>
                <c:pt idx="63">
                  <c:v>9.8426254694005149</c:v>
                </c:pt>
                <c:pt idx="64">
                  <c:v>9.9308109460327607</c:v>
                </c:pt>
                <c:pt idx="65">
                  <c:v>9.8291561361434656</c:v>
                </c:pt>
                <c:pt idx="66">
                  <c:v>9.1460751970044729</c:v>
                </c:pt>
                <c:pt idx="67">
                  <c:v>9.9198304563554114</c:v>
                </c:pt>
                <c:pt idx="68">
                  <c:v>9.7373651685483722</c:v>
                </c:pt>
                <c:pt idx="69">
                  <c:v>9.226321617658332</c:v>
                </c:pt>
                <c:pt idx="70">
                  <c:v>8.2622811013324675</c:v>
                </c:pt>
                <c:pt idx="71">
                  <c:v>7.6205895418574627</c:v>
                </c:pt>
                <c:pt idx="72">
                  <c:v>6.9092398506207893</c:v>
                </c:pt>
                <c:pt idx="73">
                  <c:v>7.5268067444544968</c:v>
                </c:pt>
                <c:pt idx="74">
                  <c:v>7.2112556371281773</c:v>
                </c:pt>
                <c:pt idx="75">
                  <c:v>6.9908952691562707</c:v>
                </c:pt>
                <c:pt idx="76">
                  <c:v>7.3506819887891162</c:v>
                </c:pt>
                <c:pt idx="77">
                  <c:v>7.2216601903014359</c:v>
                </c:pt>
                <c:pt idx="78">
                  <c:v>6.7026464998256872</c:v>
                </c:pt>
                <c:pt idx="79">
                  <c:v>6.8744561413321925</c:v>
                </c:pt>
                <c:pt idx="80">
                  <c:v>6.7461938439877134</c:v>
                </c:pt>
                <c:pt idx="81">
                  <c:v>6.241978747444497</c:v>
                </c:pt>
                <c:pt idx="82">
                  <c:v>6.0878550384928882</c:v>
                </c:pt>
                <c:pt idx="83">
                  <c:v>5.8571169108580987</c:v>
                </c:pt>
                <c:pt idx="84">
                  <c:v>5.1260785143111587</c:v>
                </c:pt>
                <c:pt idx="85">
                  <c:v>6.4199098880034331</c:v>
                </c:pt>
                <c:pt idx="86">
                  <c:v>6.2715265026585518</c:v>
                </c:pt>
                <c:pt idx="87">
                  <c:v>5.9579391711960694</c:v>
                </c:pt>
                <c:pt idx="88">
                  <c:v>5.8593287226306954</c:v>
                </c:pt>
                <c:pt idx="89">
                  <c:v>5.650644812191203</c:v>
                </c:pt>
                <c:pt idx="90">
                  <c:v>5.1698003520700437</c:v>
                </c:pt>
                <c:pt idx="91">
                  <c:v>4.9568788706293798</c:v>
                </c:pt>
                <c:pt idx="92">
                  <c:v>4.8325281732144116</c:v>
                </c:pt>
                <c:pt idx="93">
                  <c:v>4.5389573235821015</c:v>
                </c:pt>
                <c:pt idx="94">
                  <c:v>4.4384667530269173</c:v>
                </c:pt>
                <c:pt idx="95">
                  <c:v>4.3694463816502394</c:v>
                </c:pt>
                <c:pt idx="96">
                  <c:v>3.8977833159127528</c:v>
                </c:pt>
                <c:pt idx="97">
                  <c:v>3.8579980596689136</c:v>
                </c:pt>
                <c:pt idx="98">
                  <c:v>3.9564564422281236</c:v>
                </c:pt>
                <c:pt idx="99">
                  <c:v>3.7542024471978235</c:v>
                </c:pt>
                <c:pt idx="100">
                  <c:v>3.5867894472630537</c:v>
                </c:pt>
                <c:pt idx="101">
                  <c:v>3.6677699932963126</c:v>
                </c:pt>
                <c:pt idx="102">
                  <c:v>3.3528025116448519</c:v>
                </c:pt>
                <c:pt idx="103">
                  <c:v>3.2394587934366657</c:v>
                </c:pt>
                <c:pt idx="104">
                  <c:v>3.2513070458313766</c:v>
                </c:pt>
                <c:pt idx="105">
                  <c:v>3.0630961737846381</c:v>
                </c:pt>
                <c:pt idx="106">
                  <c:v>2.930899324388315</c:v>
                </c:pt>
                <c:pt idx="107">
                  <c:v>2.6825137915476369</c:v>
                </c:pt>
                <c:pt idx="108">
                  <c:v>2.4541137632270007</c:v>
                </c:pt>
                <c:pt idx="109">
                  <c:v>2.8148290139101864</c:v>
                </c:pt>
                <c:pt idx="110">
                  <c:v>2.7226489754283785</c:v>
                </c:pt>
                <c:pt idx="111">
                  <c:v>2.6483622766732982</c:v>
                </c:pt>
                <c:pt idx="112">
                  <c:v>2.7013114388276005</c:v>
                </c:pt>
                <c:pt idx="113">
                  <c:v>2.5473546833886149</c:v>
                </c:pt>
                <c:pt idx="114">
                  <c:v>2.442651114509542</c:v>
                </c:pt>
                <c:pt idx="115">
                  <c:v>2.5419187955769682</c:v>
                </c:pt>
                <c:pt idx="116">
                  <c:v>2.4800875995606173</c:v>
                </c:pt>
                <c:pt idx="117">
                  <c:v>2.3040581552715116</c:v>
                </c:pt>
                <c:pt idx="118">
                  <c:v>2.2677680193706893</c:v>
                </c:pt>
                <c:pt idx="119">
                  <c:v>2.1397653178480529</c:v>
                </c:pt>
                <c:pt idx="120">
                  <c:v>1.8565321706797495</c:v>
                </c:pt>
                <c:pt idx="121">
                  <c:v>2.0363528987307915</c:v>
                </c:pt>
                <c:pt idx="122">
                  <c:v>1.9668577203541999</c:v>
                </c:pt>
                <c:pt idx="123">
                  <c:v>2.002989069936596</c:v>
                </c:pt>
                <c:pt idx="124">
                  <c:v>1.9969717172362615</c:v>
                </c:pt>
                <c:pt idx="125">
                  <c:v>2.0339794185868092</c:v>
                </c:pt>
                <c:pt idx="126">
                  <c:v>1.846563137163185</c:v>
                </c:pt>
                <c:pt idx="127">
                  <c:v>2.0257167333821791</c:v>
                </c:pt>
                <c:pt idx="128">
                  <c:v>1.9875739854809491</c:v>
                </c:pt>
                <c:pt idx="129">
                  <c:v>1.9303214348787394</c:v>
                </c:pt>
                <c:pt idx="130">
                  <c:v>1.9461817436531834</c:v>
                </c:pt>
                <c:pt idx="131">
                  <c:v>1.8855534372733609</c:v>
                </c:pt>
                <c:pt idx="132">
                  <c:v>1.6076568101761286</c:v>
                </c:pt>
                <c:pt idx="133">
                  <c:v>1.8482029406658631</c:v>
                </c:pt>
                <c:pt idx="134">
                  <c:v>1.8818499136524527</c:v>
                </c:pt>
                <c:pt idx="135">
                  <c:v>1.9520731411280128</c:v>
                </c:pt>
                <c:pt idx="136">
                  <c:v>2.1023762839253712</c:v>
                </c:pt>
                <c:pt idx="137">
                  <c:v>1.9415408722454963</c:v>
                </c:pt>
                <c:pt idx="138">
                  <c:v>1.7660546340682703</c:v>
                </c:pt>
                <c:pt idx="139">
                  <c:v>1.9394277784753882</c:v>
                </c:pt>
                <c:pt idx="140">
                  <c:v>1.6525625046722823</c:v>
                </c:pt>
                <c:pt idx="141">
                  <c:v>1.7498002141456204</c:v>
                </c:pt>
                <c:pt idx="142">
                  <c:v>1.7053685844598283</c:v>
                </c:pt>
                <c:pt idx="143">
                  <c:v>1.5833208518794273</c:v>
                </c:pt>
                <c:pt idx="144">
                  <c:v>1.4986307486694963</c:v>
                </c:pt>
                <c:pt idx="145">
                  <c:v>1.6508183891239572</c:v>
                </c:pt>
                <c:pt idx="146">
                  <c:v>1.7060783364922845</c:v>
                </c:pt>
                <c:pt idx="147">
                  <c:v>1.6732844644177371</c:v>
                </c:pt>
                <c:pt idx="148">
                  <c:v>1.8982248397278734</c:v>
                </c:pt>
                <c:pt idx="149">
                  <c:v>1.7767835497630475</c:v>
                </c:pt>
                <c:pt idx="150">
                  <c:v>1.7946369197213814</c:v>
                </c:pt>
                <c:pt idx="151">
                  <c:v>1.9196979856103085</c:v>
                </c:pt>
                <c:pt idx="152">
                  <c:v>1.9195702250676028</c:v>
                </c:pt>
                <c:pt idx="153">
                  <c:v>1.9116683217432391</c:v>
                </c:pt>
                <c:pt idx="154">
                  <c:v>1.9901114793627377</c:v>
                </c:pt>
                <c:pt idx="155">
                  <c:v>2.1046348523452743</c:v>
                </c:pt>
                <c:pt idx="156">
                  <c:v>2.0213628106484425</c:v>
                </c:pt>
                <c:pt idx="157">
                  <c:v>2.2165456038534601</c:v>
                </c:pt>
                <c:pt idx="158">
                  <c:v>2.3422487642812428</c:v>
                </c:pt>
                <c:pt idx="159">
                  <c:v>2.5104980415317271</c:v>
                </c:pt>
                <c:pt idx="160">
                  <c:v>2.5153634962406599</c:v>
                </c:pt>
                <c:pt idx="161">
                  <c:v>2.7108259203772271</c:v>
                </c:pt>
                <c:pt idx="162">
                  <c:v>2.6424361135328494</c:v>
                </c:pt>
                <c:pt idx="163">
                  <c:v>2.6878368995719235</c:v>
                </c:pt>
                <c:pt idx="164">
                  <c:v>2.7738874697089044</c:v>
                </c:pt>
                <c:pt idx="165">
                  <c:v>2.710529351927097</c:v>
                </c:pt>
                <c:pt idx="166">
                  <c:v>2.7267587096729256</c:v>
                </c:pt>
                <c:pt idx="167">
                  <c:v>2.9073819181012981</c:v>
                </c:pt>
                <c:pt idx="168">
                  <c:v>2.6925345477435378</c:v>
                </c:pt>
                <c:pt idx="169">
                  <c:v>3.0086495006734411</c:v>
                </c:pt>
                <c:pt idx="170">
                  <c:v>3.0972339108551274</c:v>
                </c:pt>
                <c:pt idx="171">
                  <c:v>3.1453413299557127</c:v>
                </c:pt>
                <c:pt idx="172">
                  <c:v>3.2617665096988588</c:v>
                </c:pt>
                <c:pt idx="173">
                  <c:v>3.2688313341819146</c:v>
                </c:pt>
                <c:pt idx="174">
                  <c:v>3.2586426924657137</c:v>
                </c:pt>
                <c:pt idx="175">
                  <c:v>3.2944259459866307</c:v>
                </c:pt>
                <c:pt idx="176">
                  <c:v>3.4708506909798391</c:v>
                </c:pt>
                <c:pt idx="177">
                  <c:v>3.3241608001509477</c:v>
                </c:pt>
                <c:pt idx="178">
                  <c:v>3.3520958412164363</c:v>
                </c:pt>
                <c:pt idx="179">
                  <c:v>3.4764047440326769</c:v>
                </c:pt>
                <c:pt idx="180">
                  <c:v>3.0881808069885777</c:v>
                </c:pt>
                <c:pt idx="181">
                  <c:v>3.3434161010538235</c:v>
                </c:pt>
                <c:pt idx="182">
                  <c:v>3.4022598793078109</c:v>
                </c:pt>
                <c:pt idx="183">
                  <c:v>3.4568231243491723</c:v>
                </c:pt>
                <c:pt idx="184">
                  <c:v>3.518537267630713</c:v>
                </c:pt>
                <c:pt idx="185">
                  <c:v>3.3151798787231783</c:v>
                </c:pt>
                <c:pt idx="186">
                  <c:v>3.015464264456027</c:v>
                </c:pt>
                <c:pt idx="187">
                  <c:v>3.0890345291591093</c:v>
                </c:pt>
                <c:pt idx="188">
                  <c:v>2.9759519372404117</c:v>
                </c:pt>
                <c:pt idx="189">
                  <c:v>2.5972777700919316</c:v>
                </c:pt>
                <c:pt idx="190">
                  <c:v>2.5720964499678352</c:v>
                </c:pt>
                <c:pt idx="191">
                  <c:v>2.4304888649007208</c:v>
                </c:pt>
                <c:pt idx="192">
                  <c:v>2.0491335813003388</c:v>
                </c:pt>
                <c:pt idx="193">
                  <c:v>2.2732519982093127</c:v>
                </c:pt>
                <c:pt idx="194">
                  <c:v>2.2367663844633423</c:v>
                </c:pt>
                <c:pt idx="195">
                  <c:v>2.2466878129758827</c:v>
                </c:pt>
                <c:pt idx="196">
                  <c:v>2.2063229161069615</c:v>
                </c:pt>
                <c:pt idx="197">
                  <c:v>2.0265126230060018</c:v>
                </c:pt>
                <c:pt idx="198">
                  <c:v>1.9470918844824954</c:v>
                </c:pt>
                <c:pt idx="199">
                  <c:v>2.0762520948769092</c:v>
                </c:pt>
                <c:pt idx="200">
                  <c:v>2.0098767631228793</c:v>
                </c:pt>
                <c:pt idx="201">
                  <c:v>2.0114631526353959</c:v>
                </c:pt>
                <c:pt idx="202">
                  <c:v>2.0778590974028353</c:v>
                </c:pt>
                <c:pt idx="203">
                  <c:v>1.9125438480784125</c:v>
                </c:pt>
                <c:pt idx="204">
                  <c:v>1.6469212486549152</c:v>
                </c:pt>
                <c:pt idx="205">
                  <c:v>1.855411961089761</c:v>
                </c:pt>
                <c:pt idx="206">
                  <c:v>1.9109884230047232</c:v>
                </c:pt>
                <c:pt idx="207">
                  <c:v>1.8813918746642784</c:v>
                </c:pt>
                <c:pt idx="208">
                  <c:v>2.0414449810554962</c:v>
                </c:pt>
                <c:pt idx="209">
                  <c:v>1.9526566532520919</c:v>
                </c:pt>
                <c:pt idx="210">
                  <c:v>1.9012431347223833</c:v>
                </c:pt>
                <c:pt idx="211">
                  <c:v>2.0880476085456481</c:v>
                </c:pt>
                <c:pt idx="212">
                  <c:v>1.9816852476906763</c:v>
                </c:pt>
                <c:pt idx="213">
                  <c:v>1.9544534321500457</c:v>
                </c:pt>
                <c:pt idx="214">
                  <c:v>1.9305572572691849</c:v>
                </c:pt>
                <c:pt idx="215">
                  <c:v>1.9834145476967362</c:v>
                </c:pt>
                <c:pt idx="216">
                  <c:v>1.8671265460954136</c:v>
                </c:pt>
                <c:pt idx="217">
                  <c:v>2.0596555706342166</c:v>
                </c:pt>
                <c:pt idx="218">
                  <c:v>2.0288162393256575</c:v>
                </c:pt>
                <c:pt idx="219">
                  <c:v>2.1582371269117844</c:v>
                </c:pt>
                <c:pt idx="220">
                  <c:v>2.2387430217952691</c:v>
                </c:pt>
                <c:pt idx="221">
                  <c:v>2.0404808942383266</c:v>
                </c:pt>
                <c:pt idx="222">
                  <c:v>1.9731030593448433</c:v>
                </c:pt>
                <c:pt idx="223">
                  <c:v>2.0041071758700628</c:v>
                </c:pt>
                <c:pt idx="224">
                  <c:v>2.103878661903972</c:v>
                </c:pt>
                <c:pt idx="225">
                  <c:v>2.1194114981153476</c:v>
                </c:pt>
                <c:pt idx="226">
                  <c:v>2.0974379762551667</c:v>
                </c:pt>
                <c:pt idx="227">
                  <c:v>2.174911029057387</c:v>
                </c:pt>
                <c:pt idx="228">
                  <c:v>2.0154395387022928</c:v>
                </c:pt>
                <c:pt idx="229">
                  <c:v>2.1579895626704002</c:v>
                </c:pt>
                <c:pt idx="230">
                  <c:v>2.1871071424464641</c:v>
                </c:pt>
                <c:pt idx="231">
                  <c:v>2.2655830401564443</c:v>
                </c:pt>
                <c:pt idx="232">
                  <c:v>2.3429255839588419</c:v>
                </c:pt>
                <c:pt idx="233">
                  <c:v>2.2772188856347637</c:v>
                </c:pt>
                <c:pt idx="234">
                  <c:v>2.2808651089417311</c:v>
                </c:pt>
                <c:pt idx="235">
                  <c:v>2.2900267291455245</c:v>
                </c:pt>
                <c:pt idx="236">
                  <c:v>2.4005544470280467</c:v>
                </c:pt>
                <c:pt idx="237">
                  <c:v>2.3819282354457072</c:v>
                </c:pt>
                <c:pt idx="238">
                  <c:v>2.3408136635510508</c:v>
                </c:pt>
                <c:pt idx="239">
                  <c:v>2.3198623073862787</c:v>
                </c:pt>
                <c:pt idx="240">
                  <c:v>2.2144737101781975</c:v>
                </c:pt>
                <c:pt idx="241">
                  <c:v>2.299242849575577</c:v>
                </c:pt>
                <c:pt idx="242">
                  <c:v>2.307327965132294</c:v>
                </c:pt>
                <c:pt idx="243">
                  <c:v>2.3045326314881756</c:v>
                </c:pt>
                <c:pt idx="244">
                  <c:v>2.3470069463448135</c:v>
                </c:pt>
                <c:pt idx="245">
                  <c:v>2.3116562379739318</c:v>
                </c:pt>
                <c:pt idx="246">
                  <c:v>2.3225555854472502</c:v>
                </c:pt>
                <c:pt idx="247">
                  <c:v>2.3216825944863224</c:v>
                </c:pt>
                <c:pt idx="248">
                  <c:v>2.3403340601741442</c:v>
                </c:pt>
                <c:pt idx="249">
                  <c:v>2.3529026711427625</c:v>
                </c:pt>
                <c:pt idx="250">
                  <c:v>2.2766139062822996</c:v>
                </c:pt>
                <c:pt idx="251">
                  <c:v>2.3351084965847391</c:v>
                </c:pt>
                <c:pt idx="252">
                  <c:v>2.1529007462178957</c:v>
                </c:pt>
                <c:pt idx="253">
                  <c:v>2.3105225121631388</c:v>
                </c:pt>
                <c:pt idx="254">
                  <c:v>2.3982522298241751</c:v>
                </c:pt>
                <c:pt idx="255">
                  <c:v>2.4545904701443653</c:v>
                </c:pt>
                <c:pt idx="256">
                  <c:v>2.5002658904539325</c:v>
                </c:pt>
                <c:pt idx="257">
                  <c:v>2.4477856477123963</c:v>
                </c:pt>
                <c:pt idx="258">
                  <c:v>2.2533045578400328</c:v>
                </c:pt>
                <c:pt idx="259">
                  <c:v>2.5024431030788463</c:v>
                </c:pt>
                <c:pt idx="260">
                  <c:v>2.5128614987261826</c:v>
                </c:pt>
                <c:pt idx="261">
                  <c:v>2.4987878394566128</c:v>
                </c:pt>
                <c:pt idx="262">
                  <c:v>2.6645163081414935</c:v>
                </c:pt>
                <c:pt idx="263">
                  <c:v>2.6368791592177043</c:v>
                </c:pt>
                <c:pt idx="264">
                  <c:v>2.3247436348358059</c:v>
                </c:pt>
                <c:pt idx="265">
                  <c:v>3.1588020732604623</c:v>
                </c:pt>
                <c:pt idx="266">
                  <c:v>3.1289123553592488</c:v>
                </c:pt>
                <c:pt idx="267">
                  <c:v>3.3555141564258069</c:v>
                </c:pt>
                <c:pt idx="268">
                  <c:v>3.5600049965541469</c:v>
                </c:pt>
                <c:pt idx="269">
                  <c:v>3.6069504880397245</c:v>
                </c:pt>
                <c:pt idx="270">
                  <c:v>3.5901965476372268</c:v>
                </c:pt>
                <c:pt idx="271">
                  <c:v>3.7625095159146422</c:v>
                </c:pt>
                <c:pt idx="272">
                  <c:v>3.8419527615544693</c:v>
                </c:pt>
                <c:pt idx="273">
                  <c:v>3.8752132527826966</c:v>
                </c:pt>
                <c:pt idx="274">
                  <c:v>3.8445916238369229</c:v>
                </c:pt>
                <c:pt idx="275">
                  <c:v>3.8822625712571424</c:v>
                </c:pt>
                <c:pt idx="276">
                  <c:v>3.7047887997656743</c:v>
                </c:pt>
                <c:pt idx="277">
                  <c:v>4.044129089230478</c:v>
                </c:pt>
                <c:pt idx="278">
                  <c:v>4.391673171431469</c:v>
                </c:pt>
                <c:pt idx="279">
                  <c:v>4.4858660400336783</c:v>
                </c:pt>
                <c:pt idx="280">
                  <c:v>4.60305430642833</c:v>
                </c:pt>
                <c:pt idx="281">
                  <c:v>4.7041398122923104</c:v>
                </c:pt>
                <c:pt idx="282">
                  <c:v>4.7370162366714306</c:v>
                </c:pt>
                <c:pt idx="283">
                  <c:v>4.9050843172269039</c:v>
                </c:pt>
                <c:pt idx="284">
                  <c:v>4.842832025498705</c:v>
                </c:pt>
                <c:pt idx="285">
                  <c:v>4.8567569790445386</c:v>
                </c:pt>
                <c:pt idx="286">
                  <c:v>4.8541504138821061</c:v>
                </c:pt>
                <c:pt idx="287">
                  <c:v>4.7196468203319037</c:v>
                </c:pt>
                <c:pt idx="288">
                  <c:v>4.4098252576484107</c:v>
                </c:pt>
                <c:pt idx="289">
                  <c:v>4.6864694517870387</c:v>
                </c:pt>
                <c:pt idx="290">
                  <c:v>4.680552355541713</c:v>
                </c:pt>
                <c:pt idx="291">
                  <c:v>4.7985897820837664</c:v>
                </c:pt>
                <c:pt idx="292">
                  <c:v>4.9351876184068892</c:v>
                </c:pt>
                <c:pt idx="293">
                  <c:v>4.8339759971007092</c:v>
                </c:pt>
                <c:pt idx="294">
                  <c:v>4.5846952625788902</c:v>
                </c:pt>
                <c:pt idx="295">
                  <c:v>4.6913300537290672</c:v>
                </c:pt>
                <c:pt idx="296">
                  <c:v>4.3526098152085426</c:v>
                </c:pt>
                <c:pt idx="297">
                  <c:v>4.2336307421283532</c:v>
                </c:pt>
                <c:pt idx="298">
                  <c:v>4.5210990484378515</c:v>
                </c:pt>
                <c:pt idx="299">
                  <c:v>4.6009626908099133</c:v>
                </c:pt>
                <c:pt idx="300">
                  <c:v>4.2019163956300609</c:v>
                </c:pt>
                <c:pt idx="301">
                  <c:v>4.4160343717682853</c:v>
                </c:pt>
                <c:pt idx="302">
                  <c:v>4.5848190477275859</c:v>
                </c:pt>
                <c:pt idx="303">
                  <c:v>4.3758585889876089</c:v>
                </c:pt>
                <c:pt idx="304">
                  <c:v>4.4134438123823578</c:v>
                </c:pt>
                <c:pt idx="305">
                  <c:v>4.1642572800069004</c:v>
                </c:pt>
                <c:pt idx="306">
                  <c:v>4.0084644849386377</c:v>
                </c:pt>
                <c:pt idx="307">
                  <c:v>4.2429430054336335</c:v>
                </c:pt>
                <c:pt idx="308">
                  <c:v>4.6031062940791694</c:v>
                </c:pt>
                <c:pt idx="309">
                  <c:v>4.6891386802307036</c:v>
                </c:pt>
                <c:pt idx="310">
                  <c:v>4.7074312221441259</c:v>
                </c:pt>
                <c:pt idx="311">
                  <c:v>4.801300679370736</c:v>
                </c:pt>
                <c:pt idx="312">
                  <c:v>4.5515673600089777</c:v>
                </c:pt>
                <c:pt idx="313">
                  <c:v>4.6685437054639474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E7A-4335-A98E-7BAB9B49C66A}"/>
            </c:ext>
          </c:extLst>
        </c:ser>
        <c:ser>
          <c:idx val="1"/>
          <c:order val="1"/>
          <c:tx>
            <c:strRef>
              <c:f>Proyeccion_NPL!$C$3</c:f>
              <c:strCache>
                <c:ptCount val="1"/>
                <c:pt idx="0">
                  <c:v>Consumpstion</c:v>
                </c:pt>
              </c:strCache>
            </c:strRef>
          </c:tx>
          <c:spPr>
            <a:ln w="38100" cap="rnd">
              <a:solidFill>
                <a:srgbClr val="2DCCCD"/>
              </a:solidFill>
              <a:round/>
            </a:ln>
            <a:effectLst/>
          </c:spPr>
          <c:marker>
            <c:symbol val="none"/>
          </c:marker>
          <c:cat>
            <c:numRef>
              <c:f>Proyeccion_NPL!$A$5:$A$318</c:f>
              <c:numCache>
                <c:formatCode>m/d/yyyy</c:formatCode>
                <c:ptCount val="314"/>
                <c:pt idx="0">
                  <c:v>34669</c:v>
                </c:pt>
                <c:pt idx="1">
                  <c:v>34700</c:v>
                </c:pt>
                <c:pt idx="2">
                  <c:v>34731</c:v>
                </c:pt>
                <c:pt idx="3">
                  <c:v>34759</c:v>
                </c:pt>
                <c:pt idx="4">
                  <c:v>34790</c:v>
                </c:pt>
                <c:pt idx="5">
                  <c:v>34820</c:v>
                </c:pt>
                <c:pt idx="6">
                  <c:v>34851</c:v>
                </c:pt>
                <c:pt idx="7">
                  <c:v>34881</c:v>
                </c:pt>
                <c:pt idx="8">
                  <c:v>34912</c:v>
                </c:pt>
                <c:pt idx="9">
                  <c:v>34943</c:v>
                </c:pt>
                <c:pt idx="10">
                  <c:v>34973</c:v>
                </c:pt>
                <c:pt idx="11">
                  <c:v>35004</c:v>
                </c:pt>
                <c:pt idx="12">
                  <c:v>35034</c:v>
                </c:pt>
                <c:pt idx="13">
                  <c:v>35065</c:v>
                </c:pt>
                <c:pt idx="14">
                  <c:v>35096</c:v>
                </c:pt>
                <c:pt idx="15">
                  <c:v>35125</c:v>
                </c:pt>
                <c:pt idx="16">
                  <c:v>35156</c:v>
                </c:pt>
                <c:pt idx="17">
                  <c:v>35186</c:v>
                </c:pt>
                <c:pt idx="18">
                  <c:v>35217</c:v>
                </c:pt>
                <c:pt idx="19">
                  <c:v>35247</c:v>
                </c:pt>
                <c:pt idx="20">
                  <c:v>35278</c:v>
                </c:pt>
                <c:pt idx="21">
                  <c:v>35309</c:v>
                </c:pt>
                <c:pt idx="22">
                  <c:v>35339</c:v>
                </c:pt>
                <c:pt idx="23">
                  <c:v>35370</c:v>
                </c:pt>
                <c:pt idx="24">
                  <c:v>35400</c:v>
                </c:pt>
                <c:pt idx="25">
                  <c:v>35431</c:v>
                </c:pt>
                <c:pt idx="26">
                  <c:v>35462</c:v>
                </c:pt>
                <c:pt idx="27">
                  <c:v>35490</c:v>
                </c:pt>
                <c:pt idx="28">
                  <c:v>35521</c:v>
                </c:pt>
                <c:pt idx="29">
                  <c:v>35551</c:v>
                </c:pt>
                <c:pt idx="30">
                  <c:v>35582</c:v>
                </c:pt>
                <c:pt idx="31">
                  <c:v>35612</c:v>
                </c:pt>
                <c:pt idx="32">
                  <c:v>35643</c:v>
                </c:pt>
                <c:pt idx="33">
                  <c:v>35674</c:v>
                </c:pt>
                <c:pt idx="34">
                  <c:v>35704</c:v>
                </c:pt>
                <c:pt idx="35">
                  <c:v>35735</c:v>
                </c:pt>
                <c:pt idx="36">
                  <c:v>35765</c:v>
                </c:pt>
                <c:pt idx="37">
                  <c:v>35796</c:v>
                </c:pt>
                <c:pt idx="38">
                  <c:v>35827</c:v>
                </c:pt>
                <c:pt idx="39">
                  <c:v>35855</c:v>
                </c:pt>
                <c:pt idx="40">
                  <c:v>35886</c:v>
                </c:pt>
                <c:pt idx="41">
                  <c:v>35916</c:v>
                </c:pt>
                <c:pt idx="42">
                  <c:v>35947</c:v>
                </c:pt>
                <c:pt idx="43">
                  <c:v>35977</c:v>
                </c:pt>
                <c:pt idx="44">
                  <c:v>36008</c:v>
                </c:pt>
                <c:pt idx="45">
                  <c:v>36039</c:v>
                </c:pt>
                <c:pt idx="46">
                  <c:v>36069</c:v>
                </c:pt>
                <c:pt idx="47">
                  <c:v>36100</c:v>
                </c:pt>
                <c:pt idx="48">
                  <c:v>36130</c:v>
                </c:pt>
                <c:pt idx="49">
                  <c:v>36161</c:v>
                </c:pt>
                <c:pt idx="50">
                  <c:v>36192</c:v>
                </c:pt>
                <c:pt idx="51">
                  <c:v>36220</c:v>
                </c:pt>
                <c:pt idx="52">
                  <c:v>36251</c:v>
                </c:pt>
                <c:pt idx="53">
                  <c:v>36281</c:v>
                </c:pt>
                <c:pt idx="54">
                  <c:v>36312</c:v>
                </c:pt>
                <c:pt idx="55">
                  <c:v>36342</c:v>
                </c:pt>
                <c:pt idx="56">
                  <c:v>36373</c:v>
                </c:pt>
                <c:pt idx="57">
                  <c:v>36404</c:v>
                </c:pt>
                <c:pt idx="58">
                  <c:v>36434</c:v>
                </c:pt>
                <c:pt idx="59">
                  <c:v>36465</c:v>
                </c:pt>
                <c:pt idx="60">
                  <c:v>36495</c:v>
                </c:pt>
                <c:pt idx="61">
                  <c:v>36526</c:v>
                </c:pt>
                <c:pt idx="62">
                  <c:v>36557</c:v>
                </c:pt>
                <c:pt idx="63">
                  <c:v>36586</c:v>
                </c:pt>
                <c:pt idx="64">
                  <c:v>36617</c:v>
                </c:pt>
                <c:pt idx="65">
                  <c:v>36647</c:v>
                </c:pt>
                <c:pt idx="66">
                  <c:v>36678</c:v>
                </c:pt>
                <c:pt idx="67">
                  <c:v>36708</c:v>
                </c:pt>
                <c:pt idx="68">
                  <c:v>36739</c:v>
                </c:pt>
                <c:pt idx="69">
                  <c:v>36770</c:v>
                </c:pt>
                <c:pt idx="70">
                  <c:v>36800</c:v>
                </c:pt>
                <c:pt idx="71">
                  <c:v>36831</c:v>
                </c:pt>
                <c:pt idx="72">
                  <c:v>36861</c:v>
                </c:pt>
                <c:pt idx="73">
                  <c:v>36892</c:v>
                </c:pt>
                <c:pt idx="74">
                  <c:v>36923</c:v>
                </c:pt>
                <c:pt idx="75">
                  <c:v>36951</c:v>
                </c:pt>
                <c:pt idx="76">
                  <c:v>36982</c:v>
                </c:pt>
                <c:pt idx="77">
                  <c:v>37012</c:v>
                </c:pt>
                <c:pt idx="78">
                  <c:v>37043</c:v>
                </c:pt>
                <c:pt idx="79">
                  <c:v>37073</c:v>
                </c:pt>
                <c:pt idx="80">
                  <c:v>37104</c:v>
                </c:pt>
                <c:pt idx="81">
                  <c:v>37135</c:v>
                </c:pt>
                <c:pt idx="82">
                  <c:v>37165</c:v>
                </c:pt>
                <c:pt idx="83">
                  <c:v>37196</c:v>
                </c:pt>
                <c:pt idx="84">
                  <c:v>37226</c:v>
                </c:pt>
                <c:pt idx="85">
                  <c:v>37257</c:v>
                </c:pt>
                <c:pt idx="86">
                  <c:v>37288</c:v>
                </c:pt>
                <c:pt idx="87">
                  <c:v>37316</c:v>
                </c:pt>
                <c:pt idx="88">
                  <c:v>37347</c:v>
                </c:pt>
                <c:pt idx="89">
                  <c:v>37377</c:v>
                </c:pt>
                <c:pt idx="90">
                  <c:v>37408</c:v>
                </c:pt>
                <c:pt idx="91">
                  <c:v>37438</c:v>
                </c:pt>
                <c:pt idx="92">
                  <c:v>37469</c:v>
                </c:pt>
                <c:pt idx="93">
                  <c:v>37500</c:v>
                </c:pt>
                <c:pt idx="94">
                  <c:v>37530</c:v>
                </c:pt>
                <c:pt idx="95">
                  <c:v>37561</c:v>
                </c:pt>
                <c:pt idx="96">
                  <c:v>37591</c:v>
                </c:pt>
                <c:pt idx="97">
                  <c:v>37622</c:v>
                </c:pt>
                <c:pt idx="98">
                  <c:v>37653</c:v>
                </c:pt>
                <c:pt idx="99">
                  <c:v>37681</c:v>
                </c:pt>
                <c:pt idx="100">
                  <c:v>37712</c:v>
                </c:pt>
                <c:pt idx="101">
                  <c:v>37742</c:v>
                </c:pt>
                <c:pt idx="102">
                  <c:v>37773</c:v>
                </c:pt>
                <c:pt idx="103">
                  <c:v>37803</c:v>
                </c:pt>
                <c:pt idx="104">
                  <c:v>37834</c:v>
                </c:pt>
                <c:pt idx="105">
                  <c:v>37865</c:v>
                </c:pt>
                <c:pt idx="106">
                  <c:v>37895</c:v>
                </c:pt>
                <c:pt idx="107">
                  <c:v>37926</c:v>
                </c:pt>
                <c:pt idx="108">
                  <c:v>37956</c:v>
                </c:pt>
                <c:pt idx="109">
                  <c:v>37987</c:v>
                </c:pt>
                <c:pt idx="110">
                  <c:v>38018</c:v>
                </c:pt>
                <c:pt idx="111">
                  <c:v>38047</c:v>
                </c:pt>
                <c:pt idx="112">
                  <c:v>38078</c:v>
                </c:pt>
                <c:pt idx="113">
                  <c:v>38108</c:v>
                </c:pt>
                <c:pt idx="114">
                  <c:v>38139</c:v>
                </c:pt>
                <c:pt idx="115">
                  <c:v>38169</c:v>
                </c:pt>
                <c:pt idx="116">
                  <c:v>38200</c:v>
                </c:pt>
                <c:pt idx="117">
                  <c:v>38231</c:v>
                </c:pt>
                <c:pt idx="118">
                  <c:v>38261</c:v>
                </c:pt>
                <c:pt idx="119">
                  <c:v>38292</c:v>
                </c:pt>
                <c:pt idx="120">
                  <c:v>38322</c:v>
                </c:pt>
                <c:pt idx="121">
                  <c:v>38353</c:v>
                </c:pt>
                <c:pt idx="122">
                  <c:v>38384</c:v>
                </c:pt>
                <c:pt idx="123">
                  <c:v>38412</c:v>
                </c:pt>
                <c:pt idx="124">
                  <c:v>38443</c:v>
                </c:pt>
                <c:pt idx="125">
                  <c:v>38473</c:v>
                </c:pt>
                <c:pt idx="126">
                  <c:v>38504</c:v>
                </c:pt>
                <c:pt idx="127">
                  <c:v>38534</c:v>
                </c:pt>
                <c:pt idx="128">
                  <c:v>38565</c:v>
                </c:pt>
                <c:pt idx="129">
                  <c:v>38596</c:v>
                </c:pt>
                <c:pt idx="130">
                  <c:v>38626</c:v>
                </c:pt>
                <c:pt idx="131">
                  <c:v>38657</c:v>
                </c:pt>
                <c:pt idx="132">
                  <c:v>38687</c:v>
                </c:pt>
                <c:pt idx="133">
                  <c:v>38718</c:v>
                </c:pt>
                <c:pt idx="134">
                  <c:v>38749</c:v>
                </c:pt>
                <c:pt idx="135">
                  <c:v>38777</c:v>
                </c:pt>
                <c:pt idx="136">
                  <c:v>38808</c:v>
                </c:pt>
                <c:pt idx="137">
                  <c:v>38838</c:v>
                </c:pt>
                <c:pt idx="138">
                  <c:v>38869</c:v>
                </c:pt>
                <c:pt idx="139">
                  <c:v>38899</c:v>
                </c:pt>
                <c:pt idx="140">
                  <c:v>38930</c:v>
                </c:pt>
                <c:pt idx="141">
                  <c:v>38961</c:v>
                </c:pt>
                <c:pt idx="142">
                  <c:v>38991</c:v>
                </c:pt>
                <c:pt idx="143">
                  <c:v>39022</c:v>
                </c:pt>
                <c:pt idx="144">
                  <c:v>39052</c:v>
                </c:pt>
                <c:pt idx="145">
                  <c:v>39083</c:v>
                </c:pt>
                <c:pt idx="146">
                  <c:v>39114</c:v>
                </c:pt>
                <c:pt idx="147">
                  <c:v>39142</c:v>
                </c:pt>
                <c:pt idx="148">
                  <c:v>39173</c:v>
                </c:pt>
                <c:pt idx="149">
                  <c:v>39203</c:v>
                </c:pt>
                <c:pt idx="150">
                  <c:v>39234</c:v>
                </c:pt>
                <c:pt idx="151">
                  <c:v>39264</c:v>
                </c:pt>
                <c:pt idx="152">
                  <c:v>39295</c:v>
                </c:pt>
                <c:pt idx="153">
                  <c:v>39326</c:v>
                </c:pt>
                <c:pt idx="154">
                  <c:v>39356</c:v>
                </c:pt>
                <c:pt idx="155">
                  <c:v>39387</c:v>
                </c:pt>
                <c:pt idx="156">
                  <c:v>39417</c:v>
                </c:pt>
                <c:pt idx="157">
                  <c:v>39448</c:v>
                </c:pt>
                <c:pt idx="158">
                  <c:v>39479</c:v>
                </c:pt>
                <c:pt idx="159">
                  <c:v>39508</c:v>
                </c:pt>
                <c:pt idx="160">
                  <c:v>39539</c:v>
                </c:pt>
                <c:pt idx="161">
                  <c:v>39569</c:v>
                </c:pt>
                <c:pt idx="162">
                  <c:v>39600</c:v>
                </c:pt>
                <c:pt idx="163">
                  <c:v>39630</c:v>
                </c:pt>
                <c:pt idx="164">
                  <c:v>39661</c:v>
                </c:pt>
                <c:pt idx="165">
                  <c:v>39692</c:v>
                </c:pt>
                <c:pt idx="166">
                  <c:v>39722</c:v>
                </c:pt>
                <c:pt idx="167">
                  <c:v>39753</c:v>
                </c:pt>
                <c:pt idx="168">
                  <c:v>39783</c:v>
                </c:pt>
                <c:pt idx="169">
                  <c:v>39814</c:v>
                </c:pt>
                <c:pt idx="170">
                  <c:v>39845</c:v>
                </c:pt>
                <c:pt idx="171">
                  <c:v>39873</c:v>
                </c:pt>
                <c:pt idx="172">
                  <c:v>39904</c:v>
                </c:pt>
                <c:pt idx="173">
                  <c:v>39934</c:v>
                </c:pt>
                <c:pt idx="174">
                  <c:v>39965</c:v>
                </c:pt>
                <c:pt idx="175">
                  <c:v>39995</c:v>
                </c:pt>
                <c:pt idx="176">
                  <c:v>40026</c:v>
                </c:pt>
                <c:pt idx="177">
                  <c:v>40057</c:v>
                </c:pt>
                <c:pt idx="178">
                  <c:v>40087</c:v>
                </c:pt>
                <c:pt idx="179">
                  <c:v>40118</c:v>
                </c:pt>
                <c:pt idx="180">
                  <c:v>40148</c:v>
                </c:pt>
                <c:pt idx="181">
                  <c:v>40179</c:v>
                </c:pt>
                <c:pt idx="182">
                  <c:v>40210</c:v>
                </c:pt>
                <c:pt idx="183">
                  <c:v>40238</c:v>
                </c:pt>
                <c:pt idx="184">
                  <c:v>40269</c:v>
                </c:pt>
                <c:pt idx="185">
                  <c:v>40299</c:v>
                </c:pt>
                <c:pt idx="186">
                  <c:v>40330</c:v>
                </c:pt>
                <c:pt idx="187">
                  <c:v>40360</c:v>
                </c:pt>
                <c:pt idx="188">
                  <c:v>40391</c:v>
                </c:pt>
                <c:pt idx="189">
                  <c:v>40422</c:v>
                </c:pt>
                <c:pt idx="190">
                  <c:v>40452</c:v>
                </c:pt>
                <c:pt idx="191">
                  <c:v>40483</c:v>
                </c:pt>
                <c:pt idx="192">
                  <c:v>40513</c:v>
                </c:pt>
                <c:pt idx="193">
                  <c:v>40544</c:v>
                </c:pt>
                <c:pt idx="194">
                  <c:v>40575</c:v>
                </c:pt>
                <c:pt idx="195">
                  <c:v>40603</c:v>
                </c:pt>
                <c:pt idx="196">
                  <c:v>40634</c:v>
                </c:pt>
                <c:pt idx="197">
                  <c:v>40664</c:v>
                </c:pt>
                <c:pt idx="198">
                  <c:v>40695</c:v>
                </c:pt>
                <c:pt idx="199">
                  <c:v>40725</c:v>
                </c:pt>
                <c:pt idx="200">
                  <c:v>40756</c:v>
                </c:pt>
                <c:pt idx="201">
                  <c:v>40787</c:v>
                </c:pt>
                <c:pt idx="202">
                  <c:v>40817</c:v>
                </c:pt>
                <c:pt idx="203">
                  <c:v>40848</c:v>
                </c:pt>
                <c:pt idx="204">
                  <c:v>40878</c:v>
                </c:pt>
                <c:pt idx="205">
                  <c:v>40909</c:v>
                </c:pt>
                <c:pt idx="206">
                  <c:v>40940</c:v>
                </c:pt>
                <c:pt idx="207">
                  <c:v>40969</c:v>
                </c:pt>
                <c:pt idx="208">
                  <c:v>41000</c:v>
                </c:pt>
                <c:pt idx="209">
                  <c:v>41030</c:v>
                </c:pt>
                <c:pt idx="210">
                  <c:v>41061</c:v>
                </c:pt>
                <c:pt idx="211">
                  <c:v>41091</c:v>
                </c:pt>
                <c:pt idx="212">
                  <c:v>41122</c:v>
                </c:pt>
                <c:pt idx="213">
                  <c:v>41153</c:v>
                </c:pt>
                <c:pt idx="214">
                  <c:v>41183</c:v>
                </c:pt>
                <c:pt idx="215">
                  <c:v>41214</c:v>
                </c:pt>
                <c:pt idx="216">
                  <c:v>41244</c:v>
                </c:pt>
                <c:pt idx="217">
                  <c:v>41275</c:v>
                </c:pt>
                <c:pt idx="218">
                  <c:v>41306</c:v>
                </c:pt>
                <c:pt idx="219">
                  <c:v>41334</c:v>
                </c:pt>
                <c:pt idx="220">
                  <c:v>41365</c:v>
                </c:pt>
                <c:pt idx="221">
                  <c:v>41395</c:v>
                </c:pt>
                <c:pt idx="222">
                  <c:v>41426</c:v>
                </c:pt>
                <c:pt idx="223">
                  <c:v>41456</c:v>
                </c:pt>
                <c:pt idx="224">
                  <c:v>41487</c:v>
                </c:pt>
                <c:pt idx="225">
                  <c:v>41518</c:v>
                </c:pt>
                <c:pt idx="226">
                  <c:v>41548</c:v>
                </c:pt>
                <c:pt idx="227">
                  <c:v>41579</c:v>
                </c:pt>
                <c:pt idx="228">
                  <c:v>41609</c:v>
                </c:pt>
                <c:pt idx="229">
                  <c:v>41640</c:v>
                </c:pt>
                <c:pt idx="230">
                  <c:v>41671</c:v>
                </c:pt>
                <c:pt idx="231">
                  <c:v>41699</c:v>
                </c:pt>
                <c:pt idx="232">
                  <c:v>41730</c:v>
                </c:pt>
                <c:pt idx="233">
                  <c:v>41760</c:v>
                </c:pt>
                <c:pt idx="234">
                  <c:v>41791</c:v>
                </c:pt>
                <c:pt idx="235">
                  <c:v>41821</c:v>
                </c:pt>
                <c:pt idx="236">
                  <c:v>41852</c:v>
                </c:pt>
                <c:pt idx="237">
                  <c:v>41883</c:v>
                </c:pt>
                <c:pt idx="238">
                  <c:v>41913</c:v>
                </c:pt>
                <c:pt idx="239">
                  <c:v>41944</c:v>
                </c:pt>
                <c:pt idx="240">
                  <c:v>41974</c:v>
                </c:pt>
                <c:pt idx="241">
                  <c:v>42005</c:v>
                </c:pt>
                <c:pt idx="242">
                  <c:v>42036</c:v>
                </c:pt>
                <c:pt idx="243">
                  <c:v>42064</c:v>
                </c:pt>
                <c:pt idx="244">
                  <c:v>42095</c:v>
                </c:pt>
                <c:pt idx="245">
                  <c:v>42125</c:v>
                </c:pt>
                <c:pt idx="246">
                  <c:v>42156</c:v>
                </c:pt>
                <c:pt idx="247">
                  <c:v>42186</c:v>
                </c:pt>
                <c:pt idx="248">
                  <c:v>42217</c:v>
                </c:pt>
                <c:pt idx="249">
                  <c:v>42248</c:v>
                </c:pt>
                <c:pt idx="250">
                  <c:v>42278</c:v>
                </c:pt>
                <c:pt idx="251">
                  <c:v>42309</c:v>
                </c:pt>
                <c:pt idx="252">
                  <c:v>42339</c:v>
                </c:pt>
                <c:pt idx="253">
                  <c:v>42370</c:v>
                </c:pt>
                <c:pt idx="254">
                  <c:v>42401</c:v>
                </c:pt>
                <c:pt idx="255">
                  <c:v>42430</c:v>
                </c:pt>
                <c:pt idx="256">
                  <c:v>42461</c:v>
                </c:pt>
                <c:pt idx="257">
                  <c:v>42491</c:v>
                </c:pt>
                <c:pt idx="258">
                  <c:v>42522</c:v>
                </c:pt>
                <c:pt idx="259">
                  <c:v>42552</c:v>
                </c:pt>
                <c:pt idx="260">
                  <c:v>42583</c:v>
                </c:pt>
                <c:pt idx="261">
                  <c:v>42614</c:v>
                </c:pt>
                <c:pt idx="262">
                  <c:v>42644</c:v>
                </c:pt>
                <c:pt idx="263">
                  <c:v>42675</c:v>
                </c:pt>
                <c:pt idx="264">
                  <c:v>42705</c:v>
                </c:pt>
                <c:pt idx="265">
                  <c:v>42736</c:v>
                </c:pt>
                <c:pt idx="266">
                  <c:v>42767</c:v>
                </c:pt>
                <c:pt idx="267">
                  <c:v>42795</c:v>
                </c:pt>
                <c:pt idx="268">
                  <c:v>42826</c:v>
                </c:pt>
                <c:pt idx="269">
                  <c:v>42856</c:v>
                </c:pt>
                <c:pt idx="270">
                  <c:v>42887</c:v>
                </c:pt>
                <c:pt idx="271">
                  <c:v>42917</c:v>
                </c:pt>
                <c:pt idx="272">
                  <c:v>42948</c:v>
                </c:pt>
                <c:pt idx="273">
                  <c:v>42979</c:v>
                </c:pt>
                <c:pt idx="274">
                  <c:v>43009</c:v>
                </c:pt>
                <c:pt idx="275">
                  <c:v>43040</c:v>
                </c:pt>
                <c:pt idx="276">
                  <c:v>43070</c:v>
                </c:pt>
                <c:pt idx="277">
                  <c:v>43101</c:v>
                </c:pt>
                <c:pt idx="278">
                  <c:v>43132</c:v>
                </c:pt>
                <c:pt idx="279">
                  <c:v>43160</c:v>
                </c:pt>
                <c:pt idx="280">
                  <c:v>43191</c:v>
                </c:pt>
                <c:pt idx="281">
                  <c:v>43221</c:v>
                </c:pt>
                <c:pt idx="282">
                  <c:v>43252</c:v>
                </c:pt>
                <c:pt idx="283">
                  <c:v>43282</c:v>
                </c:pt>
                <c:pt idx="284">
                  <c:v>43313</c:v>
                </c:pt>
                <c:pt idx="285">
                  <c:v>43344</c:v>
                </c:pt>
                <c:pt idx="286">
                  <c:v>43374</c:v>
                </c:pt>
                <c:pt idx="287">
                  <c:v>43405</c:v>
                </c:pt>
                <c:pt idx="288">
                  <c:v>43435</c:v>
                </c:pt>
                <c:pt idx="289">
                  <c:v>43466</c:v>
                </c:pt>
                <c:pt idx="290">
                  <c:v>43497</c:v>
                </c:pt>
                <c:pt idx="291">
                  <c:v>43525</c:v>
                </c:pt>
                <c:pt idx="292">
                  <c:v>43556</c:v>
                </c:pt>
                <c:pt idx="293">
                  <c:v>43586</c:v>
                </c:pt>
                <c:pt idx="294">
                  <c:v>43617</c:v>
                </c:pt>
                <c:pt idx="295">
                  <c:v>43647</c:v>
                </c:pt>
                <c:pt idx="296">
                  <c:v>43678</c:v>
                </c:pt>
                <c:pt idx="297">
                  <c:v>43709</c:v>
                </c:pt>
                <c:pt idx="298">
                  <c:v>43739</c:v>
                </c:pt>
                <c:pt idx="299">
                  <c:v>43770</c:v>
                </c:pt>
                <c:pt idx="300">
                  <c:v>43800</c:v>
                </c:pt>
                <c:pt idx="301">
                  <c:v>43831</c:v>
                </c:pt>
                <c:pt idx="302">
                  <c:v>43862</c:v>
                </c:pt>
                <c:pt idx="303">
                  <c:v>43891</c:v>
                </c:pt>
                <c:pt idx="304">
                  <c:v>43922</c:v>
                </c:pt>
                <c:pt idx="305">
                  <c:v>43952</c:v>
                </c:pt>
                <c:pt idx="306">
                  <c:v>43983</c:v>
                </c:pt>
                <c:pt idx="307">
                  <c:v>44013</c:v>
                </c:pt>
                <c:pt idx="308">
                  <c:v>44044</c:v>
                </c:pt>
                <c:pt idx="309">
                  <c:v>44075</c:v>
                </c:pt>
                <c:pt idx="310">
                  <c:v>44105</c:v>
                </c:pt>
                <c:pt idx="311">
                  <c:v>44136</c:v>
                </c:pt>
                <c:pt idx="312">
                  <c:v>44166</c:v>
                </c:pt>
                <c:pt idx="313">
                  <c:v>44197</c:v>
                </c:pt>
              </c:numCache>
            </c:numRef>
          </c:cat>
          <c:val>
            <c:numRef>
              <c:f>Proyeccion_NPL!$C$5:$C$318</c:f>
              <c:numCache>
                <c:formatCode>0.0</c:formatCode>
                <c:ptCount val="314"/>
                <c:pt idx="0">
                  <c:v>9.9519744298594812</c:v>
                </c:pt>
                <c:pt idx="1">
                  <c:v>11.075310149555772</c:v>
                </c:pt>
                <c:pt idx="2">
                  <c:v>11.633647201736332</c:v>
                </c:pt>
                <c:pt idx="3">
                  <c:v>10.891971522173096</c:v>
                </c:pt>
                <c:pt idx="4">
                  <c:v>11.790878332016637</c:v>
                </c:pt>
                <c:pt idx="5">
                  <c:v>11.893558587098509</c:v>
                </c:pt>
                <c:pt idx="6">
                  <c:v>11.384759681629374</c:v>
                </c:pt>
                <c:pt idx="7">
                  <c:v>12.536643151801441</c:v>
                </c:pt>
                <c:pt idx="8">
                  <c:v>12.424421841092585</c:v>
                </c:pt>
                <c:pt idx="9">
                  <c:v>12.03932751982739</c:v>
                </c:pt>
                <c:pt idx="10">
                  <c:v>12.102226996446291</c:v>
                </c:pt>
                <c:pt idx="11">
                  <c:v>12.385021632797867</c:v>
                </c:pt>
                <c:pt idx="12">
                  <c:v>12.19330060240261</c:v>
                </c:pt>
                <c:pt idx="13">
                  <c:v>12.822164561520315</c:v>
                </c:pt>
                <c:pt idx="14">
                  <c:v>13.312975297300547</c:v>
                </c:pt>
                <c:pt idx="15">
                  <c:v>13.395610957643827</c:v>
                </c:pt>
                <c:pt idx="16">
                  <c:v>13.874782559112377</c:v>
                </c:pt>
                <c:pt idx="17">
                  <c:v>13.659244907494756</c:v>
                </c:pt>
                <c:pt idx="18">
                  <c:v>13.669633638661995</c:v>
                </c:pt>
                <c:pt idx="19">
                  <c:v>13.866844805061888</c:v>
                </c:pt>
                <c:pt idx="20">
                  <c:v>14.123843727562759</c:v>
                </c:pt>
                <c:pt idx="21">
                  <c:v>14.16595085794879</c:v>
                </c:pt>
                <c:pt idx="22">
                  <c:v>14.508614953654986</c:v>
                </c:pt>
                <c:pt idx="23">
                  <c:v>14.896808716387453</c:v>
                </c:pt>
                <c:pt idx="24">
                  <c:v>12.969308516093248</c:v>
                </c:pt>
                <c:pt idx="25">
                  <c:v>12.58689308057645</c:v>
                </c:pt>
                <c:pt idx="26">
                  <c:v>13.643852337352438</c:v>
                </c:pt>
                <c:pt idx="27">
                  <c:v>14.461776470552874</c:v>
                </c:pt>
                <c:pt idx="28">
                  <c:v>13.195295026259773</c:v>
                </c:pt>
                <c:pt idx="29">
                  <c:v>12.916320403669749</c:v>
                </c:pt>
                <c:pt idx="30">
                  <c:v>12.539432888286029</c:v>
                </c:pt>
                <c:pt idx="31">
                  <c:v>11.907266277851727</c:v>
                </c:pt>
                <c:pt idx="32">
                  <c:v>12.253444157782011</c:v>
                </c:pt>
                <c:pt idx="33">
                  <c:v>11.764395420443414</c:v>
                </c:pt>
                <c:pt idx="34">
                  <c:v>11.42739847671556</c:v>
                </c:pt>
                <c:pt idx="35">
                  <c:v>11.92890828368404</c:v>
                </c:pt>
                <c:pt idx="36">
                  <c:v>10.901429545290608</c:v>
                </c:pt>
                <c:pt idx="37">
                  <c:v>11.309021489791411</c:v>
                </c:pt>
                <c:pt idx="38">
                  <c:v>11.664388776343216</c:v>
                </c:pt>
                <c:pt idx="39">
                  <c:v>11.98187863097499</c:v>
                </c:pt>
                <c:pt idx="40">
                  <c:v>12.273620535327915</c:v>
                </c:pt>
                <c:pt idx="41">
                  <c:v>12.49150532778099</c:v>
                </c:pt>
                <c:pt idx="42">
                  <c:v>13.477457458807587</c:v>
                </c:pt>
                <c:pt idx="43">
                  <c:v>13.466669656136254</c:v>
                </c:pt>
                <c:pt idx="44">
                  <c:v>14.057854885955608</c:v>
                </c:pt>
                <c:pt idx="45">
                  <c:v>14.439263671802479</c:v>
                </c:pt>
                <c:pt idx="46">
                  <c:v>15.791481424153911</c:v>
                </c:pt>
                <c:pt idx="47">
                  <c:v>16.959321984036173</c:v>
                </c:pt>
                <c:pt idx="48">
                  <c:v>16.954253370016676</c:v>
                </c:pt>
                <c:pt idx="49">
                  <c:v>18.657456599921769</c:v>
                </c:pt>
                <c:pt idx="50">
                  <c:v>19.284555952772521</c:v>
                </c:pt>
                <c:pt idx="51">
                  <c:v>20.1421254079847</c:v>
                </c:pt>
                <c:pt idx="52">
                  <c:v>21.06527821855634</c:v>
                </c:pt>
                <c:pt idx="53">
                  <c:v>21.147443337153948</c:v>
                </c:pt>
                <c:pt idx="54">
                  <c:v>21.61032032683357</c:v>
                </c:pt>
                <c:pt idx="55">
                  <c:v>20.079117183667396</c:v>
                </c:pt>
                <c:pt idx="56">
                  <c:v>19.578427101497944</c:v>
                </c:pt>
                <c:pt idx="57">
                  <c:v>18.93448660351395</c:v>
                </c:pt>
                <c:pt idx="58">
                  <c:v>19.5432468649723</c:v>
                </c:pt>
                <c:pt idx="59">
                  <c:v>20.73790993044361</c:v>
                </c:pt>
                <c:pt idx="60">
                  <c:v>16.331680787199367</c:v>
                </c:pt>
                <c:pt idx="61">
                  <c:v>16.357231654782062</c:v>
                </c:pt>
                <c:pt idx="62">
                  <c:v>16.397842697517788</c:v>
                </c:pt>
                <c:pt idx="63">
                  <c:v>15.272225771350811</c:v>
                </c:pt>
                <c:pt idx="64">
                  <c:v>15.582096777562377</c:v>
                </c:pt>
                <c:pt idx="65">
                  <c:v>14.5346263711091</c:v>
                </c:pt>
                <c:pt idx="66">
                  <c:v>13.45128691282074</c:v>
                </c:pt>
                <c:pt idx="67">
                  <c:v>13.453198010083822</c:v>
                </c:pt>
                <c:pt idx="68">
                  <c:v>13.464259835787654</c:v>
                </c:pt>
                <c:pt idx="69">
                  <c:v>13.311003815992253</c:v>
                </c:pt>
                <c:pt idx="70">
                  <c:v>12.221096252481985</c:v>
                </c:pt>
                <c:pt idx="71">
                  <c:v>12.375051061268447</c:v>
                </c:pt>
                <c:pt idx="72">
                  <c:v>11.364216231432977</c:v>
                </c:pt>
                <c:pt idx="73">
                  <c:v>11.089649775505253</c:v>
                </c:pt>
                <c:pt idx="74">
                  <c:v>11.304556906904947</c:v>
                </c:pt>
                <c:pt idx="75">
                  <c:v>11.004556131773203</c:v>
                </c:pt>
                <c:pt idx="76">
                  <c:v>10.875051168895737</c:v>
                </c:pt>
                <c:pt idx="77">
                  <c:v>10.103436232484192</c:v>
                </c:pt>
                <c:pt idx="78">
                  <c:v>9.8042528432197429</c:v>
                </c:pt>
                <c:pt idx="79">
                  <c:v>9.619012136817167</c:v>
                </c:pt>
                <c:pt idx="80">
                  <c:v>9.1771243740622364</c:v>
                </c:pt>
                <c:pt idx="81">
                  <c:v>9.1129703170576626</c:v>
                </c:pt>
                <c:pt idx="82">
                  <c:v>9.1322334317378449</c:v>
                </c:pt>
                <c:pt idx="83">
                  <c:v>8.466570666554583</c:v>
                </c:pt>
                <c:pt idx="84">
                  <c:v>7.4203779151191807</c:v>
                </c:pt>
                <c:pt idx="85">
                  <c:v>7.8500193806788952</c:v>
                </c:pt>
                <c:pt idx="86">
                  <c:v>8.2061532660008361</c:v>
                </c:pt>
                <c:pt idx="87">
                  <c:v>8.5651039250912255</c:v>
                </c:pt>
                <c:pt idx="88">
                  <c:v>7.7821586705071573</c:v>
                </c:pt>
                <c:pt idx="89">
                  <c:v>7.528931814480055</c:v>
                </c:pt>
                <c:pt idx="90">
                  <c:v>7.1228765049079446</c:v>
                </c:pt>
                <c:pt idx="91">
                  <c:v>6.6146559361561597</c:v>
                </c:pt>
                <c:pt idx="92">
                  <c:v>6.4409753800777976</c:v>
                </c:pt>
                <c:pt idx="93">
                  <c:v>6.6462141451662866</c:v>
                </c:pt>
                <c:pt idx="94">
                  <c:v>6.4981799362843411</c:v>
                </c:pt>
                <c:pt idx="95">
                  <c:v>6.7014515460537272</c:v>
                </c:pt>
                <c:pt idx="96">
                  <c:v>5.8752999131486856</c:v>
                </c:pt>
                <c:pt idx="97">
                  <c:v>6.093486685352806</c:v>
                </c:pt>
                <c:pt idx="98">
                  <c:v>6.3708024772235321</c:v>
                </c:pt>
                <c:pt idx="99">
                  <c:v>6.559167756960421</c:v>
                </c:pt>
                <c:pt idx="100">
                  <c:v>6.3493119498360961</c:v>
                </c:pt>
                <c:pt idx="101">
                  <c:v>6.1524779222462422</c:v>
                </c:pt>
                <c:pt idx="102">
                  <c:v>6.0962293743582103</c:v>
                </c:pt>
                <c:pt idx="103">
                  <c:v>5.5711094486608683</c:v>
                </c:pt>
                <c:pt idx="104">
                  <c:v>5.8309969850935213</c:v>
                </c:pt>
                <c:pt idx="105">
                  <c:v>5.7748739961092674</c:v>
                </c:pt>
                <c:pt idx="106">
                  <c:v>5.6392586064211718</c:v>
                </c:pt>
                <c:pt idx="107">
                  <c:v>5.8248834939491632</c:v>
                </c:pt>
                <c:pt idx="108">
                  <c:v>5.0802787257231961</c:v>
                </c:pt>
                <c:pt idx="109">
                  <c:v>5.2964478195631948</c:v>
                </c:pt>
                <c:pt idx="110">
                  <c:v>5.5113481427621256</c:v>
                </c:pt>
                <c:pt idx="111">
                  <c:v>5.5489912331815772</c:v>
                </c:pt>
                <c:pt idx="112">
                  <c:v>5.6193750221428589</c:v>
                </c:pt>
                <c:pt idx="113">
                  <c:v>5.5662254784117247</c:v>
                </c:pt>
                <c:pt idx="114">
                  <c:v>5.3081171577197983</c:v>
                </c:pt>
                <c:pt idx="115">
                  <c:v>5.3636735231207302</c:v>
                </c:pt>
                <c:pt idx="116">
                  <c:v>5.1204854727465943</c:v>
                </c:pt>
                <c:pt idx="117">
                  <c:v>5.2113844991712996</c:v>
                </c:pt>
                <c:pt idx="118">
                  <c:v>5.1275751225124715</c:v>
                </c:pt>
                <c:pt idx="119">
                  <c:v>5.0033677239572754</c:v>
                </c:pt>
                <c:pt idx="120">
                  <c:v>4.1986299602379189</c:v>
                </c:pt>
                <c:pt idx="121">
                  <c:v>4.4487631587414294</c:v>
                </c:pt>
                <c:pt idx="122">
                  <c:v>4.8109154916920538</c:v>
                </c:pt>
                <c:pt idx="123">
                  <c:v>4.9769857606818784</c:v>
                </c:pt>
                <c:pt idx="124">
                  <c:v>4.8664724830025614</c:v>
                </c:pt>
                <c:pt idx="125">
                  <c:v>4.8862771734658743</c:v>
                </c:pt>
                <c:pt idx="126">
                  <c:v>4.4269318858297861</c:v>
                </c:pt>
                <c:pt idx="127">
                  <c:v>4.5058357203083759</c:v>
                </c:pt>
                <c:pt idx="128">
                  <c:v>4.3597961593450174</c:v>
                </c:pt>
                <c:pt idx="129">
                  <c:v>4.24357087024271</c:v>
                </c:pt>
                <c:pt idx="130">
                  <c:v>4.6082260386528375</c:v>
                </c:pt>
                <c:pt idx="131">
                  <c:v>4.4430413356331497</c:v>
                </c:pt>
                <c:pt idx="132">
                  <c:v>3.9103159103351355</c:v>
                </c:pt>
                <c:pt idx="133">
                  <c:v>4.2607179191270141</c:v>
                </c:pt>
                <c:pt idx="134">
                  <c:v>4.4117382456243259</c:v>
                </c:pt>
                <c:pt idx="135">
                  <c:v>4.4906304064943878</c:v>
                </c:pt>
                <c:pt idx="136">
                  <c:v>4.6401111927924301</c:v>
                </c:pt>
                <c:pt idx="137">
                  <c:v>6.3741967357688143</c:v>
                </c:pt>
                <c:pt idx="138">
                  <c:v>4.6216824822896365</c:v>
                </c:pt>
                <c:pt idx="139">
                  <c:v>4.7236634355345277</c:v>
                </c:pt>
                <c:pt idx="140">
                  <c:v>4.5438984117523251</c:v>
                </c:pt>
                <c:pt idx="141">
                  <c:v>4.4877282735265105</c:v>
                </c:pt>
                <c:pt idx="142">
                  <c:v>4.727682864181987</c:v>
                </c:pt>
                <c:pt idx="143">
                  <c:v>4.7823068907455726</c:v>
                </c:pt>
                <c:pt idx="144">
                  <c:v>4.5101396839962806</c:v>
                </c:pt>
                <c:pt idx="145">
                  <c:v>4.766176046021358</c:v>
                </c:pt>
                <c:pt idx="146">
                  <c:v>4.9410306146206233</c:v>
                </c:pt>
                <c:pt idx="147">
                  <c:v>4.9466466753718397</c:v>
                </c:pt>
                <c:pt idx="148">
                  <c:v>5.0378553206402241</c:v>
                </c:pt>
                <c:pt idx="149">
                  <c:v>5.0493944285007073</c:v>
                </c:pt>
                <c:pt idx="150">
                  <c:v>5.2992557990704876</c:v>
                </c:pt>
                <c:pt idx="151">
                  <c:v>5.4000917602103087</c:v>
                </c:pt>
                <c:pt idx="152">
                  <c:v>5.3565439079020321</c:v>
                </c:pt>
                <c:pt idx="153">
                  <c:v>5.6066011823914481</c:v>
                </c:pt>
                <c:pt idx="154">
                  <c:v>5.746784873620105</c:v>
                </c:pt>
                <c:pt idx="155">
                  <c:v>5.9848774600621635</c:v>
                </c:pt>
                <c:pt idx="156">
                  <c:v>5.677756280260799</c:v>
                </c:pt>
                <c:pt idx="157">
                  <c:v>6.0665145735217951</c:v>
                </c:pt>
                <c:pt idx="158">
                  <c:v>6.3943051545409464</c:v>
                </c:pt>
                <c:pt idx="159">
                  <c:v>7.0845200949401557</c:v>
                </c:pt>
                <c:pt idx="160">
                  <c:v>7.1557740663546028</c:v>
                </c:pt>
                <c:pt idx="161">
                  <c:v>7.1953160362169966</c:v>
                </c:pt>
                <c:pt idx="162">
                  <c:v>6.8181845266166103</c:v>
                </c:pt>
                <c:pt idx="163">
                  <c:v>6.8143944046936609</c:v>
                </c:pt>
                <c:pt idx="164">
                  <c:v>7.4362171579911225</c:v>
                </c:pt>
                <c:pt idx="165">
                  <c:v>7.387962178721037</c:v>
                </c:pt>
                <c:pt idx="166">
                  <c:v>7.3622996752742118</c:v>
                </c:pt>
                <c:pt idx="167">
                  <c:v>7.9163570162600738</c:v>
                </c:pt>
                <c:pt idx="168">
                  <c:v>7.2729414257863887</c:v>
                </c:pt>
                <c:pt idx="169">
                  <c:v>7.7740600409789824</c:v>
                </c:pt>
                <c:pt idx="170">
                  <c:v>8.0830829066080536</c:v>
                </c:pt>
                <c:pt idx="171">
                  <c:v>8.1223120700365214</c:v>
                </c:pt>
                <c:pt idx="172">
                  <c:v>8.3773657123229572</c:v>
                </c:pt>
                <c:pt idx="173">
                  <c:v>8.4066000508441245</c:v>
                </c:pt>
                <c:pt idx="174">
                  <c:v>8.1309677509990586</c:v>
                </c:pt>
                <c:pt idx="175">
                  <c:v>7.7009065479214698</c:v>
                </c:pt>
                <c:pt idx="176">
                  <c:v>7.9206679376731026</c:v>
                </c:pt>
                <c:pt idx="177">
                  <c:v>7.4980697393105729</c:v>
                </c:pt>
                <c:pt idx="178">
                  <c:v>7.5297867765885966</c:v>
                </c:pt>
                <c:pt idx="179">
                  <c:v>7.4514391974893792</c:v>
                </c:pt>
                <c:pt idx="180">
                  <c:v>6.54238930840717</c:v>
                </c:pt>
                <c:pt idx="181">
                  <c:v>6.7838308150758015</c:v>
                </c:pt>
                <c:pt idx="182">
                  <c:v>6.966710573952593</c:v>
                </c:pt>
                <c:pt idx="183">
                  <c:v>6.7242238558729266</c:v>
                </c:pt>
                <c:pt idx="184">
                  <c:v>6.6316998549862571</c:v>
                </c:pt>
                <c:pt idx="185">
                  <c:v>6.4018618896648043</c:v>
                </c:pt>
                <c:pt idx="186">
                  <c:v>6.0165388257109917</c:v>
                </c:pt>
                <c:pt idx="187">
                  <c:v>5.925864547647997</c:v>
                </c:pt>
                <c:pt idx="188">
                  <c:v>5.6045229093899351</c:v>
                </c:pt>
                <c:pt idx="189">
                  <c:v>5.2737230501146728</c:v>
                </c:pt>
                <c:pt idx="190">
                  <c:v>5.261361317036453</c:v>
                </c:pt>
                <c:pt idx="191">
                  <c:v>5.0355232478513745</c:v>
                </c:pt>
                <c:pt idx="192">
                  <c:v>4.3949065248454051</c:v>
                </c:pt>
                <c:pt idx="193">
                  <c:v>4.5368836594299022</c:v>
                </c:pt>
                <c:pt idx="194">
                  <c:v>4.7557356186937998</c:v>
                </c:pt>
                <c:pt idx="195">
                  <c:v>4.6335664884163554</c:v>
                </c:pt>
                <c:pt idx="196">
                  <c:v>4.8089372518140721</c:v>
                </c:pt>
                <c:pt idx="197">
                  <c:v>4.5500654403722534</c:v>
                </c:pt>
                <c:pt idx="198">
                  <c:v>4.4330217204577718</c:v>
                </c:pt>
                <c:pt idx="199">
                  <c:v>4.5254656170787921</c:v>
                </c:pt>
                <c:pt idx="200">
                  <c:v>4.4817882688383746</c:v>
                </c:pt>
                <c:pt idx="201">
                  <c:v>4.5001109784867062</c:v>
                </c:pt>
                <c:pt idx="202">
                  <c:v>4.6582936090366713</c:v>
                </c:pt>
                <c:pt idx="203">
                  <c:v>4.646009518709139</c:v>
                </c:pt>
                <c:pt idx="204">
                  <c:v>4.2217748005099045</c:v>
                </c:pt>
                <c:pt idx="205">
                  <c:v>4.5166561529929661</c:v>
                </c:pt>
                <c:pt idx="206">
                  <c:v>4.7391385965458319</c:v>
                </c:pt>
                <c:pt idx="207">
                  <c:v>4.7631664003886582</c:v>
                </c:pt>
                <c:pt idx="208">
                  <c:v>4.9841078831074466</c:v>
                </c:pt>
                <c:pt idx="209">
                  <c:v>4.9740584763349904</c:v>
                </c:pt>
                <c:pt idx="210">
                  <c:v>4.9717327646638916</c:v>
                </c:pt>
                <c:pt idx="211">
                  <c:v>4.918518549941858</c:v>
                </c:pt>
                <c:pt idx="212">
                  <c:v>4.9135248094045094</c:v>
                </c:pt>
                <c:pt idx="213">
                  <c:v>4.9968396186999708</c:v>
                </c:pt>
                <c:pt idx="214">
                  <c:v>4.9940811943758305</c:v>
                </c:pt>
                <c:pt idx="215">
                  <c:v>5.0501988373019575</c:v>
                </c:pt>
                <c:pt idx="216">
                  <c:v>4.8216722374210965</c:v>
                </c:pt>
                <c:pt idx="217">
                  <c:v>4.9752069342875407</c:v>
                </c:pt>
                <c:pt idx="218">
                  <c:v>5.1856041298388833</c:v>
                </c:pt>
                <c:pt idx="219">
                  <c:v>5.4827527860355119</c:v>
                </c:pt>
                <c:pt idx="220">
                  <c:v>5.3589476319167497</c:v>
                </c:pt>
                <c:pt idx="221">
                  <c:v>5.2479876398362251</c:v>
                </c:pt>
                <c:pt idx="222">
                  <c:v>5.190867026553625</c:v>
                </c:pt>
                <c:pt idx="223">
                  <c:v>4.8750131450300564</c:v>
                </c:pt>
                <c:pt idx="224">
                  <c:v>4.8816244100557915</c:v>
                </c:pt>
                <c:pt idx="225">
                  <c:v>4.8541364507022724</c:v>
                </c:pt>
                <c:pt idx="226">
                  <c:v>4.8019981235894003</c:v>
                </c:pt>
                <c:pt idx="227">
                  <c:v>4.8866397171497367</c:v>
                </c:pt>
                <c:pt idx="228">
                  <c:v>4.4477927448944516</c:v>
                </c:pt>
                <c:pt idx="229">
                  <c:v>4.5557438334509399</c:v>
                </c:pt>
                <c:pt idx="230">
                  <c:v>4.7111496677788978</c:v>
                </c:pt>
                <c:pt idx="231">
                  <c:v>4.8161176166124715</c:v>
                </c:pt>
                <c:pt idx="232">
                  <c:v>4.8253436167829031</c:v>
                </c:pt>
                <c:pt idx="233">
                  <c:v>4.8099138858611381</c:v>
                </c:pt>
                <c:pt idx="234">
                  <c:v>4.8412526290407119</c:v>
                </c:pt>
                <c:pt idx="235">
                  <c:v>4.555411640660723</c:v>
                </c:pt>
                <c:pt idx="236">
                  <c:v>4.6999660767073816</c:v>
                </c:pt>
                <c:pt idx="237">
                  <c:v>4.6314942388636631</c:v>
                </c:pt>
                <c:pt idx="238">
                  <c:v>4.5663665686880872</c:v>
                </c:pt>
                <c:pt idx="239">
                  <c:v>4.7058388470016252</c:v>
                </c:pt>
                <c:pt idx="240">
                  <c:v>4.376266047765009</c:v>
                </c:pt>
                <c:pt idx="241">
                  <c:v>4.5487208175897509</c:v>
                </c:pt>
                <c:pt idx="242">
                  <c:v>4.6781135361795183</c:v>
                </c:pt>
                <c:pt idx="243">
                  <c:v>4.6595915405476811</c:v>
                </c:pt>
                <c:pt idx="244">
                  <c:v>4.8308722580499399</c:v>
                </c:pt>
                <c:pt idx="245">
                  <c:v>4.9099075791154263</c:v>
                </c:pt>
                <c:pt idx="246">
                  <c:v>4.9008049900619213</c:v>
                </c:pt>
                <c:pt idx="247">
                  <c:v>4.6688155934382882</c:v>
                </c:pt>
                <c:pt idx="248">
                  <c:v>4.6996417941393753</c:v>
                </c:pt>
                <c:pt idx="249">
                  <c:v>4.5978841505720913</c:v>
                </c:pt>
                <c:pt idx="250">
                  <c:v>4.6035423389017458</c:v>
                </c:pt>
                <c:pt idx="251">
                  <c:v>4.7181362250545549</c:v>
                </c:pt>
                <c:pt idx="252">
                  <c:v>4.4588095221684139</c:v>
                </c:pt>
                <c:pt idx="253">
                  <c:v>4.6138071926477719</c:v>
                </c:pt>
                <c:pt idx="254">
                  <c:v>4.7780009826978231</c:v>
                </c:pt>
                <c:pt idx="255">
                  <c:v>4.8994783848450165</c:v>
                </c:pt>
                <c:pt idx="256">
                  <c:v>4.9261838225499419</c:v>
                </c:pt>
                <c:pt idx="257">
                  <c:v>5.0275511229313903</c:v>
                </c:pt>
                <c:pt idx="258">
                  <c:v>4.8928193974297196</c:v>
                </c:pt>
                <c:pt idx="259">
                  <c:v>5.0459794065586596</c:v>
                </c:pt>
                <c:pt idx="260">
                  <c:v>4.9780212304333959</c:v>
                </c:pt>
                <c:pt idx="261">
                  <c:v>4.9767085295648013</c:v>
                </c:pt>
                <c:pt idx="262">
                  <c:v>5.1376112258552817</c:v>
                </c:pt>
                <c:pt idx="263">
                  <c:v>5.2750137045828804</c:v>
                </c:pt>
                <c:pt idx="264">
                  <c:v>4.9889406333088822</c:v>
                </c:pt>
                <c:pt idx="265">
                  <c:v>5.1717196045199199</c:v>
                </c:pt>
                <c:pt idx="266">
                  <c:v>5.395001414639939</c:v>
                </c:pt>
                <c:pt idx="267">
                  <c:v>5.4802977609217427</c:v>
                </c:pt>
                <c:pt idx="268">
                  <c:v>5.7891093694298403</c:v>
                </c:pt>
                <c:pt idx="269">
                  <c:v>5.8979645983547124</c:v>
                </c:pt>
                <c:pt idx="270">
                  <c:v>5.92719656224837</c:v>
                </c:pt>
                <c:pt idx="271">
                  <c:v>5.995985914624729</c:v>
                </c:pt>
                <c:pt idx="272">
                  <c:v>5.9182695887785552</c:v>
                </c:pt>
                <c:pt idx="273">
                  <c:v>5.9932339692055043</c:v>
                </c:pt>
                <c:pt idx="274">
                  <c:v>6.0458712261839764</c:v>
                </c:pt>
                <c:pt idx="275">
                  <c:v>6.1364593502976037</c:v>
                </c:pt>
                <c:pt idx="276">
                  <c:v>5.8129812038852657</c:v>
                </c:pt>
                <c:pt idx="277">
                  <c:v>5.9834084730379846</c:v>
                </c:pt>
                <c:pt idx="278">
                  <c:v>6.1168868885530108</c:v>
                </c:pt>
                <c:pt idx="279">
                  <c:v>6.1615136888270357</c:v>
                </c:pt>
                <c:pt idx="280">
                  <c:v>6.1524453192143715</c:v>
                </c:pt>
                <c:pt idx="281">
                  <c:v>5.9799855089220451</c:v>
                </c:pt>
                <c:pt idx="282">
                  <c:v>5.9376673424355975</c:v>
                </c:pt>
                <c:pt idx="283">
                  <c:v>5.8499482167068804</c:v>
                </c:pt>
                <c:pt idx="284">
                  <c:v>5.7953192112021368</c:v>
                </c:pt>
                <c:pt idx="285">
                  <c:v>5.7687110095780429</c:v>
                </c:pt>
                <c:pt idx="286">
                  <c:v>5.6369952366573983</c:v>
                </c:pt>
                <c:pt idx="287">
                  <c:v>5.5932335505323234</c:v>
                </c:pt>
                <c:pt idx="288">
                  <c:v>5.2370225244776778</c:v>
                </c:pt>
                <c:pt idx="289">
                  <c:v>5.3444254720484983</c:v>
                </c:pt>
                <c:pt idx="290">
                  <c:v>5.3658275952157855</c:v>
                </c:pt>
                <c:pt idx="291">
                  <c:v>5.3900249749632358</c:v>
                </c:pt>
                <c:pt idx="292">
                  <c:v>5.4319507345516698</c:v>
                </c:pt>
                <c:pt idx="293">
                  <c:v>5.3091540278479954</c:v>
                </c:pt>
                <c:pt idx="294">
                  <c:v>5.2905417474772429</c:v>
                </c:pt>
                <c:pt idx="295">
                  <c:v>5.1069747856491006</c:v>
                </c:pt>
                <c:pt idx="296">
                  <c:v>5.0378879059685788</c:v>
                </c:pt>
                <c:pt idx="297">
                  <c:v>4.9954394876974426</c:v>
                </c:pt>
                <c:pt idx="298">
                  <c:v>4.916471672424291</c:v>
                </c:pt>
                <c:pt idx="299">
                  <c:v>5.0492308510620694</c:v>
                </c:pt>
                <c:pt idx="300">
                  <c:v>4.7311225848937903</c:v>
                </c:pt>
                <c:pt idx="301">
                  <c:v>4.8284177799748171</c:v>
                </c:pt>
                <c:pt idx="302">
                  <c:v>4.9198198217543139</c:v>
                </c:pt>
                <c:pt idx="303">
                  <c:v>4.4926405790793424</c:v>
                </c:pt>
                <c:pt idx="304">
                  <c:v>4.1947216563640888</c:v>
                </c:pt>
                <c:pt idx="305">
                  <c:v>3.8001002878865995</c:v>
                </c:pt>
                <c:pt idx="306">
                  <c:v>3.3211016248720471</c:v>
                </c:pt>
                <c:pt idx="307">
                  <c:v>3.0592089881003304</c:v>
                </c:pt>
                <c:pt idx="308">
                  <c:v>4.0971437201756382</c:v>
                </c:pt>
                <c:pt idx="309">
                  <c:v>4.9207762572080425</c:v>
                </c:pt>
                <c:pt idx="310">
                  <c:v>6.1277442363944976</c:v>
                </c:pt>
                <c:pt idx="311">
                  <c:v>6.4184755263842099</c:v>
                </c:pt>
                <c:pt idx="312">
                  <c:v>6.324674527661613</c:v>
                </c:pt>
                <c:pt idx="313">
                  <c:v>6.5806642572661804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E7A-4335-A98E-7BAB9B49C66A}"/>
            </c:ext>
          </c:extLst>
        </c:ser>
        <c:ser>
          <c:idx val="3"/>
          <c:order val="2"/>
          <c:tx>
            <c:strRef>
              <c:f>Proyeccion_NPL!$E$3</c:f>
              <c:strCache>
                <c:ptCount val="1"/>
                <c:pt idx="0">
                  <c:v>Mortgages</c:v>
                </c:pt>
              </c:strCache>
            </c:strRef>
          </c:tx>
          <c:spPr>
            <a:ln w="38100" cap="rnd">
              <a:solidFill>
                <a:srgbClr val="D8BE75"/>
              </a:solidFill>
              <a:round/>
            </a:ln>
            <a:effectLst/>
          </c:spPr>
          <c:marker>
            <c:symbol val="none"/>
          </c:marker>
          <c:cat>
            <c:numRef>
              <c:f>Proyeccion_NPL!$A$5:$A$318</c:f>
              <c:numCache>
                <c:formatCode>m/d/yyyy</c:formatCode>
                <c:ptCount val="314"/>
                <c:pt idx="0">
                  <c:v>34669</c:v>
                </c:pt>
                <c:pt idx="1">
                  <c:v>34700</c:v>
                </c:pt>
                <c:pt idx="2">
                  <c:v>34731</c:v>
                </c:pt>
                <c:pt idx="3">
                  <c:v>34759</c:v>
                </c:pt>
                <c:pt idx="4">
                  <c:v>34790</c:v>
                </c:pt>
                <c:pt idx="5">
                  <c:v>34820</c:v>
                </c:pt>
                <c:pt idx="6">
                  <c:v>34851</c:v>
                </c:pt>
                <c:pt idx="7">
                  <c:v>34881</c:v>
                </c:pt>
                <c:pt idx="8">
                  <c:v>34912</c:v>
                </c:pt>
                <c:pt idx="9">
                  <c:v>34943</c:v>
                </c:pt>
                <c:pt idx="10">
                  <c:v>34973</c:v>
                </c:pt>
                <c:pt idx="11">
                  <c:v>35004</c:v>
                </c:pt>
                <c:pt idx="12">
                  <c:v>35034</c:v>
                </c:pt>
                <c:pt idx="13">
                  <c:v>35065</c:v>
                </c:pt>
                <c:pt idx="14">
                  <c:v>35096</c:v>
                </c:pt>
                <c:pt idx="15">
                  <c:v>35125</c:v>
                </c:pt>
                <c:pt idx="16">
                  <c:v>35156</c:v>
                </c:pt>
                <c:pt idx="17">
                  <c:v>35186</c:v>
                </c:pt>
                <c:pt idx="18">
                  <c:v>35217</c:v>
                </c:pt>
                <c:pt idx="19">
                  <c:v>35247</c:v>
                </c:pt>
                <c:pt idx="20">
                  <c:v>35278</c:v>
                </c:pt>
                <c:pt idx="21">
                  <c:v>35309</c:v>
                </c:pt>
                <c:pt idx="22">
                  <c:v>35339</c:v>
                </c:pt>
                <c:pt idx="23">
                  <c:v>35370</c:v>
                </c:pt>
                <c:pt idx="24">
                  <c:v>35400</c:v>
                </c:pt>
                <c:pt idx="25">
                  <c:v>35431</c:v>
                </c:pt>
                <c:pt idx="26">
                  <c:v>35462</c:v>
                </c:pt>
                <c:pt idx="27">
                  <c:v>35490</c:v>
                </c:pt>
                <c:pt idx="28">
                  <c:v>35521</c:v>
                </c:pt>
                <c:pt idx="29">
                  <c:v>35551</c:v>
                </c:pt>
                <c:pt idx="30">
                  <c:v>35582</c:v>
                </c:pt>
                <c:pt idx="31">
                  <c:v>35612</c:v>
                </c:pt>
                <c:pt idx="32">
                  <c:v>35643</c:v>
                </c:pt>
                <c:pt idx="33">
                  <c:v>35674</c:v>
                </c:pt>
                <c:pt idx="34">
                  <c:v>35704</c:v>
                </c:pt>
                <c:pt idx="35">
                  <c:v>35735</c:v>
                </c:pt>
                <c:pt idx="36">
                  <c:v>35765</c:v>
                </c:pt>
                <c:pt idx="37">
                  <c:v>35796</c:v>
                </c:pt>
                <c:pt idx="38">
                  <c:v>35827</c:v>
                </c:pt>
                <c:pt idx="39">
                  <c:v>35855</c:v>
                </c:pt>
                <c:pt idx="40">
                  <c:v>35886</c:v>
                </c:pt>
                <c:pt idx="41">
                  <c:v>35916</c:v>
                </c:pt>
                <c:pt idx="42">
                  <c:v>35947</c:v>
                </c:pt>
                <c:pt idx="43">
                  <c:v>35977</c:v>
                </c:pt>
                <c:pt idx="44">
                  <c:v>36008</c:v>
                </c:pt>
                <c:pt idx="45">
                  <c:v>36039</c:v>
                </c:pt>
                <c:pt idx="46">
                  <c:v>36069</c:v>
                </c:pt>
                <c:pt idx="47">
                  <c:v>36100</c:v>
                </c:pt>
                <c:pt idx="48">
                  <c:v>36130</c:v>
                </c:pt>
                <c:pt idx="49">
                  <c:v>36161</c:v>
                </c:pt>
                <c:pt idx="50">
                  <c:v>36192</c:v>
                </c:pt>
                <c:pt idx="51">
                  <c:v>36220</c:v>
                </c:pt>
                <c:pt idx="52">
                  <c:v>36251</c:v>
                </c:pt>
                <c:pt idx="53">
                  <c:v>36281</c:v>
                </c:pt>
                <c:pt idx="54">
                  <c:v>36312</c:v>
                </c:pt>
                <c:pt idx="55">
                  <c:v>36342</c:v>
                </c:pt>
                <c:pt idx="56">
                  <c:v>36373</c:v>
                </c:pt>
                <c:pt idx="57">
                  <c:v>36404</c:v>
                </c:pt>
                <c:pt idx="58">
                  <c:v>36434</c:v>
                </c:pt>
                <c:pt idx="59">
                  <c:v>36465</c:v>
                </c:pt>
                <c:pt idx="60">
                  <c:v>36495</c:v>
                </c:pt>
                <c:pt idx="61">
                  <c:v>36526</c:v>
                </c:pt>
                <c:pt idx="62">
                  <c:v>36557</c:v>
                </c:pt>
                <c:pt idx="63">
                  <c:v>36586</c:v>
                </c:pt>
                <c:pt idx="64">
                  <c:v>36617</c:v>
                </c:pt>
                <c:pt idx="65">
                  <c:v>36647</c:v>
                </c:pt>
                <c:pt idx="66">
                  <c:v>36678</c:v>
                </c:pt>
                <c:pt idx="67">
                  <c:v>36708</c:v>
                </c:pt>
                <c:pt idx="68">
                  <c:v>36739</c:v>
                </c:pt>
                <c:pt idx="69">
                  <c:v>36770</c:v>
                </c:pt>
                <c:pt idx="70">
                  <c:v>36800</c:v>
                </c:pt>
                <c:pt idx="71">
                  <c:v>36831</c:v>
                </c:pt>
                <c:pt idx="72">
                  <c:v>36861</c:v>
                </c:pt>
                <c:pt idx="73">
                  <c:v>36892</c:v>
                </c:pt>
                <c:pt idx="74">
                  <c:v>36923</c:v>
                </c:pt>
                <c:pt idx="75">
                  <c:v>36951</c:v>
                </c:pt>
                <c:pt idx="76">
                  <c:v>36982</c:v>
                </c:pt>
                <c:pt idx="77">
                  <c:v>37012</c:v>
                </c:pt>
                <c:pt idx="78">
                  <c:v>37043</c:v>
                </c:pt>
                <c:pt idx="79">
                  <c:v>37073</c:v>
                </c:pt>
                <c:pt idx="80">
                  <c:v>37104</c:v>
                </c:pt>
                <c:pt idx="81">
                  <c:v>37135</c:v>
                </c:pt>
                <c:pt idx="82">
                  <c:v>37165</c:v>
                </c:pt>
                <c:pt idx="83">
                  <c:v>37196</c:v>
                </c:pt>
                <c:pt idx="84">
                  <c:v>37226</c:v>
                </c:pt>
                <c:pt idx="85">
                  <c:v>37257</c:v>
                </c:pt>
                <c:pt idx="86">
                  <c:v>37288</c:v>
                </c:pt>
                <c:pt idx="87">
                  <c:v>37316</c:v>
                </c:pt>
                <c:pt idx="88">
                  <c:v>37347</c:v>
                </c:pt>
                <c:pt idx="89">
                  <c:v>37377</c:v>
                </c:pt>
                <c:pt idx="90">
                  <c:v>37408</c:v>
                </c:pt>
                <c:pt idx="91">
                  <c:v>37438</c:v>
                </c:pt>
                <c:pt idx="92">
                  <c:v>37469</c:v>
                </c:pt>
                <c:pt idx="93">
                  <c:v>37500</c:v>
                </c:pt>
                <c:pt idx="94">
                  <c:v>37530</c:v>
                </c:pt>
                <c:pt idx="95">
                  <c:v>37561</c:v>
                </c:pt>
                <c:pt idx="96">
                  <c:v>37591</c:v>
                </c:pt>
                <c:pt idx="97">
                  <c:v>37622</c:v>
                </c:pt>
                <c:pt idx="98">
                  <c:v>37653</c:v>
                </c:pt>
                <c:pt idx="99">
                  <c:v>37681</c:v>
                </c:pt>
                <c:pt idx="100">
                  <c:v>37712</c:v>
                </c:pt>
                <c:pt idx="101">
                  <c:v>37742</c:v>
                </c:pt>
                <c:pt idx="102">
                  <c:v>37773</c:v>
                </c:pt>
                <c:pt idx="103">
                  <c:v>37803</c:v>
                </c:pt>
                <c:pt idx="104">
                  <c:v>37834</c:v>
                </c:pt>
                <c:pt idx="105">
                  <c:v>37865</c:v>
                </c:pt>
                <c:pt idx="106">
                  <c:v>37895</c:v>
                </c:pt>
                <c:pt idx="107">
                  <c:v>37926</c:v>
                </c:pt>
                <c:pt idx="108">
                  <c:v>37956</c:v>
                </c:pt>
                <c:pt idx="109">
                  <c:v>37987</c:v>
                </c:pt>
                <c:pt idx="110">
                  <c:v>38018</c:v>
                </c:pt>
                <c:pt idx="111">
                  <c:v>38047</c:v>
                </c:pt>
                <c:pt idx="112">
                  <c:v>38078</c:v>
                </c:pt>
                <c:pt idx="113">
                  <c:v>38108</c:v>
                </c:pt>
                <c:pt idx="114">
                  <c:v>38139</c:v>
                </c:pt>
                <c:pt idx="115">
                  <c:v>38169</c:v>
                </c:pt>
                <c:pt idx="116">
                  <c:v>38200</c:v>
                </c:pt>
                <c:pt idx="117">
                  <c:v>38231</c:v>
                </c:pt>
                <c:pt idx="118">
                  <c:v>38261</c:v>
                </c:pt>
                <c:pt idx="119">
                  <c:v>38292</c:v>
                </c:pt>
                <c:pt idx="120">
                  <c:v>38322</c:v>
                </c:pt>
                <c:pt idx="121">
                  <c:v>38353</c:v>
                </c:pt>
                <c:pt idx="122">
                  <c:v>38384</c:v>
                </c:pt>
                <c:pt idx="123">
                  <c:v>38412</c:v>
                </c:pt>
                <c:pt idx="124">
                  <c:v>38443</c:v>
                </c:pt>
                <c:pt idx="125">
                  <c:v>38473</c:v>
                </c:pt>
                <c:pt idx="126">
                  <c:v>38504</c:v>
                </c:pt>
                <c:pt idx="127">
                  <c:v>38534</c:v>
                </c:pt>
                <c:pt idx="128">
                  <c:v>38565</c:v>
                </c:pt>
                <c:pt idx="129">
                  <c:v>38596</c:v>
                </c:pt>
                <c:pt idx="130">
                  <c:v>38626</c:v>
                </c:pt>
                <c:pt idx="131">
                  <c:v>38657</c:v>
                </c:pt>
                <c:pt idx="132">
                  <c:v>38687</c:v>
                </c:pt>
                <c:pt idx="133">
                  <c:v>38718</c:v>
                </c:pt>
                <c:pt idx="134">
                  <c:v>38749</c:v>
                </c:pt>
                <c:pt idx="135">
                  <c:v>38777</c:v>
                </c:pt>
                <c:pt idx="136">
                  <c:v>38808</c:v>
                </c:pt>
                <c:pt idx="137">
                  <c:v>38838</c:v>
                </c:pt>
                <c:pt idx="138">
                  <c:v>38869</c:v>
                </c:pt>
                <c:pt idx="139">
                  <c:v>38899</c:v>
                </c:pt>
                <c:pt idx="140">
                  <c:v>38930</c:v>
                </c:pt>
                <c:pt idx="141">
                  <c:v>38961</c:v>
                </c:pt>
                <c:pt idx="142">
                  <c:v>38991</c:v>
                </c:pt>
                <c:pt idx="143">
                  <c:v>39022</c:v>
                </c:pt>
                <c:pt idx="144">
                  <c:v>39052</c:v>
                </c:pt>
                <c:pt idx="145">
                  <c:v>39083</c:v>
                </c:pt>
                <c:pt idx="146">
                  <c:v>39114</c:v>
                </c:pt>
                <c:pt idx="147">
                  <c:v>39142</c:v>
                </c:pt>
                <c:pt idx="148">
                  <c:v>39173</c:v>
                </c:pt>
                <c:pt idx="149">
                  <c:v>39203</c:v>
                </c:pt>
                <c:pt idx="150">
                  <c:v>39234</c:v>
                </c:pt>
                <c:pt idx="151">
                  <c:v>39264</c:v>
                </c:pt>
                <c:pt idx="152">
                  <c:v>39295</c:v>
                </c:pt>
                <c:pt idx="153">
                  <c:v>39326</c:v>
                </c:pt>
                <c:pt idx="154">
                  <c:v>39356</c:v>
                </c:pt>
                <c:pt idx="155">
                  <c:v>39387</c:v>
                </c:pt>
                <c:pt idx="156">
                  <c:v>39417</c:v>
                </c:pt>
                <c:pt idx="157">
                  <c:v>39448</c:v>
                </c:pt>
                <c:pt idx="158">
                  <c:v>39479</c:v>
                </c:pt>
                <c:pt idx="159">
                  <c:v>39508</c:v>
                </c:pt>
                <c:pt idx="160">
                  <c:v>39539</c:v>
                </c:pt>
                <c:pt idx="161">
                  <c:v>39569</c:v>
                </c:pt>
                <c:pt idx="162">
                  <c:v>39600</c:v>
                </c:pt>
                <c:pt idx="163">
                  <c:v>39630</c:v>
                </c:pt>
                <c:pt idx="164">
                  <c:v>39661</c:v>
                </c:pt>
                <c:pt idx="165">
                  <c:v>39692</c:v>
                </c:pt>
                <c:pt idx="166">
                  <c:v>39722</c:v>
                </c:pt>
                <c:pt idx="167">
                  <c:v>39753</c:v>
                </c:pt>
                <c:pt idx="168">
                  <c:v>39783</c:v>
                </c:pt>
                <c:pt idx="169">
                  <c:v>39814</c:v>
                </c:pt>
                <c:pt idx="170">
                  <c:v>39845</c:v>
                </c:pt>
                <c:pt idx="171">
                  <c:v>39873</c:v>
                </c:pt>
                <c:pt idx="172">
                  <c:v>39904</c:v>
                </c:pt>
                <c:pt idx="173">
                  <c:v>39934</c:v>
                </c:pt>
                <c:pt idx="174">
                  <c:v>39965</c:v>
                </c:pt>
                <c:pt idx="175">
                  <c:v>39995</c:v>
                </c:pt>
                <c:pt idx="176">
                  <c:v>40026</c:v>
                </c:pt>
                <c:pt idx="177">
                  <c:v>40057</c:v>
                </c:pt>
                <c:pt idx="178">
                  <c:v>40087</c:v>
                </c:pt>
                <c:pt idx="179">
                  <c:v>40118</c:v>
                </c:pt>
                <c:pt idx="180">
                  <c:v>40148</c:v>
                </c:pt>
                <c:pt idx="181">
                  <c:v>40179</c:v>
                </c:pt>
                <c:pt idx="182">
                  <c:v>40210</c:v>
                </c:pt>
                <c:pt idx="183">
                  <c:v>40238</c:v>
                </c:pt>
                <c:pt idx="184">
                  <c:v>40269</c:v>
                </c:pt>
                <c:pt idx="185">
                  <c:v>40299</c:v>
                </c:pt>
                <c:pt idx="186">
                  <c:v>40330</c:v>
                </c:pt>
                <c:pt idx="187">
                  <c:v>40360</c:v>
                </c:pt>
                <c:pt idx="188">
                  <c:v>40391</c:v>
                </c:pt>
                <c:pt idx="189">
                  <c:v>40422</c:v>
                </c:pt>
                <c:pt idx="190">
                  <c:v>40452</c:v>
                </c:pt>
                <c:pt idx="191">
                  <c:v>40483</c:v>
                </c:pt>
                <c:pt idx="192">
                  <c:v>40513</c:v>
                </c:pt>
                <c:pt idx="193">
                  <c:v>40544</c:v>
                </c:pt>
                <c:pt idx="194">
                  <c:v>40575</c:v>
                </c:pt>
                <c:pt idx="195">
                  <c:v>40603</c:v>
                </c:pt>
                <c:pt idx="196">
                  <c:v>40634</c:v>
                </c:pt>
                <c:pt idx="197">
                  <c:v>40664</c:v>
                </c:pt>
                <c:pt idx="198">
                  <c:v>40695</c:v>
                </c:pt>
                <c:pt idx="199">
                  <c:v>40725</c:v>
                </c:pt>
                <c:pt idx="200">
                  <c:v>40756</c:v>
                </c:pt>
                <c:pt idx="201">
                  <c:v>40787</c:v>
                </c:pt>
                <c:pt idx="202">
                  <c:v>40817</c:v>
                </c:pt>
                <c:pt idx="203">
                  <c:v>40848</c:v>
                </c:pt>
                <c:pt idx="204">
                  <c:v>40878</c:v>
                </c:pt>
                <c:pt idx="205">
                  <c:v>40909</c:v>
                </c:pt>
                <c:pt idx="206">
                  <c:v>40940</c:v>
                </c:pt>
                <c:pt idx="207">
                  <c:v>40969</c:v>
                </c:pt>
                <c:pt idx="208">
                  <c:v>41000</c:v>
                </c:pt>
                <c:pt idx="209">
                  <c:v>41030</c:v>
                </c:pt>
                <c:pt idx="210">
                  <c:v>41061</c:v>
                </c:pt>
                <c:pt idx="211">
                  <c:v>41091</c:v>
                </c:pt>
                <c:pt idx="212">
                  <c:v>41122</c:v>
                </c:pt>
                <c:pt idx="213">
                  <c:v>41153</c:v>
                </c:pt>
                <c:pt idx="214">
                  <c:v>41183</c:v>
                </c:pt>
                <c:pt idx="215">
                  <c:v>41214</c:v>
                </c:pt>
                <c:pt idx="216">
                  <c:v>41244</c:v>
                </c:pt>
                <c:pt idx="217">
                  <c:v>41275</c:v>
                </c:pt>
                <c:pt idx="218">
                  <c:v>41306</c:v>
                </c:pt>
                <c:pt idx="219">
                  <c:v>41334</c:v>
                </c:pt>
                <c:pt idx="220">
                  <c:v>41365</c:v>
                </c:pt>
                <c:pt idx="221">
                  <c:v>41395</c:v>
                </c:pt>
                <c:pt idx="222">
                  <c:v>41426</c:v>
                </c:pt>
                <c:pt idx="223">
                  <c:v>41456</c:v>
                </c:pt>
                <c:pt idx="224">
                  <c:v>41487</c:v>
                </c:pt>
                <c:pt idx="225">
                  <c:v>41518</c:v>
                </c:pt>
                <c:pt idx="226">
                  <c:v>41548</c:v>
                </c:pt>
                <c:pt idx="227">
                  <c:v>41579</c:v>
                </c:pt>
                <c:pt idx="228">
                  <c:v>41609</c:v>
                </c:pt>
                <c:pt idx="229">
                  <c:v>41640</c:v>
                </c:pt>
                <c:pt idx="230">
                  <c:v>41671</c:v>
                </c:pt>
                <c:pt idx="231">
                  <c:v>41699</c:v>
                </c:pt>
                <c:pt idx="232">
                  <c:v>41730</c:v>
                </c:pt>
                <c:pt idx="233">
                  <c:v>41760</c:v>
                </c:pt>
                <c:pt idx="234">
                  <c:v>41791</c:v>
                </c:pt>
                <c:pt idx="235">
                  <c:v>41821</c:v>
                </c:pt>
                <c:pt idx="236">
                  <c:v>41852</c:v>
                </c:pt>
                <c:pt idx="237">
                  <c:v>41883</c:v>
                </c:pt>
                <c:pt idx="238">
                  <c:v>41913</c:v>
                </c:pt>
                <c:pt idx="239">
                  <c:v>41944</c:v>
                </c:pt>
                <c:pt idx="240">
                  <c:v>41974</c:v>
                </c:pt>
                <c:pt idx="241">
                  <c:v>42005</c:v>
                </c:pt>
                <c:pt idx="242">
                  <c:v>42036</c:v>
                </c:pt>
                <c:pt idx="243">
                  <c:v>42064</c:v>
                </c:pt>
                <c:pt idx="244">
                  <c:v>42095</c:v>
                </c:pt>
                <c:pt idx="245">
                  <c:v>42125</c:v>
                </c:pt>
                <c:pt idx="246">
                  <c:v>42156</c:v>
                </c:pt>
                <c:pt idx="247">
                  <c:v>42186</c:v>
                </c:pt>
                <c:pt idx="248">
                  <c:v>42217</c:v>
                </c:pt>
                <c:pt idx="249">
                  <c:v>42248</c:v>
                </c:pt>
                <c:pt idx="250">
                  <c:v>42278</c:v>
                </c:pt>
                <c:pt idx="251">
                  <c:v>42309</c:v>
                </c:pt>
                <c:pt idx="252">
                  <c:v>42339</c:v>
                </c:pt>
                <c:pt idx="253">
                  <c:v>42370</c:v>
                </c:pt>
                <c:pt idx="254">
                  <c:v>42401</c:v>
                </c:pt>
                <c:pt idx="255">
                  <c:v>42430</c:v>
                </c:pt>
                <c:pt idx="256">
                  <c:v>42461</c:v>
                </c:pt>
                <c:pt idx="257">
                  <c:v>42491</c:v>
                </c:pt>
                <c:pt idx="258">
                  <c:v>42522</c:v>
                </c:pt>
                <c:pt idx="259">
                  <c:v>42552</c:v>
                </c:pt>
                <c:pt idx="260">
                  <c:v>42583</c:v>
                </c:pt>
                <c:pt idx="261">
                  <c:v>42614</c:v>
                </c:pt>
                <c:pt idx="262">
                  <c:v>42644</c:v>
                </c:pt>
                <c:pt idx="263">
                  <c:v>42675</c:v>
                </c:pt>
                <c:pt idx="264">
                  <c:v>42705</c:v>
                </c:pt>
                <c:pt idx="265">
                  <c:v>42736</c:v>
                </c:pt>
                <c:pt idx="266">
                  <c:v>42767</c:v>
                </c:pt>
                <c:pt idx="267">
                  <c:v>42795</c:v>
                </c:pt>
                <c:pt idx="268">
                  <c:v>42826</c:v>
                </c:pt>
                <c:pt idx="269">
                  <c:v>42856</c:v>
                </c:pt>
                <c:pt idx="270">
                  <c:v>42887</c:v>
                </c:pt>
                <c:pt idx="271">
                  <c:v>42917</c:v>
                </c:pt>
                <c:pt idx="272">
                  <c:v>42948</c:v>
                </c:pt>
                <c:pt idx="273">
                  <c:v>42979</c:v>
                </c:pt>
                <c:pt idx="274">
                  <c:v>43009</c:v>
                </c:pt>
                <c:pt idx="275">
                  <c:v>43040</c:v>
                </c:pt>
                <c:pt idx="276">
                  <c:v>43070</c:v>
                </c:pt>
                <c:pt idx="277">
                  <c:v>43101</c:v>
                </c:pt>
                <c:pt idx="278">
                  <c:v>43132</c:v>
                </c:pt>
                <c:pt idx="279">
                  <c:v>43160</c:v>
                </c:pt>
                <c:pt idx="280">
                  <c:v>43191</c:v>
                </c:pt>
                <c:pt idx="281">
                  <c:v>43221</c:v>
                </c:pt>
                <c:pt idx="282">
                  <c:v>43252</c:v>
                </c:pt>
                <c:pt idx="283">
                  <c:v>43282</c:v>
                </c:pt>
                <c:pt idx="284">
                  <c:v>43313</c:v>
                </c:pt>
                <c:pt idx="285">
                  <c:v>43344</c:v>
                </c:pt>
                <c:pt idx="286">
                  <c:v>43374</c:v>
                </c:pt>
                <c:pt idx="287">
                  <c:v>43405</c:v>
                </c:pt>
                <c:pt idx="288">
                  <c:v>43435</c:v>
                </c:pt>
                <c:pt idx="289">
                  <c:v>43466</c:v>
                </c:pt>
                <c:pt idx="290">
                  <c:v>43497</c:v>
                </c:pt>
                <c:pt idx="291">
                  <c:v>43525</c:v>
                </c:pt>
                <c:pt idx="292">
                  <c:v>43556</c:v>
                </c:pt>
                <c:pt idx="293">
                  <c:v>43586</c:v>
                </c:pt>
                <c:pt idx="294">
                  <c:v>43617</c:v>
                </c:pt>
                <c:pt idx="295">
                  <c:v>43647</c:v>
                </c:pt>
                <c:pt idx="296">
                  <c:v>43678</c:v>
                </c:pt>
                <c:pt idx="297">
                  <c:v>43709</c:v>
                </c:pt>
                <c:pt idx="298">
                  <c:v>43739</c:v>
                </c:pt>
                <c:pt idx="299">
                  <c:v>43770</c:v>
                </c:pt>
                <c:pt idx="300">
                  <c:v>43800</c:v>
                </c:pt>
                <c:pt idx="301">
                  <c:v>43831</c:v>
                </c:pt>
                <c:pt idx="302">
                  <c:v>43862</c:v>
                </c:pt>
                <c:pt idx="303">
                  <c:v>43891</c:v>
                </c:pt>
                <c:pt idx="304">
                  <c:v>43922</c:v>
                </c:pt>
                <c:pt idx="305">
                  <c:v>43952</c:v>
                </c:pt>
                <c:pt idx="306">
                  <c:v>43983</c:v>
                </c:pt>
                <c:pt idx="307">
                  <c:v>44013</c:v>
                </c:pt>
                <c:pt idx="308">
                  <c:v>44044</c:v>
                </c:pt>
                <c:pt idx="309">
                  <c:v>44075</c:v>
                </c:pt>
                <c:pt idx="310">
                  <c:v>44105</c:v>
                </c:pt>
                <c:pt idx="311">
                  <c:v>44136</c:v>
                </c:pt>
                <c:pt idx="312">
                  <c:v>44166</c:v>
                </c:pt>
                <c:pt idx="313">
                  <c:v>44197</c:v>
                </c:pt>
              </c:numCache>
            </c:numRef>
          </c:cat>
          <c:val>
            <c:numRef>
              <c:f>Proyeccion_NPL!$E$5:$E$318</c:f>
              <c:numCache>
                <c:formatCode>General</c:formatCode>
                <c:ptCount val="314"/>
                <c:pt idx="0">
                  <c:v>3.442567133455101E-2</c:v>
                </c:pt>
                <c:pt idx="1">
                  <c:v>3.3324006005448076E-2</c:v>
                </c:pt>
                <c:pt idx="2">
                  <c:v>3.4071998316810306E-2</c:v>
                </c:pt>
                <c:pt idx="3">
                  <c:v>3.3890942285402369E-2</c:v>
                </c:pt>
                <c:pt idx="4">
                  <c:v>3.501662942258129E-2</c:v>
                </c:pt>
                <c:pt idx="5">
                  <c:v>3.2996220706795233E-2</c:v>
                </c:pt>
                <c:pt idx="6">
                  <c:v>3.4881416241795228E-2</c:v>
                </c:pt>
                <c:pt idx="7">
                  <c:v>3.3894859298182117E-2</c:v>
                </c:pt>
                <c:pt idx="8">
                  <c:v>3.4582013963710988E-2</c:v>
                </c:pt>
                <c:pt idx="9">
                  <c:v>3.405105239887736E-2</c:v>
                </c:pt>
                <c:pt idx="10">
                  <c:v>3.431673453471866E-2</c:v>
                </c:pt>
                <c:pt idx="11">
                  <c:v>3.5578541868936296E-2</c:v>
                </c:pt>
                <c:pt idx="12">
                  <c:v>3.4565472984144086E-2</c:v>
                </c:pt>
                <c:pt idx="13">
                  <c:v>3.701723810981928E-2</c:v>
                </c:pt>
                <c:pt idx="14">
                  <c:v>3.6985956597254226E-2</c:v>
                </c:pt>
                <c:pt idx="15">
                  <c:v>3.7178608735128099E-2</c:v>
                </c:pt>
                <c:pt idx="16">
                  <c:v>3.8267344680218258E-2</c:v>
                </c:pt>
                <c:pt idx="17">
                  <c:v>3.8915532980400881E-2</c:v>
                </c:pt>
                <c:pt idx="18">
                  <c:v>3.9455128128947248E-2</c:v>
                </c:pt>
                <c:pt idx="19">
                  <c:v>3.9902645576265314E-2</c:v>
                </c:pt>
                <c:pt idx="20">
                  <c:v>4.028803795832972E-2</c:v>
                </c:pt>
                <c:pt idx="21">
                  <c:v>4.1955760666968316E-2</c:v>
                </c:pt>
                <c:pt idx="22">
                  <c:v>4.3271528418553251E-2</c:v>
                </c:pt>
                <c:pt idx="23">
                  <c:v>4.562759904814475E-2</c:v>
                </c:pt>
                <c:pt idx="24">
                  <c:v>4.6944246872747772E-2</c:v>
                </c:pt>
                <c:pt idx="25">
                  <c:v>4.9771301793182003E-2</c:v>
                </c:pt>
                <c:pt idx="26">
                  <c:v>5.132271063214764E-2</c:v>
                </c:pt>
                <c:pt idx="27">
                  <c:v>5.3526657766364637E-2</c:v>
                </c:pt>
                <c:pt idx="28">
                  <c:v>5.39031386933366E-2</c:v>
                </c:pt>
                <c:pt idx="29">
                  <c:v>5.7118974965491127E-2</c:v>
                </c:pt>
                <c:pt idx="30">
                  <c:v>5.9108520217618518E-2</c:v>
                </c:pt>
                <c:pt idx="31">
                  <c:v>6.189902368237931E-2</c:v>
                </c:pt>
                <c:pt idx="32">
                  <c:v>6.216295654297728E-2</c:v>
                </c:pt>
                <c:pt idx="33">
                  <c:v>6.189518132217095E-2</c:v>
                </c:pt>
                <c:pt idx="34">
                  <c:v>6.4438443986129842E-2</c:v>
                </c:pt>
                <c:pt idx="35">
                  <c:v>6.4680566453725941E-2</c:v>
                </c:pt>
                <c:pt idx="36">
                  <c:v>6.4260170345568399E-2</c:v>
                </c:pt>
                <c:pt idx="37">
                  <c:v>6.6465064808571311E-2</c:v>
                </c:pt>
                <c:pt idx="38">
                  <c:v>6.857237185212052E-2</c:v>
                </c:pt>
                <c:pt idx="39">
                  <c:v>7.1362037686694912E-2</c:v>
                </c:pt>
                <c:pt idx="40">
                  <c:v>7.1777155768391207E-2</c:v>
                </c:pt>
                <c:pt idx="41">
                  <c:v>7.2704117168776825E-2</c:v>
                </c:pt>
                <c:pt idx="42">
                  <c:v>7.1176919160113039E-2</c:v>
                </c:pt>
                <c:pt idx="43">
                  <c:v>7.2006351906907712E-2</c:v>
                </c:pt>
                <c:pt idx="44">
                  <c:v>7.5847014038882263E-2</c:v>
                </c:pt>
                <c:pt idx="45">
                  <c:v>8.0462254076598155E-2</c:v>
                </c:pt>
                <c:pt idx="46">
                  <c:v>8.5560948132666029E-2</c:v>
                </c:pt>
                <c:pt idx="47">
                  <c:v>9.1527376301542063E-2</c:v>
                </c:pt>
                <c:pt idx="48">
                  <c:v>9.7478581574708761E-2</c:v>
                </c:pt>
                <c:pt idx="49">
                  <c:v>0.11113964777323679</c:v>
                </c:pt>
                <c:pt idx="50">
                  <c:v>0.12249147368880843</c:v>
                </c:pt>
                <c:pt idx="51">
                  <c:v>0.13245895345401926</c:v>
                </c:pt>
                <c:pt idx="52">
                  <c:v>0.14593728058149971</c:v>
                </c:pt>
                <c:pt idx="53">
                  <c:v>0.12269468828502678</c:v>
                </c:pt>
                <c:pt idx="54">
                  <c:v>0.12988368110374893</c:v>
                </c:pt>
                <c:pt idx="55">
                  <c:v>0.13556636698697999</c:v>
                </c:pt>
                <c:pt idx="56">
                  <c:v>0.14876691012163143</c:v>
                </c:pt>
                <c:pt idx="57">
                  <c:v>0.15013198055976637</c:v>
                </c:pt>
                <c:pt idx="58">
                  <c:v>0.17085916760043063</c:v>
                </c:pt>
                <c:pt idx="59">
                  <c:v>0.20195300824857196</c:v>
                </c:pt>
                <c:pt idx="60">
                  <c:v>0.18831026816043167</c:v>
                </c:pt>
                <c:pt idx="61">
                  <c:v>0.18207952159249263</c:v>
                </c:pt>
                <c:pt idx="62">
                  <c:v>0.16342422056108627</c:v>
                </c:pt>
                <c:pt idx="63">
                  <c:v>0.15136161377872503</c:v>
                </c:pt>
                <c:pt idx="64">
                  <c:v>0.12969921254870012</c:v>
                </c:pt>
                <c:pt idx="65">
                  <c:v>0.12419384317490648</c:v>
                </c:pt>
                <c:pt idx="66">
                  <c:v>0.12012189835255817</c:v>
                </c:pt>
                <c:pt idx="67">
                  <c:v>0.14053927216826609</c:v>
                </c:pt>
                <c:pt idx="68">
                  <c:v>0.16149273977449127</c:v>
                </c:pt>
                <c:pt idx="69">
                  <c:v>0.18376133999858563</c:v>
                </c:pt>
                <c:pt idx="70">
                  <c:v>0.18232079591936129</c:v>
                </c:pt>
                <c:pt idx="71">
                  <c:v>0.19472522270694356</c:v>
                </c:pt>
                <c:pt idx="72">
                  <c:v>0.19737414414282642</c:v>
                </c:pt>
                <c:pt idx="73">
                  <c:v>0.20352127797186198</c:v>
                </c:pt>
                <c:pt idx="74">
                  <c:v>0.20743161627667797</c:v>
                </c:pt>
                <c:pt idx="75">
                  <c:v>0.21190715460773141</c:v>
                </c:pt>
                <c:pt idx="76">
                  <c:v>0.20166567391439358</c:v>
                </c:pt>
                <c:pt idx="77">
                  <c:v>0.19781738572042126</c:v>
                </c:pt>
                <c:pt idx="78">
                  <c:v>0.19926191747152044</c:v>
                </c:pt>
                <c:pt idx="79">
                  <c:v>0.20066489786967059</c:v>
                </c:pt>
                <c:pt idx="80">
                  <c:v>0.20673415321554811</c:v>
                </c:pt>
                <c:pt idx="81">
                  <c:v>0.21429407458977251</c:v>
                </c:pt>
                <c:pt idx="82">
                  <c:v>0.21328019872333773</c:v>
                </c:pt>
                <c:pt idx="83">
                  <c:v>0.21818172868940455</c:v>
                </c:pt>
                <c:pt idx="84">
                  <c:v>0.21440554233969658</c:v>
                </c:pt>
                <c:pt idx="85">
                  <c:v>0.22076683739471367</c:v>
                </c:pt>
                <c:pt idx="86">
                  <c:v>0.22185718273323915</c:v>
                </c:pt>
                <c:pt idx="87">
                  <c:v>0.22514748580807947</c:v>
                </c:pt>
                <c:pt idx="88">
                  <c:v>0.22625732657036088</c:v>
                </c:pt>
                <c:pt idx="89">
                  <c:v>0.22709326275439753</c:v>
                </c:pt>
                <c:pt idx="90">
                  <c:v>0.22931475886191549</c:v>
                </c:pt>
                <c:pt idx="91">
                  <c:v>0.22916720761470907</c:v>
                </c:pt>
                <c:pt idx="92">
                  <c:v>0.22873802063481727</c:v>
                </c:pt>
                <c:pt idx="93">
                  <c:v>0.23071912105516754</c:v>
                </c:pt>
                <c:pt idx="94">
                  <c:v>0.23072489371673252</c:v>
                </c:pt>
                <c:pt idx="95">
                  <c:v>0.23184710101369829</c:v>
                </c:pt>
                <c:pt idx="96">
                  <c:v>0.22622190431869985</c:v>
                </c:pt>
                <c:pt idx="97">
                  <c:v>0.22707069245731001</c:v>
                </c:pt>
                <c:pt idx="98">
                  <c:v>0.22458892899849434</c:v>
                </c:pt>
                <c:pt idx="99">
                  <c:v>0.22356711226480661</c:v>
                </c:pt>
                <c:pt idx="100">
                  <c:v>0.22299012952341762</c:v>
                </c:pt>
                <c:pt idx="101">
                  <c:v>0.22223147690937783</c:v>
                </c:pt>
                <c:pt idx="102">
                  <c:v>0.21779252661487625</c:v>
                </c:pt>
                <c:pt idx="103">
                  <c:v>0.21715616467218002</c:v>
                </c:pt>
                <c:pt idx="104">
                  <c:v>0.21824384053297746</c:v>
                </c:pt>
                <c:pt idx="105">
                  <c:v>0.21742343525633268</c:v>
                </c:pt>
                <c:pt idx="106">
                  <c:v>0.21673901417373886</c:v>
                </c:pt>
                <c:pt idx="107">
                  <c:v>0.21544401869164606</c:v>
                </c:pt>
                <c:pt idx="108">
                  <c:v>0.20424155381774661</c:v>
                </c:pt>
                <c:pt idx="109">
                  <c:v>0.2053239747133152</c:v>
                </c:pt>
                <c:pt idx="110">
                  <c:v>0.20189275678585508</c:v>
                </c:pt>
                <c:pt idx="111">
                  <c:v>0.1979083576428789</c:v>
                </c:pt>
                <c:pt idx="112">
                  <c:v>0.19533758874750642</c:v>
                </c:pt>
                <c:pt idx="113">
                  <c:v>0.18609303532264562</c:v>
                </c:pt>
                <c:pt idx="114">
                  <c:v>0.1925185945459145</c:v>
                </c:pt>
                <c:pt idx="115">
                  <c:v>0.19082884333577213</c:v>
                </c:pt>
                <c:pt idx="116">
                  <c:v>0.21105789176539724</c:v>
                </c:pt>
                <c:pt idx="117">
                  <c:v>0.19203004713750732</c:v>
                </c:pt>
                <c:pt idx="118">
                  <c:v>0.19068357531331986</c:v>
                </c:pt>
                <c:pt idx="119">
                  <c:v>0.17982377732305146</c:v>
                </c:pt>
                <c:pt idx="120">
                  <c:v>0.15859328113326834</c:v>
                </c:pt>
                <c:pt idx="121">
                  <c:v>0.15957698333687176</c:v>
                </c:pt>
                <c:pt idx="122">
                  <c:v>0.15760961452535943</c:v>
                </c:pt>
                <c:pt idx="123">
                  <c:v>0.15042579061550029</c:v>
                </c:pt>
                <c:pt idx="124">
                  <c:v>0.1477426321234569</c:v>
                </c:pt>
                <c:pt idx="125">
                  <c:v>0.14723116839652639</c:v>
                </c:pt>
                <c:pt idx="126">
                  <c:v>0.14379192099794919</c:v>
                </c:pt>
                <c:pt idx="127">
                  <c:v>0.14155523067932674</c:v>
                </c:pt>
                <c:pt idx="128">
                  <c:v>0.13972820556346671</c:v>
                </c:pt>
                <c:pt idx="129">
                  <c:v>0.13427952148765654</c:v>
                </c:pt>
                <c:pt idx="130">
                  <c:v>0.13185898036990429</c:v>
                </c:pt>
                <c:pt idx="131">
                  <c:v>0.12816871218152762</c:v>
                </c:pt>
                <c:pt idx="132">
                  <c:v>0.12477088384735602</c:v>
                </c:pt>
                <c:pt idx="133">
                  <c:v>0.12531317789746815</c:v>
                </c:pt>
                <c:pt idx="134">
                  <c:v>0.12318968832869208</c:v>
                </c:pt>
                <c:pt idx="135">
                  <c:v>0.12133642775924298</c:v>
                </c:pt>
                <c:pt idx="136">
                  <c:v>0.1187563203267878</c:v>
                </c:pt>
                <c:pt idx="137">
                  <c:v>0.11773849259794504</c:v>
                </c:pt>
                <c:pt idx="138">
                  <c:v>0.11207890895282385</c:v>
                </c:pt>
                <c:pt idx="139">
                  <c:v>0.10863069331000852</c:v>
                </c:pt>
                <c:pt idx="140">
                  <c:v>0.10537839746608141</c:v>
                </c:pt>
                <c:pt idx="141">
                  <c:v>0.10090812415567593</c:v>
                </c:pt>
                <c:pt idx="142">
                  <c:v>9.717073778763019E-2</c:v>
                </c:pt>
                <c:pt idx="143">
                  <c:v>8.8575558710745586E-2</c:v>
                </c:pt>
                <c:pt idx="144">
                  <c:v>8.5230320786770258E-2</c:v>
                </c:pt>
                <c:pt idx="145">
                  <c:v>8.3693720071854397E-2</c:v>
                </c:pt>
                <c:pt idx="146">
                  <c:v>7.9515802044742775E-2</c:v>
                </c:pt>
                <c:pt idx="147">
                  <c:v>7.7487983154078496E-2</c:v>
                </c:pt>
                <c:pt idx="148">
                  <c:v>7.6081512122053968E-2</c:v>
                </c:pt>
                <c:pt idx="149">
                  <c:v>7.372990014256936E-2</c:v>
                </c:pt>
                <c:pt idx="150">
                  <c:v>7.1631533436978659E-2</c:v>
                </c:pt>
                <c:pt idx="151">
                  <c:v>6.909712881759858E-2</c:v>
                </c:pt>
                <c:pt idx="152">
                  <c:v>6.3020852467964156E-2</c:v>
                </c:pt>
                <c:pt idx="153">
                  <c:v>6.1711214156024326E-2</c:v>
                </c:pt>
                <c:pt idx="154">
                  <c:v>6.0124448122769666E-2</c:v>
                </c:pt>
                <c:pt idx="155">
                  <c:v>5.9821459649931151E-2</c:v>
                </c:pt>
                <c:pt idx="156">
                  <c:v>5.8264175136263668E-2</c:v>
                </c:pt>
                <c:pt idx="157">
                  <c:v>5.978157077009854E-2</c:v>
                </c:pt>
                <c:pt idx="158">
                  <c:v>5.6301394596834163E-2</c:v>
                </c:pt>
                <c:pt idx="159">
                  <c:v>5.6281328940229802E-2</c:v>
                </c:pt>
                <c:pt idx="160">
                  <c:v>5.4813225616907921E-2</c:v>
                </c:pt>
                <c:pt idx="161">
                  <c:v>5.4983770223033405E-2</c:v>
                </c:pt>
                <c:pt idx="162">
                  <c:v>5.3855616597413829E-2</c:v>
                </c:pt>
                <c:pt idx="163">
                  <c:v>5.2749042737211475E-2</c:v>
                </c:pt>
                <c:pt idx="164">
                  <c:v>5.2854937454140348E-2</c:v>
                </c:pt>
                <c:pt idx="165">
                  <c:v>5.2714008146902316E-2</c:v>
                </c:pt>
                <c:pt idx="166">
                  <c:v>5.2809347338600633E-2</c:v>
                </c:pt>
                <c:pt idx="167">
                  <c:v>5.3899175781256449E-2</c:v>
                </c:pt>
                <c:pt idx="168">
                  <c:v>5.338777465020389E-2</c:v>
                </c:pt>
                <c:pt idx="169">
                  <c:v>5.4612614825970858E-2</c:v>
                </c:pt>
                <c:pt idx="170">
                  <c:v>5.4790251897406016E-2</c:v>
                </c:pt>
                <c:pt idx="171">
                  <c:v>5.5046644731869029E-2</c:v>
                </c:pt>
                <c:pt idx="172">
                  <c:v>5.5279492027808103E-2</c:v>
                </c:pt>
                <c:pt idx="173">
                  <c:v>5.6377944877474245E-2</c:v>
                </c:pt>
                <c:pt idx="174">
                  <c:v>5.4738798929960787E-2</c:v>
                </c:pt>
                <c:pt idx="175">
                  <c:v>5.4200769199777878E-2</c:v>
                </c:pt>
                <c:pt idx="176">
                  <c:v>5.4810988236096272E-2</c:v>
                </c:pt>
                <c:pt idx="177">
                  <c:v>5.3890550383281235E-2</c:v>
                </c:pt>
                <c:pt idx="178">
                  <c:v>5.4053257623380369E-2</c:v>
                </c:pt>
                <c:pt idx="179">
                  <c:v>5.3755178153239234E-2</c:v>
                </c:pt>
                <c:pt idx="180">
                  <c:v>5.0520509293012168E-2</c:v>
                </c:pt>
                <c:pt idx="181" formatCode="0.000000000">
                  <c:v>5.1335867755860555E-2</c:v>
                </c:pt>
                <c:pt idx="182" formatCode="0.000000000">
                  <c:v>5.0356222135844453E-2</c:v>
                </c:pt>
                <c:pt idx="183" formatCode="0.000000000">
                  <c:v>4.916036859806551E-2</c:v>
                </c:pt>
                <c:pt idx="184" formatCode="0.000000000">
                  <c:v>4.234063529098258E-2</c:v>
                </c:pt>
                <c:pt idx="185" formatCode="0.000000000">
                  <c:v>4.1505352139459703E-2</c:v>
                </c:pt>
                <c:pt idx="186" formatCode="0.000000000">
                  <c:v>4.0681372168764468E-2</c:v>
                </c:pt>
                <c:pt idx="187" formatCode="0.000000000">
                  <c:v>3.9903090617700684E-2</c:v>
                </c:pt>
                <c:pt idx="188" formatCode="0.000000000">
                  <c:v>3.8981050310154267E-2</c:v>
                </c:pt>
                <c:pt idx="189" formatCode="0.000000000">
                  <c:v>3.7480247074985852E-2</c:v>
                </c:pt>
                <c:pt idx="190" formatCode="0.000000000">
                  <c:v>3.6939987172334272E-2</c:v>
                </c:pt>
                <c:pt idx="191" formatCode="0.000000000">
                  <c:v>3.6494975126777837E-2</c:v>
                </c:pt>
                <c:pt idx="192" formatCode="0.000000000">
                  <c:v>3.435517662770491E-2</c:v>
                </c:pt>
                <c:pt idx="193" formatCode="0.000000000">
                  <c:v>3.4565711902304848E-2</c:v>
                </c:pt>
                <c:pt idx="194" formatCode="0.000000000">
                  <c:v>3.3817325892722627E-2</c:v>
                </c:pt>
                <c:pt idx="195" formatCode="0.000000000">
                  <c:v>3.2516685871053316E-2</c:v>
                </c:pt>
                <c:pt idx="196" formatCode="0.000000000">
                  <c:v>3.1726406418120613E-2</c:v>
                </c:pt>
                <c:pt idx="197" formatCode="0.000000000">
                  <c:v>3.0798445370591836E-2</c:v>
                </c:pt>
                <c:pt idx="198" formatCode="0.000000000">
                  <c:v>3.0421222788234635E-2</c:v>
                </c:pt>
                <c:pt idx="199" formatCode="0.000000000">
                  <c:v>2.9973848287607876E-2</c:v>
                </c:pt>
                <c:pt idx="200" formatCode="0.000000000">
                  <c:v>2.905292315051634E-2</c:v>
                </c:pt>
                <c:pt idx="201" formatCode="0.000000000">
                  <c:v>2.8382826915509664E-2</c:v>
                </c:pt>
                <c:pt idx="202" formatCode="0.000000000">
                  <c:v>2.8386349952205917E-2</c:v>
                </c:pt>
                <c:pt idx="203" formatCode="0.000000000">
                  <c:v>2.7760951963360054E-2</c:v>
                </c:pt>
                <c:pt idx="204" formatCode="0.000000000">
                  <c:v>2.6707199210787774E-2</c:v>
                </c:pt>
                <c:pt idx="205" formatCode="0.000000000">
                  <c:v>2.7200755944431946E-2</c:v>
                </c:pt>
                <c:pt idx="206" formatCode="0.000000000">
                  <c:v>2.6463161716844825E-2</c:v>
                </c:pt>
                <c:pt idx="207" formatCode="0.000000000">
                  <c:v>2.6147872620408616E-2</c:v>
                </c:pt>
                <c:pt idx="208" formatCode="0.000000000">
                  <c:v>2.6113748481867618E-2</c:v>
                </c:pt>
                <c:pt idx="209" formatCode="0.000000000">
                  <c:v>2.5932228919675063E-2</c:v>
                </c:pt>
                <c:pt idx="210" formatCode="0.000000000">
                  <c:v>2.5894451246264945E-2</c:v>
                </c:pt>
                <c:pt idx="211" formatCode="0.000000000">
                  <c:v>2.5786549681114056E-2</c:v>
                </c:pt>
                <c:pt idx="212" formatCode="0.000000000">
                  <c:v>2.5641578425688923E-2</c:v>
                </c:pt>
                <c:pt idx="213" formatCode="0.000000000">
                  <c:v>2.5547947938446679E-2</c:v>
                </c:pt>
                <c:pt idx="214" formatCode="0.000000000">
                  <c:v>2.5330112208920386E-2</c:v>
                </c:pt>
                <c:pt idx="215" formatCode="0.000000000">
                  <c:v>2.6021530032661555E-2</c:v>
                </c:pt>
                <c:pt idx="216" formatCode="0.000000000">
                  <c:v>2.5303267392846777E-2</c:v>
                </c:pt>
                <c:pt idx="217" formatCode="0.000000000">
                  <c:v>2.5920765746086771E-2</c:v>
                </c:pt>
                <c:pt idx="218" formatCode="0.000000000">
                  <c:v>2.5802319901854151E-2</c:v>
                </c:pt>
                <c:pt idx="219" formatCode="0.000000000">
                  <c:v>2.581516754420313E-2</c:v>
                </c:pt>
                <c:pt idx="220" formatCode="0.000000000">
                  <c:v>2.5869677154041908E-2</c:v>
                </c:pt>
                <c:pt idx="221" formatCode="0.000000000">
                  <c:v>2.5802297144101739E-2</c:v>
                </c:pt>
                <c:pt idx="222" formatCode="0.000000000">
                  <c:v>2.5912529629090846E-2</c:v>
                </c:pt>
                <c:pt idx="223" formatCode="0.000000000">
                  <c:v>2.5363665775992812E-2</c:v>
                </c:pt>
                <c:pt idx="224" formatCode="0.000000000">
                  <c:v>2.5300287190336425E-2</c:v>
                </c:pt>
                <c:pt idx="225" formatCode="0.000000000">
                  <c:v>2.4824682086429069E-2</c:v>
                </c:pt>
                <c:pt idx="226" formatCode="0.000000000">
                  <c:v>2.4321157930014818E-2</c:v>
                </c:pt>
                <c:pt idx="227" formatCode="0.000000000">
                  <c:v>2.4219497259042346E-2</c:v>
                </c:pt>
                <c:pt idx="228" formatCode="0.000000000">
                  <c:v>2.3472706946896557E-2</c:v>
                </c:pt>
                <c:pt idx="229" formatCode="0.000000000">
                  <c:v>2.3947958946315982E-2</c:v>
                </c:pt>
                <c:pt idx="230" formatCode="0.000000000">
                  <c:v>2.3620209645678746E-2</c:v>
                </c:pt>
                <c:pt idx="231" formatCode="0.000000000">
                  <c:v>2.3290665039816017E-2</c:v>
                </c:pt>
                <c:pt idx="232" formatCode="0.000000000">
                  <c:v>2.358133789409295E-2</c:v>
                </c:pt>
                <c:pt idx="233" formatCode="0.000000000">
                  <c:v>2.40355490274381E-2</c:v>
                </c:pt>
                <c:pt idx="234" formatCode="0.000000000">
                  <c:v>2.3519680930406631E-2</c:v>
                </c:pt>
                <c:pt idx="235" formatCode="0.000000000">
                  <c:v>2.3321872751408363E-2</c:v>
                </c:pt>
                <c:pt idx="236" formatCode="0.000000000">
                  <c:v>2.3792663818201235E-2</c:v>
                </c:pt>
                <c:pt idx="237" formatCode="0.000000000">
                  <c:v>2.3847959680774945E-2</c:v>
                </c:pt>
                <c:pt idx="238" formatCode="0.000000000">
                  <c:v>2.4059356244616682E-2</c:v>
                </c:pt>
                <c:pt idx="239" formatCode="0.000000000">
                  <c:v>2.4550902224922455E-2</c:v>
                </c:pt>
                <c:pt idx="240" formatCode="0.000000000">
                  <c:v>2.4340259898293127E-2</c:v>
                </c:pt>
                <c:pt idx="241" formatCode="0.000000000">
                  <c:v>2.9934530033116847E-2</c:v>
                </c:pt>
                <c:pt idx="242" formatCode="0.000000000">
                  <c:v>2.9304692907387367E-2</c:v>
                </c:pt>
                <c:pt idx="243" formatCode="0.000000000">
                  <c:v>2.603095856809769E-2</c:v>
                </c:pt>
                <c:pt idx="244" formatCode="0.000000000">
                  <c:v>2.6421241558440983E-2</c:v>
                </c:pt>
                <c:pt idx="245" formatCode="0.000000000">
                  <c:v>2.6567452075420859E-2</c:v>
                </c:pt>
                <c:pt idx="246" formatCode="0.000000000">
                  <c:v>2.6653970212106099E-2</c:v>
                </c:pt>
                <c:pt idx="247" formatCode="0.000000000">
                  <c:v>2.6844078501619951E-2</c:v>
                </c:pt>
                <c:pt idx="248" formatCode="0.000000000">
                  <c:v>2.7534308503396096E-2</c:v>
                </c:pt>
                <c:pt idx="249" formatCode="0.000000000">
                  <c:v>2.732560292146248E-2</c:v>
                </c:pt>
                <c:pt idx="250" formatCode="0.000000000">
                  <c:v>2.7534847908390947E-2</c:v>
                </c:pt>
                <c:pt idx="251" formatCode="0.000000000">
                  <c:v>2.8228729561168005E-2</c:v>
                </c:pt>
                <c:pt idx="252" formatCode="0.000000000">
                  <c:v>2.7518067850237516E-2</c:v>
                </c:pt>
                <c:pt idx="253" formatCode="0.000000000">
                  <c:v>2.8510095657316822E-2</c:v>
                </c:pt>
                <c:pt idx="254" formatCode="0.000000000">
                  <c:v>2.79223032122113E-2</c:v>
                </c:pt>
                <c:pt idx="255" formatCode="0.000000000">
                  <c:v>2.8257242730017715E-2</c:v>
                </c:pt>
                <c:pt idx="256" formatCode="0.000000000">
                  <c:v>2.8567138176750797E-2</c:v>
                </c:pt>
                <c:pt idx="257" formatCode="0.000000000">
                  <c:v>2.8619439064388238E-2</c:v>
                </c:pt>
                <c:pt idx="258" formatCode="0.000000000">
                  <c:v>2.8639643660458496E-2</c:v>
                </c:pt>
                <c:pt idx="259" formatCode="0.000000000">
                  <c:v>2.9430629934043172E-2</c:v>
                </c:pt>
                <c:pt idx="260" formatCode="0.000000000">
                  <c:v>2.9882295978999811E-2</c:v>
                </c:pt>
                <c:pt idx="261" formatCode="0.000000000">
                  <c:v>3.0097900279578864E-2</c:v>
                </c:pt>
                <c:pt idx="262" formatCode="0.000000000">
                  <c:v>3.0411792766700134E-2</c:v>
                </c:pt>
                <c:pt idx="263" formatCode="0.000000000">
                  <c:v>3.1090249714834421E-2</c:v>
                </c:pt>
                <c:pt idx="264" formatCode="0.000000000">
                  <c:v>3.0519889062163019E-2</c:v>
                </c:pt>
                <c:pt idx="265" formatCode="0.000000000">
                  <c:v>3.206385982081357E-2</c:v>
                </c:pt>
                <c:pt idx="266" formatCode="0.000000000">
                  <c:v>3.2041601534071727E-2</c:v>
                </c:pt>
                <c:pt idx="267" formatCode="0.000000000">
                  <c:v>3.2314108512744126E-2</c:v>
                </c:pt>
                <c:pt idx="268" formatCode="0.000000000">
                  <c:v>3.3295977387939983E-2</c:v>
                </c:pt>
                <c:pt idx="269" formatCode="0.000000000">
                  <c:v>3.4039280131552795E-2</c:v>
                </c:pt>
                <c:pt idx="270" formatCode="0.000000000">
                  <c:v>3.482165039232709E-2</c:v>
                </c:pt>
                <c:pt idx="271" formatCode="0.000000000">
                  <c:v>3.624769245507628E-2</c:v>
                </c:pt>
                <c:pt idx="272" formatCode="0.000000000">
                  <c:v>3.7010950222802902E-2</c:v>
                </c:pt>
                <c:pt idx="273" formatCode="0.000000000">
                  <c:v>3.769529597049557E-2</c:v>
                </c:pt>
                <c:pt idx="274" formatCode="0.000000000">
                  <c:v>3.8910695785570597E-2</c:v>
                </c:pt>
                <c:pt idx="275" formatCode="0.000000000">
                  <c:v>3.9803521304215793E-2</c:v>
                </c:pt>
                <c:pt idx="276" formatCode="0.000000000">
                  <c:v>3.9197445852108284E-2</c:v>
                </c:pt>
                <c:pt idx="277" formatCode="0.000000000">
                  <c:v>4.076358646540771E-2</c:v>
                </c:pt>
                <c:pt idx="278" formatCode="0.000000000">
                  <c:v>4.1060191998074681E-2</c:v>
                </c:pt>
                <c:pt idx="279" formatCode="0.000000000">
                  <c:v>4.0470639778658363E-2</c:v>
                </c:pt>
                <c:pt idx="280" formatCode="0.000000000">
                  <c:v>4.0962778031499107E-2</c:v>
                </c:pt>
                <c:pt idx="281" formatCode="0.000000000">
                  <c:v>4.0917966027638863E-2</c:v>
                </c:pt>
                <c:pt idx="282" formatCode="0.000000000">
                  <c:v>4.1362300826653008E-2</c:v>
                </c:pt>
                <c:pt idx="283" formatCode="0.000000000">
                  <c:v>4.1450207534875085E-2</c:v>
                </c:pt>
                <c:pt idx="284" formatCode="0.000000000">
                  <c:v>4.2079805957266091E-2</c:v>
                </c:pt>
                <c:pt idx="285" formatCode="0.000000000">
                  <c:v>4.1882473098452569E-2</c:v>
                </c:pt>
                <c:pt idx="286" formatCode="0.000000000">
                  <c:v>4.1372770538984797E-2</c:v>
                </c:pt>
                <c:pt idx="287" formatCode="0.000000000">
                  <c:v>4.252306497264554E-2</c:v>
                </c:pt>
                <c:pt idx="288" formatCode="0.000000000">
                  <c:v>4.2212191262269348E-2</c:v>
                </c:pt>
                <c:pt idx="289" formatCode="0.000000000">
                  <c:v>4.336645856814865E-2</c:v>
                </c:pt>
                <c:pt idx="290" formatCode="0.000000000">
                  <c:v>4.3294493650917497E-2</c:v>
                </c:pt>
                <c:pt idx="291" formatCode="0.000000000">
                  <c:v>4.3255283602883242E-2</c:v>
                </c:pt>
                <c:pt idx="292" formatCode="0.000000000">
                  <c:v>4.320413373533679E-2</c:v>
                </c:pt>
                <c:pt idx="293" formatCode="0.000000000">
                  <c:v>4.3279993186723195E-2</c:v>
                </c:pt>
                <c:pt idx="294" formatCode="0.000000000">
                  <c:v>4.3550447007239021E-2</c:v>
                </c:pt>
                <c:pt idx="295" formatCode="0.000000000">
                  <c:v>4.3911993299195318E-2</c:v>
                </c:pt>
                <c:pt idx="296" formatCode="0.000000000">
                  <c:v>4.3640385713369298E-2</c:v>
                </c:pt>
                <c:pt idx="297" formatCode="0.000000000">
                  <c:v>4.347498289606451E-2</c:v>
                </c:pt>
                <c:pt idx="298" formatCode="0.000000000">
                  <c:v>4.2926333706770396E-2</c:v>
                </c:pt>
                <c:pt idx="299" formatCode="0.000000000">
                  <c:v>4.4172051335488585E-2</c:v>
                </c:pt>
                <c:pt idx="300" formatCode="0.000000000">
                  <c:v>4.3450706545386714E-2</c:v>
                </c:pt>
                <c:pt idx="301" formatCode="0.000000000">
                  <c:v>3.4122035213260161E-2</c:v>
                </c:pt>
                <c:pt idx="302" formatCode="0.000000000">
                  <c:v>3.4081470843608276E-2</c:v>
                </c:pt>
                <c:pt idx="303" formatCode="0.000000000">
                  <c:v>3.5437170745975424E-2</c:v>
                </c:pt>
                <c:pt idx="304" formatCode="0.000000000">
                  <c:v>4.0128085569776185E-2</c:v>
                </c:pt>
                <c:pt idx="305" formatCode="0.000000000">
                  <c:v>4.1086539002741299E-2</c:v>
                </c:pt>
                <c:pt idx="306" formatCode="0.000000000">
                  <c:v>4.0900000292377371E-2</c:v>
                </c:pt>
                <c:pt idx="307" formatCode="0.000000000">
                  <c:v>4.0139807746401274E-2</c:v>
                </c:pt>
                <c:pt idx="308" formatCode="0.000000000">
                  <c:v>3.9280589439618561E-2</c:v>
                </c:pt>
                <c:pt idx="309" formatCode="0.000000000">
                  <c:v>3.794039083545471E-2</c:v>
                </c:pt>
                <c:pt idx="310" formatCode="0.000000000">
                  <c:v>3.6670287464311738E-2</c:v>
                </c:pt>
                <c:pt idx="311" formatCode="0.000000000">
                  <c:v>3.6983306697883238E-2</c:v>
                </c:pt>
                <c:pt idx="312" formatCode="0.000000000">
                  <c:v>3.4948694215362175E-2</c:v>
                </c:pt>
                <c:pt idx="313" formatCode="0.000000000">
                  <c:v>3.7718327181327158E-2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E7A-4335-A98E-7BAB9B49C66A}"/>
            </c:ext>
          </c:extLst>
        </c:ser>
        <c:ser>
          <c:idx val="6"/>
          <c:order val="3"/>
          <c:tx>
            <c:strRef>
              <c:f>Proyeccion_NPL!$H$3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rgbClr val="F7893B"/>
              </a:solidFill>
              <a:round/>
            </a:ln>
            <a:effectLst/>
          </c:spPr>
          <c:marker>
            <c:symbol val="none"/>
          </c:marker>
          <c:cat>
            <c:numRef>
              <c:f>Proyeccion_NPL!$A$5:$A$318</c:f>
              <c:numCache>
                <c:formatCode>m/d/yyyy</c:formatCode>
                <c:ptCount val="314"/>
                <c:pt idx="0">
                  <c:v>34669</c:v>
                </c:pt>
                <c:pt idx="1">
                  <c:v>34700</c:v>
                </c:pt>
                <c:pt idx="2">
                  <c:v>34731</c:v>
                </c:pt>
                <c:pt idx="3">
                  <c:v>34759</c:v>
                </c:pt>
                <c:pt idx="4">
                  <c:v>34790</c:v>
                </c:pt>
                <c:pt idx="5">
                  <c:v>34820</c:v>
                </c:pt>
                <c:pt idx="6">
                  <c:v>34851</c:v>
                </c:pt>
                <c:pt idx="7">
                  <c:v>34881</c:v>
                </c:pt>
                <c:pt idx="8">
                  <c:v>34912</c:v>
                </c:pt>
                <c:pt idx="9">
                  <c:v>34943</c:v>
                </c:pt>
                <c:pt idx="10">
                  <c:v>34973</c:v>
                </c:pt>
                <c:pt idx="11">
                  <c:v>35004</c:v>
                </c:pt>
                <c:pt idx="12">
                  <c:v>35034</c:v>
                </c:pt>
                <c:pt idx="13">
                  <c:v>35065</c:v>
                </c:pt>
                <c:pt idx="14">
                  <c:v>35096</c:v>
                </c:pt>
                <c:pt idx="15">
                  <c:v>35125</c:v>
                </c:pt>
                <c:pt idx="16">
                  <c:v>35156</c:v>
                </c:pt>
                <c:pt idx="17">
                  <c:v>35186</c:v>
                </c:pt>
                <c:pt idx="18">
                  <c:v>35217</c:v>
                </c:pt>
                <c:pt idx="19">
                  <c:v>35247</c:v>
                </c:pt>
                <c:pt idx="20">
                  <c:v>35278</c:v>
                </c:pt>
                <c:pt idx="21">
                  <c:v>35309</c:v>
                </c:pt>
                <c:pt idx="22">
                  <c:v>35339</c:v>
                </c:pt>
                <c:pt idx="23">
                  <c:v>35370</c:v>
                </c:pt>
                <c:pt idx="24">
                  <c:v>35400</c:v>
                </c:pt>
                <c:pt idx="25">
                  <c:v>35431</c:v>
                </c:pt>
                <c:pt idx="26">
                  <c:v>35462</c:v>
                </c:pt>
                <c:pt idx="27">
                  <c:v>35490</c:v>
                </c:pt>
                <c:pt idx="28">
                  <c:v>35521</c:v>
                </c:pt>
                <c:pt idx="29">
                  <c:v>35551</c:v>
                </c:pt>
                <c:pt idx="30">
                  <c:v>35582</c:v>
                </c:pt>
                <c:pt idx="31">
                  <c:v>35612</c:v>
                </c:pt>
                <c:pt idx="32">
                  <c:v>35643</c:v>
                </c:pt>
                <c:pt idx="33">
                  <c:v>35674</c:v>
                </c:pt>
                <c:pt idx="34">
                  <c:v>35704</c:v>
                </c:pt>
                <c:pt idx="35">
                  <c:v>35735</c:v>
                </c:pt>
                <c:pt idx="36">
                  <c:v>35765</c:v>
                </c:pt>
                <c:pt idx="37">
                  <c:v>35796</c:v>
                </c:pt>
                <c:pt idx="38">
                  <c:v>35827</c:v>
                </c:pt>
                <c:pt idx="39">
                  <c:v>35855</c:v>
                </c:pt>
                <c:pt idx="40">
                  <c:v>35886</c:v>
                </c:pt>
                <c:pt idx="41">
                  <c:v>35916</c:v>
                </c:pt>
                <c:pt idx="42">
                  <c:v>35947</c:v>
                </c:pt>
                <c:pt idx="43">
                  <c:v>35977</c:v>
                </c:pt>
                <c:pt idx="44">
                  <c:v>36008</c:v>
                </c:pt>
                <c:pt idx="45">
                  <c:v>36039</c:v>
                </c:pt>
                <c:pt idx="46">
                  <c:v>36069</c:v>
                </c:pt>
                <c:pt idx="47">
                  <c:v>36100</c:v>
                </c:pt>
                <c:pt idx="48">
                  <c:v>36130</c:v>
                </c:pt>
                <c:pt idx="49">
                  <c:v>36161</c:v>
                </c:pt>
                <c:pt idx="50">
                  <c:v>36192</c:v>
                </c:pt>
                <c:pt idx="51">
                  <c:v>36220</c:v>
                </c:pt>
                <c:pt idx="52">
                  <c:v>36251</c:v>
                </c:pt>
                <c:pt idx="53">
                  <c:v>36281</c:v>
                </c:pt>
                <c:pt idx="54">
                  <c:v>36312</c:v>
                </c:pt>
                <c:pt idx="55">
                  <c:v>36342</c:v>
                </c:pt>
                <c:pt idx="56">
                  <c:v>36373</c:v>
                </c:pt>
                <c:pt idx="57">
                  <c:v>36404</c:v>
                </c:pt>
                <c:pt idx="58">
                  <c:v>36434</c:v>
                </c:pt>
                <c:pt idx="59">
                  <c:v>36465</c:v>
                </c:pt>
                <c:pt idx="60">
                  <c:v>36495</c:v>
                </c:pt>
                <c:pt idx="61">
                  <c:v>36526</c:v>
                </c:pt>
                <c:pt idx="62">
                  <c:v>36557</c:v>
                </c:pt>
                <c:pt idx="63">
                  <c:v>36586</c:v>
                </c:pt>
                <c:pt idx="64">
                  <c:v>36617</c:v>
                </c:pt>
                <c:pt idx="65">
                  <c:v>36647</c:v>
                </c:pt>
                <c:pt idx="66">
                  <c:v>36678</c:v>
                </c:pt>
                <c:pt idx="67">
                  <c:v>36708</c:v>
                </c:pt>
                <c:pt idx="68">
                  <c:v>36739</c:v>
                </c:pt>
                <c:pt idx="69">
                  <c:v>36770</c:v>
                </c:pt>
                <c:pt idx="70">
                  <c:v>36800</c:v>
                </c:pt>
                <c:pt idx="71">
                  <c:v>36831</c:v>
                </c:pt>
                <c:pt idx="72">
                  <c:v>36861</c:v>
                </c:pt>
                <c:pt idx="73">
                  <c:v>36892</c:v>
                </c:pt>
                <c:pt idx="74">
                  <c:v>36923</c:v>
                </c:pt>
                <c:pt idx="75">
                  <c:v>36951</c:v>
                </c:pt>
                <c:pt idx="76">
                  <c:v>36982</c:v>
                </c:pt>
                <c:pt idx="77">
                  <c:v>37012</c:v>
                </c:pt>
                <c:pt idx="78">
                  <c:v>37043</c:v>
                </c:pt>
                <c:pt idx="79">
                  <c:v>37073</c:v>
                </c:pt>
                <c:pt idx="80">
                  <c:v>37104</c:v>
                </c:pt>
                <c:pt idx="81">
                  <c:v>37135</c:v>
                </c:pt>
                <c:pt idx="82">
                  <c:v>37165</c:v>
                </c:pt>
                <c:pt idx="83">
                  <c:v>37196</c:v>
                </c:pt>
                <c:pt idx="84">
                  <c:v>37226</c:v>
                </c:pt>
                <c:pt idx="85">
                  <c:v>37257</c:v>
                </c:pt>
                <c:pt idx="86">
                  <c:v>37288</c:v>
                </c:pt>
                <c:pt idx="87">
                  <c:v>37316</c:v>
                </c:pt>
                <c:pt idx="88">
                  <c:v>37347</c:v>
                </c:pt>
                <c:pt idx="89">
                  <c:v>37377</c:v>
                </c:pt>
                <c:pt idx="90">
                  <c:v>37408</c:v>
                </c:pt>
                <c:pt idx="91">
                  <c:v>37438</c:v>
                </c:pt>
                <c:pt idx="92">
                  <c:v>37469</c:v>
                </c:pt>
                <c:pt idx="93">
                  <c:v>37500</c:v>
                </c:pt>
                <c:pt idx="94">
                  <c:v>37530</c:v>
                </c:pt>
                <c:pt idx="95">
                  <c:v>37561</c:v>
                </c:pt>
                <c:pt idx="96">
                  <c:v>37591</c:v>
                </c:pt>
                <c:pt idx="97">
                  <c:v>37622</c:v>
                </c:pt>
                <c:pt idx="98">
                  <c:v>37653</c:v>
                </c:pt>
                <c:pt idx="99">
                  <c:v>37681</c:v>
                </c:pt>
                <c:pt idx="100">
                  <c:v>37712</c:v>
                </c:pt>
                <c:pt idx="101">
                  <c:v>37742</c:v>
                </c:pt>
                <c:pt idx="102">
                  <c:v>37773</c:v>
                </c:pt>
                <c:pt idx="103">
                  <c:v>37803</c:v>
                </c:pt>
                <c:pt idx="104">
                  <c:v>37834</c:v>
                </c:pt>
                <c:pt idx="105">
                  <c:v>37865</c:v>
                </c:pt>
                <c:pt idx="106">
                  <c:v>37895</c:v>
                </c:pt>
                <c:pt idx="107">
                  <c:v>37926</c:v>
                </c:pt>
                <c:pt idx="108">
                  <c:v>37956</c:v>
                </c:pt>
                <c:pt idx="109">
                  <c:v>37987</c:v>
                </c:pt>
                <c:pt idx="110">
                  <c:v>38018</c:v>
                </c:pt>
                <c:pt idx="111">
                  <c:v>38047</c:v>
                </c:pt>
                <c:pt idx="112">
                  <c:v>38078</c:v>
                </c:pt>
                <c:pt idx="113">
                  <c:v>38108</c:v>
                </c:pt>
                <c:pt idx="114">
                  <c:v>38139</c:v>
                </c:pt>
                <c:pt idx="115">
                  <c:v>38169</c:v>
                </c:pt>
                <c:pt idx="116">
                  <c:v>38200</c:v>
                </c:pt>
                <c:pt idx="117">
                  <c:v>38231</c:v>
                </c:pt>
                <c:pt idx="118">
                  <c:v>38261</c:v>
                </c:pt>
                <c:pt idx="119">
                  <c:v>38292</c:v>
                </c:pt>
                <c:pt idx="120">
                  <c:v>38322</c:v>
                </c:pt>
                <c:pt idx="121">
                  <c:v>38353</c:v>
                </c:pt>
                <c:pt idx="122">
                  <c:v>38384</c:v>
                </c:pt>
                <c:pt idx="123">
                  <c:v>38412</c:v>
                </c:pt>
                <c:pt idx="124">
                  <c:v>38443</c:v>
                </c:pt>
                <c:pt idx="125">
                  <c:v>38473</c:v>
                </c:pt>
                <c:pt idx="126">
                  <c:v>38504</c:v>
                </c:pt>
                <c:pt idx="127">
                  <c:v>38534</c:v>
                </c:pt>
                <c:pt idx="128">
                  <c:v>38565</c:v>
                </c:pt>
                <c:pt idx="129">
                  <c:v>38596</c:v>
                </c:pt>
                <c:pt idx="130">
                  <c:v>38626</c:v>
                </c:pt>
                <c:pt idx="131">
                  <c:v>38657</c:v>
                </c:pt>
                <c:pt idx="132">
                  <c:v>38687</c:v>
                </c:pt>
                <c:pt idx="133">
                  <c:v>38718</c:v>
                </c:pt>
                <c:pt idx="134">
                  <c:v>38749</c:v>
                </c:pt>
                <c:pt idx="135">
                  <c:v>38777</c:v>
                </c:pt>
                <c:pt idx="136">
                  <c:v>38808</c:v>
                </c:pt>
                <c:pt idx="137">
                  <c:v>38838</c:v>
                </c:pt>
                <c:pt idx="138">
                  <c:v>38869</c:v>
                </c:pt>
                <c:pt idx="139">
                  <c:v>38899</c:v>
                </c:pt>
                <c:pt idx="140">
                  <c:v>38930</c:v>
                </c:pt>
                <c:pt idx="141">
                  <c:v>38961</c:v>
                </c:pt>
                <c:pt idx="142">
                  <c:v>38991</c:v>
                </c:pt>
                <c:pt idx="143">
                  <c:v>39022</c:v>
                </c:pt>
                <c:pt idx="144">
                  <c:v>39052</c:v>
                </c:pt>
                <c:pt idx="145">
                  <c:v>39083</c:v>
                </c:pt>
                <c:pt idx="146">
                  <c:v>39114</c:v>
                </c:pt>
                <c:pt idx="147">
                  <c:v>39142</c:v>
                </c:pt>
                <c:pt idx="148">
                  <c:v>39173</c:v>
                </c:pt>
                <c:pt idx="149">
                  <c:v>39203</c:v>
                </c:pt>
                <c:pt idx="150">
                  <c:v>39234</c:v>
                </c:pt>
                <c:pt idx="151">
                  <c:v>39264</c:v>
                </c:pt>
                <c:pt idx="152">
                  <c:v>39295</c:v>
                </c:pt>
                <c:pt idx="153">
                  <c:v>39326</c:v>
                </c:pt>
                <c:pt idx="154">
                  <c:v>39356</c:v>
                </c:pt>
                <c:pt idx="155">
                  <c:v>39387</c:v>
                </c:pt>
                <c:pt idx="156">
                  <c:v>39417</c:v>
                </c:pt>
                <c:pt idx="157">
                  <c:v>39448</c:v>
                </c:pt>
                <c:pt idx="158">
                  <c:v>39479</c:v>
                </c:pt>
                <c:pt idx="159">
                  <c:v>39508</c:v>
                </c:pt>
                <c:pt idx="160">
                  <c:v>39539</c:v>
                </c:pt>
                <c:pt idx="161">
                  <c:v>39569</c:v>
                </c:pt>
                <c:pt idx="162">
                  <c:v>39600</c:v>
                </c:pt>
                <c:pt idx="163">
                  <c:v>39630</c:v>
                </c:pt>
                <c:pt idx="164">
                  <c:v>39661</c:v>
                </c:pt>
                <c:pt idx="165">
                  <c:v>39692</c:v>
                </c:pt>
                <c:pt idx="166">
                  <c:v>39722</c:v>
                </c:pt>
                <c:pt idx="167">
                  <c:v>39753</c:v>
                </c:pt>
                <c:pt idx="168">
                  <c:v>39783</c:v>
                </c:pt>
                <c:pt idx="169">
                  <c:v>39814</c:v>
                </c:pt>
                <c:pt idx="170">
                  <c:v>39845</c:v>
                </c:pt>
                <c:pt idx="171">
                  <c:v>39873</c:v>
                </c:pt>
                <c:pt idx="172">
                  <c:v>39904</c:v>
                </c:pt>
                <c:pt idx="173">
                  <c:v>39934</c:v>
                </c:pt>
                <c:pt idx="174">
                  <c:v>39965</c:v>
                </c:pt>
                <c:pt idx="175">
                  <c:v>39995</c:v>
                </c:pt>
                <c:pt idx="176">
                  <c:v>40026</c:v>
                </c:pt>
                <c:pt idx="177">
                  <c:v>40057</c:v>
                </c:pt>
                <c:pt idx="178">
                  <c:v>40087</c:v>
                </c:pt>
                <c:pt idx="179">
                  <c:v>40118</c:v>
                </c:pt>
                <c:pt idx="180">
                  <c:v>40148</c:v>
                </c:pt>
                <c:pt idx="181">
                  <c:v>40179</c:v>
                </c:pt>
                <c:pt idx="182">
                  <c:v>40210</c:v>
                </c:pt>
                <c:pt idx="183">
                  <c:v>40238</c:v>
                </c:pt>
                <c:pt idx="184">
                  <c:v>40269</c:v>
                </c:pt>
                <c:pt idx="185">
                  <c:v>40299</c:v>
                </c:pt>
                <c:pt idx="186">
                  <c:v>40330</c:v>
                </c:pt>
                <c:pt idx="187">
                  <c:v>40360</c:v>
                </c:pt>
                <c:pt idx="188">
                  <c:v>40391</c:v>
                </c:pt>
                <c:pt idx="189">
                  <c:v>40422</c:v>
                </c:pt>
                <c:pt idx="190">
                  <c:v>40452</c:v>
                </c:pt>
                <c:pt idx="191">
                  <c:v>40483</c:v>
                </c:pt>
                <c:pt idx="192">
                  <c:v>40513</c:v>
                </c:pt>
                <c:pt idx="193">
                  <c:v>40544</c:v>
                </c:pt>
                <c:pt idx="194">
                  <c:v>40575</c:v>
                </c:pt>
                <c:pt idx="195">
                  <c:v>40603</c:v>
                </c:pt>
                <c:pt idx="196">
                  <c:v>40634</c:v>
                </c:pt>
                <c:pt idx="197">
                  <c:v>40664</c:v>
                </c:pt>
                <c:pt idx="198">
                  <c:v>40695</c:v>
                </c:pt>
                <c:pt idx="199">
                  <c:v>40725</c:v>
                </c:pt>
                <c:pt idx="200">
                  <c:v>40756</c:v>
                </c:pt>
                <c:pt idx="201">
                  <c:v>40787</c:v>
                </c:pt>
                <c:pt idx="202">
                  <c:v>40817</c:v>
                </c:pt>
                <c:pt idx="203">
                  <c:v>40848</c:v>
                </c:pt>
                <c:pt idx="204">
                  <c:v>40878</c:v>
                </c:pt>
                <c:pt idx="205">
                  <c:v>40909</c:v>
                </c:pt>
                <c:pt idx="206">
                  <c:v>40940</c:v>
                </c:pt>
                <c:pt idx="207">
                  <c:v>40969</c:v>
                </c:pt>
                <c:pt idx="208">
                  <c:v>41000</c:v>
                </c:pt>
                <c:pt idx="209">
                  <c:v>41030</c:v>
                </c:pt>
                <c:pt idx="210">
                  <c:v>41061</c:v>
                </c:pt>
                <c:pt idx="211">
                  <c:v>41091</c:v>
                </c:pt>
                <c:pt idx="212">
                  <c:v>41122</c:v>
                </c:pt>
                <c:pt idx="213">
                  <c:v>41153</c:v>
                </c:pt>
                <c:pt idx="214">
                  <c:v>41183</c:v>
                </c:pt>
                <c:pt idx="215">
                  <c:v>41214</c:v>
                </c:pt>
                <c:pt idx="216">
                  <c:v>41244</c:v>
                </c:pt>
                <c:pt idx="217">
                  <c:v>41275</c:v>
                </c:pt>
                <c:pt idx="218">
                  <c:v>41306</c:v>
                </c:pt>
                <c:pt idx="219">
                  <c:v>41334</c:v>
                </c:pt>
                <c:pt idx="220">
                  <c:v>41365</c:v>
                </c:pt>
                <c:pt idx="221">
                  <c:v>41395</c:v>
                </c:pt>
                <c:pt idx="222">
                  <c:v>41426</c:v>
                </c:pt>
                <c:pt idx="223">
                  <c:v>41456</c:v>
                </c:pt>
                <c:pt idx="224">
                  <c:v>41487</c:v>
                </c:pt>
                <c:pt idx="225">
                  <c:v>41518</c:v>
                </c:pt>
                <c:pt idx="226">
                  <c:v>41548</c:v>
                </c:pt>
                <c:pt idx="227">
                  <c:v>41579</c:v>
                </c:pt>
                <c:pt idx="228">
                  <c:v>41609</c:v>
                </c:pt>
                <c:pt idx="229">
                  <c:v>41640</c:v>
                </c:pt>
                <c:pt idx="230">
                  <c:v>41671</c:v>
                </c:pt>
                <c:pt idx="231">
                  <c:v>41699</c:v>
                </c:pt>
                <c:pt idx="232">
                  <c:v>41730</c:v>
                </c:pt>
                <c:pt idx="233">
                  <c:v>41760</c:v>
                </c:pt>
                <c:pt idx="234">
                  <c:v>41791</c:v>
                </c:pt>
                <c:pt idx="235">
                  <c:v>41821</c:v>
                </c:pt>
                <c:pt idx="236">
                  <c:v>41852</c:v>
                </c:pt>
                <c:pt idx="237">
                  <c:v>41883</c:v>
                </c:pt>
                <c:pt idx="238">
                  <c:v>41913</c:v>
                </c:pt>
                <c:pt idx="239">
                  <c:v>41944</c:v>
                </c:pt>
                <c:pt idx="240">
                  <c:v>41974</c:v>
                </c:pt>
                <c:pt idx="241">
                  <c:v>42005</c:v>
                </c:pt>
                <c:pt idx="242">
                  <c:v>42036</c:v>
                </c:pt>
                <c:pt idx="243">
                  <c:v>42064</c:v>
                </c:pt>
                <c:pt idx="244">
                  <c:v>42095</c:v>
                </c:pt>
                <c:pt idx="245">
                  <c:v>42125</c:v>
                </c:pt>
                <c:pt idx="246">
                  <c:v>42156</c:v>
                </c:pt>
                <c:pt idx="247">
                  <c:v>42186</c:v>
                </c:pt>
                <c:pt idx="248">
                  <c:v>42217</c:v>
                </c:pt>
                <c:pt idx="249">
                  <c:v>42248</c:v>
                </c:pt>
                <c:pt idx="250">
                  <c:v>42278</c:v>
                </c:pt>
                <c:pt idx="251">
                  <c:v>42309</c:v>
                </c:pt>
                <c:pt idx="252">
                  <c:v>42339</c:v>
                </c:pt>
                <c:pt idx="253">
                  <c:v>42370</c:v>
                </c:pt>
                <c:pt idx="254">
                  <c:v>42401</c:v>
                </c:pt>
                <c:pt idx="255">
                  <c:v>42430</c:v>
                </c:pt>
                <c:pt idx="256">
                  <c:v>42461</c:v>
                </c:pt>
                <c:pt idx="257">
                  <c:v>42491</c:v>
                </c:pt>
                <c:pt idx="258">
                  <c:v>42522</c:v>
                </c:pt>
                <c:pt idx="259">
                  <c:v>42552</c:v>
                </c:pt>
                <c:pt idx="260">
                  <c:v>42583</c:v>
                </c:pt>
                <c:pt idx="261">
                  <c:v>42614</c:v>
                </c:pt>
                <c:pt idx="262">
                  <c:v>42644</c:v>
                </c:pt>
                <c:pt idx="263">
                  <c:v>42675</c:v>
                </c:pt>
                <c:pt idx="264">
                  <c:v>42705</c:v>
                </c:pt>
                <c:pt idx="265">
                  <c:v>42736</c:v>
                </c:pt>
                <c:pt idx="266">
                  <c:v>42767</c:v>
                </c:pt>
                <c:pt idx="267">
                  <c:v>42795</c:v>
                </c:pt>
                <c:pt idx="268">
                  <c:v>42826</c:v>
                </c:pt>
                <c:pt idx="269">
                  <c:v>42856</c:v>
                </c:pt>
                <c:pt idx="270">
                  <c:v>42887</c:v>
                </c:pt>
                <c:pt idx="271">
                  <c:v>42917</c:v>
                </c:pt>
                <c:pt idx="272">
                  <c:v>42948</c:v>
                </c:pt>
                <c:pt idx="273">
                  <c:v>42979</c:v>
                </c:pt>
                <c:pt idx="274">
                  <c:v>43009</c:v>
                </c:pt>
                <c:pt idx="275">
                  <c:v>43040</c:v>
                </c:pt>
                <c:pt idx="276">
                  <c:v>43070</c:v>
                </c:pt>
                <c:pt idx="277">
                  <c:v>43101</c:v>
                </c:pt>
                <c:pt idx="278">
                  <c:v>43132</c:v>
                </c:pt>
                <c:pt idx="279">
                  <c:v>43160</c:v>
                </c:pt>
                <c:pt idx="280">
                  <c:v>43191</c:v>
                </c:pt>
                <c:pt idx="281">
                  <c:v>43221</c:v>
                </c:pt>
                <c:pt idx="282">
                  <c:v>43252</c:v>
                </c:pt>
                <c:pt idx="283">
                  <c:v>43282</c:v>
                </c:pt>
                <c:pt idx="284">
                  <c:v>43313</c:v>
                </c:pt>
                <c:pt idx="285">
                  <c:v>43344</c:v>
                </c:pt>
                <c:pt idx="286">
                  <c:v>43374</c:v>
                </c:pt>
                <c:pt idx="287">
                  <c:v>43405</c:v>
                </c:pt>
                <c:pt idx="288">
                  <c:v>43435</c:v>
                </c:pt>
                <c:pt idx="289">
                  <c:v>43466</c:v>
                </c:pt>
                <c:pt idx="290">
                  <c:v>43497</c:v>
                </c:pt>
                <c:pt idx="291">
                  <c:v>43525</c:v>
                </c:pt>
                <c:pt idx="292">
                  <c:v>43556</c:v>
                </c:pt>
                <c:pt idx="293">
                  <c:v>43586</c:v>
                </c:pt>
                <c:pt idx="294">
                  <c:v>43617</c:v>
                </c:pt>
                <c:pt idx="295">
                  <c:v>43647</c:v>
                </c:pt>
                <c:pt idx="296">
                  <c:v>43678</c:v>
                </c:pt>
                <c:pt idx="297">
                  <c:v>43709</c:v>
                </c:pt>
                <c:pt idx="298">
                  <c:v>43739</c:v>
                </c:pt>
                <c:pt idx="299">
                  <c:v>43770</c:v>
                </c:pt>
                <c:pt idx="300">
                  <c:v>43800</c:v>
                </c:pt>
                <c:pt idx="301">
                  <c:v>43831</c:v>
                </c:pt>
                <c:pt idx="302">
                  <c:v>43862</c:v>
                </c:pt>
                <c:pt idx="303">
                  <c:v>43891</c:v>
                </c:pt>
                <c:pt idx="304">
                  <c:v>43922</c:v>
                </c:pt>
                <c:pt idx="305">
                  <c:v>43952</c:v>
                </c:pt>
                <c:pt idx="306">
                  <c:v>43983</c:v>
                </c:pt>
                <c:pt idx="307">
                  <c:v>44013</c:v>
                </c:pt>
                <c:pt idx="308">
                  <c:v>44044</c:v>
                </c:pt>
                <c:pt idx="309">
                  <c:v>44075</c:v>
                </c:pt>
                <c:pt idx="310">
                  <c:v>44105</c:v>
                </c:pt>
                <c:pt idx="311">
                  <c:v>44136</c:v>
                </c:pt>
                <c:pt idx="312">
                  <c:v>44166</c:v>
                </c:pt>
                <c:pt idx="313">
                  <c:v>44197</c:v>
                </c:pt>
              </c:numCache>
            </c:numRef>
          </c:cat>
          <c:val>
            <c:numRef>
              <c:f>Proyeccion_NPL!$H$5:$H$318</c:f>
              <c:numCache>
                <c:formatCode>General</c:formatCode>
                <c:ptCount val="314"/>
                <c:pt idx="0">
                  <c:v>5.2064438372160494E-2</c:v>
                </c:pt>
                <c:pt idx="1">
                  <c:v>5.7617412053724872E-2</c:v>
                </c:pt>
                <c:pt idx="2">
                  <c:v>6.0005905139773906E-2</c:v>
                </c:pt>
                <c:pt idx="3">
                  <c:v>5.6657000043440028E-2</c:v>
                </c:pt>
                <c:pt idx="4">
                  <c:v>5.9525512047962539E-2</c:v>
                </c:pt>
                <c:pt idx="5">
                  <c:v>5.8401657605500257E-2</c:v>
                </c:pt>
                <c:pt idx="6">
                  <c:v>5.6462143530903376E-2</c:v>
                </c:pt>
                <c:pt idx="7">
                  <c:v>6.2295002184520373E-2</c:v>
                </c:pt>
                <c:pt idx="8">
                  <c:v>6.1807968661926789E-2</c:v>
                </c:pt>
                <c:pt idx="9">
                  <c:v>5.9338171554123208E-2</c:v>
                </c:pt>
                <c:pt idx="10">
                  <c:v>6.0660832047132449E-2</c:v>
                </c:pt>
                <c:pt idx="11">
                  <c:v>6.1409842966472589E-2</c:v>
                </c:pt>
                <c:pt idx="12">
                  <c:v>5.7479307734835026E-2</c:v>
                </c:pt>
                <c:pt idx="13">
                  <c:v>6.2460008444100164E-2</c:v>
                </c:pt>
                <c:pt idx="14">
                  <c:v>6.4579460040035619E-2</c:v>
                </c:pt>
                <c:pt idx="15">
                  <c:v>6.4023629399966669E-2</c:v>
                </c:pt>
                <c:pt idx="16">
                  <c:v>6.7617730613276153E-2</c:v>
                </c:pt>
                <c:pt idx="17">
                  <c:v>6.7224492924878296E-2</c:v>
                </c:pt>
                <c:pt idx="18">
                  <c:v>6.6051916469437019E-2</c:v>
                </c:pt>
                <c:pt idx="19">
                  <c:v>6.9367711967612988E-2</c:v>
                </c:pt>
                <c:pt idx="20">
                  <c:v>7.2146223807078816E-2</c:v>
                </c:pt>
                <c:pt idx="21">
                  <c:v>7.1604758566330098E-2</c:v>
                </c:pt>
                <c:pt idx="22">
                  <c:v>7.510973645457128E-2</c:v>
                </c:pt>
                <c:pt idx="23">
                  <c:v>7.6441899137014463E-2</c:v>
                </c:pt>
                <c:pt idx="24">
                  <c:v>6.7308880783679109E-2</c:v>
                </c:pt>
                <c:pt idx="25">
                  <c:v>7.2057701723585291E-2</c:v>
                </c:pt>
                <c:pt idx="26">
                  <c:v>7.4234145321602885E-2</c:v>
                </c:pt>
                <c:pt idx="27">
                  <c:v>7.6398362492903285E-2</c:v>
                </c:pt>
                <c:pt idx="28">
                  <c:v>7.5551098158273211E-2</c:v>
                </c:pt>
                <c:pt idx="29">
                  <c:v>7.5240288889832377E-2</c:v>
                </c:pt>
                <c:pt idx="30">
                  <c:v>7.2705683513519415E-2</c:v>
                </c:pt>
                <c:pt idx="31">
                  <c:v>7.3821722518589719E-2</c:v>
                </c:pt>
                <c:pt idx="32">
                  <c:v>7.5469880534135531E-2</c:v>
                </c:pt>
                <c:pt idx="33">
                  <c:v>7.3113162294658973E-2</c:v>
                </c:pt>
                <c:pt idx="34">
                  <c:v>7.1996237210851799E-2</c:v>
                </c:pt>
                <c:pt idx="35">
                  <c:v>7.3217418568846684E-2</c:v>
                </c:pt>
                <c:pt idx="36">
                  <c:v>6.6663972964232973E-2</c:v>
                </c:pt>
                <c:pt idx="37">
                  <c:v>7.1049632516826985E-2</c:v>
                </c:pt>
                <c:pt idx="38">
                  <c:v>7.3960970983203478E-2</c:v>
                </c:pt>
                <c:pt idx="39">
                  <c:v>7.8004082954453421E-2</c:v>
                </c:pt>
                <c:pt idx="40">
                  <c:v>7.9396171343168759E-2</c:v>
                </c:pt>
                <c:pt idx="41">
                  <c:v>7.9577824270108635E-2</c:v>
                </c:pt>
                <c:pt idx="42">
                  <c:v>8.2039344675911036E-2</c:v>
                </c:pt>
                <c:pt idx="43">
                  <c:v>8.42669173897347E-2</c:v>
                </c:pt>
                <c:pt idx="44">
                  <c:v>8.9424680826989483E-2</c:v>
                </c:pt>
                <c:pt idx="45">
                  <c:v>9.0403642776577836E-2</c:v>
                </c:pt>
                <c:pt idx="46">
                  <c:v>9.9462476056912608E-2</c:v>
                </c:pt>
                <c:pt idx="47">
                  <c:v>0.10824544108495812</c:v>
                </c:pt>
                <c:pt idx="48">
                  <c:v>0.10514135463394392</c:v>
                </c:pt>
                <c:pt idx="49">
                  <c:v>0.11983884844807949</c:v>
                </c:pt>
                <c:pt idx="50">
                  <c:v>0.1278840199291004</c:v>
                </c:pt>
                <c:pt idx="51">
                  <c:v>0.13540591797559468</c:v>
                </c:pt>
                <c:pt idx="52">
                  <c:v>0.14503507661341231</c:v>
                </c:pt>
                <c:pt idx="53">
                  <c:v>0.14058707817058747</c:v>
                </c:pt>
                <c:pt idx="54">
                  <c:v>0.13679757452959165</c:v>
                </c:pt>
                <c:pt idx="55">
                  <c:v>0.1347875391911087</c:v>
                </c:pt>
                <c:pt idx="56">
                  <c:v>0.13562416349340367</c:v>
                </c:pt>
                <c:pt idx="57">
                  <c:v>0.1343383018932022</c:v>
                </c:pt>
                <c:pt idx="58">
                  <c:v>0.14429071224053067</c:v>
                </c:pt>
                <c:pt idx="59">
                  <c:v>0.16319442965706701</c:v>
                </c:pt>
                <c:pt idx="60">
                  <c:v>0.13561934237661069</c:v>
                </c:pt>
                <c:pt idx="61">
                  <c:v>0.13082899408951015</c:v>
                </c:pt>
                <c:pt idx="62">
                  <c:v>0.12858982995182952</c:v>
                </c:pt>
                <c:pt idx="63">
                  <c:v>0.12172945269333947</c:v>
                </c:pt>
                <c:pt idx="64">
                  <c:v>0.11622745818027037</c:v>
                </c:pt>
                <c:pt idx="65">
                  <c:v>0.11249860117440411</c:v>
                </c:pt>
                <c:pt idx="66">
                  <c:v>0.10589977591899973</c:v>
                </c:pt>
                <c:pt idx="67">
                  <c:v>0.1162930063261093</c:v>
                </c:pt>
                <c:pt idx="68">
                  <c:v>0.12062101940844201</c:v>
                </c:pt>
                <c:pt idx="69">
                  <c:v>0.12364343229750512</c:v>
                </c:pt>
                <c:pt idx="70">
                  <c:v>0.1159165367020253</c:v>
                </c:pt>
                <c:pt idx="71">
                  <c:v>0.11569493028580628</c:v>
                </c:pt>
                <c:pt idx="72">
                  <c:v>0.11027166740180766</c:v>
                </c:pt>
                <c:pt idx="73">
                  <c:v>0.11533611210743265</c:v>
                </c:pt>
                <c:pt idx="74">
                  <c:v>0.11475383538242853</c:v>
                </c:pt>
                <c:pt idx="75">
                  <c:v>0.11425752145994514</c:v>
                </c:pt>
                <c:pt idx="76">
                  <c:v>0.1134327054570653</c:v>
                </c:pt>
                <c:pt idx="77">
                  <c:v>0.11070342476917036</c:v>
                </c:pt>
                <c:pt idx="78">
                  <c:v>0.10728582329581413</c:v>
                </c:pt>
                <c:pt idx="79">
                  <c:v>0.10841738624471671</c:v>
                </c:pt>
                <c:pt idx="80">
                  <c:v>0.10842475275434522</c:v>
                </c:pt>
                <c:pt idx="81">
                  <c:v>0.1071533400993025</c:v>
                </c:pt>
                <c:pt idx="82">
                  <c:v>0.10565217548039769</c:v>
                </c:pt>
                <c:pt idx="83">
                  <c:v>0.10423918085562636</c:v>
                </c:pt>
                <c:pt idx="84">
                  <c:v>9.7281803159321972E-2</c:v>
                </c:pt>
                <c:pt idx="85">
                  <c:v>0.10681765916610726</c:v>
                </c:pt>
                <c:pt idx="86">
                  <c:v>0.10636623020181533</c:v>
                </c:pt>
                <c:pt idx="87">
                  <c:v>0.10583481924485022</c:v>
                </c:pt>
                <c:pt idx="88">
                  <c:v>0.10432683080872296</c:v>
                </c:pt>
                <c:pt idx="89">
                  <c:v>0.10334367941755085</c:v>
                </c:pt>
                <c:pt idx="90">
                  <c:v>9.9907424403770109E-2</c:v>
                </c:pt>
                <c:pt idx="91">
                  <c:v>9.6853142872148759E-2</c:v>
                </c:pt>
                <c:pt idx="92">
                  <c:v>9.5282572937097104E-2</c:v>
                </c:pt>
                <c:pt idx="93">
                  <c:v>9.3375576209221045E-2</c:v>
                </c:pt>
                <c:pt idx="94">
                  <c:v>9.2098223305887184E-2</c:v>
                </c:pt>
                <c:pt idx="95">
                  <c:v>9.1432907938590657E-2</c:v>
                </c:pt>
                <c:pt idx="96">
                  <c:v>8.5706745504704376E-2</c:v>
                </c:pt>
                <c:pt idx="97">
                  <c:v>8.5783206248018759E-2</c:v>
                </c:pt>
                <c:pt idx="98">
                  <c:v>8.5790683892242189E-2</c:v>
                </c:pt>
                <c:pt idx="99">
                  <c:v>8.4421800941807526E-2</c:v>
                </c:pt>
                <c:pt idx="100">
                  <c:v>8.2544070773549541E-2</c:v>
                </c:pt>
                <c:pt idx="101">
                  <c:v>8.2210628219586163E-2</c:v>
                </c:pt>
                <c:pt idx="102">
                  <c:v>7.9143465972012828E-2</c:v>
                </c:pt>
                <c:pt idx="103">
                  <c:v>7.6901016787375612E-2</c:v>
                </c:pt>
                <c:pt idx="104">
                  <c:v>7.7488625159046629E-2</c:v>
                </c:pt>
                <c:pt idx="105">
                  <c:v>7.5542636330099305E-2</c:v>
                </c:pt>
                <c:pt idx="106">
                  <c:v>7.3670717415942319E-2</c:v>
                </c:pt>
                <c:pt idx="107">
                  <c:v>7.1724676779585481E-2</c:v>
                </c:pt>
                <c:pt idx="108">
                  <c:v>6.6160057959272059E-2</c:v>
                </c:pt>
                <c:pt idx="109">
                  <c:v>6.7102353980040871E-2</c:v>
                </c:pt>
                <c:pt idx="110">
                  <c:v>6.5783951832169563E-2</c:v>
                </c:pt>
                <c:pt idx="111">
                  <c:v>6.4854273814755198E-2</c:v>
                </c:pt>
                <c:pt idx="112">
                  <c:v>6.4563438053990174E-2</c:v>
                </c:pt>
                <c:pt idx="113">
                  <c:v>6.0894377853844141E-2</c:v>
                </c:pt>
                <c:pt idx="114">
                  <c:v>6.0459234429990738E-2</c:v>
                </c:pt>
                <c:pt idx="115">
                  <c:v>6.033693427138126E-2</c:v>
                </c:pt>
                <c:pt idx="116">
                  <c:v>6.3292426317447817E-2</c:v>
                </c:pt>
                <c:pt idx="117">
                  <c:v>5.7828926421290443E-2</c:v>
                </c:pt>
                <c:pt idx="118">
                  <c:v>5.67681551678903E-2</c:v>
                </c:pt>
                <c:pt idx="119">
                  <c:v>5.3054308360585258E-2</c:v>
                </c:pt>
                <c:pt idx="120">
                  <c:v>4.5224444898790052E-2</c:v>
                </c:pt>
                <c:pt idx="121">
                  <c:v>4.7094612247169265E-2</c:v>
                </c:pt>
                <c:pt idx="122">
                  <c:v>4.6888102921116712E-2</c:v>
                </c:pt>
                <c:pt idx="123">
                  <c:v>4.5850308135315904E-2</c:v>
                </c:pt>
                <c:pt idx="124">
                  <c:v>4.5041704788322381E-2</c:v>
                </c:pt>
                <c:pt idx="125">
                  <c:v>4.501941680130201E-2</c:v>
                </c:pt>
                <c:pt idx="126">
                  <c:v>4.1980665633270423E-2</c:v>
                </c:pt>
                <c:pt idx="127">
                  <c:v>4.2967595080082951E-2</c:v>
                </c:pt>
                <c:pt idx="128">
                  <c:v>4.2184203531022015E-2</c:v>
                </c:pt>
                <c:pt idx="129">
                  <c:v>4.0536752269227594E-2</c:v>
                </c:pt>
                <c:pt idx="130">
                  <c:v>4.0854325567781444E-2</c:v>
                </c:pt>
                <c:pt idx="131">
                  <c:v>3.9438554130665646E-2</c:v>
                </c:pt>
                <c:pt idx="132">
                  <c:v>3.5874200414167959E-2</c:v>
                </c:pt>
                <c:pt idx="133">
                  <c:v>3.8127216948675539E-2</c:v>
                </c:pt>
                <c:pt idx="134">
                  <c:v>3.8279838716451207E-2</c:v>
                </c:pt>
                <c:pt idx="135">
                  <c:v>3.8823052367698119E-2</c:v>
                </c:pt>
                <c:pt idx="136">
                  <c:v>3.948975386048717E-2</c:v>
                </c:pt>
                <c:pt idx="137">
                  <c:v>4.2359689693128977E-2</c:v>
                </c:pt>
                <c:pt idx="138">
                  <c:v>3.5994128880658033E-2</c:v>
                </c:pt>
                <c:pt idx="139">
                  <c:v>3.6857894375032528E-2</c:v>
                </c:pt>
                <c:pt idx="140">
                  <c:v>3.4279265203293559E-2</c:v>
                </c:pt>
                <c:pt idx="141">
                  <c:v>3.4324145104335783E-2</c:v>
                </c:pt>
                <c:pt idx="142">
                  <c:v>3.4202076485217392E-2</c:v>
                </c:pt>
                <c:pt idx="143">
                  <c:v>3.2545333273619872E-2</c:v>
                </c:pt>
                <c:pt idx="144">
                  <c:v>3.1034031785176632E-2</c:v>
                </c:pt>
                <c:pt idx="145">
                  <c:v>3.2655938468691095E-2</c:v>
                </c:pt>
                <c:pt idx="146">
                  <c:v>3.3035975337881281E-2</c:v>
                </c:pt>
                <c:pt idx="147">
                  <c:v>3.2759966235174215E-2</c:v>
                </c:pt>
                <c:pt idx="148">
                  <c:v>3.440327227166539E-2</c:v>
                </c:pt>
                <c:pt idx="149">
                  <c:v>3.3376066814917497E-2</c:v>
                </c:pt>
                <c:pt idx="150">
                  <c:v>3.4020656729264534E-2</c:v>
                </c:pt>
                <c:pt idx="151">
                  <c:v>3.4832318058772238E-2</c:v>
                </c:pt>
                <c:pt idx="152">
                  <c:v>3.4048910174731301E-2</c:v>
                </c:pt>
                <c:pt idx="153">
                  <c:v>3.4599606660032971E-2</c:v>
                </c:pt>
                <c:pt idx="154">
                  <c:v>3.5373038008374005E-2</c:v>
                </c:pt>
                <c:pt idx="155">
                  <c:v>3.660894908329005E-2</c:v>
                </c:pt>
                <c:pt idx="156">
                  <c:v>3.57389481177256E-2</c:v>
                </c:pt>
                <c:pt idx="157">
                  <c:v>3.7775693418074047E-2</c:v>
                </c:pt>
                <c:pt idx="158">
                  <c:v>3.9120803988029577E-2</c:v>
                </c:pt>
                <c:pt idx="159">
                  <c:v>4.2163188968521531E-2</c:v>
                </c:pt>
                <c:pt idx="160">
                  <c:v>4.2339206762736552E-2</c:v>
                </c:pt>
                <c:pt idx="161">
                  <c:v>4.3672297555858067E-2</c:v>
                </c:pt>
                <c:pt idx="162">
                  <c:v>4.1809781098491455E-2</c:v>
                </c:pt>
                <c:pt idx="163">
                  <c:v>4.1968345620889032E-2</c:v>
                </c:pt>
                <c:pt idx="164">
                  <c:v>4.4209175084032507E-2</c:v>
                </c:pt>
                <c:pt idx="165">
                  <c:v>4.3517597514712833E-2</c:v>
                </c:pt>
                <c:pt idx="166">
                  <c:v>4.323551875303816E-2</c:v>
                </c:pt>
                <c:pt idx="167">
                  <c:v>4.5926135254583299E-2</c:v>
                </c:pt>
                <c:pt idx="168">
                  <c:v>4.3643143821899516E-2</c:v>
                </c:pt>
                <c:pt idx="169">
                  <c:v>4.6244687812317761E-2</c:v>
                </c:pt>
                <c:pt idx="170">
                  <c:v>4.762161220391907E-2</c:v>
                </c:pt>
                <c:pt idx="171">
                  <c:v>4.7973188988051987E-2</c:v>
                </c:pt>
                <c:pt idx="172">
                  <c:v>4.9409240054312513E-2</c:v>
                </c:pt>
                <c:pt idx="173">
                  <c:v>4.9410466615649948E-2</c:v>
                </c:pt>
                <c:pt idx="174">
                  <c:v>4.8431443849259015E-2</c:v>
                </c:pt>
                <c:pt idx="175">
                  <c:v>4.7523127445636207E-2</c:v>
                </c:pt>
                <c:pt idx="176">
                  <c:v>4.9569916588409486E-2</c:v>
                </c:pt>
                <c:pt idx="177">
                  <c:v>4.7494083341099995E-2</c:v>
                </c:pt>
                <c:pt idx="178">
                  <c:v>4.784870745440517E-2</c:v>
                </c:pt>
                <c:pt idx="179">
                  <c:v>4.8530745560428086E-2</c:v>
                </c:pt>
                <c:pt idx="180">
                  <c:v>4.3258659617428703E-2</c:v>
                </c:pt>
                <c:pt idx="181" formatCode="0.00000000">
                  <c:v>4.5704502098308834E-2</c:v>
                </c:pt>
                <c:pt idx="182" formatCode="0.00000000">
                  <c:v>4.6529637637289255E-2</c:v>
                </c:pt>
                <c:pt idx="183" formatCode="0.00000000">
                  <c:v>4.609438992320803E-2</c:v>
                </c:pt>
                <c:pt idx="184" formatCode="0.00000000">
                  <c:v>4.5528881404533969E-2</c:v>
                </c:pt>
                <c:pt idx="185" formatCode="0.00000000">
                  <c:v>4.3515702382118888E-2</c:v>
                </c:pt>
                <c:pt idx="186" formatCode="0.00000000">
                  <c:v>4.0408246933212565E-2</c:v>
                </c:pt>
                <c:pt idx="187" formatCode="0.00000000">
                  <c:v>4.0424752099048528E-2</c:v>
                </c:pt>
                <c:pt idx="188" formatCode="0.00000000">
                  <c:v>3.8742491754158982E-2</c:v>
                </c:pt>
                <c:pt idx="189" formatCode="0.00000000">
                  <c:v>3.5300669422311227E-2</c:v>
                </c:pt>
                <c:pt idx="190" formatCode="0.00000000">
                  <c:v>3.5010776978403164E-2</c:v>
                </c:pt>
                <c:pt idx="191" formatCode="0.00000000">
                  <c:v>3.3302655988682074E-2</c:v>
                </c:pt>
                <c:pt idx="192" formatCode="0.00000000">
                  <c:v>2.8847430524984563E-2</c:v>
                </c:pt>
                <c:pt idx="193" formatCode="0.00000000">
                  <c:v>3.0783074106897963E-2</c:v>
                </c:pt>
                <c:pt idx="194" formatCode="0.00000000">
                  <c:v>3.1090162803550817E-2</c:v>
                </c:pt>
                <c:pt idx="195" formatCode="0.00000000">
                  <c:v>3.0690455566206712E-2</c:v>
                </c:pt>
                <c:pt idx="196" formatCode="0.00000000">
                  <c:v>3.0995213037865444E-2</c:v>
                </c:pt>
                <c:pt idx="197" formatCode="0.00000000">
                  <c:v>2.9182524270679692E-2</c:v>
                </c:pt>
                <c:pt idx="198" formatCode="0.00000000">
                  <c:v>2.8393232852258841E-2</c:v>
                </c:pt>
                <c:pt idx="199" formatCode="0.00000000">
                  <c:v>2.9462327737461273E-2</c:v>
                </c:pt>
                <c:pt idx="200" formatCode="0.00000000">
                  <c:v>2.8827026915077165E-2</c:v>
                </c:pt>
                <c:pt idx="201" formatCode="0.00000000">
                  <c:v>2.8740259366415877E-2</c:v>
                </c:pt>
                <c:pt idx="202" formatCode="0.00000000">
                  <c:v>2.9640448093423689E-2</c:v>
                </c:pt>
                <c:pt idx="203" formatCode="0.00000000">
                  <c:v>2.8432433112933662E-2</c:v>
                </c:pt>
                <c:pt idx="204" formatCode="0.00000000">
                  <c:v>2.5485152209072486E-2</c:v>
                </c:pt>
                <c:pt idx="205" formatCode="0.00000000">
                  <c:v>2.7774750605366556E-2</c:v>
                </c:pt>
                <c:pt idx="206" formatCode="0.00000000">
                  <c:v>2.8791492544230489E-2</c:v>
                </c:pt>
                <c:pt idx="207" formatCode="0.00000000">
                  <c:v>2.8721473950631637E-2</c:v>
                </c:pt>
                <c:pt idx="208" formatCode="0.00000000">
                  <c:v>3.0331040368301674E-2</c:v>
                </c:pt>
                <c:pt idx="209" formatCode="0.00000000">
                  <c:v>2.9757918129593761E-2</c:v>
                </c:pt>
                <c:pt idx="210" formatCode="0.00000000">
                  <c:v>2.9483700840047471E-2</c:v>
                </c:pt>
                <c:pt idx="211" formatCode="0.00000000">
                  <c:v>3.033711285425569E-2</c:v>
                </c:pt>
                <c:pt idx="212" formatCode="0.00000000">
                  <c:v>2.9742015763368993E-2</c:v>
                </c:pt>
                <c:pt idx="213" formatCode="0.00000000">
                  <c:v>2.986885638133582E-2</c:v>
                </c:pt>
                <c:pt idx="214" formatCode="0.00000000">
                  <c:v>2.9713314649714877E-2</c:v>
                </c:pt>
                <c:pt idx="215" formatCode="0.00000000">
                  <c:v>3.0270326745005061E-2</c:v>
                </c:pt>
                <c:pt idx="216" formatCode="0.00000000">
                  <c:v>2.8799626703572133E-2</c:v>
                </c:pt>
                <c:pt idx="217" formatCode="0.00000000">
                  <c:v>3.0592029259511391E-2</c:v>
                </c:pt>
                <c:pt idx="218" formatCode="0.00000000">
                  <c:v>3.1056045799995907E-2</c:v>
                </c:pt>
                <c:pt idx="219" formatCode="0.00000000">
                  <c:v>3.2795502571185735E-2</c:v>
                </c:pt>
                <c:pt idx="220" formatCode="0.00000000">
                  <c:v>3.2923419245937703E-2</c:v>
                </c:pt>
                <c:pt idx="221" formatCode="0.00000000">
                  <c:v>3.1335394965128563E-2</c:v>
                </c:pt>
                <c:pt idx="222" formatCode="0.00000000">
                  <c:v>3.073081683302429E-2</c:v>
                </c:pt>
                <c:pt idx="223" formatCode="0.00000000">
                  <c:v>3.0090942310300572E-2</c:v>
                </c:pt>
                <c:pt idx="224" formatCode="0.00000000">
                  <c:v>3.0768434700233344E-2</c:v>
                </c:pt>
                <c:pt idx="225" formatCode="0.00000000">
                  <c:v>3.0754958693821798E-2</c:v>
                </c:pt>
                <c:pt idx="226" formatCode="0.00000000">
                  <c:v>3.0449788411660721E-2</c:v>
                </c:pt>
                <c:pt idx="227" formatCode="0.00000000">
                  <c:v>3.1179719489400324E-2</c:v>
                </c:pt>
                <c:pt idx="228" formatCode="0.00000000">
                  <c:v>2.8970694665283295E-2</c:v>
                </c:pt>
                <c:pt idx="229" formatCode="0.00000000">
                  <c:v>3.0312931042743858E-2</c:v>
                </c:pt>
                <c:pt idx="230" formatCode="0.00000000">
                  <c:v>3.0889599896403077E-2</c:v>
                </c:pt>
                <c:pt idx="231" formatCode="0.00000000">
                  <c:v>3.1631372452211093E-2</c:v>
                </c:pt>
                <c:pt idx="232" formatCode="0.00000000">
                  <c:v>3.2155738347811699E-2</c:v>
                </c:pt>
                <c:pt idx="233" formatCode="0.00000000">
                  <c:v>3.1768720188336493E-2</c:v>
                </c:pt>
                <c:pt idx="234" formatCode="0.00000000">
                  <c:v>3.1863008266490626E-2</c:v>
                </c:pt>
                <c:pt idx="235" formatCode="0.00000000">
                  <c:v>3.1149681115891802E-2</c:v>
                </c:pt>
                <c:pt idx="236" formatCode="0.00000000">
                  <c:v>3.2329144262074193E-2</c:v>
                </c:pt>
                <c:pt idx="237" formatCode="0.00000000">
                  <c:v>3.2061847454969053E-2</c:v>
                </c:pt>
                <c:pt idx="238" formatCode="0.00000000">
                  <c:v>3.1718362220972025E-2</c:v>
                </c:pt>
                <c:pt idx="239" formatCode="0.00000000">
                  <c:v>3.2033363687076648E-2</c:v>
                </c:pt>
                <c:pt idx="240" formatCode="0.00000000">
                  <c:v>3.0351195599750521E-2</c:v>
                </c:pt>
                <c:pt idx="241" formatCode="0.00000000">
                  <c:v>3.1296662623181169E-2</c:v>
                </c:pt>
                <c:pt idx="242" formatCode="0.00000000">
                  <c:v>3.164454590441805E-2</c:v>
                </c:pt>
                <c:pt idx="243" formatCode="0.00000000">
                  <c:v>3.1270832146564211E-2</c:v>
                </c:pt>
                <c:pt idx="244" formatCode="0.00000000">
                  <c:v>3.2006664732270533E-2</c:v>
                </c:pt>
                <c:pt idx="245" formatCode="0.00000000">
                  <c:v>3.1887395950563634E-2</c:v>
                </c:pt>
                <c:pt idx="246" formatCode="0.00000000">
                  <c:v>3.1983715695492514E-2</c:v>
                </c:pt>
                <c:pt idx="247" formatCode="0.00000000">
                  <c:v>3.1321260377532419E-2</c:v>
                </c:pt>
                <c:pt idx="248" formatCode="0.00000000">
                  <c:v>3.1471523119074488E-2</c:v>
                </c:pt>
                <c:pt idx="249" formatCode="0.00000000">
                  <c:v>3.1290767049731945E-2</c:v>
                </c:pt>
                <c:pt idx="250" formatCode="0.00000000">
                  <c:v>3.0898137847957825E-2</c:v>
                </c:pt>
                <c:pt idx="251" formatCode="0.00000000">
                  <c:v>3.1657469049558552E-2</c:v>
                </c:pt>
                <c:pt idx="252" formatCode="0.00000000">
                  <c:v>2.9778741687940598E-2</c:v>
                </c:pt>
                <c:pt idx="253" formatCode="0.00000000">
                  <c:v>3.1830882185753577E-2</c:v>
                </c:pt>
                <c:pt idx="254" formatCode="0.00000000">
                  <c:v>3.2858075646106981E-2</c:v>
                </c:pt>
                <c:pt idx="255" formatCode="0.00000000">
                  <c:v>3.3610542910568995E-2</c:v>
                </c:pt>
                <c:pt idx="256" formatCode="0.00000000">
                  <c:v>3.403337188218139E-2</c:v>
                </c:pt>
                <c:pt idx="257" formatCode="0.00000000">
                  <c:v>3.4094779171269754E-2</c:v>
                </c:pt>
                <c:pt idx="258" formatCode="0.00000000">
                  <c:v>3.1940440976338191E-2</c:v>
                </c:pt>
                <c:pt idx="259" formatCode="0.00000000">
                  <c:v>3.3946772558059175E-2</c:v>
                </c:pt>
                <c:pt idx="260" formatCode="0.00000000">
                  <c:v>3.3929974871677662E-2</c:v>
                </c:pt>
                <c:pt idx="261" formatCode="0.00000000">
                  <c:v>3.3880167757680234E-2</c:v>
                </c:pt>
                <c:pt idx="262" formatCode="0.00000000">
                  <c:v>3.5451103745232429E-2</c:v>
                </c:pt>
                <c:pt idx="263" formatCode="0.00000000">
                  <c:v>3.5832038047246266E-2</c:v>
                </c:pt>
                <c:pt idx="264" formatCode="0.00000000">
                  <c:v>3.3184891749330842E-2</c:v>
                </c:pt>
                <c:pt idx="265" formatCode="0.00000000">
                  <c:v>3.8888228673595211E-2</c:v>
                </c:pt>
                <c:pt idx="266" formatCode="0.00000000">
                  <c:v>3.9370956058707329E-2</c:v>
                </c:pt>
                <c:pt idx="267" formatCode="0.00000000">
                  <c:v>4.0955384056674364E-2</c:v>
                </c:pt>
                <c:pt idx="268" formatCode="0.00000000">
                  <c:v>4.3211973436041155E-2</c:v>
                </c:pt>
                <c:pt idx="269" formatCode="0.00000000">
                  <c:v>4.3907513613029921E-2</c:v>
                </c:pt>
                <c:pt idx="270" formatCode="0.00000000">
                  <c:v>4.3934577732580485E-2</c:v>
                </c:pt>
                <c:pt idx="271" formatCode="0.00000000">
                  <c:v>4.5333430642969061E-2</c:v>
                </c:pt>
                <c:pt idx="272" formatCode="0.00000000">
                  <c:v>4.5695037076683882E-2</c:v>
                </c:pt>
                <c:pt idx="273" formatCode="0.00000000">
                  <c:v>4.6173281164860733E-2</c:v>
                </c:pt>
                <c:pt idx="274" formatCode="0.00000000">
                  <c:v>4.6277150042560077E-2</c:v>
                </c:pt>
                <c:pt idx="275" formatCode="0.00000000">
                  <c:v>4.6940884217588547E-2</c:v>
                </c:pt>
                <c:pt idx="276" formatCode="0.00000000">
                  <c:v>4.4919473740930214E-2</c:v>
                </c:pt>
                <c:pt idx="277" formatCode="0.00000000">
                  <c:v>4.7649384165613526E-2</c:v>
                </c:pt>
                <c:pt idx="278" formatCode="0.00000000">
                  <c:v>5.0051183732597704E-2</c:v>
                </c:pt>
                <c:pt idx="279" formatCode="0.00000000">
                  <c:v>5.0574634947976795E-2</c:v>
                </c:pt>
                <c:pt idx="280" formatCode="0.00000000">
                  <c:v>5.1254311228210524E-2</c:v>
                </c:pt>
                <c:pt idx="281" formatCode="0.00000000">
                  <c:v>5.1289127826878979E-2</c:v>
                </c:pt>
                <c:pt idx="282" formatCode="0.00000000">
                  <c:v>5.1429597562481708E-2</c:v>
                </c:pt>
                <c:pt idx="283" formatCode="0.00000000">
                  <c:v>5.2147228061613739E-2</c:v>
                </c:pt>
                <c:pt idx="284" formatCode="0.00000000">
                  <c:v>5.1661883765641299E-2</c:v>
                </c:pt>
                <c:pt idx="285" formatCode="0.00000000">
                  <c:v>5.1563570856907208E-2</c:v>
                </c:pt>
                <c:pt idx="286" formatCode="0.00000000">
                  <c:v>5.1105031194316142E-2</c:v>
                </c:pt>
                <c:pt idx="287" formatCode="0.00000000">
                  <c:v>5.0390782313347655E-2</c:v>
                </c:pt>
                <c:pt idx="288" formatCode="0.00000000">
                  <c:v>4.7502907764610365E-2</c:v>
                </c:pt>
                <c:pt idx="289" formatCode="0.00000000">
                  <c:v>4.9601212244430808E-2</c:v>
                </c:pt>
                <c:pt idx="290" formatCode="0.00000000">
                  <c:v>4.9580426271546747E-2</c:v>
                </c:pt>
                <c:pt idx="291" formatCode="0.00000000">
                  <c:v>5.0263922442406198E-2</c:v>
                </c:pt>
                <c:pt idx="292" formatCode="0.00000000">
                  <c:v>5.1193962417939158E-2</c:v>
                </c:pt>
                <c:pt idx="293" formatCode="0.00000000">
                  <c:v>5.0158983482646843E-2</c:v>
                </c:pt>
                <c:pt idx="294" formatCode="0.00000000">
                  <c:v>4.8811027238980134E-2</c:v>
                </c:pt>
                <c:pt idx="295" formatCode="0.00000000">
                  <c:v>4.8915815900778238E-2</c:v>
                </c:pt>
                <c:pt idx="296" formatCode="0.00000000">
                  <c:v>4.6804532127071308E-2</c:v>
                </c:pt>
                <c:pt idx="297" formatCode="0.00000000">
                  <c:v>4.5972663676587713E-2</c:v>
                </c:pt>
                <c:pt idx="298" formatCode="0.00000000">
                  <c:v>4.7206249438044204E-2</c:v>
                </c:pt>
                <c:pt idx="299" formatCode="0.00000000">
                  <c:v>4.8217447044383951E-2</c:v>
                </c:pt>
                <c:pt idx="300" formatCode="0.00000000">
                  <c:v>4.4938422216409264E-2</c:v>
                </c:pt>
                <c:pt idx="301" formatCode="0.00000000">
                  <c:v>4.4941911495584679E-2</c:v>
                </c:pt>
                <c:pt idx="302" formatCode="0.00000000">
                  <c:v>4.6041740449534421E-2</c:v>
                </c:pt>
                <c:pt idx="303" formatCode="0.00000000">
                  <c:v>4.3807444438495768E-2</c:v>
                </c:pt>
                <c:pt idx="304" formatCode="0.00000000">
                  <c:v>4.3659325552874349E-2</c:v>
                </c:pt>
                <c:pt idx="305" formatCode="0.00000000">
                  <c:v>4.1218682727309927E-2</c:v>
                </c:pt>
                <c:pt idx="306" formatCode="0.00000000">
                  <c:v>3.8622734786161773E-2</c:v>
                </c:pt>
                <c:pt idx="307" formatCode="0.00000000">
                  <c:v>3.910150580273479E-2</c:v>
                </c:pt>
                <c:pt idx="308" formatCode="0.00000000">
                  <c:v>4.4232257605992913E-2</c:v>
                </c:pt>
                <c:pt idx="309" formatCode="0.00000000">
                  <c:v>4.74438967390136E-2</c:v>
                </c:pt>
                <c:pt idx="310" formatCode="0.00000000">
                  <c:v>5.0874301985938321E-2</c:v>
                </c:pt>
                <c:pt idx="311" formatCode="0.00000000">
                  <c:v>5.2253871694218121E-2</c:v>
                </c:pt>
                <c:pt idx="312" formatCode="0.00000000">
                  <c:v>5.0380054964527472E-2</c:v>
                </c:pt>
                <c:pt idx="313" formatCode="0.00000000">
                  <c:v>5.2019457435282135E-2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E7A-4335-A98E-7BAB9B49C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1648"/>
        <c:axId val="2460224"/>
      </c:lineChart>
      <c:dateAx>
        <c:axId val="2471648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3175" cap="flat" cmpd="sng" algn="ctr">
            <a:solidFill>
              <a:srgbClr val="D3D3D3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3366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60224"/>
        <c:crosses val="autoZero"/>
        <c:auto val="1"/>
        <c:lblOffset val="100"/>
        <c:baseTimeUnit val="months"/>
        <c:majorUnit val="11"/>
        <c:minorUnit val="1"/>
      </c:dateAx>
      <c:valAx>
        <c:axId val="246022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D3D3D3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80808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7164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6.996987929939584E-2"/>
          <c:y val="0.92079728659762894"/>
          <c:w val="0.61896431687927089"/>
          <c:h val="6.55760678882584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320" b="0" i="0" u="none" strike="noStrike" baseline="0">
              <a:solidFill>
                <a:srgbClr val="003366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3366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Proyeccion_NPL!$AS$4</c:f>
              <c:strCache>
                <c:ptCount val="1"/>
                <c:pt idx="0">
                  <c:v>NPL 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Proyeccion_NPL!$AS$5:$AS$402</c:f>
              <c:numCache>
                <c:formatCode>_ * #,##0.00_ ;_ * \-#,##0.00_ ;_ * "-"_ ;_ @_ </c:formatCode>
                <c:ptCount val="398"/>
                <c:pt idx="0">
                  <c:v>5.2064438372160495</c:v>
                </c:pt>
                <c:pt idx="1">
                  <c:v>5.7617412053724868</c:v>
                </c:pt>
                <c:pt idx="2">
                  <c:v>6.0005905139773903</c:v>
                </c:pt>
                <c:pt idx="3">
                  <c:v>5.6657000043440027</c:v>
                </c:pt>
                <c:pt idx="4">
                  <c:v>5.9525512047962543</c:v>
                </c:pt>
                <c:pt idx="5">
                  <c:v>5.8401657605500255</c:v>
                </c:pt>
                <c:pt idx="6">
                  <c:v>5.6462143530903379</c:v>
                </c:pt>
                <c:pt idx="7">
                  <c:v>6.2295002184520376</c:v>
                </c:pt>
                <c:pt idx="8">
                  <c:v>6.1807968661926793</c:v>
                </c:pt>
                <c:pt idx="9">
                  <c:v>5.9338171554123207</c:v>
                </c:pt>
                <c:pt idx="10">
                  <c:v>6.0660832047132445</c:v>
                </c:pt>
                <c:pt idx="11">
                  <c:v>6.1409842966472592</c:v>
                </c:pt>
                <c:pt idx="12">
                  <c:v>5.7479307734835023</c:v>
                </c:pt>
                <c:pt idx="13">
                  <c:v>6.2460008444100161</c:v>
                </c:pt>
                <c:pt idx="14">
                  <c:v>6.4579460040035617</c:v>
                </c:pt>
                <c:pt idx="15">
                  <c:v>6.4023629399966673</c:v>
                </c:pt>
                <c:pt idx="16">
                  <c:v>6.7617730613276157</c:v>
                </c:pt>
                <c:pt idx="17">
                  <c:v>6.7224492924878296</c:v>
                </c:pt>
                <c:pt idx="18">
                  <c:v>6.6051916469437018</c:v>
                </c:pt>
                <c:pt idx="19">
                  <c:v>6.9367711967612991</c:v>
                </c:pt>
                <c:pt idx="20">
                  <c:v>7.2146223807078815</c:v>
                </c:pt>
                <c:pt idx="21">
                  <c:v>7.1604758566330098</c:v>
                </c:pt>
                <c:pt idx="22">
                  <c:v>7.5109736454571276</c:v>
                </c:pt>
                <c:pt idx="23">
                  <c:v>7.644189913701446</c:v>
                </c:pt>
                <c:pt idx="24">
                  <c:v>6.7308880783679106</c:v>
                </c:pt>
                <c:pt idx="25">
                  <c:v>7.2057701723585295</c:v>
                </c:pt>
                <c:pt idx="26">
                  <c:v>7.4234145321602885</c:v>
                </c:pt>
                <c:pt idx="27">
                  <c:v>7.6398362492903287</c:v>
                </c:pt>
                <c:pt idx="28">
                  <c:v>7.5551098158273211</c:v>
                </c:pt>
                <c:pt idx="29">
                  <c:v>7.5240288889832376</c:v>
                </c:pt>
                <c:pt idx="30">
                  <c:v>7.2705683513519412</c:v>
                </c:pt>
                <c:pt idx="31">
                  <c:v>7.3821722518589716</c:v>
                </c:pt>
                <c:pt idx="32">
                  <c:v>7.5469880534135534</c:v>
                </c:pt>
                <c:pt idx="33">
                  <c:v>7.3113162294658975</c:v>
                </c:pt>
                <c:pt idx="34">
                  <c:v>7.1996237210851799</c:v>
                </c:pt>
                <c:pt idx="35">
                  <c:v>7.3217418568846684</c:v>
                </c:pt>
                <c:pt idx="36">
                  <c:v>6.6663972964232974</c:v>
                </c:pt>
                <c:pt idx="37">
                  <c:v>7.1049632516826984</c:v>
                </c:pt>
                <c:pt idx="38">
                  <c:v>7.3960970983203476</c:v>
                </c:pt>
                <c:pt idx="39">
                  <c:v>7.800408295445342</c:v>
                </c:pt>
                <c:pt idx="40">
                  <c:v>7.939617134316876</c:v>
                </c:pt>
                <c:pt idx="41">
                  <c:v>7.9577824270108639</c:v>
                </c:pt>
                <c:pt idx="42">
                  <c:v>8.2039344675911039</c:v>
                </c:pt>
                <c:pt idx="43">
                  <c:v>8.4266917389734708</c:v>
                </c:pt>
                <c:pt idx="44">
                  <c:v>8.942468082698948</c:v>
                </c:pt>
                <c:pt idx="45">
                  <c:v>9.0403642776577833</c:v>
                </c:pt>
                <c:pt idx="46">
                  <c:v>9.9462476056912603</c:v>
                </c:pt>
                <c:pt idx="47">
                  <c:v>10.824544108495813</c:v>
                </c:pt>
                <c:pt idx="48">
                  <c:v>10.514135463394393</c:v>
                </c:pt>
                <c:pt idx="49">
                  <c:v>11.98388484480795</c:v>
                </c:pt>
                <c:pt idx="50">
                  <c:v>12.788401992910039</c:v>
                </c:pt>
                <c:pt idx="51">
                  <c:v>13.540591797559468</c:v>
                </c:pt>
                <c:pt idx="52">
                  <c:v>14.503507661341231</c:v>
                </c:pt>
                <c:pt idx="53">
                  <c:v>14.058707817058746</c:v>
                </c:pt>
                <c:pt idx="54">
                  <c:v>13.679757452959166</c:v>
                </c:pt>
                <c:pt idx="55">
                  <c:v>13.47875391911087</c:v>
                </c:pt>
                <c:pt idx="56">
                  <c:v>13.562416349340367</c:v>
                </c:pt>
                <c:pt idx="57">
                  <c:v>13.43383018932022</c:v>
                </c:pt>
                <c:pt idx="58">
                  <c:v>14.429071224053066</c:v>
                </c:pt>
                <c:pt idx="59">
                  <c:v>16.319442965706703</c:v>
                </c:pt>
                <c:pt idx="60">
                  <c:v>13.561934237661069</c:v>
                </c:pt>
                <c:pt idx="61">
                  <c:v>13.082899408951015</c:v>
                </c:pt>
                <c:pt idx="62">
                  <c:v>12.858982995182952</c:v>
                </c:pt>
                <c:pt idx="63">
                  <c:v>12.172945269333947</c:v>
                </c:pt>
                <c:pt idx="64">
                  <c:v>11.622745818027038</c:v>
                </c:pt>
                <c:pt idx="65">
                  <c:v>11.249860117440411</c:v>
                </c:pt>
                <c:pt idx="66">
                  <c:v>10.589977591899972</c:v>
                </c:pt>
                <c:pt idx="67">
                  <c:v>11.62930063261093</c:v>
                </c:pt>
                <c:pt idx="68">
                  <c:v>12.062101940844201</c:v>
                </c:pt>
                <c:pt idx="69">
                  <c:v>12.364343229750512</c:v>
                </c:pt>
                <c:pt idx="70">
                  <c:v>11.591653670202531</c:v>
                </c:pt>
                <c:pt idx="71">
                  <c:v>11.569493028580629</c:v>
                </c:pt>
                <c:pt idx="72">
                  <c:v>11.027166740180766</c:v>
                </c:pt>
                <c:pt idx="73">
                  <c:v>11.533611210743265</c:v>
                </c:pt>
                <c:pt idx="74">
                  <c:v>11.475383538242854</c:v>
                </c:pt>
                <c:pt idx="75">
                  <c:v>11.425752145994513</c:v>
                </c:pt>
                <c:pt idx="76">
                  <c:v>11.343270545706529</c:v>
                </c:pt>
                <c:pt idx="77">
                  <c:v>11.070342476917036</c:v>
                </c:pt>
                <c:pt idx="78">
                  <c:v>10.728582329581412</c:v>
                </c:pt>
                <c:pt idx="79">
                  <c:v>10.84173862447167</c:v>
                </c:pt>
                <c:pt idx="80">
                  <c:v>10.842475275434522</c:v>
                </c:pt>
                <c:pt idx="81">
                  <c:v>10.715334009930249</c:v>
                </c:pt>
                <c:pt idx="82">
                  <c:v>10.565217548039769</c:v>
                </c:pt>
                <c:pt idx="83">
                  <c:v>10.423918085562637</c:v>
                </c:pt>
                <c:pt idx="84">
                  <c:v>9.7281803159321978</c:v>
                </c:pt>
                <c:pt idx="85">
                  <c:v>10.690492475410686</c:v>
                </c:pt>
                <c:pt idx="86">
                  <c:v>10.643890411409091</c:v>
                </c:pt>
                <c:pt idx="87">
                  <c:v>10.592434198332574</c:v>
                </c:pt>
                <c:pt idx="88">
                  <c:v>10.443944367665507</c:v>
                </c:pt>
                <c:pt idx="89">
                  <c:v>10.451216503705066</c:v>
                </c:pt>
                <c:pt idx="90">
                  <c:v>10.098781442927066</c:v>
                </c:pt>
                <c:pt idx="91">
                  <c:v>9.7850523430968224</c:v>
                </c:pt>
                <c:pt idx="92">
                  <c:v>9.6254811538578533</c:v>
                </c:pt>
                <c:pt idx="93">
                  <c:v>9.4274785251203994</c:v>
                </c:pt>
                <c:pt idx="94">
                  <c:v>9.2955086938159148</c:v>
                </c:pt>
                <c:pt idx="95">
                  <c:v>9.3293718176642884</c:v>
                </c:pt>
                <c:pt idx="96">
                  <c:v>8.7490463066518114</c:v>
                </c:pt>
                <c:pt idx="97">
                  <c:v>8.7528448117785409</c:v>
                </c:pt>
                <c:pt idx="98">
                  <c:v>8.7489046458925426</c:v>
                </c:pt>
                <c:pt idx="99">
                  <c:v>8.6051770798175866</c:v>
                </c:pt>
                <c:pt idx="100">
                  <c:v>8.4039431485787208</c:v>
                </c:pt>
                <c:pt idx="101">
                  <c:v>8.3695969837342421</c:v>
                </c:pt>
                <c:pt idx="102">
                  <c:v>8.1219247779159129</c:v>
                </c:pt>
                <c:pt idx="103">
                  <c:v>7.8893826822642659</c:v>
                </c:pt>
                <c:pt idx="104">
                  <c:v>7.945547127157111</c:v>
                </c:pt>
                <c:pt idx="105">
                  <c:v>7.7435114831194154</c:v>
                </c:pt>
                <c:pt idx="106">
                  <c:v>7.5420741717720103</c:v>
                </c:pt>
                <c:pt idx="107">
                  <c:v>7.3800066743785306</c:v>
                </c:pt>
                <c:pt idx="108">
                  <c:v>6.7942678920603656</c:v>
                </c:pt>
                <c:pt idx="109">
                  <c:v>6.8753690916991559</c:v>
                </c:pt>
                <c:pt idx="110">
                  <c:v>6.7350667578866252</c:v>
                </c:pt>
                <c:pt idx="111">
                  <c:v>6.6342891557362833</c:v>
                </c:pt>
                <c:pt idx="112">
                  <c:v>6.5987730643833578</c:v>
                </c:pt>
                <c:pt idx="113">
                  <c:v>6.2056246448837076</c:v>
                </c:pt>
                <c:pt idx="114">
                  <c:v>5.3158586606919735</c:v>
                </c:pt>
                <c:pt idx="115">
                  <c:v>5.3254055270017506</c:v>
                </c:pt>
                <c:pt idx="116">
                  <c:v>4.8578863545312405</c:v>
                </c:pt>
                <c:pt idx="117">
                  <c:v>4.3501412950890312</c:v>
                </c:pt>
                <c:pt idx="118">
                  <c:v>4.2936837331502131</c:v>
                </c:pt>
                <c:pt idx="119">
                  <c:v>3.9851675243769766</c:v>
                </c:pt>
                <c:pt idx="120">
                  <c:v>3.2461190963907032</c:v>
                </c:pt>
                <c:pt idx="121">
                  <c:v>3.4564377143551601</c:v>
                </c:pt>
                <c:pt idx="122">
                  <c:v>3.4659942605620833</c:v>
                </c:pt>
                <c:pt idx="123">
                  <c:v>3.3975274380754721</c:v>
                </c:pt>
                <c:pt idx="124">
                  <c:v>3.3539349721929042</c:v>
                </c:pt>
                <c:pt idx="125">
                  <c:v>3.3900861662926052</c:v>
                </c:pt>
                <c:pt idx="126">
                  <c:v>3.1288389308083566</c:v>
                </c:pt>
                <c:pt idx="127">
                  <c:v>3.2571076810968229</c:v>
                </c:pt>
                <c:pt idx="128">
                  <c:v>3.2098332736670336</c:v>
                </c:pt>
                <c:pt idx="129">
                  <c:v>3.1040670870221856</c:v>
                </c:pt>
                <c:pt idx="130">
                  <c:v>3.1812431695423733</c:v>
                </c:pt>
                <c:pt idx="131">
                  <c:v>3.0666617395313467</c:v>
                </c:pt>
                <c:pt idx="132">
                  <c:v>2.5882839146371373</c:v>
                </c:pt>
                <c:pt idx="133">
                  <c:v>2.8482476852326895</c:v>
                </c:pt>
                <c:pt idx="134">
                  <c:v>2.8975357305235394</c:v>
                </c:pt>
                <c:pt idx="135">
                  <c:v>2.9754509361158861</c:v>
                </c:pt>
                <c:pt idx="136">
                  <c:v>3.0808463864322628</c:v>
                </c:pt>
                <c:pt idx="137">
                  <c:v>3.4104091218720849</c:v>
                </c:pt>
                <c:pt idx="138">
                  <c:v>2.7863290604003255</c:v>
                </c:pt>
                <c:pt idx="139">
                  <c:v>2.9070903208901453</c:v>
                </c:pt>
                <c:pt idx="140">
                  <c:v>2.674736014967102</c:v>
                </c:pt>
                <c:pt idx="141">
                  <c:v>2.7148379671821767</c:v>
                </c:pt>
                <c:pt idx="142">
                  <c:v>2.7647474672399852</c:v>
                </c:pt>
                <c:pt idx="143">
                  <c:v>2.6995842593593058</c:v>
                </c:pt>
                <c:pt idx="144">
                  <c:v>2.5778771677545071</c:v>
                </c:pt>
                <c:pt idx="145">
                  <c:v>2.754745804946269</c:v>
                </c:pt>
                <c:pt idx="146">
                  <c:v>2.8128162878905218</c:v>
                </c:pt>
                <c:pt idx="147">
                  <c:v>2.7993508945532439</c:v>
                </c:pt>
                <c:pt idx="148">
                  <c:v>2.983536679132373</c:v>
                </c:pt>
                <c:pt idx="149">
                  <c:v>2.897944828328527</c:v>
                </c:pt>
                <c:pt idx="150">
                  <c:v>2.9867252474457833</c:v>
                </c:pt>
                <c:pt idx="151">
                  <c:v>3.1298853343644311</c:v>
                </c:pt>
                <c:pt idx="152">
                  <c:v>3.0985923832210234</c:v>
                </c:pt>
                <c:pt idx="153">
                  <c:v>3.1662633156062916</c:v>
                </c:pt>
                <c:pt idx="154">
                  <c:v>3.2691809301769861</c:v>
                </c:pt>
                <c:pt idx="155">
                  <c:v>3.4145979639307074</c:v>
                </c:pt>
                <c:pt idx="156">
                  <c:v>3.2768098859723489</c:v>
                </c:pt>
                <c:pt idx="157">
                  <c:v>3.5418618643632662</c:v>
                </c:pt>
                <c:pt idx="158">
                  <c:v>3.6847149782996009</c:v>
                </c:pt>
                <c:pt idx="159">
                  <c:v>3.9920085127003713</c:v>
                </c:pt>
                <c:pt idx="160">
                  <c:v>4.0222335159609335</c:v>
                </c:pt>
                <c:pt idx="161">
                  <c:v>4.1733046375365133</c:v>
                </c:pt>
                <c:pt idx="162">
                  <c:v>3.9863792177734334</c:v>
                </c:pt>
                <c:pt idx="163">
                  <c:v>4.0107462993084813</c:v>
                </c:pt>
                <c:pt idx="164">
                  <c:v>4.2497148553358262</c:v>
                </c:pt>
                <c:pt idx="165">
                  <c:v>4.1756617575486246</c:v>
                </c:pt>
                <c:pt idx="166">
                  <c:v>4.1585648029162936</c:v>
                </c:pt>
                <c:pt idx="167">
                  <c:v>4.434387061740332</c:v>
                </c:pt>
                <c:pt idx="168">
                  <c:v>4.128933389113552</c:v>
                </c:pt>
                <c:pt idx="169">
                  <c:v>4.482205874302327</c:v>
                </c:pt>
                <c:pt idx="170">
                  <c:v>4.6225155208389914</c:v>
                </c:pt>
                <c:pt idx="171">
                  <c:v>4.6738292224192639</c:v>
                </c:pt>
                <c:pt idx="172">
                  <c:v>4.8192025971005386</c:v>
                </c:pt>
                <c:pt idx="173">
                  <c:v>4.8245990558963348</c:v>
                </c:pt>
                <c:pt idx="174">
                  <c:v>4.7192544704297763</c:v>
                </c:pt>
                <c:pt idx="175">
                  <c:v>4.6298509265666077</c:v>
                </c:pt>
                <c:pt idx="176">
                  <c:v>4.8477060701037589</c:v>
                </c:pt>
                <c:pt idx="177">
                  <c:v>4.6311809060028306</c:v>
                </c:pt>
                <c:pt idx="178">
                  <c:v>4.6607921459210688</c:v>
                </c:pt>
                <c:pt idx="179">
                  <c:v>4.7339198065681858</c:v>
                </c:pt>
                <c:pt idx="180">
                  <c:v>4.194427619766623</c:v>
                </c:pt>
                <c:pt idx="181">
                  <c:v>4.4415560691207263</c:v>
                </c:pt>
                <c:pt idx="182">
                  <c:v>4.528243840361843</c:v>
                </c:pt>
                <c:pt idx="183">
                  <c:v>4.4863721518302313</c:v>
                </c:pt>
                <c:pt idx="184">
                  <c:v>4.5156579590919383</c:v>
                </c:pt>
                <c:pt idx="185">
                  <c:v>4.3050388937868034</c:v>
                </c:pt>
                <c:pt idx="186">
                  <c:v>3.9770688890448889</c:v>
                </c:pt>
                <c:pt idx="187">
                  <c:v>3.994740192836431</c:v>
                </c:pt>
                <c:pt idx="188">
                  <c:v>3.8182609203245934</c:v>
                </c:pt>
                <c:pt idx="189">
                  <c:v>3.465182597255243</c:v>
                </c:pt>
                <c:pt idx="190">
                  <c:v>3.4424086969705501</c:v>
                </c:pt>
                <c:pt idx="191">
                  <c:v>3.2669829017671375</c:v>
                </c:pt>
                <c:pt idx="192">
                  <c:v>2.8547190618106661</c:v>
                </c:pt>
                <c:pt idx="193">
                  <c:v>3.0511720190424314</c:v>
                </c:pt>
                <c:pt idx="194">
                  <c:v>3.0740731132978465</c:v>
                </c:pt>
                <c:pt idx="195">
                  <c:v>3.0321394682275624</c:v>
                </c:pt>
                <c:pt idx="196">
                  <c:v>3.0560391157151523</c:v>
                </c:pt>
                <c:pt idx="197">
                  <c:v>2.8656266148798637</c:v>
                </c:pt>
                <c:pt idx="198">
                  <c:v>2.7808245365113562</c:v>
                </c:pt>
                <c:pt idx="199">
                  <c:v>2.8886835708069412</c:v>
                </c:pt>
                <c:pt idx="200">
                  <c:v>2.8239657522649311</c:v>
                </c:pt>
                <c:pt idx="201">
                  <c:v>2.8243598765549423</c:v>
                </c:pt>
                <c:pt idx="202">
                  <c:v>2.9161428398974363</c:v>
                </c:pt>
                <c:pt idx="203">
                  <c:v>2.7982076609011965</c:v>
                </c:pt>
                <c:pt idx="204">
                  <c:v>2.4984488342295426</c:v>
                </c:pt>
                <c:pt idx="205">
                  <c:v>2.7337654271777967</c:v>
                </c:pt>
                <c:pt idx="206">
                  <c:v>2.8374733265048615</c:v>
                </c:pt>
                <c:pt idx="207">
                  <c:v>2.8229554063589517</c:v>
                </c:pt>
                <c:pt idx="208">
                  <c:v>2.9936786507980937</c:v>
                </c:pt>
                <c:pt idx="209">
                  <c:v>2.9348362435393556</c:v>
                </c:pt>
                <c:pt idx="210">
                  <c:v>2.899928803501886</c:v>
                </c:pt>
                <c:pt idx="211">
                  <c:v>2.9873206825654366</c:v>
                </c:pt>
                <c:pt idx="212">
                  <c:v>2.9227235869004558</c:v>
                </c:pt>
                <c:pt idx="213">
                  <c:v>2.9283290692157586</c:v>
                </c:pt>
                <c:pt idx="214">
                  <c:v>2.9100100884212048</c:v>
                </c:pt>
                <c:pt idx="215">
                  <c:v>2.9592267070834537</c:v>
                </c:pt>
                <c:pt idx="216">
                  <c:v>2.8057924340214764</c:v>
                </c:pt>
                <c:pt idx="217">
                  <c:v>2.9851382451028474</c:v>
                </c:pt>
                <c:pt idx="218">
                  <c:v>3.0248594242621589</c:v>
                </c:pt>
                <c:pt idx="219">
                  <c:v>3.1933411955271391</c:v>
                </c:pt>
                <c:pt idx="220">
                  <c:v>3.2080892593398072</c:v>
                </c:pt>
                <c:pt idx="221">
                  <c:v>3.0432094838608252</c:v>
                </c:pt>
                <c:pt idx="222">
                  <c:v>2.9708878763186974</c:v>
                </c:pt>
                <c:pt idx="223">
                  <c:v>2.8990190239881306</c:v>
                </c:pt>
                <c:pt idx="224">
                  <c:v>2.9629987893926795</c:v>
                </c:pt>
                <c:pt idx="225">
                  <c:v>2.9596732891836828</c:v>
                </c:pt>
                <c:pt idx="226">
                  <c:v>2.9300282766833456</c:v>
                </c:pt>
                <c:pt idx="227">
                  <c:v>3.0023959881384563</c:v>
                </c:pt>
                <c:pt idx="228">
                  <c:v>2.7686078717426121</c:v>
                </c:pt>
                <c:pt idx="229">
                  <c:v>2.8942743171455425</c:v>
                </c:pt>
                <c:pt idx="230">
                  <c:v>2.9498739321761609</c:v>
                </c:pt>
                <c:pt idx="231">
                  <c:v>3.0260631897397525</c:v>
                </c:pt>
                <c:pt idx="232">
                  <c:v>3.0792517465073459</c:v>
                </c:pt>
                <c:pt idx="233">
                  <c:v>3.0308448652273681</c:v>
                </c:pt>
                <c:pt idx="234">
                  <c:v>3.040915828793854</c:v>
                </c:pt>
                <c:pt idx="235">
                  <c:v>2.9684759439483792</c:v>
                </c:pt>
                <c:pt idx="236">
                  <c:v>3.0863932584404101</c:v>
                </c:pt>
                <c:pt idx="237">
                  <c:v>3.0648452177778589</c:v>
                </c:pt>
                <c:pt idx="238">
                  <c:v>3.0246207961309115</c:v>
                </c:pt>
                <c:pt idx="239">
                  <c:v>3.0527883307104804</c:v>
                </c:pt>
                <c:pt idx="240">
                  <c:v>2.88498433797447</c:v>
                </c:pt>
                <c:pt idx="241">
                  <c:v>2.9796211750856583</c:v>
                </c:pt>
                <c:pt idx="242">
                  <c:v>3.037302825887287</c:v>
                </c:pt>
                <c:pt idx="243">
                  <c:v>2.9962692513786493</c:v>
                </c:pt>
                <c:pt idx="244">
                  <c:v>3.079303103885318</c:v>
                </c:pt>
                <c:pt idx="245">
                  <c:v>3.0752854403451271</c:v>
                </c:pt>
                <c:pt idx="246">
                  <c:v>3.0833430002595694</c:v>
                </c:pt>
                <c:pt idx="247">
                  <c:v>3.0146318991361203</c:v>
                </c:pt>
                <c:pt idx="248">
                  <c:v>3.0316881579557067</c:v>
                </c:pt>
                <c:pt idx="249">
                  <c:v>3.0125679698631398</c:v>
                </c:pt>
                <c:pt idx="250">
                  <c:v>2.973064204074606</c:v>
                </c:pt>
                <c:pt idx="251">
                  <c:v>3.0467259005694145</c:v>
                </c:pt>
                <c:pt idx="252">
                  <c:v>2.8554165679596655</c:v>
                </c:pt>
                <c:pt idx="253">
                  <c:v>3.0568064587973995</c:v>
                </c:pt>
                <c:pt idx="254">
                  <c:v>3.1636224828236608</c:v>
                </c:pt>
                <c:pt idx="255">
                  <c:v>3.2353836188466274</c:v>
                </c:pt>
                <c:pt idx="256">
                  <c:v>3.279453007058966</c:v>
                </c:pt>
                <c:pt idx="257">
                  <c:v>3.2753246750938292</c:v>
                </c:pt>
                <c:pt idx="258">
                  <c:v>3.0614530335474615</c:v>
                </c:pt>
                <c:pt idx="259">
                  <c:v>3.2668324860389695</c:v>
                </c:pt>
                <c:pt idx="260">
                  <c:v>3.2645019024046937</c:v>
                </c:pt>
                <c:pt idx="261">
                  <c:v>3.2667045094740508</c:v>
                </c:pt>
                <c:pt idx="262">
                  <c:v>3.4233968799998014</c:v>
                </c:pt>
                <c:pt idx="263">
                  <c:v>3.4575946120242294</c:v>
                </c:pt>
                <c:pt idx="264">
                  <c:v>3.1893753916503815</c:v>
                </c:pt>
                <c:pt idx="265">
                  <c:v>3.7714597414444349</c:v>
                </c:pt>
                <c:pt idx="266">
                  <c:v>3.8177571395045788</c:v>
                </c:pt>
                <c:pt idx="267">
                  <c:v>3.9881586943340799</c:v>
                </c:pt>
                <c:pt idx="268">
                  <c:v>4.2124636795519494</c:v>
                </c:pt>
                <c:pt idx="269">
                  <c:v>4.2831842387538037</c:v>
                </c:pt>
                <c:pt idx="270">
                  <c:v>4.2949767394144054</c:v>
                </c:pt>
                <c:pt idx="271">
                  <c:v>4.438111440541145</c:v>
                </c:pt>
                <c:pt idx="272">
                  <c:v>4.4734881281328276</c:v>
                </c:pt>
                <c:pt idx="273">
                  <c:v>4.5239141535874046</c:v>
                </c:pt>
                <c:pt idx="274">
                  <c:v>4.5378951626870814</c:v>
                </c:pt>
                <c:pt idx="275">
                  <c:v>4.6049129537854414</c:v>
                </c:pt>
                <c:pt idx="276">
                  <c:v>4.3954789578624771</c:v>
                </c:pt>
                <c:pt idx="277">
                  <c:v>4.6671194146193491</c:v>
                </c:pt>
                <c:pt idx="278">
                  <c:v>4.9171963977254869</c:v>
                </c:pt>
                <c:pt idx="279">
                  <c:v>4.978802648216206</c:v>
                </c:pt>
                <c:pt idx="280">
                  <c:v>5.0516693858380091</c:v>
                </c:pt>
                <c:pt idx="281">
                  <c:v>5.0572832714609053</c:v>
                </c:pt>
                <c:pt idx="282">
                  <c:v>5.06517265320619</c:v>
                </c:pt>
                <c:pt idx="283">
                  <c:v>5.1471559167660139</c:v>
                </c:pt>
                <c:pt idx="284">
                  <c:v>5.1020681160307326</c:v>
                </c:pt>
                <c:pt idx="285">
                  <c:v>5.0984264337505056</c:v>
                </c:pt>
                <c:pt idx="286">
                  <c:v>5.0476955942805031</c:v>
                </c:pt>
                <c:pt idx="287">
                  <c:v>4.967941530237133</c:v>
                </c:pt>
                <c:pt idx="288">
                  <c:v>4.6700726140245088</c:v>
                </c:pt>
                <c:pt idx="289">
                  <c:v>4.8774687772709155</c:v>
                </c:pt>
                <c:pt idx="290">
                  <c:v>4.8779920916472141</c:v>
                </c:pt>
                <c:pt idx="291">
                  <c:v>4.9517686480364862</c:v>
                </c:pt>
                <c:pt idx="292">
                  <c:v>5.0476542049079001</c:v>
                </c:pt>
                <c:pt idx="293">
                  <c:v>4.9543396743965014</c:v>
                </c:pt>
                <c:pt idx="294">
                  <c:v>4.8077910339992957</c:v>
                </c:pt>
                <c:pt idx="295">
                  <c:v>4.8143232046915072</c:v>
                </c:pt>
                <c:pt idx="296">
                  <c:v>4.6007890752907095</c:v>
                </c:pt>
                <c:pt idx="297">
                  <c:v>4.5191056920185639</c:v>
                </c:pt>
                <c:pt idx="298">
                  <c:v>4.652728420650325</c:v>
                </c:pt>
                <c:pt idx="299">
                  <c:v>4.7559778048093513</c:v>
                </c:pt>
                <c:pt idx="300">
                  <c:v>4.4188439462530038</c:v>
                </c:pt>
                <c:pt idx="301">
                  <c:v>4.4166272275521603</c:v>
                </c:pt>
                <c:pt idx="302">
                  <c:v>4.5353959153449974</c:v>
                </c:pt>
                <c:pt idx="303">
                  <c:v>4.3029880619510807</c:v>
                </c:pt>
                <c:pt idx="304">
                  <c:v>4.294109491643078</c:v>
                </c:pt>
                <c:pt idx="305">
                  <c:v>4.0442756294880029</c:v>
                </c:pt>
                <c:pt idx="306">
                  <c:v>3.7835713868866034</c:v>
                </c:pt>
                <c:pt idx="307">
                  <c:v>3.8199528620278449</c:v>
                </c:pt>
                <c:pt idx="308">
                  <c:v>4.3231160321981799</c:v>
                </c:pt>
                <c:pt idx="309">
                  <c:v>4.6320093010641976</c:v>
                </c:pt>
                <c:pt idx="310">
                  <c:v>5.0040293455007472</c:v>
                </c:pt>
                <c:pt idx="311">
                  <c:v>5.1545396375857893</c:v>
                </c:pt>
                <c:pt idx="312">
                  <c:v>4.9638432846838558</c:v>
                </c:pt>
                <c:pt idx="313">
                  <c:v>5.1135268112548431</c:v>
                </c:pt>
                <c:pt idx="314">
                  <c:v>4.982456011932328</c:v>
                </c:pt>
                <c:pt idx="315">
                  <c:v>4.8427918263738903</c:v>
                </c:pt>
                <c:pt idx="316">
                  <c:v>4.8422237336565734</c:v>
                </c:pt>
                <c:pt idx="317">
                  <c:v>4.7712108806076898</c:v>
                </c:pt>
                <c:pt idx="318">
                  <c:v>4.5718862670794733</c:v>
                </c:pt>
                <c:pt idx="319">
                  <c:v>4.5324000724891382</c:v>
                </c:pt>
                <c:pt idx="320">
                  <c:v>4.422451110636775</c:v>
                </c:pt>
                <c:pt idx="321">
                  <c:v>4.2391311372832678</c:v>
                </c:pt>
                <c:pt idx="322">
                  <c:v>4.222240419344609</c:v>
                </c:pt>
                <c:pt idx="323">
                  <c:v>4.1563241048433648</c:v>
                </c:pt>
                <c:pt idx="324">
                  <c:v>3.861319947858699</c:v>
                </c:pt>
                <c:pt idx="325">
                  <c:v>4.0713435011970764</c:v>
                </c:pt>
                <c:pt idx="326">
                  <c:v>3.9439018644775725</c:v>
                </c:pt>
                <c:pt idx="327">
                  <c:v>3.7681355890374344</c:v>
                </c:pt>
                <c:pt idx="328">
                  <c:v>3.7398869494013609</c:v>
                </c:pt>
                <c:pt idx="329">
                  <c:v>3.7097384157665663</c:v>
                </c:pt>
                <c:pt idx="330">
                  <c:v>3.6496174553609331</c:v>
                </c:pt>
                <c:pt idx="331">
                  <c:v>3.5989341189044408</c:v>
                </c:pt>
                <c:pt idx="332">
                  <c:v>3.5746106046650628</c:v>
                </c:pt>
                <c:pt idx="333">
                  <c:v>3.5825035819678037</c:v>
                </c:pt>
                <c:pt idx="334">
                  <c:v>3.6478952137629777</c:v>
                </c:pt>
                <c:pt idx="335">
                  <c:v>3.7179311533537422</c:v>
                </c:pt>
                <c:pt idx="336">
                  <c:v>3.6202040288631152</c:v>
                </c:pt>
                <c:pt idx="337">
                  <c:v>3.8769420507148684</c:v>
                </c:pt>
                <c:pt idx="338">
                  <c:v>4.0315821501081217</c:v>
                </c:pt>
                <c:pt idx="339">
                  <c:v>4.2503050157031392</c:v>
                </c:pt>
                <c:pt idx="340">
                  <c:v>4.4996163386172734</c:v>
                </c:pt>
                <c:pt idx="341">
                  <c:v>4.5857992300428476</c:v>
                </c:pt>
                <c:pt idx="342">
                  <c:v>4.6614220085965625</c:v>
                </c:pt>
                <c:pt idx="343">
                  <c:v>4.8365717244701374</c:v>
                </c:pt>
                <c:pt idx="344">
                  <c:v>4.7928814272116975</c:v>
                </c:pt>
                <c:pt idx="345">
                  <c:v>5.0089320926932546</c:v>
                </c:pt>
                <c:pt idx="346">
                  <c:v>5.1106322460504634</c:v>
                </c:pt>
                <c:pt idx="347">
                  <c:v>5.2562628225970967</c:v>
                </c:pt>
                <c:pt idx="348">
                  <c:v>5.3427972400177088</c:v>
                </c:pt>
                <c:pt idx="349">
                  <c:v>5.3273742890328473</c:v>
                </c:pt>
                <c:pt idx="350">
                  <c:v>5.3215267201764744</c:v>
                </c:pt>
                <c:pt idx="351">
                  <c:v>5.2221404778832516</c:v>
                </c:pt>
                <c:pt idx="352">
                  <c:v>5.2811177750464564</c:v>
                </c:pt>
                <c:pt idx="353">
                  <c:v>5.2727032905768878</c:v>
                </c:pt>
                <c:pt idx="354">
                  <c:v>5.1406161105363699</c:v>
                </c:pt>
                <c:pt idx="355">
                  <c:v>5.3227232864185456</c:v>
                </c:pt>
                <c:pt idx="356">
                  <c:v>5.2139996994252868</c:v>
                </c:pt>
                <c:pt idx="357">
                  <c:v>5.062064152660863</c:v>
                </c:pt>
                <c:pt idx="358">
                  <c:v>5.0018265088310825</c:v>
                </c:pt>
                <c:pt idx="359">
                  <c:v>4.7992656602009154</c:v>
                </c:pt>
                <c:pt idx="360">
                  <c:v>4.4572122362100686</c:v>
                </c:pt>
                <c:pt idx="361">
                  <c:v>4.4744199743350297</c:v>
                </c:pt>
                <c:pt idx="362">
                  <c:v>4.3973956789700619</c:v>
                </c:pt>
                <c:pt idx="363">
                  <c:v>4.1922767841104642</c:v>
                </c:pt>
                <c:pt idx="364">
                  <c:v>4.1817797223794457</c:v>
                </c:pt>
                <c:pt idx="365">
                  <c:v>4.0936565748386187</c:v>
                </c:pt>
                <c:pt idx="366">
                  <c:v>3.8722347288392562</c:v>
                </c:pt>
                <c:pt idx="367">
                  <c:v>3.9966980799416114</c:v>
                </c:pt>
                <c:pt idx="368">
                  <c:v>3.9722391958626124</c:v>
                </c:pt>
                <c:pt idx="369">
                  <c:v>3.9732788179575236</c:v>
                </c:pt>
                <c:pt idx="370">
                  <c:v>3.9427595942417715</c:v>
                </c:pt>
                <c:pt idx="371">
                  <c:v>3.849364870760859</c:v>
                </c:pt>
                <c:pt idx="372">
                  <c:v>3.7972338769856631</c:v>
                </c:pt>
                <c:pt idx="373">
                  <c:v>3.8717583185321653</c:v>
                </c:pt>
                <c:pt idx="374">
                  <c:v>3.8435045014151159</c:v>
                </c:pt>
                <c:pt idx="375">
                  <c:v>3.8487383354781501</c:v>
                </c:pt>
                <c:pt idx="376">
                  <c:v>3.8379501310123154</c:v>
                </c:pt>
                <c:pt idx="377">
                  <c:v>3.8401562500678885</c:v>
                </c:pt>
                <c:pt idx="378">
                  <c:v>3.8317903608626289</c:v>
                </c:pt>
                <c:pt idx="379">
                  <c:v>3.8413324788195076</c:v>
                </c:pt>
                <c:pt idx="380">
                  <c:v>3.8414281762213265</c:v>
                </c:pt>
                <c:pt idx="381">
                  <c:v>3.8425792604662923</c:v>
                </c:pt>
                <c:pt idx="382">
                  <c:v>3.8381965955902588</c:v>
                </c:pt>
                <c:pt idx="383">
                  <c:v>3.8411516250379316</c:v>
                </c:pt>
                <c:pt idx="384">
                  <c:v>3.8357933621470592</c:v>
                </c:pt>
                <c:pt idx="385">
                  <c:v>3.8458494083354804</c:v>
                </c:pt>
                <c:pt idx="386">
                  <c:v>3.8226153707598285</c:v>
                </c:pt>
                <c:pt idx="387">
                  <c:v>3.8329984563742814</c:v>
                </c:pt>
                <c:pt idx="388">
                  <c:v>3.8275332859195945</c:v>
                </c:pt>
                <c:pt idx="389">
                  <c:v>3.8349173878930243</c:v>
                </c:pt>
                <c:pt idx="390">
                  <c:v>3.8317903608626289</c:v>
                </c:pt>
                <c:pt idx="391">
                  <c:v>3.8413324788195076</c:v>
                </c:pt>
                <c:pt idx="392">
                  <c:v>3.8414281762213265</c:v>
                </c:pt>
                <c:pt idx="393">
                  <c:v>3.8425792604662923</c:v>
                </c:pt>
                <c:pt idx="394">
                  <c:v>3.8381965955902588</c:v>
                </c:pt>
                <c:pt idx="395">
                  <c:v>3.8411516250379316</c:v>
                </c:pt>
                <c:pt idx="396">
                  <c:v>3.8357933621470592</c:v>
                </c:pt>
                <c:pt idx="397">
                  <c:v>3.8458494083354804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565-40AE-891E-8E81FA7ED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768"/>
        <c:axId val="2469472"/>
      </c:lineChart>
      <c:catAx>
        <c:axId val="2460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9472"/>
        <c:crosses val="autoZero"/>
        <c:auto val="1"/>
        <c:lblAlgn val="ctr"/>
        <c:lblOffset val="100"/>
        <c:noMultiLvlLbl val="0"/>
      </c:catAx>
      <c:valAx>
        <c:axId val="246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0_ ;_ * \-#,##0.00_ ;_ * &quot;-&quot;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2280315565714125E-2"/>
          <c:y val="2.2108676902290573E-2"/>
          <c:w val="0.95707500539715684"/>
          <c:h val="0.74702562305997811"/>
        </c:manualLayout>
      </c:layout>
      <c:lineChart>
        <c:grouping val="standard"/>
        <c:varyColors val="0"/>
        <c:ser>
          <c:idx val="0"/>
          <c:order val="0"/>
          <c:tx>
            <c:strRef>
              <c:f>Proyeccion_NPL!$AP$4</c:f>
              <c:strCache>
                <c:ptCount val="1"/>
                <c:pt idx="0">
                  <c:v>NPL comercial</c:v>
                </c:pt>
              </c:strCache>
            </c:strRef>
          </c:tx>
          <c:spPr>
            <a:ln w="38100" cap="rnd">
              <a:solidFill>
                <a:srgbClr val="004481"/>
              </a:solidFill>
              <a:round/>
            </a:ln>
            <a:effectLst/>
          </c:spPr>
          <c:marker>
            <c:symbol val="none"/>
          </c:marker>
          <c:cat>
            <c:numRef>
              <c:f>Proyeccion_NPL!$A$5:$A$411</c:f>
              <c:numCache>
                <c:formatCode>m/d/yyyy</c:formatCode>
                <c:ptCount val="407"/>
                <c:pt idx="0">
                  <c:v>34669</c:v>
                </c:pt>
                <c:pt idx="1">
                  <c:v>34700</c:v>
                </c:pt>
                <c:pt idx="2">
                  <c:v>34731</c:v>
                </c:pt>
                <c:pt idx="3">
                  <c:v>34759</c:v>
                </c:pt>
                <c:pt idx="4">
                  <c:v>34790</c:v>
                </c:pt>
                <c:pt idx="5">
                  <c:v>34820</c:v>
                </c:pt>
                <c:pt idx="6">
                  <c:v>34851</c:v>
                </c:pt>
                <c:pt idx="7">
                  <c:v>34881</c:v>
                </c:pt>
                <c:pt idx="8">
                  <c:v>34912</c:v>
                </c:pt>
                <c:pt idx="9">
                  <c:v>34943</c:v>
                </c:pt>
                <c:pt idx="10">
                  <c:v>34973</c:v>
                </c:pt>
                <c:pt idx="11">
                  <c:v>35004</c:v>
                </c:pt>
                <c:pt idx="12">
                  <c:v>35034</c:v>
                </c:pt>
                <c:pt idx="13">
                  <c:v>35065</c:v>
                </c:pt>
                <c:pt idx="14">
                  <c:v>35096</c:v>
                </c:pt>
                <c:pt idx="15">
                  <c:v>35125</c:v>
                </c:pt>
                <c:pt idx="16">
                  <c:v>35156</c:v>
                </c:pt>
                <c:pt idx="17">
                  <c:v>35186</c:v>
                </c:pt>
                <c:pt idx="18">
                  <c:v>35217</c:v>
                </c:pt>
                <c:pt idx="19">
                  <c:v>35247</c:v>
                </c:pt>
                <c:pt idx="20">
                  <c:v>35278</c:v>
                </c:pt>
                <c:pt idx="21">
                  <c:v>35309</c:v>
                </c:pt>
                <c:pt idx="22">
                  <c:v>35339</c:v>
                </c:pt>
                <c:pt idx="23">
                  <c:v>35370</c:v>
                </c:pt>
                <c:pt idx="24">
                  <c:v>35400</c:v>
                </c:pt>
                <c:pt idx="25">
                  <c:v>35431</c:v>
                </c:pt>
                <c:pt idx="26">
                  <c:v>35462</c:v>
                </c:pt>
                <c:pt idx="27">
                  <c:v>35490</c:v>
                </c:pt>
                <c:pt idx="28">
                  <c:v>35521</c:v>
                </c:pt>
                <c:pt idx="29">
                  <c:v>35551</c:v>
                </c:pt>
                <c:pt idx="30">
                  <c:v>35582</c:v>
                </c:pt>
                <c:pt idx="31">
                  <c:v>35612</c:v>
                </c:pt>
                <c:pt idx="32">
                  <c:v>35643</c:v>
                </c:pt>
                <c:pt idx="33">
                  <c:v>35674</c:v>
                </c:pt>
                <c:pt idx="34">
                  <c:v>35704</c:v>
                </c:pt>
                <c:pt idx="35">
                  <c:v>35735</c:v>
                </c:pt>
                <c:pt idx="36">
                  <c:v>35765</c:v>
                </c:pt>
                <c:pt idx="37">
                  <c:v>35796</c:v>
                </c:pt>
                <c:pt idx="38">
                  <c:v>35827</c:v>
                </c:pt>
                <c:pt idx="39">
                  <c:v>35855</c:v>
                </c:pt>
                <c:pt idx="40">
                  <c:v>35886</c:v>
                </c:pt>
                <c:pt idx="41">
                  <c:v>35916</c:v>
                </c:pt>
                <c:pt idx="42">
                  <c:v>35947</c:v>
                </c:pt>
                <c:pt idx="43">
                  <c:v>35977</c:v>
                </c:pt>
                <c:pt idx="44">
                  <c:v>36008</c:v>
                </c:pt>
                <c:pt idx="45">
                  <c:v>36039</c:v>
                </c:pt>
                <c:pt idx="46">
                  <c:v>36069</c:v>
                </c:pt>
                <c:pt idx="47">
                  <c:v>36100</c:v>
                </c:pt>
                <c:pt idx="48">
                  <c:v>36130</c:v>
                </c:pt>
                <c:pt idx="49">
                  <c:v>36161</c:v>
                </c:pt>
                <c:pt idx="50">
                  <c:v>36192</c:v>
                </c:pt>
                <c:pt idx="51">
                  <c:v>36220</c:v>
                </c:pt>
                <c:pt idx="52">
                  <c:v>36251</c:v>
                </c:pt>
                <c:pt idx="53">
                  <c:v>36281</c:v>
                </c:pt>
                <c:pt idx="54">
                  <c:v>36312</c:v>
                </c:pt>
                <c:pt idx="55">
                  <c:v>36342</c:v>
                </c:pt>
                <c:pt idx="56">
                  <c:v>36373</c:v>
                </c:pt>
                <c:pt idx="57">
                  <c:v>36404</c:v>
                </c:pt>
                <c:pt idx="58">
                  <c:v>36434</c:v>
                </c:pt>
                <c:pt idx="59">
                  <c:v>36465</c:v>
                </c:pt>
                <c:pt idx="60">
                  <c:v>36495</c:v>
                </c:pt>
                <c:pt idx="61">
                  <c:v>36526</c:v>
                </c:pt>
                <c:pt idx="62">
                  <c:v>36557</c:v>
                </c:pt>
                <c:pt idx="63">
                  <c:v>36586</c:v>
                </c:pt>
                <c:pt idx="64">
                  <c:v>36617</c:v>
                </c:pt>
                <c:pt idx="65">
                  <c:v>36647</c:v>
                </c:pt>
                <c:pt idx="66">
                  <c:v>36678</c:v>
                </c:pt>
                <c:pt idx="67">
                  <c:v>36708</c:v>
                </c:pt>
                <c:pt idx="68">
                  <c:v>36739</c:v>
                </c:pt>
                <c:pt idx="69">
                  <c:v>36770</c:v>
                </c:pt>
                <c:pt idx="70">
                  <c:v>36800</c:v>
                </c:pt>
                <c:pt idx="71">
                  <c:v>36831</c:v>
                </c:pt>
                <c:pt idx="72">
                  <c:v>36861</c:v>
                </c:pt>
                <c:pt idx="73">
                  <c:v>36892</c:v>
                </c:pt>
                <c:pt idx="74">
                  <c:v>36923</c:v>
                </c:pt>
                <c:pt idx="75">
                  <c:v>36951</c:v>
                </c:pt>
                <c:pt idx="76">
                  <c:v>36982</c:v>
                </c:pt>
                <c:pt idx="77">
                  <c:v>37012</c:v>
                </c:pt>
                <c:pt idx="78">
                  <c:v>37043</c:v>
                </c:pt>
                <c:pt idx="79">
                  <c:v>37073</c:v>
                </c:pt>
                <c:pt idx="80">
                  <c:v>37104</c:v>
                </c:pt>
                <c:pt idx="81">
                  <c:v>37135</c:v>
                </c:pt>
                <c:pt idx="82">
                  <c:v>37165</c:v>
                </c:pt>
                <c:pt idx="83">
                  <c:v>37196</c:v>
                </c:pt>
                <c:pt idx="84">
                  <c:v>37226</c:v>
                </c:pt>
                <c:pt idx="85">
                  <c:v>37257</c:v>
                </c:pt>
                <c:pt idx="86">
                  <c:v>37288</c:v>
                </c:pt>
                <c:pt idx="87">
                  <c:v>37316</c:v>
                </c:pt>
                <c:pt idx="88">
                  <c:v>37347</c:v>
                </c:pt>
                <c:pt idx="89">
                  <c:v>37377</c:v>
                </c:pt>
                <c:pt idx="90">
                  <c:v>37408</c:v>
                </c:pt>
                <c:pt idx="91">
                  <c:v>37438</c:v>
                </c:pt>
                <c:pt idx="92">
                  <c:v>37469</c:v>
                </c:pt>
                <c:pt idx="93">
                  <c:v>37500</c:v>
                </c:pt>
                <c:pt idx="94">
                  <c:v>37530</c:v>
                </c:pt>
                <c:pt idx="95">
                  <c:v>37561</c:v>
                </c:pt>
                <c:pt idx="96">
                  <c:v>37591</c:v>
                </c:pt>
                <c:pt idx="97">
                  <c:v>37622</c:v>
                </c:pt>
                <c:pt idx="98">
                  <c:v>37653</c:v>
                </c:pt>
                <c:pt idx="99">
                  <c:v>37681</c:v>
                </c:pt>
                <c:pt idx="100">
                  <c:v>37712</c:v>
                </c:pt>
                <c:pt idx="101">
                  <c:v>37742</c:v>
                </c:pt>
                <c:pt idx="102">
                  <c:v>37773</c:v>
                </c:pt>
                <c:pt idx="103">
                  <c:v>37803</c:v>
                </c:pt>
                <c:pt idx="104">
                  <c:v>37834</c:v>
                </c:pt>
                <c:pt idx="105">
                  <c:v>37865</c:v>
                </c:pt>
                <c:pt idx="106">
                  <c:v>37895</c:v>
                </c:pt>
                <c:pt idx="107">
                  <c:v>37926</c:v>
                </c:pt>
                <c:pt idx="108">
                  <c:v>37956</c:v>
                </c:pt>
                <c:pt idx="109">
                  <c:v>37987</c:v>
                </c:pt>
                <c:pt idx="110">
                  <c:v>38018</c:v>
                </c:pt>
                <c:pt idx="111">
                  <c:v>38047</c:v>
                </c:pt>
                <c:pt idx="112">
                  <c:v>38078</c:v>
                </c:pt>
                <c:pt idx="113">
                  <c:v>38108</c:v>
                </c:pt>
                <c:pt idx="114">
                  <c:v>38139</c:v>
                </c:pt>
                <c:pt idx="115">
                  <c:v>38169</c:v>
                </c:pt>
                <c:pt idx="116">
                  <c:v>38200</c:v>
                </c:pt>
                <c:pt idx="117">
                  <c:v>38231</c:v>
                </c:pt>
                <c:pt idx="118">
                  <c:v>38261</c:v>
                </c:pt>
                <c:pt idx="119">
                  <c:v>38292</c:v>
                </c:pt>
                <c:pt idx="120">
                  <c:v>38322</c:v>
                </c:pt>
                <c:pt idx="121">
                  <c:v>38353</c:v>
                </c:pt>
                <c:pt idx="122">
                  <c:v>38384</c:v>
                </c:pt>
                <c:pt idx="123">
                  <c:v>38412</c:v>
                </c:pt>
                <c:pt idx="124">
                  <c:v>38443</c:v>
                </c:pt>
                <c:pt idx="125">
                  <c:v>38473</c:v>
                </c:pt>
                <c:pt idx="126">
                  <c:v>38504</c:v>
                </c:pt>
                <c:pt idx="127">
                  <c:v>38534</c:v>
                </c:pt>
                <c:pt idx="128">
                  <c:v>38565</c:v>
                </c:pt>
                <c:pt idx="129">
                  <c:v>38596</c:v>
                </c:pt>
                <c:pt idx="130">
                  <c:v>38626</c:v>
                </c:pt>
                <c:pt idx="131">
                  <c:v>38657</c:v>
                </c:pt>
                <c:pt idx="132">
                  <c:v>38687</c:v>
                </c:pt>
                <c:pt idx="133">
                  <c:v>38718</c:v>
                </c:pt>
                <c:pt idx="134">
                  <c:v>38749</c:v>
                </c:pt>
                <c:pt idx="135">
                  <c:v>38777</c:v>
                </c:pt>
                <c:pt idx="136">
                  <c:v>38808</c:v>
                </c:pt>
                <c:pt idx="137">
                  <c:v>38838</c:v>
                </c:pt>
                <c:pt idx="138">
                  <c:v>38869</c:v>
                </c:pt>
                <c:pt idx="139">
                  <c:v>38899</c:v>
                </c:pt>
                <c:pt idx="140">
                  <c:v>38930</c:v>
                </c:pt>
                <c:pt idx="141">
                  <c:v>38961</c:v>
                </c:pt>
                <c:pt idx="142">
                  <c:v>38991</c:v>
                </c:pt>
                <c:pt idx="143">
                  <c:v>39022</c:v>
                </c:pt>
                <c:pt idx="144">
                  <c:v>39052</c:v>
                </c:pt>
                <c:pt idx="145">
                  <c:v>39083</c:v>
                </c:pt>
                <c:pt idx="146">
                  <c:v>39114</c:v>
                </c:pt>
                <c:pt idx="147">
                  <c:v>39142</c:v>
                </c:pt>
                <c:pt idx="148">
                  <c:v>39173</c:v>
                </c:pt>
                <c:pt idx="149">
                  <c:v>39203</c:v>
                </c:pt>
                <c:pt idx="150">
                  <c:v>39234</c:v>
                </c:pt>
                <c:pt idx="151">
                  <c:v>39264</c:v>
                </c:pt>
                <c:pt idx="152">
                  <c:v>39295</c:v>
                </c:pt>
                <c:pt idx="153">
                  <c:v>39326</c:v>
                </c:pt>
                <c:pt idx="154">
                  <c:v>39356</c:v>
                </c:pt>
                <c:pt idx="155">
                  <c:v>39387</c:v>
                </c:pt>
                <c:pt idx="156">
                  <c:v>39417</c:v>
                </c:pt>
                <c:pt idx="157">
                  <c:v>39448</c:v>
                </c:pt>
                <c:pt idx="158">
                  <c:v>39479</c:v>
                </c:pt>
                <c:pt idx="159">
                  <c:v>39508</c:v>
                </c:pt>
                <c:pt idx="160">
                  <c:v>39539</c:v>
                </c:pt>
                <c:pt idx="161">
                  <c:v>39569</c:v>
                </c:pt>
                <c:pt idx="162">
                  <c:v>39600</c:v>
                </c:pt>
                <c:pt idx="163">
                  <c:v>39630</c:v>
                </c:pt>
                <c:pt idx="164">
                  <c:v>39661</c:v>
                </c:pt>
                <c:pt idx="165">
                  <c:v>39692</c:v>
                </c:pt>
                <c:pt idx="166">
                  <c:v>39722</c:v>
                </c:pt>
                <c:pt idx="167">
                  <c:v>39753</c:v>
                </c:pt>
                <c:pt idx="168">
                  <c:v>39783</c:v>
                </c:pt>
                <c:pt idx="169">
                  <c:v>39814</c:v>
                </c:pt>
                <c:pt idx="170">
                  <c:v>39845</c:v>
                </c:pt>
                <c:pt idx="171">
                  <c:v>39873</c:v>
                </c:pt>
                <c:pt idx="172">
                  <c:v>39904</c:v>
                </c:pt>
                <c:pt idx="173">
                  <c:v>39934</c:v>
                </c:pt>
                <c:pt idx="174">
                  <c:v>39965</c:v>
                </c:pt>
                <c:pt idx="175">
                  <c:v>39995</c:v>
                </c:pt>
                <c:pt idx="176">
                  <c:v>40026</c:v>
                </c:pt>
                <c:pt idx="177">
                  <c:v>40057</c:v>
                </c:pt>
                <c:pt idx="178">
                  <c:v>40087</c:v>
                </c:pt>
                <c:pt idx="179">
                  <c:v>40118</c:v>
                </c:pt>
                <c:pt idx="180">
                  <c:v>40148</c:v>
                </c:pt>
                <c:pt idx="181">
                  <c:v>40179</c:v>
                </c:pt>
                <c:pt idx="182">
                  <c:v>40210</c:v>
                </c:pt>
                <c:pt idx="183">
                  <c:v>40238</c:v>
                </c:pt>
                <c:pt idx="184">
                  <c:v>40269</c:v>
                </c:pt>
                <c:pt idx="185">
                  <c:v>40299</c:v>
                </c:pt>
                <c:pt idx="186">
                  <c:v>40330</c:v>
                </c:pt>
                <c:pt idx="187">
                  <c:v>40360</c:v>
                </c:pt>
                <c:pt idx="188">
                  <c:v>40391</c:v>
                </c:pt>
                <c:pt idx="189">
                  <c:v>40422</c:v>
                </c:pt>
                <c:pt idx="190">
                  <c:v>40452</c:v>
                </c:pt>
                <c:pt idx="191">
                  <c:v>40483</c:v>
                </c:pt>
                <c:pt idx="192">
                  <c:v>40513</c:v>
                </c:pt>
                <c:pt idx="193">
                  <c:v>40544</c:v>
                </c:pt>
                <c:pt idx="194">
                  <c:v>40575</c:v>
                </c:pt>
                <c:pt idx="195">
                  <c:v>40603</c:v>
                </c:pt>
                <c:pt idx="196">
                  <c:v>40634</c:v>
                </c:pt>
                <c:pt idx="197">
                  <c:v>40664</c:v>
                </c:pt>
                <c:pt idx="198">
                  <c:v>40695</c:v>
                </c:pt>
                <c:pt idx="199">
                  <c:v>40725</c:v>
                </c:pt>
                <c:pt idx="200">
                  <c:v>40756</c:v>
                </c:pt>
                <c:pt idx="201">
                  <c:v>40787</c:v>
                </c:pt>
                <c:pt idx="202">
                  <c:v>40817</c:v>
                </c:pt>
                <c:pt idx="203">
                  <c:v>40848</c:v>
                </c:pt>
                <c:pt idx="204">
                  <c:v>40878</c:v>
                </c:pt>
                <c:pt idx="205">
                  <c:v>40909</c:v>
                </c:pt>
                <c:pt idx="206">
                  <c:v>40940</c:v>
                </c:pt>
                <c:pt idx="207">
                  <c:v>40969</c:v>
                </c:pt>
                <c:pt idx="208">
                  <c:v>41000</c:v>
                </c:pt>
                <c:pt idx="209">
                  <c:v>41030</c:v>
                </c:pt>
                <c:pt idx="210">
                  <c:v>41061</c:v>
                </c:pt>
                <c:pt idx="211">
                  <c:v>41091</c:v>
                </c:pt>
                <c:pt idx="212">
                  <c:v>41122</c:v>
                </c:pt>
                <c:pt idx="213">
                  <c:v>41153</c:v>
                </c:pt>
                <c:pt idx="214">
                  <c:v>41183</c:v>
                </c:pt>
                <c:pt idx="215">
                  <c:v>41214</c:v>
                </c:pt>
                <c:pt idx="216">
                  <c:v>41244</c:v>
                </c:pt>
                <c:pt idx="217">
                  <c:v>41275</c:v>
                </c:pt>
                <c:pt idx="218">
                  <c:v>41306</c:v>
                </c:pt>
                <c:pt idx="219">
                  <c:v>41334</c:v>
                </c:pt>
                <c:pt idx="220">
                  <c:v>41365</c:v>
                </c:pt>
                <c:pt idx="221">
                  <c:v>41395</c:v>
                </c:pt>
                <c:pt idx="222">
                  <c:v>41426</c:v>
                </c:pt>
                <c:pt idx="223">
                  <c:v>41456</c:v>
                </c:pt>
                <c:pt idx="224">
                  <c:v>41487</c:v>
                </c:pt>
                <c:pt idx="225">
                  <c:v>41518</c:v>
                </c:pt>
                <c:pt idx="226">
                  <c:v>41548</c:v>
                </c:pt>
                <c:pt idx="227">
                  <c:v>41579</c:v>
                </c:pt>
                <c:pt idx="228">
                  <c:v>41609</c:v>
                </c:pt>
                <c:pt idx="229">
                  <c:v>41640</c:v>
                </c:pt>
                <c:pt idx="230">
                  <c:v>41671</c:v>
                </c:pt>
                <c:pt idx="231">
                  <c:v>41699</c:v>
                </c:pt>
                <c:pt idx="232">
                  <c:v>41730</c:v>
                </c:pt>
                <c:pt idx="233">
                  <c:v>41760</c:v>
                </c:pt>
                <c:pt idx="234">
                  <c:v>41791</c:v>
                </c:pt>
                <c:pt idx="235">
                  <c:v>41821</c:v>
                </c:pt>
                <c:pt idx="236">
                  <c:v>41852</c:v>
                </c:pt>
                <c:pt idx="237">
                  <c:v>41883</c:v>
                </c:pt>
                <c:pt idx="238">
                  <c:v>41913</c:v>
                </c:pt>
                <c:pt idx="239">
                  <c:v>41944</c:v>
                </c:pt>
                <c:pt idx="240">
                  <c:v>41974</c:v>
                </c:pt>
                <c:pt idx="241">
                  <c:v>42005</c:v>
                </c:pt>
                <c:pt idx="242">
                  <c:v>42036</c:v>
                </c:pt>
                <c:pt idx="243">
                  <c:v>42064</c:v>
                </c:pt>
                <c:pt idx="244">
                  <c:v>42095</c:v>
                </c:pt>
                <c:pt idx="245">
                  <c:v>42125</c:v>
                </c:pt>
                <c:pt idx="246">
                  <c:v>42156</c:v>
                </c:pt>
                <c:pt idx="247">
                  <c:v>42186</c:v>
                </c:pt>
                <c:pt idx="248">
                  <c:v>42217</c:v>
                </c:pt>
                <c:pt idx="249">
                  <c:v>42248</c:v>
                </c:pt>
                <c:pt idx="250">
                  <c:v>42278</c:v>
                </c:pt>
                <c:pt idx="251">
                  <c:v>42309</c:v>
                </c:pt>
                <c:pt idx="252">
                  <c:v>42339</c:v>
                </c:pt>
                <c:pt idx="253">
                  <c:v>42370</c:v>
                </c:pt>
                <c:pt idx="254">
                  <c:v>42401</c:v>
                </c:pt>
                <c:pt idx="255">
                  <c:v>42430</c:v>
                </c:pt>
                <c:pt idx="256">
                  <c:v>42461</c:v>
                </c:pt>
                <c:pt idx="257">
                  <c:v>42491</c:v>
                </c:pt>
                <c:pt idx="258">
                  <c:v>42522</c:v>
                </c:pt>
                <c:pt idx="259">
                  <c:v>42552</c:v>
                </c:pt>
                <c:pt idx="260">
                  <c:v>42583</c:v>
                </c:pt>
                <c:pt idx="261">
                  <c:v>42614</c:v>
                </c:pt>
                <c:pt idx="262">
                  <c:v>42644</c:v>
                </c:pt>
                <c:pt idx="263">
                  <c:v>42675</c:v>
                </c:pt>
                <c:pt idx="264">
                  <c:v>42705</c:v>
                </c:pt>
                <c:pt idx="265">
                  <c:v>42736</c:v>
                </c:pt>
                <c:pt idx="266">
                  <c:v>42767</c:v>
                </c:pt>
                <c:pt idx="267">
                  <c:v>42795</c:v>
                </c:pt>
                <c:pt idx="268">
                  <c:v>42826</c:v>
                </c:pt>
                <c:pt idx="269">
                  <c:v>42856</c:v>
                </c:pt>
                <c:pt idx="270">
                  <c:v>42887</c:v>
                </c:pt>
                <c:pt idx="271">
                  <c:v>42917</c:v>
                </c:pt>
                <c:pt idx="272">
                  <c:v>42948</c:v>
                </c:pt>
                <c:pt idx="273">
                  <c:v>42979</c:v>
                </c:pt>
                <c:pt idx="274">
                  <c:v>43009</c:v>
                </c:pt>
                <c:pt idx="275">
                  <c:v>43040</c:v>
                </c:pt>
                <c:pt idx="276">
                  <c:v>43070</c:v>
                </c:pt>
                <c:pt idx="277">
                  <c:v>43101</c:v>
                </c:pt>
                <c:pt idx="278">
                  <c:v>43132</c:v>
                </c:pt>
                <c:pt idx="279">
                  <c:v>43160</c:v>
                </c:pt>
                <c:pt idx="280">
                  <c:v>43191</c:v>
                </c:pt>
                <c:pt idx="281">
                  <c:v>43221</c:v>
                </c:pt>
                <c:pt idx="282">
                  <c:v>43252</c:v>
                </c:pt>
                <c:pt idx="283">
                  <c:v>43282</c:v>
                </c:pt>
                <c:pt idx="284">
                  <c:v>43313</c:v>
                </c:pt>
                <c:pt idx="285">
                  <c:v>43344</c:v>
                </c:pt>
                <c:pt idx="286">
                  <c:v>43374</c:v>
                </c:pt>
                <c:pt idx="287">
                  <c:v>43405</c:v>
                </c:pt>
                <c:pt idx="288">
                  <c:v>43435</c:v>
                </c:pt>
                <c:pt idx="289">
                  <c:v>43466</c:v>
                </c:pt>
                <c:pt idx="290">
                  <c:v>43497</c:v>
                </c:pt>
                <c:pt idx="291">
                  <c:v>43525</c:v>
                </c:pt>
                <c:pt idx="292">
                  <c:v>43556</c:v>
                </c:pt>
                <c:pt idx="293">
                  <c:v>43586</c:v>
                </c:pt>
                <c:pt idx="294">
                  <c:v>43617</c:v>
                </c:pt>
                <c:pt idx="295">
                  <c:v>43647</c:v>
                </c:pt>
                <c:pt idx="296">
                  <c:v>43678</c:v>
                </c:pt>
                <c:pt idx="297">
                  <c:v>43709</c:v>
                </c:pt>
                <c:pt idx="298">
                  <c:v>43739</c:v>
                </c:pt>
                <c:pt idx="299">
                  <c:v>43770</c:v>
                </c:pt>
                <c:pt idx="300">
                  <c:v>43800</c:v>
                </c:pt>
                <c:pt idx="301">
                  <c:v>43831</c:v>
                </c:pt>
                <c:pt idx="302">
                  <c:v>43862</c:v>
                </c:pt>
                <c:pt idx="303">
                  <c:v>43891</c:v>
                </c:pt>
                <c:pt idx="304">
                  <c:v>43922</c:v>
                </c:pt>
                <c:pt idx="305">
                  <c:v>43952</c:v>
                </c:pt>
                <c:pt idx="306">
                  <c:v>43983</c:v>
                </c:pt>
                <c:pt idx="307">
                  <c:v>44013</c:v>
                </c:pt>
                <c:pt idx="308">
                  <c:v>44044</c:v>
                </c:pt>
                <c:pt idx="309">
                  <c:v>44075</c:v>
                </c:pt>
                <c:pt idx="310">
                  <c:v>44105</c:v>
                </c:pt>
                <c:pt idx="311">
                  <c:v>44136</c:v>
                </c:pt>
                <c:pt idx="312">
                  <c:v>44166</c:v>
                </c:pt>
                <c:pt idx="313">
                  <c:v>44197</c:v>
                </c:pt>
                <c:pt idx="314">
                  <c:v>44228</c:v>
                </c:pt>
                <c:pt idx="315">
                  <c:v>44256</c:v>
                </c:pt>
                <c:pt idx="316">
                  <c:v>44287</c:v>
                </c:pt>
                <c:pt idx="317">
                  <c:v>44317</c:v>
                </c:pt>
                <c:pt idx="318">
                  <c:v>44348</c:v>
                </c:pt>
                <c:pt idx="319">
                  <c:v>44378</c:v>
                </c:pt>
                <c:pt idx="320">
                  <c:v>44409</c:v>
                </c:pt>
                <c:pt idx="321">
                  <c:v>44440</c:v>
                </c:pt>
                <c:pt idx="322">
                  <c:v>44470</c:v>
                </c:pt>
                <c:pt idx="323">
                  <c:v>44501</c:v>
                </c:pt>
                <c:pt idx="324">
                  <c:v>44531</c:v>
                </c:pt>
                <c:pt idx="325">
                  <c:v>44562</c:v>
                </c:pt>
                <c:pt idx="326">
                  <c:v>44593</c:v>
                </c:pt>
                <c:pt idx="327">
                  <c:v>44621</c:v>
                </c:pt>
                <c:pt idx="328">
                  <c:v>44652</c:v>
                </c:pt>
                <c:pt idx="329">
                  <c:v>44682</c:v>
                </c:pt>
                <c:pt idx="330">
                  <c:v>44713</c:v>
                </c:pt>
                <c:pt idx="331">
                  <c:v>44743</c:v>
                </c:pt>
                <c:pt idx="332">
                  <c:v>44774</c:v>
                </c:pt>
                <c:pt idx="333">
                  <c:v>44805</c:v>
                </c:pt>
                <c:pt idx="334">
                  <c:v>44835</c:v>
                </c:pt>
                <c:pt idx="335">
                  <c:v>44866</c:v>
                </c:pt>
                <c:pt idx="336">
                  <c:v>44896</c:v>
                </c:pt>
                <c:pt idx="337">
                  <c:v>44927</c:v>
                </c:pt>
                <c:pt idx="338">
                  <c:v>44958</c:v>
                </c:pt>
                <c:pt idx="339">
                  <c:v>44986</c:v>
                </c:pt>
                <c:pt idx="340">
                  <c:v>45017</c:v>
                </c:pt>
                <c:pt idx="341">
                  <c:v>45047</c:v>
                </c:pt>
                <c:pt idx="342">
                  <c:v>45078</c:v>
                </c:pt>
                <c:pt idx="343">
                  <c:v>45108</c:v>
                </c:pt>
                <c:pt idx="344">
                  <c:v>45139</c:v>
                </c:pt>
                <c:pt idx="345">
                  <c:v>45170</c:v>
                </c:pt>
                <c:pt idx="346">
                  <c:v>45200</c:v>
                </c:pt>
                <c:pt idx="347">
                  <c:v>45231</c:v>
                </c:pt>
                <c:pt idx="348">
                  <c:v>45261</c:v>
                </c:pt>
                <c:pt idx="349">
                  <c:v>45292</c:v>
                </c:pt>
                <c:pt idx="350">
                  <c:v>45323</c:v>
                </c:pt>
                <c:pt idx="351">
                  <c:v>45352</c:v>
                </c:pt>
                <c:pt idx="352">
                  <c:v>45383</c:v>
                </c:pt>
                <c:pt idx="353">
                  <c:v>45413</c:v>
                </c:pt>
                <c:pt idx="354">
                  <c:v>45444</c:v>
                </c:pt>
                <c:pt idx="355">
                  <c:v>45474</c:v>
                </c:pt>
                <c:pt idx="356">
                  <c:v>45505</c:v>
                </c:pt>
                <c:pt idx="357">
                  <c:v>45536</c:v>
                </c:pt>
                <c:pt idx="358">
                  <c:v>45566</c:v>
                </c:pt>
                <c:pt idx="359">
                  <c:v>45597</c:v>
                </c:pt>
                <c:pt idx="360">
                  <c:v>45627</c:v>
                </c:pt>
                <c:pt idx="361">
                  <c:v>45658</c:v>
                </c:pt>
                <c:pt idx="362">
                  <c:v>45689</c:v>
                </c:pt>
                <c:pt idx="363">
                  <c:v>45717</c:v>
                </c:pt>
                <c:pt idx="364">
                  <c:v>45748</c:v>
                </c:pt>
                <c:pt idx="365">
                  <c:v>45778</c:v>
                </c:pt>
                <c:pt idx="366">
                  <c:v>45809</c:v>
                </c:pt>
                <c:pt idx="367">
                  <c:v>45839</c:v>
                </c:pt>
                <c:pt idx="368">
                  <c:v>45870</c:v>
                </c:pt>
                <c:pt idx="369">
                  <c:v>45901</c:v>
                </c:pt>
                <c:pt idx="370">
                  <c:v>45931</c:v>
                </c:pt>
                <c:pt idx="371">
                  <c:v>45962</c:v>
                </c:pt>
                <c:pt idx="372">
                  <c:v>45992</c:v>
                </c:pt>
                <c:pt idx="373">
                  <c:v>46023</c:v>
                </c:pt>
                <c:pt idx="374">
                  <c:v>46054</c:v>
                </c:pt>
                <c:pt idx="375">
                  <c:v>46082</c:v>
                </c:pt>
                <c:pt idx="376">
                  <c:v>46113</c:v>
                </c:pt>
                <c:pt idx="377">
                  <c:v>46143</c:v>
                </c:pt>
                <c:pt idx="378">
                  <c:v>46174</c:v>
                </c:pt>
                <c:pt idx="379">
                  <c:v>46204</c:v>
                </c:pt>
                <c:pt idx="380">
                  <c:v>46235</c:v>
                </c:pt>
                <c:pt idx="381">
                  <c:v>46266</c:v>
                </c:pt>
                <c:pt idx="382">
                  <c:v>46296</c:v>
                </c:pt>
                <c:pt idx="383">
                  <c:v>46327</c:v>
                </c:pt>
                <c:pt idx="384">
                  <c:v>46357</c:v>
                </c:pt>
                <c:pt idx="385">
                  <c:v>46388</c:v>
                </c:pt>
                <c:pt idx="386">
                  <c:v>46419</c:v>
                </c:pt>
                <c:pt idx="387">
                  <c:v>46447</c:v>
                </c:pt>
                <c:pt idx="388">
                  <c:v>46478</c:v>
                </c:pt>
                <c:pt idx="389">
                  <c:v>46508</c:v>
                </c:pt>
                <c:pt idx="390">
                  <c:v>46539</c:v>
                </c:pt>
                <c:pt idx="391">
                  <c:v>46569</c:v>
                </c:pt>
                <c:pt idx="392">
                  <c:v>46600</c:v>
                </c:pt>
                <c:pt idx="393">
                  <c:v>46631</c:v>
                </c:pt>
                <c:pt idx="394">
                  <c:v>46661</c:v>
                </c:pt>
                <c:pt idx="395">
                  <c:v>46692</c:v>
                </c:pt>
                <c:pt idx="396">
                  <c:v>46722</c:v>
                </c:pt>
                <c:pt idx="397">
                  <c:v>46753</c:v>
                </c:pt>
                <c:pt idx="398">
                  <c:v>46784</c:v>
                </c:pt>
                <c:pt idx="399">
                  <c:v>46813</c:v>
                </c:pt>
                <c:pt idx="400">
                  <c:v>46844</c:v>
                </c:pt>
                <c:pt idx="401">
                  <c:v>46874</c:v>
                </c:pt>
                <c:pt idx="402">
                  <c:v>46905</c:v>
                </c:pt>
                <c:pt idx="403">
                  <c:v>46935</c:v>
                </c:pt>
                <c:pt idx="404">
                  <c:v>46966</c:v>
                </c:pt>
                <c:pt idx="405">
                  <c:v>46997</c:v>
                </c:pt>
                <c:pt idx="406">
                  <c:v>47027</c:v>
                </c:pt>
              </c:numCache>
            </c:numRef>
          </c:cat>
          <c:val>
            <c:numRef>
              <c:f>Proyeccion_NPL!$AP$5:$AP$411</c:f>
              <c:numCache>
                <c:formatCode>_ * #,##0.00_ ;_ * \-#,##0.00_ ;_ * "-"_ ;_ @_ </c:formatCode>
                <c:ptCount val="407"/>
                <c:pt idx="0">
                  <c:v>3.7095101497468184</c:v>
                </c:pt>
                <c:pt idx="1">
                  <c:v>4.2513492924089764</c:v>
                </c:pt>
                <c:pt idx="2">
                  <c:v>4.4482194260863412</c:v>
                </c:pt>
                <c:pt idx="3">
                  <c:v>4.2216077876651452</c:v>
                </c:pt>
                <c:pt idx="4">
                  <c:v>4.2992336035302339</c:v>
                </c:pt>
                <c:pt idx="5">
                  <c:v>4.16880230321767</c:v>
                </c:pt>
                <c:pt idx="6">
                  <c:v>3.999081718508589</c:v>
                </c:pt>
                <c:pt idx="7">
                  <c:v>4.6672365386395711</c:v>
                </c:pt>
                <c:pt idx="8">
                  <c:v>4.6501578233654932</c:v>
                </c:pt>
                <c:pt idx="9">
                  <c:v>4.402548337216416</c:v>
                </c:pt>
                <c:pt idx="10">
                  <c:v>4.640048892008183</c:v>
                </c:pt>
                <c:pt idx="11">
                  <c:v>4.6345196559937225</c:v>
                </c:pt>
                <c:pt idx="12">
                  <c:v>4.0837306571703857</c:v>
                </c:pt>
                <c:pt idx="13">
                  <c:v>4.6381906209015167</c:v>
                </c:pt>
                <c:pt idx="14">
                  <c:v>4.848381004747143</c:v>
                </c:pt>
                <c:pt idx="15">
                  <c:v>4.7413142374623698</c:v>
                </c:pt>
                <c:pt idx="16">
                  <c:v>5.1773145301121257</c:v>
                </c:pt>
                <c:pt idx="17">
                  <c:v>5.2268551735855899</c:v>
                </c:pt>
                <c:pt idx="18">
                  <c:v>5.0269557117591717</c:v>
                </c:pt>
                <c:pt idx="19">
                  <c:v>5.5630686430663774</c:v>
                </c:pt>
                <c:pt idx="20">
                  <c:v>5.9962215387156617</c:v>
                </c:pt>
                <c:pt idx="21">
                  <c:v>5.8213649548036761</c:v>
                </c:pt>
                <c:pt idx="22">
                  <c:v>6.3274489488489225</c:v>
                </c:pt>
                <c:pt idx="23">
                  <c:v>6.4339639607936121</c:v>
                </c:pt>
                <c:pt idx="24">
                  <c:v>5.6792905809618057</c:v>
                </c:pt>
                <c:pt idx="25">
                  <c:v>6.5006011823501009</c:v>
                </c:pt>
                <c:pt idx="26">
                  <c:v>6.4552919792825572</c:v>
                </c:pt>
                <c:pt idx="27">
                  <c:v>6.4662231282098217</c:v>
                </c:pt>
                <c:pt idx="28">
                  <c:v>6.757359762463369</c:v>
                </c:pt>
                <c:pt idx="29">
                  <c:v>6.6339703494265194</c:v>
                </c:pt>
                <c:pt idx="30">
                  <c:v>6.1960562338647041</c:v>
                </c:pt>
                <c:pt idx="31">
                  <c:v>6.4730930522908681</c:v>
                </c:pt>
                <c:pt idx="32">
                  <c:v>6.6363424901123738</c:v>
                </c:pt>
                <c:pt idx="33">
                  <c:v>6.3917393819335588</c:v>
                </c:pt>
                <c:pt idx="34">
                  <c:v>6.1825113422396685</c:v>
                </c:pt>
                <c:pt idx="35">
                  <c:v>6.2249626082697258</c:v>
                </c:pt>
                <c:pt idx="36">
                  <c:v>5.4049167819705879</c:v>
                </c:pt>
                <c:pt idx="37">
                  <c:v>5.9510423882977763</c:v>
                </c:pt>
                <c:pt idx="38">
                  <c:v>6.21407093386496</c:v>
                </c:pt>
                <c:pt idx="39">
                  <c:v>6.7134329794413388</c:v>
                </c:pt>
                <c:pt idx="40">
                  <c:v>6.8473272401992942</c:v>
                </c:pt>
                <c:pt idx="41">
                  <c:v>6.7508946700490542</c:v>
                </c:pt>
                <c:pt idx="42">
                  <c:v>6.9572872375230759</c:v>
                </c:pt>
                <c:pt idx="43">
                  <c:v>7.350400585804671</c:v>
                </c:pt>
                <c:pt idx="44">
                  <c:v>7.9095540085961522</c:v>
                </c:pt>
                <c:pt idx="45">
                  <c:v>7.7514444007432797</c:v>
                </c:pt>
                <c:pt idx="46">
                  <c:v>8.7305598696174567</c:v>
                </c:pt>
                <c:pt idx="47">
                  <c:v>9.6959458720622127</c:v>
                </c:pt>
                <c:pt idx="48">
                  <c:v>8.7817538511564202</c:v>
                </c:pt>
                <c:pt idx="49">
                  <c:v>10.171356388002382</c:v>
                </c:pt>
                <c:pt idx="50">
                  <c:v>10.872642947917429</c:v>
                </c:pt>
                <c:pt idx="51">
                  <c:v>11.465619343625548</c:v>
                </c:pt>
                <c:pt idx="52">
                  <c:v>12.226415649261153</c:v>
                </c:pt>
                <c:pt idx="53">
                  <c:v>12.816388093015419</c:v>
                </c:pt>
                <c:pt idx="54">
                  <c:v>11.577792654736056</c:v>
                </c:pt>
                <c:pt idx="55">
                  <c:v>11.529849154074711</c:v>
                </c:pt>
                <c:pt idx="56">
                  <c:v>11.117819020495643</c:v>
                </c:pt>
                <c:pt idx="57">
                  <c:v>11.076104812243981</c:v>
                </c:pt>
                <c:pt idx="58">
                  <c:v>11.584302701182473</c:v>
                </c:pt>
                <c:pt idx="59">
                  <c:v>13.003102370046799</c:v>
                </c:pt>
                <c:pt idx="60">
                  <c:v>9.8927751672219024</c:v>
                </c:pt>
                <c:pt idx="61">
                  <c:v>9.6805195990585968</c:v>
                </c:pt>
                <c:pt idx="62">
                  <c:v>10.098780304538781</c:v>
                </c:pt>
                <c:pt idx="63">
                  <c:v>9.8426254694005149</c:v>
                </c:pt>
                <c:pt idx="64">
                  <c:v>9.9308109460327607</c:v>
                </c:pt>
                <c:pt idx="65">
                  <c:v>9.8291561361434656</c:v>
                </c:pt>
                <c:pt idx="66">
                  <c:v>9.1460751970044729</c:v>
                </c:pt>
                <c:pt idx="67">
                  <c:v>9.9198304563554114</c:v>
                </c:pt>
                <c:pt idx="68">
                  <c:v>9.7373651685483722</c:v>
                </c:pt>
                <c:pt idx="69">
                  <c:v>9.226321617658332</c:v>
                </c:pt>
                <c:pt idx="70">
                  <c:v>8.2622811013324675</c:v>
                </c:pt>
                <c:pt idx="71">
                  <c:v>7.6205895418574627</c:v>
                </c:pt>
                <c:pt idx="72">
                  <c:v>6.9092398506207893</c:v>
                </c:pt>
                <c:pt idx="73">
                  <c:v>7.5268067444544968</c:v>
                </c:pt>
                <c:pt idx="74">
                  <c:v>7.2112556371281773</c:v>
                </c:pt>
                <c:pt idx="75">
                  <c:v>6.9908952691562707</c:v>
                </c:pt>
                <c:pt idx="76">
                  <c:v>7.3506819887891162</c:v>
                </c:pt>
                <c:pt idx="77">
                  <c:v>7.2216601903014359</c:v>
                </c:pt>
                <c:pt idx="78">
                  <c:v>6.7026464998256872</c:v>
                </c:pt>
                <c:pt idx="79">
                  <c:v>6.8744561413321925</c:v>
                </c:pt>
                <c:pt idx="80">
                  <c:v>6.7461938439877134</c:v>
                </c:pt>
                <c:pt idx="81">
                  <c:v>6.241978747444497</c:v>
                </c:pt>
                <c:pt idx="82">
                  <c:v>6.0878550384928882</c:v>
                </c:pt>
                <c:pt idx="83">
                  <c:v>5.8571169108580987</c:v>
                </c:pt>
                <c:pt idx="84">
                  <c:v>5.1260785143111587</c:v>
                </c:pt>
                <c:pt idx="85">
                  <c:v>6.4199098880034331</c:v>
                </c:pt>
                <c:pt idx="86">
                  <c:v>6.2715265026585518</c:v>
                </c:pt>
                <c:pt idx="87">
                  <c:v>5.9579391711960694</c:v>
                </c:pt>
                <c:pt idx="88">
                  <c:v>5.8593287226306954</c:v>
                </c:pt>
                <c:pt idx="89">
                  <c:v>5.650644812191203</c:v>
                </c:pt>
                <c:pt idx="90">
                  <c:v>5.1698003520700437</c:v>
                </c:pt>
                <c:pt idx="91">
                  <c:v>4.9568788706293798</c:v>
                </c:pt>
                <c:pt idx="92">
                  <c:v>4.8325281732144116</c:v>
                </c:pt>
                <c:pt idx="93">
                  <c:v>4.5389573235821015</c:v>
                </c:pt>
                <c:pt idx="94">
                  <c:v>4.4384667530269173</c:v>
                </c:pt>
                <c:pt idx="95">
                  <c:v>4.3694463816502394</c:v>
                </c:pt>
                <c:pt idx="96">
                  <c:v>3.8977833159127528</c:v>
                </c:pt>
                <c:pt idx="97">
                  <c:v>3.8579980596689136</c:v>
                </c:pt>
                <c:pt idx="98">
                  <c:v>3.9564564422281236</c:v>
                </c:pt>
                <c:pt idx="99">
                  <c:v>3.7542024471978235</c:v>
                </c:pt>
                <c:pt idx="100">
                  <c:v>3.5867894472630537</c:v>
                </c:pt>
                <c:pt idx="101">
                  <c:v>3.6677699932963126</c:v>
                </c:pt>
                <c:pt idx="102">
                  <c:v>3.3528025116448519</c:v>
                </c:pt>
                <c:pt idx="103">
                  <c:v>3.2394587934366657</c:v>
                </c:pt>
                <c:pt idx="104">
                  <c:v>3.2513070458313766</c:v>
                </c:pt>
                <c:pt idx="105">
                  <c:v>3.0630961737846381</c:v>
                </c:pt>
                <c:pt idx="106">
                  <c:v>2.930899324388315</c:v>
                </c:pt>
                <c:pt idx="107">
                  <c:v>2.6825137915476369</c:v>
                </c:pt>
                <c:pt idx="108">
                  <c:v>2.4541137632270007</c:v>
                </c:pt>
                <c:pt idx="109">
                  <c:v>2.8148290139101864</c:v>
                </c:pt>
                <c:pt idx="110">
                  <c:v>2.7226489754283785</c:v>
                </c:pt>
                <c:pt idx="111">
                  <c:v>2.6483622766732982</c:v>
                </c:pt>
                <c:pt idx="112">
                  <c:v>2.7013114388276005</c:v>
                </c:pt>
                <c:pt idx="113">
                  <c:v>2.5473546833886149</c:v>
                </c:pt>
                <c:pt idx="114">
                  <c:v>2.442651114509542</c:v>
                </c:pt>
                <c:pt idx="115">
                  <c:v>2.5419187955769682</c:v>
                </c:pt>
                <c:pt idx="116">
                  <c:v>2.4800875995606173</c:v>
                </c:pt>
                <c:pt idx="117">
                  <c:v>2.3040581552715116</c:v>
                </c:pt>
                <c:pt idx="118">
                  <c:v>2.2677680193706893</c:v>
                </c:pt>
                <c:pt idx="119">
                  <c:v>2.1397653178480529</c:v>
                </c:pt>
                <c:pt idx="120">
                  <c:v>1.8565321706797495</c:v>
                </c:pt>
                <c:pt idx="121">
                  <c:v>2.0363528987307915</c:v>
                </c:pt>
                <c:pt idx="122">
                  <c:v>1.9668577203541999</c:v>
                </c:pt>
                <c:pt idx="123">
                  <c:v>2.002989069936596</c:v>
                </c:pt>
                <c:pt idx="124">
                  <c:v>1.9969717172362615</c:v>
                </c:pt>
                <c:pt idx="125">
                  <c:v>2.0339794185868092</c:v>
                </c:pt>
                <c:pt idx="126">
                  <c:v>1.846563137163185</c:v>
                </c:pt>
                <c:pt idx="127">
                  <c:v>2.0257167333821791</c:v>
                </c:pt>
                <c:pt idx="128">
                  <c:v>1.9875739854809491</c:v>
                </c:pt>
                <c:pt idx="129">
                  <c:v>1.9303214348787394</c:v>
                </c:pt>
                <c:pt idx="130">
                  <c:v>1.9461817436531834</c:v>
                </c:pt>
                <c:pt idx="131">
                  <c:v>1.8855534372733609</c:v>
                </c:pt>
                <c:pt idx="132">
                  <c:v>1.6165548693840976</c:v>
                </c:pt>
                <c:pt idx="133">
                  <c:v>1.8590620507674158</c:v>
                </c:pt>
                <c:pt idx="134">
                  <c:v>1.8938168401466207</c:v>
                </c:pt>
                <c:pt idx="135">
                  <c:v>1.9660336860358136</c:v>
                </c:pt>
                <c:pt idx="136">
                  <c:v>2.1174591773342017</c:v>
                </c:pt>
                <c:pt idx="137">
                  <c:v>1.9564401623738279</c:v>
                </c:pt>
                <c:pt idx="138">
                  <c:v>1.7810602957880652</c:v>
                </c:pt>
                <c:pt idx="139">
                  <c:v>1.9568512534422515</c:v>
                </c:pt>
                <c:pt idx="140">
                  <c:v>1.669495361608327</c:v>
                </c:pt>
                <c:pt idx="141">
                  <c:v>1.7697651562633592</c:v>
                </c:pt>
                <c:pt idx="142">
                  <c:v>1.7261625615257201</c:v>
                </c:pt>
                <c:pt idx="143">
                  <c:v>1.6044506659270992</c:v>
                </c:pt>
                <c:pt idx="144">
                  <c:v>1.520105741746874</c:v>
                </c:pt>
                <c:pt idx="145">
                  <c:v>1.6759796767531883</c:v>
                </c:pt>
                <c:pt idx="146">
                  <c:v>1.7328819243599032</c:v>
                </c:pt>
                <c:pt idx="147">
                  <c:v>1.7009840080664935</c:v>
                </c:pt>
                <c:pt idx="148">
                  <c:v>1.9305278909101578</c:v>
                </c:pt>
                <c:pt idx="149">
                  <c:v>1.8080364702413956</c:v>
                </c:pt>
                <c:pt idx="150">
                  <c:v>1.8277006684317052</c:v>
                </c:pt>
                <c:pt idx="151">
                  <c:v>1.9561065704487592</c:v>
                </c:pt>
                <c:pt idx="152">
                  <c:v>1.9566814218094368</c:v>
                </c:pt>
                <c:pt idx="153">
                  <c:v>1.9499397359194304</c:v>
                </c:pt>
                <c:pt idx="154">
                  <c:v>2.030858397609971</c:v>
                </c:pt>
                <c:pt idx="155">
                  <c:v>2.1479473658785464</c:v>
                </c:pt>
                <c:pt idx="156">
                  <c:v>2.0642746462778145</c:v>
                </c:pt>
                <c:pt idx="157">
                  <c:v>2.265138267228259</c:v>
                </c:pt>
                <c:pt idx="158">
                  <c:v>2.3952505816827698</c:v>
                </c:pt>
                <c:pt idx="159">
                  <c:v>2.5670897418382284</c:v>
                </c:pt>
                <c:pt idx="160">
                  <c:v>2.5734479700047865</c:v>
                </c:pt>
                <c:pt idx="161">
                  <c:v>2.7744808644144787</c:v>
                </c:pt>
                <c:pt idx="162">
                  <c:v>2.7048665089323154</c:v>
                </c:pt>
                <c:pt idx="163">
                  <c:v>2.7521380264688413</c:v>
                </c:pt>
                <c:pt idx="164">
                  <c:v>2.8408928386323273</c:v>
                </c:pt>
                <c:pt idx="165">
                  <c:v>2.7761609564924887</c:v>
                </c:pt>
                <c:pt idx="166">
                  <c:v>2.7925366270203273</c:v>
                </c:pt>
                <c:pt idx="167">
                  <c:v>2.9773007036958319</c:v>
                </c:pt>
                <c:pt idx="168">
                  <c:v>2.759168011140237</c:v>
                </c:pt>
                <c:pt idx="169">
                  <c:v>3.0841416621777853</c:v>
                </c:pt>
                <c:pt idx="170">
                  <c:v>3.1760764488439008</c:v>
                </c:pt>
                <c:pt idx="171">
                  <c:v>3.2264764061517792</c:v>
                </c:pt>
                <c:pt idx="172">
                  <c:v>3.3477175486084363</c:v>
                </c:pt>
                <c:pt idx="173">
                  <c:v>3.3543367359011955</c:v>
                </c:pt>
                <c:pt idx="174">
                  <c:v>3.3450608701696236</c:v>
                </c:pt>
                <c:pt idx="175">
                  <c:v>3.3844790466499708</c:v>
                </c:pt>
                <c:pt idx="176">
                  <c:v>3.5691996411012443</c:v>
                </c:pt>
                <c:pt idx="177">
                  <c:v>3.4206211644602469</c:v>
                </c:pt>
                <c:pt idx="178">
                  <c:v>3.4511567543682737</c:v>
                </c:pt>
                <c:pt idx="179">
                  <c:v>3.581081777828135</c:v>
                </c:pt>
                <c:pt idx="180">
                  <c:v>3.1824234255135626</c:v>
                </c:pt>
                <c:pt idx="181">
                  <c:v>3.4472430494475423</c:v>
                </c:pt>
                <c:pt idx="182">
                  <c:v>3.5093536371985548</c:v>
                </c:pt>
                <c:pt idx="183">
                  <c:v>3.5677915960527127</c:v>
                </c:pt>
                <c:pt idx="184">
                  <c:v>3.6330923851139376</c:v>
                </c:pt>
                <c:pt idx="185">
                  <c:v>3.4236457536274507</c:v>
                </c:pt>
                <c:pt idx="186">
                  <c:v>3.105991074727104</c:v>
                </c:pt>
                <c:pt idx="187">
                  <c:v>3.1649523122276149</c:v>
                </c:pt>
                <c:pt idx="188">
                  <c:v>3.0493267370874761</c:v>
                </c:pt>
                <c:pt idx="189">
                  <c:v>2.6653791016053603</c:v>
                </c:pt>
                <c:pt idx="190">
                  <c:v>2.6412966118503776</c:v>
                </c:pt>
                <c:pt idx="191">
                  <c:v>2.4898698317139303</c:v>
                </c:pt>
                <c:pt idx="192">
                  <c:v>2.0986202711734694</c:v>
                </c:pt>
                <c:pt idx="193">
                  <c:v>2.329162138203666</c:v>
                </c:pt>
                <c:pt idx="194">
                  <c:v>2.2917550459071276</c:v>
                </c:pt>
                <c:pt idx="195">
                  <c:v>2.3023334806329738</c:v>
                </c:pt>
                <c:pt idx="196">
                  <c:v>2.2615864781204982</c:v>
                </c:pt>
                <c:pt idx="197">
                  <c:v>2.0863679833929312</c:v>
                </c:pt>
                <c:pt idx="198">
                  <c:v>2.0058971953825022</c:v>
                </c:pt>
                <c:pt idx="199">
                  <c:v>2.1396251536218847</c:v>
                </c:pt>
                <c:pt idx="200">
                  <c:v>2.0722306869241582</c:v>
                </c:pt>
                <c:pt idx="201">
                  <c:v>2.0744571504598062</c:v>
                </c:pt>
                <c:pt idx="202">
                  <c:v>2.1441854011073005</c:v>
                </c:pt>
                <c:pt idx="203">
                  <c:v>1.9732335766940736</c:v>
                </c:pt>
                <c:pt idx="204">
                  <c:v>1.7006100886491353</c:v>
                </c:pt>
                <c:pt idx="205">
                  <c:v>1.9176102738521006</c:v>
                </c:pt>
                <c:pt idx="206">
                  <c:v>1.9758347816327446</c:v>
                </c:pt>
                <c:pt idx="207">
                  <c:v>1.9462741371799288</c:v>
                </c:pt>
                <c:pt idx="208">
                  <c:v>2.112667882537552</c:v>
                </c:pt>
                <c:pt idx="209">
                  <c:v>2.0208371933524543</c:v>
                </c:pt>
                <c:pt idx="210">
                  <c:v>1.9692234192378231</c:v>
                </c:pt>
                <c:pt idx="211">
                  <c:v>2.1394433786193012</c:v>
                </c:pt>
                <c:pt idx="212">
                  <c:v>2.0317528807146554</c:v>
                </c:pt>
                <c:pt idx="213">
                  <c:v>2.0048608751183172</c:v>
                </c:pt>
                <c:pt idx="214">
                  <c:v>1.9810799888514183</c:v>
                </c:pt>
                <c:pt idx="215">
                  <c:v>2.0357236883252741</c:v>
                </c:pt>
                <c:pt idx="216">
                  <c:v>1.9171682544951556</c:v>
                </c:pt>
                <c:pt idx="217">
                  <c:v>2.1166513415671688</c:v>
                </c:pt>
                <c:pt idx="218">
                  <c:v>2.0857319780497003</c:v>
                </c:pt>
                <c:pt idx="219">
                  <c:v>2.2198900033593905</c:v>
                </c:pt>
                <c:pt idx="220">
                  <c:v>2.3044613161129512</c:v>
                </c:pt>
                <c:pt idx="221">
                  <c:v>2.1007521695315665</c:v>
                </c:pt>
                <c:pt idx="222">
                  <c:v>2.0318880621110766</c:v>
                </c:pt>
                <c:pt idx="223">
                  <c:v>2.0664713653590114</c:v>
                </c:pt>
                <c:pt idx="224">
                  <c:v>2.1703968890953771</c:v>
                </c:pt>
                <c:pt idx="225">
                  <c:v>2.1875592464576497</c:v>
                </c:pt>
                <c:pt idx="226">
                  <c:v>2.1679754664537003</c:v>
                </c:pt>
                <c:pt idx="227">
                  <c:v>2.2497072015380737</c:v>
                </c:pt>
                <c:pt idx="228">
                  <c:v>2.0868589496972749</c:v>
                </c:pt>
                <c:pt idx="229">
                  <c:v>2.2358052696490285</c:v>
                </c:pt>
                <c:pt idx="230">
                  <c:v>2.2666727190873601</c:v>
                </c:pt>
                <c:pt idx="231">
                  <c:v>2.3491314220104966</c:v>
                </c:pt>
                <c:pt idx="232">
                  <c:v>2.4302738017248573</c:v>
                </c:pt>
                <c:pt idx="233">
                  <c:v>2.3634427847464905</c:v>
                </c:pt>
                <c:pt idx="234">
                  <c:v>2.3677816067735526</c:v>
                </c:pt>
                <c:pt idx="235">
                  <c:v>2.3793720258064761</c:v>
                </c:pt>
                <c:pt idx="236">
                  <c:v>2.4956843153986186</c:v>
                </c:pt>
                <c:pt idx="237">
                  <c:v>2.4779138763010051</c:v>
                </c:pt>
                <c:pt idx="238">
                  <c:v>2.4366816798762363</c:v>
                </c:pt>
                <c:pt idx="239">
                  <c:v>2.4140563391500245</c:v>
                </c:pt>
                <c:pt idx="240">
                  <c:v>2.3045613069115771</c:v>
                </c:pt>
                <c:pt idx="241">
                  <c:v>2.299242849575577</c:v>
                </c:pt>
                <c:pt idx="242">
                  <c:v>2.307327965132294</c:v>
                </c:pt>
                <c:pt idx="243">
                  <c:v>2.3045326314881756</c:v>
                </c:pt>
                <c:pt idx="244">
                  <c:v>2.3470069463448135</c:v>
                </c:pt>
                <c:pt idx="245">
                  <c:v>2.3116562379739318</c:v>
                </c:pt>
                <c:pt idx="246">
                  <c:v>2.3225555854472502</c:v>
                </c:pt>
                <c:pt idx="247">
                  <c:v>2.3216825944863224</c:v>
                </c:pt>
                <c:pt idx="248">
                  <c:v>2.3403340601741442</c:v>
                </c:pt>
                <c:pt idx="249">
                  <c:v>2.3529026711427625</c:v>
                </c:pt>
                <c:pt idx="250">
                  <c:v>2.2766139062822996</c:v>
                </c:pt>
                <c:pt idx="251">
                  <c:v>2.3351084965847391</c:v>
                </c:pt>
                <c:pt idx="252">
                  <c:v>2.1529007462178957</c:v>
                </c:pt>
                <c:pt idx="253">
                  <c:v>2.3923396458051527</c:v>
                </c:pt>
                <c:pt idx="254">
                  <c:v>2.5059328903508775</c:v>
                </c:pt>
                <c:pt idx="255">
                  <c:v>2.5532357439293598</c:v>
                </c:pt>
                <c:pt idx="256">
                  <c:v>2.6003376068752755</c:v>
                </c:pt>
                <c:pt idx="257">
                  <c:v>2.5467684468546645</c:v>
                </c:pt>
                <c:pt idx="258">
                  <c:v>2.2533045578400328</c:v>
                </c:pt>
                <c:pt idx="259">
                  <c:v>2.5024431030788463</c:v>
                </c:pt>
                <c:pt idx="260">
                  <c:v>2.5128614987261826</c:v>
                </c:pt>
                <c:pt idx="261">
                  <c:v>2.4987878394566128</c:v>
                </c:pt>
                <c:pt idx="262">
                  <c:v>2.6645163081414935</c:v>
                </c:pt>
                <c:pt idx="263">
                  <c:v>2.6368791592177043</c:v>
                </c:pt>
                <c:pt idx="264">
                  <c:v>2.3247436348358059</c:v>
                </c:pt>
                <c:pt idx="265">
                  <c:v>3.1588020732604623</c:v>
                </c:pt>
                <c:pt idx="266">
                  <c:v>3.1289123553592488</c:v>
                </c:pt>
                <c:pt idx="267">
                  <c:v>3.3555141564258069</c:v>
                </c:pt>
                <c:pt idx="268">
                  <c:v>3.5600049965541469</c:v>
                </c:pt>
                <c:pt idx="269">
                  <c:v>3.6069504880397245</c:v>
                </c:pt>
                <c:pt idx="270">
                  <c:v>3.5901965476372268</c:v>
                </c:pt>
                <c:pt idx="271">
                  <c:v>3.7625095159146422</c:v>
                </c:pt>
                <c:pt idx="272">
                  <c:v>3.8419527615544693</c:v>
                </c:pt>
                <c:pt idx="273">
                  <c:v>3.8752132527826966</c:v>
                </c:pt>
                <c:pt idx="274">
                  <c:v>3.8445916238369229</c:v>
                </c:pt>
                <c:pt idx="275">
                  <c:v>3.8822625712571424</c:v>
                </c:pt>
                <c:pt idx="276">
                  <c:v>3.7047887997656743</c:v>
                </c:pt>
                <c:pt idx="277">
                  <c:v>4.044129089230478</c:v>
                </c:pt>
                <c:pt idx="278">
                  <c:v>4.391673171431469</c:v>
                </c:pt>
                <c:pt idx="279">
                  <c:v>4.4858660400336783</c:v>
                </c:pt>
                <c:pt idx="280">
                  <c:v>4.60305430642833</c:v>
                </c:pt>
                <c:pt idx="281">
                  <c:v>4.7041398122923104</c:v>
                </c:pt>
                <c:pt idx="282">
                  <c:v>4.7370162366714306</c:v>
                </c:pt>
                <c:pt idx="283">
                  <c:v>4.9050843172269039</c:v>
                </c:pt>
                <c:pt idx="284">
                  <c:v>4.842832025498705</c:v>
                </c:pt>
                <c:pt idx="285">
                  <c:v>4.8567569790445386</c:v>
                </c:pt>
                <c:pt idx="286">
                  <c:v>4.8541504138821061</c:v>
                </c:pt>
                <c:pt idx="287">
                  <c:v>4.7196468203319037</c:v>
                </c:pt>
                <c:pt idx="288">
                  <c:v>4.4098252576484107</c:v>
                </c:pt>
                <c:pt idx="289">
                  <c:v>4.6864694517870387</c:v>
                </c:pt>
                <c:pt idx="290">
                  <c:v>4.680552355541713</c:v>
                </c:pt>
                <c:pt idx="291">
                  <c:v>4.7985897820837664</c:v>
                </c:pt>
                <c:pt idx="292">
                  <c:v>4.9351876184068892</c:v>
                </c:pt>
                <c:pt idx="293">
                  <c:v>4.8339759971007092</c:v>
                </c:pt>
                <c:pt idx="294">
                  <c:v>4.5846952625788902</c:v>
                </c:pt>
                <c:pt idx="295">
                  <c:v>4.6913300537290672</c:v>
                </c:pt>
                <c:pt idx="296">
                  <c:v>4.3526098152085426</c:v>
                </c:pt>
                <c:pt idx="297">
                  <c:v>4.2336307421283532</c:v>
                </c:pt>
                <c:pt idx="298">
                  <c:v>4.5210990484378515</c:v>
                </c:pt>
                <c:pt idx="299">
                  <c:v>4.6009626908099133</c:v>
                </c:pt>
                <c:pt idx="300">
                  <c:v>4.2019163956300609</c:v>
                </c:pt>
                <c:pt idx="301">
                  <c:v>4.4160343717682853</c:v>
                </c:pt>
                <c:pt idx="302">
                  <c:v>4.5848190477275859</c:v>
                </c:pt>
                <c:pt idx="303">
                  <c:v>4.3758585889876089</c:v>
                </c:pt>
                <c:pt idx="304">
                  <c:v>4.4134438123823578</c:v>
                </c:pt>
                <c:pt idx="305">
                  <c:v>4.1642572800069004</c:v>
                </c:pt>
                <c:pt idx="306">
                  <c:v>4.0084644849386377</c:v>
                </c:pt>
                <c:pt idx="307">
                  <c:v>4.2429430054336335</c:v>
                </c:pt>
                <c:pt idx="308">
                  <c:v>4.6031062940791694</c:v>
                </c:pt>
                <c:pt idx="309">
                  <c:v>4.6891386802307036</c:v>
                </c:pt>
                <c:pt idx="310">
                  <c:v>4.7074312221441259</c:v>
                </c:pt>
                <c:pt idx="311">
                  <c:v>4.801300679370736</c:v>
                </c:pt>
                <c:pt idx="312">
                  <c:v>4.5515673600089777</c:v>
                </c:pt>
                <c:pt idx="313">
                  <c:v>4.6685437054639474</c:v>
                </c:pt>
                <c:pt idx="314">
                  <c:v>4.4885326253557034</c:v>
                </c:pt>
                <c:pt idx="315">
                  <c:v>4.4510956246389535</c:v>
                </c:pt>
                <c:pt idx="316">
                  <c:v>4.4897157734178172</c:v>
                </c:pt>
                <c:pt idx="317">
                  <c:v>4.5130852761656532</c:v>
                </c:pt>
                <c:pt idx="318">
                  <c:v>4.3130833928412811</c:v>
                </c:pt>
                <c:pt idx="319">
                  <c:v>4.3571361538763664</c:v>
                </c:pt>
                <c:pt idx="320">
                  <c:v>4.2810809660581404</c:v>
                </c:pt>
                <c:pt idx="321">
                  <c:v>4.0250885007835215</c:v>
                </c:pt>
                <c:pt idx="322">
                  <c:v>4.0885506342895122</c:v>
                </c:pt>
                <c:pt idx="323">
                  <c:v>4.0409351305091086</c:v>
                </c:pt>
                <c:pt idx="324">
                  <c:v>3.7252147952696548</c:v>
                </c:pt>
                <c:pt idx="325">
                  <c:v>4.068604509144965</c:v>
                </c:pt>
                <c:pt idx="326">
                  <c:v>3.8554466042984794</c:v>
                </c:pt>
                <c:pt idx="327">
                  <c:v>3.616754924904189</c:v>
                </c:pt>
                <c:pt idx="328">
                  <c:v>3.5270202637762567</c:v>
                </c:pt>
                <c:pt idx="329">
                  <c:v>3.4392852770886848</c:v>
                </c:pt>
                <c:pt idx="330">
                  <c:v>3.2599633994087198</c:v>
                </c:pt>
                <c:pt idx="331">
                  <c:v>3.1124553449867181</c:v>
                </c:pt>
                <c:pt idx="332">
                  <c:v>3.0589140920747728</c:v>
                </c:pt>
                <c:pt idx="333">
                  <c:v>2.9869910077593889</c:v>
                </c:pt>
                <c:pt idx="334">
                  <c:v>3.0061316555562807</c:v>
                </c:pt>
                <c:pt idx="335">
                  <c:v>2.9280283939207861</c:v>
                </c:pt>
                <c:pt idx="336">
                  <c:v>2.7464318950301481</c:v>
                </c:pt>
                <c:pt idx="337">
                  <c:v>2.9705899457939315</c:v>
                </c:pt>
                <c:pt idx="338">
                  <c:v>2.987311800981248</c:v>
                </c:pt>
                <c:pt idx="339">
                  <c:v>3.1714867744264441</c:v>
                </c:pt>
                <c:pt idx="340">
                  <c:v>3.3245887528300142</c:v>
                </c:pt>
                <c:pt idx="341">
                  <c:v>3.3798716367047441</c:v>
                </c:pt>
                <c:pt idx="342">
                  <c:v>3.4649167058792418</c:v>
                </c:pt>
                <c:pt idx="343">
                  <c:v>3.7968839423004401</c:v>
                </c:pt>
                <c:pt idx="344">
                  <c:v>3.6311338704209142</c:v>
                </c:pt>
                <c:pt idx="345">
                  <c:v>4.0097905667440159</c:v>
                </c:pt>
                <c:pt idx="346">
                  <c:v>4.1745764804458254</c:v>
                </c:pt>
                <c:pt idx="347">
                  <c:v>4.4217553509985388</c:v>
                </c:pt>
                <c:pt idx="348">
                  <c:v>4.5590769457500464</c:v>
                </c:pt>
                <c:pt idx="349">
                  <c:v>4.566671750775595</c:v>
                </c:pt>
                <c:pt idx="350">
                  <c:v>4.5343078144134861</c:v>
                </c:pt>
                <c:pt idx="351">
                  <c:v>4.3844110281497137</c:v>
                </c:pt>
                <c:pt idx="352">
                  <c:v>4.4987393673277163</c:v>
                </c:pt>
                <c:pt idx="353">
                  <c:v>4.4742222068399364</c:v>
                </c:pt>
                <c:pt idx="354">
                  <c:v>4.3708278223510124</c:v>
                </c:pt>
                <c:pt idx="355">
                  <c:v>4.6765700762128999</c:v>
                </c:pt>
                <c:pt idx="356">
                  <c:v>4.448030700914404</c:v>
                </c:pt>
                <c:pt idx="357">
                  <c:v>4.3985469549842211</c:v>
                </c:pt>
                <c:pt idx="358">
                  <c:v>4.3528132129138033</c:v>
                </c:pt>
                <c:pt idx="359">
                  <c:v>4.1443333716360709</c:v>
                </c:pt>
                <c:pt idx="360">
                  <c:v>3.8281449633133242</c:v>
                </c:pt>
                <c:pt idx="361">
                  <c:v>3.8868340400886563</c:v>
                </c:pt>
                <c:pt idx="362">
                  <c:v>3.7717421840784624</c:v>
                </c:pt>
                <c:pt idx="363">
                  <c:v>3.3895668225738467</c:v>
                </c:pt>
                <c:pt idx="364">
                  <c:v>3.3655954958160073</c:v>
                </c:pt>
                <c:pt idx="365">
                  <c:v>3.2148676905321998</c:v>
                </c:pt>
                <c:pt idx="366">
                  <c:v>2.8254241091169483</c:v>
                </c:pt>
                <c:pt idx="367">
                  <c:v>3.0549018118864404</c:v>
                </c:pt>
                <c:pt idx="368">
                  <c:v>3.0176673879699738</c:v>
                </c:pt>
                <c:pt idx="369">
                  <c:v>3.0281969934210577</c:v>
                </c:pt>
                <c:pt idx="370">
                  <c:v>2.9876380760679639</c:v>
                </c:pt>
                <c:pt idx="371">
                  <c:v>2.8132283769934618</c:v>
                </c:pt>
                <c:pt idx="372">
                  <c:v>2.7331290362074974</c:v>
                </c:pt>
                <c:pt idx="373">
                  <c:v>2.8662397160512101</c:v>
                </c:pt>
                <c:pt idx="374">
                  <c:v>2.8662397160512101</c:v>
                </c:pt>
                <c:pt idx="375">
                  <c:v>2.8662397160512101</c:v>
                </c:pt>
                <c:pt idx="376">
                  <c:v>2.8662397160512101</c:v>
                </c:pt>
                <c:pt idx="377">
                  <c:v>2.8662397160512101</c:v>
                </c:pt>
                <c:pt idx="378">
                  <c:v>2.8662397160512101</c:v>
                </c:pt>
                <c:pt idx="379">
                  <c:v>2.8662397160512101</c:v>
                </c:pt>
                <c:pt idx="380">
                  <c:v>2.8662397160512101</c:v>
                </c:pt>
                <c:pt idx="381">
                  <c:v>2.8662397160512101</c:v>
                </c:pt>
                <c:pt idx="382">
                  <c:v>2.8662397160512101</c:v>
                </c:pt>
                <c:pt idx="383">
                  <c:v>2.8662397160512101</c:v>
                </c:pt>
                <c:pt idx="384">
                  <c:v>2.8662397160512101</c:v>
                </c:pt>
                <c:pt idx="385">
                  <c:v>2.8662397160512101</c:v>
                </c:pt>
                <c:pt idx="386">
                  <c:v>2.8662397160512101</c:v>
                </c:pt>
                <c:pt idx="387">
                  <c:v>2.8662397160512101</c:v>
                </c:pt>
                <c:pt idx="388">
                  <c:v>2.8662397160512101</c:v>
                </c:pt>
                <c:pt idx="389">
                  <c:v>2.8662397160512101</c:v>
                </c:pt>
                <c:pt idx="390">
                  <c:v>2.8662397160512101</c:v>
                </c:pt>
                <c:pt idx="391">
                  <c:v>2.8662397160512101</c:v>
                </c:pt>
                <c:pt idx="392">
                  <c:v>2.8662397160512101</c:v>
                </c:pt>
                <c:pt idx="393">
                  <c:v>2.8662397160512101</c:v>
                </c:pt>
                <c:pt idx="394">
                  <c:v>2.8662397160512101</c:v>
                </c:pt>
                <c:pt idx="395">
                  <c:v>2.8662397160512101</c:v>
                </c:pt>
                <c:pt idx="396">
                  <c:v>2.8662397160512101</c:v>
                </c:pt>
                <c:pt idx="397">
                  <c:v>2.8662397160512101</c:v>
                </c:pt>
                <c:pt idx="398">
                  <c:v>2.8662397160512101</c:v>
                </c:pt>
                <c:pt idx="399">
                  <c:v>2.8662397160512101</c:v>
                </c:pt>
                <c:pt idx="400">
                  <c:v>2.8662397160512101</c:v>
                </c:pt>
                <c:pt idx="401">
                  <c:v>2.8662397160512101</c:v>
                </c:pt>
                <c:pt idx="402">
                  <c:v>2.8662397160512101</c:v>
                </c:pt>
                <c:pt idx="403">
                  <c:v>2.8662397160512101</c:v>
                </c:pt>
                <c:pt idx="404">
                  <c:v>2.8662397160512101</c:v>
                </c:pt>
                <c:pt idx="405">
                  <c:v>2.8662397160512101</c:v>
                </c:pt>
                <c:pt idx="406">
                  <c:v>2.8662397160512101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3F7-45F2-918E-4D831B3C28E1}"/>
            </c:ext>
          </c:extLst>
        </c:ser>
        <c:ser>
          <c:idx val="1"/>
          <c:order val="1"/>
          <c:tx>
            <c:strRef>
              <c:f>Proyeccion_NPL!$AQ$4</c:f>
              <c:strCache>
                <c:ptCount val="1"/>
                <c:pt idx="0">
                  <c:v>NPL consumo</c:v>
                </c:pt>
              </c:strCache>
            </c:strRef>
          </c:tx>
          <c:spPr>
            <a:ln w="38100" cap="rnd">
              <a:solidFill>
                <a:srgbClr val="2DCCCD"/>
              </a:solidFill>
              <a:round/>
            </a:ln>
            <a:effectLst/>
          </c:spPr>
          <c:marker>
            <c:symbol val="none"/>
          </c:marker>
          <c:cat>
            <c:numRef>
              <c:f>Proyeccion_NPL!$A$5:$A$411</c:f>
              <c:numCache>
                <c:formatCode>m/d/yyyy</c:formatCode>
                <c:ptCount val="407"/>
                <c:pt idx="0">
                  <c:v>34669</c:v>
                </c:pt>
                <c:pt idx="1">
                  <c:v>34700</c:v>
                </c:pt>
                <c:pt idx="2">
                  <c:v>34731</c:v>
                </c:pt>
                <c:pt idx="3">
                  <c:v>34759</c:v>
                </c:pt>
                <c:pt idx="4">
                  <c:v>34790</c:v>
                </c:pt>
                <c:pt idx="5">
                  <c:v>34820</c:v>
                </c:pt>
                <c:pt idx="6">
                  <c:v>34851</c:v>
                </c:pt>
                <c:pt idx="7">
                  <c:v>34881</c:v>
                </c:pt>
                <c:pt idx="8">
                  <c:v>34912</c:v>
                </c:pt>
                <c:pt idx="9">
                  <c:v>34943</c:v>
                </c:pt>
                <c:pt idx="10">
                  <c:v>34973</c:v>
                </c:pt>
                <c:pt idx="11">
                  <c:v>35004</c:v>
                </c:pt>
                <c:pt idx="12">
                  <c:v>35034</c:v>
                </c:pt>
                <c:pt idx="13">
                  <c:v>35065</c:v>
                </c:pt>
                <c:pt idx="14">
                  <c:v>35096</c:v>
                </c:pt>
                <c:pt idx="15">
                  <c:v>35125</c:v>
                </c:pt>
                <c:pt idx="16">
                  <c:v>35156</c:v>
                </c:pt>
                <c:pt idx="17">
                  <c:v>35186</c:v>
                </c:pt>
                <c:pt idx="18">
                  <c:v>35217</c:v>
                </c:pt>
                <c:pt idx="19">
                  <c:v>35247</c:v>
                </c:pt>
                <c:pt idx="20">
                  <c:v>35278</c:v>
                </c:pt>
                <c:pt idx="21">
                  <c:v>35309</c:v>
                </c:pt>
                <c:pt idx="22">
                  <c:v>35339</c:v>
                </c:pt>
                <c:pt idx="23">
                  <c:v>35370</c:v>
                </c:pt>
                <c:pt idx="24">
                  <c:v>35400</c:v>
                </c:pt>
                <c:pt idx="25">
                  <c:v>35431</c:v>
                </c:pt>
                <c:pt idx="26">
                  <c:v>35462</c:v>
                </c:pt>
                <c:pt idx="27">
                  <c:v>35490</c:v>
                </c:pt>
                <c:pt idx="28">
                  <c:v>35521</c:v>
                </c:pt>
                <c:pt idx="29">
                  <c:v>35551</c:v>
                </c:pt>
                <c:pt idx="30">
                  <c:v>35582</c:v>
                </c:pt>
                <c:pt idx="31">
                  <c:v>35612</c:v>
                </c:pt>
                <c:pt idx="32">
                  <c:v>35643</c:v>
                </c:pt>
                <c:pt idx="33">
                  <c:v>35674</c:v>
                </c:pt>
                <c:pt idx="34">
                  <c:v>35704</c:v>
                </c:pt>
                <c:pt idx="35">
                  <c:v>35735</c:v>
                </c:pt>
                <c:pt idx="36">
                  <c:v>35765</c:v>
                </c:pt>
                <c:pt idx="37">
                  <c:v>35796</c:v>
                </c:pt>
                <c:pt idx="38">
                  <c:v>35827</c:v>
                </c:pt>
                <c:pt idx="39">
                  <c:v>35855</c:v>
                </c:pt>
                <c:pt idx="40">
                  <c:v>35886</c:v>
                </c:pt>
                <c:pt idx="41">
                  <c:v>35916</c:v>
                </c:pt>
                <c:pt idx="42">
                  <c:v>35947</c:v>
                </c:pt>
                <c:pt idx="43">
                  <c:v>35977</c:v>
                </c:pt>
                <c:pt idx="44">
                  <c:v>36008</c:v>
                </c:pt>
                <c:pt idx="45">
                  <c:v>36039</c:v>
                </c:pt>
                <c:pt idx="46">
                  <c:v>36069</c:v>
                </c:pt>
                <c:pt idx="47">
                  <c:v>36100</c:v>
                </c:pt>
                <c:pt idx="48">
                  <c:v>36130</c:v>
                </c:pt>
                <c:pt idx="49">
                  <c:v>36161</c:v>
                </c:pt>
                <c:pt idx="50">
                  <c:v>36192</c:v>
                </c:pt>
                <c:pt idx="51">
                  <c:v>36220</c:v>
                </c:pt>
                <c:pt idx="52">
                  <c:v>36251</c:v>
                </c:pt>
                <c:pt idx="53">
                  <c:v>36281</c:v>
                </c:pt>
                <c:pt idx="54">
                  <c:v>36312</c:v>
                </c:pt>
                <c:pt idx="55">
                  <c:v>36342</c:v>
                </c:pt>
                <c:pt idx="56">
                  <c:v>36373</c:v>
                </c:pt>
                <c:pt idx="57">
                  <c:v>36404</c:v>
                </c:pt>
                <c:pt idx="58">
                  <c:v>36434</c:v>
                </c:pt>
                <c:pt idx="59">
                  <c:v>36465</c:v>
                </c:pt>
                <c:pt idx="60">
                  <c:v>36495</c:v>
                </c:pt>
                <c:pt idx="61">
                  <c:v>36526</c:v>
                </c:pt>
                <c:pt idx="62">
                  <c:v>36557</c:v>
                </c:pt>
                <c:pt idx="63">
                  <c:v>36586</c:v>
                </c:pt>
                <c:pt idx="64">
                  <c:v>36617</c:v>
                </c:pt>
                <c:pt idx="65">
                  <c:v>36647</c:v>
                </c:pt>
                <c:pt idx="66">
                  <c:v>36678</c:v>
                </c:pt>
                <c:pt idx="67">
                  <c:v>36708</c:v>
                </c:pt>
                <c:pt idx="68">
                  <c:v>36739</c:v>
                </c:pt>
                <c:pt idx="69">
                  <c:v>36770</c:v>
                </c:pt>
                <c:pt idx="70">
                  <c:v>36800</c:v>
                </c:pt>
                <c:pt idx="71">
                  <c:v>36831</c:v>
                </c:pt>
                <c:pt idx="72">
                  <c:v>36861</c:v>
                </c:pt>
                <c:pt idx="73">
                  <c:v>36892</c:v>
                </c:pt>
                <c:pt idx="74">
                  <c:v>36923</c:v>
                </c:pt>
                <c:pt idx="75">
                  <c:v>36951</c:v>
                </c:pt>
                <c:pt idx="76">
                  <c:v>36982</c:v>
                </c:pt>
                <c:pt idx="77">
                  <c:v>37012</c:v>
                </c:pt>
                <c:pt idx="78">
                  <c:v>37043</c:v>
                </c:pt>
                <c:pt idx="79">
                  <c:v>37073</c:v>
                </c:pt>
                <c:pt idx="80">
                  <c:v>37104</c:v>
                </c:pt>
                <c:pt idx="81">
                  <c:v>37135</c:v>
                </c:pt>
                <c:pt idx="82">
                  <c:v>37165</c:v>
                </c:pt>
                <c:pt idx="83">
                  <c:v>37196</c:v>
                </c:pt>
                <c:pt idx="84">
                  <c:v>37226</c:v>
                </c:pt>
                <c:pt idx="85">
                  <c:v>37257</c:v>
                </c:pt>
                <c:pt idx="86">
                  <c:v>37288</c:v>
                </c:pt>
                <c:pt idx="87">
                  <c:v>37316</c:v>
                </c:pt>
                <c:pt idx="88">
                  <c:v>37347</c:v>
                </c:pt>
                <c:pt idx="89">
                  <c:v>37377</c:v>
                </c:pt>
                <c:pt idx="90">
                  <c:v>37408</c:v>
                </c:pt>
                <c:pt idx="91">
                  <c:v>37438</c:v>
                </c:pt>
                <c:pt idx="92">
                  <c:v>37469</c:v>
                </c:pt>
                <c:pt idx="93">
                  <c:v>37500</c:v>
                </c:pt>
                <c:pt idx="94">
                  <c:v>37530</c:v>
                </c:pt>
                <c:pt idx="95">
                  <c:v>37561</c:v>
                </c:pt>
                <c:pt idx="96">
                  <c:v>37591</c:v>
                </c:pt>
                <c:pt idx="97">
                  <c:v>37622</c:v>
                </c:pt>
                <c:pt idx="98">
                  <c:v>37653</c:v>
                </c:pt>
                <c:pt idx="99">
                  <c:v>37681</c:v>
                </c:pt>
                <c:pt idx="100">
                  <c:v>37712</c:v>
                </c:pt>
                <c:pt idx="101">
                  <c:v>37742</c:v>
                </c:pt>
                <c:pt idx="102">
                  <c:v>37773</c:v>
                </c:pt>
                <c:pt idx="103">
                  <c:v>37803</c:v>
                </c:pt>
                <c:pt idx="104">
                  <c:v>37834</c:v>
                </c:pt>
                <c:pt idx="105">
                  <c:v>37865</c:v>
                </c:pt>
                <c:pt idx="106">
                  <c:v>37895</c:v>
                </c:pt>
                <c:pt idx="107">
                  <c:v>37926</c:v>
                </c:pt>
                <c:pt idx="108">
                  <c:v>37956</c:v>
                </c:pt>
                <c:pt idx="109">
                  <c:v>37987</c:v>
                </c:pt>
                <c:pt idx="110">
                  <c:v>38018</c:v>
                </c:pt>
                <c:pt idx="111">
                  <c:v>38047</c:v>
                </c:pt>
                <c:pt idx="112">
                  <c:v>38078</c:v>
                </c:pt>
                <c:pt idx="113">
                  <c:v>38108</c:v>
                </c:pt>
                <c:pt idx="114">
                  <c:v>38139</c:v>
                </c:pt>
                <c:pt idx="115">
                  <c:v>38169</c:v>
                </c:pt>
                <c:pt idx="116">
                  <c:v>38200</c:v>
                </c:pt>
                <c:pt idx="117">
                  <c:v>38231</c:v>
                </c:pt>
                <c:pt idx="118">
                  <c:v>38261</c:v>
                </c:pt>
                <c:pt idx="119">
                  <c:v>38292</c:v>
                </c:pt>
                <c:pt idx="120">
                  <c:v>38322</c:v>
                </c:pt>
                <c:pt idx="121">
                  <c:v>38353</c:v>
                </c:pt>
                <c:pt idx="122">
                  <c:v>38384</c:v>
                </c:pt>
                <c:pt idx="123">
                  <c:v>38412</c:v>
                </c:pt>
                <c:pt idx="124">
                  <c:v>38443</c:v>
                </c:pt>
                <c:pt idx="125">
                  <c:v>38473</c:v>
                </c:pt>
                <c:pt idx="126">
                  <c:v>38504</c:v>
                </c:pt>
                <c:pt idx="127">
                  <c:v>38534</c:v>
                </c:pt>
                <c:pt idx="128">
                  <c:v>38565</c:v>
                </c:pt>
                <c:pt idx="129">
                  <c:v>38596</c:v>
                </c:pt>
                <c:pt idx="130">
                  <c:v>38626</c:v>
                </c:pt>
                <c:pt idx="131">
                  <c:v>38657</c:v>
                </c:pt>
                <c:pt idx="132">
                  <c:v>38687</c:v>
                </c:pt>
                <c:pt idx="133">
                  <c:v>38718</c:v>
                </c:pt>
                <c:pt idx="134">
                  <c:v>38749</c:v>
                </c:pt>
                <c:pt idx="135">
                  <c:v>38777</c:v>
                </c:pt>
                <c:pt idx="136">
                  <c:v>38808</c:v>
                </c:pt>
                <c:pt idx="137">
                  <c:v>38838</c:v>
                </c:pt>
                <c:pt idx="138">
                  <c:v>38869</c:v>
                </c:pt>
                <c:pt idx="139">
                  <c:v>38899</c:v>
                </c:pt>
                <c:pt idx="140">
                  <c:v>38930</c:v>
                </c:pt>
                <c:pt idx="141">
                  <c:v>38961</c:v>
                </c:pt>
                <c:pt idx="142">
                  <c:v>38991</c:v>
                </c:pt>
                <c:pt idx="143">
                  <c:v>39022</c:v>
                </c:pt>
                <c:pt idx="144">
                  <c:v>39052</c:v>
                </c:pt>
                <c:pt idx="145">
                  <c:v>39083</c:v>
                </c:pt>
                <c:pt idx="146">
                  <c:v>39114</c:v>
                </c:pt>
                <c:pt idx="147">
                  <c:v>39142</c:v>
                </c:pt>
                <c:pt idx="148">
                  <c:v>39173</c:v>
                </c:pt>
                <c:pt idx="149">
                  <c:v>39203</c:v>
                </c:pt>
                <c:pt idx="150">
                  <c:v>39234</c:v>
                </c:pt>
                <c:pt idx="151">
                  <c:v>39264</c:v>
                </c:pt>
                <c:pt idx="152">
                  <c:v>39295</c:v>
                </c:pt>
                <c:pt idx="153">
                  <c:v>39326</c:v>
                </c:pt>
                <c:pt idx="154">
                  <c:v>39356</c:v>
                </c:pt>
                <c:pt idx="155">
                  <c:v>39387</c:v>
                </c:pt>
                <c:pt idx="156">
                  <c:v>39417</c:v>
                </c:pt>
                <c:pt idx="157">
                  <c:v>39448</c:v>
                </c:pt>
                <c:pt idx="158">
                  <c:v>39479</c:v>
                </c:pt>
                <c:pt idx="159">
                  <c:v>39508</c:v>
                </c:pt>
                <c:pt idx="160">
                  <c:v>39539</c:v>
                </c:pt>
                <c:pt idx="161">
                  <c:v>39569</c:v>
                </c:pt>
                <c:pt idx="162">
                  <c:v>39600</c:v>
                </c:pt>
                <c:pt idx="163">
                  <c:v>39630</c:v>
                </c:pt>
                <c:pt idx="164">
                  <c:v>39661</c:v>
                </c:pt>
                <c:pt idx="165">
                  <c:v>39692</c:v>
                </c:pt>
                <c:pt idx="166">
                  <c:v>39722</c:v>
                </c:pt>
                <c:pt idx="167">
                  <c:v>39753</c:v>
                </c:pt>
                <c:pt idx="168">
                  <c:v>39783</c:v>
                </c:pt>
                <c:pt idx="169">
                  <c:v>39814</c:v>
                </c:pt>
                <c:pt idx="170">
                  <c:v>39845</c:v>
                </c:pt>
                <c:pt idx="171">
                  <c:v>39873</c:v>
                </c:pt>
                <c:pt idx="172">
                  <c:v>39904</c:v>
                </c:pt>
                <c:pt idx="173">
                  <c:v>39934</c:v>
                </c:pt>
                <c:pt idx="174">
                  <c:v>39965</c:v>
                </c:pt>
                <c:pt idx="175">
                  <c:v>39995</c:v>
                </c:pt>
                <c:pt idx="176">
                  <c:v>40026</c:v>
                </c:pt>
                <c:pt idx="177">
                  <c:v>40057</c:v>
                </c:pt>
                <c:pt idx="178">
                  <c:v>40087</c:v>
                </c:pt>
                <c:pt idx="179">
                  <c:v>40118</c:v>
                </c:pt>
                <c:pt idx="180">
                  <c:v>40148</c:v>
                </c:pt>
                <c:pt idx="181">
                  <c:v>40179</c:v>
                </c:pt>
                <c:pt idx="182">
                  <c:v>40210</c:v>
                </c:pt>
                <c:pt idx="183">
                  <c:v>40238</c:v>
                </c:pt>
                <c:pt idx="184">
                  <c:v>40269</c:v>
                </c:pt>
                <c:pt idx="185">
                  <c:v>40299</c:v>
                </c:pt>
                <c:pt idx="186">
                  <c:v>40330</c:v>
                </c:pt>
                <c:pt idx="187">
                  <c:v>40360</c:v>
                </c:pt>
                <c:pt idx="188">
                  <c:v>40391</c:v>
                </c:pt>
                <c:pt idx="189">
                  <c:v>40422</c:v>
                </c:pt>
                <c:pt idx="190">
                  <c:v>40452</c:v>
                </c:pt>
                <c:pt idx="191">
                  <c:v>40483</c:v>
                </c:pt>
                <c:pt idx="192">
                  <c:v>40513</c:v>
                </c:pt>
                <c:pt idx="193">
                  <c:v>40544</c:v>
                </c:pt>
                <c:pt idx="194">
                  <c:v>40575</c:v>
                </c:pt>
                <c:pt idx="195">
                  <c:v>40603</c:v>
                </c:pt>
                <c:pt idx="196">
                  <c:v>40634</c:v>
                </c:pt>
                <c:pt idx="197">
                  <c:v>40664</c:v>
                </c:pt>
                <c:pt idx="198">
                  <c:v>40695</c:v>
                </c:pt>
                <c:pt idx="199">
                  <c:v>40725</c:v>
                </c:pt>
                <c:pt idx="200">
                  <c:v>40756</c:v>
                </c:pt>
                <c:pt idx="201">
                  <c:v>40787</c:v>
                </c:pt>
                <c:pt idx="202">
                  <c:v>40817</c:v>
                </c:pt>
                <c:pt idx="203">
                  <c:v>40848</c:v>
                </c:pt>
                <c:pt idx="204">
                  <c:v>40878</c:v>
                </c:pt>
                <c:pt idx="205">
                  <c:v>40909</c:v>
                </c:pt>
                <c:pt idx="206">
                  <c:v>40940</c:v>
                </c:pt>
                <c:pt idx="207">
                  <c:v>40969</c:v>
                </c:pt>
                <c:pt idx="208">
                  <c:v>41000</c:v>
                </c:pt>
                <c:pt idx="209">
                  <c:v>41030</c:v>
                </c:pt>
                <c:pt idx="210">
                  <c:v>41061</c:v>
                </c:pt>
                <c:pt idx="211">
                  <c:v>41091</c:v>
                </c:pt>
                <c:pt idx="212">
                  <c:v>41122</c:v>
                </c:pt>
                <c:pt idx="213">
                  <c:v>41153</c:v>
                </c:pt>
                <c:pt idx="214">
                  <c:v>41183</c:v>
                </c:pt>
                <c:pt idx="215">
                  <c:v>41214</c:v>
                </c:pt>
                <c:pt idx="216">
                  <c:v>41244</c:v>
                </c:pt>
                <c:pt idx="217">
                  <c:v>41275</c:v>
                </c:pt>
                <c:pt idx="218">
                  <c:v>41306</c:v>
                </c:pt>
                <c:pt idx="219">
                  <c:v>41334</c:v>
                </c:pt>
                <c:pt idx="220">
                  <c:v>41365</c:v>
                </c:pt>
                <c:pt idx="221">
                  <c:v>41395</c:v>
                </c:pt>
                <c:pt idx="222">
                  <c:v>41426</c:v>
                </c:pt>
                <c:pt idx="223">
                  <c:v>41456</c:v>
                </c:pt>
                <c:pt idx="224">
                  <c:v>41487</c:v>
                </c:pt>
                <c:pt idx="225">
                  <c:v>41518</c:v>
                </c:pt>
                <c:pt idx="226">
                  <c:v>41548</c:v>
                </c:pt>
                <c:pt idx="227">
                  <c:v>41579</c:v>
                </c:pt>
                <c:pt idx="228">
                  <c:v>41609</c:v>
                </c:pt>
                <c:pt idx="229">
                  <c:v>41640</c:v>
                </c:pt>
                <c:pt idx="230">
                  <c:v>41671</c:v>
                </c:pt>
                <c:pt idx="231">
                  <c:v>41699</c:v>
                </c:pt>
                <c:pt idx="232">
                  <c:v>41730</c:v>
                </c:pt>
                <c:pt idx="233">
                  <c:v>41760</c:v>
                </c:pt>
                <c:pt idx="234">
                  <c:v>41791</c:v>
                </c:pt>
                <c:pt idx="235">
                  <c:v>41821</c:v>
                </c:pt>
                <c:pt idx="236">
                  <c:v>41852</c:v>
                </c:pt>
                <c:pt idx="237">
                  <c:v>41883</c:v>
                </c:pt>
                <c:pt idx="238">
                  <c:v>41913</c:v>
                </c:pt>
                <c:pt idx="239">
                  <c:v>41944</c:v>
                </c:pt>
                <c:pt idx="240">
                  <c:v>41974</c:v>
                </c:pt>
                <c:pt idx="241">
                  <c:v>42005</c:v>
                </c:pt>
                <c:pt idx="242">
                  <c:v>42036</c:v>
                </c:pt>
                <c:pt idx="243">
                  <c:v>42064</c:v>
                </c:pt>
                <c:pt idx="244">
                  <c:v>42095</c:v>
                </c:pt>
                <c:pt idx="245">
                  <c:v>42125</c:v>
                </c:pt>
                <c:pt idx="246">
                  <c:v>42156</c:v>
                </c:pt>
                <c:pt idx="247">
                  <c:v>42186</c:v>
                </c:pt>
                <c:pt idx="248">
                  <c:v>42217</c:v>
                </c:pt>
                <c:pt idx="249">
                  <c:v>42248</c:v>
                </c:pt>
                <c:pt idx="250">
                  <c:v>42278</c:v>
                </c:pt>
                <c:pt idx="251">
                  <c:v>42309</c:v>
                </c:pt>
                <c:pt idx="252">
                  <c:v>42339</c:v>
                </c:pt>
                <c:pt idx="253">
                  <c:v>42370</c:v>
                </c:pt>
                <c:pt idx="254">
                  <c:v>42401</c:v>
                </c:pt>
                <c:pt idx="255">
                  <c:v>42430</c:v>
                </c:pt>
                <c:pt idx="256">
                  <c:v>42461</c:v>
                </c:pt>
                <c:pt idx="257">
                  <c:v>42491</c:v>
                </c:pt>
                <c:pt idx="258">
                  <c:v>42522</c:v>
                </c:pt>
                <c:pt idx="259">
                  <c:v>42552</c:v>
                </c:pt>
                <c:pt idx="260">
                  <c:v>42583</c:v>
                </c:pt>
                <c:pt idx="261">
                  <c:v>42614</c:v>
                </c:pt>
                <c:pt idx="262">
                  <c:v>42644</c:v>
                </c:pt>
                <c:pt idx="263">
                  <c:v>42675</c:v>
                </c:pt>
                <c:pt idx="264">
                  <c:v>42705</c:v>
                </c:pt>
                <c:pt idx="265">
                  <c:v>42736</c:v>
                </c:pt>
                <c:pt idx="266">
                  <c:v>42767</c:v>
                </c:pt>
                <c:pt idx="267">
                  <c:v>42795</c:v>
                </c:pt>
                <c:pt idx="268">
                  <c:v>42826</c:v>
                </c:pt>
                <c:pt idx="269">
                  <c:v>42856</c:v>
                </c:pt>
                <c:pt idx="270">
                  <c:v>42887</c:v>
                </c:pt>
                <c:pt idx="271">
                  <c:v>42917</c:v>
                </c:pt>
                <c:pt idx="272">
                  <c:v>42948</c:v>
                </c:pt>
                <c:pt idx="273">
                  <c:v>42979</c:v>
                </c:pt>
                <c:pt idx="274">
                  <c:v>43009</c:v>
                </c:pt>
                <c:pt idx="275">
                  <c:v>43040</c:v>
                </c:pt>
                <c:pt idx="276">
                  <c:v>43070</c:v>
                </c:pt>
                <c:pt idx="277">
                  <c:v>43101</c:v>
                </c:pt>
                <c:pt idx="278">
                  <c:v>43132</c:v>
                </c:pt>
                <c:pt idx="279">
                  <c:v>43160</c:v>
                </c:pt>
                <c:pt idx="280">
                  <c:v>43191</c:v>
                </c:pt>
                <c:pt idx="281">
                  <c:v>43221</c:v>
                </c:pt>
                <c:pt idx="282">
                  <c:v>43252</c:v>
                </c:pt>
                <c:pt idx="283">
                  <c:v>43282</c:v>
                </c:pt>
                <c:pt idx="284">
                  <c:v>43313</c:v>
                </c:pt>
                <c:pt idx="285">
                  <c:v>43344</c:v>
                </c:pt>
                <c:pt idx="286">
                  <c:v>43374</c:v>
                </c:pt>
                <c:pt idx="287">
                  <c:v>43405</c:v>
                </c:pt>
                <c:pt idx="288">
                  <c:v>43435</c:v>
                </c:pt>
                <c:pt idx="289">
                  <c:v>43466</c:v>
                </c:pt>
                <c:pt idx="290">
                  <c:v>43497</c:v>
                </c:pt>
                <c:pt idx="291">
                  <c:v>43525</c:v>
                </c:pt>
                <c:pt idx="292">
                  <c:v>43556</c:v>
                </c:pt>
                <c:pt idx="293">
                  <c:v>43586</c:v>
                </c:pt>
                <c:pt idx="294">
                  <c:v>43617</c:v>
                </c:pt>
                <c:pt idx="295">
                  <c:v>43647</c:v>
                </c:pt>
                <c:pt idx="296">
                  <c:v>43678</c:v>
                </c:pt>
                <c:pt idx="297">
                  <c:v>43709</c:v>
                </c:pt>
                <c:pt idx="298">
                  <c:v>43739</c:v>
                </c:pt>
                <c:pt idx="299">
                  <c:v>43770</c:v>
                </c:pt>
                <c:pt idx="300">
                  <c:v>43800</c:v>
                </c:pt>
                <c:pt idx="301">
                  <c:v>43831</c:v>
                </c:pt>
                <c:pt idx="302">
                  <c:v>43862</c:v>
                </c:pt>
                <c:pt idx="303">
                  <c:v>43891</c:v>
                </c:pt>
                <c:pt idx="304">
                  <c:v>43922</c:v>
                </c:pt>
                <c:pt idx="305">
                  <c:v>43952</c:v>
                </c:pt>
                <c:pt idx="306">
                  <c:v>43983</c:v>
                </c:pt>
                <c:pt idx="307">
                  <c:v>44013</c:v>
                </c:pt>
                <c:pt idx="308">
                  <c:v>44044</c:v>
                </c:pt>
                <c:pt idx="309">
                  <c:v>44075</c:v>
                </c:pt>
                <c:pt idx="310">
                  <c:v>44105</c:v>
                </c:pt>
                <c:pt idx="311">
                  <c:v>44136</c:v>
                </c:pt>
                <c:pt idx="312">
                  <c:v>44166</c:v>
                </c:pt>
                <c:pt idx="313">
                  <c:v>44197</c:v>
                </c:pt>
                <c:pt idx="314">
                  <c:v>44228</c:v>
                </c:pt>
                <c:pt idx="315">
                  <c:v>44256</c:v>
                </c:pt>
                <c:pt idx="316">
                  <c:v>44287</c:v>
                </c:pt>
                <c:pt idx="317">
                  <c:v>44317</c:v>
                </c:pt>
                <c:pt idx="318">
                  <c:v>44348</c:v>
                </c:pt>
                <c:pt idx="319">
                  <c:v>44378</c:v>
                </c:pt>
                <c:pt idx="320">
                  <c:v>44409</c:v>
                </c:pt>
                <c:pt idx="321">
                  <c:v>44440</c:v>
                </c:pt>
                <c:pt idx="322">
                  <c:v>44470</c:v>
                </c:pt>
                <c:pt idx="323">
                  <c:v>44501</c:v>
                </c:pt>
                <c:pt idx="324">
                  <c:v>44531</c:v>
                </c:pt>
                <c:pt idx="325">
                  <c:v>44562</c:v>
                </c:pt>
                <c:pt idx="326">
                  <c:v>44593</c:v>
                </c:pt>
                <c:pt idx="327">
                  <c:v>44621</c:v>
                </c:pt>
                <c:pt idx="328">
                  <c:v>44652</c:v>
                </c:pt>
                <c:pt idx="329">
                  <c:v>44682</c:v>
                </c:pt>
                <c:pt idx="330">
                  <c:v>44713</c:v>
                </c:pt>
                <c:pt idx="331">
                  <c:v>44743</c:v>
                </c:pt>
                <c:pt idx="332">
                  <c:v>44774</c:v>
                </c:pt>
                <c:pt idx="333">
                  <c:v>44805</c:v>
                </c:pt>
                <c:pt idx="334">
                  <c:v>44835</c:v>
                </c:pt>
                <c:pt idx="335">
                  <c:v>44866</c:v>
                </c:pt>
                <c:pt idx="336">
                  <c:v>44896</c:v>
                </c:pt>
                <c:pt idx="337">
                  <c:v>44927</c:v>
                </c:pt>
                <c:pt idx="338">
                  <c:v>44958</c:v>
                </c:pt>
                <c:pt idx="339">
                  <c:v>44986</c:v>
                </c:pt>
                <c:pt idx="340">
                  <c:v>45017</c:v>
                </c:pt>
                <c:pt idx="341">
                  <c:v>45047</c:v>
                </c:pt>
                <c:pt idx="342">
                  <c:v>45078</c:v>
                </c:pt>
                <c:pt idx="343">
                  <c:v>45108</c:v>
                </c:pt>
                <c:pt idx="344">
                  <c:v>45139</c:v>
                </c:pt>
                <c:pt idx="345">
                  <c:v>45170</c:v>
                </c:pt>
                <c:pt idx="346">
                  <c:v>45200</c:v>
                </c:pt>
                <c:pt idx="347">
                  <c:v>45231</c:v>
                </c:pt>
                <c:pt idx="348">
                  <c:v>45261</c:v>
                </c:pt>
                <c:pt idx="349">
                  <c:v>45292</c:v>
                </c:pt>
                <c:pt idx="350">
                  <c:v>45323</c:v>
                </c:pt>
                <c:pt idx="351">
                  <c:v>45352</c:v>
                </c:pt>
                <c:pt idx="352">
                  <c:v>45383</c:v>
                </c:pt>
                <c:pt idx="353">
                  <c:v>45413</c:v>
                </c:pt>
                <c:pt idx="354">
                  <c:v>45444</c:v>
                </c:pt>
                <c:pt idx="355">
                  <c:v>45474</c:v>
                </c:pt>
                <c:pt idx="356">
                  <c:v>45505</c:v>
                </c:pt>
                <c:pt idx="357">
                  <c:v>45536</c:v>
                </c:pt>
                <c:pt idx="358">
                  <c:v>45566</c:v>
                </c:pt>
                <c:pt idx="359">
                  <c:v>45597</c:v>
                </c:pt>
                <c:pt idx="360">
                  <c:v>45627</c:v>
                </c:pt>
                <c:pt idx="361">
                  <c:v>45658</c:v>
                </c:pt>
                <c:pt idx="362">
                  <c:v>45689</c:v>
                </c:pt>
                <c:pt idx="363">
                  <c:v>45717</c:v>
                </c:pt>
                <c:pt idx="364">
                  <c:v>45748</c:v>
                </c:pt>
                <c:pt idx="365">
                  <c:v>45778</c:v>
                </c:pt>
                <c:pt idx="366">
                  <c:v>45809</c:v>
                </c:pt>
                <c:pt idx="367">
                  <c:v>45839</c:v>
                </c:pt>
                <c:pt idx="368">
                  <c:v>45870</c:v>
                </c:pt>
                <c:pt idx="369">
                  <c:v>45901</c:v>
                </c:pt>
                <c:pt idx="370">
                  <c:v>45931</c:v>
                </c:pt>
                <c:pt idx="371">
                  <c:v>45962</c:v>
                </c:pt>
                <c:pt idx="372">
                  <c:v>45992</c:v>
                </c:pt>
                <c:pt idx="373">
                  <c:v>46023</c:v>
                </c:pt>
                <c:pt idx="374">
                  <c:v>46054</c:v>
                </c:pt>
                <c:pt idx="375">
                  <c:v>46082</c:v>
                </c:pt>
                <c:pt idx="376">
                  <c:v>46113</c:v>
                </c:pt>
                <c:pt idx="377">
                  <c:v>46143</c:v>
                </c:pt>
                <c:pt idx="378">
                  <c:v>46174</c:v>
                </c:pt>
                <c:pt idx="379">
                  <c:v>46204</c:v>
                </c:pt>
                <c:pt idx="380">
                  <c:v>46235</c:v>
                </c:pt>
                <c:pt idx="381">
                  <c:v>46266</c:v>
                </c:pt>
                <c:pt idx="382">
                  <c:v>46296</c:v>
                </c:pt>
                <c:pt idx="383">
                  <c:v>46327</c:v>
                </c:pt>
                <c:pt idx="384">
                  <c:v>46357</c:v>
                </c:pt>
                <c:pt idx="385">
                  <c:v>46388</c:v>
                </c:pt>
                <c:pt idx="386">
                  <c:v>46419</c:v>
                </c:pt>
                <c:pt idx="387">
                  <c:v>46447</c:v>
                </c:pt>
                <c:pt idx="388">
                  <c:v>46478</c:v>
                </c:pt>
                <c:pt idx="389">
                  <c:v>46508</c:v>
                </c:pt>
                <c:pt idx="390">
                  <c:v>46539</c:v>
                </c:pt>
                <c:pt idx="391">
                  <c:v>46569</c:v>
                </c:pt>
                <c:pt idx="392">
                  <c:v>46600</c:v>
                </c:pt>
                <c:pt idx="393">
                  <c:v>46631</c:v>
                </c:pt>
                <c:pt idx="394">
                  <c:v>46661</c:v>
                </c:pt>
                <c:pt idx="395">
                  <c:v>46692</c:v>
                </c:pt>
                <c:pt idx="396">
                  <c:v>46722</c:v>
                </c:pt>
                <c:pt idx="397">
                  <c:v>46753</c:v>
                </c:pt>
                <c:pt idx="398">
                  <c:v>46784</c:v>
                </c:pt>
                <c:pt idx="399">
                  <c:v>46813</c:v>
                </c:pt>
                <c:pt idx="400">
                  <c:v>46844</c:v>
                </c:pt>
                <c:pt idx="401">
                  <c:v>46874</c:v>
                </c:pt>
                <c:pt idx="402">
                  <c:v>46905</c:v>
                </c:pt>
                <c:pt idx="403">
                  <c:v>46935</c:v>
                </c:pt>
                <c:pt idx="404">
                  <c:v>46966</c:v>
                </c:pt>
                <c:pt idx="405">
                  <c:v>46997</c:v>
                </c:pt>
                <c:pt idx="406">
                  <c:v>47027</c:v>
                </c:pt>
              </c:numCache>
            </c:numRef>
          </c:cat>
          <c:val>
            <c:numRef>
              <c:f>Proyeccion_NPL!$AQ$5:$AQ$411</c:f>
              <c:numCache>
                <c:formatCode>_ * #,##0.00_ ;_ * \-#,##0.00_ ;_ * "-"_ ;_ @_ </c:formatCode>
                <c:ptCount val="407"/>
                <c:pt idx="0">
                  <c:v>9.9519744298594812</c:v>
                </c:pt>
                <c:pt idx="1">
                  <c:v>11.075310149555772</c:v>
                </c:pt>
                <c:pt idx="2">
                  <c:v>11.633647201736332</c:v>
                </c:pt>
                <c:pt idx="3">
                  <c:v>10.891971522173096</c:v>
                </c:pt>
                <c:pt idx="4">
                  <c:v>11.790878332016637</c:v>
                </c:pt>
                <c:pt idx="5">
                  <c:v>11.893558587098509</c:v>
                </c:pt>
                <c:pt idx="6">
                  <c:v>11.384759681629374</c:v>
                </c:pt>
                <c:pt idx="7">
                  <c:v>12.536643151801441</c:v>
                </c:pt>
                <c:pt idx="8">
                  <c:v>12.424421841092585</c:v>
                </c:pt>
                <c:pt idx="9">
                  <c:v>12.03932751982739</c:v>
                </c:pt>
                <c:pt idx="10">
                  <c:v>12.102226996446291</c:v>
                </c:pt>
                <c:pt idx="11">
                  <c:v>12.385021632797867</c:v>
                </c:pt>
                <c:pt idx="12">
                  <c:v>12.19330060240261</c:v>
                </c:pt>
                <c:pt idx="13">
                  <c:v>12.822164561520315</c:v>
                </c:pt>
                <c:pt idx="14">
                  <c:v>13.312975297300547</c:v>
                </c:pt>
                <c:pt idx="15">
                  <c:v>13.395610957643827</c:v>
                </c:pt>
                <c:pt idx="16">
                  <c:v>13.874782559112377</c:v>
                </c:pt>
                <c:pt idx="17">
                  <c:v>13.659244907494756</c:v>
                </c:pt>
                <c:pt idx="18">
                  <c:v>13.669633638661995</c:v>
                </c:pt>
                <c:pt idx="19">
                  <c:v>13.866844805061888</c:v>
                </c:pt>
                <c:pt idx="20">
                  <c:v>14.123843727562759</c:v>
                </c:pt>
                <c:pt idx="21">
                  <c:v>14.16595085794879</c:v>
                </c:pt>
                <c:pt idx="22">
                  <c:v>14.508614953654986</c:v>
                </c:pt>
                <c:pt idx="23">
                  <c:v>14.896808716387453</c:v>
                </c:pt>
                <c:pt idx="24">
                  <c:v>12.969308516093248</c:v>
                </c:pt>
                <c:pt idx="25">
                  <c:v>12.58689308057645</c:v>
                </c:pt>
                <c:pt idx="26">
                  <c:v>13.643852337352438</c:v>
                </c:pt>
                <c:pt idx="27">
                  <c:v>14.461776470552874</c:v>
                </c:pt>
                <c:pt idx="28">
                  <c:v>13.195295026259773</c:v>
                </c:pt>
                <c:pt idx="29">
                  <c:v>12.916320403669749</c:v>
                </c:pt>
                <c:pt idx="30">
                  <c:v>12.539432888286029</c:v>
                </c:pt>
                <c:pt idx="31">
                  <c:v>11.907266277851727</c:v>
                </c:pt>
                <c:pt idx="32">
                  <c:v>12.253444157782011</c:v>
                </c:pt>
                <c:pt idx="33">
                  <c:v>11.764395420443414</c:v>
                </c:pt>
                <c:pt idx="34">
                  <c:v>11.42739847671556</c:v>
                </c:pt>
                <c:pt idx="35">
                  <c:v>11.92890828368404</c:v>
                </c:pt>
                <c:pt idx="36">
                  <c:v>10.901429545290608</c:v>
                </c:pt>
                <c:pt idx="37">
                  <c:v>11.309021489791411</c:v>
                </c:pt>
                <c:pt idx="38">
                  <c:v>11.664388776343216</c:v>
                </c:pt>
                <c:pt idx="39">
                  <c:v>11.98187863097499</c:v>
                </c:pt>
                <c:pt idx="40">
                  <c:v>12.273620535327915</c:v>
                </c:pt>
                <c:pt idx="41">
                  <c:v>12.49150532778099</c:v>
                </c:pt>
                <c:pt idx="42">
                  <c:v>13.477457458807587</c:v>
                </c:pt>
                <c:pt idx="43">
                  <c:v>13.466669656136254</c:v>
                </c:pt>
                <c:pt idx="44">
                  <c:v>14.057854885955608</c:v>
                </c:pt>
                <c:pt idx="45">
                  <c:v>14.439263671802479</c:v>
                </c:pt>
                <c:pt idx="46">
                  <c:v>15.791481424153911</c:v>
                </c:pt>
                <c:pt idx="47">
                  <c:v>16.959321984036173</c:v>
                </c:pt>
                <c:pt idx="48">
                  <c:v>16.954253370016676</c:v>
                </c:pt>
                <c:pt idx="49">
                  <c:v>18.657456599921769</c:v>
                </c:pt>
                <c:pt idx="50">
                  <c:v>19.284555952772521</c:v>
                </c:pt>
                <c:pt idx="51">
                  <c:v>20.1421254079847</c:v>
                </c:pt>
                <c:pt idx="52">
                  <c:v>21.06527821855634</c:v>
                </c:pt>
                <c:pt idx="53">
                  <c:v>21.147443337153948</c:v>
                </c:pt>
                <c:pt idx="54">
                  <c:v>21.61032032683357</c:v>
                </c:pt>
                <c:pt idx="55">
                  <c:v>20.079117183667396</c:v>
                </c:pt>
                <c:pt idx="56">
                  <c:v>19.578427101497944</c:v>
                </c:pt>
                <c:pt idx="57">
                  <c:v>18.93448660351395</c:v>
                </c:pt>
                <c:pt idx="58">
                  <c:v>19.5432468649723</c:v>
                </c:pt>
                <c:pt idx="59">
                  <c:v>20.73790993044361</c:v>
                </c:pt>
                <c:pt idx="60">
                  <c:v>16.331680787199367</c:v>
                </c:pt>
                <c:pt idx="61">
                  <c:v>16.357231654782062</c:v>
                </c:pt>
                <c:pt idx="62">
                  <c:v>16.397842697517788</c:v>
                </c:pt>
                <c:pt idx="63">
                  <c:v>15.272225771350811</c:v>
                </c:pt>
                <c:pt idx="64">
                  <c:v>15.582096777562377</c:v>
                </c:pt>
                <c:pt idx="65">
                  <c:v>14.5346263711091</c:v>
                </c:pt>
                <c:pt idx="66">
                  <c:v>13.45128691282074</c:v>
                </c:pt>
                <c:pt idx="67">
                  <c:v>13.453198010083822</c:v>
                </c:pt>
                <c:pt idx="68">
                  <c:v>13.464259835787654</c:v>
                </c:pt>
                <c:pt idx="69">
                  <c:v>13.311003815992253</c:v>
                </c:pt>
                <c:pt idx="70">
                  <c:v>12.221096252481985</c:v>
                </c:pt>
                <c:pt idx="71">
                  <c:v>12.375051061268447</c:v>
                </c:pt>
                <c:pt idx="72">
                  <c:v>11.364216231432977</c:v>
                </c:pt>
                <c:pt idx="73">
                  <c:v>11.089649775505253</c:v>
                </c:pt>
                <c:pt idx="74">
                  <c:v>11.304556906904947</c:v>
                </c:pt>
                <c:pt idx="75">
                  <c:v>11.004556131773203</c:v>
                </c:pt>
                <c:pt idx="76">
                  <c:v>10.875051168895737</c:v>
                </c:pt>
                <c:pt idx="77">
                  <c:v>10.103436232484192</c:v>
                </c:pt>
                <c:pt idx="78">
                  <c:v>9.8042528432197429</c:v>
                </c:pt>
                <c:pt idx="79">
                  <c:v>9.619012136817167</c:v>
                </c:pt>
                <c:pt idx="80">
                  <c:v>9.1771243740622364</c:v>
                </c:pt>
                <c:pt idx="81">
                  <c:v>9.1129703170576626</c:v>
                </c:pt>
                <c:pt idx="82">
                  <c:v>9.1322334317378449</c:v>
                </c:pt>
                <c:pt idx="83">
                  <c:v>8.466570666554583</c:v>
                </c:pt>
                <c:pt idx="84">
                  <c:v>7.4203779151191807</c:v>
                </c:pt>
                <c:pt idx="85">
                  <c:v>7.8500193806788952</c:v>
                </c:pt>
                <c:pt idx="86">
                  <c:v>8.2061532660008361</c:v>
                </c:pt>
                <c:pt idx="87">
                  <c:v>8.5651039250912255</c:v>
                </c:pt>
                <c:pt idx="88">
                  <c:v>7.7821586705071573</c:v>
                </c:pt>
                <c:pt idx="89">
                  <c:v>7.528931814480055</c:v>
                </c:pt>
                <c:pt idx="90">
                  <c:v>7.1228765049079446</c:v>
                </c:pt>
                <c:pt idx="91">
                  <c:v>6.6146559361561597</c:v>
                </c:pt>
                <c:pt idx="92">
                  <c:v>6.4409753800777976</c:v>
                </c:pt>
                <c:pt idx="93">
                  <c:v>6.6462141451662866</c:v>
                </c:pt>
                <c:pt idx="94">
                  <c:v>6.4981799362843411</c:v>
                </c:pt>
                <c:pt idx="95">
                  <c:v>6.7014515460537272</c:v>
                </c:pt>
                <c:pt idx="96">
                  <c:v>5.8752999131486856</c:v>
                </c:pt>
                <c:pt idx="97">
                  <c:v>6.093486685352806</c:v>
                </c:pt>
                <c:pt idx="98">
                  <c:v>6.3708024772235321</c:v>
                </c:pt>
                <c:pt idx="99">
                  <c:v>6.559167756960421</c:v>
                </c:pt>
                <c:pt idx="100">
                  <c:v>6.3493119498360961</c:v>
                </c:pt>
                <c:pt idx="101">
                  <c:v>6.1524779222462422</c:v>
                </c:pt>
                <c:pt idx="102">
                  <c:v>6.0962293743582103</c:v>
                </c:pt>
                <c:pt idx="103">
                  <c:v>5.5711094486608683</c:v>
                </c:pt>
                <c:pt idx="104">
                  <c:v>5.8309969850935213</c:v>
                </c:pt>
                <c:pt idx="105">
                  <c:v>5.7748739961092674</c:v>
                </c:pt>
                <c:pt idx="106">
                  <c:v>5.6392586064211718</c:v>
                </c:pt>
                <c:pt idx="107">
                  <c:v>5.8248834939491632</c:v>
                </c:pt>
                <c:pt idx="108">
                  <c:v>5.0802787257231961</c:v>
                </c:pt>
                <c:pt idx="109">
                  <c:v>5.2964478195631948</c:v>
                </c:pt>
                <c:pt idx="110">
                  <c:v>5.5113481427621256</c:v>
                </c:pt>
                <c:pt idx="111">
                  <c:v>5.5489912331815772</c:v>
                </c:pt>
                <c:pt idx="112">
                  <c:v>5.6193750221428589</c:v>
                </c:pt>
                <c:pt idx="113">
                  <c:v>5.5662254784117247</c:v>
                </c:pt>
                <c:pt idx="114">
                  <c:v>5.3081171577197983</c:v>
                </c:pt>
                <c:pt idx="115">
                  <c:v>5.3636735231207302</c:v>
                </c:pt>
                <c:pt idx="116">
                  <c:v>5.1204854727465943</c:v>
                </c:pt>
                <c:pt idx="117">
                  <c:v>5.2113844991712996</c:v>
                </c:pt>
                <c:pt idx="118">
                  <c:v>5.1275751225124715</c:v>
                </c:pt>
                <c:pt idx="119">
                  <c:v>5.0033677239572754</c:v>
                </c:pt>
                <c:pt idx="120">
                  <c:v>4.1986299602379189</c:v>
                </c:pt>
                <c:pt idx="121">
                  <c:v>4.4487631587414294</c:v>
                </c:pt>
                <c:pt idx="122">
                  <c:v>4.8109154916920538</c:v>
                </c:pt>
                <c:pt idx="123">
                  <c:v>4.9769857606818784</c:v>
                </c:pt>
                <c:pt idx="124">
                  <c:v>4.8664724830025614</c:v>
                </c:pt>
                <c:pt idx="125">
                  <c:v>4.8862771734658743</c:v>
                </c:pt>
                <c:pt idx="126">
                  <c:v>4.4269318858297861</c:v>
                </c:pt>
                <c:pt idx="127">
                  <c:v>4.5058357203083759</c:v>
                </c:pt>
                <c:pt idx="128">
                  <c:v>4.3597961593450174</c:v>
                </c:pt>
                <c:pt idx="129">
                  <c:v>4.24357087024271</c:v>
                </c:pt>
                <c:pt idx="130">
                  <c:v>4.6082260386528375</c:v>
                </c:pt>
                <c:pt idx="131">
                  <c:v>4.4430413356331497</c:v>
                </c:pt>
                <c:pt idx="132">
                  <c:v>3.9103159103351355</c:v>
                </c:pt>
                <c:pt idx="133">
                  <c:v>4.2607179191270141</c:v>
                </c:pt>
                <c:pt idx="134">
                  <c:v>4.4117382456243259</c:v>
                </c:pt>
                <c:pt idx="135">
                  <c:v>4.4906304064943878</c:v>
                </c:pt>
                <c:pt idx="136">
                  <c:v>4.6401111927924301</c:v>
                </c:pt>
                <c:pt idx="137">
                  <c:v>6.3741967357688143</c:v>
                </c:pt>
                <c:pt idx="138">
                  <c:v>4.6216824822896365</c:v>
                </c:pt>
                <c:pt idx="139">
                  <c:v>4.7236634355345277</c:v>
                </c:pt>
                <c:pt idx="140">
                  <c:v>4.5438984117523251</c:v>
                </c:pt>
                <c:pt idx="141">
                  <c:v>4.4877282735265105</c:v>
                </c:pt>
                <c:pt idx="142">
                  <c:v>4.727682864181987</c:v>
                </c:pt>
                <c:pt idx="143">
                  <c:v>4.7823068907455726</c:v>
                </c:pt>
                <c:pt idx="144">
                  <c:v>4.5101396839962806</c:v>
                </c:pt>
                <c:pt idx="145">
                  <c:v>4.766176046021358</c:v>
                </c:pt>
                <c:pt idx="146">
                  <c:v>4.9410306146206233</c:v>
                </c:pt>
                <c:pt idx="147">
                  <c:v>4.9466466753718397</c:v>
                </c:pt>
                <c:pt idx="148">
                  <c:v>5.0378553206402241</c:v>
                </c:pt>
                <c:pt idx="149">
                  <c:v>5.0493944285007073</c:v>
                </c:pt>
                <c:pt idx="150">
                  <c:v>5.2992557990704876</c:v>
                </c:pt>
                <c:pt idx="151">
                  <c:v>5.4000917602103087</c:v>
                </c:pt>
                <c:pt idx="152">
                  <c:v>5.3565439079020321</c:v>
                </c:pt>
                <c:pt idx="153">
                  <c:v>5.6066011823914481</c:v>
                </c:pt>
                <c:pt idx="154">
                  <c:v>5.746784873620105</c:v>
                </c:pt>
                <c:pt idx="155">
                  <c:v>5.9848774600621635</c:v>
                </c:pt>
                <c:pt idx="156">
                  <c:v>5.677756280260799</c:v>
                </c:pt>
                <c:pt idx="157">
                  <c:v>6.0665145735217951</c:v>
                </c:pt>
                <c:pt idx="158">
                  <c:v>6.3943051545409464</c:v>
                </c:pt>
                <c:pt idx="159">
                  <c:v>7.0845200949401557</c:v>
                </c:pt>
                <c:pt idx="160">
                  <c:v>7.1557740663546028</c:v>
                </c:pt>
                <c:pt idx="161">
                  <c:v>7.1953160362169966</c:v>
                </c:pt>
                <c:pt idx="162">
                  <c:v>6.8181845266166103</c:v>
                </c:pt>
                <c:pt idx="163">
                  <c:v>6.8143944046936609</c:v>
                </c:pt>
                <c:pt idx="164">
                  <c:v>7.4362171579911225</c:v>
                </c:pt>
                <c:pt idx="165">
                  <c:v>7.387962178721037</c:v>
                </c:pt>
                <c:pt idx="166">
                  <c:v>7.3622996752742118</c:v>
                </c:pt>
                <c:pt idx="167">
                  <c:v>7.9163570162600738</c:v>
                </c:pt>
                <c:pt idx="168">
                  <c:v>7.2729414257863887</c:v>
                </c:pt>
                <c:pt idx="169">
                  <c:v>7.7740600409789824</c:v>
                </c:pt>
                <c:pt idx="170">
                  <c:v>8.0830829066080536</c:v>
                </c:pt>
                <c:pt idx="171">
                  <c:v>8.1223120700365214</c:v>
                </c:pt>
                <c:pt idx="172">
                  <c:v>8.3773657123229572</c:v>
                </c:pt>
                <c:pt idx="173">
                  <c:v>8.4066000508441245</c:v>
                </c:pt>
                <c:pt idx="174">
                  <c:v>8.1309677509990586</c:v>
                </c:pt>
                <c:pt idx="175">
                  <c:v>7.7009065479214698</c:v>
                </c:pt>
                <c:pt idx="176">
                  <c:v>7.9206679376731026</c:v>
                </c:pt>
                <c:pt idx="177">
                  <c:v>7.4980697393105729</c:v>
                </c:pt>
                <c:pt idx="178">
                  <c:v>7.5297867765885966</c:v>
                </c:pt>
                <c:pt idx="179">
                  <c:v>7.4514391974893792</c:v>
                </c:pt>
                <c:pt idx="180">
                  <c:v>6.54238930840717</c:v>
                </c:pt>
                <c:pt idx="181">
                  <c:v>6.7838308150758015</c:v>
                </c:pt>
                <c:pt idx="182">
                  <c:v>6.966710573952593</c:v>
                </c:pt>
                <c:pt idx="183">
                  <c:v>6.7242238558729266</c:v>
                </c:pt>
                <c:pt idx="184">
                  <c:v>6.6316998549862571</c:v>
                </c:pt>
                <c:pt idx="185">
                  <c:v>6.4018618896648043</c:v>
                </c:pt>
                <c:pt idx="186">
                  <c:v>6.0165388257109917</c:v>
                </c:pt>
                <c:pt idx="187">
                  <c:v>5.925864547647997</c:v>
                </c:pt>
                <c:pt idx="188">
                  <c:v>5.6045229093899351</c:v>
                </c:pt>
                <c:pt idx="189">
                  <c:v>5.2737230501146728</c:v>
                </c:pt>
                <c:pt idx="190">
                  <c:v>5.261361317036453</c:v>
                </c:pt>
                <c:pt idx="191">
                  <c:v>5.0355232478513745</c:v>
                </c:pt>
                <c:pt idx="192">
                  <c:v>4.3949065248454051</c:v>
                </c:pt>
                <c:pt idx="193">
                  <c:v>4.5368836594299022</c:v>
                </c:pt>
                <c:pt idx="194">
                  <c:v>4.7557356186937998</c:v>
                </c:pt>
                <c:pt idx="195">
                  <c:v>4.6335664884163554</c:v>
                </c:pt>
                <c:pt idx="196">
                  <c:v>4.8089372518140721</c:v>
                </c:pt>
                <c:pt idx="197">
                  <c:v>4.5500654403722534</c:v>
                </c:pt>
                <c:pt idx="198">
                  <c:v>4.4330217204577718</c:v>
                </c:pt>
                <c:pt idx="199">
                  <c:v>4.5254656170787921</c:v>
                </c:pt>
                <c:pt idx="200">
                  <c:v>4.4817882688383746</c:v>
                </c:pt>
                <c:pt idx="201">
                  <c:v>4.5001109784867062</c:v>
                </c:pt>
                <c:pt idx="202">
                  <c:v>4.6582936090366713</c:v>
                </c:pt>
                <c:pt idx="203">
                  <c:v>4.646009518709139</c:v>
                </c:pt>
                <c:pt idx="204">
                  <c:v>4.2217748005099045</c:v>
                </c:pt>
                <c:pt idx="205">
                  <c:v>4.5166561529929661</c:v>
                </c:pt>
                <c:pt idx="206">
                  <c:v>4.7391385965458319</c:v>
                </c:pt>
                <c:pt idx="207">
                  <c:v>4.7631664003886582</c:v>
                </c:pt>
                <c:pt idx="208">
                  <c:v>4.9841078831074466</c:v>
                </c:pt>
                <c:pt idx="209">
                  <c:v>4.9740584763349904</c:v>
                </c:pt>
                <c:pt idx="210">
                  <c:v>4.9717327646638916</c:v>
                </c:pt>
                <c:pt idx="211">
                  <c:v>4.918518549941858</c:v>
                </c:pt>
                <c:pt idx="212">
                  <c:v>4.9135248094045094</c:v>
                </c:pt>
                <c:pt idx="213">
                  <c:v>4.9968396186999708</c:v>
                </c:pt>
                <c:pt idx="214">
                  <c:v>4.9940811943758305</c:v>
                </c:pt>
                <c:pt idx="215">
                  <c:v>5.0501988373019575</c:v>
                </c:pt>
                <c:pt idx="216">
                  <c:v>4.8216722374210965</c:v>
                </c:pt>
                <c:pt idx="217">
                  <c:v>4.9752069342875407</c:v>
                </c:pt>
                <c:pt idx="218">
                  <c:v>5.1856041298388833</c:v>
                </c:pt>
                <c:pt idx="219">
                  <c:v>5.4827527860355119</c:v>
                </c:pt>
                <c:pt idx="220">
                  <c:v>5.3589476319167497</c:v>
                </c:pt>
                <c:pt idx="221">
                  <c:v>5.2479876398362251</c:v>
                </c:pt>
                <c:pt idx="222">
                  <c:v>5.190867026553625</c:v>
                </c:pt>
                <c:pt idx="223">
                  <c:v>4.8750131450300564</c:v>
                </c:pt>
                <c:pt idx="224">
                  <c:v>4.8816244100557915</c:v>
                </c:pt>
                <c:pt idx="225">
                  <c:v>4.8541364507022724</c:v>
                </c:pt>
                <c:pt idx="226">
                  <c:v>4.8019981235894003</c:v>
                </c:pt>
                <c:pt idx="227">
                  <c:v>4.8866397171497367</c:v>
                </c:pt>
                <c:pt idx="228">
                  <c:v>4.4477927448944516</c:v>
                </c:pt>
                <c:pt idx="229">
                  <c:v>4.5557438334509399</c:v>
                </c:pt>
                <c:pt idx="230">
                  <c:v>4.7111496677788978</c:v>
                </c:pt>
                <c:pt idx="231">
                  <c:v>4.8161176166124715</c:v>
                </c:pt>
                <c:pt idx="232">
                  <c:v>4.8253436167829031</c:v>
                </c:pt>
                <c:pt idx="233">
                  <c:v>4.8099138858611381</c:v>
                </c:pt>
                <c:pt idx="234">
                  <c:v>4.8412526290407119</c:v>
                </c:pt>
                <c:pt idx="235">
                  <c:v>4.555411640660723</c:v>
                </c:pt>
                <c:pt idx="236">
                  <c:v>4.6999660767073816</c:v>
                </c:pt>
                <c:pt idx="237">
                  <c:v>4.6314942388636631</c:v>
                </c:pt>
                <c:pt idx="238">
                  <c:v>4.5663665686880872</c:v>
                </c:pt>
                <c:pt idx="239">
                  <c:v>4.7058388470016252</c:v>
                </c:pt>
                <c:pt idx="240">
                  <c:v>4.376266047765009</c:v>
                </c:pt>
                <c:pt idx="241">
                  <c:v>4.5487208175897509</c:v>
                </c:pt>
                <c:pt idx="242">
                  <c:v>4.7848810268032862</c:v>
                </c:pt>
                <c:pt idx="243">
                  <c:v>4.7664071576232869</c:v>
                </c:pt>
                <c:pt idx="244">
                  <c:v>4.9429615817953376</c:v>
                </c:pt>
                <c:pt idx="245">
                  <c:v>5.0247224099242462</c:v>
                </c:pt>
                <c:pt idx="246">
                  <c:v>5.0153369563424031</c:v>
                </c:pt>
                <c:pt idx="247">
                  <c:v>4.7794189058734355</c:v>
                </c:pt>
                <c:pt idx="248">
                  <c:v>4.8124297126984557</c:v>
                </c:pt>
                <c:pt idx="249">
                  <c:v>4.7095595056310353</c:v>
                </c:pt>
                <c:pt idx="250">
                  <c:v>4.7162150741362385</c:v>
                </c:pt>
                <c:pt idx="251">
                  <c:v>4.8338745451669354</c:v>
                </c:pt>
                <c:pt idx="252">
                  <c:v>4.5685365011908932</c:v>
                </c:pt>
                <c:pt idx="253">
                  <c:v>4.7286039172619656</c:v>
                </c:pt>
                <c:pt idx="254">
                  <c:v>4.8986237457736737</c:v>
                </c:pt>
                <c:pt idx="255">
                  <c:v>5.0237811152091654</c:v>
                </c:pt>
                <c:pt idx="256">
                  <c:v>5.052108094997112</c:v>
                </c:pt>
                <c:pt idx="257">
                  <c:v>5.1568265714714467</c:v>
                </c:pt>
                <c:pt idx="258">
                  <c:v>5.016219143055614</c:v>
                </c:pt>
                <c:pt idx="259">
                  <c:v>5.1728830428930914</c:v>
                </c:pt>
                <c:pt idx="260">
                  <c:v>5.1030721715865734</c:v>
                </c:pt>
                <c:pt idx="261">
                  <c:v>5.1011897298525</c:v>
                </c:pt>
                <c:pt idx="262">
                  <c:v>5.2645078172386528</c:v>
                </c:pt>
                <c:pt idx="263">
                  <c:v>5.403523379865967</c:v>
                </c:pt>
                <c:pt idx="264">
                  <c:v>5.1090181257287277</c:v>
                </c:pt>
                <c:pt idx="265">
                  <c:v>5.2957169411222118</c:v>
                </c:pt>
                <c:pt idx="266">
                  <c:v>5.5246210395728275</c:v>
                </c:pt>
                <c:pt idx="267">
                  <c:v>5.6119445809559103</c:v>
                </c:pt>
                <c:pt idx="268">
                  <c:v>5.9280082614773777</c:v>
                </c:pt>
                <c:pt idx="269">
                  <c:v>6.0385546155376986</c:v>
                </c:pt>
                <c:pt idx="270">
                  <c:v>6.0677527309239503</c:v>
                </c:pt>
                <c:pt idx="271">
                  <c:v>6.1371897613605206</c:v>
                </c:pt>
                <c:pt idx="272">
                  <c:v>6.0572270067406206</c:v>
                </c:pt>
                <c:pt idx="273">
                  <c:v>6.1336094366205032</c:v>
                </c:pt>
                <c:pt idx="274">
                  <c:v>6.1864403878617571</c:v>
                </c:pt>
                <c:pt idx="275">
                  <c:v>6.2774359429441233</c:v>
                </c:pt>
                <c:pt idx="276">
                  <c:v>5.9455921925574922</c:v>
                </c:pt>
                <c:pt idx="277">
                  <c:v>6.1198844477631589</c:v>
                </c:pt>
                <c:pt idx="278">
                  <c:v>6.2566197981279856</c:v>
                </c:pt>
                <c:pt idx="279">
                  <c:v>6.3018293070077975</c:v>
                </c:pt>
                <c:pt idx="280">
                  <c:v>6.2922687963887558</c:v>
                </c:pt>
                <c:pt idx="281">
                  <c:v>6.1153428278632544</c:v>
                </c:pt>
                <c:pt idx="282">
                  <c:v>6.0718427629171252</c:v>
                </c:pt>
                <c:pt idx="283">
                  <c:v>5.981159762992351</c:v>
                </c:pt>
                <c:pt idx="284">
                  <c:v>5.9248702470669565</c:v>
                </c:pt>
                <c:pt idx="285">
                  <c:v>5.8968168247046036</c:v>
                </c:pt>
                <c:pt idx="286">
                  <c:v>5.7609111250576115</c:v>
                </c:pt>
                <c:pt idx="287">
                  <c:v>5.7144059320406662</c:v>
                </c:pt>
                <c:pt idx="288">
                  <c:v>5.3483345388716073</c:v>
                </c:pt>
                <c:pt idx="289">
                  <c:v>5.457290056380824</c:v>
                </c:pt>
                <c:pt idx="290">
                  <c:v>5.4791853002352306</c:v>
                </c:pt>
                <c:pt idx="291">
                  <c:v>5.5029550411164276</c:v>
                </c:pt>
                <c:pt idx="292">
                  <c:v>5.5448974302534006</c:v>
                </c:pt>
                <c:pt idx="293">
                  <c:v>5.4189802258583404</c:v>
                </c:pt>
                <c:pt idx="294">
                  <c:v>5.3997914380398848</c:v>
                </c:pt>
                <c:pt idx="295">
                  <c:v>5.2127945018886228</c:v>
                </c:pt>
                <c:pt idx="296">
                  <c:v>5.1426345481664191</c:v>
                </c:pt>
                <c:pt idx="297">
                  <c:v>5.0987218463073738</c:v>
                </c:pt>
                <c:pt idx="298">
                  <c:v>5.0172249116440488</c:v>
                </c:pt>
                <c:pt idx="299">
                  <c:v>5.1511761599079193</c:v>
                </c:pt>
                <c:pt idx="300">
                  <c:v>4.8250756377315964</c:v>
                </c:pt>
                <c:pt idx="301">
                  <c:v>4.9236733517152222</c:v>
                </c:pt>
                <c:pt idx="302">
                  <c:v>5.0164265366537624</c:v>
                </c:pt>
                <c:pt idx="303">
                  <c:v>4.581025687013252</c:v>
                </c:pt>
                <c:pt idx="304">
                  <c:v>4.2769552084715059</c:v>
                </c:pt>
                <c:pt idx="305">
                  <c:v>3.874653780606943</c:v>
                </c:pt>
                <c:pt idx="306">
                  <c:v>3.3211016248720471</c:v>
                </c:pt>
                <c:pt idx="307">
                  <c:v>3.0592089881003304</c:v>
                </c:pt>
                <c:pt idx="308">
                  <c:v>4.0971437201756382</c:v>
                </c:pt>
                <c:pt idx="309">
                  <c:v>5.0188694397215512</c:v>
                </c:pt>
                <c:pt idx="310">
                  <c:v>6.2499256648740102</c:v>
                </c:pt>
                <c:pt idx="311">
                  <c:v>6.546056790732119</c:v>
                </c:pt>
                <c:pt idx="312">
                  <c:v>6.4497742445593156</c:v>
                </c:pt>
                <c:pt idx="313">
                  <c:v>6.5806642572661804</c:v>
                </c:pt>
                <c:pt idx="314">
                  <c:v>6.4427678764148126</c:v>
                </c:pt>
                <c:pt idx="315">
                  <c:v>6.0867459075519132</c:v>
                </c:pt>
                <c:pt idx="316">
                  <c:v>6.0267333210480691</c:v>
                </c:pt>
                <c:pt idx="317">
                  <c:v>5.7628808291578313</c:v>
                </c:pt>
                <c:pt idx="318">
                  <c:v>5.5043112723465928</c:v>
                </c:pt>
                <c:pt idx="319">
                  <c:v>5.3433904156564225</c:v>
                </c:pt>
                <c:pt idx="320">
                  <c:v>5.1710898885278231</c:v>
                </c:pt>
                <c:pt idx="321">
                  <c:v>5.0612647728376352</c:v>
                </c:pt>
                <c:pt idx="322">
                  <c:v>4.9208571956888312</c:v>
                </c:pt>
                <c:pt idx="323">
                  <c:v>4.7881625672025079</c:v>
                </c:pt>
                <c:pt idx="324">
                  <c:v>4.4346843622528977</c:v>
                </c:pt>
                <c:pt idx="325">
                  <c:v>4.5287727209073969</c:v>
                </c:pt>
                <c:pt idx="326">
                  <c:v>4.5194441460598052</c:v>
                </c:pt>
                <c:pt idx="327">
                  <c:v>4.4032345856425241</c:v>
                </c:pt>
                <c:pt idx="328">
                  <c:v>4.4752614485588715</c:v>
                </c:pt>
                <c:pt idx="329">
                  <c:v>4.548000229734388</c:v>
                </c:pt>
                <c:pt idx="330">
                  <c:v>4.673953471383677</c:v>
                </c:pt>
                <c:pt idx="331">
                  <c:v>4.7640717180439971</c:v>
                </c:pt>
                <c:pt idx="332">
                  <c:v>4.7979214966125294</c:v>
                </c:pt>
                <c:pt idx="333">
                  <c:v>4.9339932798513768</c:v>
                </c:pt>
                <c:pt idx="334">
                  <c:v>5.1173658392033587</c:v>
                </c:pt>
                <c:pt idx="335">
                  <c:v>5.4328033873051815</c:v>
                </c:pt>
                <c:pt idx="336">
                  <c:v>5.5047525506233352</c:v>
                </c:pt>
                <c:pt idx="337">
                  <c:v>5.9020977647135524</c:v>
                </c:pt>
                <c:pt idx="338">
                  <c:v>6.3605006964141255</c:v>
                </c:pt>
                <c:pt idx="339">
                  <c:v>6.7432412178868111</c:v>
                </c:pt>
                <c:pt idx="340">
                  <c:v>7.2486550643639731</c:v>
                </c:pt>
                <c:pt idx="341">
                  <c:v>7.4208814305700326</c:v>
                </c:pt>
                <c:pt idx="342">
                  <c:v>7.5385235434884441</c:v>
                </c:pt>
                <c:pt idx="343">
                  <c:v>7.5161843075000752</c:v>
                </c:pt>
                <c:pt idx="344">
                  <c:v>7.6445184353006495</c:v>
                </c:pt>
                <c:pt idx="345">
                  <c:v>7.6616281790179919</c:v>
                </c:pt>
                <c:pt idx="346">
                  <c:v>7.7056605248744177</c:v>
                </c:pt>
                <c:pt idx="347">
                  <c:v>7.7496928707308426</c:v>
                </c:pt>
                <c:pt idx="348">
                  <c:v>7.8157413895154795</c:v>
                </c:pt>
                <c:pt idx="349">
                  <c:v>7.7184794630982934</c:v>
                </c:pt>
                <c:pt idx="350">
                  <c:v>7.768180333500931</c:v>
                </c:pt>
                <c:pt idx="351">
                  <c:v>7.6726062278177549</c:v>
                </c:pt>
                <c:pt idx="352">
                  <c:v>7.6797793002172874</c:v>
                </c:pt>
                <c:pt idx="353">
                  <c:v>7.6620603420346365</c:v>
                </c:pt>
                <c:pt idx="354">
                  <c:v>7.4564711310368876</c:v>
                </c:pt>
                <c:pt idx="355">
                  <c:v>7.5110751406234533</c:v>
                </c:pt>
                <c:pt idx="356">
                  <c:v>7.55243492272837</c:v>
                </c:pt>
                <c:pt idx="357">
                  <c:v>7.2390612492374729</c:v>
                </c:pt>
                <c:pt idx="358">
                  <c:v>7.1194893969168653</c:v>
                </c:pt>
                <c:pt idx="359">
                  <c:v>6.8224621284922318</c:v>
                </c:pt>
                <c:pt idx="360">
                  <c:v>6.3244962811739347</c:v>
                </c:pt>
                <c:pt idx="361">
                  <c:v>6.2073148873526023</c:v>
                </c:pt>
                <c:pt idx="362">
                  <c:v>6.2073148873526023</c:v>
                </c:pt>
                <c:pt idx="363">
                  <c:v>6.2073148873526023</c:v>
                </c:pt>
                <c:pt idx="364">
                  <c:v>6.2073148873526023</c:v>
                </c:pt>
                <c:pt idx="365">
                  <c:v>6.2073148873526023</c:v>
                </c:pt>
                <c:pt idx="366">
                  <c:v>6.2073148873526014</c:v>
                </c:pt>
                <c:pt idx="367">
                  <c:v>6.2073148873526023</c:v>
                </c:pt>
                <c:pt idx="368">
                  <c:v>6.2073148873526023</c:v>
                </c:pt>
                <c:pt idx="369">
                  <c:v>6.2073148873526014</c:v>
                </c:pt>
                <c:pt idx="370">
                  <c:v>6.2073148873526023</c:v>
                </c:pt>
                <c:pt idx="371">
                  <c:v>6.2073148873526023</c:v>
                </c:pt>
                <c:pt idx="372">
                  <c:v>6.2073148873526023</c:v>
                </c:pt>
                <c:pt idx="373">
                  <c:v>6.2073148873526023</c:v>
                </c:pt>
                <c:pt idx="374">
                  <c:v>6.2073148873526023</c:v>
                </c:pt>
                <c:pt idx="375">
                  <c:v>6.2073148873526023</c:v>
                </c:pt>
                <c:pt idx="376">
                  <c:v>6.2073148873526023</c:v>
                </c:pt>
                <c:pt idx="377">
                  <c:v>6.2073148873526023</c:v>
                </c:pt>
                <c:pt idx="378">
                  <c:v>6.2073148873526014</c:v>
                </c:pt>
                <c:pt idx="379">
                  <c:v>6.2073148873526023</c:v>
                </c:pt>
                <c:pt idx="380">
                  <c:v>6.2073148873526023</c:v>
                </c:pt>
                <c:pt idx="381">
                  <c:v>6.2073148873526014</c:v>
                </c:pt>
                <c:pt idx="382">
                  <c:v>6.2073148873526023</c:v>
                </c:pt>
                <c:pt idx="383">
                  <c:v>6.2073148873526023</c:v>
                </c:pt>
                <c:pt idx="384">
                  <c:v>6.2073148873526023</c:v>
                </c:pt>
                <c:pt idx="385">
                  <c:v>6.2073148873526023</c:v>
                </c:pt>
                <c:pt idx="386">
                  <c:v>6.2073148873526023</c:v>
                </c:pt>
                <c:pt idx="387">
                  <c:v>6.2073148873526023</c:v>
                </c:pt>
                <c:pt idx="388">
                  <c:v>6.2073148873526023</c:v>
                </c:pt>
                <c:pt idx="389">
                  <c:v>6.2073148873526023</c:v>
                </c:pt>
                <c:pt idx="390">
                  <c:v>6.2073148873526014</c:v>
                </c:pt>
                <c:pt idx="391">
                  <c:v>6.2073148873526023</c:v>
                </c:pt>
                <c:pt idx="392">
                  <c:v>6.2073148873526023</c:v>
                </c:pt>
                <c:pt idx="393">
                  <c:v>6.2073148873526014</c:v>
                </c:pt>
                <c:pt idx="394">
                  <c:v>6.2073148873526023</c:v>
                </c:pt>
                <c:pt idx="395">
                  <c:v>6.2073148873526023</c:v>
                </c:pt>
                <c:pt idx="396">
                  <c:v>6.2073148873526023</c:v>
                </c:pt>
                <c:pt idx="397">
                  <c:v>6.2073148873526023</c:v>
                </c:pt>
                <c:pt idx="398">
                  <c:v>6.2073148873526023</c:v>
                </c:pt>
                <c:pt idx="399">
                  <c:v>6.2073148873526023</c:v>
                </c:pt>
                <c:pt idx="400">
                  <c:v>6.2073148873526023</c:v>
                </c:pt>
                <c:pt idx="401">
                  <c:v>6.2073148873526023</c:v>
                </c:pt>
                <c:pt idx="402">
                  <c:v>6.2073148873526014</c:v>
                </c:pt>
                <c:pt idx="403">
                  <c:v>6.2073148873526023</c:v>
                </c:pt>
                <c:pt idx="404">
                  <c:v>6.2073148873526023</c:v>
                </c:pt>
                <c:pt idx="405">
                  <c:v>6.2073148873526014</c:v>
                </c:pt>
                <c:pt idx="406">
                  <c:v>6.2073148873526023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3F7-45F2-918E-4D831B3C28E1}"/>
            </c:ext>
          </c:extLst>
        </c:ser>
        <c:ser>
          <c:idx val="2"/>
          <c:order val="2"/>
          <c:tx>
            <c:strRef>
              <c:f>Proyeccion_NPL!$AR$4</c:f>
              <c:strCache>
                <c:ptCount val="1"/>
                <c:pt idx="0">
                  <c:v>NPL vivienda</c:v>
                </c:pt>
              </c:strCache>
            </c:strRef>
          </c:tx>
          <c:spPr>
            <a:ln w="38100" cap="rnd">
              <a:solidFill>
                <a:srgbClr val="D8BE75"/>
              </a:solidFill>
              <a:round/>
            </a:ln>
            <a:effectLst/>
          </c:spPr>
          <c:marker>
            <c:symbol val="none"/>
          </c:marker>
          <c:cat>
            <c:numRef>
              <c:f>Proyeccion_NPL!$A$5:$A$411</c:f>
              <c:numCache>
                <c:formatCode>m/d/yyyy</c:formatCode>
                <c:ptCount val="407"/>
                <c:pt idx="0">
                  <c:v>34669</c:v>
                </c:pt>
                <c:pt idx="1">
                  <c:v>34700</c:v>
                </c:pt>
                <c:pt idx="2">
                  <c:v>34731</c:v>
                </c:pt>
                <c:pt idx="3">
                  <c:v>34759</c:v>
                </c:pt>
                <c:pt idx="4">
                  <c:v>34790</c:v>
                </c:pt>
                <c:pt idx="5">
                  <c:v>34820</c:v>
                </c:pt>
                <c:pt idx="6">
                  <c:v>34851</c:v>
                </c:pt>
                <c:pt idx="7">
                  <c:v>34881</c:v>
                </c:pt>
                <c:pt idx="8">
                  <c:v>34912</c:v>
                </c:pt>
                <c:pt idx="9">
                  <c:v>34943</c:v>
                </c:pt>
                <c:pt idx="10">
                  <c:v>34973</c:v>
                </c:pt>
                <c:pt idx="11">
                  <c:v>35004</c:v>
                </c:pt>
                <c:pt idx="12">
                  <c:v>35034</c:v>
                </c:pt>
                <c:pt idx="13">
                  <c:v>35065</c:v>
                </c:pt>
                <c:pt idx="14">
                  <c:v>35096</c:v>
                </c:pt>
                <c:pt idx="15">
                  <c:v>35125</c:v>
                </c:pt>
                <c:pt idx="16">
                  <c:v>35156</c:v>
                </c:pt>
                <c:pt idx="17">
                  <c:v>35186</c:v>
                </c:pt>
                <c:pt idx="18">
                  <c:v>35217</c:v>
                </c:pt>
                <c:pt idx="19">
                  <c:v>35247</c:v>
                </c:pt>
                <c:pt idx="20">
                  <c:v>35278</c:v>
                </c:pt>
                <c:pt idx="21">
                  <c:v>35309</c:v>
                </c:pt>
                <c:pt idx="22">
                  <c:v>35339</c:v>
                </c:pt>
                <c:pt idx="23">
                  <c:v>35370</c:v>
                </c:pt>
                <c:pt idx="24">
                  <c:v>35400</c:v>
                </c:pt>
                <c:pt idx="25">
                  <c:v>35431</c:v>
                </c:pt>
                <c:pt idx="26">
                  <c:v>35462</c:v>
                </c:pt>
                <c:pt idx="27">
                  <c:v>35490</c:v>
                </c:pt>
                <c:pt idx="28">
                  <c:v>35521</c:v>
                </c:pt>
                <c:pt idx="29">
                  <c:v>35551</c:v>
                </c:pt>
                <c:pt idx="30">
                  <c:v>35582</c:v>
                </c:pt>
                <c:pt idx="31">
                  <c:v>35612</c:v>
                </c:pt>
                <c:pt idx="32">
                  <c:v>35643</c:v>
                </c:pt>
                <c:pt idx="33">
                  <c:v>35674</c:v>
                </c:pt>
                <c:pt idx="34">
                  <c:v>35704</c:v>
                </c:pt>
                <c:pt idx="35">
                  <c:v>35735</c:v>
                </c:pt>
                <c:pt idx="36">
                  <c:v>35765</c:v>
                </c:pt>
                <c:pt idx="37">
                  <c:v>35796</c:v>
                </c:pt>
                <c:pt idx="38">
                  <c:v>35827</c:v>
                </c:pt>
                <c:pt idx="39">
                  <c:v>35855</c:v>
                </c:pt>
                <c:pt idx="40">
                  <c:v>35886</c:v>
                </c:pt>
                <c:pt idx="41">
                  <c:v>35916</c:v>
                </c:pt>
                <c:pt idx="42">
                  <c:v>35947</c:v>
                </c:pt>
                <c:pt idx="43">
                  <c:v>35977</c:v>
                </c:pt>
                <c:pt idx="44">
                  <c:v>36008</c:v>
                </c:pt>
                <c:pt idx="45">
                  <c:v>36039</c:v>
                </c:pt>
                <c:pt idx="46">
                  <c:v>36069</c:v>
                </c:pt>
                <c:pt idx="47">
                  <c:v>36100</c:v>
                </c:pt>
                <c:pt idx="48">
                  <c:v>36130</c:v>
                </c:pt>
                <c:pt idx="49">
                  <c:v>36161</c:v>
                </c:pt>
                <c:pt idx="50">
                  <c:v>36192</c:v>
                </c:pt>
                <c:pt idx="51">
                  <c:v>36220</c:v>
                </c:pt>
                <c:pt idx="52">
                  <c:v>36251</c:v>
                </c:pt>
                <c:pt idx="53">
                  <c:v>36281</c:v>
                </c:pt>
                <c:pt idx="54">
                  <c:v>36312</c:v>
                </c:pt>
                <c:pt idx="55">
                  <c:v>36342</c:v>
                </c:pt>
                <c:pt idx="56">
                  <c:v>36373</c:v>
                </c:pt>
                <c:pt idx="57">
                  <c:v>36404</c:v>
                </c:pt>
                <c:pt idx="58">
                  <c:v>36434</c:v>
                </c:pt>
                <c:pt idx="59">
                  <c:v>36465</c:v>
                </c:pt>
                <c:pt idx="60">
                  <c:v>36495</c:v>
                </c:pt>
                <c:pt idx="61">
                  <c:v>36526</c:v>
                </c:pt>
                <c:pt idx="62">
                  <c:v>36557</c:v>
                </c:pt>
                <c:pt idx="63">
                  <c:v>36586</c:v>
                </c:pt>
                <c:pt idx="64">
                  <c:v>36617</c:v>
                </c:pt>
                <c:pt idx="65">
                  <c:v>36647</c:v>
                </c:pt>
                <c:pt idx="66">
                  <c:v>36678</c:v>
                </c:pt>
                <c:pt idx="67">
                  <c:v>36708</c:v>
                </c:pt>
                <c:pt idx="68">
                  <c:v>36739</c:v>
                </c:pt>
                <c:pt idx="69">
                  <c:v>36770</c:v>
                </c:pt>
                <c:pt idx="70">
                  <c:v>36800</c:v>
                </c:pt>
                <c:pt idx="71">
                  <c:v>36831</c:v>
                </c:pt>
                <c:pt idx="72">
                  <c:v>36861</c:v>
                </c:pt>
                <c:pt idx="73">
                  <c:v>36892</c:v>
                </c:pt>
                <c:pt idx="74">
                  <c:v>36923</c:v>
                </c:pt>
                <c:pt idx="75">
                  <c:v>36951</c:v>
                </c:pt>
                <c:pt idx="76">
                  <c:v>36982</c:v>
                </c:pt>
                <c:pt idx="77">
                  <c:v>37012</c:v>
                </c:pt>
                <c:pt idx="78">
                  <c:v>37043</c:v>
                </c:pt>
                <c:pt idx="79">
                  <c:v>37073</c:v>
                </c:pt>
                <c:pt idx="80">
                  <c:v>37104</c:v>
                </c:pt>
                <c:pt idx="81">
                  <c:v>37135</c:v>
                </c:pt>
                <c:pt idx="82">
                  <c:v>37165</c:v>
                </c:pt>
                <c:pt idx="83">
                  <c:v>37196</c:v>
                </c:pt>
                <c:pt idx="84">
                  <c:v>37226</c:v>
                </c:pt>
                <c:pt idx="85">
                  <c:v>37257</c:v>
                </c:pt>
                <c:pt idx="86">
                  <c:v>37288</c:v>
                </c:pt>
                <c:pt idx="87">
                  <c:v>37316</c:v>
                </c:pt>
                <c:pt idx="88">
                  <c:v>37347</c:v>
                </c:pt>
                <c:pt idx="89">
                  <c:v>37377</c:v>
                </c:pt>
                <c:pt idx="90">
                  <c:v>37408</c:v>
                </c:pt>
                <c:pt idx="91">
                  <c:v>37438</c:v>
                </c:pt>
                <c:pt idx="92">
                  <c:v>37469</c:v>
                </c:pt>
                <c:pt idx="93">
                  <c:v>37500</c:v>
                </c:pt>
                <c:pt idx="94">
                  <c:v>37530</c:v>
                </c:pt>
                <c:pt idx="95">
                  <c:v>37561</c:v>
                </c:pt>
                <c:pt idx="96">
                  <c:v>37591</c:v>
                </c:pt>
                <c:pt idx="97">
                  <c:v>37622</c:v>
                </c:pt>
                <c:pt idx="98">
                  <c:v>37653</c:v>
                </c:pt>
                <c:pt idx="99">
                  <c:v>37681</c:v>
                </c:pt>
                <c:pt idx="100">
                  <c:v>37712</c:v>
                </c:pt>
                <c:pt idx="101">
                  <c:v>37742</c:v>
                </c:pt>
                <c:pt idx="102">
                  <c:v>37773</c:v>
                </c:pt>
                <c:pt idx="103">
                  <c:v>37803</c:v>
                </c:pt>
                <c:pt idx="104">
                  <c:v>37834</c:v>
                </c:pt>
                <c:pt idx="105">
                  <c:v>37865</c:v>
                </c:pt>
                <c:pt idx="106">
                  <c:v>37895</c:v>
                </c:pt>
                <c:pt idx="107">
                  <c:v>37926</c:v>
                </c:pt>
                <c:pt idx="108">
                  <c:v>37956</c:v>
                </c:pt>
                <c:pt idx="109">
                  <c:v>37987</c:v>
                </c:pt>
                <c:pt idx="110">
                  <c:v>38018</c:v>
                </c:pt>
                <c:pt idx="111">
                  <c:v>38047</c:v>
                </c:pt>
                <c:pt idx="112">
                  <c:v>38078</c:v>
                </c:pt>
                <c:pt idx="113">
                  <c:v>38108</c:v>
                </c:pt>
                <c:pt idx="114">
                  <c:v>38139</c:v>
                </c:pt>
                <c:pt idx="115">
                  <c:v>38169</c:v>
                </c:pt>
                <c:pt idx="116">
                  <c:v>38200</c:v>
                </c:pt>
                <c:pt idx="117">
                  <c:v>38231</c:v>
                </c:pt>
                <c:pt idx="118">
                  <c:v>38261</c:v>
                </c:pt>
                <c:pt idx="119">
                  <c:v>38292</c:v>
                </c:pt>
                <c:pt idx="120">
                  <c:v>38322</c:v>
                </c:pt>
                <c:pt idx="121">
                  <c:v>38353</c:v>
                </c:pt>
                <c:pt idx="122">
                  <c:v>38384</c:v>
                </c:pt>
                <c:pt idx="123">
                  <c:v>38412</c:v>
                </c:pt>
                <c:pt idx="124">
                  <c:v>38443</c:v>
                </c:pt>
                <c:pt idx="125">
                  <c:v>38473</c:v>
                </c:pt>
                <c:pt idx="126">
                  <c:v>38504</c:v>
                </c:pt>
                <c:pt idx="127">
                  <c:v>38534</c:v>
                </c:pt>
                <c:pt idx="128">
                  <c:v>38565</c:v>
                </c:pt>
                <c:pt idx="129">
                  <c:v>38596</c:v>
                </c:pt>
                <c:pt idx="130">
                  <c:v>38626</c:v>
                </c:pt>
                <c:pt idx="131">
                  <c:v>38657</c:v>
                </c:pt>
                <c:pt idx="132">
                  <c:v>38687</c:v>
                </c:pt>
                <c:pt idx="133">
                  <c:v>38718</c:v>
                </c:pt>
                <c:pt idx="134">
                  <c:v>38749</c:v>
                </c:pt>
                <c:pt idx="135">
                  <c:v>38777</c:v>
                </c:pt>
                <c:pt idx="136">
                  <c:v>38808</c:v>
                </c:pt>
                <c:pt idx="137">
                  <c:v>38838</c:v>
                </c:pt>
                <c:pt idx="138">
                  <c:v>38869</c:v>
                </c:pt>
                <c:pt idx="139">
                  <c:v>38899</c:v>
                </c:pt>
                <c:pt idx="140">
                  <c:v>38930</c:v>
                </c:pt>
                <c:pt idx="141">
                  <c:v>38961</c:v>
                </c:pt>
                <c:pt idx="142">
                  <c:v>38991</c:v>
                </c:pt>
                <c:pt idx="143">
                  <c:v>39022</c:v>
                </c:pt>
                <c:pt idx="144">
                  <c:v>39052</c:v>
                </c:pt>
                <c:pt idx="145">
                  <c:v>39083</c:v>
                </c:pt>
                <c:pt idx="146">
                  <c:v>39114</c:v>
                </c:pt>
                <c:pt idx="147">
                  <c:v>39142</c:v>
                </c:pt>
                <c:pt idx="148">
                  <c:v>39173</c:v>
                </c:pt>
                <c:pt idx="149">
                  <c:v>39203</c:v>
                </c:pt>
                <c:pt idx="150">
                  <c:v>39234</c:v>
                </c:pt>
                <c:pt idx="151">
                  <c:v>39264</c:v>
                </c:pt>
                <c:pt idx="152">
                  <c:v>39295</c:v>
                </c:pt>
                <c:pt idx="153">
                  <c:v>39326</c:v>
                </c:pt>
                <c:pt idx="154">
                  <c:v>39356</c:v>
                </c:pt>
                <c:pt idx="155">
                  <c:v>39387</c:v>
                </c:pt>
                <c:pt idx="156">
                  <c:v>39417</c:v>
                </c:pt>
                <c:pt idx="157">
                  <c:v>39448</c:v>
                </c:pt>
                <c:pt idx="158">
                  <c:v>39479</c:v>
                </c:pt>
                <c:pt idx="159">
                  <c:v>39508</c:v>
                </c:pt>
                <c:pt idx="160">
                  <c:v>39539</c:v>
                </c:pt>
                <c:pt idx="161">
                  <c:v>39569</c:v>
                </c:pt>
                <c:pt idx="162">
                  <c:v>39600</c:v>
                </c:pt>
                <c:pt idx="163">
                  <c:v>39630</c:v>
                </c:pt>
                <c:pt idx="164">
                  <c:v>39661</c:v>
                </c:pt>
                <c:pt idx="165">
                  <c:v>39692</c:v>
                </c:pt>
                <c:pt idx="166">
                  <c:v>39722</c:v>
                </c:pt>
                <c:pt idx="167">
                  <c:v>39753</c:v>
                </c:pt>
                <c:pt idx="168">
                  <c:v>39783</c:v>
                </c:pt>
                <c:pt idx="169">
                  <c:v>39814</c:v>
                </c:pt>
                <c:pt idx="170">
                  <c:v>39845</c:v>
                </c:pt>
                <c:pt idx="171">
                  <c:v>39873</c:v>
                </c:pt>
                <c:pt idx="172">
                  <c:v>39904</c:v>
                </c:pt>
                <c:pt idx="173">
                  <c:v>39934</c:v>
                </c:pt>
                <c:pt idx="174">
                  <c:v>39965</c:v>
                </c:pt>
                <c:pt idx="175">
                  <c:v>39995</c:v>
                </c:pt>
                <c:pt idx="176">
                  <c:v>40026</c:v>
                </c:pt>
                <c:pt idx="177">
                  <c:v>40057</c:v>
                </c:pt>
                <c:pt idx="178">
                  <c:v>40087</c:v>
                </c:pt>
                <c:pt idx="179">
                  <c:v>40118</c:v>
                </c:pt>
                <c:pt idx="180">
                  <c:v>40148</c:v>
                </c:pt>
                <c:pt idx="181">
                  <c:v>40179</c:v>
                </c:pt>
                <c:pt idx="182">
                  <c:v>40210</c:v>
                </c:pt>
                <c:pt idx="183">
                  <c:v>40238</c:v>
                </c:pt>
                <c:pt idx="184">
                  <c:v>40269</c:v>
                </c:pt>
                <c:pt idx="185">
                  <c:v>40299</c:v>
                </c:pt>
                <c:pt idx="186">
                  <c:v>40330</c:v>
                </c:pt>
                <c:pt idx="187">
                  <c:v>40360</c:v>
                </c:pt>
                <c:pt idx="188">
                  <c:v>40391</c:v>
                </c:pt>
                <c:pt idx="189">
                  <c:v>40422</c:v>
                </c:pt>
                <c:pt idx="190">
                  <c:v>40452</c:v>
                </c:pt>
                <c:pt idx="191">
                  <c:v>40483</c:v>
                </c:pt>
                <c:pt idx="192">
                  <c:v>40513</c:v>
                </c:pt>
                <c:pt idx="193">
                  <c:v>40544</c:v>
                </c:pt>
                <c:pt idx="194">
                  <c:v>40575</c:v>
                </c:pt>
                <c:pt idx="195">
                  <c:v>40603</c:v>
                </c:pt>
                <c:pt idx="196">
                  <c:v>40634</c:v>
                </c:pt>
                <c:pt idx="197">
                  <c:v>40664</c:v>
                </c:pt>
                <c:pt idx="198">
                  <c:v>40695</c:v>
                </c:pt>
                <c:pt idx="199">
                  <c:v>40725</c:v>
                </c:pt>
                <c:pt idx="200">
                  <c:v>40756</c:v>
                </c:pt>
                <c:pt idx="201">
                  <c:v>40787</c:v>
                </c:pt>
                <c:pt idx="202">
                  <c:v>40817</c:v>
                </c:pt>
                <c:pt idx="203">
                  <c:v>40848</c:v>
                </c:pt>
                <c:pt idx="204">
                  <c:v>40878</c:v>
                </c:pt>
                <c:pt idx="205">
                  <c:v>40909</c:v>
                </c:pt>
                <c:pt idx="206">
                  <c:v>40940</c:v>
                </c:pt>
                <c:pt idx="207">
                  <c:v>40969</c:v>
                </c:pt>
                <c:pt idx="208">
                  <c:v>41000</c:v>
                </c:pt>
                <c:pt idx="209">
                  <c:v>41030</c:v>
                </c:pt>
                <c:pt idx="210">
                  <c:v>41061</c:v>
                </c:pt>
                <c:pt idx="211">
                  <c:v>41091</c:v>
                </c:pt>
                <c:pt idx="212">
                  <c:v>41122</c:v>
                </c:pt>
                <c:pt idx="213">
                  <c:v>41153</c:v>
                </c:pt>
                <c:pt idx="214">
                  <c:v>41183</c:v>
                </c:pt>
                <c:pt idx="215">
                  <c:v>41214</c:v>
                </c:pt>
                <c:pt idx="216">
                  <c:v>41244</c:v>
                </c:pt>
                <c:pt idx="217">
                  <c:v>41275</c:v>
                </c:pt>
                <c:pt idx="218">
                  <c:v>41306</c:v>
                </c:pt>
                <c:pt idx="219">
                  <c:v>41334</c:v>
                </c:pt>
                <c:pt idx="220">
                  <c:v>41365</c:v>
                </c:pt>
                <c:pt idx="221">
                  <c:v>41395</c:v>
                </c:pt>
                <c:pt idx="222">
                  <c:v>41426</c:v>
                </c:pt>
                <c:pt idx="223">
                  <c:v>41456</c:v>
                </c:pt>
                <c:pt idx="224">
                  <c:v>41487</c:v>
                </c:pt>
                <c:pt idx="225">
                  <c:v>41518</c:v>
                </c:pt>
                <c:pt idx="226">
                  <c:v>41548</c:v>
                </c:pt>
                <c:pt idx="227">
                  <c:v>41579</c:v>
                </c:pt>
                <c:pt idx="228">
                  <c:v>41609</c:v>
                </c:pt>
                <c:pt idx="229">
                  <c:v>41640</c:v>
                </c:pt>
                <c:pt idx="230">
                  <c:v>41671</c:v>
                </c:pt>
                <c:pt idx="231">
                  <c:v>41699</c:v>
                </c:pt>
                <c:pt idx="232">
                  <c:v>41730</c:v>
                </c:pt>
                <c:pt idx="233">
                  <c:v>41760</c:v>
                </c:pt>
                <c:pt idx="234">
                  <c:v>41791</c:v>
                </c:pt>
                <c:pt idx="235">
                  <c:v>41821</c:v>
                </c:pt>
                <c:pt idx="236">
                  <c:v>41852</c:v>
                </c:pt>
                <c:pt idx="237">
                  <c:v>41883</c:v>
                </c:pt>
                <c:pt idx="238">
                  <c:v>41913</c:v>
                </c:pt>
                <c:pt idx="239">
                  <c:v>41944</c:v>
                </c:pt>
                <c:pt idx="240">
                  <c:v>41974</c:v>
                </c:pt>
                <c:pt idx="241">
                  <c:v>42005</c:v>
                </c:pt>
                <c:pt idx="242">
                  <c:v>42036</c:v>
                </c:pt>
                <c:pt idx="243">
                  <c:v>42064</c:v>
                </c:pt>
                <c:pt idx="244">
                  <c:v>42095</c:v>
                </c:pt>
                <c:pt idx="245">
                  <c:v>42125</c:v>
                </c:pt>
                <c:pt idx="246">
                  <c:v>42156</c:v>
                </c:pt>
                <c:pt idx="247">
                  <c:v>42186</c:v>
                </c:pt>
                <c:pt idx="248">
                  <c:v>42217</c:v>
                </c:pt>
                <c:pt idx="249">
                  <c:v>42248</c:v>
                </c:pt>
                <c:pt idx="250">
                  <c:v>42278</c:v>
                </c:pt>
                <c:pt idx="251">
                  <c:v>42309</c:v>
                </c:pt>
                <c:pt idx="252">
                  <c:v>42339</c:v>
                </c:pt>
                <c:pt idx="253">
                  <c:v>42370</c:v>
                </c:pt>
                <c:pt idx="254">
                  <c:v>42401</c:v>
                </c:pt>
                <c:pt idx="255">
                  <c:v>42430</c:v>
                </c:pt>
                <c:pt idx="256">
                  <c:v>42461</c:v>
                </c:pt>
                <c:pt idx="257">
                  <c:v>42491</c:v>
                </c:pt>
                <c:pt idx="258">
                  <c:v>42522</c:v>
                </c:pt>
                <c:pt idx="259">
                  <c:v>42552</c:v>
                </c:pt>
                <c:pt idx="260">
                  <c:v>42583</c:v>
                </c:pt>
                <c:pt idx="261">
                  <c:v>42614</c:v>
                </c:pt>
                <c:pt idx="262">
                  <c:v>42644</c:v>
                </c:pt>
                <c:pt idx="263">
                  <c:v>42675</c:v>
                </c:pt>
                <c:pt idx="264">
                  <c:v>42705</c:v>
                </c:pt>
                <c:pt idx="265">
                  <c:v>42736</c:v>
                </c:pt>
                <c:pt idx="266">
                  <c:v>42767</c:v>
                </c:pt>
                <c:pt idx="267">
                  <c:v>42795</c:v>
                </c:pt>
                <c:pt idx="268">
                  <c:v>42826</c:v>
                </c:pt>
                <c:pt idx="269">
                  <c:v>42856</c:v>
                </c:pt>
                <c:pt idx="270">
                  <c:v>42887</c:v>
                </c:pt>
                <c:pt idx="271">
                  <c:v>42917</c:v>
                </c:pt>
                <c:pt idx="272">
                  <c:v>42948</c:v>
                </c:pt>
                <c:pt idx="273">
                  <c:v>42979</c:v>
                </c:pt>
                <c:pt idx="274">
                  <c:v>43009</c:v>
                </c:pt>
                <c:pt idx="275">
                  <c:v>43040</c:v>
                </c:pt>
                <c:pt idx="276">
                  <c:v>43070</c:v>
                </c:pt>
                <c:pt idx="277">
                  <c:v>43101</c:v>
                </c:pt>
                <c:pt idx="278">
                  <c:v>43132</c:v>
                </c:pt>
                <c:pt idx="279">
                  <c:v>43160</c:v>
                </c:pt>
                <c:pt idx="280">
                  <c:v>43191</c:v>
                </c:pt>
                <c:pt idx="281">
                  <c:v>43221</c:v>
                </c:pt>
                <c:pt idx="282">
                  <c:v>43252</c:v>
                </c:pt>
                <c:pt idx="283">
                  <c:v>43282</c:v>
                </c:pt>
                <c:pt idx="284">
                  <c:v>43313</c:v>
                </c:pt>
                <c:pt idx="285">
                  <c:v>43344</c:v>
                </c:pt>
                <c:pt idx="286">
                  <c:v>43374</c:v>
                </c:pt>
                <c:pt idx="287">
                  <c:v>43405</c:v>
                </c:pt>
                <c:pt idx="288">
                  <c:v>43435</c:v>
                </c:pt>
                <c:pt idx="289">
                  <c:v>43466</c:v>
                </c:pt>
                <c:pt idx="290">
                  <c:v>43497</c:v>
                </c:pt>
                <c:pt idx="291">
                  <c:v>43525</c:v>
                </c:pt>
                <c:pt idx="292">
                  <c:v>43556</c:v>
                </c:pt>
                <c:pt idx="293">
                  <c:v>43586</c:v>
                </c:pt>
                <c:pt idx="294">
                  <c:v>43617</c:v>
                </c:pt>
                <c:pt idx="295">
                  <c:v>43647</c:v>
                </c:pt>
                <c:pt idx="296">
                  <c:v>43678</c:v>
                </c:pt>
                <c:pt idx="297">
                  <c:v>43709</c:v>
                </c:pt>
                <c:pt idx="298">
                  <c:v>43739</c:v>
                </c:pt>
                <c:pt idx="299">
                  <c:v>43770</c:v>
                </c:pt>
                <c:pt idx="300">
                  <c:v>43800</c:v>
                </c:pt>
                <c:pt idx="301">
                  <c:v>43831</c:v>
                </c:pt>
                <c:pt idx="302">
                  <c:v>43862</c:v>
                </c:pt>
                <c:pt idx="303">
                  <c:v>43891</c:v>
                </c:pt>
                <c:pt idx="304">
                  <c:v>43922</c:v>
                </c:pt>
                <c:pt idx="305">
                  <c:v>43952</c:v>
                </c:pt>
                <c:pt idx="306">
                  <c:v>43983</c:v>
                </c:pt>
                <c:pt idx="307">
                  <c:v>44013</c:v>
                </c:pt>
                <c:pt idx="308">
                  <c:v>44044</c:v>
                </c:pt>
                <c:pt idx="309">
                  <c:v>44075</c:v>
                </c:pt>
                <c:pt idx="310">
                  <c:v>44105</c:v>
                </c:pt>
                <c:pt idx="311">
                  <c:v>44136</c:v>
                </c:pt>
                <c:pt idx="312">
                  <c:v>44166</c:v>
                </c:pt>
                <c:pt idx="313">
                  <c:v>44197</c:v>
                </c:pt>
                <c:pt idx="314">
                  <c:v>44228</c:v>
                </c:pt>
                <c:pt idx="315">
                  <c:v>44256</c:v>
                </c:pt>
                <c:pt idx="316">
                  <c:v>44287</c:v>
                </c:pt>
                <c:pt idx="317">
                  <c:v>44317</c:v>
                </c:pt>
                <c:pt idx="318">
                  <c:v>44348</c:v>
                </c:pt>
                <c:pt idx="319">
                  <c:v>44378</c:v>
                </c:pt>
                <c:pt idx="320">
                  <c:v>44409</c:v>
                </c:pt>
                <c:pt idx="321">
                  <c:v>44440</c:v>
                </c:pt>
                <c:pt idx="322">
                  <c:v>44470</c:v>
                </c:pt>
                <c:pt idx="323">
                  <c:v>44501</c:v>
                </c:pt>
                <c:pt idx="324">
                  <c:v>44531</c:v>
                </c:pt>
                <c:pt idx="325">
                  <c:v>44562</c:v>
                </c:pt>
                <c:pt idx="326">
                  <c:v>44593</c:v>
                </c:pt>
                <c:pt idx="327">
                  <c:v>44621</c:v>
                </c:pt>
                <c:pt idx="328">
                  <c:v>44652</c:v>
                </c:pt>
                <c:pt idx="329">
                  <c:v>44682</c:v>
                </c:pt>
                <c:pt idx="330">
                  <c:v>44713</c:v>
                </c:pt>
                <c:pt idx="331">
                  <c:v>44743</c:v>
                </c:pt>
                <c:pt idx="332">
                  <c:v>44774</c:v>
                </c:pt>
                <c:pt idx="333">
                  <c:v>44805</c:v>
                </c:pt>
                <c:pt idx="334">
                  <c:v>44835</c:v>
                </c:pt>
                <c:pt idx="335">
                  <c:v>44866</c:v>
                </c:pt>
                <c:pt idx="336">
                  <c:v>44896</c:v>
                </c:pt>
                <c:pt idx="337">
                  <c:v>44927</c:v>
                </c:pt>
                <c:pt idx="338">
                  <c:v>44958</c:v>
                </c:pt>
                <c:pt idx="339">
                  <c:v>44986</c:v>
                </c:pt>
                <c:pt idx="340">
                  <c:v>45017</c:v>
                </c:pt>
                <c:pt idx="341">
                  <c:v>45047</c:v>
                </c:pt>
                <c:pt idx="342">
                  <c:v>45078</c:v>
                </c:pt>
                <c:pt idx="343">
                  <c:v>45108</c:v>
                </c:pt>
                <c:pt idx="344">
                  <c:v>45139</c:v>
                </c:pt>
                <c:pt idx="345">
                  <c:v>45170</c:v>
                </c:pt>
                <c:pt idx="346">
                  <c:v>45200</c:v>
                </c:pt>
                <c:pt idx="347">
                  <c:v>45231</c:v>
                </c:pt>
                <c:pt idx="348">
                  <c:v>45261</c:v>
                </c:pt>
                <c:pt idx="349">
                  <c:v>45292</c:v>
                </c:pt>
                <c:pt idx="350">
                  <c:v>45323</c:v>
                </c:pt>
                <c:pt idx="351">
                  <c:v>45352</c:v>
                </c:pt>
                <c:pt idx="352">
                  <c:v>45383</c:v>
                </c:pt>
                <c:pt idx="353">
                  <c:v>45413</c:v>
                </c:pt>
                <c:pt idx="354">
                  <c:v>45444</c:v>
                </c:pt>
                <c:pt idx="355">
                  <c:v>45474</c:v>
                </c:pt>
                <c:pt idx="356">
                  <c:v>45505</c:v>
                </c:pt>
                <c:pt idx="357">
                  <c:v>45536</c:v>
                </c:pt>
                <c:pt idx="358">
                  <c:v>45566</c:v>
                </c:pt>
                <c:pt idx="359">
                  <c:v>45597</c:v>
                </c:pt>
                <c:pt idx="360">
                  <c:v>45627</c:v>
                </c:pt>
                <c:pt idx="361">
                  <c:v>45658</c:v>
                </c:pt>
                <c:pt idx="362">
                  <c:v>45689</c:v>
                </c:pt>
                <c:pt idx="363">
                  <c:v>45717</c:v>
                </c:pt>
                <c:pt idx="364">
                  <c:v>45748</c:v>
                </c:pt>
                <c:pt idx="365">
                  <c:v>45778</c:v>
                </c:pt>
                <c:pt idx="366">
                  <c:v>45809</c:v>
                </c:pt>
                <c:pt idx="367">
                  <c:v>45839</c:v>
                </c:pt>
                <c:pt idx="368">
                  <c:v>45870</c:v>
                </c:pt>
                <c:pt idx="369">
                  <c:v>45901</c:v>
                </c:pt>
                <c:pt idx="370">
                  <c:v>45931</c:v>
                </c:pt>
                <c:pt idx="371">
                  <c:v>45962</c:v>
                </c:pt>
                <c:pt idx="372">
                  <c:v>45992</c:v>
                </c:pt>
                <c:pt idx="373">
                  <c:v>46023</c:v>
                </c:pt>
                <c:pt idx="374">
                  <c:v>46054</c:v>
                </c:pt>
                <c:pt idx="375">
                  <c:v>46082</c:v>
                </c:pt>
                <c:pt idx="376">
                  <c:v>46113</c:v>
                </c:pt>
                <c:pt idx="377">
                  <c:v>46143</c:v>
                </c:pt>
                <c:pt idx="378">
                  <c:v>46174</c:v>
                </c:pt>
                <c:pt idx="379">
                  <c:v>46204</c:v>
                </c:pt>
                <c:pt idx="380">
                  <c:v>46235</c:v>
                </c:pt>
                <c:pt idx="381">
                  <c:v>46266</c:v>
                </c:pt>
                <c:pt idx="382">
                  <c:v>46296</c:v>
                </c:pt>
                <c:pt idx="383">
                  <c:v>46327</c:v>
                </c:pt>
                <c:pt idx="384">
                  <c:v>46357</c:v>
                </c:pt>
                <c:pt idx="385">
                  <c:v>46388</c:v>
                </c:pt>
                <c:pt idx="386">
                  <c:v>46419</c:v>
                </c:pt>
                <c:pt idx="387">
                  <c:v>46447</c:v>
                </c:pt>
                <c:pt idx="388">
                  <c:v>46478</c:v>
                </c:pt>
                <c:pt idx="389">
                  <c:v>46508</c:v>
                </c:pt>
                <c:pt idx="390">
                  <c:v>46539</c:v>
                </c:pt>
                <c:pt idx="391">
                  <c:v>46569</c:v>
                </c:pt>
                <c:pt idx="392">
                  <c:v>46600</c:v>
                </c:pt>
                <c:pt idx="393">
                  <c:v>46631</c:v>
                </c:pt>
                <c:pt idx="394">
                  <c:v>46661</c:v>
                </c:pt>
                <c:pt idx="395">
                  <c:v>46692</c:v>
                </c:pt>
                <c:pt idx="396">
                  <c:v>46722</c:v>
                </c:pt>
                <c:pt idx="397">
                  <c:v>46753</c:v>
                </c:pt>
                <c:pt idx="398">
                  <c:v>46784</c:v>
                </c:pt>
                <c:pt idx="399">
                  <c:v>46813</c:v>
                </c:pt>
                <c:pt idx="400">
                  <c:v>46844</c:v>
                </c:pt>
                <c:pt idx="401">
                  <c:v>46874</c:v>
                </c:pt>
                <c:pt idx="402">
                  <c:v>46905</c:v>
                </c:pt>
                <c:pt idx="403">
                  <c:v>46935</c:v>
                </c:pt>
                <c:pt idx="404">
                  <c:v>46966</c:v>
                </c:pt>
                <c:pt idx="405">
                  <c:v>46997</c:v>
                </c:pt>
                <c:pt idx="406">
                  <c:v>47027</c:v>
                </c:pt>
              </c:numCache>
            </c:numRef>
          </c:cat>
          <c:val>
            <c:numRef>
              <c:f>Proyeccion_NPL!$AR$5:$AR$411</c:f>
              <c:numCache>
                <c:formatCode>_ * #,##0.00_ ;_ * \-#,##0.00_ ;_ * "-"_ ;_ @_ </c:formatCode>
                <c:ptCount val="407"/>
                <c:pt idx="0">
                  <c:v>3.4425671334551011</c:v>
                </c:pt>
                <c:pt idx="1">
                  <c:v>3.3324006005448075</c:v>
                </c:pt>
                <c:pt idx="2">
                  <c:v>3.4071998316810306</c:v>
                </c:pt>
                <c:pt idx="3">
                  <c:v>3.389094228540237</c:v>
                </c:pt>
                <c:pt idx="4">
                  <c:v>3.5016629422581289</c:v>
                </c:pt>
                <c:pt idx="5">
                  <c:v>3.2996220706795234</c:v>
                </c:pt>
                <c:pt idx="6">
                  <c:v>3.4881416241795229</c:v>
                </c:pt>
                <c:pt idx="7">
                  <c:v>3.3894859298182118</c:v>
                </c:pt>
                <c:pt idx="8">
                  <c:v>3.4582013963710989</c:v>
                </c:pt>
                <c:pt idx="9">
                  <c:v>3.4051052398877362</c:v>
                </c:pt>
                <c:pt idx="10">
                  <c:v>3.4316734534718658</c:v>
                </c:pt>
                <c:pt idx="11">
                  <c:v>3.5578541868936298</c:v>
                </c:pt>
                <c:pt idx="12">
                  <c:v>3.4565472984144083</c:v>
                </c:pt>
                <c:pt idx="13">
                  <c:v>3.7017238109819282</c:v>
                </c:pt>
                <c:pt idx="14">
                  <c:v>3.6985956597254224</c:v>
                </c:pt>
                <c:pt idx="15">
                  <c:v>3.71786087351281</c:v>
                </c:pt>
                <c:pt idx="16">
                  <c:v>3.8267344680218258</c:v>
                </c:pt>
                <c:pt idx="17">
                  <c:v>3.8915532980400882</c:v>
                </c:pt>
                <c:pt idx="18">
                  <c:v>3.9455128128947248</c:v>
                </c:pt>
                <c:pt idx="19">
                  <c:v>3.9902645576265314</c:v>
                </c:pt>
                <c:pt idx="20">
                  <c:v>4.0288037958329719</c:v>
                </c:pt>
                <c:pt idx="21">
                  <c:v>4.1955760666968311</c:v>
                </c:pt>
                <c:pt idx="22">
                  <c:v>4.3271528418553249</c:v>
                </c:pt>
                <c:pt idx="23">
                  <c:v>4.5627599048144747</c:v>
                </c:pt>
                <c:pt idx="24">
                  <c:v>4.6944246872747772</c:v>
                </c:pt>
                <c:pt idx="25">
                  <c:v>4.9771301793182001</c:v>
                </c:pt>
                <c:pt idx="26">
                  <c:v>5.1322710632147643</c:v>
                </c:pt>
                <c:pt idx="27">
                  <c:v>5.3526657766364636</c:v>
                </c:pt>
                <c:pt idx="28">
                  <c:v>5.3903138693336601</c:v>
                </c:pt>
                <c:pt idx="29">
                  <c:v>5.7118974965491125</c:v>
                </c:pt>
                <c:pt idx="30">
                  <c:v>5.9108520217618521</c:v>
                </c:pt>
                <c:pt idx="31">
                  <c:v>6.1899023682379308</c:v>
                </c:pt>
                <c:pt idx="32">
                  <c:v>6.2162956542977277</c:v>
                </c:pt>
                <c:pt idx="33">
                  <c:v>6.1895181322170947</c:v>
                </c:pt>
                <c:pt idx="34">
                  <c:v>6.4438443986129839</c:v>
                </c:pt>
                <c:pt idx="35">
                  <c:v>6.4680566453725943</c:v>
                </c:pt>
                <c:pt idx="36">
                  <c:v>6.4260170345568399</c:v>
                </c:pt>
                <c:pt idx="37">
                  <c:v>6.6465064808571315</c:v>
                </c:pt>
                <c:pt idx="38">
                  <c:v>6.8572371852120524</c:v>
                </c:pt>
                <c:pt idx="39">
                  <c:v>7.1362037686694908</c:v>
                </c:pt>
                <c:pt idx="40">
                  <c:v>7.1777155768391205</c:v>
                </c:pt>
                <c:pt idx="41">
                  <c:v>7.2704117168776827</c:v>
                </c:pt>
                <c:pt idx="42">
                  <c:v>7.1176919160113039</c:v>
                </c:pt>
                <c:pt idx="43">
                  <c:v>7.2006351906907708</c:v>
                </c:pt>
                <c:pt idx="44">
                  <c:v>7.5847014038882259</c:v>
                </c:pt>
                <c:pt idx="45">
                  <c:v>8.046225407659815</c:v>
                </c:pt>
                <c:pt idx="46">
                  <c:v>8.5560948132666024</c:v>
                </c:pt>
                <c:pt idx="47">
                  <c:v>9.1527376301542063</c:v>
                </c:pt>
                <c:pt idx="48">
                  <c:v>9.7478581574708763</c:v>
                </c:pt>
                <c:pt idx="49">
                  <c:v>11.113964777323678</c:v>
                </c:pt>
                <c:pt idx="50">
                  <c:v>12.249147368880843</c:v>
                </c:pt>
                <c:pt idx="51">
                  <c:v>13.245895345401927</c:v>
                </c:pt>
                <c:pt idx="52">
                  <c:v>14.593728058149971</c:v>
                </c:pt>
                <c:pt idx="53">
                  <c:v>12.269468828502678</c:v>
                </c:pt>
                <c:pt idx="54">
                  <c:v>12.988368110374893</c:v>
                </c:pt>
                <c:pt idx="55">
                  <c:v>13.556636698698</c:v>
                </c:pt>
                <c:pt idx="56">
                  <c:v>14.876691012163143</c:v>
                </c:pt>
                <c:pt idx="57">
                  <c:v>15.013198055976638</c:v>
                </c:pt>
                <c:pt idx="58">
                  <c:v>17.085916760043062</c:v>
                </c:pt>
                <c:pt idx="59">
                  <c:v>20.195300824857195</c:v>
                </c:pt>
                <c:pt idx="60">
                  <c:v>18.831026816043167</c:v>
                </c:pt>
                <c:pt idx="61">
                  <c:v>18.207952159249263</c:v>
                </c:pt>
                <c:pt idx="62">
                  <c:v>16.342422056108628</c:v>
                </c:pt>
                <c:pt idx="63">
                  <c:v>15.136161377872504</c:v>
                </c:pt>
                <c:pt idx="64">
                  <c:v>12.969921254870012</c:v>
                </c:pt>
                <c:pt idx="65">
                  <c:v>12.419384317490648</c:v>
                </c:pt>
                <c:pt idx="66">
                  <c:v>12.012189835255818</c:v>
                </c:pt>
                <c:pt idx="67">
                  <c:v>14.053927216826608</c:v>
                </c:pt>
                <c:pt idx="68">
                  <c:v>16.149273977449127</c:v>
                </c:pt>
                <c:pt idx="69">
                  <c:v>18.376133999858563</c:v>
                </c:pt>
                <c:pt idx="70">
                  <c:v>18.232079591936127</c:v>
                </c:pt>
                <c:pt idx="71">
                  <c:v>19.472522270694355</c:v>
                </c:pt>
                <c:pt idx="72">
                  <c:v>19.737414414282643</c:v>
                </c:pt>
                <c:pt idx="73">
                  <c:v>20.352127797186199</c:v>
                </c:pt>
                <c:pt idx="74">
                  <c:v>20.743161627667796</c:v>
                </c:pt>
                <c:pt idx="75">
                  <c:v>21.190715460773141</c:v>
                </c:pt>
                <c:pt idx="76">
                  <c:v>20.166567391439358</c:v>
                </c:pt>
                <c:pt idx="77">
                  <c:v>19.781738572042126</c:v>
                </c:pt>
                <c:pt idx="78">
                  <c:v>19.926191747152046</c:v>
                </c:pt>
                <c:pt idx="79">
                  <c:v>20.066489786967061</c:v>
                </c:pt>
                <c:pt idx="80">
                  <c:v>20.67341532155481</c:v>
                </c:pt>
                <c:pt idx="81">
                  <c:v>21.429407458977252</c:v>
                </c:pt>
                <c:pt idx="82">
                  <c:v>21.328019872333773</c:v>
                </c:pt>
                <c:pt idx="83">
                  <c:v>21.818172868940454</c:v>
                </c:pt>
                <c:pt idx="84">
                  <c:v>21.440554233969657</c:v>
                </c:pt>
                <c:pt idx="85">
                  <c:v>22.076683739471367</c:v>
                </c:pt>
                <c:pt idx="86">
                  <c:v>22.185718273323914</c:v>
                </c:pt>
                <c:pt idx="87">
                  <c:v>22.514748580807947</c:v>
                </c:pt>
                <c:pt idx="88">
                  <c:v>22.625732657036089</c:v>
                </c:pt>
                <c:pt idx="89">
                  <c:v>23.623377637343207</c:v>
                </c:pt>
                <c:pt idx="90">
                  <c:v>23.848997621114819</c:v>
                </c:pt>
                <c:pt idx="91">
                  <c:v>23.822784249025723</c:v>
                </c:pt>
                <c:pt idx="92">
                  <c:v>23.764251371275101</c:v>
                </c:pt>
                <c:pt idx="93">
                  <c:v>23.952786459815265</c:v>
                </c:pt>
                <c:pt idx="94">
                  <c:v>23.940550799982656</c:v>
                </c:pt>
                <c:pt idx="95">
                  <c:v>25.290864696083133</c:v>
                </c:pt>
                <c:pt idx="96">
                  <c:v>24.627599035056882</c:v>
                </c:pt>
                <c:pt idx="97">
                  <c:v>24.685488352490935</c:v>
                </c:pt>
                <c:pt idx="98">
                  <c:v>24.39318218020821</c:v>
                </c:pt>
                <c:pt idx="99">
                  <c:v>24.248879103005937</c:v>
                </c:pt>
                <c:pt idx="100">
                  <c:v>24.165101729960515</c:v>
                </c:pt>
                <c:pt idx="101">
                  <c:v>24.06191388159759</c:v>
                </c:pt>
                <c:pt idx="102">
                  <c:v>24.575370317156295</c:v>
                </c:pt>
                <c:pt idx="103">
                  <c:v>24.470541542112915</c:v>
                </c:pt>
                <c:pt idx="104">
                  <c:v>24.528860847747733</c:v>
                </c:pt>
                <c:pt idx="105">
                  <c:v>24.393213396026653</c:v>
                </c:pt>
                <c:pt idx="106">
                  <c:v>24.264124320027641</c:v>
                </c:pt>
                <c:pt idx="107">
                  <c:v>24.849634762000573</c:v>
                </c:pt>
                <c:pt idx="108">
                  <c:v>23.551770356519803</c:v>
                </c:pt>
                <c:pt idx="109">
                  <c:v>23.624986885156108</c:v>
                </c:pt>
                <c:pt idx="110">
                  <c:v>23.195031482555748</c:v>
                </c:pt>
                <c:pt idx="111">
                  <c:v>22.697535440352894</c:v>
                </c:pt>
                <c:pt idx="112">
                  <c:v>22.39457253019232</c:v>
                </c:pt>
                <c:pt idx="113">
                  <c:v>21.298566172682094</c:v>
                </c:pt>
                <c:pt idx="114">
                  <c:v>17.479667399318604</c:v>
                </c:pt>
                <c:pt idx="115">
                  <c:v>17.308532227607532</c:v>
                </c:pt>
                <c:pt idx="116">
                  <c:v>15.203057900668307</c:v>
                </c:pt>
                <c:pt idx="117">
                  <c:v>12.80583094648482</c:v>
                </c:pt>
                <c:pt idx="118">
                  <c:v>12.805446783694618</c:v>
                </c:pt>
                <c:pt idx="119">
                  <c:v>11.993269712800963</c:v>
                </c:pt>
                <c:pt idx="120">
                  <c:v>9.8190404568318854</c:v>
                </c:pt>
                <c:pt idx="121">
                  <c:v>10.049229261835665</c:v>
                </c:pt>
                <c:pt idx="122">
                  <c:v>9.8858193402318228</c:v>
                </c:pt>
                <c:pt idx="123">
                  <c:v>8.930480102327456</c:v>
                </c:pt>
                <c:pt idx="124">
                  <c:v>8.7384731417666401</c:v>
                </c:pt>
                <c:pt idx="125">
                  <c:v>8.8157241228413863</c:v>
                </c:pt>
                <c:pt idx="126">
                  <c:v>8.5732630590438106</c:v>
                </c:pt>
                <c:pt idx="127">
                  <c:v>8.384537352636972</c:v>
                </c:pt>
                <c:pt idx="128">
                  <c:v>8.3493589222510352</c:v>
                </c:pt>
                <c:pt idx="129">
                  <c:v>8.2923100748048348</c:v>
                </c:pt>
                <c:pt idx="130">
                  <c:v>8.1189777633814195</c:v>
                </c:pt>
                <c:pt idx="131">
                  <c:v>7.7224074425808977</c:v>
                </c:pt>
                <c:pt idx="132">
                  <c:v>5.9631548121790363</c:v>
                </c:pt>
                <c:pt idx="133">
                  <c:v>6.1097467046964011</c:v>
                </c:pt>
                <c:pt idx="134">
                  <c:v>5.9918120553950311</c:v>
                </c:pt>
                <c:pt idx="135">
                  <c:v>5.8981583111933</c:v>
                </c:pt>
                <c:pt idx="136">
                  <c:v>5.5874851794437479</c:v>
                </c:pt>
                <c:pt idx="137">
                  <c:v>5.4333813804685835</c:v>
                </c:pt>
                <c:pt idx="138">
                  <c:v>4.8189732546976964</c:v>
                </c:pt>
                <c:pt idx="139">
                  <c:v>4.5562299544302585</c:v>
                </c:pt>
                <c:pt idx="140">
                  <c:v>4.4164662513710082</c:v>
                </c:pt>
                <c:pt idx="141">
                  <c:v>4.1707696221623269</c:v>
                </c:pt>
                <c:pt idx="142">
                  <c:v>4.4297006217966794</c:v>
                </c:pt>
                <c:pt idx="143">
                  <c:v>4.4405333476866797</c:v>
                </c:pt>
                <c:pt idx="144">
                  <c:v>4.4603132155023797</c:v>
                </c:pt>
                <c:pt idx="145">
                  <c:v>4.3720816946750247</c:v>
                </c:pt>
                <c:pt idx="146">
                  <c:v>4.0057797146305907</c:v>
                </c:pt>
                <c:pt idx="147">
                  <c:v>3.9018087111309199</c:v>
                </c:pt>
                <c:pt idx="148">
                  <c:v>3.8604811961285361</c:v>
                </c:pt>
                <c:pt idx="149">
                  <c:v>3.7524803571938139</c:v>
                </c:pt>
                <c:pt idx="150">
                  <c:v>3.7932164989113697</c:v>
                </c:pt>
                <c:pt idx="151">
                  <c:v>4.2178663746592457</c:v>
                </c:pt>
                <c:pt idx="152">
                  <c:v>3.9702171732270983</c:v>
                </c:pt>
                <c:pt idx="153">
                  <c:v>3.9950042485311905</c:v>
                </c:pt>
                <c:pt idx="154">
                  <c:v>4.0660278781678842</c:v>
                </c:pt>
                <c:pt idx="155">
                  <c:v>4.2683891370818836</c:v>
                </c:pt>
                <c:pt idx="156">
                  <c:v>4.2040652902978568</c:v>
                </c:pt>
                <c:pt idx="157">
                  <c:v>4.4224921431993671</c:v>
                </c:pt>
                <c:pt idx="158">
                  <c:v>3.9853499077321333</c:v>
                </c:pt>
                <c:pt idx="159">
                  <c:v>3.9794015699820626</c:v>
                </c:pt>
                <c:pt idx="160">
                  <c:v>3.93914886413766</c:v>
                </c:pt>
                <c:pt idx="161">
                  <c:v>4.0803739892980531</c:v>
                </c:pt>
                <c:pt idx="162">
                  <c:v>3.9714608909728528</c:v>
                </c:pt>
                <c:pt idx="163">
                  <c:v>3.8762106968930254</c:v>
                </c:pt>
                <c:pt idx="164">
                  <c:v>4.020713314404226</c:v>
                </c:pt>
                <c:pt idx="165">
                  <c:v>3.9844104644231706</c:v>
                </c:pt>
                <c:pt idx="166">
                  <c:v>3.9945780157964141</c:v>
                </c:pt>
                <c:pt idx="167">
                  <c:v>4.1988666227933411</c:v>
                </c:pt>
                <c:pt idx="168">
                  <c:v>4.3238044982552486</c:v>
                </c:pt>
                <c:pt idx="169">
                  <c:v>4.4195432664555376</c:v>
                </c:pt>
                <c:pt idx="170">
                  <c:v>4.4513765041115985</c:v>
                </c:pt>
                <c:pt idx="171">
                  <c:v>4.661240902498859</c:v>
                </c:pt>
                <c:pt idx="172">
                  <c:v>4.654191852439995</c:v>
                </c:pt>
                <c:pt idx="173">
                  <c:v>4.929239987651143</c:v>
                </c:pt>
                <c:pt idx="174">
                  <c:v>4.6112802358327025</c:v>
                </c:pt>
                <c:pt idx="175">
                  <c:v>4.5131168708484122</c:v>
                </c:pt>
                <c:pt idx="176">
                  <c:v>4.7372662412427022</c:v>
                </c:pt>
                <c:pt idx="177">
                  <c:v>4.6099961852381526</c:v>
                </c:pt>
                <c:pt idx="178">
                  <c:v>4.5661384503228888</c:v>
                </c:pt>
                <c:pt idx="179">
                  <c:v>4.5098300634851114</c:v>
                </c:pt>
                <c:pt idx="180">
                  <c:v>4.1465220839881214</c:v>
                </c:pt>
                <c:pt idx="181">
                  <c:v>4.1863501081118777</c:v>
                </c:pt>
                <c:pt idx="182">
                  <c:v>4.1381217423653496</c:v>
                </c:pt>
                <c:pt idx="183">
                  <c:v>3.9879828529722778</c:v>
                </c:pt>
                <c:pt idx="184">
                  <c:v>4.1495676933657881</c:v>
                </c:pt>
                <c:pt idx="185">
                  <c:v>3.9988865580651582</c:v>
                </c:pt>
                <c:pt idx="186">
                  <c:v>3.8563943595346748</c:v>
                </c:pt>
                <c:pt idx="187">
                  <c:v>3.9230372896603276</c:v>
                </c:pt>
                <c:pt idx="188">
                  <c:v>3.7579756054906919</c:v>
                </c:pt>
                <c:pt idx="189">
                  <c:v>3.6046596160635271</c:v>
                </c:pt>
                <c:pt idx="190">
                  <c:v>3.563553666829983</c:v>
                </c:pt>
                <c:pt idx="191">
                  <c:v>3.4885065040186363</c:v>
                </c:pt>
                <c:pt idx="192">
                  <c:v>3.9390678654718876</c:v>
                </c:pt>
                <c:pt idx="193">
                  <c:v>3.8889778881969344</c:v>
                </c:pt>
                <c:pt idx="194">
                  <c:v>3.7128558278184611</c:v>
                </c:pt>
                <c:pt idx="195">
                  <c:v>3.476258822353377</c:v>
                </c:pt>
                <c:pt idx="196">
                  <c:v>3.2926878757513593</c:v>
                </c:pt>
                <c:pt idx="197">
                  <c:v>3.1433772197191825</c:v>
                </c:pt>
                <c:pt idx="198">
                  <c:v>3.071491327221783</c:v>
                </c:pt>
                <c:pt idx="199">
                  <c:v>2.9821973095964447</c:v>
                </c:pt>
                <c:pt idx="200">
                  <c:v>2.8245625900349767</c:v>
                </c:pt>
                <c:pt idx="201">
                  <c:v>2.7742799919503311</c:v>
                </c:pt>
                <c:pt idx="202">
                  <c:v>2.7404291555779747</c:v>
                </c:pt>
                <c:pt idx="203">
                  <c:v>2.7524789979663762</c:v>
                </c:pt>
                <c:pt idx="204">
                  <c:v>2.6005383191239981</c:v>
                </c:pt>
                <c:pt idx="205">
                  <c:v>2.639198413467521</c:v>
                </c:pt>
                <c:pt idx="206">
                  <c:v>2.6096151143676036</c:v>
                </c:pt>
                <c:pt idx="207">
                  <c:v>2.5326835705495956</c:v>
                </c:pt>
                <c:pt idx="208">
                  <c:v>2.513869859356809</c:v>
                </c:pt>
                <c:pt idx="209">
                  <c:v>2.5301014281002931</c:v>
                </c:pt>
                <c:pt idx="210">
                  <c:v>2.4841263276198737</c:v>
                </c:pt>
                <c:pt idx="211">
                  <c:v>2.4794166311624095</c:v>
                </c:pt>
                <c:pt idx="212">
                  <c:v>2.4724644569885217</c:v>
                </c:pt>
                <c:pt idx="213">
                  <c:v>2.4324069856392025</c:v>
                </c:pt>
                <c:pt idx="214">
                  <c:v>2.3865100661343592</c:v>
                </c:pt>
                <c:pt idx="215">
                  <c:v>2.443202889782385</c:v>
                </c:pt>
                <c:pt idx="216">
                  <c:v>2.3495940478989099</c:v>
                </c:pt>
                <c:pt idx="217">
                  <c:v>2.4077684806723294</c:v>
                </c:pt>
                <c:pt idx="218">
                  <c:v>2.3875929176297688</c:v>
                </c:pt>
                <c:pt idx="219">
                  <c:v>2.374202901174828</c:v>
                </c:pt>
                <c:pt idx="220">
                  <c:v>2.3714416806878287</c:v>
                </c:pt>
                <c:pt idx="221">
                  <c:v>2.3694025092565476</c:v>
                </c:pt>
                <c:pt idx="222">
                  <c:v>2.3329227736352802</c:v>
                </c:pt>
                <c:pt idx="223">
                  <c:v>2.2530450889375722</c:v>
                </c:pt>
                <c:pt idx="224">
                  <c:v>2.2323059756870993</c:v>
                </c:pt>
                <c:pt idx="225">
                  <c:v>2.1774744925590515</c:v>
                </c:pt>
                <c:pt idx="226">
                  <c:v>2.112591760977061</c:v>
                </c:pt>
                <c:pt idx="227">
                  <c:v>2.0964073337215829</c:v>
                </c:pt>
                <c:pt idx="228">
                  <c:v>2.0233273913170629</c:v>
                </c:pt>
                <c:pt idx="229">
                  <c:v>2.0651314808806989</c:v>
                </c:pt>
                <c:pt idx="230">
                  <c:v>2.0310182961468413</c:v>
                </c:pt>
                <c:pt idx="231">
                  <c:v>2.0012142578650201</c:v>
                </c:pt>
                <c:pt idx="232">
                  <c:v>2.0281038606526742</c:v>
                </c:pt>
                <c:pt idx="233">
                  <c:v>1.9890904861980596</c:v>
                </c:pt>
                <c:pt idx="234">
                  <c:v>2.0171841394912216</c:v>
                </c:pt>
                <c:pt idx="235">
                  <c:v>2.0014293396506413</c:v>
                </c:pt>
                <c:pt idx="236">
                  <c:v>2.0356031138850437</c:v>
                </c:pt>
                <c:pt idx="237">
                  <c:v>2.0868293257521668</c:v>
                </c:pt>
                <c:pt idx="238">
                  <c:v>2.1117984860436714</c:v>
                </c:pt>
                <c:pt idx="239">
                  <c:v>2.1572620339295763</c:v>
                </c:pt>
                <c:pt idx="240">
                  <c:v>2.1494362655214188</c:v>
                </c:pt>
                <c:pt idx="241">
                  <c:v>2.7592277787037172</c:v>
                </c:pt>
                <c:pt idx="242">
                  <c:v>2.6990777035176765</c:v>
                </c:pt>
                <c:pt idx="243">
                  <c:v>2.3417714135686687</c:v>
                </c:pt>
                <c:pt idx="244">
                  <c:v>2.3728707454598359</c:v>
                </c:pt>
                <c:pt idx="245">
                  <c:v>2.3891586264834648</c:v>
                </c:pt>
                <c:pt idx="246">
                  <c:v>2.4205176011259941</c:v>
                </c:pt>
                <c:pt idx="247">
                  <c:v>2.4428930335420938</c:v>
                </c:pt>
                <c:pt idx="248">
                  <c:v>2.5085309313445259</c:v>
                </c:pt>
                <c:pt idx="249">
                  <c:v>2.4849424601426584</c:v>
                </c:pt>
                <c:pt idx="250">
                  <c:v>2.5363575273173082</c:v>
                </c:pt>
                <c:pt idx="251">
                  <c:v>2.6054650155206907</c:v>
                </c:pt>
                <c:pt idx="252">
                  <c:v>2.5320663889500303</c:v>
                </c:pt>
                <c:pt idx="253">
                  <c:v>2.6194268108996845</c:v>
                </c:pt>
                <c:pt idx="254">
                  <c:v>2.5621568970602415</c:v>
                </c:pt>
                <c:pt idx="255">
                  <c:v>2.5904433071076909</c:v>
                </c:pt>
                <c:pt idx="256">
                  <c:v>2.6233963122147865</c:v>
                </c:pt>
                <c:pt idx="257">
                  <c:v>2.6466730950452395</c:v>
                </c:pt>
                <c:pt idx="258">
                  <c:v>2.6405288373794149</c:v>
                </c:pt>
                <c:pt idx="259">
                  <c:v>2.7167014587898768</c:v>
                </c:pt>
                <c:pt idx="260">
                  <c:v>2.7587694885339338</c:v>
                </c:pt>
                <c:pt idx="261">
                  <c:v>2.8104991220269873</c:v>
                </c:pt>
                <c:pt idx="262">
                  <c:v>2.8424869827114652</c:v>
                </c:pt>
                <c:pt idx="263">
                  <c:v>2.9134890612534066</c:v>
                </c:pt>
                <c:pt idx="264">
                  <c:v>2.8841697141529852</c:v>
                </c:pt>
                <c:pt idx="265">
                  <c:v>3.040188643603003</c:v>
                </c:pt>
                <c:pt idx="266">
                  <c:v>3.0364433863158902</c:v>
                </c:pt>
                <c:pt idx="267">
                  <c:v>3.0921633053569364</c:v>
                </c:pt>
                <c:pt idx="268">
                  <c:v>3.1847149226295652</c:v>
                </c:pt>
                <c:pt idx="269">
                  <c:v>3.2577612670542773</c:v>
                </c:pt>
                <c:pt idx="270">
                  <c:v>3.3863134789095297</c:v>
                </c:pt>
                <c:pt idx="271">
                  <c:v>3.5244592486391806</c:v>
                </c:pt>
                <c:pt idx="272">
                  <c:v>3.5983612948904287</c:v>
                </c:pt>
                <c:pt idx="273">
                  <c:v>3.6659032757394932</c:v>
                </c:pt>
                <c:pt idx="274">
                  <c:v>3.7915089131268647</c:v>
                </c:pt>
                <c:pt idx="275">
                  <c:v>3.9045814719507388</c:v>
                </c:pt>
                <c:pt idx="276">
                  <c:v>3.8635092569451883</c:v>
                </c:pt>
                <c:pt idx="277">
                  <c:v>3.9996107430189642</c:v>
                </c:pt>
                <c:pt idx="278">
                  <c:v>4.0423650178948982</c:v>
                </c:pt>
                <c:pt idx="279">
                  <c:v>3.9882006732979258</c:v>
                </c:pt>
                <c:pt idx="280">
                  <c:v>4.0319621544326427</c:v>
                </c:pt>
                <c:pt idx="281">
                  <c:v>4.0206851028870174</c:v>
                </c:pt>
                <c:pt idx="282">
                  <c:v>4.035377059877689</c:v>
                </c:pt>
                <c:pt idx="283">
                  <c:v>4.1111534198281703</c:v>
                </c:pt>
                <c:pt idx="284">
                  <c:v>4.1687949206873931</c:v>
                </c:pt>
                <c:pt idx="285">
                  <c:v>4.1350850043093841</c:v>
                </c:pt>
                <c:pt idx="286">
                  <c:v>4.0712971444911847</c:v>
                </c:pt>
                <c:pt idx="287">
                  <c:v>4.1751188236793739</c:v>
                </c:pt>
                <c:pt idx="288">
                  <c:v>4.1295341144853799</c:v>
                </c:pt>
                <c:pt idx="289">
                  <c:v>4.2336401867878743</c:v>
                </c:pt>
                <c:pt idx="290">
                  <c:v>4.2135998891925945</c:v>
                </c:pt>
                <c:pt idx="291">
                  <c:v>4.1984897228410727</c:v>
                </c:pt>
                <c:pt idx="292">
                  <c:v>4.2259178833404487</c:v>
                </c:pt>
                <c:pt idx="293">
                  <c:v>4.2536496623384412</c:v>
                </c:pt>
                <c:pt idx="294">
                  <c:v>4.2636813554894353</c:v>
                </c:pt>
                <c:pt idx="295">
                  <c:v>4.297125959596757</c:v>
                </c:pt>
                <c:pt idx="296">
                  <c:v>4.2919752778509386</c:v>
                </c:pt>
                <c:pt idx="297">
                  <c:v>4.2739395824003772</c:v>
                </c:pt>
                <c:pt idx="298">
                  <c:v>4.2405137258445942</c:v>
                </c:pt>
                <c:pt idx="299">
                  <c:v>4.3640120271623379</c:v>
                </c:pt>
                <c:pt idx="300">
                  <c:v>4.2749044821140432</c:v>
                </c:pt>
                <c:pt idx="301">
                  <c:v>3.2814827416876442</c:v>
                </c:pt>
                <c:pt idx="302">
                  <c:v>3.2698408153283163</c:v>
                </c:pt>
                <c:pt idx="303">
                  <c:v>3.3918016379234577</c:v>
                </c:pt>
                <c:pt idx="304">
                  <c:v>3.8551133392038333</c:v>
                </c:pt>
                <c:pt idx="305">
                  <c:v>3.9347522552905634</c:v>
                </c:pt>
                <c:pt idx="306">
                  <c:v>3.9096874654461162</c:v>
                </c:pt>
                <c:pt idx="307">
                  <c:v>3.8285718646632891</c:v>
                </c:pt>
                <c:pt idx="308">
                  <c:v>3.733270507264344</c:v>
                </c:pt>
                <c:pt idx="309">
                  <c:v>3.5869739745080689</c:v>
                </c:pt>
                <c:pt idx="310">
                  <c:v>3.450437654428482</c:v>
                </c:pt>
                <c:pt idx="311">
                  <c:v>3.4697966229558244</c:v>
                </c:pt>
                <c:pt idx="312">
                  <c:v>3.2778982348195949</c:v>
                </c:pt>
                <c:pt idx="313">
                  <c:v>3.5319826205104543</c:v>
                </c:pt>
                <c:pt idx="314">
                  <c:v>3.6060067452721474</c:v>
                </c:pt>
                <c:pt idx="315">
                  <c:v>3.5685517885268547</c:v>
                </c:pt>
                <c:pt idx="316">
                  <c:v>3.5701739967211896</c:v>
                </c:pt>
                <c:pt idx="317">
                  <c:v>3.5951650087849072</c:v>
                </c:pt>
                <c:pt idx="318">
                  <c:v>3.5211161905442672</c:v>
                </c:pt>
                <c:pt idx="319">
                  <c:v>3.4410210553872771</c:v>
                </c:pt>
                <c:pt idx="320">
                  <c:v>3.3372709878631488</c:v>
                </c:pt>
                <c:pt idx="321">
                  <c:v>3.2401443250106139</c:v>
                </c:pt>
                <c:pt idx="322">
                  <c:v>3.1928533007736259</c:v>
                </c:pt>
                <c:pt idx="323">
                  <c:v>3.1953064658266723</c:v>
                </c:pt>
                <c:pt idx="324">
                  <c:v>3.0927319889074045</c:v>
                </c:pt>
                <c:pt idx="325">
                  <c:v>3.0926147850383252</c:v>
                </c:pt>
                <c:pt idx="326">
                  <c:v>2.9907533176491761</c:v>
                </c:pt>
                <c:pt idx="327">
                  <c:v>2.8869206607528715</c:v>
                </c:pt>
                <c:pt idx="328">
                  <c:v>2.8407639967822464</c:v>
                </c:pt>
                <c:pt idx="329">
                  <c:v>2.7666542913896475</c:v>
                </c:pt>
                <c:pt idx="330">
                  <c:v>2.7003090641279384</c:v>
                </c:pt>
                <c:pt idx="331">
                  <c:v>2.6760175498432814</c:v>
                </c:pt>
                <c:pt idx="332">
                  <c:v>2.6095351899927453</c:v>
                </c:pt>
                <c:pt idx="333">
                  <c:v>2.5999160069351905</c:v>
                </c:pt>
                <c:pt idx="334">
                  <c:v>2.5718080134795507</c:v>
                </c:pt>
                <c:pt idx="335">
                  <c:v>2.6077503268244442</c:v>
                </c:pt>
                <c:pt idx="336">
                  <c:v>2.466918207946017</c:v>
                </c:pt>
                <c:pt idx="337">
                  <c:v>2.5234331446668223</c:v>
                </c:pt>
                <c:pt idx="338">
                  <c:v>2.5428491541272207</c:v>
                </c:pt>
                <c:pt idx="339">
                  <c:v>2.5314171803538255</c:v>
                </c:pt>
                <c:pt idx="340">
                  <c:v>2.6170207659371028</c:v>
                </c:pt>
                <c:pt idx="341">
                  <c:v>2.6413458552642415</c:v>
                </c:pt>
                <c:pt idx="342">
                  <c:v>2.6624628940771724</c:v>
                </c:pt>
                <c:pt idx="343">
                  <c:v>2.7232861222530969</c:v>
                </c:pt>
                <c:pt idx="344">
                  <c:v>2.7594999809109968</c:v>
                </c:pt>
                <c:pt idx="345">
                  <c:v>2.83695593913792</c:v>
                </c:pt>
                <c:pt idx="346">
                  <c:v>2.9109634853763007</c:v>
                </c:pt>
                <c:pt idx="347">
                  <c:v>2.9460622241975787</c:v>
                </c:pt>
                <c:pt idx="348">
                  <c:v>2.9603018495352207</c:v>
                </c:pt>
                <c:pt idx="349">
                  <c:v>2.9954005883564996</c:v>
                </c:pt>
                <c:pt idx="350">
                  <c:v>3.0304993271777785</c:v>
                </c:pt>
                <c:pt idx="351">
                  <c:v>3.0655980659990574</c:v>
                </c:pt>
                <c:pt idx="352">
                  <c:v>3.1006968048203367</c:v>
                </c:pt>
                <c:pt idx="353">
                  <c:v>3.1357955436416161</c:v>
                </c:pt>
                <c:pt idx="354">
                  <c:v>3.0836477599325214</c:v>
                </c:pt>
                <c:pt idx="355">
                  <c:v>3.0601784466241537</c:v>
                </c:pt>
                <c:pt idx="356">
                  <c:v>3.0297570771756739</c:v>
                </c:pt>
                <c:pt idx="357">
                  <c:v>2.8310242963177195</c:v>
                </c:pt>
                <c:pt idx="358">
                  <c:v>2.8547194499687292</c:v>
                </c:pt>
                <c:pt idx="359">
                  <c:v>2.8262996020040192</c:v>
                </c:pt>
                <c:pt idx="360">
                  <c:v>2.7367951400708002</c:v>
                </c:pt>
                <c:pt idx="361">
                  <c:v>2.8367495780889356</c:v>
                </c:pt>
                <c:pt idx="362">
                  <c:v>2.7471696353731208</c:v>
                </c:pt>
                <c:pt idx="363">
                  <c:v>2.6592660167180351</c:v>
                </c:pt>
                <c:pt idx="364">
                  <c:v>2.7018972007802597</c:v>
                </c:pt>
                <c:pt idx="365">
                  <c:v>2.5981016862218023</c:v>
                </c:pt>
                <c:pt idx="366">
                  <c:v>2.4974576039838743</c:v>
                </c:pt>
                <c:pt idx="367">
                  <c:v>2.4693259562223933</c:v>
                </c:pt>
                <c:pt idx="368">
                  <c:v>2.4354672762707317</c:v>
                </c:pt>
                <c:pt idx="369">
                  <c:v>2.4016085963190701</c:v>
                </c:pt>
                <c:pt idx="370">
                  <c:v>2.3677499163674081</c:v>
                </c:pt>
                <c:pt idx="371">
                  <c:v>2.3338912364157465</c:v>
                </c:pt>
                <c:pt idx="372">
                  <c:v>2.3000325564640849</c:v>
                </c:pt>
                <c:pt idx="373">
                  <c:v>2.2661738765124233</c:v>
                </c:pt>
                <c:pt idx="374">
                  <c:v>2.2323151965607617</c:v>
                </c:pt>
                <c:pt idx="375">
                  <c:v>2.1984565166091001</c:v>
                </c:pt>
                <c:pt idx="376">
                  <c:v>2.1645978366574381</c:v>
                </c:pt>
                <c:pt idx="377">
                  <c:v>2.1307391567057765</c:v>
                </c:pt>
                <c:pt idx="378">
                  <c:v>2.0968804767541145</c:v>
                </c:pt>
                <c:pt idx="379">
                  <c:v>2.096880476754114</c:v>
                </c:pt>
                <c:pt idx="380">
                  <c:v>2.0968804767541145</c:v>
                </c:pt>
                <c:pt idx="381">
                  <c:v>2.0968804767541145</c:v>
                </c:pt>
                <c:pt idx="382">
                  <c:v>2.0968804767541145</c:v>
                </c:pt>
                <c:pt idx="383">
                  <c:v>2.0968804767541145</c:v>
                </c:pt>
                <c:pt idx="384">
                  <c:v>2.0968804767541149</c:v>
                </c:pt>
                <c:pt idx="385">
                  <c:v>2.0968804767541145</c:v>
                </c:pt>
                <c:pt idx="386">
                  <c:v>2.0968804767541145</c:v>
                </c:pt>
                <c:pt idx="387">
                  <c:v>2.0968804767541145</c:v>
                </c:pt>
                <c:pt idx="388">
                  <c:v>2.0968804767541145</c:v>
                </c:pt>
                <c:pt idx="389">
                  <c:v>2.0968804767541145</c:v>
                </c:pt>
                <c:pt idx="390">
                  <c:v>2.0968804767541145</c:v>
                </c:pt>
                <c:pt idx="391">
                  <c:v>2.096880476754114</c:v>
                </c:pt>
                <c:pt idx="392">
                  <c:v>2.0968804767541145</c:v>
                </c:pt>
                <c:pt idx="393">
                  <c:v>2.0968804767541145</c:v>
                </c:pt>
                <c:pt idx="394">
                  <c:v>2.0968804767541145</c:v>
                </c:pt>
                <c:pt idx="395">
                  <c:v>2.0968804767541145</c:v>
                </c:pt>
                <c:pt idx="396">
                  <c:v>2.0968804767541149</c:v>
                </c:pt>
                <c:pt idx="397">
                  <c:v>2.0968804767541145</c:v>
                </c:pt>
                <c:pt idx="398">
                  <c:v>2.0968804767541145</c:v>
                </c:pt>
                <c:pt idx="399">
                  <c:v>2.0968804767541145</c:v>
                </c:pt>
                <c:pt idx="400">
                  <c:v>2.0968804767541145</c:v>
                </c:pt>
                <c:pt idx="401">
                  <c:v>2.0968804767541145</c:v>
                </c:pt>
                <c:pt idx="402">
                  <c:v>2.0968804767541145</c:v>
                </c:pt>
                <c:pt idx="403">
                  <c:v>2.096880476754114</c:v>
                </c:pt>
                <c:pt idx="404">
                  <c:v>2.0968804767541145</c:v>
                </c:pt>
                <c:pt idx="405">
                  <c:v>2.0968804767541145</c:v>
                </c:pt>
                <c:pt idx="406">
                  <c:v>2.0968804767541145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23F7-45F2-918E-4D831B3C28E1}"/>
            </c:ext>
          </c:extLst>
        </c:ser>
        <c:ser>
          <c:idx val="3"/>
          <c:order val="3"/>
          <c:tx>
            <c:strRef>
              <c:f>Proyeccion_NPL!$AS$4</c:f>
              <c:strCache>
                <c:ptCount val="1"/>
                <c:pt idx="0">
                  <c:v>NPL total</c:v>
                </c:pt>
              </c:strCache>
            </c:strRef>
          </c:tx>
          <c:spPr>
            <a:ln w="38100" cap="rnd">
              <a:solidFill>
                <a:srgbClr val="F7893B"/>
              </a:solidFill>
              <a:round/>
            </a:ln>
            <a:effectLst/>
          </c:spPr>
          <c:marker>
            <c:symbol val="none"/>
          </c:marker>
          <c:cat>
            <c:numRef>
              <c:f>Proyeccion_NPL!$A$5:$A$411</c:f>
              <c:numCache>
                <c:formatCode>m/d/yyyy</c:formatCode>
                <c:ptCount val="407"/>
                <c:pt idx="0">
                  <c:v>34669</c:v>
                </c:pt>
                <c:pt idx="1">
                  <c:v>34700</c:v>
                </c:pt>
                <c:pt idx="2">
                  <c:v>34731</c:v>
                </c:pt>
                <c:pt idx="3">
                  <c:v>34759</c:v>
                </c:pt>
                <c:pt idx="4">
                  <c:v>34790</c:v>
                </c:pt>
                <c:pt idx="5">
                  <c:v>34820</c:v>
                </c:pt>
                <c:pt idx="6">
                  <c:v>34851</c:v>
                </c:pt>
                <c:pt idx="7">
                  <c:v>34881</c:v>
                </c:pt>
                <c:pt idx="8">
                  <c:v>34912</c:v>
                </c:pt>
                <c:pt idx="9">
                  <c:v>34943</c:v>
                </c:pt>
                <c:pt idx="10">
                  <c:v>34973</c:v>
                </c:pt>
                <c:pt idx="11">
                  <c:v>35004</c:v>
                </c:pt>
                <c:pt idx="12">
                  <c:v>35034</c:v>
                </c:pt>
                <c:pt idx="13">
                  <c:v>35065</c:v>
                </c:pt>
                <c:pt idx="14">
                  <c:v>35096</c:v>
                </c:pt>
                <c:pt idx="15">
                  <c:v>35125</c:v>
                </c:pt>
                <c:pt idx="16">
                  <c:v>35156</c:v>
                </c:pt>
                <c:pt idx="17">
                  <c:v>35186</c:v>
                </c:pt>
                <c:pt idx="18">
                  <c:v>35217</c:v>
                </c:pt>
                <c:pt idx="19">
                  <c:v>35247</c:v>
                </c:pt>
                <c:pt idx="20">
                  <c:v>35278</c:v>
                </c:pt>
                <c:pt idx="21">
                  <c:v>35309</c:v>
                </c:pt>
                <c:pt idx="22">
                  <c:v>35339</c:v>
                </c:pt>
                <c:pt idx="23">
                  <c:v>35370</c:v>
                </c:pt>
                <c:pt idx="24">
                  <c:v>35400</c:v>
                </c:pt>
                <c:pt idx="25">
                  <c:v>35431</c:v>
                </c:pt>
                <c:pt idx="26">
                  <c:v>35462</c:v>
                </c:pt>
                <c:pt idx="27">
                  <c:v>35490</c:v>
                </c:pt>
                <c:pt idx="28">
                  <c:v>35521</c:v>
                </c:pt>
                <c:pt idx="29">
                  <c:v>35551</c:v>
                </c:pt>
                <c:pt idx="30">
                  <c:v>35582</c:v>
                </c:pt>
                <c:pt idx="31">
                  <c:v>35612</c:v>
                </c:pt>
                <c:pt idx="32">
                  <c:v>35643</c:v>
                </c:pt>
                <c:pt idx="33">
                  <c:v>35674</c:v>
                </c:pt>
                <c:pt idx="34">
                  <c:v>35704</c:v>
                </c:pt>
                <c:pt idx="35">
                  <c:v>35735</c:v>
                </c:pt>
                <c:pt idx="36">
                  <c:v>35765</c:v>
                </c:pt>
                <c:pt idx="37">
                  <c:v>35796</c:v>
                </c:pt>
                <c:pt idx="38">
                  <c:v>35827</c:v>
                </c:pt>
                <c:pt idx="39">
                  <c:v>35855</c:v>
                </c:pt>
                <c:pt idx="40">
                  <c:v>35886</c:v>
                </c:pt>
                <c:pt idx="41">
                  <c:v>35916</c:v>
                </c:pt>
                <c:pt idx="42">
                  <c:v>35947</c:v>
                </c:pt>
                <c:pt idx="43">
                  <c:v>35977</c:v>
                </c:pt>
                <c:pt idx="44">
                  <c:v>36008</c:v>
                </c:pt>
                <c:pt idx="45">
                  <c:v>36039</c:v>
                </c:pt>
                <c:pt idx="46">
                  <c:v>36069</c:v>
                </c:pt>
                <c:pt idx="47">
                  <c:v>36100</c:v>
                </c:pt>
                <c:pt idx="48">
                  <c:v>36130</c:v>
                </c:pt>
                <c:pt idx="49">
                  <c:v>36161</c:v>
                </c:pt>
                <c:pt idx="50">
                  <c:v>36192</c:v>
                </c:pt>
                <c:pt idx="51">
                  <c:v>36220</c:v>
                </c:pt>
                <c:pt idx="52">
                  <c:v>36251</c:v>
                </c:pt>
                <c:pt idx="53">
                  <c:v>36281</c:v>
                </c:pt>
                <c:pt idx="54">
                  <c:v>36312</c:v>
                </c:pt>
                <c:pt idx="55">
                  <c:v>36342</c:v>
                </c:pt>
                <c:pt idx="56">
                  <c:v>36373</c:v>
                </c:pt>
                <c:pt idx="57">
                  <c:v>36404</c:v>
                </c:pt>
                <c:pt idx="58">
                  <c:v>36434</c:v>
                </c:pt>
                <c:pt idx="59">
                  <c:v>36465</c:v>
                </c:pt>
                <c:pt idx="60">
                  <c:v>36495</c:v>
                </c:pt>
                <c:pt idx="61">
                  <c:v>36526</c:v>
                </c:pt>
                <c:pt idx="62">
                  <c:v>36557</c:v>
                </c:pt>
                <c:pt idx="63">
                  <c:v>36586</c:v>
                </c:pt>
                <c:pt idx="64">
                  <c:v>36617</c:v>
                </c:pt>
                <c:pt idx="65">
                  <c:v>36647</c:v>
                </c:pt>
                <c:pt idx="66">
                  <c:v>36678</c:v>
                </c:pt>
                <c:pt idx="67">
                  <c:v>36708</c:v>
                </c:pt>
                <c:pt idx="68">
                  <c:v>36739</c:v>
                </c:pt>
                <c:pt idx="69">
                  <c:v>36770</c:v>
                </c:pt>
                <c:pt idx="70">
                  <c:v>36800</c:v>
                </c:pt>
                <c:pt idx="71">
                  <c:v>36831</c:v>
                </c:pt>
                <c:pt idx="72">
                  <c:v>36861</c:v>
                </c:pt>
                <c:pt idx="73">
                  <c:v>36892</c:v>
                </c:pt>
                <c:pt idx="74">
                  <c:v>36923</c:v>
                </c:pt>
                <c:pt idx="75">
                  <c:v>36951</c:v>
                </c:pt>
                <c:pt idx="76">
                  <c:v>36982</c:v>
                </c:pt>
                <c:pt idx="77">
                  <c:v>37012</c:v>
                </c:pt>
                <c:pt idx="78">
                  <c:v>37043</c:v>
                </c:pt>
                <c:pt idx="79">
                  <c:v>37073</c:v>
                </c:pt>
                <c:pt idx="80">
                  <c:v>37104</c:v>
                </c:pt>
                <c:pt idx="81">
                  <c:v>37135</c:v>
                </c:pt>
                <c:pt idx="82">
                  <c:v>37165</c:v>
                </c:pt>
                <c:pt idx="83">
                  <c:v>37196</c:v>
                </c:pt>
                <c:pt idx="84">
                  <c:v>37226</c:v>
                </c:pt>
                <c:pt idx="85">
                  <c:v>37257</c:v>
                </c:pt>
                <c:pt idx="86">
                  <c:v>37288</c:v>
                </c:pt>
                <c:pt idx="87">
                  <c:v>37316</c:v>
                </c:pt>
                <c:pt idx="88">
                  <c:v>37347</c:v>
                </c:pt>
                <c:pt idx="89">
                  <c:v>37377</c:v>
                </c:pt>
                <c:pt idx="90">
                  <c:v>37408</c:v>
                </c:pt>
                <c:pt idx="91">
                  <c:v>37438</c:v>
                </c:pt>
                <c:pt idx="92">
                  <c:v>37469</c:v>
                </c:pt>
                <c:pt idx="93">
                  <c:v>37500</c:v>
                </c:pt>
                <c:pt idx="94">
                  <c:v>37530</c:v>
                </c:pt>
                <c:pt idx="95">
                  <c:v>37561</c:v>
                </c:pt>
                <c:pt idx="96">
                  <c:v>37591</c:v>
                </c:pt>
                <c:pt idx="97">
                  <c:v>37622</c:v>
                </c:pt>
                <c:pt idx="98">
                  <c:v>37653</c:v>
                </c:pt>
                <c:pt idx="99">
                  <c:v>37681</c:v>
                </c:pt>
                <c:pt idx="100">
                  <c:v>37712</c:v>
                </c:pt>
                <c:pt idx="101">
                  <c:v>37742</c:v>
                </c:pt>
                <c:pt idx="102">
                  <c:v>37773</c:v>
                </c:pt>
                <c:pt idx="103">
                  <c:v>37803</c:v>
                </c:pt>
                <c:pt idx="104">
                  <c:v>37834</c:v>
                </c:pt>
                <c:pt idx="105">
                  <c:v>37865</c:v>
                </c:pt>
                <c:pt idx="106">
                  <c:v>37895</c:v>
                </c:pt>
                <c:pt idx="107">
                  <c:v>37926</c:v>
                </c:pt>
                <c:pt idx="108">
                  <c:v>37956</c:v>
                </c:pt>
                <c:pt idx="109">
                  <c:v>37987</c:v>
                </c:pt>
                <c:pt idx="110">
                  <c:v>38018</c:v>
                </c:pt>
                <c:pt idx="111">
                  <c:v>38047</c:v>
                </c:pt>
                <c:pt idx="112">
                  <c:v>38078</c:v>
                </c:pt>
                <c:pt idx="113">
                  <c:v>38108</c:v>
                </c:pt>
                <c:pt idx="114">
                  <c:v>38139</c:v>
                </c:pt>
                <c:pt idx="115">
                  <c:v>38169</c:v>
                </c:pt>
                <c:pt idx="116">
                  <c:v>38200</c:v>
                </c:pt>
                <c:pt idx="117">
                  <c:v>38231</c:v>
                </c:pt>
                <c:pt idx="118">
                  <c:v>38261</c:v>
                </c:pt>
                <c:pt idx="119">
                  <c:v>38292</c:v>
                </c:pt>
                <c:pt idx="120">
                  <c:v>38322</c:v>
                </c:pt>
                <c:pt idx="121">
                  <c:v>38353</c:v>
                </c:pt>
                <c:pt idx="122">
                  <c:v>38384</c:v>
                </c:pt>
                <c:pt idx="123">
                  <c:v>38412</c:v>
                </c:pt>
                <c:pt idx="124">
                  <c:v>38443</c:v>
                </c:pt>
                <c:pt idx="125">
                  <c:v>38473</c:v>
                </c:pt>
                <c:pt idx="126">
                  <c:v>38504</c:v>
                </c:pt>
                <c:pt idx="127">
                  <c:v>38534</c:v>
                </c:pt>
                <c:pt idx="128">
                  <c:v>38565</c:v>
                </c:pt>
                <c:pt idx="129">
                  <c:v>38596</c:v>
                </c:pt>
                <c:pt idx="130">
                  <c:v>38626</c:v>
                </c:pt>
                <c:pt idx="131">
                  <c:v>38657</c:v>
                </c:pt>
                <c:pt idx="132">
                  <c:v>38687</c:v>
                </c:pt>
                <c:pt idx="133">
                  <c:v>38718</c:v>
                </c:pt>
                <c:pt idx="134">
                  <c:v>38749</c:v>
                </c:pt>
                <c:pt idx="135">
                  <c:v>38777</c:v>
                </c:pt>
                <c:pt idx="136">
                  <c:v>38808</c:v>
                </c:pt>
                <c:pt idx="137">
                  <c:v>38838</c:v>
                </c:pt>
                <c:pt idx="138">
                  <c:v>38869</c:v>
                </c:pt>
                <c:pt idx="139">
                  <c:v>38899</c:v>
                </c:pt>
                <c:pt idx="140">
                  <c:v>38930</c:v>
                </c:pt>
                <c:pt idx="141">
                  <c:v>38961</c:v>
                </c:pt>
                <c:pt idx="142">
                  <c:v>38991</c:v>
                </c:pt>
                <c:pt idx="143">
                  <c:v>39022</c:v>
                </c:pt>
                <c:pt idx="144">
                  <c:v>39052</c:v>
                </c:pt>
                <c:pt idx="145">
                  <c:v>39083</c:v>
                </c:pt>
                <c:pt idx="146">
                  <c:v>39114</c:v>
                </c:pt>
                <c:pt idx="147">
                  <c:v>39142</c:v>
                </c:pt>
                <c:pt idx="148">
                  <c:v>39173</c:v>
                </c:pt>
                <c:pt idx="149">
                  <c:v>39203</c:v>
                </c:pt>
                <c:pt idx="150">
                  <c:v>39234</c:v>
                </c:pt>
                <c:pt idx="151">
                  <c:v>39264</c:v>
                </c:pt>
                <c:pt idx="152">
                  <c:v>39295</c:v>
                </c:pt>
                <c:pt idx="153">
                  <c:v>39326</c:v>
                </c:pt>
                <c:pt idx="154">
                  <c:v>39356</c:v>
                </c:pt>
                <c:pt idx="155">
                  <c:v>39387</c:v>
                </c:pt>
                <c:pt idx="156">
                  <c:v>39417</c:v>
                </c:pt>
                <c:pt idx="157">
                  <c:v>39448</c:v>
                </c:pt>
                <c:pt idx="158">
                  <c:v>39479</c:v>
                </c:pt>
                <c:pt idx="159">
                  <c:v>39508</c:v>
                </c:pt>
                <c:pt idx="160">
                  <c:v>39539</c:v>
                </c:pt>
                <c:pt idx="161">
                  <c:v>39569</c:v>
                </c:pt>
                <c:pt idx="162">
                  <c:v>39600</c:v>
                </c:pt>
                <c:pt idx="163">
                  <c:v>39630</c:v>
                </c:pt>
                <c:pt idx="164">
                  <c:v>39661</c:v>
                </c:pt>
                <c:pt idx="165">
                  <c:v>39692</c:v>
                </c:pt>
                <c:pt idx="166">
                  <c:v>39722</c:v>
                </c:pt>
                <c:pt idx="167">
                  <c:v>39753</c:v>
                </c:pt>
                <c:pt idx="168">
                  <c:v>39783</c:v>
                </c:pt>
                <c:pt idx="169">
                  <c:v>39814</c:v>
                </c:pt>
                <c:pt idx="170">
                  <c:v>39845</c:v>
                </c:pt>
                <c:pt idx="171">
                  <c:v>39873</c:v>
                </c:pt>
                <c:pt idx="172">
                  <c:v>39904</c:v>
                </c:pt>
                <c:pt idx="173">
                  <c:v>39934</c:v>
                </c:pt>
                <c:pt idx="174">
                  <c:v>39965</c:v>
                </c:pt>
                <c:pt idx="175">
                  <c:v>39995</c:v>
                </c:pt>
                <c:pt idx="176">
                  <c:v>40026</c:v>
                </c:pt>
                <c:pt idx="177">
                  <c:v>40057</c:v>
                </c:pt>
                <c:pt idx="178">
                  <c:v>40087</c:v>
                </c:pt>
                <c:pt idx="179">
                  <c:v>40118</c:v>
                </c:pt>
                <c:pt idx="180">
                  <c:v>40148</c:v>
                </c:pt>
                <c:pt idx="181">
                  <c:v>40179</c:v>
                </c:pt>
                <c:pt idx="182">
                  <c:v>40210</c:v>
                </c:pt>
                <c:pt idx="183">
                  <c:v>40238</c:v>
                </c:pt>
                <c:pt idx="184">
                  <c:v>40269</c:v>
                </c:pt>
                <c:pt idx="185">
                  <c:v>40299</c:v>
                </c:pt>
                <c:pt idx="186">
                  <c:v>40330</c:v>
                </c:pt>
                <c:pt idx="187">
                  <c:v>40360</c:v>
                </c:pt>
                <c:pt idx="188">
                  <c:v>40391</c:v>
                </c:pt>
                <c:pt idx="189">
                  <c:v>40422</c:v>
                </c:pt>
                <c:pt idx="190">
                  <c:v>40452</c:v>
                </c:pt>
                <c:pt idx="191">
                  <c:v>40483</c:v>
                </c:pt>
                <c:pt idx="192">
                  <c:v>40513</c:v>
                </c:pt>
                <c:pt idx="193">
                  <c:v>40544</c:v>
                </c:pt>
                <c:pt idx="194">
                  <c:v>40575</c:v>
                </c:pt>
                <c:pt idx="195">
                  <c:v>40603</c:v>
                </c:pt>
                <c:pt idx="196">
                  <c:v>40634</c:v>
                </c:pt>
                <c:pt idx="197">
                  <c:v>40664</c:v>
                </c:pt>
                <c:pt idx="198">
                  <c:v>40695</c:v>
                </c:pt>
                <c:pt idx="199">
                  <c:v>40725</c:v>
                </c:pt>
                <c:pt idx="200">
                  <c:v>40756</c:v>
                </c:pt>
                <c:pt idx="201">
                  <c:v>40787</c:v>
                </c:pt>
                <c:pt idx="202">
                  <c:v>40817</c:v>
                </c:pt>
                <c:pt idx="203">
                  <c:v>40848</c:v>
                </c:pt>
                <c:pt idx="204">
                  <c:v>40878</c:v>
                </c:pt>
                <c:pt idx="205">
                  <c:v>40909</c:v>
                </c:pt>
                <c:pt idx="206">
                  <c:v>40940</c:v>
                </c:pt>
                <c:pt idx="207">
                  <c:v>40969</c:v>
                </c:pt>
                <c:pt idx="208">
                  <c:v>41000</c:v>
                </c:pt>
                <c:pt idx="209">
                  <c:v>41030</c:v>
                </c:pt>
                <c:pt idx="210">
                  <c:v>41061</c:v>
                </c:pt>
                <c:pt idx="211">
                  <c:v>41091</c:v>
                </c:pt>
                <c:pt idx="212">
                  <c:v>41122</c:v>
                </c:pt>
                <c:pt idx="213">
                  <c:v>41153</c:v>
                </c:pt>
                <c:pt idx="214">
                  <c:v>41183</c:v>
                </c:pt>
                <c:pt idx="215">
                  <c:v>41214</c:v>
                </c:pt>
                <c:pt idx="216">
                  <c:v>41244</c:v>
                </c:pt>
                <c:pt idx="217">
                  <c:v>41275</c:v>
                </c:pt>
                <c:pt idx="218">
                  <c:v>41306</c:v>
                </c:pt>
                <c:pt idx="219">
                  <c:v>41334</c:v>
                </c:pt>
                <c:pt idx="220">
                  <c:v>41365</c:v>
                </c:pt>
                <c:pt idx="221">
                  <c:v>41395</c:v>
                </c:pt>
                <c:pt idx="222">
                  <c:v>41426</c:v>
                </c:pt>
                <c:pt idx="223">
                  <c:v>41456</c:v>
                </c:pt>
                <c:pt idx="224">
                  <c:v>41487</c:v>
                </c:pt>
                <c:pt idx="225">
                  <c:v>41518</c:v>
                </c:pt>
                <c:pt idx="226">
                  <c:v>41548</c:v>
                </c:pt>
                <c:pt idx="227">
                  <c:v>41579</c:v>
                </c:pt>
                <c:pt idx="228">
                  <c:v>41609</c:v>
                </c:pt>
                <c:pt idx="229">
                  <c:v>41640</c:v>
                </c:pt>
                <c:pt idx="230">
                  <c:v>41671</c:v>
                </c:pt>
                <c:pt idx="231">
                  <c:v>41699</c:v>
                </c:pt>
                <c:pt idx="232">
                  <c:v>41730</c:v>
                </c:pt>
                <c:pt idx="233">
                  <c:v>41760</c:v>
                </c:pt>
                <c:pt idx="234">
                  <c:v>41791</c:v>
                </c:pt>
                <c:pt idx="235">
                  <c:v>41821</c:v>
                </c:pt>
                <c:pt idx="236">
                  <c:v>41852</c:v>
                </c:pt>
                <c:pt idx="237">
                  <c:v>41883</c:v>
                </c:pt>
                <c:pt idx="238">
                  <c:v>41913</c:v>
                </c:pt>
                <c:pt idx="239">
                  <c:v>41944</c:v>
                </c:pt>
                <c:pt idx="240">
                  <c:v>41974</c:v>
                </c:pt>
                <c:pt idx="241">
                  <c:v>42005</c:v>
                </c:pt>
                <c:pt idx="242">
                  <c:v>42036</c:v>
                </c:pt>
                <c:pt idx="243">
                  <c:v>42064</c:v>
                </c:pt>
                <c:pt idx="244">
                  <c:v>42095</c:v>
                </c:pt>
                <c:pt idx="245">
                  <c:v>42125</c:v>
                </c:pt>
                <c:pt idx="246">
                  <c:v>42156</c:v>
                </c:pt>
                <c:pt idx="247">
                  <c:v>42186</c:v>
                </c:pt>
                <c:pt idx="248">
                  <c:v>42217</c:v>
                </c:pt>
                <c:pt idx="249">
                  <c:v>42248</c:v>
                </c:pt>
                <c:pt idx="250">
                  <c:v>42278</c:v>
                </c:pt>
                <c:pt idx="251">
                  <c:v>42309</c:v>
                </c:pt>
                <c:pt idx="252">
                  <c:v>42339</c:v>
                </c:pt>
                <c:pt idx="253">
                  <c:v>42370</c:v>
                </c:pt>
                <c:pt idx="254">
                  <c:v>42401</c:v>
                </c:pt>
                <c:pt idx="255">
                  <c:v>42430</c:v>
                </c:pt>
                <c:pt idx="256">
                  <c:v>42461</c:v>
                </c:pt>
                <c:pt idx="257">
                  <c:v>42491</c:v>
                </c:pt>
                <c:pt idx="258">
                  <c:v>42522</c:v>
                </c:pt>
                <c:pt idx="259">
                  <c:v>42552</c:v>
                </c:pt>
                <c:pt idx="260">
                  <c:v>42583</c:v>
                </c:pt>
                <c:pt idx="261">
                  <c:v>42614</c:v>
                </c:pt>
                <c:pt idx="262">
                  <c:v>42644</c:v>
                </c:pt>
                <c:pt idx="263">
                  <c:v>42675</c:v>
                </c:pt>
                <c:pt idx="264">
                  <c:v>42705</c:v>
                </c:pt>
                <c:pt idx="265">
                  <c:v>42736</c:v>
                </c:pt>
                <c:pt idx="266">
                  <c:v>42767</c:v>
                </c:pt>
                <c:pt idx="267">
                  <c:v>42795</c:v>
                </c:pt>
                <c:pt idx="268">
                  <c:v>42826</c:v>
                </c:pt>
                <c:pt idx="269">
                  <c:v>42856</c:v>
                </c:pt>
                <c:pt idx="270">
                  <c:v>42887</c:v>
                </c:pt>
                <c:pt idx="271">
                  <c:v>42917</c:v>
                </c:pt>
                <c:pt idx="272">
                  <c:v>42948</c:v>
                </c:pt>
                <c:pt idx="273">
                  <c:v>42979</c:v>
                </c:pt>
                <c:pt idx="274">
                  <c:v>43009</c:v>
                </c:pt>
                <c:pt idx="275">
                  <c:v>43040</c:v>
                </c:pt>
                <c:pt idx="276">
                  <c:v>43070</c:v>
                </c:pt>
                <c:pt idx="277">
                  <c:v>43101</c:v>
                </c:pt>
                <c:pt idx="278">
                  <c:v>43132</c:v>
                </c:pt>
                <c:pt idx="279">
                  <c:v>43160</c:v>
                </c:pt>
                <c:pt idx="280">
                  <c:v>43191</c:v>
                </c:pt>
                <c:pt idx="281">
                  <c:v>43221</c:v>
                </c:pt>
                <c:pt idx="282">
                  <c:v>43252</c:v>
                </c:pt>
                <c:pt idx="283">
                  <c:v>43282</c:v>
                </c:pt>
                <c:pt idx="284">
                  <c:v>43313</c:v>
                </c:pt>
                <c:pt idx="285">
                  <c:v>43344</c:v>
                </c:pt>
                <c:pt idx="286">
                  <c:v>43374</c:v>
                </c:pt>
                <c:pt idx="287">
                  <c:v>43405</c:v>
                </c:pt>
                <c:pt idx="288">
                  <c:v>43435</c:v>
                </c:pt>
                <c:pt idx="289">
                  <c:v>43466</c:v>
                </c:pt>
                <c:pt idx="290">
                  <c:v>43497</c:v>
                </c:pt>
                <c:pt idx="291">
                  <c:v>43525</c:v>
                </c:pt>
                <c:pt idx="292">
                  <c:v>43556</c:v>
                </c:pt>
                <c:pt idx="293">
                  <c:v>43586</c:v>
                </c:pt>
                <c:pt idx="294">
                  <c:v>43617</c:v>
                </c:pt>
                <c:pt idx="295">
                  <c:v>43647</c:v>
                </c:pt>
                <c:pt idx="296">
                  <c:v>43678</c:v>
                </c:pt>
                <c:pt idx="297">
                  <c:v>43709</c:v>
                </c:pt>
                <c:pt idx="298">
                  <c:v>43739</c:v>
                </c:pt>
                <c:pt idx="299">
                  <c:v>43770</c:v>
                </c:pt>
                <c:pt idx="300">
                  <c:v>43800</c:v>
                </c:pt>
                <c:pt idx="301">
                  <c:v>43831</c:v>
                </c:pt>
                <c:pt idx="302">
                  <c:v>43862</c:v>
                </c:pt>
                <c:pt idx="303">
                  <c:v>43891</c:v>
                </c:pt>
                <c:pt idx="304">
                  <c:v>43922</c:v>
                </c:pt>
                <c:pt idx="305">
                  <c:v>43952</c:v>
                </c:pt>
                <c:pt idx="306">
                  <c:v>43983</c:v>
                </c:pt>
                <c:pt idx="307">
                  <c:v>44013</c:v>
                </c:pt>
                <c:pt idx="308">
                  <c:v>44044</c:v>
                </c:pt>
                <c:pt idx="309">
                  <c:v>44075</c:v>
                </c:pt>
                <c:pt idx="310">
                  <c:v>44105</c:v>
                </c:pt>
                <c:pt idx="311">
                  <c:v>44136</c:v>
                </c:pt>
                <c:pt idx="312">
                  <c:v>44166</c:v>
                </c:pt>
                <c:pt idx="313">
                  <c:v>44197</c:v>
                </c:pt>
                <c:pt idx="314">
                  <c:v>44228</c:v>
                </c:pt>
                <c:pt idx="315">
                  <c:v>44256</c:v>
                </c:pt>
                <c:pt idx="316">
                  <c:v>44287</c:v>
                </c:pt>
                <c:pt idx="317">
                  <c:v>44317</c:v>
                </c:pt>
                <c:pt idx="318">
                  <c:v>44348</c:v>
                </c:pt>
                <c:pt idx="319">
                  <c:v>44378</c:v>
                </c:pt>
                <c:pt idx="320">
                  <c:v>44409</c:v>
                </c:pt>
                <c:pt idx="321">
                  <c:v>44440</c:v>
                </c:pt>
                <c:pt idx="322">
                  <c:v>44470</c:v>
                </c:pt>
                <c:pt idx="323">
                  <c:v>44501</c:v>
                </c:pt>
                <c:pt idx="324">
                  <c:v>44531</c:v>
                </c:pt>
                <c:pt idx="325">
                  <c:v>44562</c:v>
                </c:pt>
                <c:pt idx="326">
                  <c:v>44593</c:v>
                </c:pt>
                <c:pt idx="327">
                  <c:v>44621</c:v>
                </c:pt>
                <c:pt idx="328">
                  <c:v>44652</c:v>
                </c:pt>
                <c:pt idx="329">
                  <c:v>44682</c:v>
                </c:pt>
                <c:pt idx="330">
                  <c:v>44713</c:v>
                </c:pt>
                <c:pt idx="331">
                  <c:v>44743</c:v>
                </c:pt>
                <c:pt idx="332">
                  <c:v>44774</c:v>
                </c:pt>
                <c:pt idx="333">
                  <c:v>44805</c:v>
                </c:pt>
                <c:pt idx="334">
                  <c:v>44835</c:v>
                </c:pt>
                <c:pt idx="335">
                  <c:v>44866</c:v>
                </c:pt>
                <c:pt idx="336">
                  <c:v>44896</c:v>
                </c:pt>
                <c:pt idx="337">
                  <c:v>44927</c:v>
                </c:pt>
                <c:pt idx="338">
                  <c:v>44958</c:v>
                </c:pt>
                <c:pt idx="339">
                  <c:v>44986</c:v>
                </c:pt>
                <c:pt idx="340">
                  <c:v>45017</c:v>
                </c:pt>
                <c:pt idx="341">
                  <c:v>45047</c:v>
                </c:pt>
                <c:pt idx="342">
                  <c:v>45078</c:v>
                </c:pt>
                <c:pt idx="343">
                  <c:v>45108</c:v>
                </c:pt>
                <c:pt idx="344">
                  <c:v>45139</c:v>
                </c:pt>
                <c:pt idx="345">
                  <c:v>45170</c:v>
                </c:pt>
                <c:pt idx="346">
                  <c:v>45200</c:v>
                </c:pt>
                <c:pt idx="347">
                  <c:v>45231</c:v>
                </c:pt>
                <c:pt idx="348">
                  <c:v>45261</c:v>
                </c:pt>
                <c:pt idx="349">
                  <c:v>45292</c:v>
                </c:pt>
                <c:pt idx="350">
                  <c:v>45323</c:v>
                </c:pt>
                <c:pt idx="351">
                  <c:v>45352</c:v>
                </c:pt>
                <c:pt idx="352">
                  <c:v>45383</c:v>
                </c:pt>
                <c:pt idx="353">
                  <c:v>45413</c:v>
                </c:pt>
                <c:pt idx="354">
                  <c:v>45444</c:v>
                </c:pt>
                <c:pt idx="355">
                  <c:v>45474</c:v>
                </c:pt>
                <c:pt idx="356">
                  <c:v>45505</c:v>
                </c:pt>
                <c:pt idx="357">
                  <c:v>45536</c:v>
                </c:pt>
                <c:pt idx="358">
                  <c:v>45566</c:v>
                </c:pt>
                <c:pt idx="359">
                  <c:v>45597</c:v>
                </c:pt>
                <c:pt idx="360">
                  <c:v>45627</c:v>
                </c:pt>
                <c:pt idx="361">
                  <c:v>45658</c:v>
                </c:pt>
                <c:pt idx="362">
                  <c:v>45689</c:v>
                </c:pt>
                <c:pt idx="363">
                  <c:v>45717</c:v>
                </c:pt>
                <c:pt idx="364">
                  <c:v>45748</c:v>
                </c:pt>
                <c:pt idx="365">
                  <c:v>45778</c:v>
                </c:pt>
                <c:pt idx="366">
                  <c:v>45809</c:v>
                </c:pt>
                <c:pt idx="367">
                  <c:v>45839</c:v>
                </c:pt>
                <c:pt idx="368">
                  <c:v>45870</c:v>
                </c:pt>
                <c:pt idx="369">
                  <c:v>45901</c:v>
                </c:pt>
                <c:pt idx="370">
                  <c:v>45931</c:v>
                </c:pt>
                <c:pt idx="371">
                  <c:v>45962</c:v>
                </c:pt>
                <c:pt idx="372">
                  <c:v>45992</c:v>
                </c:pt>
                <c:pt idx="373">
                  <c:v>46023</c:v>
                </c:pt>
                <c:pt idx="374">
                  <c:v>46054</c:v>
                </c:pt>
                <c:pt idx="375">
                  <c:v>46082</c:v>
                </c:pt>
                <c:pt idx="376">
                  <c:v>46113</c:v>
                </c:pt>
                <c:pt idx="377">
                  <c:v>46143</c:v>
                </c:pt>
                <c:pt idx="378">
                  <c:v>46174</c:v>
                </c:pt>
                <c:pt idx="379">
                  <c:v>46204</c:v>
                </c:pt>
                <c:pt idx="380">
                  <c:v>46235</c:v>
                </c:pt>
                <c:pt idx="381">
                  <c:v>46266</c:v>
                </c:pt>
                <c:pt idx="382">
                  <c:v>46296</c:v>
                </c:pt>
                <c:pt idx="383">
                  <c:v>46327</c:v>
                </c:pt>
                <c:pt idx="384">
                  <c:v>46357</c:v>
                </c:pt>
                <c:pt idx="385">
                  <c:v>46388</c:v>
                </c:pt>
                <c:pt idx="386">
                  <c:v>46419</c:v>
                </c:pt>
                <c:pt idx="387">
                  <c:v>46447</c:v>
                </c:pt>
                <c:pt idx="388">
                  <c:v>46478</c:v>
                </c:pt>
                <c:pt idx="389">
                  <c:v>46508</c:v>
                </c:pt>
                <c:pt idx="390">
                  <c:v>46539</c:v>
                </c:pt>
                <c:pt idx="391">
                  <c:v>46569</c:v>
                </c:pt>
                <c:pt idx="392">
                  <c:v>46600</c:v>
                </c:pt>
                <c:pt idx="393">
                  <c:v>46631</c:v>
                </c:pt>
                <c:pt idx="394">
                  <c:v>46661</c:v>
                </c:pt>
                <c:pt idx="395">
                  <c:v>46692</c:v>
                </c:pt>
                <c:pt idx="396">
                  <c:v>46722</c:v>
                </c:pt>
                <c:pt idx="397">
                  <c:v>46753</c:v>
                </c:pt>
                <c:pt idx="398">
                  <c:v>46784</c:v>
                </c:pt>
                <c:pt idx="399">
                  <c:v>46813</c:v>
                </c:pt>
                <c:pt idx="400">
                  <c:v>46844</c:v>
                </c:pt>
                <c:pt idx="401">
                  <c:v>46874</c:v>
                </c:pt>
                <c:pt idx="402">
                  <c:v>46905</c:v>
                </c:pt>
                <c:pt idx="403">
                  <c:v>46935</c:v>
                </c:pt>
                <c:pt idx="404">
                  <c:v>46966</c:v>
                </c:pt>
                <c:pt idx="405">
                  <c:v>46997</c:v>
                </c:pt>
                <c:pt idx="406">
                  <c:v>47027</c:v>
                </c:pt>
              </c:numCache>
            </c:numRef>
          </c:cat>
          <c:val>
            <c:numRef>
              <c:f>Proyeccion_NPL!$AS$5:$AS$411</c:f>
              <c:numCache>
                <c:formatCode>_ * #,##0.00_ ;_ * \-#,##0.00_ ;_ * "-"_ ;_ @_ </c:formatCode>
                <c:ptCount val="407"/>
                <c:pt idx="0">
                  <c:v>5.2064438372160495</c:v>
                </c:pt>
                <c:pt idx="1">
                  <c:v>5.7617412053724868</c:v>
                </c:pt>
                <c:pt idx="2">
                  <c:v>6.0005905139773903</c:v>
                </c:pt>
                <c:pt idx="3">
                  <c:v>5.6657000043440027</c:v>
                </c:pt>
                <c:pt idx="4">
                  <c:v>5.9525512047962543</c:v>
                </c:pt>
                <c:pt idx="5">
                  <c:v>5.8401657605500255</c:v>
                </c:pt>
                <c:pt idx="6">
                  <c:v>5.6462143530903379</c:v>
                </c:pt>
                <c:pt idx="7">
                  <c:v>6.2295002184520376</c:v>
                </c:pt>
                <c:pt idx="8">
                  <c:v>6.1807968661926793</c:v>
                </c:pt>
                <c:pt idx="9">
                  <c:v>5.9338171554123207</c:v>
                </c:pt>
                <c:pt idx="10">
                  <c:v>6.0660832047132445</c:v>
                </c:pt>
                <c:pt idx="11">
                  <c:v>6.1409842966472592</c:v>
                </c:pt>
                <c:pt idx="12">
                  <c:v>5.7479307734835023</c:v>
                </c:pt>
                <c:pt idx="13">
                  <c:v>6.2460008444100161</c:v>
                </c:pt>
                <c:pt idx="14">
                  <c:v>6.4579460040035617</c:v>
                </c:pt>
                <c:pt idx="15">
                  <c:v>6.4023629399966673</c:v>
                </c:pt>
                <c:pt idx="16">
                  <c:v>6.7617730613276157</c:v>
                </c:pt>
                <c:pt idx="17">
                  <c:v>6.7224492924878296</c:v>
                </c:pt>
                <c:pt idx="18">
                  <c:v>6.6051916469437018</c:v>
                </c:pt>
                <c:pt idx="19">
                  <c:v>6.9367711967612991</c:v>
                </c:pt>
                <c:pt idx="20">
                  <c:v>7.2146223807078815</c:v>
                </c:pt>
                <c:pt idx="21">
                  <c:v>7.1604758566330098</c:v>
                </c:pt>
                <c:pt idx="22">
                  <c:v>7.5109736454571276</c:v>
                </c:pt>
                <c:pt idx="23">
                  <c:v>7.644189913701446</c:v>
                </c:pt>
                <c:pt idx="24">
                  <c:v>6.7308880783679106</c:v>
                </c:pt>
                <c:pt idx="25">
                  <c:v>7.2057701723585295</c:v>
                </c:pt>
                <c:pt idx="26">
                  <c:v>7.4234145321602885</c:v>
                </c:pt>
                <c:pt idx="27">
                  <c:v>7.6398362492903287</c:v>
                </c:pt>
                <c:pt idx="28">
                  <c:v>7.5551098158273211</c:v>
                </c:pt>
                <c:pt idx="29">
                  <c:v>7.5240288889832376</c:v>
                </c:pt>
                <c:pt idx="30">
                  <c:v>7.2705683513519412</c:v>
                </c:pt>
                <c:pt idx="31">
                  <c:v>7.3821722518589716</c:v>
                </c:pt>
                <c:pt idx="32">
                  <c:v>7.5469880534135534</c:v>
                </c:pt>
                <c:pt idx="33">
                  <c:v>7.3113162294658975</c:v>
                </c:pt>
                <c:pt idx="34">
                  <c:v>7.1996237210851799</c:v>
                </c:pt>
                <c:pt idx="35">
                  <c:v>7.3217418568846684</c:v>
                </c:pt>
                <c:pt idx="36">
                  <c:v>6.6663972964232974</c:v>
                </c:pt>
                <c:pt idx="37">
                  <c:v>7.1049632516826984</c:v>
                </c:pt>
                <c:pt idx="38">
                  <c:v>7.3960970983203476</c:v>
                </c:pt>
                <c:pt idx="39">
                  <c:v>7.800408295445342</c:v>
                </c:pt>
                <c:pt idx="40">
                  <c:v>7.939617134316876</c:v>
                </c:pt>
                <c:pt idx="41">
                  <c:v>7.9577824270108639</c:v>
                </c:pt>
                <c:pt idx="42">
                  <c:v>8.2039344675911039</c:v>
                </c:pt>
                <c:pt idx="43">
                  <c:v>8.4266917389734708</c:v>
                </c:pt>
                <c:pt idx="44">
                  <c:v>8.942468082698948</c:v>
                </c:pt>
                <c:pt idx="45">
                  <c:v>9.0403642776577833</c:v>
                </c:pt>
                <c:pt idx="46">
                  <c:v>9.9462476056912603</c:v>
                </c:pt>
                <c:pt idx="47">
                  <c:v>10.824544108495813</c:v>
                </c:pt>
                <c:pt idx="48">
                  <c:v>10.514135463394393</c:v>
                </c:pt>
                <c:pt idx="49">
                  <c:v>11.98388484480795</c:v>
                </c:pt>
                <c:pt idx="50">
                  <c:v>12.788401992910039</c:v>
                </c:pt>
                <c:pt idx="51">
                  <c:v>13.540591797559468</c:v>
                </c:pt>
                <c:pt idx="52">
                  <c:v>14.503507661341231</c:v>
                </c:pt>
                <c:pt idx="53">
                  <c:v>14.058707817058746</c:v>
                </c:pt>
                <c:pt idx="54">
                  <c:v>13.679757452959166</c:v>
                </c:pt>
                <c:pt idx="55">
                  <c:v>13.47875391911087</c:v>
                </c:pt>
                <c:pt idx="56">
                  <c:v>13.562416349340367</c:v>
                </c:pt>
                <c:pt idx="57">
                  <c:v>13.43383018932022</c:v>
                </c:pt>
                <c:pt idx="58">
                  <c:v>14.429071224053066</c:v>
                </c:pt>
                <c:pt idx="59">
                  <c:v>16.319442965706703</c:v>
                </c:pt>
                <c:pt idx="60">
                  <c:v>13.561934237661069</c:v>
                </c:pt>
                <c:pt idx="61">
                  <c:v>13.082899408951015</c:v>
                </c:pt>
                <c:pt idx="62">
                  <c:v>12.858982995182952</c:v>
                </c:pt>
                <c:pt idx="63">
                  <c:v>12.172945269333947</c:v>
                </c:pt>
                <c:pt idx="64">
                  <c:v>11.622745818027038</c:v>
                </c:pt>
                <c:pt idx="65">
                  <c:v>11.249860117440411</c:v>
                </c:pt>
                <c:pt idx="66">
                  <c:v>10.589977591899972</c:v>
                </c:pt>
                <c:pt idx="67">
                  <c:v>11.62930063261093</c:v>
                </c:pt>
                <c:pt idx="68">
                  <c:v>12.062101940844201</c:v>
                </c:pt>
                <c:pt idx="69">
                  <c:v>12.364343229750512</c:v>
                </c:pt>
                <c:pt idx="70">
                  <c:v>11.591653670202531</c:v>
                </c:pt>
                <c:pt idx="71">
                  <c:v>11.569493028580629</c:v>
                </c:pt>
                <c:pt idx="72">
                  <c:v>11.027166740180766</c:v>
                </c:pt>
                <c:pt idx="73">
                  <c:v>11.533611210743265</c:v>
                </c:pt>
                <c:pt idx="74">
                  <c:v>11.475383538242854</c:v>
                </c:pt>
                <c:pt idx="75">
                  <c:v>11.425752145994513</c:v>
                </c:pt>
                <c:pt idx="76">
                  <c:v>11.343270545706529</c:v>
                </c:pt>
                <c:pt idx="77">
                  <c:v>11.070342476917036</c:v>
                </c:pt>
                <c:pt idx="78">
                  <c:v>10.728582329581412</c:v>
                </c:pt>
                <c:pt idx="79">
                  <c:v>10.84173862447167</c:v>
                </c:pt>
                <c:pt idx="80">
                  <c:v>10.842475275434522</c:v>
                </c:pt>
                <c:pt idx="81">
                  <c:v>10.715334009930249</c:v>
                </c:pt>
                <c:pt idx="82">
                  <c:v>10.565217548039769</c:v>
                </c:pt>
                <c:pt idx="83">
                  <c:v>10.423918085562637</c:v>
                </c:pt>
                <c:pt idx="84">
                  <c:v>9.7281803159321978</c:v>
                </c:pt>
                <c:pt idx="85">
                  <c:v>10.690492475410686</c:v>
                </c:pt>
                <c:pt idx="86">
                  <c:v>10.643890411409091</c:v>
                </c:pt>
                <c:pt idx="87">
                  <c:v>10.592434198332574</c:v>
                </c:pt>
                <c:pt idx="88">
                  <c:v>10.443944367665507</c:v>
                </c:pt>
                <c:pt idx="89">
                  <c:v>10.451216503705066</c:v>
                </c:pt>
                <c:pt idx="90">
                  <c:v>10.098781442927066</c:v>
                </c:pt>
                <c:pt idx="91">
                  <c:v>9.7850523430968224</c:v>
                </c:pt>
                <c:pt idx="92">
                  <c:v>9.6254811538578533</c:v>
                </c:pt>
                <c:pt idx="93">
                  <c:v>9.4274785251203994</c:v>
                </c:pt>
                <c:pt idx="94">
                  <c:v>9.2955086938159148</c:v>
                </c:pt>
                <c:pt idx="95">
                  <c:v>9.3293718176642884</c:v>
                </c:pt>
                <c:pt idx="96">
                  <c:v>8.7490463066518114</c:v>
                </c:pt>
                <c:pt idx="97">
                  <c:v>8.7528448117785409</c:v>
                </c:pt>
                <c:pt idx="98">
                  <c:v>8.7489046458925426</c:v>
                </c:pt>
                <c:pt idx="99">
                  <c:v>8.6051770798175866</c:v>
                </c:pt>
                <c:pt idx="100">
                  <c:v>8.4039431485787208</c:v>
                </c:pt>
                <c:pt idx="101">
                  <c:v>8.3695969837342421</c:v>
                </c:pt>
                <c:pt idx="102">
                  <c:v>8.1219247779159129</c:v>
                </c:pt>
                <c:pt idx="103">
                  <c:v>7.8893826822642659</c:v>
                </c:pt>
                <c:pt idx="104">
                  <c:v>7.945547127157111</c:v>
                </c:pt>
                <c:pt idx="105">
                  <c:v>7.7435114831194154</c:v>
                </c:pt>
                <c:pt idx="106">
                  <c:v>7.5420741717720103</c:v>
                </c:pt>
                <c:pt idx="107">
                  <c:v>7.3800066743785306</c:v>
                </c:pt>
                <c:pt idx="108">
                  <c:v>6.7942678920603656</c:v>
                </c:pt>
                <c:pt idx="109">
                  <c:v>6.8753690916991559</c:v>
                </c:pt>
                <c:pt idx="110">
                  <c:v>6.7350667578866252</c:v>
                </c:pt>
                <c:pt idx="111">
                  <c:v>6.6342891557362833</c:v>
                </c:pt>
                <c:pt idx="112">
                  <c:v>6.5987730643833578</c:v>
                </c:pt>
                <c:pt idx="113">
                  <c:v>6.2056246448837076</c:v>
                </c:pt>
                <c:pt idx="114">
                  <c:v>5.3158586606919735</c:v>
                </c:pt>
                <c:pt idx="115">
                  <c:v>5.3254055270017506</c:v>
                </c:pt>
                <c:pt idx="116">
                  <c:v>4.8578863545312405</c:v>
                </c:pt>
                <c:pt idx="117">
                  <c:v>4.3501412950890312</c:v>
                </c:pt>
                <c:pt idx="118">
                  <c:v>4.2936837331502131</c:v>
                </c:pt>
                <c:pt idx="119">
                  <c:v>3.9851675243769766</c:v>
                </c:pt>
                <c:pt idx="120">
                  <c:v>3.2461190963907032</c:v>
                </c:pt>
                <c:pt idx="121">
                  <c:v>3.4564377143551601</c:v>
                </c:pt>
                <c:pt idx="122">
                  <c:v>3.4659942605620833</c:v>
                </c:pt>
                <c:pt idx="123">
                  <c:v>3.3975274380754721</c:v>
                </c:pt>
                <c:pt idx="124">
                  <c:v>3.3539349721929042</c:v>
                </c:pt>
                <c:pt idx="125">
                  <c:v>3.3900861662926052</c:v>
                </c:pt>
                <c:pt idx="126">
                  <c:v>3.1288389308083566</c:v>
                </c:pt>
                <c:pt idx="127">
                  <c:v>3.2571076810968229</c:v>
                </c:pt>
                <c:pt idx="128">
                  <c:v>3.2098332736670336</c:v>
                </c:pt>
                <c:pt idx="129">
                  <c:v>3.1040670870221856</c:v>
                </c:pt>
                <c:pt idx="130">
                  <c:v>3.1812431695423733</c:v>
                </c:pt>
                <c:pt idx="131">
                  <c:v>3.0666617395313467</c:v>
                </c:pt>
                <c:pt idx="132">
                  <c:v>2.5882839146371373</c:v>
                </c:pt>
                <c:pt idx="133">
                  <c:v>2.8482476852326895</c:v>
                </c:pt>
                <c:pt idx="134">
                  <c:v>2.8975357305235394</c:v>
                </c:pt>
                <c:pt idx="135">
                  <c:v>2.9754509361158861</c:v>
                </c:pt>
                <c:pt idx="136">
                  <c:v>3.0808463864322628</c:v>
                </c:pt>
                <c:pt idx="137">
                  <c:v>3.4104091218720849</c:v>
                </c:pt>
                <c:pt idx="138">
                  <c:v>2.7863290604003255</c:v>
                </c:pt>
                <c:pt idx="139">
                  <c:v>2.9070903208901453</c:v>
                </c:pt>
                <c:pt idx="140">
                  <c:v>2.674736014967102</c:v>
                </c:pt>
                <c:pt idx="141">
                  <c:v>2.7148379671821767</c:v>
                </c:pt>
                <c:pt idx="142">
                  <c:v>2.7647474672399852</c:v>
                </c:pt>
                <c:pt idx="143">
                  <c:v>2.6995842593593058</c:v>
                </c:pt>
                <c:pt idx="144">
                  <c:v>2.5778771677545071</c:v>
                </c:pt>
                <c:pt idx="145">
                  <c:v>2.754745804946269</c:v>
                </c:pt>
                <c:pt idx="146">
                  <c:v>2.8128162878905218</c:v>
                </c:pt>
                <c:pt idx="147">
                  <c:v>2.7993508945532439</c:v>
                </c:pt>
                <c:pt idx="148">
                  <c:v>2.983536679132373</c:v>
                </c:pt>
                <c:pt idx="149">
                  <c:v>2.897944828328527</c:v>
                </c:pt>
                <c:pt idx="150">
                  <c:v>2.9867252474457833</c:v>
                </c:pt>
                <c:pt idx="151">
                  <c:v>3.1298853343644311</c:v>
                </c:pt>
                <c:pt idx="152">
                  <c:v>3.0985923832210234</c:v>
                </c:pt>
                <c:pt idx="153">
                  <c:v>3.1662633156062916</c:v>
                </c:pt>
                <c:pt idx="154">
                  <c:v>3.2691809301769861</c:v>
                </c:pt>
                <c:pt idx="155">
                  <c:v>3.4145979639307074</c:v>
                </c:pt>
                <c:pt idx="156">
                  <c:v>3.2768098859723489</c:v>
                </c:pt>
                <c:pt idx="157">
                  <c:v>3.5418618643632662</c:v>
                </c:pt>
                <c:pt idx="158">
                  <c:v>3.6847149782996009</c:v>
                </c:pt>
                <c:pt idx="159">
                  <c:v>3.9920085127003713</c:v>
                </c:pt>
                <c:pt idx="160">
                  <c:v>4.0222335159609335</c:v>
                </c:pt>
                <c:pt idx="161">
                  <c:v>4.1733046375365133</c:v>
                </c:pt>
                <c:pt idx="162">
                  <c:v>3.9863792177734334</c:v>
                </c:pt>
                <c:pt idx="163">
                  <c:v>4.0107462993084813</c:v>
                </c:pt>
                <c:pt idx="164">
                  <c:v>4.2497148553358262</c:v>
                </c:pt>
                <c:pt idx="165">
                  <c:v>4.1756617575486246</c:v>
                </c:pt>
                <c:pt idx="166">
                  <c:v>4.1585648029162936</c:v>
                </c:pt>
                <c:pt idx="167">
                  <c:v>4.434387061740332</c:v>
                </c:pt>
                <c:pt idx="168">
                  <c:v>4.128933389113552</c:v>
                </c:pt>
                <c:pt idx="169">
                  <c:v>4.482205874302327</c:v>
                </c:pt>
                <c:pt idx="170">
                  <c:v>4.6225155208389914</c:v>
                </c:pt>
                <c:pt idx="171">
                  <c:v>4.6738292224192639</c:v>
                </c:pt>
                <c:pt idx="172">
                  <c:v>4.8192025971005386</c:v>
                </c:pt>
                <c:pt idx="173">
                  <c:v>4.8245990558963348</c:v>
                </c:pt>
                <c:pt idx="174">
                  <c:v>4.7192544704297763</c:v>
                </c:pt>
                <c:pt idx="175">
                  <c:v>4.6298509265666077</c:v>
                </c:pt>
                <c:pt idx="176">
                  <c:v>4.8477060701037589</c:v>
                </c:pt>
                <c:pt idx="177">
                  <c:v>4.6311809060028306</c:v>
                </c:pt>
                <c:pt idx="178">
                  <c:v>4.6607921459210688</c:v>
                </c:pt>
                <c:pt idx="179">
                  <c:v>4.7339198065681858</c:v>
                </c:pt>
                <c:pt idx="180">
                  <c:v>4.194427619766623</c:v>
                </c:pt>
                <c:pt idx="181">
                  <c:v>4.4415560691207263</c:v>
                </c:pt>
                <c:pt idx="182">
                  <c:v>4.528243840361843</c:v>
                </c:pt>
                <c:pt idx="183">
                  <c:v>4.4863721518302313</c:v>
                </c:pt>
                <c:pt idx="184">
                  <c:v>4.5156579590919383</c:v>
                </c:pt>
                <c:pt idx="185">
                  <c:v>4.3050388937868034</c:v>
                </c:pt>
                <c:pt idx="186">
                  <c:v>3.9770688890448889</c:v>
                </c:pt>
                <c:pt idx="187">
                  <c:v>3.994740192836431</c:v>
                </c:pt>
                <c:pt idx="188">
                  <c:v>3.8182609203245934</c:v>
                </c:pt>
                <c:pt idx="189">
                  <c:v>3.465182597255243</c:v>
                </c:pt>
                <c:pt idx="190">
                  <c:v>3.4424086969705501</c:v>
                </c:pt>
                <c:pt idx="191">
                  <c:v>3.2669829017671375</c:v>
                </c:pt>
                <c:pt idx="192">
                  <c:v>2.8547190618106661</c:v>
                </c:pt>
                <c:pt idx="193">
                  <c:v>3.0511720190424314</c:v>
                </c:pt>
                <c:pt idx="194">
                  <c:v>3.0740731132978465</c:v>
                </c:pt>
                <c:pt idx="195">
                  <c:v>3.0321394682275624</c:v>
                </c:pt>
                <c:pt idx="196">
                  <c:v>3.0560391157151523</c:v>
                </c:pt>
                <c:pt idx="197">
                  <c:v>2.8656266148798637</c:v>
                </c:pt>
                <c:pt idx="198">
                  <c:v>2.7808245365113562</c:v>
                </c:pt>
                <c:pt idx="199">
                  <c:v>2.8886835708069412</c:v>
                </c:pt>
                <c:pt idx="200">
                  <c:v>2.8239657522649311</c:v>
                </c:pt>
                <c:pt idx="201">
                  <c:v>2.8243598765549423</c:v>
                </c:pt>
                <c:pt idx="202">
                  <c:v>2.9161428398974363</c:v>
                </c:pt>
                <c:pt idx="203">
                  <c:v>2.7982076609011965</c:v>
                </c:pt>
                <c:pt idx="204">
                  <c:v>2.4984488342295426</c:v>
                </c:pt>
                <c:pt idx="205">
                  <c:v>2.7337654271777967</c:v>
                </c:pt>
                <c:pt idx="206">
                  <c:v>2.8374733265048615</c:v>
                </c:pt>
                <c:pt idx="207">
                  <c:v>2.8229554063589517</c:v>
                </c:pt>
                <c:pt idx="208">
                  <c:v>2.9936786507980937</c:v>
                </c:pt>
                <c:pt idx="209">
                  <c:v>2.9348362435393556</c:v>
                </c:pt>
                <c:pt idx="210">
                  <c:v>2.899928803501886</c:v>
                </c:pt>
                <c:pt idx="211">
                  <c:v>2.9873206825654366</c:v>
                </c:pt>
                <c:pt idx="212">
                  <c:v>2.9227235869004558</c:v>
                </c:pt>
                <c:pt idx="213">
                  <c:v>2.9283290692157586</c:v>
                </c:pt>
                <c:pt idx="214">
                  <c:v>2.9100100884212048</c:v>
                </c:pt>
                <c:pt idx="215">
                  <c:v>2.9592267070834537</c:v>
                </c:pt>
                <c:pt idx="216">
                  <c:v>2.8057924340214764</c:v>
                </c:pt>
                <c:pt idx="217">
                  <c:v>2.9851382451028474</c:v>
                </c:pt>
                <c:pt idx="218">
                  <c:v>3.0248594242621589</c:v>
                </c:pt>
                <c:pt idx="219">
                  <c:v>3.1933411955271391</c:v>
                </c:pt>
                <c:pt idx="220">
                  <c:v>3.2080892593398072</c:v>
                </c:pt>
                <c:pt idx="221">
                  <c:v>3.0432094838608252</c:v>
                </c:pt>
                <c:pt idx="222">
                  <c:v>2.9708878763186974</c:v>
                </c:pt>
                <c:pt idx="223">
                  <c:v>2.8990190239881306</c:v>
                </c:pt>
                <c:pt idx="224">
                  <c:v>2.9629987893926795</c:v>
                </c:pt>
                <c:pt idx="225">
                  <c:v>2.9596732891836828</c:v>
                </c:pt>
                <c:pt idx="226">
                  <c:v>2.9300282766833456</c:v>
                </c:pt>
                <c:pt idx="227">
                  <c:v>3.0023959881384563</c:v>
                </c:pt>
                <c:pt idx="228">
                  <c:v>2.7686078717426121</c:v>
                </c:pt>
                <c:pt idx="229">
                  <c:v>2.8942743171455425</c:v>
                </c:pt>
                <c:pt idx="230">
                  <c:v>2.9498739321761609</c:v>
                </c:pt>
                <c:pt idx="231">
                  <c:v>3.0260631897397525</c:v>
                </c:pt>
                <c:pt idx="232">
                  <c:v>3.0792517465073459</c:v>
                </c:pt>
                <c:pt idx="233">
                  <c:v>3.0308448652273681</c:v>
                </c:pt>
                <c:pt idx="234">
                  <c:v>3.040915828793854</c:v>
                </c:pt>
                <c:pt idx="235">
                  <c:v>2.9684759439483792</c:v>
                </c:pt>
                <c:pt idx="236">
                  <c:v>3.0863932584404101</c:v>
                </c:pt>
                <c:pt idx="237">
                  <c:v>3.0648452177778589</c:v>
                </c:pt>
                <c:pt idx="238">
                  <c:v>3.0246207961309115</c:v>
                </c:pt>
                <c:pt idx="239">
                  <c:v>3.0527883307104804</c:v>
                </c:pt>
                <c:pt idx="240">
                  <c:v>2.88498433797447</c:v>
                </c:pt>
                <c:pt idx="241">
                  <c:v>2.9796211750856583</c:v>
                </c:pt>
                <c:pt idx="242">
                  <c:v>3.037302825887287</c:v>
                </c:pt>
                <c:pt idx="243">
                  <c:v>2.9962692513786493</c:v>
                </c:pt>
                <c:pt idx="244">
                  <c:v>3.079303103885318</c:v>
                </c:pt>
                <c:pt idx="245">
                  <c:v>3.0752854403451271</c:v>
                </c:pt>
                <c:pt idx="246">
                  <c:v>3.0833430002595694</c:v>
                </c:pt>
                <c:pt idx="247">
                  <c:v>3.0146318991361203</c:v>
                </c:pt>
                <c:pt idx="248">
                  <c:v>3.0316881579557067</c:v>
                </c:pt>
                <c:pt idx="249">
                  <c:v>3.0125679698631398</c:v>
                </c:pt>
                <c:pt idx="250">
                  <c:v>2.973064204074606</c:v>
                </c:pt>
                <c:pt idx="251">
                  <c:v>3.0467259005694145</c:v>
                </c:pt>
                <c:pt idx="252">
                  <c:v>2.8554165679596655</c:v>
                </c:pt>
                <c:pt idx="253">
                  <c:v>3.0568064587973995</c:v>
                </c:pt>
                <c:pt idx="254">
                  <c:v>3.1636224828236608</c:v>
                </c:pt>
                <c:pt idx="255">
                  <c:v>3.2353836188466274</c:v>
                </c:pt>
                <c:pt idx="256">
                  <c:v>3.279453007058966</c:v>
                </c:pt>
                <c:pt idx="257">
                  <c:v>3.2753246750938292</c:v>
                </c:pt>
                <c:pt idx="258">
                  <c:v>3.0614530335474615</c:v>
                </c:pt>
                <c:pt idx="259">
                  <c:v>3.2668324860389695</c:v>
                </c:pt>
                <c:pt idx="260">
                  <c:v>3.2645019024046937</c:v>
                </c:pt>
                <c:pt idx="261">
                  <c:v>3.2667045094740508</c:v>
                </c:pt>
                <c:pt idx="262">
                  <c:v>3.4233968799998014</c:v>
                </c:pt>
                <c:pt idx="263">
                  <c:v>3.4575946120242294</c:v>
                </c:pt>
                <c:pt idx="264">
                  <c:v>3.1893753916503815</c:v>
                </c:pt>
                <c:pt idx="265">
                  <c:v>3.7714597414444349</c:v>
                </c:pt>
                <c:pt idx="266">
                  <c:v>3.8177571395045788</c:v>
                </c:pt>
                <c:pt idx="267">
                  <c:v>3.9881586943340799</c:v>
                </c:pt>
                <c:pt idx="268">
                  <c:v>4.2124636795519494</c:v>
                </c:pt>
                <c:pt idx="269">
                  <c:v>4.2831842387538037</c:v>
                </c:pt>
                <c:pt idx="270">
                  <c:v>4.2949767394144054</c:v>
                </c:pt>
                <c:pt idx="271">
                  <c:v>4.438111440541145</c:v>
                </c:pt>
                <c:pt idx="272">
                  <c:v>4.4734881281328276</c:v>
                </c:pt>
                <c:pt idx="273">
                  <c:v>4.5239141535874046</c:v>
                </c:pt>
                <c:pt idx="274">
                  <c:v>4.5378951626870814</c:v>
                </c:pt>
                <c:pt idx="275">
                  <c:v>4.6049129537854414</c:v>
                </c:pt>
                <c:pt idx="276">
                  <c:v>4.3954789578624771</c:v>
                </c:pt>
                <c:pt idx="277">
                  <c:v>4.6671194146193491</c:v>
                </c:pt>
                <c:pt idx="278">
                  <c:v>4.9171963977254869</c:v>
                </c:pt>
                <c:pt idx="279">
                  <c:v>4.978802648216206</c:v>
                </c:pt>
                <c:pt idx="280">
                  <c:v>5.0516693858380091</c:v>
                </c:pt>
                <c:pt idx="281">
                  <c:v>5.0572832714609053</c:v>
                </c:pt>
                <c:pt idx="282">
                  <c:v>5.06517265320619</c:v>
                </c:pt>
                <c:pt idx="283">
                  <c:v>5.1471559167660139</c:v>
                </c:pt>
                <c:pt idx="284">
                  <c:v>5.1020681160307326</c:v>
                </c:pt>
                <c:pt idx="285">
                  <c:v>5.0984264337505056</c:v>
                </c:pt>
                <c:pt idx="286">
                  <c:v>5.0476955942805031</c:v>
                </c:pt>
                <c:pt idx="287">
                  <c:v>4.967941530237133</c:v>
                </c:pt>
                <c:pt idx="288">
                  <c:v>4.6700726140245088</c:v>
                </c:pt>
                <c:pt idx="289">
                  <c:v>4.8774687772709155</c:v>
                </c:pt>
                <c:pt idx="290">
                  <c:v>4.8779920916472141</c:v>
                </c:pt>
                <c:pt idx="291">
                  <c:v>4.9517686480364862</c:v>
                </c:pt>
                <c:pt idx="292">
                  <c:v>5.0476542049079001</c:v>
                </c:pt>
                <c:pt idx="293">
                  <c:v>4.9543396743965014</c:v>
                </c:pt>
                <c:pt idx="294">
                  <c:v>4.8077910339992957</c:v>
                </c:pt>
                <c:pt idx="295">
                  <c:v>4.8143232046915072</c:v>
                </c:pt>
                <c:pt idx="296">
                  <c:v>4.6007890752907095</c:v>
                </c:pt>
                <c:pt idx="297">
                  <c:v>4.5191056920185639</c:v>
                </c:pt>
                <c:pt idx="298">
                  <c:v>4.652728420650325</c:v>
                </c:pt>
                <c:pt idx="299">
                  <c:v>4.7559778048093513</c:v>
                </c:pt>
                <c:pt idx="300">
                  <c:v>4.4188439462530038</c:v>
                </c:pt>
                <c:pt idx="301">
                  <c:v>4.4166272275521603</c:v>
                </c:pt>
                <c:pt idx="302">
                  <c:v>4.5353959153449974</c:v>
                </c:pt>
                <c:pt idx="303">
                  <c:v>4.3029880619510807</c:v>
                </c:pt>
                <c:pt idx="304">
                  <c:v>4.294109491643078</c:v>
                </c:pt>
                <c:pt idx="305">
                  <c:v>4.0442756294880029</c:v>
                </c:pt>
                <c:pt idx="306">
                  <c:v>3.7835713868866034</c:v>
                </c:pt>
                <c:pt idx="307">
                  <c:v>3.8199528620278449</c:v>
                </c:pt>
                <c:pt idx="308">
                  <c:v>4.3231160321981799</c:v>
                </c:pt>
                <c:pt idx="309">
                  <c:v>4.6320093010641976</c:v>
                </c:pt>
                <c:pt idx="310">
                  <c:v>5.0040293455007472</c:v>
                </c:pt>
                <c:pt idx="311">
                  <c:v>5.1545396375857893</c:v>
                </c:pt>
                <c:pt idx="312">
                  <c:v>4.9638432846838558</c:v>
                </c:pt>
                <c:pt idx="313">
                  <c:v>5.1135268112548431</c:v>
                </c:pt>
                <c:pt idx="314">
                  <c:v>4.982456011932328</c:v>
                </c:pt>
                <c:pt idx="315">
                  <c:v>4.8427918263738903</c:v>
                </c:pt>
                <c:pt idx="316">
                  <c:v>4.8422237336565734</c:v>
                </c:pt>
                <c:pt idx="317">
                  <c:v>4.7712108806076898</c:v>
                </c:pt>
                <c:pt idx="318">
                  <c:v>4.5718862670794733</c:v>
                </c:pt>
                <c:pt idx="319">
                  <c:v>4.5324000724891382</c:v>
                </c:pt>
                <c:pt idx="320">
                  <c:v>4.422451110636775</c:v>
                </c:pt>
                <c:pt idx="321">
                  <c:v>4.2391311372832678</c:v>
                </c:pt>
                <c:pt idx="322">
                  <c:v>4.222240419344609</c:v>
                </c:pt>
                <c:pt idx="323">
                  <c:v>4.1563241048433648</c:v>
                </c:pt>
                <c:pt idx="324">
                  <c:v>3.861319947858699</c:v>
                </c:pt>
                <c:pt idx="325">
                  <c:v>4.0713435011970764</c:v>
                </c:pt>
                <c:pt idx="326">
                  <c:v>3.9439018644775725</c:v>
                </c:pt>
                <c:pt idx="327">
                  <c:v>3.7681355890374344</c:v>
                </c:pt>
                <c:pt idx="328">
                  <c:v>3.7398869494013609</c:v>
                </c:pt>
                <c:pt idx="329">
                  <c:v>3.7097384157665663</c:v>
                </c:pt>
                <c:pt idx="330">
                  <c:v>3.6496174553609331</c:v>
                </c:pt>
                <c:pt idx="331">
                  <c:v>3.5989341189044408</c:v>
                </c:pt>
                <c:pt idx="332">
                  <c:v>3.5746106046650628</c:v>
                </c:pt>
                <c:pt idx="333">
                  <c:v>3.5825035819678037</c:v>
                </c:pt>
                <c:pt idx="334">
                  <c:v>3.6478952137629777</c:v>
                </c:pt>
                <c:pt idx="335">
                  <c:v>3.7179311533537422</c:v>
                </c:pt>
                <c:pt idx="336">
                  <c:v>3.6202040288631152</c:v>
                </c:pt>
                <c:pt idx="337">
                  <c:v>3.8769420507148684</c:v>
                </c:pt>
                <c:pt idx="338">
                  <c:v>4.0315821501081217</c:v>
                </c:pt>
                <c:pt idx="339">
                  <c:v>4.2503050157031392</c:v>
                </c:pt>
                <c:pt idx="340">
                  <c:v>4.4996163386172734</c:v>
                </c:pt>
                <c:pt idx="341">
                  <c:v>4.5857992300428476</c:v>
                </c:pt>
                <c:pt idx="342">
                  <c:v>4.6614220085965625</c:v>
                </c:pt>
                <c:pt idx="343">
                  <c:v>4.8365717244701374</c:v>
                </c:pt>
                <c:pt idx="344">
                  <c:v>4.7928814272116975</c:v>
                </c:pt>
                <c:pt idx="345">
                  <c:v>5.0089320926932546</c:v>
                </c:pt>
                <c:pt idx="346">
                  <c:v>5.1106322460504634</c:v>
                </c:pt>
                <c:pt idx="347">
                  <c:v>5.2562628225970967</c:v>
                </c:pt>
                <c:pt idx="348">
                  <c:v>5.3427972400177088</c:v>
                </c:pt>
                <c:pt idx="349">
                  <c:v>5.3273742890328473</c:v>
                </c:pt>
                <c:pt idx="350">
                  <c:v>5.3215267201764744</c:v>
                </c:pt>
                <c:pt idx="351">
                  <c:v>5.2221404778832516</c:v>
                </c:pt>
                <c:pt idx="352">
                  <c:v>5.2811177750464564</c:v>
                </c:pt>
                <c:pt idx="353">
                  <c:v>5.2727032905768878</c:v>
                </c:pt>
                <c:pt idx="354">
                  <c:v>5.1406161105363699</c:v>
                </c:pt>
                <c:pt idx="355">
                  <c:v>5.3227232864185456</c:v>
                </c:pt>
                <c:pt idx="356">
                  <c:v>5.2139996994252868</c:v>
                </c:pt>
                <c:pt idx="357">
                  <c:v>5.062064152660863</c:v>
                </c:pt>
                <c:pt idx="358">
                  <c:v>5.0018265088310825</c:v>
                </c:pt>
                <c:pt idx="359">
                  <c:v>4.7992656602009154</c:v>
                </c:pt>
                <c:pt idx="360">
                  <c:v>4.4572122362100686</c:v>
                </c:pt>
                <c:pt idx="361">
                  <c:v>4.4744199743350297</c:v>
                </c:pt>
                <c:pt idx="362">
                  <c:v>4.3973956789700619</c:v>
                </c:pt>
                <c:pt idx="363">
                  <c:v>4.1922767841104642</c:v>
                </c:pt>
                <c:pt idx="364">
                  <c:v>4.1817797223794457</c:v>
                </c:pt>
                <c:pt idx="365">
                  <c:v>4.0936565748386187</c:v>
                </c:pt>
                <c:pt idx="366">
                  <c:v>3.8722347288392562</c:v>
                </c:pt>
                <c:pt idx="367">
                  <c:v>3.9966980799416114</c:v>
                </c:pt>
                <c:pt idx="368">
                  <c:v>3.9722391958626124</c:v>
                </c:pt>
                <c:pt idx="369">
                  <c:v>3.9732788179575236</c:v>
                </c:pt>
                <c:pt idx="370">
                  <c:v>3.9427595942417715</c:v>
                </c:pt>
                <c:pt idx="371">
                  <c:v>3.849364870760859</c:v>
                </c:pt>
                <c:pt idx="372">
                  <c:v>3.7972338769856631</c:v>
                </c:pt>
                <c:pt idx="373">
                  <c:v>3.8717583185321653</c:v>
                </c:pt>
                <c:pt idx="374">
                  <c:v>3.8435045014151159</c:v>
                </c:pt>
                <c:pt idx="375">
                  <c:v>3.8487383354781501</c:v>
                </c:pt>
                <c:pt idx="376">
                  <c:v>3.8379501310123154</c:v>
                </c:pt>
                <c:pt idx="377">
                  <c:v>3.8401562500678885</c:v>
                </c:pt>
                <c:pt idx="378">
                  <c:v>3.8317903608626289</c:v>
                </c:pt>
                <c:pt idx="379">
                  <c:v>3.8413324788195076</c:v>
                </c:pt>
                <c:pt idx="380">
                  <c:v>3.8414281762213265</c:v>
                </c:pt>
                <c:pt idx="381">
                  <c:v>3.8425792604662923</c:v>
                </c:pt>
                <c:pt idx="382">
                  <c:v>3.8381965955902588</c:v>
                </c:pt>
                <c:pt idx="383">
                  <c:v>3.8411516250379316</c:v>
                </c:pt>
                <c:pt idx="384">
                  <c:v>3.8357933621470592</c:v>
                </c:pt>
                <c:pt idx="385">
                  <c:v>3.8458494083354804</c:v>
                </c:pt>
                <c:pt idx="386">
                  <c:v>3.8226153707598285</c:v>
                </c:pt>
                <c:pt idx="387">
                  <c:v>3.8329984563742814</c:v>
                </c:pt>
                <c:pt idx="388">
                  <c:v>3.8275332859195945</c:v>
                </c:pt>
                <c:pt idx="389">
                  <c:v>3.8349173878930243</c:v>
                </c:pt>
                <c:pt idx="390">
                  <c:v>3.8317903608626289</c:v>
                </c:pt>
                <c:pt idx="391">
                  <c:v>3.8413324788195076</c:v>
                </c:pt>
                <c:pt idx="392">
                  <c:v>3.8414281762213265</c:v>
                </c:pt>
                <c:pt idx="393">
                  <c:v>3.8425792604662923</c:v>
                </c:pt>
                <c:pt idx="394">
                  <c:v>3.8381965955902588</c:v>
                </c:pt>
                <c:pt idx="395">
                  <c:v>3.8411516250379316</c:v>
                </c:pt>
                <c:pt idx="396">
                  <c:v>3.8357933621470592</c:v>
                </c:pt>
                <c:pt idx="397">
                  <c:v>3.8458494083354804</c:v>
                </c:pt>
                <c:pt idx="398">
                  <c:v>3.8226153707598285</c:v>
                </c:pt>
                <c:pt idx="399">
                  <c:v>3.8329984563742814</c:v>
                </c:pt>
                <c:pt idx="400">
                  <c:v>3.8275332859195945</c:v>
                </c:pt>
                <c:pt idx="401">
                  <c:v>3.8349173878930243</c:v>
                </c:pt>
                <c:pt idx="402">
                  <c:v>3.8317903608626289</c:v>
                </c:pt>
                <c:pt idx="403">
                  <c:v>3.8413324788195076</c:v>
                </c:pt>
                <c:pt idx="404">
                  <c:v>3.8414281762213265</c:v>
                </c:pt>
                <c:pt idx="405">
                  <c:v>3.8425792604662923</c:v>
                </c:pt>
                <c:pt idx="406">
                  <c:v>3.8381965955902588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23F7-45F2-918E-4D831B3C2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7296"/>
        <c:axId val="2467840"/>
      </c:lineChart>
      <c:dateAx>
        <c:axId val="2467296"/>
        <c:scaling>
          <c:orientation val="minMax"/>
          <c:max val="45809"/>
          <c:min val="39052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D3D3D3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72146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67840"/>
        <c:crosses val="autoZero"/>
        <c:auto val="1"/>
        <c:lblOffset val="100"/>
        <c:baseTimeUnit val="months"/>
      </c:dateAx>
      <c:valAx>
        <c:axId val="2467840"/>
        <c:scaling>
          <c:orientation val="minMax"/>
          <c:max val="10"/>
        </c:scaling>
        <c:delete val="0"/>
        <c:axPos val="l"/>
        <c:majorGridlines>
          <c:spPr>
            <a:ln w="3175" cap="flat" cmpd="sng" algn="ctr">
              <a:solidFill>
                <a:srgbClr val="D3D3D3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7F7F7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67296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72146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1.9854345347757697E-2"/>
          <c:y val="4.8990556079633325E-2"/>
          <c:w val="0.96640033864225616"/>
          <c:h val="0.81678373667839121"/>
        </c:manualLayout>
      </c:layout>
      <c:lineChart>
        <c:grouping val="standard"/>
        <c:varyColors val="0"/>
        <c:ser>
          <c:idx val="0"/>
          <c:order val="0"/>
          <c:tx>
            <c:strRef>
              <c:f>Proyeccion_NPL!$X$3:$X$4</c:f>
              <c:strCache>
                <c:ptCount val="2"/>
                <c:pt idx="0">
                  <c:v>Percentil</c:v>
                </c:pt>
                <c:pt idx="1">
                  <c:v>Comercial Percentil</c:v>
                </c:pt>
              </c:strCache>
            </c:strRef>
          </c:tx>
          <c:spPr>
            <a:ln w="38100" cap="rnd">
              <a:solidFill>
                <a:srgbClr val="004481"/>
              </a:solidFill>
              <a:round/>
            </a:ln>
            <a:effectLst/>
          </c:spPr>
          <c:marker>
            <c:symbol val="none"/>
          </c:marker>
          <c:cat>
            <c:numRef>
              <c:f>Proyeccion_NPL!$A$5:$A$411</c:f>
              <c:numCache>
                <c:formatCode>m/d/yyyy</c:formatCode>
                <c:ptCount val="407"/>
                <c:pt idx="0">
                  <c:v>34669</c:v>
                </c:pt>
                <c:pt idx="1">
                  <c:v>34700</c:v>
                </c:pt>
                <c:pt idx="2">
                  <c:v>34731</c:v>
                </c:pt>
                <c:pt idx="3">
                  <c:v>34759</c:v>
                </c:pt>
                <c:pt idx="4">
                  <c:v>34790</c:v>
                </c:pt>
                <c:pt idx="5">
                  <c:v>34820</c:v>
                </c:pt>
                <c:pt idx="6">
                  <c:v>34851</c:v>
                </c:pt>
                <c:pt idx="7">
                  <c:v>34881</c:v>
                </c:pt>
                <c:pt idx="8">
                  <c:v>34912</c:v>
                </c:pt>
                <c:pt idx="9">
                  <c:v>34943</c:v>
                </c:pt>
                <c:pt idx="10">
                  <c:v>34973</c:v>
                </c:pt>
                <c:pt idx="11">
                  <c:v>35004</c:v>
                </c:pt>
                <c:pt idx="12">
                  <c:v>35034</c:v>
                </c:pt>
                <c:pt idx="13">
                  <c:v>35065</c:v>
                </c:pt>
                <c:pt idx="14">
                  <c:v>35096</c:v>
                </c:pt>
                <c:pt idx="15">
                  <c:v>35125</c:v>
                </c:pt>
                <c:pt idx="16">
                  <c:v>35156</c:v>
                </c:pt>
                <c:pt idx="17">
                  <c:v>35186</c:v>
                </c:pt>
                <c:pt idx="18">
                  <c:v>35217</c:v>
                </c:pt>
                <c:pt idx="19">
                  <c:v>35247</c:v>
                </c:pt>
                <c:pt idx="20">
                  <c:v>35278</c:v>
                </c:pt>
                <c:pt idx="21">
                  <c:v>35309</c:v>
                </c:pt>
                <c:pt idx="22">
                  <c:v>35339</c:v>
                </c:pt>
                <c:pt idx="23">
                  <c:v>35370</c:v>
                </c:pt>
                <c:pt idx="24">
                  <c:v>35400</c:v>
                </c:pt>
                <c:pt idx="25">
                  <c:v>35431</c:v>
                </c:pt>
                <c:pt idx="26">
                  <c:v>35462</c:v>
                </c:pt>
                <c:pt idx="27">
                  <c:v>35490</c:v>
                </c:pt>
                <c:pt idx="28">
                  <c:v>35521</c:v>
                </c:pt>
                <c:pt idx="29">
                  <c:v>35551</c:v>
                </c:pt>
                <c:pt idx="30">
                  <c:v>35582</c:v>
                </c:pt>
                <c:pt idx="31">
                  <c:v>35612</c:v>
                </c:pt>
                <c:pt idx="32">
                  <c:v>35643</c:v>
                </c:pt>
                <c:pt idx="33">
                  <c:v>35674</c:v>
                </c:pt>
                <c:pt idx="34">
                  <c:v>35704</c:v>
                </c:pt>
                <c:pt idx="35">
                  <c:v>35735</c:v>
                </c:pt>
                <c:pt idx="36">
                  <c:v>35765</c:v>
                </c:pt>
                <c:pt idx="37">
                  <c:v>35796</c:v>
                </c:pt>
                <c:pt idx="38">
                  <c:v>35827</c:v>
                </c:pt>
                <c:pt idx="39">
                  <c:v>35855</c:v>
                </c:pt>
                <c:pt idx="40">
                  <c:v>35886</c:v>
                </c:pt>
                <c:pt idx="41">
                  <c:v>35916</c:v>
                </c:pt>
                <c:pt idx="42">
                  <c:v>35947</c:v>
                </c:pt>
                <c:pt idx="43">
                  <c:v>35977</c:v>
                </c:pt>
                <c:pt idx="44">
                  <c:v>36008</c:v>
                </c:pt>
                <c:pt idx="45">
                  <c:v>36039</c:v>
                </c:pt>
                <c:pt idx="46">
                  <c:v>36069</c:v>
                </c:pt>
                <c:pt idx="47">
                  <c:v>36100</c:v>
                </c:pt>
                <c:pt idx="48">
                  <c:v>36130</c:v>
                </c:pt>
                <c:pt idx="49">
                  <c:v>36161</c:v>
                </c:pt>
                <c:pt idx="50">
                  <c:v>36192</c:v>
                </c:pt>
                <c:pt idx="51">
                  <c:v>36220</c:v>
                </c:pt>
                <c:pt idx="52">
                  <c:v>36251</c:v>
                </c:pt>
                <c:pt idx="53">
                  <c:v>36281</c:v>
                </c:pt>
                <c:pt idx="54">
                  <c:v>36312</c:v>
                </c:pt>
                <c:pt idx="55">
                  <c:v>36342</c:v>
                </c:pt>
                <c:pt idx="56">
                  <c:v>36373</c:v>
                </c:pt>
                <c:pt idx="57">
                  <c:v>36404</c:v>
                </c:pt>
                <c:pt idx="58">
                  <c:v>36434</c:v>
                </c:pt>
                <c:pt idx="59">
                  <c:v>36465</c:v>
                </c:pt>
                <c:pt idx="60">
                  <c:v>36495</c:v>
                </c:pt>
                <c:pt idx="61">
                  <c:v>36526</c:v>
                </c:pt>
                <c:pt idx="62">
                  <c:v>36557</c:v>
                </c:pt>
                <c:pt idx="63">
                  <c:v>36586</c:v>
                </c:pt>
                <c:pt idx="64">
                  <c:v>36617</c:v>
                </c:pt>
                <c:pt idx="65">
                  <c:v>36647</c:v>
                </c:pt>
                <c:pt idx="66">
                  <c:v>36678</c:v>
                </c:pt>
                <c:pt idx="67">
                  <c:v>36708</c:v>
                </c:pt>
                <c:pt idx="68">
                  <c:v>36739</c:v>
                </c:pt>
                <c:pt idx="69">
                  <c:v>36770</c:v>
                </c:pt>
                <c:pt idx="70">
                  <c:v>36800</c:v>
                </c:pt>
                <c:pt idx="71">
                  <c:v>36831</c:v>
                </c:pt>
                <c:pt idx="72">
                  <c:v>36861</c:v>
                </c:pt>
                <c:pt idx="73">
                  <c:v>36892</c:v>
                </c:pt>
                <c:pt idx="74">
                  <c:v>36923</c:v>
                </c:pt>
                <c:pt idx="75">
                  <c:v>36951</c:v>
                </c:pt>
                <c:pt idx="76">
                  <c:v>36982</c:v>
                </c:pt>
                <c:pt idx="77">
                  <c:v>37012</c:v>
                </c:pt>
                <c:pt idx="78">
                  <c:v>37043</c:v>
                </c:pt>
                <c:pt idx="79">
                  <c:v>37073</c:v>
                </c:pt>
                <c:pt idx="80">
                  <c:v>37104</c:v>
                </c:pt>
                <c:pt idx="81">
                  <c:v>37135</c:v>
                </c:pt>
                <c:pt idx="82">
                  <c:v>37165</c:v>
                </c:pt>
                <c:pt idx="83">
                  <c:v>37196</c:v>
                </c:pt>
                <c:pt idx="84">
                  <c:v>37226</c:v>
                </c:pt>
                <c:pt idx="85">
                  <c:v>37257</c:v>
                </c:pt>
                <c:pt idx="86">
                  <c:v>37288</c:v>
                </c:pt>
                <c:pt idx="87">
                  <c:v>37316</c:v>
                </c:pt>
                <c:pt idx="88">
                  <c:v>37347</c:v>
                </c:pt>
                <c:pt idx="89">
                  <c:v>37377</c:v>
                </c:pt>
                <c:pt idx="90">
                  <c:v>37408</c:v>
                </c:pt>
                <c:pt idx="91">
                  <c:v>37438</c:v>
                </c:pt>
                <c:pt idx="92">
                  <c:v>37469</c:v>
                </c:pt>
                <c:pt idx="93">
                  <c:v>37500</c:v>
                </c:pt>
                <c:pt idx="94">
                  <c:v>37530</c:v>
                </c:pt>
                <c:pt idx="95">
                  <c:v>37561</c:v>
                </c:pt>
                <c:pt idx="96">
                  <c:v>37591</c:v>
                </c:pt>
                <c:pt idx="97">
                  <c:v>37622</c:v>
                </c:pt>
                <c:pt idx="98">
                  <c:v>37653</c:v>
                </c:pt>
                <c:pt idx="99">
                  <c:v>37681</c:v>
                </c:pt>
                <c:pt idx="100">
                  <c:v>37712</c:v>
                </c:pt>
                <c:pt idx="101">
                  <c:v>37742</c:v>
                </c:pt>
                <c:pt idx="102">
                  <c:v>37773</c:v>
                </c:pt>
                <c:pt idx="103">
                  <c:v>37803</c:v>
                </c:pt>
                <c:pt idx="104">
                  <c:v>37834</c:v>
                </c:pt>
                <c:pt idx="105">
                  <c:v>37865</c:v>
                </c:pt>
                <c:pt idx="106">
                  <c:v>37895</c:v>
                </c:pt>
                <c:pt idx="107">
                  <c:v>37926</c:v>
                </c:pt>
                <c:pt idx="108">
                  <c:v>37956</c:v>
                </c:pt>
                <c:pt idx="109">
                  <c:v>37987</c:v>
                </c:pt>
                <c:pt idx="110">
                  <c:v>38018</c:v>
                </c:pt>
                <c:pt idx="111">
                  <c:v>38047</c:v>
                </c:pt>
                <c:pt idx="112">
                  <c:v>38078</c:v>
                </c:pt>
                <c:pt idx="113">
                  <c:v>38108</c:v>
                </c:pt>
                <c:pt idx="114">
                  <c:v>38139</c:v>
                </c:pt>
                <c:pt idx="115">
                  <c:v>38169</c:v>
                </c:pt>
                <c:pt idx="116">
                  <c:v>38200</c:v>
                </c:pt>
                <c:pt idx="117">
                  <c:v>38231</c:v>
                </c:pt>
                <c:pt idx="118">
                  <c:v>38261</c:v>
                </c:pt>
                <c:pt idx="119">
                  <c:v>38292</c:v>
                </c:pt>
                <c:pt idx="120">
                  <c:v>38322</c:v>
                </c:pt>
                <c:pt idx="121">
                  <c:v>38353</c:v>
                </c:pt>
                <c:pt idx="122">
                  <c:v>38384</c:v>
                </c:pt>
                <c:pt idx="123">
                  <c:v>38412</c:v>
                </c:pt>
                <c:pt idx="124">
                  <c:v>38443</c:v>
                </c:pt>
                <c:pt idx="125">
                  <c:v>38473</c:v>
                </c:pt>
                <c:pt idx="126">
                  <c:v>38504</c:v>
                </c:pt>
                <c:pt idx="127">
                  <c:v>38534</c:v>
                </c:pt>
                <c:pt idx="128">
                  <c:v>38565</c:v>
                </c:pt>
                <c:pt idx="129">
                  <c:v>38596</c:v>
                </c:pt>
                <c:pt idx="130">
                  <c:v>38626</c:v>
                </c:pt>
                <c:pt idx="131">
                  <c:v>38657</c:v>
                </c:pt>
                <c:pt idx="132">
                  <c:v>38687</c:v>
                </c:pt>
                <c:pt idx="133">
                  <c:v>38718</c:v>
                </c:pt>
                <c:pt idx="134">
                  <c:v>38749</c:v>
                </c:pt>
                <c:pt idx="135">
                  <c:v>38777</c:v>
                </c:pt>
                <c:pt idx="136">
                  <c:v>38808</c:v>
                </c:pt>
                <c:pt idx="137">
                  <c:v>38838</c:v>
                </c:pt>
                <c:pt idx="138">
                  <c:v>38869</c:v>
                </c:pt>
                <c:pt idx="139">
                  <c:v>38899</c:v>
                </c:pt>
                <c:pt idx="140">
                  <c:v>38930</c:v>
                </c:pt>
                <c:pt idx="141">
                  <c:v>38961</c:v>
                </c:pt>
                <c:pt idx="142">
                  <c:v>38991</c:v>
                </c:pt>
                <c:pt idx="143">
                  <c:v>39022</c:v>
                </c:pt>
                <c:pt idx="144">
                  <c:v>39052</c:v>
                </c:pt>
                <c:pt idx="145">
                  <c:v>39083</c:v>
                </c:pt>
                <c:pt idx="146">
                  <c:v>39114</c:v>
                </c:pt>
                <c:pt idx="147">
                  <c:v>39142</c:v>
                </c:pt>
                <c:pt idx="148">
                  <c:v>39173</c:v>
                </c:pt>
                <c:pt idx="149">
                  <c:v>39203</c:v>
                </c:pt>
                <c:pt idx="150">
                  <c:v>39234</c:v>
                </c:pt>
                <c:pt idx="151">
                  <c:v>39264</c:v>
                </c:pt>
                <c:pt idx="152">
                  <c:v>39295</c:v>
                </c:pt>
                <c:pt idx="153">
                  <c:v>39326</c:v>
                </c:pt>
                <c:pt idx="154">
                  <c:v>39356</c:v>
                </c:pt>
                <c:pt idx="155">
                  <c:v>39387</c:v>
                </c:pt>
                <c:pt idx="156">
                  <c:v>39417</c:v>
                </c:pt>
                <c:pt idx="157">
                  <c:v>39448</c:v>
                </c:pt>
                <c:pt idx="158">
                  <c:v>39479</c:v>
                </c:pt>
                <c:pt idx="159">
                  <c:v>39508</c:v>
                </c:pt>
                <c:pt idx="160">
                  <c:v>39539</c:v>
                </c:pt>
                <c:pt idx="161">
                  <c:v>39569</c:v>
                </c:pt>
                <c:pt idx="162">
                  <c:v>39600</c:v>
                </c:pt>
                <c:pt idx="163">
                  <c:v>39630</c:v>
                </c:pt>
                <c:pt idx="164">
                  <c:v>39661</c:v>
                </c:pt>
                <c:pt idx="165">
                  <c:v>39692</c:v>
                </c:pt>
                <c:pt idx="166">
                  <c:v>39722</c:v>
                </c:pt>
                <c:pt idx="167">
                  <c:v>39753</c:v>
                </c:pt>
                <c:pt idx="168">
                  <c:v>39783</c:v>
                </c:pt>
                <c:pt idx="169">
                  <c:v>39814</c:v>
                </c:pt>
                <c:pt idx="170">
                  <c:v>39845</c:v>
                </c:pt>
                <c:pt idx="171">
                  <c:v>39873</c:v>
                </c:pt>
                <c:pt idx="172">
                  <c:v>39904</c:v>
                </c:pt>
                <c:pt idx="173">
                  <c:v>39934</c:v>
                </c:pt>
                <c:pt idx="174">
                  <c:v>39965</c:v>
                </c:pt>
                <c:pt idx="175">
                  <c:v>39995</c:v>
                </c:pt>
                <c:pt idx="176">
                  <c:v>40026</c:v>
                </c:pt>
                <c:pt idx="177">
                  <c:v>40057</c:v>
                </c:pt>
                <c:pt idx="178">
                  <c:v>40087</c:v>
                </c:pt>
                <c:pt idx="179">
                  <c:v>40118</c:v>
                </c:pt>
                <c:pt idx="180">
                  <c:v>40148</c:v>
                </c:pt>
                <c:pt idx="181">
                  <c:v>40179</c:v>
                </c:pt>
                <c:pt idx="182">
                  <c:v>40210</c:v>
                </c:pt>
                <c:pt idx="183">
                  <c:v>40238</c:v>
                </c:pt>
                <c:pt idx="184">
                  <c:v>40269</c:v>
                </c:pt>
                <c:pt idx="185">
                  <c:v>40299</c:v>
                </c:pt>
                <c:pt idx="186">
                  <c:v>40330</c:v>
                </c:pt>
                <c:pt idx="187">
                  <c:v>40360</c:v>
                </c:pt>
                <c:pt idx="188">
                  <c:v>40391</c:v>
                </c:pt>
                <c:pt idx="189">
                  <c:v>40422</c:v>
                </c:pt>
                <c:pt idx="190">
                  <c:v>40452</c:v>
                </c:pt>
                <c:pt idx="191">
                  <c:v>40483</c:v>
                </c:pt>
                <c:pt idx="192">
                  <c:v>40513</c:v>
                </c:pt>
                <c:pt idx="193">
                  <c:v>40544</c:v>
                </c:pt>
                <c:pt idx="194">
                  <c:v>40575</c:v>
                </c:pt>
                <c:pt idx="195">
                  <c:v>40603</c:v>
                </c:pt>
                <c:pt idx="196">
                  <c:v>40634</c:v>
                </c:pt>
                <c:pt idx="197">
                  <c:v>40664</c:v>
                </c:pt>
                <c:pt idx="198">
                  <c:v>40695</c:v>
                </c:pt>
                <c:pt idx="199">
                  <c:v>40725</c:v>
                </c:pt>
                <c:pt idx="200">
                  <c:v>40756</c:v>
                </c:pt>
                <c:pt idx="201">
                  <c:v>40787</c:v>
                </c:pt>
                <c:pt idx="202">
                  <c:v>40817</c:v>
                </c:pt>
                <c:pt idx="203">
                  <c:v>40848</c:v>
                </c:pt>
                <c:pt idx="204">
                  <c:v>40878</c:v>
                </c:pt>
                <c:pt idx="205">
                  <c:v>40909</c:v>
                </c:pt>
                <c:pt idx="206">
                  <c:v>40940</c:v>
                </c:pt>
                <c:pt idx="207">
                  <c:v>40969</c:v>
                </c:pt>
                <c:pt idx="208">
                  <c:v>41000</c:v>
                </c:pt>
                <c:pt idx="209">
                  <c:v>41030</c:v>
                </c:pt>
                <c:pt idx="210">
                  <c:v>41061</c:v>
                </c:pt>
                <c:pt idx="211">
                  <c:v>41091</c:v>
                </c:pt>
                <c:pt idx="212">
                  <c:v>41122</c:v>
                </c:pt>
                <c:pt idx="213">
                  <c:v>41153</c:v>
                </c:pt>
                <c:pt idx="214">
                  <c:v>41183</c:v>
                </c:pt>
                <c:pt idx="215">
                  <c:v>41214</c:v>
                </c:pt>
                <c:pt idx="216">
                  <c:v>41244</c:v>
                </c:pt>
                <c:pt idx="217">
                  <c:v>41275</c:v>
                </c:pt>
                <c:pt idx="218">
                  <c:v>41306</c:v>
                </c:pt>
                <c:pt idx="219">
                  <c:v>41334</c:v>
                </c:pt>
                <c:pt idx="220">
                  <c:v>41365</c:v>
                </c:pt>
                <c:pt idx="221">
                  <c:v>41395</c:v>
                </c:pt>
                <c:pt idx="222">
                  <c:v>41426</c:v>
                </c:pt>
                <c:pt idx="223">
                  <c:v>41456</c:v>
                </c:pt>
                <c:pt idx="224">
                  <c:v>41487</c:v>
                </c:pt>
                <c:pt idx="225">
                  <c:v>41518</c:v>
                </c:pt>
                <c:pt idx="226">
                  <c:v>41548</c:v>
                </c:pt>
                <c:pt idx="227">
                  <c:v>41579</c:v>
                </c:pt>
                <c:pt idx="228">
                  <c:v>41609</c:v>
                </c:pt>
                <c:pt idx="229">
                  <c:v>41640</c:v>
                </c:pt>
                <c:pt idx="230">
                  <c:v>41671</c:v>
                </c:pt>
                <c:pt idx="231">
                  <c:v>41699</c:v>
                </c:pt>
                <c:pt idx="232">
                  <c:v>41730</c:v>
                </c:pt>
                <c:pt idx="233">
                  <c:v>41760</c:v>
                </c:pt>
                <c:pt idx="234">
                  <c:v>41791</c:v>
                </c:pt>
                <c:pt idx="235">
                  <c:v>41821</c:v>
                </c:pt>
                <c:pt idx="236">
                  <c:v>41852</c:v>
                </c:pt>
                <c:pt idx="237">
                  <c:v>41883</c:v>
                </c:pt>
                <c:pt idx="238">
                  <c:v>41913</c:v>
                </c:pt>
                <c:pt idx="239">
                  <c:v>41944</c:v>
                </c:pt>
                <c:pt idx="240">
                  <c:v>41974</c:v>
                </c:pt>
                <c:pt idx="241">
                  <c:v>42005</c:v>
                </c:pt>
                <c:pt idx="242">
                  <c:v>42036</c:v>
                </c:pt>
                <c:pt idx="243">
                  <c:v>42064</c:v>
                </c:pt>
                <c:pt idx="244">
                  <c:v>42095</c:v>
                </c:pt>
                <c:pt idx="245">
                  <c:v>42125</c:v>
                </c:pt>
                <c:pt idx="246">
                  <c:v>42156</c:v>
                </c:pt>
                <c:pt idx="247">
                  <c:v>42186</c:v>
                </c:pt>
                <c:pt idx="248">
                  <c:v>42217</c:v>
                </c:pt>
                <c:pt idx="249">
                  <c:v>42248</c:v>
                </c:pt>
                <c:pt idx="250">
                  <c:v>42278</c:v>
                </c:pt>
                <c:pt idx="251">
                  <c:v>42309</c:v>
                </c:pt>
                <c:pt idx="252">
                  <c:v>42339</c:v>
                </c:pt>
                <c:pt idx="253">
                  <c:v>42370</c:v>
                </c:pt>
                <c:pt idx="254">
                  <c:v>42401</c:v>
                </c:pt>
                <c:pt idx="255">
                  <c:v>42430</c:v>
                </c:pt>
                <c:pt idx="256">
                  <c:v>42461</c:v>
                </c:pt>
                <c:pt idx="257">
                  <c:v>42491</c:v>
                </c:pt>
                <c:pt idx="258">
                  <c:v>42522</c:v>
                </c:pt>
                <c:pt idx="259">
                  <c:v>42552</c:v>
                </c:pt>
                <c:pt idx="260">
                  <c:v>42583</c:v>
                </c:pt>
                <c:pt idx="261">
                  <c:v>42614</c:v>
                </c:pt>
                <c:pt idx="262">
                  <c:v>42644</c:v>
                </c:pt>
                <c:pt idx="263">
                  <c:v>42675</c:v>
                </c:pt>
                <c:pt idx="264">
                  <c:v>42705</c:v>
                </c:pt>
                <c:pt idx="265">
                  <c:v>42736</c:v>
                </c:pt>
                <c:pt idx="266">
                  <c:v>42767</c:v>
                </c:pt>
                <c:pt idx="267">
                  <c:v>42795</c:v>
                </c:pt>
                <c:pt idx="268">
                  <c:v>42826</c:v>
                </c:pt>
                <c:pt idx="269">
                  <c:v>42856</c:v>
                </c:pt>
                <c:pt idx="270">
                  <c:v>42887</c:v>
                </c:pt>
                <c:pt idx="271">
                  <c:v>42917</c:v>
                </c:pt>
                <c:pt idx="272">
                  <c:v>42948</c:v>
                </c:pt>
                <c:pt idx="273">
                  <c:v>42979</c:v>
                </c:pt>
                <c:pt idx="274">
                  <c:v>43009</c:v>
                </c:pt>
                <c:pt idx="275">
                  <c:v>43040</c:v>
                </c:pt>
                <c:pt idx="276">
                  <c:v>43070</c:v>
                </c:pt>
                <c:pt idx="277">
                  <c:v>43101</c:v>
                </c:pt>
                <c:pt idx="278">
                  <c:v>43132</c:v>
                </c:pt>
                <c:pt idx="279">
                  <c:v>43160</c:v>
                </c:pt>
                <c:pt idx="280">
                  <c:v>43191</c:v>
                </c:pt>
                <c:pt idx="281">
                  <c:v>43221</c:v>
                </c:pt>
                <c:pt idx="282">
                  <c:v>43252</c:v>
                </c:pt>
                <c:pt idx="283">
                  <c:v>43282</c:v>
                </c:pt>
                <c:pt idx="284">
                  <c:v>43313</c:v>
                </c:pt>
                <c:pt idx="285">
                  <c:v>43344</c:v>
                </c:pt>
                <c:pt idx="286">
                  <c:v>43374</c:v>
                </c:pt>
                <c:pt idx="287">
                  <c:v>43405</c:v>
                </c:pt>
                <c:pt idx="288">
                  <c:v>43435</c:v>
                </c:pt>
                <c:pt idx="289">
                  <c:v>43466</c:v>
                </c:pt>
                <c:pt idx="290">
                  <c:v>43497</c:v>
                </c:pt>
                <c:pt idx="291">
                  <c:v>43525</c:v>
                </c:pt>
                <c:pt idx="292">
                  <c:v>43556</c:v>
                </c:pt>
                <c:pt idx="293">
                  <c:v>43586</c:v>
                </c:pt>
                <c:pt idx="294">
                  <c:v>43617</c:v>
                </c:pt>
                <c:pt idx="295">
                  <c:v>43647</c:v>
                </c:pt>
                <c:pt idx="296">
                  <c:v>43678</c:v>
                </c:pt>
                <c:pt idx="297">
                  <c:v>43709</c:v>
                </c:pt>
                <c:pt idx="298">
                  <c:v>43739</c:v>
                </c:pt>
                <c:pt idx="299">
                  <c:v>43770</c:v>
                </c:pt>
                <c:pt idx="300">
                  <c:v>43800</c:v>
                </c:pt>
                <c:pt idx="301">
                  <c:v>43831</c:v>
                </c:pt>
                <c:pt idx="302">
                  <c:v>43862</c:v>
                </c:pt>
                <c:pt idx="303">
                  <c:v>43891</c:v>
                </c:pt>
                <c:pt idx="304">
                  <c:v>43922</c:v>
                </c:pt>
                <c:pt idx="305">
                  <c:v>43952</c:v>
                </c:pt>
                <c:pt idx="306">
                  <c:v>43983</c:v>
                </c:pt>
                <c:pt idx="307">
                  <c:v>44013</c:v>
                </c:pt>
                <c:pt idx="308">
                  <c:v>44044</c:v>
                </c:pt>
                <c:pt idx="309">
                  <c:v>44075</c:v>
                </c:pt>
                <c:pt idx="310">
                  <c:v>44105</c:v>
                </c:pt>
                <c:pt idx="311">
                  <c:v>44136</c:v>
                </c:pt>
                <c:pt idx="312">
                  <c:v>44166</c:v>
                </c:pt>
                <c:pt idx="313">
                  <c:v>44197</c:v>
                </c:pt>
                <c:pt idx="314">
                  <c:v>44228</c:v>
                </c:pt>
                <c:pt idx="315">
                  <c:v>44256</c:v>
                </c:pt>
                <c:pt idx="316">
                  <c:v>44287</c:v>
                </c:pt>
                <c:pt idx="317">
                  <c:v>44317</c:v>
                </c:pt>
                <c:pt idx="318">
                  <c:v>44348</c:v>
                </c:pt>
                <c:pt idx="319">
                  <c:v>44378</c:v>
                </c:pt>
                <c:pt idx="320">
                  <c:v>44409</c:v>
                </c:pt>
                <c:pt idx="321">
                  <c:v>44440</c:v>
                </c:pt>
                <c:pt idx="322">
                  <c:v>44470</c:v>
                </c:pt>
                <c:pt idx="323">
                  <c:v>44501</c:v>
                </c:pt>
                <c:pt idx="324">
                  <c:v>44531</c:v>
                </c:pt>
                <c:pt idx="325">
                  <c:v>44562</c:v>
                </c:pt>
                <c:pt idx="326">
                  <c:v>44593</c:v>
                </c:pt>
                <c:pt idx="327">
                  <c:v>44621</c:v>
                </c:pt>
                <c:pt idx="328">
                  <c:v>44652</c:v>
                </c:pt>
                <c:pt idx="329">
                  <c:v>44682</c:v>
                </c:pt>
                <c:pt idx="330">
                  <c:v>44713</c:v>
                </c:pt>
                <c:pt idx="331">
                  <c:v>44743</c:v>
                </c:pt>
                <c:pt idx="332">
                  <c:v>44774</c:v>
                </c:pt>
                <c:pt idx="333">
                  <c:v>44805</c:v>
                </c:pt>
                <c:pt idx="334">
                  <c:v>44835</c:v>
                </c:pt>
                <c:pt idx="335">
                  <c:v>44866</c:v>
                </c:pt>
                <c:pt idx="336">
                  <c:v>44896</c:v>
                </c:pt>
                <c:pt idx="337">
                  <c:v>44927</c:v>
                </c:pt>
                <c:pt idx="338">
                  <c:v>44958</c:v>
                </c:pt>
                <c:pt idx="339">
                  <c:v>44986</c:v>
                </c:pt>
                <c:pt idx="340">
                  <c:v>45017</c:v>
                </c:pt>
                <c:pt idx="341">
                  <c:v>45047</c:v>
                </c:pt>
                <c:pt idx="342">
                  <c:v>45078</c:v>
                </c:pt>
                <c:pt idx="343">
                  <c:v>45108</c:v>
                </c:pt>
                <c:pt idx="344">
                  <c:v>45139</c:v>
                </c:pt>
                <c:pt idx="345">
                  <c:v>45170</c:v>
                </c:pt>
                <c:pt idx="346">
                  <c:v>45200</c:v>
                </c:pt>
                <c:pt idx="347">
                  <c:v>45231</c:v>
                </c:pt>
                <c:pt idx="348">
                  <c:v>45261</c:v>
                </c:pt>
                <c:pt idx="349">
                  <c:v>45292</c:v>
                </c:pt>
                <c:pt idx="350">
                  <c:v>45323</c:v>
                </c:pt>
                <c:pt idx="351">
                  <c:v>45352</c:v>
                </c:pt>
                <c:pt idx="352">
                  <c:v>45383</c:v>
                </c:pt>
                <c:pt idx="353">
                  <c:v>45413</c:v>
                </c:pt>
                <c:pt idx="354">
                  <c:v>45444</c:v>
                </c:pt>
                <c:pt idx="355">
                  <c:v>45474</c:v>
                </c:pt>
                <c:pt idx="356">
                  <c:v>45505</c:v>
                </c:pt>
                <c:pt idx="357">
                  <c:v>45536</c:v>
                </c:pt>
                <c:pt idx="358">
                  <c:v>45566</c:v>
                </c:pt>
                <c:pt idx="359">
                  <c:v>45597</c:v>
                </c:pt>
                <c:pt idx="360">
                  <c:v>45627</c:v>
                </c:pt>
                <c:pt idx="361">
                  <c:v>45658</c:v>
                </c:pt>
                <c:pt idx="362">
                  <c:v>45689</c:v>
                </c:pt>
                <c:pt idx="363">
                  <c:v>45717</c:v>
                </c:pt>
                <c:pt idx="364">
                  <c:v>45748</c:v>
                </c:pt>
                <c:pt idx="365">
                  <c:v>45778</c:v>
                </c:pt>
                <c:pt idx="366">
                  <c:v>45809</c:v>
                </c:pt>
                <c:pt idx="367">
                  <c:v>45839</c:v>
                </c:pt>
                <c:pt idx="368">
                  <c:v>45870</c:v>
                </c:pt>
                <c:pt idx="369">
                  <c:v>45901</c:v>
                </c:pt>
                <c:pt idx="370">
                  <c:v>45931</c:v>
                </c:pt>
                <c:pt idx="371">
                  <c:v>45962</c:v>
                </c:pt>
                <c:pt idx="372">
                  <c:v>45992</c:v>
                </c:pt>
                <c:pt idx="373">
                  <c:v>46023</c:v>
                </c:pt>
                <c:pt idx="374">
                  <c:v>46054</c:v>
                </c:pt>
                <c:pt idx="375">
                  <c:v>46082</c:v>
                </c:pt>
                <c:pt idx="376">
                  <c:v>46113</c:v>
                </c:pt>
                <c:pt idx="377">
                  <c:v>46143</c:v>
                </c:pt>
                <c:pt idx="378">
                  <c:v>46174</c:v>
                </c:pt>
                <c:pt idx="379">
                  <c:v>46204</c:v>
                </c:pt>
                <c:pt idx="380">
                  <c:v>46235</c:v>
                </c:pt>
                <c:pt idx="381">
                  <c:v>46266</c:v>
                </c:pt>
                <c:pt idx="382">
                  <c:v>46296</c:v>
                </c:pt>
                <c:pt idx="383">
                  <c:v>46327</c:v>
                </c:pt>
                <c:pt idx="384">
                  <c:v>46357</c:v>
                </c:pt>
                <c:pt idx="385">
                  <c:v>46388</c:v>
                </c:pt>
                <c:pt idx="386">
                  <c:v>46419</c:v>
                </c:pt>
                <c:pt idx="387">
                  <c:v>46447</c:v>
                </c:pt>
                <c:pt idx="388">
                  <c:v>46478</c:v>
                </c:pt>
                <c:pt idx="389">
                  <c:v>46508</c:v>
                </c:pt>
                <c:pt idx="390">
                  <c:v>46539</c:v>
                </c:pt>
                <c:pt idx="391">
                  <c:v>46569</c:v>
                </c:pt>
                <c:pt idx="392">
                  <c:v>46600</c:v>
                </c:pt>
                <c:pt idx="393">
                  <c:v>46631</c:v>
                </c:pt>
                <c:pt idx="394">
                  <c:v>46661</c:v>
                </c:pt>
                <c:pt idx="395">
                  <c:v>46692</c:v>
                </c:pt>
                <c:pt idx="396">
                  <c:v>46722</c:v>
                </c:pt>
                <c:pt idx="397">
                  <c:v>46753</c:v>
                </c:pt>
                <c:pt idx="398">
                  <c:v>46784</c:v>
                </c:pt>
                <c:pt idx="399">
                  <c:v>46813</c:v>
                </c:pt>
                <c:pt idx="400">
                  <c:v>46844</c:v>
                </c:pt>
                <c:pt idx="401">
                  <c:v>46874</c:v>
                </c:pt>
                <c:pt idx="402">
                  <c:v>46905</c:v>
                </c:pt>
                <c:pt idx="403">
                  <c:v>46935</c:v>
                </c:pt>
                <c:pt idx="404">
                  <c:v>46966</c:v>
                </c:pt>
                <c:pt idx="405">
                  <c:v>46997</c:v>
                </c:pt>
                <c:pt idx="406">
                  <c:v>47027</c:v>
                </c:pt>
              </c:numCache>
            </c:numRef>
          </c:cat>
          <c:val>
            <c:numRef>
              <c:f>Proyeccion_NPL!$X$5:$X$411</c:f>
              <c:numCache>
                <c:formatCode>General</c:formatCode>
                <c:ptCount val="407"/>
                <c:pt idx="0">
                  <c:v>0.54900000000000004</c:v>
                </c:pt>
                <c:pt idx="1">
                  <c:v>0.627</c:v>
                </c:pt>
                <c:pt idx="2">
                  <c:v>0.66800000000000004</c:v>
                </c:pt>
                <c:pt idx="3">
                  <c:v>0.61899999999999999</c:v>
                </c:pt>
                <c:pt idx="4">
                  <c:v>0.63300000000000001</c:v>
                </c:pt>
                <c:pt idx="5">
                  <c:v>0.61299999999999999</c:v>
                </c:pt>
                <c:pt idx="6">
                  <c:v>0.58699999999999997</c:v>
                </c:pt>
                <c:pt idx="7">
                  <c:v>0.72</c:v>
                </c:pt>
                <c:pt idx="8">
                  <c:v>0.71799999999999997</c:v>
                </c:pt>
                <c:pt idx="9">
                  <c:v>0.65400000000000003</c:v>
                </c:pt>
                <c:pt idx="10">
                  <c:v>0.71499999999999997</c:v>
                </c:pt>
                <c:pt idx="11">
                  <c:v>0.70899999999999996</c:v>
                </c:pt>
                <c:pt idx="12">
                  <c:v>0.60399999999999998</c:v>
                </c:pt>
                <c:pt idx="13">
                  <c:v>0.71199999999999997</c:v>
                </c:pt>
                <c:pt idx="14">
                  <c:v>0.76700000000000002</c:v>
                </c:pt>
                <c:pt idx="15">
                  <c:v>0.75</c:v>
                </c:pt>
                <c:pt idx="16">
                  <c:v>0.79300000000000004</c:v>
                </c:pt>
                <c:pt idx="17">
                  <c:v>0.79600000000000004</c:v>
                </c:pt>
                <c:pt idx="18">
                  <c:v>0.78400000000000003</c:v>
                </c:pt>
                <c:pt idx="19">
                  <c:v>0.80200000000000005</c:v>
                </c:pt>
                <c:pt idx="20">
                  <c:v>0.82499999999999996</c:v>
                </c:pt>
                <c:pt idx="21">
                  <c:v>0.81100000000000005</c:v>
                </c:pt>
                <c:pt idx="22">
                  <c:v>0.84799999999999998</c:v>
                </c:pt>
                <c:pt idx="23">
                  <c:v>0.85699999999999998</c:v>
                </c:pt>
                <c:pt idx="24">
                  <c:v>0.80800000000000005</c:v>
                </c:pt>
                <c:pt idx="25">
                  <c:v>0.86899999999999999</c:v>
                </c:pt>
                <c:pt idx="26">
                  <c:v>0.86</c:v>
                </c:pt>
                <c:pt idx="27">
                  <c:v>0.86299999999999999</c:v>
                </c:pt>
                <c:pt idx="28">
                  <c:v>0.88900000000000001</c:v>
                </c:pt>
                <c:pt idx="29">
                  <c:v>0.872</c:v>
                </c:pt>
                <c:pt idx="30">
                  <c:v>0.83399999999999996</c:v>
                </c:pt>
                <c:pt idx="31">
                  <c:v>0.86599999999999999</c:v>
                </c:pt>
                <c:pt idx="32">
                  <c:v>0.875</c:v>
                </c:pt>
                <c:pt idx="33">
                  <c:v>0.85099999999999998</c:v>
                </c:pt>
                <c:pt idx="34">
                  <c:v>0.83099999999999996</c:v>
                </c:pt>
                <c:pt idx="35">
                  <c:v>0.84</c:v>
                </c:pt>
                <c:pt idx="36">
                  <c:v>0.79900000000000004</c:v>
                </c:pt>
                <c:pt idx="37">
                  <c:v>0.81899999999999995</c:v>
                </c:pt>
                <c:pt idx="38">
                  <c:v>0.83699999999999997</c:v>
                </c:pt>
                <c:pt idx="39">
                  <c:v>0.88</c:v>
                </c:pt>
                <c:pt idx="40">
                  <c:v>0.89200000000000002</c:v>
                </c:pt>
                <c:pt idx="41">
                  <c:v>0.88600000000000001</c:v>
                </c:pt>
                <c:pt idx="42">
                  <c:v>0.90100000000000002</c:v>
                </c:pt>
                <c:pt idx="43">
                  <c:v>0.91200000000000003</c:v>
                </c:pt>
                <c:pt idx="44">
                  <c:v>0.92700000000000005</c:v>
                </c:pt>
                <c:pt idx="45">
                  <c:v>0.92400000000000004</c:v>
                </c:pt>
                <c:pt idx="46">
                  <c:v>0.93300000000000005</c:v>
                </c:pt>
                <c:pt idx="47">
                  <c:v>0.94699999999999995</c:v>
                </c:pt>
                <c:pt idx="48">
                  <c:v>0.93600000000000005</c:v>
                </c:pt>
                <c:pt idx="49">
                  <c:v>0.97</c:v>
                </c:pt>
                <c:pt idx="50">
                  <c:v>0.97299999999999998</c:v>
                </c:pt>
                <c:pt idx="51">
                  <c:v>0.98199999999999998</c:v>
                </c:pt>
                <c:pt idx="52">
                  <c:v>0.99399999999999999</c:v>
                </c:pt>
                <c:pt idx="53">
                  <c:v>0.997</c:v>
                </c:pt>
                <c:pt idx="54">
                  <c:v>0.98799999999999999</c:v>
                </c:pt>
                <c:pt idx="55">
                  <c:v>0.98499999999999999</c:v>
                </c:pt>
                <c:pt idx="56">
                  <c:v>0.97899999999999998</c:v>
                </c:pt>
                <c:pt idx="57">
                  <c:v>0.97599999999999998</c:v>
                </c:pt>
                <c:pt idx="58">
                  <c:v>0.99099999999999999</c:v>
                </c:pt>
                <c:pt idx="59">
                  <c:v>1</c:v>
                </c:pt>
                <c:pt idx="60">
                  <c:v>0.95899999999999996</c:v>
                </c:pt>
                <c:pt idx="61">
                  <c:v>0.94399999999999995</c:v>
                </c:pt>
                <c:pt idx="62">
                  <c:v>0.96799999999999997</c:v>
                </c:pt>
                <c:pt idx="63">
                  <c:v>0.95599999999999996</c:v>
                </c:pt>
                <c:pt idx="64">
                  <c:v>0.96499999999999997</c:v>
                </c:pt>
                <c:pt idx="65">
                  <c:v>0.95299999999999996</c:v>
                </c:pt>
                <c:pt idx="66">
                  <c:v>0.93799999999999994</c:v>
                </c:pt>
                <c:pt idx="67">
                  <c:v>0.96199999999999997</c:v>
                </c:pt>
                <c:pt idx="68">
                  <c:v>0.95</c:v>
                </c:pt>
                <c:pt idx="69">
                  <c:v>0.94099999999999995</c:v>
                </c:pt>
                <c:pt idx="70">
                  <c:v>0.93</c:v>
                </c:pt>
                <c:pt idx="71">
                  <c:v>0.92100000000000004</c:v>
                </c:pt>
                <c:pt idx="72">
                  <c:v>0.89800000000000002</c:v>
                </c:pt>
                <c:pt idx="73">
                  <c:v>0.91800000000000004</c:v>
                </c:pt>
                <c:pt idx="74">
                  <c:v>0.90600000000000003</c:v>
                </c:pt>
                <c:pt idx="75">
                  <c:v>0.90400000000000003</c:v>
                </c:pt>
                <c:pt idx="76">
                  <c:v>0.91500000000000004</c:v>
                </c:pt>
                <c:pt idx="77">
                  <c:v>0.90900000000000003</c:v>
                </c:pt>
                <c:pt idx="78">
                  <c:v>0.877</c:v>
                </c:pt>
                <c:pt idx="79">
                  <c:v>0.89500000000000002</c:v>
                </c:pt>
                <c:pt idx="80">
                  <c:v>0.88300000000000001</c:v>
                </c:pt>
                <c:pt idx="81">
                  <c:v>0.84299999999999997</c:v>
                </c:pt>
                <c:pt idx="82">
                  <c:v>0.82799999999999996</c:v>
                </c:pt>
                <c:pt idx="83">
                  <c:v>0.81299999999999994</c:v>
                </c:pt>
                <c:pt idx="84">
                  <c:v>0.78700000000000003</c:v>
                </c:pt>
                <c:pt idx="85">
                  <c:v>0.85399999999999998</c:v>
                </c:pt>
                <c:pt idx="86">
                  <c:v>0.84499999999999997</c:v>
                </c:pt>
                <c:pt idx="87">
                  <c:v>0.82199999999999995</c:v>
                </c:pt>
                <c:pt idx="88">
                  <c:v>0.81599999999999995</c:v>
                </c:pt>
                <c:pt idx="89">
                  <c:v>0.80500000000000005</c:v>
                </c:pt>
                <c:pt idx="90">
                  <c:v>0.79</c:v>
                </c:pt>
                <c:pt idx="91">
                  <c:v>0.78100000000000003</c:v>
                </c:pt>
                <c:pt idx="92">
                  <c:v>0.75800000000000001</c:v>
                </c:pt>
                <c:pt idx="93">
                  <c:v>0.68799999999999994</c:v>
                </c:pt>
                <c:pt idx="94">
                  <c:v>0.66500000000000004</c:v>
                </c:pt>
                <c:pt idx="95">
                  <c:v>0.64500000000000002</c:v>
                </c:pt>
                <c:pt idx="96">
                  <c:v>0.58099999999999996</c:v>
                </c:pt>
                <c:pt idx="97">
                  <c:v>0.57199999999999995</c:v>
                </c:pt>
                <c:pt idx="98">
                  <c:v>0.58399999999999996</c:v>
                </c:pt>
                <c:pt idx="99">
                  <c:v>0.55500000000000005</c:v>
                </c:pt>
                <c:pt idx="100">
                  <c:v>0.52900000000000003</c:v>
                </c:pt>
                <c:pt idx="101">
                  <c:v>0.54300000000000004</c:v>
                </c:pt>
                <c:pt idx="102">
                  <c:v>0.49399999999999999</c:v>
                </c:pt>
                <c:pt idx="103">
                  <c:v>0.45900000000000002</c:v>
                </c:pt>
                <c:pt idx="104">
                  <c:v>0.46200000000000002</c:v>
                </c:pt>
                <c:pt idx="105">
                  <c:v>0.433</c:v>
                </c:pt>
                <c:pt idx="106">
                  <c:v>0.40600000000000003</c:v>
                </c:pt>
                <c:pt idx="107">
                  <c:v>0.36899999999999999</c:v>
                </c:pt>
                <c:pt idx="108">
                  <c:v>0.31900000000000001</c:v>
                </c:pt>
                <c:pt idx="109">
                  <c:v>0.39800000000000002</c:v>
                </c:pt>
                <c:pt idx="110">
                  <c:v>0.38600000000000001</c:v>
                </c:pt>
                <c:pt idx="111">
                  <c:v>0.36299999999999999</c:v>
                </c:pt>
                <c:pt idx="112">
                  <c:v>0.377</c:v>
                </c:pt>
                <c:pt idx="113">
                  <c:v>0.34799999999999998</c:v>
                </c:pt>
                <c:pt idx="114">
                  <c:v>0.313</c:v>
                </c:pt>
                <c:pt idx="115">
                  <c:v>0.34499999999999997</c:v>
                </c:pt>
                <c:pt idx="116">
                  <c:v>0.32500000000000001</c:v>
                </c:pt>
                <c:pt idx="117">
                  <c:v>0.255</c:v>
                </c:pt>
                <c:pt idx="118">
                  <c:v>0.23499999999999999</c:v>
                </c:pt>
                <c:pt idx="119">
                  <c:v>0.19400000000000001</c:v>
                </c:pt>
                <c:pt idx="120">
                  <c:v>4.5999999999999999E-2</c:v>
                </c:pt>
                <c:pt idx="121">
                  <c:v>0.156</c:v>
                </c:pt>
                <c:pt idx="122">
                  <c:v>0.107</c:v>
                </c:pt>
                <c:pt idx="123">
                  <c:v>0.127</c:v>
                </c:pt>
                <c:pt idx="124">
                  <c:v>0.125</c:v>
                </c:pt>
                <c:pt idx="125">
                  <c:v>0.154</c:v>
                </c:pt>
                <c:pt idx="126">
                  <c:v>3.6999999999999998E-2</c:v>
                </c:pt>
                <c:pt idx="127">
                  <c:v>0.14499999999999999</c:v>
                </c:pt>
                <c:pt idx="128">
                  <c:v>0.11899999999999999</c:v>
                </c:pt>
                <c:pt idx="129">
                  <c:v>8.1000000000000003E-2</c:v>
                </c:pt>
                <c:pt idx="130">
                  <c:v>9.2999999999999999E-2</c:v>
                </c:pt>
                <c:pt idx="131">
                  <c:v>5.8000000000000003E-2</c:v>
                </c:pt>
                <c:pt idx="132">
                  <c:v>5.0000000000000001E-3</c:v>
                </c:pt>
                <c:pt idx="133">
                  <c:v>0.04</c:v>
                </c:pt>
                <c:pt idx="134">
                  <c:v>5.5E-2</c:v>
                </c:pt>
                <c:pt idx="135">
                  <c:v>9.8000000000000004E-2</c:v>
                </c:pt>
                <c:pt idx="136">
                  <c:v>0.183</c:v>
                </c:pt>
                <c:pt idx="137">
                  <c:v>0.09</c:v>
                </c:pt>
                <c:pt idx="138">
                  <c:v>2.9000000000000001E-2</c:v>
                </c:pt>
                <c:pt idx="139">
                  <c:v>8.6999999999999994E-2</c:v>
                </c:pt>
                <c:pt idx="140">
                  <c:v>1.4E-2</c:v>
                </c:pt>
                <c:pt idx="141">
                  <c:v>2.5999999999999999E-2</c:v>
                </c:pt>
                <c:pt idx="142">
                  <c:v>0.02</c:v>
                </c:pt>
                <c:pt idx="143">
                  <c:v>2E-3</c:v>
                </c:pt>
                <c:pt idx="144">
                  <c:v>0</c:v>
                </c:pt>
                <c:pt idx="145">
                  <c:v>1.0999999999999999E-2</c:v>
                </c:pt>
                <c:pt idx="146">
                  <c:v>2.3E-2</c:v>
                </c:pt>
                <c:pt idx="147">
                  <c:v>1.7000000000000001E-2</c:v>
                </c:pt>
                <c:pt idx="148">
                  <c:v>6.0999999999999999E-2</c:v>
                </c:pt>
                <c:pt idx="149">
                  <c:v>3.1E-2</c:v>
                </c:pt>
                <c:pt idx="150">
                  <c:v>3.4000000000000002E-2</c:v>
                </c:pt>
                <c:pt idx="151">
                  <c:v>7.8E-2</c:v>
                </c:pt>
                <c:pt idx="152">
                  <c:v>7.4999999999999997E-2</c:v>
                </c:pt>
                <c:pt idx="153">
                  <c:v>6.9000000000000006E-2</c:v>
                </c:pt>
                <c:pt idx="154">
                  <c:v>0.122</c:v>
                </c:pt>
                <c:pt idx="155">
                  <c:v>0.188</c:v>
                </c:pt>
                <c:pt idx="156">
                  <c:v>0.14199999999999999</c:v>
                </c:pt>
                <c:pt idx="157">
                  <c:v>0.218</c:v>
                </c:pt>
                <c:pt idx="158">
                  <c:v>0.28999999999999998</c:v>
                </c:pt>
                <c:pt idx="159">
                  <c:v>0.33700000000000002</c:v>
                </c:pt>
                <c:pt idx="160">
                  <c:v>0.34300000000000003</c:v>
                </c:pt>
                <c:pt idx="161">
                  <c:v>0.38300000000000001</c:v>
                </c:pt>
                <c:pt idx="162">
                  <c:v>0.36</c:v>
                </c:pt>
                <c:pt idx="163">
                  <c:v>0.372</c:v>
                </c:pt>
                <c:pt idx="164">
                  <c:v>0.39500000000000002</c:v>
                </c:pt>
                <c:pt idx="165">
                  <c:v>0.38</c:v>
                </c:pt>
                <c:pt idx="166">
                  <c:v>0.38900000000000001</c:v>
                </c:pt>
                <c:pt idx="167">
                  <c:v>0.40100000000000002</c:v>
                </c:pt>
                <c:pt idx="168">
                  <c:v>0.375</c:v>
                </c:pt>
                <c:pt idx="169">
                  <c:v>0.42399999999999999</c:v>
                </c:pt>
                <c:pt idx="170">
                  <c:v>0.441</c:v>
                </c:pt>
                <c:pt idx="171">
                  <c:v>0.45</c:v>
                </c:pt>
                <c:pt idx="172">
                  <c:v>0.47</c:v>
                </c:pt>
                <c:pt idx="173">
                  <c:v>0.47299999999999998</c:v>
                </c:pt>
                <c:pt idx="174">
                  <c:v>0.46500000000000002</c:v>
                </c:pt>
                <c:pt idx="175">
                  <c:v>0.47599999999999998</c:v>
                </c:pt>
                <c:pt idx="176">
                  <c:v>0.51400000000000001</c:v>
                </c:pt>
                <c:pt idx="177">
                  <c:v>0.48199999999999998</c:v>
                </c:pt>
                <c:pt idx="178">
                  <c:v>0.49099999999999999</c:v>
                </c:pt>
                <c:pt idx="179">
                  <c:v>0.51700000000000002</c:v>
                </c:pt>
                <c:pt idx="180">
                  <c:v>0.436</c:v>
                </c:pt>
                <c:pt idx="181">
                  <c:v>0.48799999999999999</c:v>
                </c:pt>
                <c:pt idx="182">
                  <c:v>0.502</c:v>
                </c:pt>
                <c:pt idx="183">
                  <c:v>0.50800000000000001</c:v>
                </c:pt>
                <c:pt idx="184">
                  <c:v>0.52</c:v>
                </c:pt>
                <c:pt idx="185">
                  <c:v>0.47899999999999998</c:v>
                </c:pt>
                <c:pt idx="186">
                  <c:v>0.42699999999999999</c:v>
                </c:pt>
                <c:pt idx="187">
                  <c:v>0.438</c:v>
                </c:pt>
                <c:pt idx="188">
                  <c:v>0.41199999999999998</c:v>
                </c:pt>
                <c:pt idx="189">
                  <c:v>0.35399999999999998</c:v>
                </c:pt>
                <c:pt idx="190">
                  <c:v>0.35099999999999998</c:v>
                </c:pt>
                <c:pt idx="191">
                  <c:v>0.311</c:v>
                </c:pt>
                <c:pt idx="192">
                  <c:v>0.16500000000000001</c:v>
                </c:pt>
                <c:pt idx="193">
                  <c:v>0.23799999999999999</c:v>
                </c:pt>
                <c:pt idx="194">
                  <c:v>0.22</c:v>
                </c:pt>
                <c:pt idx="195">
                  <c:v>0.22600000000000001</c:v>
                </c:pt>
                <c:pt idx="196">
                  <c:v>0.21199999999999999</c:v>
                </c:pt>
                <c:pt idx="197">
                  <c:v>0.14799999999999999</c:v>
                </c:pt>
                <c:pt idx="198">
                  <c:v>9.5000000000000001E-2</c:v>
                </c:pt>
                <c:pt idx="199">
                  <c:v>0.17100000000000001</c:v>
                </c:pt>
                <c:pt idx="200">
                  <c:v>0.13300000000000001</c:v>
                </c:pt>
                <c:pt idx="201">
                  <c:v>0.13600000000000001</c:v>
                </c:pt>
                <c:pt idx="202">
                  <c:v>0.17399999999999999</c:v>
                </c:pt>
                <c:pt idx="203">
                  <c:v>7.1999999999999995E-2</c:v>
                </c:pt>
                <c:pt idx="204">
                  <c:v>8.0000000000000002E-3</c:v>
                </c:pt>
                <c:pt idx="205">
                  <c:v>4.2999999999999997E-2</c:v>
                </c:pt>
                <c:pt idx="206">
                  <c:v>6.6000000000000003E-2</c:v>
                </c:pt>
                <c:pt idx="207">
                  <c:v>5.1999999999999998E-2</c:v>
                </c:pt>
                <c:pt idx="208">
                  <c:v>0.16200000000000001</c:v>
                </c:pt>
                <c:pt idx="209">
                  <c:v>0.10100000000000001</c:v>
                </c:pt>
                <c:pt idx="210">
                  <c:v>6.3E-2</c:v>
                </c:pt>
                <c:pt idx="211">
                  <c:v>0.17699999999999999</c:v>
                </c:pt>
                <c:pt idx="212">
                  <c:v>0.113</c:v>
                </c:pt>
                <c:pt idx="213">
                  <c:v>0.104</c:v>
                </c:pt>
                <c:pt idx="214">
                  <c:v>8.4000000000000005E-2</c:v>
                </c:pt>
                <c:pt idx="215">
                  <c:v>0.11600000000000001</c:v>
                </c:pt>
                <c:pt idx="216">
                  <c:v>4.9000000000000002E-2</c:v>
                </c:pt>
                <c:pt idx="217">
                  <c:v>0.16800000000000001</c:v>
                </c:pt>
                <c:pt idx="218">
                  <c:v>0.151</c:v>
                </c:pt>
                <c:pt idx="219">
                  <c:v>0.20300000000000001</c:v>
                </c:pt>
                <c:pt idx="220">
                  <c:v>0.223</c:v>
                </c:pt>
                <c:pt idx="221">
                  <c:v>0.159</c:v>
                </c:pt>
                <c:pt idx="222">
                  <c:v>0.11</c:v>
                </c:pt>
                <c:pt idx="223">
                  <c:v>0.13</c:v>
                </c:pt>
                <c:pt idx="224">
                  <c:v>0.186</c:v>
                </c:pt>
                <c:pt idx="225">
                  <c:v>0.191</c:v>
                </c:pt>
                <c:pt idx="226">
                  <c:v>0.18</c:v>
                </c:pt>
                <c:pt idx="227">
                  <c:v>0.20599999999999999</c:v>
                </c:pt>
                <c:pt idx="228">
                  <c:v>0.13900000000000001</c:v>
                </c:pt>
                <c:pt idx="229">
                  <c:v>0.2</c:v>
                </c:pt>
                <c:pt idx="230">
                  <c:v>0.20899999999999999</c:v>
                </c:pt>
                <c:pt idx="231">
                  <c:v>0.23200000000000001</c:v>
                </c:pt>
                <c:pt idx="232">
                  <c:v>0.29299999999999998</c:v>
                </c:pt>
                <c:pt idx="233">
                  <c:v>0.24399999999999999</c:v>
                </c:pt>
                <c:pt idx="234">
                  <c:v>0.247</c:v>
                </c:pt>
                <c:pt idx="235">
                  <c:v>0.25</c:v>
                </c:pt>
                <c:pt idx="236">
                  <c:v>0.308</c:v>
                </c:pt>
                <c:pt idx="237">
                  <c:v>0.30199999999999999</c:v>
                </c:pt>
                <c:pt idx="238">
                  <c:v>0.28699999999999998</c:v>
                </c:pt>
                <c:pt idx="239">
                  <c:v>0.27</c:v>
                </c:pt>
                <c:pt idx="240">
                  <c:v>0.215</c:v>
                </c:pt>
                <c:pt idx="241">
                  <c:v>0.252</c:v>
                </c:pt>
                <c:pt idx="242">
                  <c:v>0.26100000000000001</c:v>
                </c:pt>
                <c:pt idx="243">
                  <c:v>0.25800000000000001</c:v>
                </c:pt>
                <c:pt idx="244">
                  <c:v>0.29599999999999999</c:v>
                </c:pt>
                <c:pt idx="245">
                  <c:v>0.26700000000000002</c:v>
                </c:pt>
                <c:pt idx="246">
                  <c:v>0.27600000000000002</c:v>
                </c:pt>
                <c:pt idx="247">
                  <c:v>0.27300000000000002</c:v>
                </c:pt>
                <c:pt idx="248">
                  <c:v>0.28399999999999997</c:v>
                </c:pt>
                <c:pt idx="249">
                  <c:v>0.29899999999999999</c:v>
                </c:pt>
                <c:pt idx="250">
                  <c:v>0.24099999999999999</c:v>
                </c:pt>
                <c:pt idx="251">
                  <c:v>0.28100000000000003</c:v>
                </c:pt>
                <c:pt idx="252">
                  <c:v>0.19700000000000001</c:v>
                </c:pt>
                <c:pt idx="253">
                  <c:v>0.26400000000000001</c:v>
                </c:pt>
                <c:pt idx="254">
                  <c:v>0.30499999999999999</c:v>
                </c:pt>
                <c:pt idx="255">
                  <c:v>0.32200000000000001</c:v>
                </c:pt>
                <c:pt idx="256">
                  <c:v>0.33100000000000002</c:v>
                </c:pt>
                <c:pt idx="257">
                  <c:v>0.316</c:v>
                </c:pt>
                <c:pt idx="258">
                  <c:v>0.22900000000000001</c:v>
                </c:pt>
                <c:pt idx="259">
                  <c:v>0.33400000000000002</c:v>
                </c:pt>
                <c:pt idx="260">
                  <c:v>0.34</c:v>
                </c:pt>
                <c:pt idx="261">
                  <c:v>0.32800000000000001</c:v>
                </c:pt>
                <c:pt idx="262">
                  <c:v>0.36599999999999999</c:v>
                </c:pt>
                <c:pt idx="263">
                  <c:v>0.35699999999999998</c:v>
                </c:pt>
                <c:pt idx="264">
                  <c:v>0.27900000000000003</c:v>
                </c:pt>
                <c:pt idx="265">
                  <c:v>0.45300000000000001</c:v>
                </c:pt>
                <c:pt idx="266">
                  <c:v>0.44700000000000001</c:v>
                </c:pt>
                <c:pt idx="267">
                  <c:v>0.497</c:v>
                </c:pt>
                <c:pt idx="268">
                  <c:v>0.52600000000000002</c:v>
                </c:pt>
                <c:pt idx="269">
                  <c:v>0.53400000000000003</c:v>
                </c:pt>
                <c:pt idx="270">
                  <c:v>0.53100000000000003</c:v>
                </c:pt>
                <c:pt idx="271">
                  <c:v>0.55800000000000005</c:v>
                </c:pt>
                <c:pt idx="272">
                  <c:v>0.56299999999999994</c:v>
                </c:pt>
                <c:pt idx="273">
                  <c:v>0.57499999999999996</c:v>
                </c:pt>
                <c:pt idx="274">
                  <c:v>0.56599999999999995</c:v>
                </c:pt>
                <c:pt idx="275">
                  <c:v>0.57799999999999996</c:v>
                </c:pt>
                <c:pt idx="276">
                  <c:v>0.54600000000000004</c:v>
                </c:pt>
                <c:pt idx="277">
                  <c:v>0.59799999999999998</c:v>
                </c:pt>
                <c:pt idx="278">
                  <c:v>0.65100000000000002</c:v>
                </c:pt>
                <c:pt idx="279">
                  <c:v>0.67400000000000004</c:v>
                </c:pt>
                <c:pt idx="280">
                  <c:v>0.70299999999999996</c:v>
                </c:pt>
                <c:pt idx="281">
                  <c:v>0.73799999999999999</c:v>
                </c:pt>
                <c:pt idx="282">
                  <c:v>0.747</c:v>
                </c:pt>
                <c:pt idx="283">
                  <c:v>0.77600000000000002</c:v>
                </c:pt>
                <c:pt idx="284">
                  <c:v>0.76400000000000001</c:v>
                </c:pt>
                <c:pt idx="285">
                  <c:v>0.77300000000000002</c:v>
                </c:pt>
                <c:pt idx="286">
                  <c:v>0.77</c:v>
                </c:pt>
                <c:pt idx="287">
                  <c:v>0.74399999999999999</c:v>
                </c:pt>
                <c:pt idx="288">
                  <c:v>0.65600000000000003</c:v>
                </c:pt>
                <c:pt idx="289">
                  <c:v>0.72899999999999998</c:v>
                </c:pt>
                <c:pt idx="290">
                  <c:v>0.72599999999999998</c:v>
                </c:pt>
                <c:pt idx="291">
                  <c:v>0.752</c:v>
                </c:pt>
                <c:pt idx="292">
                  <c:v>0.77900000000000003</c:v>
                </c:pt>
                <c:pt idx="293">
                  <c:v>0.76100000000000001</c:v>
                </c:pt>
                <c:pt idx="294">
                  <c:v>0.69399999999999995</c:v>
                </c:pt>
                <c:pt idx="295">
                  <c:v>0.73499999999999999</c:v>
                </c:pt>
                <c:pt idx="296">
                  <c:v>0.63900000000000001</c:v>
                </c:pt>
                <c:pt idx="297">
                  <c:v>0.622</c:v>
                </c:pt>
                <c:pt idx="298">
                  <c:v>0.68600000000000005</c:v>
                </c:pt>
                <c:pt idx="299">
                  <c:v>0.7</c:v>
                </c:pt>
                <c:pt idx="300">
                  <c:v>0.61599999999999999</c:v>
                </c:pt>
                <c:pt idx="301">
                  <c:v>0.66200000000000003</c:v>
                </c:pt>
                <c:pt idx="302">
                  <c:v>0.69699999999999995</c:v>
                </c:pt>
                <c:pt idx="303">
                  <c:v>0.64800000000000002</c:v>
                </c:pt>
                <c:pt idx="304">
                  <c:v>0.65900000000000003</c:v>
                </c:pt>
                <c:pt idx="305">
                  <c:v>0.61</c:v>
                </c:pt>
                <c:pt idx="306">
                  <c:v>0.59</c:v>
                </c:pt>
                <c:pt idx="307">
                  <c:v>0.625</c:v>
                </c:pt>
                <c:pt idx="308">
                  <c:v>0.70599999999999996</c:v>
                </c:pt>
                <c:pt idx="309">
                  <c:v>0.73199999999999998</c:v>
                </c:pt>
                <c:pt idx="310">
                  <c:v>0.74099999999999999</c:v>
                </c:pt>
                <c:pt idx="311">
                  <c:v>0.755</c:v>
                </c:pt>
                <c:pt idx="312">
                  <c:v>0.69099999999999995</c:v>
                </c:pt>
                <c:pt idx="313">
                  <c:v>0.72299999999999998</c:v>
                </c:pt>
                <c:pt idx="314">
                  <c:v>0.67700000000000005</c:v>
                </c:pt>
                <c:pt idx="315">
                  <c:v>0.67100000000000004</c:v>
                </c:pt>
                <c:pt idx="316">
                  <c:v>0.68</c:v>
                </c:pt>
                <c:pt idx="317">
                  <c:v>0.68300000000000005</c:v>
                </c:pt>
                <c:pt idx="318">
                  <c:v>0.63600000000000001</c:v>
                </c:pt>
                <c:pt idx="319">
                  <c:v>0.64200000000000002</c:v>
                </c:pt>
                <c:pt idx="320">
                  <c:v>0.63</c:v>
                </c:pt>
                <c:pt idx="321">
                  <c:v>0.59299999999999997</c:v>
                </c:pt>
                <c:pt idx="322">
                  <c:v>0.60699999999999998</c:v>
                </c:pt>
                <c:pt idx="323">
                  <c:v>0.59499999999999997</c:v>
                </c:pt>
                <c:pt idx="324">
                  <c:v>0.55200000000000005</c:v>
                </c:pt>
                <c:pt idx="325">
                  <c:v>0.60099999999999998</c:v>
                </c:pt>
                <c:pt idx="326">
                  <c:v>0.56899999999999995</c:v>
                </c:pt>
                <c:pt idx="327">
                  <c:v>0.53700000000000003</c:v>
                </c:pt>
                <c:pt idx="328">
                  <c:v>0.52300000000000002</c:v>
                </c:pt>
                <c:pt idx="329">
                  <c:v>0.505</c:v>
                </c:pt>
                <c:pt idx="330">
                  <c:v>0.46800000000000003</c:v>
                </c:pt>
                <c:pt idx="331">
                  <c:v>0.44400000000000001</c:v>
                </c:pt>
                <c:pt idx="332">
                  <c:v>0.43</c:v>
                </c:pt>
                <c:pt idx="333">
                  <c:v>0.41499999999999998</c:v>
                </c:pt>
                <c:pt idx="334">
                  <c:v>0.42099999999999999</c:v>
                </c:pt>
                <c:pt idx="335">
                  <c:v>0.40400000000000003</c:v>
                </c:pt>
                <c:pt idx="336">
                  <c:v>0.39200000000000002</c:v>
                </c:pt>
                <c:pt idx="337">
                  <c:v>0.40899999999999997</c:v>
                </c:pt>
                <c:pt idx="338">
                  <c:v>0.41799999999999998</c:v>
                </c:pt>
                <c:pt idx="339">
                  <c:v>0.45600000000000002</c:v>
                </c:pt>
                <c:pt idx="340">
                  <c:v>0.48499999999999999</c:v>
                </c:pt>
                <c:pt idx="341">
                  <c:v>0.5</c:v>
                </c:pt>
                <c:pt idx="342">
                  <c:v>0.51100000000000001</c:v>
                </c:pt>
                <c:pt idx="343">
                  <c:v>0.56100000000000005</c:v>
                </c:pt>
                <c:pt idx="344">
                  <c:v>0.54</c:v>
                </c:pt>
                <c:pt idx="345">
                  <c:v>0.59</c:v>
                </c:pt>
                <c:pt idx="346">
                  <c:v>0.61299999999999999</c:v>
                </c:pt>
                <c:pt idx="347">
                  <c:v>0.66300000000000003</c:v>
                </c:pt>
                <c:pt idx="348">
                  <c:v>0.69199999999999995</c:v>
                </c:pt>
                <c:pt idx="349">
                  <c:v>0.69299999999999995</c:v>
                </c:pt>
                <c:pt idx="350">
                  <c:v>0.68799999999999994</c:v>
                </c:pt>
                <c:pt idx="351">
                  <c:v>0.64900000000000002</c:v>
                </c:pt>
                <c:pt idx="352">
                  <c:v>0.68100000000000005</c:v>
                </c:pt>
                <c:pt idx="353">
                  <c:v>0.67300000000000004</c:v>
                </c:pt>
                <c:pt idx="354">
                  <c:v>0.64500000000000002</c:v>
                </c:pt>
                <c:pt idx="355">
                  <c:v>0.72499999999999998</c:v>
                </c:pt>
                <c:pt idx="356">
                  <c:v>0.66800000000000004</c:v>
                </c:pt>
                <c:pt idx="357">
                  <c:v>0.65300000000000002</c:v>
                </c:pt>
                <c:pt idx="358">
                  <c:v>0.63900000000000001</c:v>
                </c:pt>
                <c:pt idx="359">
                  <c:v>0.60899999999999999</c:v>
                </c:pt>
                <c:pt idx="360">
                  <c:v>0.56299999999999994</c:v>
                </c:pt>
                <c:pt idx="361">
                  <c:v>0.57899999999999996</c:v>
                </c:pt>
                <c:pt idx="362">
                  <c:v>0.55800000000000005</c:v>
                </c:pt>
                <c:pt idx="363">
                  <c:v>0.501</c:v>
                </c:pt>
                <c:pt idx="364">
                  <c:v>0.498</c:v>
                </c:pt>
                <c:pt idx="365">
                  <c:v>0.45800000000000002</c:v>
                </c:pt>
                <c:pt idx="366">
                  <c:v>0.39800000000000002</c:v>
                </c:pt>
                <c:pt idx="367">
                  <c:v>0.42899999999999999</c:v>
                </c:pt>
                <c:pt idx="368">
                  <c:v>0.42699999999999999</c:v>
                </c:pt>
                <c:pt idx="369">
                  <c:v>0.42799999999999999</c:v>
                </c:pt>
                <c:pt idx="370">
                  <c:v>0.41799999999999998</c:v>
                </c:pt>
                <c:pt idx="371">
                  <c:v>0.39800000000000002</c:v>
                </c:pt>
                <c:pt idx="372">
                  <c:v>0.39</c:v>
                </c:pt>
                <c:pt idx="373">
                  <c:v>0.39900000000000002</c:v>
                </c:pt>
                <c:pt idx="374">
                  <c:v>0.39900000000000002</c:v>
                </c:pt>
                <c:pt idx="375">
                  <c:v>0.39900000000000002</c:v>
                </c:pt>
                <c:pt idx="376">
                  <c:v>0.39900000000000002</c:v>
                </c:pt>
                <c:pt idx="377">
                  <c:v>0.39900000000000002</c:v>
                </c:pt>
                <c:pt idx="378">
                  <c:v>0.39900000000000002</c:v>
                </c:pt>
                <c:pt idx="379">
                  <c:v>0.39900000000000002</c:v>
                </c:pt>
                <c:pt idx="380">
                  <c:v>0.39900000000000002</c:v>
                </c:pt>
                <c:pt idx="381">
                  <c:v>0.39900000000000002</c:v>
                </c:pt>
                <c:pt idx="382">
                  <c:v>0.39900000000000002</c:v>
                </c:pt>
                <c:pt idx="383">
                  <c:v>0.39900000000000002</c:v>
                </c:pt>
                <c:pt idx="384">
                  <c:v>0.39900000000000002</c:v>
                </c:pt>
                <c:pt idx="385">
                  <c:v>0.39900000000000002</c:v>
                </c:pt>
                <c:pt idx="386">
                  <c:v>0.39900000000000002</c:v>
                </c:pt>
                <c:pt idx="387">
                  <c:v>0.39900000000000002</c:v>
                </c:pt>
                <c:pt idx="388">
                  <c:v>0.39900000000000002</c:v>
                </c:pt>
                <c:pt idx="389">
                  <c:v>0.39900000000000002</c:v>
                </c:pt>
                <c:pt idx="390">
                  <c:v>0.39900000000000002</c:v>
                </c:pt>
                <c:pt idx="391">
                  <c:v>0.39900000000000002</c:v>
                </c:pt>
                <c:pt idx="392">
                  <c:v>0.39900000000000002</c:v>
                </c:pt>
                <c:pt idx="393">
                  <c:v>0.39900000000000002</c:v>
                </c:pt>
                <c:pt idx="394">
                  <c:v>0.39900000000000002</c:v>
                </c:pt>
                <c:pt idx="395">
                  <c:v>0.39900000000000002</c:v>
                </c:pt>
                <c:pt idx="396">
                  <c:v>0.39900000000000002</c:v>
                </c:pt>
                <c:pt idx="397">
                  <c:v>0.39900000000000002</c:v>
                </c:pt>
                <c:pt idx="398">
                  <c:v>0.39900000000000002</c:v>
                </c:pt>
                <c:pt idx="399">
                  <c:v>0.39900000000000002</c:v>
                </c:pt>
                <c:pt idx="400">
                  <c:v>0.39900000000000002</c:v>
                </c:pt>
                <c:pt idx="401">
                  <c:v>0.39900000000000002</c:v>
                </c:pt>
                <c:pt idx="402">
                  <c:v>0.39900000000000002</c:v>
                </c:pt>
                <c:pt idx="403">
                  <c:v>0.39900000000000002</c:v>
                </c:pt>
                <c:pt idx="404">
                  <c:v>0.39900000000000002</c:v>
                </c:pt>
                <c:pt idx="405">
                  <c:v>0.39900000000000002</c:v>
                </c:pt>
                <c:pt idx="406">
                  <c:v>0.39900000000000002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FE4-486C-A4CC-32175B38F029}"/>
            </c:ext>
          </c:extLst>
        </c:ser>
        <c:ser>
          <c:idx val="1"/>
          <c:order val="1"/>
          <c:tx>
            <c:strRef>
              <c:f>Proyeccion_NPL!$Y$3:$Y$4</c:f>
              <c:strCache>
                <c:ptCount val="2"/>
                <c:pt idx="0">
                  <c:v>Percentil</c:v>
                </c:pt>
                <c:pt idx="1">
                  <c:v>Consumo Percentil</c:v>
                </c:pt>
              </c:strCache>
            </c:strRef>
          </c:tx>
          <c:spPr>
            <a:ln w="38100" cap="rnd">
              <a:solidFill>
                <a:srgbClr val="2DCCCD"/>
              </a:solidFill>
              <a:round/>
            </a:ln>
            <a:effectLst/>
          </c:spPr>
          <c:marker>
            <c:symbol val="none"/>
          </c:marker>
          <c:cat>
            <c:numRef>
              <c:f>Proyeccion_NPL!$A$5:$A$411</c:f>
              <c:numCache>
                <c:formatCode>m/d/yyyy</c:formatCode>
                <c:ptCount val="407"/>
                <c:pt idx="0">
                  <c:v>34669</c:v>
                </c:pt>
                <c:pt idx="1">
                  <c:v>34700</c:v>
                </c:pt>
                <c:pt idx="2">
                  <c:v>34731</c:v>
                </c:pt>
                <c:pt idx="3">
                  <c:v>34759</c:v>
                </c:pt>
                <c:pt idx="4">
                  <c:v>34790</c:v>
                </c:pt>
                <c:pt idx="5">
                  <c:v>34820</c:v>
                </c:pt>
                <c:pt idx="6">
                  <c:v>34851</c:v>
                </c:pt>
                <c:pt idx="7">
                  <c:v>34881</c:v>
                </c:pt>
                <c:pt idx="8">
                  <c:v>34912</c:v>
                </c:pt>
                <c:pt idx="9">
                  <c:v>34943</c:v>
                </c:pt>
                <c:pt idx="10">
                  <c:v>34973</c:v>
                </c:pt>
                <c:pt idx="11">
                  <c:v>35004</c:v>
                </c:pt>
                <c:pt idx="12">
                  <c:v>35034</c:v>
                </c:pt>
                <c:pt idx="13">
                  <c:v>35065</c:v>
                </c:pt>
                <c:pt idx="14">
                  <c:v>35096</c:v>
                </c:pt>
                <c:pt idx="15">
                  <c:v>35125</c:v>
                </c:pt>
                <c:pt idx="16">
                  <c:v>35156</c:v>
                </c:pt>
                <c:pt idx="17">
                  <c:v>35186</c:v>
                </c:pt>
                <c:pt idx="18">
                  <c:v>35217</c:v>
                </c:pt>
                <c:pt idx="19">
                  <c:v>35247</c:v>
                </c:pt>
                <c:pt idx="20">
                  <c:v>35278</c:v>
                </c:pt>
                <c:pt idx="21">
                  <c:v>35309</c:v>
                </c:pt>
                <c:pt idx="22">
                  <c:v>35339</c:v>
                </c:pt>
                <c:pt idx="23">
                  <c:v>35370</c:v>
                </c:pt>
                <c:pt idx="24">
                  <c:v>35400</c:v>
                </c:pt>
                <c:pt idx="25">
                  <c:v>35431</c:v>
                </c:pt>
                <c:pt idx="26">
                  <c:v>35462</c:v>
                </c:pt>
                <c:pt idx="27">
                  <c:v>35490</c:v>
                </c:pt>
                <c:pt idx="28">
                  <c:v>35521</c:v>
                </c:pt>
                <c:pt idx="29">
                  <c:v>35551</c:v>
                </c:pt>
                <c:pt idx="30">
                  <c:v>35582</c:v>
                </c:pt>
                <c:pt idx="31">
                  <c:v>35612</c:v>
                </c:pt>
                <c:pt idx="32">
                  <c:v>35643</c:v>
                </c:pt>
                <c:pt idx="33">
                  <c:v>35674</c:v>
                </c:pt>
                <c:pt idx="34">
                  <c:v>35704</c:v>
                </c:pt>
                <c:pt idx="35">
                  <c:v>35735</c:v>
                </c:pt>
                <c:pt idx="36">
                  <c:v>35765</c:v>
                </c:pt>
                <c:pt idx="37">
                  <c:v>35796</c:v>
                </c:pt>
                <c:pt idx="38">
                  <c:v>35827</c:v>
                </c:pt>
                <c:pt idx="39">
                  <c:v>35855</c:v>
                </c:pt>
                <c:pt idx="40">
                  <c:v>35886</c:v>
                </c:pt>
                <c:pt idx="41">
                  <c:v>35916</c:v>
                </c:pt>
                <c:pt idx="42">
                  <c:v>35947</c:v>
                </c:pt>
                <c:pt idx="43">
                  <c:v>35977</c:v>
                </c:pt>
                <c:pt idx="44">
                  <c:v>36008</c:v>
                </c:pt>
                <c:pt idx="45">
                  <c:v>36039</c:v>
                </c:pt>
                <c:pt idx="46">
                  <c:v>36069</c:v>
                </c:pt>
                <c:pt idx="47">
                  <c:v>36100</c:v>
                </c:pt>
                <c:pt idx="48">
                  <c:v>36130</c:v>
                </c:pt>
                <c:pt idx="49">
                  <c:v>36161</c:v>
                </c:pt>
                <c:pt idx="50">
                  <c:v>36192</c:v>
                </c:pt>
                <c:pt idx="51">
                  <c:v>36220</c:v>
                </c:pt>
                <c:pt idx="52">
                  <c:v>36251</c:v>
                </c:pt>
                <c:pt idx="53">
                  <c:v>36281</c:v>
                </c:pt>
                <c:pt idx="54">
                  <c:v>36312</c:v>
                </c:pt>
                <c:pt idx="55">
                  <c:v>36342</c:v>
                </c:pt>
                <c:pt idx="56">
                  <c:v>36373</c:v>
                </c:pt>
                <c:pt idx="57">
                  <c:v>36404</c:v>
                </c:pt>
                <c:pt idx="58">
                  <c:v>36434</c:v>
                </c:pt>
                <c:pt idx="59">
                  <c:v>36465</c:v>
                </c:pt>
                <c:pt idx="60">
                  <c:v>36495</c:v>
                </c:pt>
                <c:pt idx="61">
                  <c:v>36526</c:v>
                </c:pt>
                <c:pt idx="62">
                  <c:v>36557</c:v>
                </c:pt>
                <c:pt idx="63">
                  <c:v>36586</c:v>
                </c:pt>
                <c:pt idx="64">
                  <c:v>36617</c:v>
                </c:pt>
                <c:pt idx="65">
                  <c:v>36647</c:v>
                </c:pt>
                <c:pt idx="66">
                  <c:v>36678</c:v>
                </c:pt>
                <c:pt idx="67">
                  <c:v>36708</c:v>
                </c:pt>
                <c:pt idx="68">
                  <c:v>36739</c:v>
                </c:pt>
                <c:pt idx="69">
                  <c:v>36770</c:v>
                </c:pt>
                <c:pt idx="70">
                  <c:v>36800</c:v>
                </c:pt>
                <c:pt idx="71">
                  <c:v>36831</c:v>
                </c:pt>
                <c:pt idx="72">
                  <c:v>36861</c:v>
                </c:pt>
                <c:pt idx="73">
                  <c:v>36892</c:v>
                </c:pt>
                <c:pt idx="74">
                  <c:v>36923</c:v>
                </c:pt>
                <c:pt idx="75">
                  <c:v>36951</c:v>
                </c:pt>
                <c:pt idx="76">
                  <c:v>36982</c:v>
                </c:pt>
                <c:pt idx="77">
                  <c:v>37012</c:v>
                </c:pt>
                <c:pt idx="78">
                  <c:v>37043</c:v>
                </c:pt>
                <c:pt idx="79">
                  <c:v>37073</c:v>
                </c:pt>
                <c:pt idx="80">
                  <c:v>37104</c:v>
                </c:pt>
                <c:pt idx="81">
                  <c:v>37135</c:v>
                </c:pt>
                <c:pt idx="82">
                  <c:v>37165</c:v>
                </c:pt>
                <c:pt idx="83">
                  <c:v>37196</c:v>
                </c:pt>
                <c:pt idx="84">
                  <c:v>37226</c:v>
                </c:pt>
                <c:pt idx="85">
                  <c:v>37257</c:v>
                </c:pt>
                <c:pt idx="86">
                  <c:v>37288</c:v>
                </c:pt>
                <c:pt idx="87">
                  <c:v>37316</c:v>
                </c:pt>
                <c:pt idx="88">
                  <c:v>37347</c:v>
                </c:pt>
                <c:pt idx="89">
                  <c:v>37377</c:v>
                </c:pt>
                <c:pt idx="90">
                  <c:v>37408</c:v>
                </c:pt>
                <c:pt idx="91">
                  <c:v>37438</c:v>
                </c:pt>
                <c:pt idx="92">
                  <c:v>37469</c:v>
                </c:pt>
                <c:pt idx="93">
                  <c:v>37500</c:v>
                </c:pt>
                <c:pt idx="94">
                  <c:v>37530</c:v>
                </c:pt>
                <c:pt idx="95">
                  <c:v>37561</c:v>
                </c:pt>
                <c:pt idx="96">
                  <c:v>37591</c:v>
                </c:pt>
                <c:pt idx="97">
                  <c:v>37622</c:v>
                </c:pt>
                <c:pt idx="98">
                  <c:v>37653</c:v>
                </c:pt>
                <c:pt idx="99">
                  <c:v>37681</c:v>
                </c:pt>
                <c:pt idx="100">
                  <c:v>37712</c:v>
                </c:pt>
                <c:pt idx="101">
                  <c:v>37742</c:v>
                </c:pt>
                <c:pt idx="102">
                  <c:v>37773</c:v>
                </c:pt>
                <c:pt idx="103">
                  <c:v>37803</c:v>
                </c:pt>
                <c:pt idx="104">
                  <c:v>37834</c:v>
                </c:pt>
                <c:pt idx="105">
                  <c:v>37865</c:v>
                </c:pt>
                <c:pt idx="106">
                  <c:v>37895</c:v>
                </c:pt>
                <c:pt idx="107">
                  <c:v>37926</c:v>
                </c:pt>
                <c:pt idx="108">
                  <c:v>37956</c:v>
                </c:pt>
                <c:pt idx="109">
                  <c:v>37987</c:v>
                </c:pt>
                <c:pt idx="110">
                  <c:v>38018</c:v>
                </c:pt>
                <c:pt idx="111">
                  <c:v>38047</c:v>
                </c:pt>
                <c:pt idx="112">
                  <c:v>38078</c:v>
                </c:pt>
                <c:pt idx="113">
                  <c:v>38108</c:v>
                </c:pt>
                <c:pt idx="114">
                  <c:v>38139</c:v>
                </c:pt>
                <c:pt idx="115">
                  <c:v>38169</c:v>
                </c:pt>
                <c:pt idx="116">
                  <c:v>38200</c:v>
                </c:pt>
                <c:pt idx="117">
                  <c:v>38231</c:v>
                </c:pt>
                <c:pt idx="118">
                  <c:v>38261</c:v>
                </c:pt>
                <c:pt idx="119">
                  <c:v>38292</c:v>
                </c:pt>
                <c:pt idx="120">
                  <c:v>38322</c:v>
                </c:pt>
                <c:pt idx="121">
                  <c:v>38353</c:v>
                </c:pt>
                <c:pt idx="122">
                  <c:v>38384</c:v>
                </c:pt>
                <c:pt idx="123">
                  <c:v>38412</c:v>
                </c:pt>
                <c:pt idx="124">
                  <c:v>38443</c:v>
                </c:pt>
                <c:pt idx="125">
                  <c:v>38473</c:v>
                </c:pt>
                <c:pt idx="126">
                  <c:v>38504</c:v>
                </c:pt>
                <c:pt idx="127">
                  <c:v>38534</c:v>
                </c:pt>
                <c:pt idx="128">
                  <c:v>38565</c:v>
                </c:pt>
                <c:pt idx="129">
                  <c:v>38596</c:v>
                </c:pt>
                <c:pt idx="130">
                  <c:v>38626</c:v>
                </c:pt>
                <c:pt idx="131">
                  <c:v>38657</c:v>
                </c:pt>
                <c:pt idx="132">
                  <c:v>38687</c:v>
                </c:pt>
                <c:pt idx="133">
                  <c:v>38718</c:v>
                </c:pt>
                <c:pt idx="134">
                  <c:v>38749</c:v>
                </c:pt>
                <c:pt idx="135">
                  <c:v>38777</c:v>
                </c:pt>
                <c:pt idx="136">
                  <c:v>38808</c:v>
                </c:pt>
                <c:pt idx="137">
                  <c:v>38838</c:v>
                </c:pt>
                <c:pt idx="138">
                  <c:v>38869</c:v>
                </c:pt>
                <c:pt idx="139">
                  <c:v>38899</c:v>
                </c:pt>
                <c:pt idx="140">
                  <c:v>38930</c:v>
                </c:pt>
                <c:pt idx="141">
                  <c:v>38961</c:v>
                </c:pt>
                <c:pt idx="142">
                  <c:v>38991</c:v>
                </c:pt>
                <c:pt idx="143">
                  <c:v>39022</c:v>
                </c:pt>
                <c:pt idx="144">
                  <c:v>39052</c:v>
                </c:pt>
                <c:pt idx="145">
                  <c:v>39083</c:v>
                </c:pt>
                <c:pt idx="146">
                  <c:v>39114</c:v>
                </c:pt>
                <c:pt idx="147">
                  <c:v>39142</c:v>
                </c:pt>
                <c:pt idx="148">
                  <c:v>39173</c:v>
                </c:pt>
                <c:pt idx="149">
                  <c:v>39203</c:v>
                </c:pt>
                <c:pt idx="150">
                  <c:v>39234</c:v>
                </c:pt>
                <c:pt idx="151">
                  <c:v>39264</c:v>
                </c:pt>
                <c:pt idx="152">
                  <c:v>39295</c:v>
                </c:pt>
                <c:pt idx="153">
                  <c:v>39326</c:v>
                </c:pt>
                <c:pt idx="154">
                  <c:v>39356</c:v>
                </c:pt>
                <c:pt idx="155">
                  <c:v>39387</c:v>
                </c:pt>
                <c:pt idx="156">
                  <c:v>39417</c:v>
                </c:pt>
                <c:pt idx="157">
                  <c:v>39448</c:v>
                </c:pt>
                <c:pt idx="158">
                  <c:v>39479</c:v>
                </c:pt>
                <c:pt idx="159">
                  <c:v>39508</c:v>
                </c:pt>
                <c:pt idx="160">
                  <c:v>39539</c:v>
                </c:pt>
                <c:pt idx="161">
                  <c:v>39569</c:v>
                </c:pt>
                <c:pt idx="162">
                  <c:v>39600</c:v>
                </c:pt>
                <c:pt idx="163">
                  <c:v>39630</c:v>
                </c:pt>
                <c:pt idx="164">
                  <c:v>39661</c:v>
                </c:pt>
                <c:pt idx="165">
                  <c:v>39692</c:v>
                </c:pt>
                <c:pt idx="166">
                  <c:v>39722</c:v>
                </c:pt>
                <c:pt idx="167">
                  <c:v>39753</c:v>
                </c:pt>
                <c:pt idx="168">
                  <c:v>39783</c:v>
                </c:pt>
                <c:pt idx="169">
                  <c:v>39814</c:v>
                </c:pt>
                <c:pt idx="170">
                  <c:v>39845</c:v>
                </c:pt>
                <c:pt idx="171">
                  <c:v>39873</c:v>
                </c:pt>
                <c:pt idx="172">
                  <c:v>39904</c:v>
                </c:pt>
                <c:pt idx="173">
                  <c:v>39934</c:v>
                </c:pt>
                <c:pt idx="174">
                  <c:v>39965</c:v>
                </c:pt>
                <c:pt idx="175">
                  <c:v>39995</c:v>
                </c:pt>
                <c:pt idx="176">
                  <c:v>40026</c:v>
                </c:pt>
                <c:pt idx="177">
                  <c:v>40057</c:v>
                </c:pt>
                <c:pt idx="178">
                  <c:v>40087</c:v>
                </c:pt>
                <c:pt idx="179">
                  <c:v>40118</c:v>
                </c:pt>
                <c:pt idx="180">
                  <c:v>40148</c:v>
                </c:pt>
                <c:pt idx="181">
                  <c:v>40179</c:v>
                </c:pt>
                <c:pt idx="182">
                  <c:v>40210</c:v>
                </c:pt>
                <c:pt idx="183">
                  <c:v>40238</c:v>
                </c:pt>
                <c:pt idx="184">
                  <c:v>40269</c:v>
                </c:pt>
                <c:pt idx="185">
                  <c:v>40299</c:v>
                </c:pt>
                <c:pt idx="186">
                  <c:v>40330</c:v>
                </c:pt>
                <c:pt idx="187">
                  <c:v>40360</c:v>
                </c:pt>
                <c:pt idx="188">
                  <c:v>40391</c:v>
                </c:pt>
                <c:pt idx="189">
                  <c:v>40422</c:v>
                </c:pt>
                <c:pt idx="190">
                  <c:v>40452</c:v>
                </c:pt>
                <c:pt idx="191">
                  <c:v>40483</c:v>
                </c:pt>
                <c:pt idx="192">
                  <c:v>40513</c:v>
                </c:pt>
                <c:pt idx="193">
                  <c:v>40544</c:v>
                </c:pt>
                <c:pt idx="194">
                  <c:v>40575</c:v>
                </c:pt>
                <c:pt idx="195">
                  <c:v>40603</c:v>
                </c:pt>
                <c:pt idx="196">
                  <c:v>40634</c:v>
                </c:pt>
                <c:pt idx="197">
                  <c:v>40664</c:v>
                </c:pt>
                <c:pt idx="198">
                  <c:v>40695</c:v>
                </c:pt>
                <c:pt idx="199">
                  <c:v>40725</c:v>
                </c:pt>
                <c:pt idx="200">
                  <c:v>40756</c:v>
                </c:pt>
                <c:pt idx="201">
                  <c:v>40787</c:v>
                </c:pt>
                <c:pt idx="202">
                  <c:v>40817</c:v>
                </c:pt>
                <c:pt idx="203">
                  <c:v>40848</c:v>
                </c:pt>
                <c:pt idx="204">
                  <c:v>40878</c:v>
                </c:pt>
                <c:pt idx="205">
                  <c:v>40909</c:v>
                </c:pt>
                <c:pt idx="206">
                  <c:v>40940</c:v>
                </c:pt>
                <c:pt idx="207">
                  <c:v>40969</c:v>
                </c:pt>
                <c:pt idx="208">
                  <c:v>41000</c:v>
                </c:pt>
                <c:pt idx="209">
                  <c:v>41030</c:v>
                </c:pt>
                <c:pt idx="210">
                  <c:v>41061</c:v>
                </c:pt>
                <c:pt idx="211">
                  <c:v>41091</c:v>
                </c:pt>
                <c:pt idx="212">
                  <c:v>41122</c:v>
                </c:pt>
                <c:pt idx="213">
                  <c:v>41153</c:v>
                </c:pt>
                <c:pt idx="214">
                  <c:v>41183</c:v>
                </c:pt>
                <c:pt idx="215">
                  <c:v>41214</c:v>
                </c:pt>
                <c:pt idx="216">
                  <c:v>41244</c:v>
                </c:pt>
                <c:pt idx="217">
                  <c:v>41275</c:v>
                </c:pt>
                <c:pt idx="218">
                  <c:v>41306</c:v>
                </c:pt>
                <c:pt idx="219">
                  <c:v>41334</c:v>
                </c:pt>
                <c:pt idx="220">
                  <c:v>41365</c:v>
                </c:pt>
                <c:pt idx="221">
                  <c:v>41395</c:v>
                </c:pt>
                <c:pt idx="222">
                  <c:v>41426</c:v>
                </c:pt>
                <c:pt idx="223">
                  <c:v>41456</c:v>
                </c:pt>
                <c:pt idx="224">
                  <c:v>41487</c:v>
                </c:pt>
                <c:pt idx="225">
                  <c:v>41518</c:v>
                </c:pt>
                <c:pt idx="226">
                  <c:v>41548</c:v>
                </c:pt>
                <c:pt idx="227">
                  <c:v>41579</c:v>
                </c:pt>
                <c:pt idx="228">
                  <c:v>41609</c:v>
                </c:pt>
                <c:pt idx="229">
                  <c:v>41640</c:v>
                </c:pt>
                <c:pt idx="230">
                  <c:v>41671</c:v>
                </c:pt>
                <c:pt idx="231">
                  <c:v>41699</c:v>
                </c:pt>
                <c:pt idx="232">
                  <c:v>41730</c:v>
                </c:pt>
                <c:pt idx="233">
                  <c:v>41760</c:v>
                </c:pt>
                <c:pt idx="234">
                  <c:v>41791</c:v>
                </c:pt>
                <c:pt idx="235">
                  <c:v>41821</c:v>
                </c:pt>
                <c:pt idx="236">
                  <c:v>41852</c:v>
                </c:pt>
                <c:pt idx="237">
                  <c:v>41883</c:v>
                </c:pt>
                <c:pt idx="238">
                  <c:v>41913</c:v>
                </c:pt>
                <c:pt idx="239">
                  <c:v>41944</c:v>
                </c:pt>
                <c:pt idx="240">
                  <c:v>41974</c:v>
                </c:pt>
                <c:pt idx="241">
                  <c:v>42005</c:v>
                </c:pt>
                <c:pt idx="242">
                  <c:v>42036</c:v>
                </c:pt>
                <c:pt idx="243">
                  <c:v>42064</c:v>
                </c:pt>
                <c:pt idx="244">
                  <c:v>42095</c:v>
                </c:pt>
                <c:pt idx="245">
                  <c:v>42125</c:v>
                </c:pt>
                <c:pt idx="246">
                  <c:v>42156</c:v>
                </c:pt>
                <c:pt idx="247">
                  <c:v>42186</c:v>
                </c:pt>
                <c:pt idx="248">
                  <c:v>42217</c:v>
                </c:pt>
                <c:pt idx="249">
                  <c:v>42248</c:v>
                </c:pt>
                <c:pt idx="250">
                  <c:v>42278</c:v>
                </c:pt>
                <c:pt idx="251">
                  <c:v>42309</c:v>
                </c:pt>
                <c:pt idx="252">
                  <c:v>42339</c:v>
                </c:pt>
                <c:pt idx="253">
                  <c:v>42370</c:v>
                </c:pt>
                <c:pt idx="254">
                  <c:v>42401</c:v>
                </c:pt>
                <c:pt idx="255">
                  <c:v>42430</c:v>
                </c:pt>
                <c:pt idx="256">
                  <c:v>42461</c:v>
                </c:pt>
                <c:pt idx="257">
                  <c:v>42491</c:v>
                </c:pt>
                <c:pt idx="258">
                  <c:v>42522</c:v>
                </c:pt>
                <c:pt idx="259">
                  <c:v>42552</c:v>
                </c:pt>
                <c:pt idx="260">
                  <c:v>42583</c:v>
                </c:pt>
                <c:pt idx="261">
                  <c:v>42614</c:v>
                </c:pt>
                <c:pt idx="262">
                  <c:v>42644</c:v>
                </c:pt>
                <c:pt idx="263">
                  <c:v>42675</c:v>
                </c:pt>
                <c:pt idx="264">
                  <c:v>42705</c:v>
                </c:pt>
                <c:pt idx="265">
                  <c:v>42736</c:v>
                </c:pt>
                <c:pt idx="266">
                  <c:v>42767</c:v>
                </c:pt>
                <c:pt idx="267">
                  <c:v>42795</c:v>
                </c:pt>
                <c:pt idx="268">
                  <c:v>42826</c:v>
                </c:pt>
                <c:pt idx="269">
                  <c:v>42856</c:v>
                </c:pt>
                <c:pt idx="270">
                  <c:v>42887</c:v>
                </c:pt>
                <c:pt idx="271">
                  <c:v>42917</c:v>
                </c:pt>
                <c:pt idx="272">
                  <c:v>42948</c:v>
                </c:pt>
                <c:pt idx="273">
                  <c:v>42979</c:v>
                </c:pt>
                <c:pt idx="274">
                  <c:v>43009</c:v>
                </c:pt>
                <c:pt idx="275">
                  <c:v>43040</c:v>
                </c:pt>
                <c:pt idx="276">
                  <c:v>43070</c:v>
                </c:pt>
                <c:pt idx="277">
                  <c:v>43101</c:v>
                </c:pt>
                <c:pt idx="278">
                  <c:v>43132</c:v>
                </c:pt>
                <c:pt idx="279">
                  <c:v>43160</c:v>
                </c:pt>
                <c:pt idx="280">
                  <c:v>43191</c:v>
                </c:pt>
                <c:pt idx="281">
                  <c:v>43221</c:v>
                </c:pt>
                <c:pt idx="282">
                  <c:v>43252</c:v>
                </c:pt>
                <c:pt idx="283">
                  <c:v>43282</c:v>
                </c:pt>
                <c:pt idx="284">
                  <c:v>43313</c:v>
                </c:pt>
                <c:pt idx="285">
                  <c:v>43344</c:v>
                </c:pt>
                <c:pt idx="286">
                  <c:v>43374</c:v>
                </c:pt>
                <c:pt idx="287">
                  <c:v>43405</c:v>
                </c:pt>
                <c:pt idx="288">
                  <c:v>43435</c:v>
                </c:pt>
                <c:pt idx="289">
                  <c:v>43466</c:v>
                </c:pt>
                <c:pt idx="290">
                  <c:v>43497</c:v>
                </c:pt>
                <c:pt idx="291">
                  <c:v>43525</c:v>
                </c:pt>
                <c:pt idx="292">
                  <c:v>43556</c:v>
                </c:pt>
                <c:pt idx="293">
                  <c:v>43586</c:v>
                </c:pt>
                <c:pt idx="294">
                  <c:v>43617</c:v>
                </c:pt>
                <c:pt idx="295">
                  <c:v>43647</c:v>
                </c:pt>
                <c:pt idx="296">
                  <c:v>43678</c:v>
                </c:pt>
                <c:pt idx="297">
                  <c:v>43709</c:v>
                </c:pt>
                <c:pt idx="298">
                  <c:v>43739</c:v>
                </c:pt>
                <c:pt idx="299">
                  <c:v>43770</c:v>
                </c:pt>
                <c:pt idx="300">
                  <c:v>43800</c:v>
                </c:pt>
                <c:pt idx="301">
                  <c:v>43831</c:v>
                </c:pt>
                <c:pt idx="302">
                  <c:v>43862</c:v>
                </c:pt>
                <c:pt idx="303">
                  <c:v>43891</c:v>
                </c:pt>
                <c:pt idx="304">
                  <c:v>43922</c:v>
                </c:pt>
                <c:pt idx="305">
                  <c:v>43952</c:v>
                </c:pt>
                <c:pt idx="306">
                  <c:v>43983</c:v>
                </c:pt>
                <c:pt idx="307">
                  <c:v>44013</c:v>
                </c:pt>
                <c:pt idx="308">
                  <c:v>44044</c:v>
                </c:pt>
                <c:pt idx="309">
                  <c:v>44075</c:v>
                </c:pt>
                <c:pt idx="310">
                  <c:v>44105</c:v>
                </c:pt>
                <c:pt idx="311">
                  <c:v>44136</c:v>
                </c:pt>
                <c:pt idx="312">
                  <c:v>44166</c:v>
                </c:pt>
                <c:pt idx="313">
                  <c:v>44197</c:v>
                </c:pt>
                <c:pt idx="314">
                  <c:v>44228</c:v>
                </c:pt>
                <c:pt idx="315">
                  <c:v>44256</c:v>
                </c:pt>
                <c:pt idx="316">
                  <c:v>44287</c:v>
                </c:pt>
                <c:pt idx="317">
                  <c:v>44317</c:v>
                </c:pt>
                <c:pt idx="318">
                  <c:v>44348</c:v>
                </c:pt>
                <c:pt idx="319">
                  <c:v>44378</c:v>
                </c:pt>
                <c:pt idx="320">
                  <c:v>44409</c:v>
                </c:pt>
                <c:pt idx="321">
                  <c:v>44440</c:v>
                </c:pt>
                <c:pt idx="322">
                  <c:v>44470</c:v>
                </c:pt>
                <c:pt idx="323">
                  <c:v>44501</c:v>
                </c:pt>
                <c:pt idx="324">
                  <c:v>44531</c:v>
                </c:pt>
                <c:pt idx="325">
                  <c:v>44562</c:v>
                </c:pt>
                <c:pt idx="326">
                  <c:v>44593</c:v>
                </c:pt>
                <c:pt idx="327">
                  <c:v>44621</c:v>
                </c:pt>
                <c:pt idx="328">
                  <c:v>44652</c:v>
                </c:pt>
                <c:pt idx="329">
                  <c:v>44682</c:v>
                </c:pt>
                <c:pt idx="330">
                  <c:v>44713</c:v>
                </c:pt>
                <c:pt idx="331">
                  <c:v>44743</c:v>
                </c:pt>
                <c:pt idx="332">
                  <c:v>44774</c:v>
                </c:pt>
                <c:pt idx="333">
                  <c:v>44805</c:v>
                </c:pt>
                <c:pt idx="334">
                  <c:v>44835</c:v>
                </c:pt>
                <c:pt idx="335">
                  <c:v>44866</c:v>
                </c:pt>
                <c:pt idx="336">
                  <c:v>44896</c:v>
                </c:pt>
                <c:pt idx="337">
                  <c:v>44927</c:v>
                </c:pt>
                <c:pt idx="338">
                  <c:v>44958</c:v>
                </c:pt>
                <c:pt idx="339">
                  <c:v>44986</c:v>
                </c:pt>
                <c:pt idx="340">
                  <c:v>45017</c:v>
                </c:pt>
                <c:pt idx="341">
                  <c:v>45047</c:v>
                </c:pt>
                <c:pt idx="342">
                  <c:v>45078</c:v>
                </c:pt>
                <c:pt idx="343">
                  <c:v>45108</c:v>
                </c:pt>
                <c:pt idx="344">
                  <c:v>45139</c:v>
                </c:pt>
                <c:pt idx="345">
                  <c:v>45170</c:v>
                </c:pt>
                <c:pt idx="346">
                  <c:v>45200</c:v>
                </c:pt>
                <c:pt idx="347">
                  <c:v>45231</c:v>
                </c:pt>
                <c:pt idx="348">
                  <c:v>45261</c:v>
                </c:pt>
                <c:pt idx="349">
                  <c:v>45292</c:v>
                </c:pt>
                <c:pt idx="350">
                  <c:v>45323</c:v>
                </c:pt>
                <c:pt idx="351">
                  <c:v>45352</c:v>
                </c:pt>
                <c:pt idx="352">
                  <c:v>45383</c:v>
                </c:pt>
                <c:pt idx="353">
                  <c:v>45413</c:v>
                </c:pt>
                <c:pt idx="354">
                  <c:v>45444</c:v>
                </c:pt>
                <c:pt idx="355">
                  <c:v>45474</c:v>
                </c:pt>
                <c:pt idx="356">
                  <c:v>45505</c:v>
                </c:pt>
                <c:pt idx="357">
                  <c:v>45536</c:v>
                </c:pt>
                <c:pt idx="358">
                  <c:v>45566</c:v>
                </c:pt>
                <c:pt idx="359">
                  <c:v>45597</c:v>
                </c:pt>
                <c:pt idx="360">
                  <c:v>45627</c:v>
                </c:pt>
                <c:pt idx="361">
                  <c:v>45658</c:v>
                </c:pt>
                <c:pt idx="362">
                  <c:v>45689</c:v>
                </c:pt>
                <c:pt idx="363">
                  <c:v>45717</c:v>
                </c:pt>
                <c:pt idx="364">
                  <c:v>45748</c:v>
                </c:pt>
                <c:pt idx="365">
                  <c:v>45778</c:v>
                </c:pt>
                <c:pt idx="366">
                  <c:v>45809</c:v>
                </c:pt>
                <c:pt idx="367">
                  <c:v>45839</c:v>
                </c:pt>
                <c:pt idx="368">
                  <c:v>45870</c:v>
                </c:pt>
                <c:pt idx="369">
                  <c:v>45901</c:v>
                </c:pt>
                <c:pt idx="370">
                  <c:v>45931</c:v>
                </c:pt>
                <c:pt idx="371">
                  <c:v>45962</c:v>
                </c:pt>
                <c:pt idx="372">
                  <c:v>45992</c:v>
                </c:pt>
                <c:pt idx="373">
                  <c:v>46023</c:v>
                </c:pt>
                <c:pt idx="374">
                  <c:v>46054</c:v>
                </c:pt>
                <c:pt idx="375">
                  <c:v>46082</c:v>
                </c:pt>
                <c:pt idx="376">
                  <c:v>46113</c:v>
                </c:pt>
                <c:pt idx="377">
                  <c:v>46143</c:v>
                </c:pt>
                <c:pt idx="378">
                  <c:v>46174</c:v>
                </c:pt>
                <c:pt idx="379">
                  <c:v>46204</c:v>
                </c:pt>
                <c:pt idx="380">
                  <c:v>46235</c:v>
                </c:pt>
                <c:pt idx="381">
                  <c:v>46266</c:v>
                </c:pt>
                <c:pt idx="382">
                  <c:v>46296</c:v>
                </c:pt>
                <c:pt idx="383">
                  <c:v>46327</c:v>
                </c:pt>
                <c:pt idx="384">
                  <c:v>46357</c:v>
                </c:pt>
                <c:pt idx="385">
                  <c:v>46388</c:v>
                </c:pt>
                <c:pt idx="386">
                  <c:v>46419</c:v>
                </c:pt>
                <c:pt idx="387">
                  <c:v>46447</c:v>
                </c:pt>
                <c:pt idx="388">
                  <c:v>46478</c:v>
                </c:pt>
                <c:pt idx="389">
                  <c:v>46508</c:v>
                </c:pt>
                <c:pt idx="390">
                  <c:v>46539</c:v>
                </c:pt>
                <c:pt idx="391">
                  <c:v>46569</c:v>
                </c:pt>
                <c:pt idx="392">
                  <c:v>46600</c:v>
                </c:pt>
                <c:pt idx="393">
                  <c:v>46631</c:v>
                </c:pt>
                <c:pt idx="394">
                  <c:v>46661</c:v>
                </c:pt>
                <c:pt idx="395">
                  <c:v>46692</c:v>
                </c:pt>
                <c:pt idx="396">
                  <c:v>46722</c:v>
                </c:pt>
                <c:pt idx="397">
                  <c:v>46753</c:v>
                </c:pt>
                <c:pt idx="398">
                  <c:v>46784</c:v>
                </c:pt>
                <c:pt idx="399">
                  <c:v>46813</c:v>
                </c:pt>
                <c:pt idx="400">
                  <c:v>46844</c:v>
                </c:pt>
                <c:pt idx="401">
                  <c:v>46874</c:v>
                </c:pt>
                <c:pt idx="402">
                  <c:v>46905</c:v>
                </c:pt>
                <c:pt idx="403">
                  <c:v>46935</c:v>
                </c:pt>
                <c:pt idx="404">
                  <c:v>46966</c:v>
                </c:pt>
                <c:pt idx="405">
                  <c:v>46997</c:v>
                </c:pt>
                <c:pt idx="406">
                  <c:v>47027</c:v>
                </c:pt>
              </c:numCache>
            </c:numRef>
          </c:cat>
          <c:val>
            <c:numRef>
              <c:f>Proyeccion_NPL!$Y$5:$Y$411</c:f>
              <c:numCache>
                <c:formatCode>General</c:formatCode>
                <c:ptCount val="407"/>
                <c:pt idx="0">
                  <c:v>0.77600000000000002</c:v>
                </c:pt>
                <c:pt idx="1">
                  <c:v>0.79300000000000004</c:v>
                </c:pt>
                <c:pt idx="2">
                  <c:v>0.81299999999999994</c:v>
                </c:pt>
                <c:pt idx="3">
                  <c:v>0.78400000000000003</c:v>
                </c:pt>
                <c:pt idx="4">
                  <c:v>0.82199999999999995</c:v>
                </c:pt>
                <c:pt idx="5">
                  <c:v>0.82499999999999996</c:v>
                </c:pt>
                <c:pt idx="6">
                  <c:v>0.80800000000000005</c:v>
                </c:pt>
                <c:pt idx="7">
                  <c:v>0.86599999999999999</c:v>
                </c:pt>
                <c:pt idx="8">
                  <c:v>0.86</c:v>
                </c:pt>
                <c:pt idx="9">
                  <c:v>0.83699999999999997</c:v>
                </c:pt>
                <c:pt idx="10">
                  <c:v>0.84</c:v>
                </c:pt>
                <c:pt idx="11">
                  <c:v>0.85699999999999998</c:v>
                </c:pt>
                <c:pt idx="12">
                  <c:v>0.84299999999999997</c:v>
                </c:pt>
                <c:pt idx="13">
                  <c:v>0.875</c:v>
                </c:pt>
                <c:pt idx="14">
                  <c:v>0.88900000000000001</c:v>
                </c:pt>
                <c:pt idx="15">
                  <c:v>0.89200000000000002</c:v>
                </c:pt>
                <c:pt idx="16">
                  <c:v>0.92100000000000004</c:v>
                </c:pt>
                <c:pt idx="17">
                  <c:v>0.91200000000000003</c:v>
                </c:pt>
                <c:pt idx="18">
                  <c:v>0.91500000000000004</c:v>
                </c:pt>
                <c:pt idx="19">
                  <c:v>0.91800000000000004</c:v>
                </c:pt>
                <c:pt idx="20">
                  <c:v>0.92700000000000005</c:v>
                </c:pt>
                <c:pt idx="21">
                  <c:v>0.93</c:v>
                </c:pt>
                <c:pt idx="22">
                  <c:v>0.93799999999999994</c:v>
                </c:pt>
                <c:pt idx="23">
                  <c:v>0.94399999999999995</c:v>
                </c:pt>
                <c:pt idx="24">
                  <c:v>0.88</c:v>
                </c:pt>
                <c:pt idx="25">
                  <c:v>0.872</c:v>
                </c:pt>
                <c:pt idx="26">
                  <c:v>0.90900000000000003</c:v>
                </c:pt>
                <c:pt idx="27">
                  <c:v>0.93600000000000005</c:v>
                </c:pt>
                <c:pt idx="28">
                  <c:v>0.88300000000000001</c:v>
                </c:pt>
                <c:pt idx="29">
                  <c:v>0.877</c:v>
                </c:pt>
                <c:pt idx="30">
                  <c:v>0.86899999999999999</c:v>
                </c:pt>
                <c:pt idx="31">
                  <c:v>0.82799999999999996</c:v>
                </c:pt>
                <c:pt idx="32">
                  <c:v>0.84799999999999998</c:v>
                </c:pt>
                <c:pt idx="33">
                  <c:v>0.81899999999999995</c:v>
                </c:pt>
                <c:pt idx="34">
                  <c:v>0.81100000000000005</c:v>
                </c:pt>
                <c:pt idx="35">
                  <c:v>0.83099999999999996</c:v>
                </c:pt>
                <c:pt idx="36">
                  <c:v>0.78700000000000003</c:v>
                </c:pt>
                <c:pt idx="37">
                  <c:v>0.80200000000000005</c:v>
                </c:pt>
                <c:pt idx="38">
                  <c:v>0.81599999999999995</c:v>
                </c:pt>
                <c:pt idx="39">
                  <c:v>0.83399999999999996</c:v>
                </c:pt>
                <c:pt idx="40">
                  <c:v>0.85099999999999998</c:v>
                </c:pt>
                <c:pt idx="41">
                  <c:v>0.86299999999999999</c:v>
                </c:pt>
                <c:pt idx="42">
                  <c:v>0.90600000000000003</c:v>
                </c:pt>
                <c:pt idx="43">
                  <c:v>0.90400000000000003</c:v>
                </c:pt>
                <c:pt idx="44">
                  <c:v>0.92400000000000004</c:v>
                </c:pt>
                <c:pt idx="45">
                  <c:v>0.93300000000000005</c:v>
                </c:pt>
                <c:pt idx="46">
                  <c:v>0.95299999999999996</c:v>
                </c:pt>
                <c:pt idx="47">
                  <c:v>0.96799999999999997</c:v>
                </c:pt>
                <c:pt idx="48">
                  <c:v>0.96499999999999997</c:v>
                </c:pt>
                <c:pt idx="49">
                  <c:v>0.97</c:v>
                </c:pt>
                <c:pt idx="50">
                  <c:v>0.97599999999999998</c:v>
                </c:pt>
                <c:pt idx="51">
                  <c:v>0.98799999999999999</c:v>
                </c:pt>
                <c:pt idx="52">
                  <c:v>0.99399999999999999</c:v>
                </c:pt>
                <c:pt idx="53">
                  <c:v>0.997</c:v>
                </c:pt>
                <c:pt idx="54">
                  <c:v>1</c:v>
                </c:pt>
                <c:pt idx="55">
                  <c:v>0.98499999999999999</c:v>
                </c:pt>
                <c:pt idx="56">
                  <c:v>0.98199999999999998</c:v>
                </c:pt>
                <c:pt idx="57">
                  <c:v>0.97299999999999998</c:v>
                </c:pt>
                <c:pt idx="58">
                  <c:v>0.97899999999999998</c:v>
                </c:pt>
                <c:pt idx="59">
                  <c:v>0.99099999999999999</c:v>
                </c:pt>
                <c:pt idx="60">
                  <c:v>0.95599999999999996</c:v>
                </c:pt>
                <c:pt idx="61">
                  <c:v>0.95899999999999996</c:v>
                </c:pt>
                <c:pt idx="62">
                  <c:v>0.96199999999999997</c:v>
                </c:pt>
                <c:pt idx="63">
                  <c:v>0.94699999999999995</c:v>
                </c:pt>
                <c:pt idx="64">
                  <c:v>0.95</c:v>
                </c:pt>
                <c:pt idx="65">
                  <c:v>0.94099999999999995</c:v>
                </c:pt>
                <c:pt idx="66">
                  <c:v>0.89500000000000002</c:v>
                </c:pt>
                <c:pt idx="67">
                  <c:v>0.89800000000000002</c:v>
                </c:pt>
                <c:pt idx="68">
                  <c:v>0.90100000000000002</c:v>
                </c:pt>
                <c:pt idx="69">
                  <c:v>0.88600000000000001</c:v>
                </c:pt>
                <c:pt idx="70">
                  <c:v>0.84499999999999997</c:v>
                </c:pt>
                <c:pt idx="71">
                  <c:v>0.85399999999999998</c:v>
                </c:pt>
                <c:pt idx="72">
                  <c:v>0.80500000000000005</c:v>
                </c:pt>
                <c:pt idx="73">
                  <c:v>0.79600000000000004</c:v>
                </c:pt>
                <c:pt idx="74">
                  <c:v>0.79900000000000004</c:v>
                </c:pt>
                <c:pt idx="75">
                  <c:v>0.79</c:v>
                </c:pt>
                <c:pt idx="76">
                  <c:v>0.78100000000000003</c:v>
                </c:pt>
                <c:pt idx="77">
                  <c:v>0.77900000000000003</c:v>
                </c:pt>
                <c:pt idx="78">
                  <c:v>0.77300000000000002</c:v>
                </c:pt>
                <c:pt idx="79">
                  <c:v>0.77</c:v>
                </c:pt>
                <c:pt idx="80">
                  <c:v>0.76700000000000002</c:v>
                </c:pt>
                <c:pt idx="81">
                  <c:v>0.76100000000000001</c:v>
                </c:pt>
                <c:pt idx="82">
                  <c:v>0.76400000000000001</c:v>
                </c:pt>
                <c:pt idx="83">
                  <c:v>0.755</c:v>
                </c:pt>
                <c:pt idx="84">
                  <c:v>0.69099999999999995</c:v>
                </c:pt>
                <c:pt idx="85">
                  <c:v>0.72899999999999998</c:v>
                </c:pt>
                <c:pt idx="86">
                  <c:v>0.747</c:v>
                </c:pt>
                <c:pt idx="87">
                  <c:v>0.75800000000000001</c:v>
                </c:pt>
                <c:pt idx="88">
                  <c:v>0.72599999999999998</c:v>
                </c:pt>
                <c:pt idx="89">
                  <c:v>0.70899999999999996</c:v>
                </c:pt>
                <c:pt idx="90">
                  <c:v>0.67100000000000004</c:v>
                </c:pt>
                <c:pt idx="91">
                  <c:v>0.63900000000000001</c:v>
                </c:pt>
                <c:pt idx="92">
                  <c:v>0.622</c:v>
                </c:pt>
                <c:pt idx="93">
                  <c:v>0.64500000000000002</c:v>
                </c:pt>
                <c:pt idx="94">
                  <c:v>0.627</c:v>
                </c:pt>
                <c:pt idx="95">
                  <c:v>0.64800000000000002</c:v>
                </c:pt>
                <c:pt idx="96">
                  <c:v>0.52600000000000002</c:v>
                </c:pt>
                <c:pt idx="97">
                  <c:v>0.57499999999999996</c:v>
                </c:pt>
                <c:pt idx="98">
                  <c:v>0.60699999999999998</c:v>
                </c:pt>
                <c:pt idx="99">
                  <c:v>0.63300000000000001</c:v>
                </c:pt>
                <c:pt idx="100">
                  <c:v>0.60099999999999998</c:v>
                </c:pt>
                <c:pt idx="101">
                  <c:v>0.59299999999999997</c:v>
                </c:pt>
                <c:pt idx="102">
                  <c:v>0.57799999999999996</c:v>
                </c:pt>
                <c:pt idx="103">
                  <c:v>0.47299999999999998</c:v>
                </c:pt>
                <c:pt idx="104">
                  <c:v>0.52</c:v>
                </c:pt>
                <c:pt idx="105">
                  <c:v>0.505</c:v>
                </c:pt>
                <c:pt idx="106">
                  <c:v>0.49099999999999999</c:v>
                </c:pt>
                <c:pt idx="107">
                  <c:v>0.51700000000000002</c:v>
                </c:pt>
                <c:pt idx="108">
                  <c:v>0.36</c:v>
                </c:pt>
                <c:pt idx="109">
                  <c:v>0.40899999999999997</c:v>
                </c:pt>
                <c:pt idx="110">
                  <c:v>0.46500000000000002</c:v>
                </c:pt>
                <c:pt idx="111">
                  <c:v>0.46800000000000003</c:v>
                </c:pt>
                <c:pt idx="112">
                  <c:v>0.48499999999999999</c:v>
                </c:pt>
                <c:pt idx="113">
                  <c:v>0.47</c:v>
                </c:pt>
                <c:pt idx="114">
                  <c:v>0.41499999999999998</c:v>
                </c:pt>
                <c:pt idx="115">
                  <c:v>0.433</c:v>
                </c:pt>
                <c:pt idx="116">
                  <c:v>0.36899999999999999</c:v>
                </c:pt>
                <c:pt idx="117">
                  <c:v>0.38900000000000001</c:v>
                </c:pt>
                <c:pt idx="118">
                  <c:v>0.372</c:v>
                </c:pt>
                <c:pt idx="119">
                  <c:v>0.33100000000000002</c:v>
                </c:pt>
                <c:pt idx="120">
                  <c:v>1.7000000000000001E-2</c:v>
                </c:pt>
                <c:pt idx="121">
                  <c:v>5.8000000000000003E-2</c:v>
                </c:pt>
                <c:pt idx="122">
                  <c:v>0.22</c:v>
                </c:pt>
                <c:pt idx="123">
                  <c:v>0.311</c:v>
                </c:pt>
                <c:pt idx="124">
                  <c:v>0.24399999999999999</c:v>
                </c:pt>
                <c:pt idx="125">
                  <c:v>0.252</c:v>
                </c:pt>
                <c:pt idx="126">
                  <c:v>4.2999999999999997E-2</c:v>
                </c:pt>
                <c:pt idx="127">
                  <c:v>8.1000000000000003E-2</c:v>
                </c:pt>
                <c:pt idx="128">
                  <c:v>2.9000000000000001E-2</c:v>
                </c:pt>
                <c:pt idx="129">
                  <c:v>2.3E-2</c:v>
                </c:pt>
                <c:pt idx="130">
                  <c:v>0.127</c:v>
                </c:pt>
                <c:pt idx="131">
                  <c:v>5.1999999999999998E-2</c:v>
                </c:pt>
                <c:pt idx="132">
                  <c:v>8.0000000000000002E-3</c:v>
                </c:pt>
                <c:pt idx="133">
                  <c:v>2.5999999999999999E-2</c:v>
                </c:pt>
                <c:pt idx="134">
                  <c:v>0.04</c:v>
                </c:pt>
                <c:pt idx="135">
                  <c:v>7.1999999999999995E-2</c:v>
                </c:pt>
                <c:pt idx="136">
                  <c:v>0.14199999999999999</c:v>
                </c:pt>
                <c:pt idx="137">
                  <c:v>0.61</c:v>
                </c:pt>
                <c:pt idx="138">
                  <c:v>0.13300000000000001</c:v>
                </c:pt>
                <c:pt idx="139">
                  <c:v>0.17699999999999999</c:v>
                </c:pt>
                <c:pt idx="140">
                  <c:v>0.10100000000000001</c:v>
                </c:pt>
                <c:pt idx="141">
                  <c:v>6.9000000000000006E-2</c:v>
                </c:pt>
                <c:pt idx="142">
                  <c:v>0.18</c:v>
                </c:pt>
                <c:pt idx="143">
                  <c:v>0.20300000000000001</c:v>
                </c:pt>
                <c:pt idx="144">
                  <c:v>8.4000000000000005E-2</c:v>
                </c:pt>
                <c:pt idx="145">
                  <c:v>0.19700000000000001</c:v>
                </c:pt>
                <c:pt idx="146">
                  <c:v>0.29299999999999998</c:v>
                </c:pt>
                <c:pt idx="147">
                  <c:v>0.29599999999999999</c:v>
                </c:pt>
                <c:pt idx="148">
                  <c:v>0.34</c:v>
                </c:pt>
                <c:pt idx="149">
                  <c:v>0.35099999999999998</c:v>
                </c:pt>
                <c:pt idx="150">
                  <c:v>0.41199999999999998</c:v>
                </c:pt>
                <c:pt idx="151">
                  <c:v>0.44400000000000001</c:v>
                </c:pt>
                <c:pt idx="152">
                  <c:v>0.42699999999999999</c:v>
                </c:pt>
                <c:pt idx="153">
                  <c:v>0.48199999999999998</c:v>
                </c:pt>
                <c:pt idx="154">
                  <c:v>0.497</c:v>
                </c:pt>
                <c:pt idx="155">
                  <c:v>0.55200000000000005</c:v>
                </c:pt>
                <c:pt idx="156">
                  <c:v>0.49399999999999999</c:v>
                </c:pt>
                <c:pt idx="157">
                  <c:v>0.56899999999999995</c:v>
                </c:pt>
                <c:pt idx="158">
                  <c:v>0.61299999999999999</c:v>
                </c:pt>
                <c:pt idx="159">
                  <c:v>0.66800000000000004</c:v>
                </c:pt>
                <c:pt idx="160">
                  <c:v>0.67400000000000004</c:v>
                </c:pt>
                <c:pt idx="161">
                  <c:v>0.67700000000000005</c:v>
                </c:pt>
                <c:pt idx="162">
                  <c:v>0.66200000000000003</c:v>
                </c:pt>
                <c:pt idx="163">
                  <c:v>0.65900000000000003</c:v>
                </c:pt>
                <c:pt idx="164">
                  <c:v>0.69699999999999995</c:v>
                </c:pt>
                <c:pt idx="165">
                  <c:v>0.68799999999999994</c:v>
                </c:pt>
                <c:pt idx="166">
                  <c:v>0.68600000000000005</c:v>
                </c:pt>
                <c:pt idx="167">
                  <c:v>0.73199999999999998</c:v>
                </c:pt>
                <c:pt idx="168">
                  <c:v>0.68300000000000005</c:v>
                </c:pt>
                <c:pt idx="169">
                  <c:v>0.72299999999999998</c:v>
                </c:pt>
                <c:pt idx="170">
                  <c:v>0.73799999999999999</c:v>
                </c:pt>
                <c:pt idx="171">
                  <c:v>0.74099999999999999</c:v>
                </c:pt>
                <c:pt idx="172">
                  <c:v>0.75</c:v>
                </c:pt>
                <c:pt idx="173">
                  <c:v>0.752</c:v>
                </c:pt>
                <c:pt idx="174">
                  <c:v>0.74399999999999999</c:v>
                </c:pt>
                <c:pt idx="175">
                  <c:v>0.72</c:v>
                </c:pt>
                <c:pt idx="176">
                  <c:v>0.73499999999999999</c:v>
                </c:pt>
                <c:pt idx="177">
                  <c:v>0.70299999999999996</c:v>
                </c:pt>
                <c:pt idx="178">
                  <c:v>0.71199999999999997</c:v>
                </c:pt>
                <c:pt idx="179">
                  <c:v>0.7</c:v>
                </c:pt>
                <c:pt idx="180">
                  <c:v>0.63</c:v>
                </c:pt>
                <c:pt idx="181">
                  <c:v>0.65600000000000003</c:v>
                </c:pt>
                <c:pt idx="182">
                  <c:v>0.66500000000000004</c:v>
                </c:pt>
                <c:pt idx="183">
                  <c:v>0.65100000000000002</c:v>
                </c:pt>
                <c:pt idx="184">
                  <c:v>0.64200000000000002</c:v>
                </c:pt>
                <c:pt idx="185">
                  <c:v>0.61599999999999999</c:v>
                </c:pt>
                <c:pt idx="186">
                  <c:v>0.56100000000000005</c:v>
                </c:pt>
                <c:pt idx="187">
                  <c:v>0.53700000000000003</c:v>
                </c:pt>
                <c:pt idx="188">
                  <c:v>0.47899999999999998</c:v>
                </c:pt>
                <c:pt idx="189">
                  <c:v>0.40100000000000002</c:v>
                </c:pt>
                <c:pt idx="190">
                  <c:v>0.39800000000000002</c:v>
                </c:pt>
                <c:pt idx="191">
                  <c:v>0.33700000000000002</c:v>
                </c:pt>
                <c:pt idx="192">
                  <c:v>3.4000000000000002E-2</c:v>
                </c:pt>
                <c:pt idx="193">
                  <c:v>9.8000000000000004E-2</c:v>
                </c:pt>
                <c:pt idx="194">
                  <c:v>0.188</c:v>
                </c:pt>
                <c:pt idx="195">
                  <c:v>0.13900000000000001</c:v>
                </c:pt>
                <c:pt idx="196">
                  <c:v>0.215</c:v>
                </c:pt>
                <c:pt idx="197">
                  <c:v>0.11</c:v>
                </c:pt>
                <c:pt idx="198">
                  <c:v>4.5999999999999999E-2</c:v>
                </c:pt>
                <c:pt idx="199">
                  <c:v>9.2999999999999999E-2</c:v>
                </c:pt>
                <c:pt idx="200">
                  <c:v>6.6000000000000003E-2</c:v>
                </c:pt>
                <c:pt idx="201">
                  <c:v>7.8E-2</c:v>
                </c:pt>
                <c:pt idx="202">
                  <c:v>0.14799999999999999</c:v>
                </c:pt>
                <c:pt idx="203">
                  <c:v>0.14499999999999999</c:v>
                </c:pt>
                <c:pt idx="204">
                  <c:v>0.02</c:v>
                </c:pt>
                <c:pt idx="205">
                  <c:v>8.6999999999999994E-2</c:v>
                </c:pt>
                <c:pt idx="206">
                  <c:v>0.186</c:v>
                </c:pt>
                <c:pt idx="207">
                  <c:v>0.191</c:v>
                </c:pt>
                <c:pt idx="208">
                  <c:v>0.316</c:v>
                </c:pt>
                <c:pt idx="209">
                  <c:v>0.30199999999999999</c:v>
                </c:pt>
                <c:pt idx="210">
                  <c:v>0.29899999999999999</c:v>
                </c:pt>
                <c:pt idx="211">
                  <c:v>0.27600000000000002</c:v>
                </c:pt>
                <c:pt idx="212">
                  <c:v>0.27</c:v>
                </c:pt>
                <c:pt idx="213">
                  <c:v>0.32800000000000001</c:v>
                </c:pt>
                <c:pt idx="214">
                  <c:v>0.32200000000000001</c:v>
                </c:pt>
                <c:pt idx="215">
                  <c:v>0.35399999999999998</c:v>
                </c:pt>
                <c:pt idx="216">
                  <c:v>0.22600000000000001</c:v>
                </c:pt>
                <c:pt idx="217">
                  <c:v>0.30499999999999999</c:v>
                </c:pt>
                <c:pt idx="218">
                  <c:v>0.38300000000000001</c:v>
                </c:pt>
                <c:pt idx="219">
                  <c:v>0.45600000000000002</c:v>
                </c:pt>
                <c:pt idx="220">
                  <c:v>0.43</c:v>
                </c:pt>
                <c:pt idx="221">
                  <c:v>0.39500000000000002</c:v>
                </c:pt>
                <c:pt idx="222">
                  <c:v>0.38600000000000001</c:v>
                </c:pt>
                <c:pt idx="223">
                  <c:v>0.247</c:v>
                </c:pt>
                <c:pt idx="224">
                  <c:v>0.25</c:v>
                </c:pt>
                <c:pt idx="225">
                  <c:v>0.24099999999999999</c:v>
                </c:pt>
                <c:pt idx="226">
                  <c:v>0.21199999999999999</c:v>
                </c:pt>
                <c:pt idx="227">
                  <c:v>0.255</c:v>
                </c:pt>
                <c:pt idx="228">
                  <c:v>5.5E-2</c:v>
                </c:pt>
                <c:pt idx="229">
                  <c:v>0.11600000000000001</c:v>
                </c:pt>
                <c:pt idx="230">
                  <c:v>0.17100000000000001</c:v>
                </c:pt>
                <c:pt idx="231">
                  <c:v>0.223</c:v>
                </c:pt>
                <c:pt idx="232">
                  <c:v>0.22900000000000001</c:v>
                </c:pt>
                <c:pt idx="233">
                  <c:v>0.218</c:v>
                </c:pt>
                <c:pt idx="234">
                  <c:v>0.23799999999999999</c:v>
                </c:pt>
                <c:pt idx="235">
                  <c:v>0.113</c:v>
                </c:pt>
                <c:pt idx="236">
                  <c:v>0.16500000000000001</c:v>
                </c:pt>
                <c:pt idx="237">
                  <c:v>0.13600000000000001</c:v>
                </c:pt>
                <c:pt idx="238">
                  <c:v>0.11899999999999999</c:v>
                </c:pt>
                <c:pt idx="239">
                  <c:v>0.16800000000000001</c:v>
                </c:pt>
                <c:pt idx="240">
                  <c:v>3.1E-2</c:v>
                </c:pt>
                <c:pt idx="241">
                  <c:v>0.107</c:v>
                </c:pt>
                <c:pt idx="242">
                  <c:v>0.159</c:v>
                </c:pt>
                <c:pt idx="243">
                  <c:v>0.151</c:v>
                </c:pt>
                <c:pt idx="244">
                  <c:v>0.23499999999999999</c:v>
                </c:pt>
                <c:pt idx="245">
                  <c:v>0.26700000000000002</c:v>
                </c:pt>
                <c:pt idx="246">
                  <c:v>0.26400000000000001</c:v>
                </c:pt>
                <c:pt idx="247">
                  <c:v>0.154</c:v>
                </c:pt>
                <c:pt idx="248">
                  <c:v>0.16200000000000001</c:v>
                </c:pt>
                <c:pt idx="249">
                  <c:v>0.122</c:v>
                </c:pt>
                <c:pt idx="250">
                  <c:v>0.125</c:v>
                </c:pt>
                <c:pt idx="251">
                  <c:v>0.17399999999999999</c:v>
                </c:pt>
                <c:pt idx="252">
                  <c:v>6.0999999999999999E-2</c:v>
                </c:pt>
                <c:pt idx="253">
                  <c:v>0.13</c:v>
                </c:pt>
                <c:pt idx="254">
                  <c:v>0.2</c:v>
                </c:pt>
                <c:pt idx="255">
                  <c:v>0.26100000000000001</c:v>
                </c:pt>
                <c:pt idx="256">
                  <c:v>0.28699999999999998</c:v>
                </c:pt>
                <c:pt idx="257">
                  <c:v>0.33400000000000002</c:v>
                </c:pt>
                <c:pt idx="258">
                  <c:v>0.25800000000000001</c:v>
                </c:pt>
                <c:pt idx="259">
                  <c:v>0.34499999999999997</c:v>
                </c:pt>
                <c:pt idx="260">
                  <c:v>0.313</c:v>
                </c:pt>
                <c:pt idx="261">
                  <c:v>0.308</c:v>
                </c:pt>
                <c:pt idx="262">
                  <c:v>0.375</c:v>
                </c:pt>
                <c:pt idx="263">
                  <c:v>0.40400000000000003</c:v>
                </c:pt>
                <c:pt idx="264">
                  <c:v>0.31900000000000001</c:v>
                </c:pt>
                <c:pt idx="265">
                  <c:v>0.38</c:v>
                </c:pt>
                <c:pt idx="266">
                  <c:v>0.441</c:v>
                </c:pt>
                <c:pt idx="267">
                  <c:v>0.45300000000000001</c:v>
                </c:pt>
                <c:pt idx="268">
                  <c:v>0.50800000000000001</c:v>
                </c:pt>
                <c:pt idx="269">
                  <c:v>0.52900000000000003</c:v>
                </c:pt>
                <c:pt idx="270">
                  <c:v>0.54</c:v>
                </c:pt>
                <c:pt idx="271">
                  <c:v>0.55800000000000005</c:v>
                </c:pt>
                <c:pt idx="272">
                  <c:v>0.53400000000000003</c:v>
                </c:pt>
                <c:pt idx="273">
                  <c:v>0.55500000000000005</c:v>
                </c:pt>
                <c:pt idx="274">
                  <c:v>0.56599999999999995</c:v>
                </c:pt>
                <c:pt idx="275">
                  <c:v>0.58699999999999997</c:v>
                </c:pt>
                <c:pt idx="276">
                  <c:v>0.51400000000000001</c:v>
                </c:pt>
                <c:pt idx="277">
                  <c:v>0.54900000000000004</c:v>
                </c:pt>
                <c:pt idx="278">
                  <c:v>0.58099999999999996</c:v>
                </c:pt>
                <c:pt idx="279">
                  <c:v>0.59499999999999997</c:v>
                </c:pt>
                <c:pt idx="280">
                  <c:v>0.59</c:v>
                </c:pt>
                <c:pt idx="281">
                  <c:v>0.54600000000000004</c:v>
                </c:pt>
                <c:pt idx="282">
                  <c:v>0.54300000000000004</c:v>
                </c:pt>
                <c:pt idx="283">
                  <c:v>0.52300000000000002</c:v>
                </c:pt>
                <c:pt idx="284">
                  <c:v>0.51100000000000001</c:v>
                </c:pt>
                <c:pt idx="285">
                  <c:v>0.502</c:v>
                </c:pt>
                <c:pt idx="286">
                  <c:v>0.48799999999999999</c:v>
                </c:pt>
                <c:pt idx="287">
                  <c:v>0.47599999999999998</c:v>
                </c:pt>
                <c:pt idx="288">
                  <c:v>0.39200000000000002</c:v>
                </c:pt>
                <c:pt idx="289">
                  <c:v>0.42399999999999999</c:v>
                </c:pt>
                <c:pt idx="290">
                  <c:v>0.436</c:v>
                </c:pt>
                <c:pt idx="291">
                  <c:v>0.438</c:v>
                </c:pt>
                <c:pt idx="292">
                  <c:v>0.44700000000000001</c:v>
                </c:pt>
                <c:pt idx="293">
                  <c:v>0.41799999999999998</c:v>
                </c:pt>
                <c:pt idx="294">
                  <c:v>0.40600000000000003</c:v>
                </c:pt>
                <c:pt idx="295">
                  <c:v>0.36299999999999999</c:v>
                </c:pt>
                <c:pt idx="296">
                  <c:v>0.34300000000000003</c:v>
                </c:pt>
                <c:pt idx="297">
                  <c:v>0.32500000000000001</c:v>
                </c:pt>
                <c:pt idx="298">
                  <c:v>0.27300000000000002</c:v>
                </c:pt>
                <c:pt idx="299">
                  <c:v>0.34799999999999998</c:v>
                </c:pt>
                <c:pt idx="300">
                  <c:v>0.183</c:v>
                </c:pt>
                <c:pt idx="301">
                  <c:v>0.23200000000000001</c:v>
                </c:pt>
                <c:pt idx="302">
                  <c:v>0.27900000000000003</c:v>
                </c:pt>
                <c:pt idx="303">
                  <c:v>7.4999999999999997E-2</c:v>
                </c:pt>
                <c:pt idx="304">
                  <c:v>1.4E-2</c:v>
                </c:pt>
                <c:pt idx="305">
                  <c:v>5.0000000000000001E-3</c:v>
                </c:pt>
                <c:pt idx="306">
                  <c:v>2E-3</c:v>
                </c:pt>
                <c:pt idx="307">
                  <c:v>0</c:v>
                </c:pt>
                <c:pt idx="308">
                  <c:v>1.0999999999999999E-2</c:v>
                </c:pt>
                <c:pt idx="309">
                  <c:v>0.28100000000000003</c:v>
                </c:pt>
                <c:pt idx="310">
                  <c:v>0.58399999999999996</c:v>
                </c:pt>
                <c:pt idx="311">
                  <c:v>0.61899999999999999</c:v>
                </c:pt>
                <c:pt idx="312">
                  <c:v>0.59799999999999998</c:v>
                </c:pt>
                <c:pt idx="313">
                  <c:v>0.63600000000000001</c:v>
                </c:pt>
                <c:pt idx="314">
                  <c:v>0.625</c:v>
                </c:pt>
                <c:pt idx="315">
                  <c:v>0.57199999999999995</c:v>
                </c:pt>
                <c:pt idx="316">
                  <c:v>0.56299999999999994</c:v>
                </c:pt>
                <c:pt idx="317">
                  <c:v>0.5</c:v>
                </c:pt>
                <c:pt idx="318">
                  <c:v>0.45900000000000002</c:v>
                </c:pt>
                <c:pt idx="319">
                  <c:v>0.42099999999999999</c:v>
                </c:pt>
                <c:pt idx="320">
                  <c:v>0.377</c:v>
                </c:pt>
                <c:pt idx="321">
                  <c:v>0.35699999999999998</c:v>
                </c:pt>
                <c:pt idx="322">
                  <c:v>0.28399999999999997</c:v>
                </c:pt>
                <c:pt idx="323">
                  <c:v>0.20599999999999999</c:v>
                </c:pt>
                <c:pt idx="324">
                  <c:v>4.9000000000000002E-2</c:v>
                </c:pt>
                <c:pt idx="325">
                  <c:v>9.5000000000000001E-2</c:v>
                </c:pt>
                <c:pt idx="326">
                  <c:v>0.09</c:v>
                </c:pt>
                <c:pt idx="327">
                  <c:v>3.6999999999999998E-2</c:v>
                </c:pt>
                <c:pt idx="328">
                  <c:v>6.3E-2</c:v>
                </c:pt>
                <c:pt idx="329">
                  <c:v>0.104</c:v>
                </c:pt>
                <c:pt idx="330">
                  <c:v>0.156</c:v>
                </c:pt>
                <c:pt idx="331">
                  <c:v>0.19400000000000001</c:v>
                </c:pt>
                <c:pt idx="332">
                  <c:v>0.20899999999999999</c:v>
                </c:pt>
                <c:pt idx="333">
                  <c:v>0.28999999999999998</c:v>
                </c:pt>
                <c:pt idx="334">
                  <c:v>0.36599999999999999</c:v>
                </c:pt>
                <c:pt idx="335">
                  <c:v>0.45</c:v>
                </c:pt>
                <c:pt idx="336">
                  <c:v>0.46200000000000002</c:v>
                </c:pt>
                <c:pt idx="337">
                  <c:v>0.53100000000000003</c:v>
                </c:pt>
                <c:pt idx="338">
                  <c:v>0.60399999999999998</c:v>
                </c:pt>
                <c:pt idx="339">
                  <c:v>0.65400000000000003</c:v>
                </c:pt>
                <c:pt idx="340">
                  <c:v>0.68</c:v>
                </c:pt>
                <c:pt idx="341">
                  <c:v>0.69399999999999995</c:v>
                </c:pt>
                <c:pt idx="342">
                  <c:v>0.71499999999999997</c:v>
                </c:pt>
                <c:pt idx="343">
                  <c:v>0.70599999999999996</c:v>
                </c:pt>
                <c:pt idx="344">
                  <c:v>0.71799999999999997</c:v>
                </c:pt>
                <c:pt idx="345">
                  <c:v>0.71799999999999997</c:v>
                </c:pt>
                <c:pt idx="346">
                  <c:v>0.72099999999999997</c:v>
                </c:pt>
                <c:pt idx="347">
                  <c:v>0.72199999999999998</c:v>
                </c:pt>
                <c:pt idx="348">
                  <c:v>0.72799999999999998</c:v>
                </c:pt>
                <c:pt idx="349">
                  <c:v>0.72099999999999997</c:v>
                </c:pt>
                <c:pt idx="350">
                  <c:v>0.72299999999999998</c:v>
                </c:pt>
                <c:pt idx="351">
                  <c:v>0.71899999999999997</c:v>
                </c:pt>
                <c:pt idx="352">
                  <c:v>0.71899999999999997</c:v>
                </c:pt>
                <c:pt idx="353">
                  <c:v>0.71799999999999997</c:v>
                </c:pt>
                <c:pt idx="354">
                  <c:v>0.7</c:v>
                </c:pt>
                <c:pt idx="355">
                  <c:v>0.70499999999999996</c:v>
                </c:pt>
                <c:pt idx="356">
                  <c:v>0.71499999999999997</c:v>
                </c:pt>
                <c:pt idx="357">
                  <c:v>0.67900000000000005</c:v>
                </c:pt>
                <c:pt idx="358">
                  <c:v>0.67100000000000004</c:v>
                </c:pt>
                <c:pt idx="359">
                  <c:v>0.66200000000000003</c:v>
                </c:pt>
                <c:pt idx="360">
                  <c:v>0.59799999999999998</c:v>
                </c:pt>
                <c:pt idx="361">
                  <c:v>0.59599999999999997</c:v>
                </c:pt>
                <c:pt idx="362">
                  <c:v>0.59599999999999997</c:v>
                </c:pt>
                <c:pt idx="363">
                  <c:v>0.59599999999999997</c:v>
                </c:pt>
                <c:pt idx="364">
                  <c:v>0.59599999999999997</c:v>
                </c:pt>
                <c:pt idx="365">
                  <c:v>0.59599999999999997</c:v>
                </c:pt>
                <c:pt idx="366">
                  <c:v>0.59599999999999997</c:v>
                </c:pt>
                <c:pt idx="367">
                  <c:v>0.59599999999999997</c:v>
                </c:pt>
                <c:pt idx="368">
                  <c:v>0.59599999999999997</c:v>
                </c:pt>
                <c:pt idx="369">
                  <c:v>0.59599999999999997</c:v>
                </c:pt>
                <c:pt idx="370">
                  <c:v>0.59599999999999997</c:v>
                </c:pt>
                <c:pt idx="371">
                  <c:v>0.59599999999999997</c:v>
                </c:pt>
                <c:pt idx="372">
                  <c:v>0.59599999999999997</c:v>
                </c:pt>
                <c:pt idx="373">
                  <c:v>0.59599999999999997</c:v>
                </c:pt>
                <c:pt idx="374">
                  <c:v>0.59599999999999997</c:v>
                </c:pt>
                <c:pt idx="375">
                  <c:v>0.59599999999999997</c:v>
                </c:pt>
                <c:pt idx="376">
                  <c:v>0.59599999999999997</c:v>
                </c:pt>
                <c:pt idx="377">
                  <c:v>0.59599999999999997</c:v>
                </c:pt>
                <c:pt idx="378">
                  <c:v>0.59599999999999997</c:v>
                </c:pt>
                <c:pt idx="379">
                  <c:v>0.59599999999999997</c:v>
                </c:pt>
                <c:pt idx="380">
                  <c:v>0.59599999999999997</c:v>
                </c:pt>
                <c:pt idx="381">
                  <c:v>0.59599999999999997</c:v>
                </c:pt>
                <c:pt idx="382">
                  <c:v>0.59599999999999997</c:v>
                </c:pt>
                <c:pt idx="383">
                  <c:v>0.59599999999999997</c:v>
                </c:pt>
                <c:pt idx="384">
                  <c:v>0.59599999999999997</c:v>
                </c:pt>
                <c:pt idx="385">
                  <c:v>0.59599999999999997</c:v>
                </c:pt>
                <c:pt idx="386">
                  <c:v>0.59599999999999997</c:v>
                </c:pt>
                <c:pt idx="387">
                  <c:v>0.59599999999999997</c:v>
                </c:pt>
                <c:pt idx="388">
                  <c:v>0.59599999999999997</c:v>
                </c:pt>
                <c:pt idx="389">
                  <c:v>0.59599999999999997</c:v>
                </c:pt>
                <c:pt idx="390">
                  <c:v>0.59599999999999997</c:v>
                </c:pt>
                <c:pt idx="391">
                  <c:v>0.59599999999999997</c:v>
                </c:pt>
                <c:pt idx="392">
                  <c:v>0.59599999999999997</c:v>
                </c:pt>
                <c:pt idx="393">
                  <c:v>0.59599999999999997</c:v>
                </c:pt>
                <c:pt idx="394">
                  <c:v>0.59599999999999997</c:v>
                </c:pt>
                <c:pt idx="395">
                  <c:v>0.59599999999999997</c:v>
                </c:pt>
                <c:pt idx="396">
                  <c:v>0.59599999999999997</c:v>
                </c:pt>
                <c:pt idx="397">
                  <c:v>0.59599999999999997</c:v>
                </c:pt>
                <c:pt idx="398">
                  <c:v>0.59599999999999997</c:v>
                </c:pt>
                <c:pt idx="399">
                  <c:v>0.59599999999999997</c:v>
                </c:pt>
                <c:pt idx="400">
                  <c:v>0.59599999999999997</c:v>
                </c:pt>
                <c:pt idx="401">
                  <c:v>0.59599999999999997</c:v>
                </c:pt>
                <c:pt idx="402">
                  <c:v>0.59599999999999997</c:v>
                </c:pt>
                <c:pt idx="403">
                  <c:v>0.59599999999999997</c:v>
                </c:pt>
                <c:pt idx="404">
                  <c:v>0.59599999999999997</c:v>
                </c:pt>
                <c:pt idx="405">
                  <c:v>0.59599999999999997</c:v>
                </c:pt>
                <c:pt idx="406">
                  <c:v>0.59599999999999997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FE4-486C-A4CC-32175B38F029}"/>
            </c:ext>
          </c:extLst>
        </c:ser>
        <c:ser>
          <c:idx val="2"/>
          <c:order val="2"/>
          <c:tx>
            <c:strRef>
              <c:f>Proyeccion_NPL!$Z$3:$Z$4</c:f>
              <c:strCache>
                <c:ptCount val="2"/>
                <c:pt idx="0">
                  <c:v>Percentil</c:v>
                </c:pt>
                <c:pt idx="1">
                  <c:v>Hipotecaria Percentil</c:v>
                </c:pt>
              </c:strCache>
            </c:strRef>
          </c:tx>
          <c:spPr>
            <a:ln w="38100" cap="rnd">
              <a:solidFill>
                <a:srgbClr val="D8BE75"/>
              </a:solidFill>
              <a:round/>
            </a:ln>
            <a:effectLst/>
          </c:spPr>
          <c:marker>
            <c:symbol val="none"/>
          </c:marker>
          <c:cat>
            <c:numRef>
              <c:f>Proyeccion_NPL!$A$5:$A$411</c:f>
              <c:numCache>
                <c:formatCode>m/d/yyyy</c:formatCode>
                <c:ptCount val="407"/>
                <c:pt idx="0">
                  <c:v>34669</c:v>
                </c:pt>
                <c:pt idx="1">
                  <c:v>34700</c:v>
                </c:pt>
                <c:pt idx="2">
                  <c:v>34731</c:v>
                </c:pt>
                <c:pt idx="3">
                  <c:v>34759</c:v>
                </c:pt>
                <c:pt idx="4">
                  <c:v>34790</c:v>
                </c:pt>
                <c:pt idx="5">
                  <c:v>34820</c:v>
                </c:pt>
                <c:pt idx="6">
                  <c:v>34851</c:v>
                </c:pt>
                <c:pt idx="7">
                  <c:v>34881</c:v>
                </c:pt>
                <c:pt idx="8">
                  <c:v>34912</c:v>
                </c:pt>
                <c:pt idx="9">
                  <c:v>34943</c:v>
                </c:pt>
                <c:pt idx="10">
                  <c:v>34973</c:v>
                </c:pt>
                <c:pt idx="11">
                  <c:v>35004</c:v>
                </c:pt>
                <c:pt idx="12">
                  <c:v>35034</c:v>
                </c:pt>
                <c:pt idx="13">
                  <c:v>35065</c:v>
                </c:pt>
                <c:pt idx="14">
                  <c:v>35096</c:v>
                </c:pt>
                <c:pt idx="15">
                  <c:v>35125</c:v>
                </c:pt>
                <c:pt idx="16">
                  <c:v>35156</c:v>
                </c:pt>
                <c:pt idx="17">
                  <c:v>35186</c:v>
                </c:pt>
                <c:pt idx="18">
                  <c:v>35217</c:v>
                </c:pt>
                <c:pt idx="19">
                  <c:v>35247</c:v>
                </c:pt>
                <c:pt idx="20">
                  <c:v>35278</c:v>
                </c:pt>
                <c:pt idx="21">
                  <c:v>35309</c:v>
                </c:pt>
                <c:pt idx="22">
                  <c:v>35339</c:v>
                </c:pt>
                <c:pt idx="23">
                  <c:v>35370</c:v>
                </c:pt>
                <c:pt idx="24">
                  <c:v>35400</c:v>
                </c:pt>
                <c:pt idx="25">
                  <c:v>35431</c:v>
                </c:pt>
                <c:pt idx="26">
                  <c:v>35462</c:v>
                </c:pt>
                <c:pt idx="27">
                  <c:v>35490</c:v>
                </c:pt>
                <c:pt idx="28">
                  <c:v>35521</c:v>
                </c:pt>
                <c:pt idx="29">
                  <c:v>35551</c:v>
                </c:pt>
                <c:pt idx="30">
                  <c:v>35582</c:v>
                </c:pt>
                <c:pt idx="31">
                  <c:v>35612</c:v>
                </c:pt>
                <c:pt idx="32">
                  <c:v>35643</c:v>
                </c:pt>
                <c:pt idx="33">
                  <c:v>35674</c:v>
                </c:pt>
                <c:pt idx="34">
                  <c:v>35704</c:v>
                </c:pt>
                <c:pt idx="35">
                  <c:v>35735</c:v>
                </c:pt>
                <c:pt idx="36">
                  <c:v>35765</c:v>
                </c:pt>
                <c:pt idx="37">
                  <c:v>35796</c:v>
                </c:pt>
                <c:pt idx="38">
                  <c:v>35827</c:v>
                </c:pt>
                <c:pt idx="39">
                  <c:v>35855</c:v>
                </c:pt>
                <c:pt idx="40">
                  <c:v>35886</c:v>
                </c:pt>
                <c:pt idx="41">
                  <c:v>35916</c:v>
                </c:pt>
                <c:pt idx="42">
                  <c:v>35947</c:v>
                </c:pt>
                <c:pt idx="43">
                  <c:v>35977</c:v>
                </c:pt>
                <c:pt idx="44">
                  <c:v>36008</c:v>
                </c:pt>
                <c:pt idx="45">
                  <c:v>36039</c:v>
                </c:pt>
                <c:pt idx="46">
                  <c:v>36069</c:v>
                </c:pt>
                <c:pt idx="47">
                  <c:v>36100</c:v>
                </c:pt>
                <c:pt idx="48">
                  <c:v>36130</c:v>
                </c:pt>
                <c:pt idx="49">
                  <c:v>36161</c:v>
                </c:pt>
                <c:pt idx="50">
                  <c:v>36192</c:v>
                </c:pt>
                <c:pt idx="51">
                  <c:v>36220</c:v>
                </c:pt>
                <c:pt idx="52">
                  <c:v>36251</c:v>
                </c:pt>
                <c:pt idx="53">
                  <c:v>36281</c:v>
                </c:pt>
                <c:pt idx="54">
                  <c:v>36312</c:v>
                </c:pt>
                <c:pt idx="55">
                  <c:v>36342</c:v>
                </c:pt>
                <c:pt idx="56">
                  <c:v>36373</c:v>
                </c:pt>
                <c:pt idx="57">
                  <c:v>36404</c:v>
                </c:pt>
                <c:pt idx="58">
                  <c:v>36434</c:v>
                </c:pt>
                <c:pt idx="59">
                  <c:v>36465</c:v>
                </c:pt>
                <c:pt idx="60">
                  <c:v>36495</c:v>
                </c:pt>
                <c:pt idx="61">
                  <c:v>36526</c:v>
                </c:pt>
                <c:pt idx="62">
                  <c:v>36557</c:v>
                </c:pt>
                <c:pt idx="63">
                  <c:v>36586</c:v>
                </c:pt>
                <c:pt idx="64">
                  <c:v>36617</c:v>
                </c:pt>
                <c:pt idx="65">
                  <c:v>36647</c:v>
                </c:pt>
                <c:pt idx="66">
                  <c:v>36678</c:v>
                </c:pt>
                <c:pt idx="67">
                  <c:v>36708</c:v>
                </c:pt>
                <c:pt idx="68">
                  <c:v>36739</c:v>
                </c:pt>
                <c:pt idx="69">
                  <c:v>36770</c:v>
                </c:pt>
                <c:pt idx="70">
                  <c:v>36800</c:v>
                </c:pt>
                <c:pt idx="71">
                  <c:v>36831</c:v>
                </c:pt>
                <c:pt idx="72">
                  <c:v>36861</c:v>
                </c:pt>
                <c:pt idx="73">
                  <c:v>36892</c:v>
                </c:pt>
                <c:pt idx="74">
                  <c:v>36923</c:v>
                </c:pt>
                <c:pt idx="75">
                  <c:v>36951</c:v>
                </c:pt>
                <c:pt idx="76">
                  <c:v>36982</c:v>
                </c:pt>
                <c:pt idx="77">
                  <c:v>37012</c:v>
                </c:pt>
                <c:pt idx="78">
                  <c:v>37043</c:v>
                </c:pt>
                <c:pt idx="79">
                  <c:v>37073</c:v>
                </c:pt>
                <c:pt idx="80">
                  <c:v>37104</c:v>
                </c:pt>
                <c:pt idx="81">
                  <c:v>37135</c:v>
                </c:pt>
                <c:pt idx="82">
                  <c:v>37165</c:v>
                </c:pt>
                <c:pt idx="83">
                  <c:v>37196</c:v>
                </c:pt>
                <c:pt idx="84">
                  <c:v>37226</c:v>
                </c:pt>
                <c:pt idx="85">
                  <c:v>37257</c:v>
                </c:pt>
                <c:pt idx="86">
                  <c:v>37288</c:v>
                </c:pt>
                <c:pt idx="87">
                  <c:v>37316</c:v>
                </c:pt>
                <c:pt idx="88">
                  <c:v>37347</c:v>
                </c:pt>
                <c:pt idx="89">
                  <c:v>37377</c:v>
                </c:pt>
                <c:pt idx="90">
                  <c:v>37408</c:v>
                </c:pt>
                <c:pt idx="91">
                  <c:v>37438</c:v>
                </c:pt>
                <c:pt idx="92">
                  <c:v>37469</c:v>
                </c:pt>
                <c:pt idx="93">
                  <c:v>37500</c:v>
                </c:pt>
                <c:pt idx="94">
                  <c:v>37530</c:v>
                </c:pt>
                <c:pt idx="95">
                  <c:v>37561</c:v>
                </c:pt>
                <c:pt idx="96">
                  <c:v>37591</c:v>
                </c:pt>
                <c:pt idx="97">
                  <c:v>37622</c:v>
                </c:pt>
                <c:pt idx="98">
                  <c:v>37653</c:v>
                </c:pt>
                <c:pt idx="99">
                  <c:v>37681</c:v>
                </c:pt>
                <c:pt idx="100">
                  <c:v>37712</c:v>
                </c:pt>
                <c:pt idx="101">
                  <c:v>37742</c:v>
                </c:pt>
                <c:pt idx="102">
                  <c:v>37773</c:v>
                </c:pt>
                <c:pt idx="103">
                  <c:v>37803</c:v>
                </c:pt>
                <c:pt idx="104">
                  <c:v>37834</c:v>
                </c:pt>
                <c:pt idx="105">
                  <c:v>37865</c:v>
                </c:pt>
                <c:pt idx="106">
                  <c:v>37895</c:v>
                </c:pt>
                <c:pt idx="107">
                  <c:v>37926</c:v>
                </c:pt>
                <c:pt idx="108">
                  <c:v>37956</c:v>
                </c:pt>
                <c:pt idx="109">
                  <c:v>37987</c:v>
                </c:pt>
                <c:pt idx="110">
                  <c:v>38018</c:v>
                </c:pt>
                <c:pt idx="111">
                  <c:v>38047</c:v>
                </c:pt>
                <c:pt idx="112">
                  <c:v>38078</c:v>
                </c:pt>
                <c:pt idx="113">
                  <c:v>38108</c:v>
                </c:pt>
                <c:pt idx="114">
                  <c:v>38139</c:v>
                </c:pt>
                <c:pt idx="115">
                  <c:v>38169</c:v>
                </c:pt>
                <c:pt idx="116">
                  <c:v>38200</c:v>
                </c:pt>
                <c:pt idx="117">
                  <c:v>38231</c:v>
                </c:pt>
                <c:pt idx="118">
                  <c:v>38261</c:v>
                </c:pt>
                <c:pt idx="119">
                  <c:v>38292</c:v>
                </c:pt>
                <c:pt idx="120">
                  <c:v>38322</c:v>
                </c:pt>
                <c:pt idx="121">
                  <c:v>38353</c:v>
                </c:pt>
                <c:pt idx="122">
                  <c:v>38384</c:v>
                </c:pt>
                <c:pt idx="123">
                  <c:v>38412</c:v>
                </c:pt>
                <c:pt idx="124">
                  <c:v>38443</c:v>
                </c:pt>
                <c:pt idx="125">
                  <c:v>38473</c:v>
                </c:pt>
                <c:pt idx="126">
                  <c:v>38504</c:v>
                </c:pt>
                <c:pt idx="127">
                  <c:v>38534</c:v>
                </c:pt>
                <c:pt idx="128">
                  <c:v>38565</c:v>
                </c:pt>
                <c:pt idx="129">
                  <c:v>38596</c:v>
                </c:pt>
                <c:pt idx="130">
                  <c:v>38626</c:v>
                </c:pt>
                <c:pt idx="131">
                  <c:v>38657</c:v>
                </c:pt>
                <c:pt idx="132">
                  <c:v>38687</c:v>
                </c:pt>
                <c:pt idx="133">
                  <c:v>38718</c:v>
                </c:pt>
                <c:pt idx="134">
                  <c:v>38749</c:v>
                </c:pt>
                <c:pt idx="135">
                  <c:v>38777</c:v>
                </c:pt>
                <c:pt idx="136">
                  <c:v>38808</c:v>
                </c:pt>
                <c:pt idx="137">
                  <c:v>38838</c:v>
                </c:pt>
                <c:pt idx="138">
                  <c:v>38869</c:v>
                </c:pt>
                <c:pt idx="139">
                  <c:v>38899</c:v>
                </c:pt>
                <c:pt idx="140">
                  <c:v>38930</c:v>
                </c:pt>
                <c:pt idx="141">
                  <c:v>38961</c:v>
                </c:pt>
                <c:pt idx="142">
                  <c:v>38991</c:v>
                </c:pt>
                <c:pt idx="143">
                  <c:v>39022</c:v>
                </c:pt>
                <c:pt idx="144">
                  <c:v>39052</c:v>
                </c:pt>
                <c:pt idx="145">
                  <c:v>39083</c:v>
                </c:pt>
                <c:pt idx="146">
                  <c:v>39114</c:v>
                </c:pt>
                <c:pt idx="147">
                  <c:v>39142</c:v>
                </c:pt>
                <c:pt idx="148">
                  <c:v>39173</c:v>
                </c:pt>
                <c:pt idx="149">
                  <c:v>39203</c:v>
                </c:pt>
                <c:pt idx="150">
                  <c:v>39234</c:v>
                </c:pt>
                <c:pt idx="151">
                  <c:v>39264</c:v>
                </c:pt>
                <c:pt idx="152">
                  <c:v>39295</c:v>
                </c:pt>
                <c:pt idx="153">
                  <c:v>39326</c:v>
                </c:pt>
                <c:pt idx="154">
                  <c:v>39356</c:v>
                </c:pt>
                <c:pt idx="155">
                  <c:v>39387</c:v>
                </c:pt>
                <c:pt idx="156">
                  <c:v>39417</c:v>
                </c:pt>
                <c:pt idx="157">
                  <c:v>39448</c:v>
                </c:pt>
                <c:pt idx="158">
                  <c:v>39479</c:v>
                </c:pt>
                <c:pt idx="159">
                  <c:v>39508</c:v>
                </c:pt>
                <c:pt idx="160">
                  <c:v>39539</c:v>
                </c:pt>
                <c:pt idx="161">
                  <c:v>39569</c:v>
                </c:pt>
                <c:pt idx="162">
                  <c:v>39600</c:v>
                </c:pt>
                <c:pt idx="163">
                  <c:v>39630</c:v>
                </c:pt>
                <c:pt idx="164">
                  <c:v>39661</c:v>
                </c:pt>
                <c:pt idx="165">
                  <c:v>39692</c:v>
                </c:pt>
                <c:pt idx="166">
                  <c:v>39722</c:v>
                </c:pt>
                <c:pt idx="167">
                  <c:v>39753</c:v>
                </c:pt>
                <c:pt idx="168">
                  <c:v>39783</c:v>
                </c:pt>
                <c:pt idx="169">
                  <c:v>39814</c:v>
                </c:pt>
                <c:pt idx="170">
                  <c:v>39845</c:v>
                </c:pt>
                <c:pt idx="171">
                  <c:v>39873</c:v>
                </c:pt>
                <c:pt idx="172">
                  <c:v>39904</c:v>
                </c:pt>
                <c:pt idx="173">
                  <c:v>39934</c:v>
                </c:pt>
                <c:pt idx="174">
                  <c:v>39965</c:v>
                </c:pt>
                <c:pt idx="175">
                  <c:v>39995</c:v>
                </c:pt>
                <c:pt idx="176">
                  <c:v>40026</c:v>
                </c:pt>
                <c:pt idx="177">
                  <c:v>40057</c:v>
                </c:pt>
                <c:pt idx="178">
                  <c:v>40087</c:v>
                </c:pt>
                <c:pt idx="179">
                  <c:v>40118</c:v>
                </c:pt>
                <c:pt idx="180">
                  <c:v>40148</c:v>
                </c:pt>
                <c:pt idx="181">
                  <c:v>40179</c:v>
                </c:pt>
                <c:pt idx="182">
                  <c:v>40210</c:v>
                </c:pt>
                <c:pt idx="183">
                  <c:v>40238</c:v>
                </c:pt>
                <c:pt idx="184">
                  <c:v>40269</c:v>
                </c:pt>
                <c:pt idx="185">
                  <c:v>40299</c:v>
                </c:pt>
                <c:pt idx="186">
                  <c:v>40330</c:v>
                </c:pt>
                <c:pt idx="187">
                  <c:v>40360</c:v>
                </c:pt>
                <c:pt idx="188">
                  <c:v>40391</c:v>
                </c:pt>
                <c:pt idx="189">
                  <c:v>40422</c:v>
                </c:pt>
                <c:pt idx="190">
                  <c:v>40452</c:v>
                </c:pt>
                <c:pt idx="191">
                  <c:v>40483</c:v>
                </c:pt>
                <c:pt idx="192">
                  <c:v>40513</c:v>
                </c:pt>
                <c:pt idx="193">
                  <c:v>40544</c:v>
                </c:pt>
                <c:pt idx="194">
                  <c:v>40575</c:v>
                </c:pt>
                <c:pt idx="195">
                  <c:v>40603</c:v>
                </c:pt>
                <c:pt idx="196">
                  <c:v>40634</c:v>
                </c:pt>
                <c:pt idx="197">
                  <c:v>40664</c:v>
                </c:pt>
                <c:pt idx="198">
                  <c:v>40695</c:v>
                </c:pt>
                <c:pt idx="199">
                  <c:v>40725</c:v>
                </c:pt>
                <c:pt idx="200">
                  <c:v>40756</c:v>
                </c:pt>
                <c:pt idx="201">
                  <c:v>40787</c:v>
                </c:pt>
                <c:pt idx="202">
                  <c:v>40817</c:v>
                </c:pt>
                <c:pt idx="203">
                  <c:v>40848</c:v>
                </c:pt>
                <c:pt idx="204">
                  <c:v>40878</c:v>
                </c:pt>
                <c:pt idx="205">
                  <c:v>40909</c:v>
                </c:pt>
                <c:pt idx="206">
                  <c:v>40940</c:v>
                </c:pt>
                <c:pt idx="207">
                  <c:v>40969</c:v>
                </c:pt>
                <c:pt idx="208">
                  <c:v>41000</c:v>
                </c:pt>
                <c:pt idx="209">
                  <c:v>41030</c:v>
                </c:pt>
                <c:pt idx="210">
                  <c:v>41061</c:v>
                </c:pt>
                <c:pt idx="211">
                  <c:v>41091</c:v>
                </c:pt>
                <c:pt idx="212">
                  <c:v>41122</c:v>
                </c:pt>
                <c:pt idx="213">
                  <c:v>41153</c:v>
                </c:pt>
                <c:pt idx="214">
                  <c:v>41183</c:v>
                </c:pt>
                <c:pt idx="215">
                  <c:v>41214</c:v>
                </c:pt>
                <c:pt idx="216">
                  <c:v>41244</c:v>
                </c:pt>
                <c:pt idx="217">
                  <c:v>41275</c:v>
                </c:pt>
                <c:pt idx="218">
                  <c:v>41306</c:v>
                </c:pt>
                <c:pt idx="219">
                  <c:v>41334</c:v>
                </c:pt>
                <c:pt idx="220">
                  <c:v>41365</c:v>
                </c:pt>
                <c:pt idx="221">
                  <c:v>41395</c:v>
                </c:pt>
                <c:pt idx="222">
                  <c:v>41426</c:v>
                </c:pt>
                <c:pt idx="223">
                  <c:v>41456</c:v>
                </c:pt>
                <c:pt idx="224">
                  <c:v>41487</c:v>
                </c:pt>
                <c:pt idx="225">
                  <c:v>41518</c:v>
                </c:pt>
                <c:pt idx="226">
                  <c:v>41548</c:v>
                </c:pt>
                <c:pt idx="227">
                  <c:v>41579</c:v>
                </c:pt>
                <c:pt idx="228">
                  <c:v>41609</c:v>
                </c:pt>
                <c:pt idx="229">
                  <c:v>41640</c:v>
                </c:pt>
                <c:pt idx="230">
                  <c:v>41671</c:v>
                </c:pt>
                <c:pt idx="231">
                  <c:v>41699</c:v>
                </c:pt>
                <c:pt idx="232">
                  <c:v>41730</c:v>
                </c:pt>
                <c:pt idx="233">
                  <c:v>41760</c:v>
                </c:pt>
                <c:pt idx="234">
                  <c:v>41791</c:v>
                </c:pt>
                <c:pt idx="235">
                  <c:v>41821</c:v>
                </c:pt>
                <c:pt idx="236">
                  <c:v>41852</c:v>
                </c:pt>
                <c:pt idx="237">
                  <c:v>41883</c:v>
                </c:pt>
                <c:pt idx="238">
                  <c:v>41913</c:v>
                </c:pt>
                <c:pt idx="239">
                  <c:v>41944</c:v>
                </c:pt>
                <c:pt idx="240">
                  <c:v>41974</c:v>
                </c:pt>
                <c:pt idx="241">
                  <c:v>42005</c:v>
                </c:pt>
                <c:pt idx="242">
                  <c:v>42036</c:v>
                </c:pt>
                <c:pt idx="243">
                  <c:v>42064</c:v>
                </c:pt>
                <c:pt idx="244">
                  <c:v>42095</c:v>
                </c:pt>
                <c:pt idx="245">
                  <c:v>42125</c:v>
                </c:pt>
                <c:pt idx="246">
                  <c:v>42156</c:v>
                </c:pt>
                <c:pt idx="247">
                  <c:v>42186</c:v>
                </c:pt>
                <c:pt idx="248">
                  <c:v>42217</c:v>
                </c:pt>
                <c:pt idx="249">
                  <c:v>42248</c:v>
                </c:pt>
                <c:pt idx="250">
                  <c:v>42278</c:v>
                </c:pt>
                <c:pt idx="251">
                  <c:v>42309</c:v>
                </c:pt>
                <c:pt idx="252">
                  <c:v>42339</c:v>
                </c:pt>
                <c:pt idx="253">
                  <c:v>42370</c:v>
                </c:pt>
                <c:pt idx="254">
                  <c:v>42401</c:v>
                </c:pt>
                <c:pt idx="255">
                  <c:v>42430</c:v>
                </c:pt>
                <c:pt idx="256">
                  <c:v>42461</c:v>
                </c:pt>
                <c:pt idx="257">
                  <c:v>42491</c:v>
                </c:pt>
                <c:pt idx="258">
                  <c:v>42522</c:v>
                </c:pt>
                <c:pt idx="259">
                  <c:v>42552</c:v>
                </c:pt>
                <c:pt idx="260">
                  <c:v>42583</c:v>
                </c:pt>
                <c:pt idx="261">
                  <c:v>42614</c:v>
                </c:pt>
                <c:pt idx="262">
                  <c:v>42644</c:v>
                </c:pt>
                <c:pt idx="263">
                  <c:v>42675</c:v>
                </c:pt>
                <c:pt idx="264">
                  <c:v>42705</c:v>
                </c:pt>
                <c:pt idx="265">
                  <c:v>42736</c:v>
                </c:pt>
                <c:pt idx="266">
                  <c:v>42767</c:v>
                </c:pt>
                <c:pt idx="267">
                  <c:v>42795</c:v>
                </c:pt>
                <c:pt idx="268">
                  <c:v>42826</c:v>
                </c:pt>
                <c:pt idx="269">
                  <c:v>42856</c:v>
                </c:pt>
                <c:pt idx="270">
                  <c:v>42887</c:v>
                </c:pt>
                <c:pt idx="271">
                  <c:v>42917</c:v>
                </c:pt>
                <c:pt idx="272">
                  <c:v>42948</c:v>
                </c:pt>
                <c:pt idx="273">
                  <c:v>42979</c:v>
                </c:pt>
                <c:pt idx="274">
                  <c:v>43009</c:v>
                </c:pt>
                <c:pt idx="275">
                  <c:v>43040</c:v>
                </c:pt>
                <c:pt idx="276">
                  <c:v>43070</c:v>
                </c:pt>
                <c:pt idx="277">
                  <c:v>43101</c:v>
                </c:pt>
                <c:pt idx="278">
                  <c:v>43132</c:v>
                </c:pt>
                <c:pt idx="279">
                  <c:v>43160</c:v>
                </c:pt>
                <c:pt idx="280">
                  <c:v>43191</c:v>
                </c:pt>
                <c:pt idx="281">
                  <c:v>43221</c:v>
                </c:pt>
                <c:pt idx="282">
                  <c:v>43252</c:v>
                </c:pt>
                <c:pt idx="283">
                  <c:v>43282</c:v>
                </c:pt>
                <c:pt idx="284">
                  <c:v>43313</c:v>
                </c:pt>
                <c:pt idx="285">
                  <c:v>43344</c:v>
                </c:pt>
                <c:pt idx="286">
                  <c:v>43374</c:v>
                </c:pt>
                <c:pt idx="287">
                  <c:v>43405</c:v>
                </c:pt>
                <c:pt idx="288">
                  <c:v>43435</c:v>
                </c:pt>
                <c:pt idx="289">
                  <c:v>43466</c:v>
                </c:pt>
                <c:pt idx="290">
                  <c:v>43497</c:v>
                </c:pt>
                <c:pt idx="291">
                  <c:v>43525</c:v>
                </c:pt>
                <c:pt idx="292">
                  <c:v>43556</c:v>
                </c:pt>
                <c:pt idx="293">
                  <c:v>43586</c:v>
                </c:pt>
                <c:pt idx="294">
                  <c:v>43617</c:v>
                </c:pt>
                <c:pt idx="295">
                  <c:v>43647</c:v>
                </c:pt>
                <c:pt idx="296">
                  <c:v>43678</c:v>
                </c:pt>
                <c:pt idx="297">
                  <c:v>43709</c:v>
                </c:pt>
                <c:pt idx="298">
                  <c:v>43739</c:v>
                </c:pt>
                <c:pt idx="299">
                  <c:v>43770</c:v>
                </c:pt>
                <c:pt idx="300">
                  <c:v>43800</c:v>
                </c:pt>
                <c:pt idx="301">
                  <c:v>43831</c:v>
                </c:pt>
                <c:pt idx="302">
                  <c:v>43862</c:v>
                </c:pt>
                <c:pt idx="303">
                  <c:v>43891</c:v>
                </c:pt>
                <c:pt idx="304">
                  <c:v>43922</c:v>
                </c:pt>
                <c:pt idx="305">
                  <c:v>43952</c:v>
                </c:pt>
                <c:pt idx="306">
                  <c:v>43983</c:v>
                </c:pt>
                <c:pt idx="307">
                  <c:v>44013</c:v>
                </c:pt>
                <c:pt idx="308">
                  <c:v>44044</c:v>
                </c:pt>
                <c:pt idx="309">
                  <c:v>44075</c:v>
                </c:pt>
                <c:pt idx="310">
                  <c:v>44105</c:v>
                </c:pt>
                <c:pt idx="311">
                  <c:v>44136</c:v>
                </c:pt>
                <c:pt idx="312">
                  <c:v>44166</c:v>
                </c:pt>
                <c:pt idx="313">
                  <c:v>44197</c:v>
                </c:pt>
                <c:pt idx="314">
                  <c:v>44228</c:v>
                </c:pt>
                <c:pt idx="315">
                  <c:v>44256</c:v>
                </c:pt>
                <c:pt idx="316">
                  <c:v>44287</c:v>
                </c:pt>
                <c:pt idx="317">
                  <c:v>44317</c:v>
                </c:pt>
                <c:pt idx="318">
                  <c:v>44348</c:v>
                </c:pt>
                <c:pt idx="319">
                  <c:v>44378</c:v>
                </c:pt>
                <c:pt idx="320">
                  <c:v>44409</c:v>
                </c:pt>
                <c:pt idx="321">
                  <c:v>44440</c:v>
                </c:pt>
                <c:pt idx="322">
                  <c:v>44470</c:v>
                </c:pt>
                <c:pt idx="323">
                  <c:v>44501</c:v>
                </c:pt>
                <c:pt idx="324">
                  <c:v>44531</c:v>
                </c:pt>
                <c:pt idx="325">
                  <c:v>44562</c:v>
                </c:pt>
                <c:pt idx="326">
                  <c:v>44593</c:v>
                </c:pt>
                <c:pt idx="327">
                  <c:v>44621</c:v>
                </c:pt>
                <c:pt idx="328">
                  <c:v>44652</c:v>
                </c:pt>
                <c:pt idx="329">
                  <c:v>44682</c:v>
                </c:pt>
                <c:pt idx="330">
                  <c:v>44713</c:v>
                </c:pt>
                <c:pt idx="331">
                  <c:v>44743</c:v>
                </c:pt>
                <c:pt idx="332">
                  <c:v>44774</c:v>
                </c:pt>
                <c:pt idx="333">
                  <c:v>44805</c:v>
                </c:pt>
                <c:pt idx="334">
                  <c:v>44835</c:v>
                </c:pt>
                <c:pt idx="335">
                  <c:v>44866</c:v>
                </c:pt>
                <c:pt idx="336">
                  <c:v>44896</c:v>
                </c:pt>
                <c:pt idx="337">
                  <c:v>44927</c:v>
                </c:pt>
                <c:pt idx="338">
                  <c:v>44958</c:v>
                </c:pt>
                <c:pt idx="339">
                  <c:v>44986</c:v>
                </c:pt>
                <c:pt idx="340">
                  <c:v>45017</c:v>
                </c:pt>
                <c:pt idx="341">
                  <c:v>45047</c:v>
                </c:pt>
                <c:pt idx="342">
                  <c:v>45078</c:v>
                </c:pt>
                <c:pt idx="343">
                  <c:v>45108</c:v>
                </c:pt>
                <c:pt idx="344">
                  <c:v>45139</c:v>
                </c:pt>
                <c:pt idx="345">
                  <c:v>45170</c:v>
                </c:pt>
                <c:pt idx="346">
                  <c:v>45200</c:v>
                </c:pt>
                <c:pt idx="347">
                  <c:v>45231</c:v>
                </c:pt>
                <c:pt idx="348">
                  <c:v>45261</c:v>
                </c:pt>
                <c:pt idx="349">
                  <c:v>45292</c:v>
                </c:pt>
                <c:pt idx="350">
                  <c:v>45323</c:v>
                </c:pt>
                <c:pt idx="351">
                  <c:v>45352</c:v>
                </c:pt>
                <c:pt idx="352">
                  <c:v>45383</c:v>
                </c:pt>
                <c:pt idx="353">
                  <c:v>45413</c:v>
                </c:pt>
                <c:pt idx="354">
                  <c:v>45444</c:v>
                </c:pt>
                <c:pt idx="355">
                  <c:v>45474</c:v>
                </c:pt>
                <c:pt idx="356">
                  <c:v>45505</c:v>
                </c:pt>
                <c:pt idx="357">
                  <c:v>45536</c:v>
                </c:pt>
                <c:pt idx="358">
                  <c:v>45566</c:v>
                </c:pt>
                <c:pt idx="359">
                  <c:v>45597</c:v>
                </c:pt>
                <c:pt idx="360">
                  <c:v>45627</c:v>
                </c:pt>
                <c:pt idx="361">
                  <c:v>45658</c:v>
                </c:pt>
                <c:pt idx="362">
                  <c:v>45689</c:v>
                </c:pt>
                <c:pt idx="363">
                  <c:v>45717</c:v>
                </c:pt>
                <c:pt idx="364">
                  <c:v>45748</c:v>
                </c:pt>
                <c:pt idx="365">
                  <c:v>45778</c:v>
                </c:pt>
                <c:pt idx="366">
                  <c:v>45809</c:v>
                </c:pt>
                <c:pt idx="367">
                  <c:v>45839</c:v>
                </c:pt>
                <c:pt idx="368">
                  <c:v>45870</c:v>
                </c:pt>
                <c:pt idx="369">
                  <c:v>45901</c:v>
                </c:pt>
                <c:pt idx="370">
                  <c:v>45931</c:v>
                </c:pt>
                <c:pt idx="371">
                  <c:v>45962</c:v>
                </c:pt>
                <c:pt idx="372">
                  <c:v>45992</c:v>
                </c:pt>
                <c:pt idx="373">
                  <c:v>46023</c:v>
                </c:pt>
                <c:pt idx="374">
                  <c:v>46054</c:v>
                </c:pt>
                <c:pt idx="375">
                  <c:v>46082</c:v>
                </c:pt>
                <c:pt idx="376">
                  <c:v>46113</c:v>
                </c:pt>
                <c:pt idx="377">
                  <c:v>46143</c:v>
                </c:pt>
                <c:pt idx="378">
                  <c:v>46174</c:v>
                </c:pt>
                <c:pt idx="379">
                  <c:v>46204</c:v>
                </c:pt>
                <c:pt idx="380">
                  <c:v>46235</c:v>
                </c:pt>
                <c:pt idx="381">
                  <c:v>46266</c:v>
                </c:pt>
                <c:pt idx="382">
                  <c:v>46296</c:v>
                </c:pt>
                <c:pt idx="383">
                  <c:v>46327</c:v>
                </c:pt>
                <c:pt idx="384">
                  <c:v>46357</c:v>
                </c:pt>
                <c:pt idx="385">
                  <c:v>46388</c:v>
                </c:pt>
                <c:pt idx="386">
                  <c:v>46419</c:v>
                </c:pt>
                <c:pt idx="387">
                  <c:v>46447</c:v>
                </c:pt>
                <c:pt idx="388">
                  <c:v>46478</c:v>
                </c:pt>
                <c:pt idx="389">
                  <c:v>46508</c:v>
                </c:pt>
                <c:pt idx="390">
                  <c:v>46539</c:v>
                </c:pt>
                <c:pt idx="391">
                  <c:v>46569</c:v>
                </c:pt>
                <c:pt idx="392">
                  <c:v>46600</c:v>
                </c:pt>
                <c:pt idx="393">
                  <c:v>46631</c:v>
                </c:pt>
                <c:pt idx="394">
                  <c:v>46661</c:v>
                </c:pt>
                <c:pt idx="395">
                  <c:v>46692</c:v>
                </c:pt>
                <c:pt idx="396">
                  <c:v>46722</c:v>
                </c:pt>
                <c:pt idx="397">
                  <c:v>46753</c:v>
                </c:pt>
                <c:pt idx="398">
                  <c:v>46784</c:v>
                </c:pt>
                <c:pt idx="399">
                  <c:v>46813</c:v>
                </c:pt>
                <c:pt idx="400">
                  <c:v>46844</c:v>
                </c:pt>
                <c:pt idx="401">
                  <c:v>46874</c:v>
                </c:pt>
                <c:pt idx="402">
                  <c:v>46905</c:v>
                </c:pt>
                <c:pt idx="403">
                  <c:v>46935</c:v>
                </c:pt>
                <c:pt idx="404">
                  <c:v>46966</c:v>
                </c:pt>
                <c:pt idx="405">
                  <c:v>46997</c:v>
                </c:pt>
                <c:pt idx="406">
                  <c:v>47027</c:v>
                </c:pt>
              </c:numCache>
            </c:numRef>
          </c:cat>
          <c:val>
            <c:numRef>
              <c:f>Proyeccion_NPL!$Z$5:$Z$411</c:f>
              <c:numCache>
                <c:formatCode>General</c:formatCode>
                <c:ptCount val="407"/>
                <c:pt idx="0">
                  <c:v>0.41199999999999998</c:v>
                </c:pt>
                <c:pt idx="1">
                  <c:v>0.38600000000000001</c:v>
                </c:pt>
                <c:pt idx="2">
                  <c:v>0.40400000000000003</c:v>
                </c:pt>
                <c:pt idx="3">
                  <c:v>0.39200000000000002</c:v>
                </c:pt>
                <c:pt idx="4">
                  <c:v>0.436</c:v>
                </c:pt>
                <c:pt idx="5">
                  <c:v>0.38300000000000001</c:v>
                </c:pt>
                <c:pt idx="6">
                  <c:v>0.43</c:v>
                </c:pt>
                <c:pt idx="7">
                  <c:v>0.39500000000000002</c:v>
                </c:pt>
                <c:pt idx="8">
                  <c:v>0.42099999999999999</c:v>
                </c:pt>
                <c:pt idx="9">
                  <c:v>0.40100000000000002</c:v>
                </c:pt>
                <c:pt idx="10">
                  <c:v>0.40600000000000003</c:v>
                </c:pt>
                <c:pt idx="11">
                  <c:v>0.44400000000000001</c:v>
                </c:pt>
                <c:pt idx="12">
                  <c:v>0.41799999999999998</c:v>
                </c:pt>
                <c:pt idx="13">
                  <c:v>0.47</c:v>
                </c:pt>
                <c:pt idx="14">
                  <c:v>0.46800000000000003</c:v>
                </c:pt>
                <c:pt idx="15">
                  <c:v>0.47599999999999998</c:v>
                </c:pt>
                <c:pt idx="16">
                  <c:v>0.49099999999999999</c:v>
                </c:pt>
                <c:pt idx="17">
                  <c:v>0.51100000000000001</c:v>
                </c:pt>
                <c:pt idx="18">
                  <c:v>0.53100000000000003</c:v>
                </c:pt>
                <c:pt idx="19">
                  <c:v>0.55200000000000005</c:v>
                </c:pt>
                <c:pt idx="20">
                  <c:v>0.56899999999999995</c:v>
                </c:pt>
                <c:pt idx="21">
                  <c:v>0.59299999999999997</c:v>
                </c:pt>
                <c:pt idx="22">
                  <c:v>0.61</c:v>
                </c:pt>
                <c:pt idx="23">
                  <c:v>0.64500000000000002</c:v>
                </c:pt>
                <c:pt idx="24">
                  <c:v>0.66200000000000003</c:v>
                </c:pt>
                <c:pt idx="25">
                  <c:v>0.67400000000000004</c:v>
                </c:pt>
                <c:pt idx="26">
                  <c:v>0.67700000000000005</c:v>
                </c:pt>
                <c:pt idx="27">
                  <c:v>0.68</c:v>
                </c:pt>
                <c:pt idx="28">
                  <c:v>0.68300000000000005</c:v>
                </c:pt>
                <c:pt idx="29">
                  <c:v>0.69099999999999995</c:v>
                </c:pt>
                <c:pt idx="30">
                  <c:v>0.69699999999999995</c:v>
                </c:pt>
                <c:pt idx="31">
                  <c:v>0.71199999999999997</c:v>
                </c:pt>
                <c:pt idx="32">
                  <c:v>0.71499999999999997</c:v>
                </c:pt>
                <c:pt idx="33">
                  <c:v>0.70899999999999996</c:v>
                </c:pt>
                <c:pt idx="34">
                  <c:v>0.72</c:v>
                </c:pt>
                <c:pt idx="35">
                  <c:v>0.72299999999999998</c:v>
                </c:pt>
                <c:pt idx="36">
                  <c:v>0.71799999999999997</c:v>
                </c:pt>
                <c:pt idx="37">
                  <c:v>0.72599999999999998</c:v>
                </c:pt>
                <c:pt idx="38">
                  <c:v>0.72899999999999998</c:v>
                </c:pt>
                <c:pt idx="39">
                  <c:v>0.73499999999999999</c:v>
                </c:pt>
                <c:pt idx="40">
                  <c:v>0.73799999999999999</c:v>
                </c:pt>
                <c:pt idx="41">
                  <c:v>0.74399999999999999</c:v>
                </c:pt>
                <c:pt idx="42">
                  <c:v>0.73199999999999998</c:v>
                </c:pt>
                <c:pt idx="43">
                  <c:v>0.74099999999999999</c:v>
                </c:pt>
                <c:pt idx="44">
                  <c:v>0.747</c:v>
                </c:pt>
                <c:pt idx="45">
                  <c:v>0.752</c:v>
                </c:pt>
                <c:pt idx="46">
                  <c:v>0.76700000000000002</c:v>
                </c:pt>
                <c:pt idx="47">
                  <c:v>0.78100000000000003</c:v>
                </c:pt>
                <c:pt idx="48">
                  <c:v>0.78400000000000003</c:v>
                </c:pt>
                <c:pt idx="49">
                  <c:v>0.79600000000000004</c:v>
                </c:pt>
                <c:pt idx="50">
                  <c:v>0.80500000000000005</c:v>
                </c:pt>
                <c:pt idx="51">
                  <c:v>0.82499999999999996</c:v>
                </c:pt>
                <c:pt idx="52">
                  <c:v>0.83399999999999996</c:v>
                </c:pt>
                <c:pt idx="53">
                  <c:v>0.80800000000000005</c:v>
                </c:pt>
                <c:pt idx="54">
                  <c:v>0.82199999999999995</c:v>
                </c:pt>
                <c:pt idx="55">
                  <c:v>0.82799999999999996</c:v>
                </c:pt>
                <c:pt idx="56">
                  <c:v>0.83699999999999997</c:v>
                </c:pt>
                <c:pt idx="57">
                  <c:v>0.84</c:v>
                </c:pt>
                <c:pt idx="58">
                  <c:v>0.85399999999999998</c:v>
                </c:pt>
                <c:pt idx="59">
                  <c:v>0.89200000000000002</c:v>
                </c:pt>
                <c:pt idx="60">
                  <c:v>0.872</c:v>
                </c:pt>
                <c:pt idx="61">
                  <c:v>0.86299999999999999</c:v>
                </c:pt>
                <c:pt idx="62">
                  <c:v>0.85099999999999998</c:v>
                </c:pt>
                <c:pt idx="63">
                  <c:v>0.84299999999999997</c:v>
                </c:pt>
                <c:pt idx="64">
                  <c:v>0.81899999999999995</c:v>
                </c:pt>
                <c:pt idx="65">
                  <c:v>0.81100000000000005</c:v>
                </c:pt>
                <c:pt idx="66">
                  <c:v>0.80200000000000005</c:v>
                </c:pt>
                <c:pt idx="67">
                  <c:v>0.83099999999999996</c:v>
                </c:pt>
                <c:pt idx="68">
                  <c:v>0.84799999999999998</c:v>
                </c:pt>
                <c:pt idx="69">
                  <c:v>0.86899999999999999</c:v>
                </c:pt>
                <c:pt idx="70">
                  <c:v>0.86599999999999999</c:v>
                </c:pt>
                <c:pt idx="71">
                  <c:v>0.875</c:v>
                </c:pt>
                <c:pt idx="72">
                  <c:v>0.877</c:v>
                </c:pt>
                <c:pt idx="73">
                  <c:v>0.89500000000000002</c:v>
                </c:pt>
                <c:pt idx="74">
                  <c:v>0.90100000000000002</c:v>
                </c:pt>
                <c:pt idx="75">
                  <c:v>0.90400000000000003</c:v>
                </c:pt>
                <c:pt idx="76">
                  <c:v>0.88900000000000001</c:v>
                </c:pt>
                <c:pt idx="77">
                  <c:v>0.88</c:v>
                </c:pt>
                <c:pt idx="78">
                  <c:v>0.88300000000000001</c:v>
                </c:pt>
                <c:pt idx="79">
                  <c:v>0.88600000000000001</c:v>
                </c:pt>
                <c:pt idx="80">
                  <c:v>0.89800000000000002</c:v>
                </c:pt>
                <c:pt idx="81">
                  <c:v>0.91200000000000003</c:v>
                </c:pt>
                <c:pt idx="82">
                  <c:v>0.90900000000000003</c:v>
                </c:pt>
                <c:pt idx="83">
                  <c:v>0.91800000000000004</c:v>
                </c:pt>
                <c:pt idx="84">
                  <c:v>0.91500000000000004</c:v>
                </c:pt>
                <c:pt idx="85">
                  <c:v>0.92100000000000004</c:v>
                </c:pt>
                <c:pt idx="86">
                  <c:v>0.92400000000000004</c:v>
                </c:pt>
                <c:pt idx="87">
                  <c:v>0.93</c:v>
                </c:pt>
                <c:pt idx="88">
                  <c:v>0.93300000000000005</c:v>
                </c:pt>
                <c:pt idx="89">
                  <c:v>0.94399999999999995</c:v>
                </c:pt>
                <c:pt idx="90">
                  <c:v>0.95599999999999996</c:v>
                </c:pt>
                <c:pt idx="91">
                  <c:v>0.95299999999999996</c:v>
                </c:pt>
                <c:pt idx="92">
                  <c:v>0.95</c:v>
                </c:pt>
                <c:pt idx="93">
                  <c:v>0.96199999999999997</c:v>
                </c:pt>
                <c:pt idx="94">
                  <c:v>0.95899999999999996</c:v>
                </c:pt>
                <c:pt idx="95">
                  <c:v>1</c:v>
                </c:pt>
                <c:pt idx="96">
                  <c:v>0.99099999999999999</c:v>
                </c:pt>
                <c:pt idx="97">
                  <c:v>0.99399999999999999</c:v>
                </c:pt>
                <c:pt idx="98">
                  <c:v>0.97599999999999998</c:v>
                </c:pt>
                <c:pt idx="99">
                  <c:v>0.97</c:v>
                </c:pt>
                <c:pt idx="100">
                  <c:v>0.96799999999999997</c:v>
                </c:pt>
                <c:pt idx="101">
                  <c:v>0.96499999999999997</c:v>
                </c:pt>
                <c:pt idx="102">
                  <c:v>0.98799999999999999</c:v>
                </c:pt>
                <c:pt idx="103">
                  <c:v>0.98199999999999998</c:v>
                </c:pt>
                <c:pt idx="104">
                  <c:v>0.98499999999999999</c:v>
                </c:pt>
                <c:pt idx="105">
                  <c:v>0.97899999999999998</c:v>
                </c:pt>
                <c:pt idx="106">
                  <c:v>0.97299999999999998</c:v>
                </c:pt>
                <c:pt idx="107">
                  <c:v>0.997</c:v>
                </c:pt>
                <c:pt idx="108">
                  <c:v>0.94099999999999995</c:v>
                </c:pt>
                <c:pt idx="109">
                  <c:v>0.94699999999999995</c:v>
                </c:pt>
                <c:pt idx="110">
                  <c:v>0.93799999999999994</c:v>
                </c:pt>
                <c:pt idx="111">
                  <c:v>0.93600000000000005</c:v>
                </c:pt>
                <c:pt idx="112">
                  <c:v>0.92700000000000005</c:v>
                </c:pt>
                <c:pt idx="113">
                  <c:v>0.90600000000000003</c:v>
                </c:pt>
                <c:pt idx="114">
                  <c:v>0.86</c:v>
                </c:pt>
                <c:pt idx="115">
                  <c:v>0.85699999999999998</c:v>
                </c:pt>
                <c:pt idx="116">
                  <c:v>0.84499999999999997</c:v>
                </c:pt>
                <c:pt idx="117">
                  <c:v>0.81599999999999995</c:v>
                </c:pt>
                <c:pt idx="118">
                  <c:v>0.81299999999999994</c:v>
                </c:pt>
                <c:pt idx="119">
                  <c:v>0.79900000000000004</c:v>
                </c:pt>
                <c:pt idx="120">
                  <c:v>0.78700000000000003</c:v>
                </c:pt>
                <c:pt idx="121">
                  <c:v>0.79300000000000004</c:v>
                </c:pt>
                <c:pt idx="122">
                  <c:v>0.79</c:v>
                </c:pt>
                <c:pt idx="123">
                  <c:v>0.77900000000000003</c:v>
                </c:pt>
                <c:pt idx="124">
                  <c:v>0.77300000000000002</c:v>
                </c:pt>
                <c:pt idx="125">
                  <c:v>0.77600000000000002</c:v>
                </c:pt>
                <c:pt idx="126">
                  <c:v>0.77</c:v>
                </c:pt>
                <c:pt idx="127">
                  <c:v>0.76400000000000001</c:v>
                </c:pt>
                <c:pt idx="128">
                  <c:v>0.76100000000000001</c:v>
                </c:pt>
                <c:pt idx="129">
                  <c:v>0.75800000000000001</c:v>
                </c:pt>
                <c:pt idx="130">
                  <c:v>0.755</c:v>
                </c:pt>
                <c:pt idx="131">
                  <c:v>0.75</c:v>
                </c:pt>
                <c:pt idx="132">
                  <c:v>0.7</c:v>
                </c:pt>
                <c:pt idx="133">
                  <c:v>0.70599999999999996</c:v>
                </c:pt>
                <c:pt idx="134">
                  <c:v>0.70299999999999996</c:v>
                </c:pt>
                <c:pt idx="135">
                  <c:v>0.69399999999999995</c:v>
                </c:pt>
                <c:pt idx="136">
                  <c:v>0.68799999999999994</c:v>
                </c:pt>
                <c:pt idx="137">
                  <c:v>0.68600000000000005</c:v>
                </c:pt>
                <c:pt idx="138">
                  <c:v>0.66800000000000004</c:v>
                </c:pt>
                <c:pt idx="139">
                  <c:v>0.64200000000000002</c:v>
                </c:pt>
                <c:pt idx="140">
                  <c:v>0.61599999999999999</c:v>
                </c:pt>
                <c:pt idx="141">
                  <c:v>0.58699999999999997</c:v>
                </c:pt>
                <c:pt idx="142">
                  <c:v>0.625</c:v>
                </c:pt>
                <c:pt idx="143">
                  <c:v>0.627</c:v>
                </c:pt>
                <c:pt idx="144">
                  <c:v>0.63300000000000001</c:v>
                </c:pt>
                <c:pt idx="145">
                  <c:v>0.61299999999999999</c:v>
                </c:pt>
                <c:pt idx="146">
                  <c:v>0.56299999999999994</c:v>
                </c:pt>
                <c:pt idx="147">
                  <c:v>0.51400000000000001</c:v>
                </c:pt>
                <c:pt idx="148">
                  <c:v>0.502</c:v>
                </c:pt>
                <c:pt idx="149">
                  <c:v>0.48199999999999998</c:v>
                </c:pt>
                <c:pt idx="150">
                  <c:v>0.48799999999999999</c:v>
                </c:pt>
                <c:pt idx="151">
                  <c:v>0.60099999999999998</c:v>
                </c:pt>
                <c:pt idx="152">
                  <c:v>0.53400000000000003</c:v>
                </c:pt>
                <c:pt idx="153">
                  <c:v>0.55800000000000005</c:v>
                </c:pt>
                <c:pt idx="154">
                  <c:v>0.57199999999999995</c:v>
                </c:pt>
                <c:pt idx="155">
                  <c:v>0.60399999999999998</c:v>
                </c:pt>
                <c:pt idx="156">
                  <c:v>0.59799999999999998</c:v>
                </c:pt>
                <c:pt idx="157">
                  <c:v>0.622</c:v>
                </c:pt>
                <c:pt idx="158">
                  <c:v>0.54600000000000004</c:v>
                </c:pt>
                <c:pt idx="159">
                  <c:v>0.54</c:v>
                </c:pt>
                <c:pt idx="160">
                  <c:v>0.52900000000000003</c:v>
                </c:pt>
                <c:pt idx="161">
                  <c:v>0.57499999999999996</c:v>
                </c:pt>
                <c:pt idx="162">
                  <c:v>0.53700000000000003</c:v>
                </c:pt>
                <c:pt idx="163">
                  <c:v>0.505</c:v>
                </c:pt>
                <c:pt idx="164">
                  <c:v>0.56599999999999995</c:v>
                </c:pt>
                <c:pt idx="165">
                  <c:v>0.54300000000000004</c:v>
                </c:pt>
                <c:pt idx="166">
                  <c:v>0.55500000000000005</c:v>
                </c:pt>
                <c:pt idx="167">
                  <c:v>0.59499999999999997</c:v>
                </c:pt>
                <c:pt idx="168">
                  <c:v>0.60699999999999998</c:v>
                </c:pt>
                <c:pt idx="169">
                  <c:v>0.61899999999999999</c:v>
                </c:pt>
                <c:pt idx="170">
                  <c:v>0.63</c:v>
                </c:pt>
                <c:pt idx="171">
                  <c:v>0.65900000000000003</c:v>
                </c:pt>
                <c:pt idx="172">
                  <c:v>0.65600000000000003</c:v>
                </c:pt>
                <c:pt idx="173">
                  <c:v>0.67100000000000004</c:v>
                </c:pt>
                <c:pt idx="174">
                  <c:v>0.65400000000000003</c:v>
                </c:pt>
                <c:pt idx="175">
                  <c:v>0.63900000000000001</c:v>
                </c:pt>
                <c:pt idx="176">
                  <c:v>0.66500000000000004</c:v>
                </c:pt>
                <c:pt idx="177">
                  <c:v>0.65100000000000002</c:v>
                </c:pt>
                <c:pt idx="178">
                  <c:v>0.64800000000000002</c:v>
                </c:pt>
                <c:pt idx="179">
                  <c:v>0.63600000000000001</c:v>
                </c:pt>
                <c:pt idx="180">
                  <c:v>0.58099999999999996</c:v>
                </c:pt>
                <c:pt idx="181">
                  <c:v>0.59</c:v>
                </c:pt>
                <c:pt idx="182">
                  <c:v>0.57799999999999996</c:v>
                </c:pt>
                <c:pt idx="183">
                  <c:v>0.54900000000000004</c:v>
                </c:pt>
                <c:pt idx="184">
                  <c:v>0.58399999999999996</c:v>
                </c:pt>
                <c:pt idx="185">
                  <c:v>0.56100000000000005</c:v>
                </c:pt>
                <c:pt idx="186">
                  <c:v>0.5</c:v>
                </c:pt>
                <c:pt idx="187">
                  <c:v>0.52</c:v>
                </c:pt>
                <c:pt idx="188">
                  <c:v>0.48499999999999999</c:v>
                </c:pt>
                <c:pt idx="189">
                  <c:v>0.46200000000000002</c:v>
                </c:pt>
                <c:pt idx="190">
                  <c:v>0.44700000000000001</c:v>
                </c:pt>
                <c:pt idx="191">
                  <c:v>0.433</c:v>
                </c:pt>
                <c:pt idx="192">
                  <c:v>0.52600000000000002</c:v>
                </c:pt>
                <c:pt idx="193">
                  <c:v>0.50800000000000001</c:v>
                </c:pt>
                <c:pt idx="194">
                  <c:v>0.47299999999999998</c:v>
                </c:pt>
                <c:pt idx="195">
                  <c:v>0.42699999999999999</c:v>
                </c:pt>
                <c:pt idx="196">
                  <c:v>0.377</c:v>
                </c:pt>
                <c:pt idx="197">
                  <c:v>0.311</c:v>
                </c:pt>
                <c:pt idx="198">
                  <c:v>0.28100000000000003</c:v>
                </c:pt>
                <c:pt idx="199">
                  <c:v>0.27</c:v>
                </c:pt>
                <c:pt idx="200">
                  <c:v>0.255</c:v>
                </c:pt>
                <c:pt idx="201">
                  <c:v>0.25</c:v>
                </c:pt>
                <c:pt idx="202">
                  <c:v>0.23499999999999999</c:v>
                </c:pt>
                <c:pt idx="203">
                  <c:v>0.24099999999999999</c:v>
                </c:pt>
                <c:pt idx="204">
                  <c:v>0.2</c:v>
                </c:pt>
                <c:pt idx="205">
                  <c:v>0.218</c:v>
                </c:pt>
                <c:pt idx="206">
                  <c:v>0.20899999999999999</c:v>
                </c:pt>
                <c:pt idx="207">
                  <c:v>0.186</c:v>
                </c:pt>
                <c:pt idx="208">
                  <c:v>0.17399999999999999</c:v>
                </c:pt>
                <c:pt idx="209">
                  <c:v>0.18</c:v>
                </c:pt>
                <c:pt idx="210">
                  <c:v>0.16800000000000001</c:v>
                </c:pt>
                <c:pt idx="211">
                  <c:v>0.16500000000000001</c:v>
                </c:pt>
                <c:pt idx="212">
                  <c:v>0.16200000000000001</c:v>
                </c:pt>
                <c:pt idx="213">
                  <c:v>0.154</c:v>
                </c:pt>
                <c:pt idx="214">
                  <c:v>0.14199999999999999</c:v>
                </c:pt>
                <c:pt idx="215">
                  <c:v>0.156</c:v>
                </c:pt>
                <c:pt idx="216">
                  <c:v>0.125</c:v>
                </c:pt>
                <c:pt idx="217">
                  <c:v>0.14799999999999999</c:v>
                </c:pt>
                <c:pt idx="218">
                  <c:v>0.14499999999999999</c:v>
                </c:pt>
                <c:pt idx="219">
                  <c:v>0.13300000000000001</c:v>
                </c:pt>
                <c:pt idx="220">
                  <c:v>0.13</c:v>
                </c:pt>
                <c:pt idx="221">
                  <c:v>0.127</c:v>
                </c:pt>
                <c:pt idx="222">
                  <c:v>0.122</c:v>
                </c:pt>
                <c:pt idx="223">
                  <c:v>0.113</c:v>
                </c:pt>
                <c:pt idx="224">
                  <c:v>0.107</c:v>
                </c:pt>
                <c:pt idx="225">
                  <c:v>0.10100000000000001</c:v>
                </c:pt>
                <c:pt idx="226">
                  <c:v>8.4000000000000005E-2</c:v>
                </c:pt>
                <c:pt idx="227">
                  <c:v>7.4999999999999997E-2</c:v>
                </c:pt>
                <c:pt idx="228">
                  <c:v>4.5999999999999999E-2</c:v>
                </c:pt>
                <c:pt idx="229">
                  <c:v>6.0999999999999999E-2</c:v>
                </c:pt>
                <c:pt idx="230">
                  <c:v>5.1999999999999998E-2</c:v>
                </c:pt>
                <c:pt idx="231">
                  <c:v>2.9000000000000001E-2</c:v>
                </c:pt>
                <c:pt idx="232">
                  <c:v>4.9000000000000002E-2</c:v>
                </c:pt>
                <c:pt idx="233">
                  <c:v>2.5999999999999999E-2</c:v>
                </c:pt>
                <c:pt idx="234">
                  <c:v>3.6999999999999998E-2</c:v>
                </c:pt>
                <c:pt idx="235">
                  <c:v>3.1E-2</c:v>
                </c:pt>
                <c:pt idx="236">
                  <c:v>5.5E-2</c:v>
                </c:pt>
                <c:pt idx="237">
                  <c:v>7.1999999999999995E-2</c:v>
                </c:pt>
                <c:pt idx="238">
                  <c:v>8.1000000000000003E-2</c:v>
                </c:pt>
                <c:pt idx="239">
                  <c:v>9.5000000000000001E-2</c:v>
                </c:pt>
                <c:pt idx="240">
                  <c:v>0.09</c:v>
                </c:pt>
                <c:pt idx="241">
                  <c:v>9.2999999999999999E-2</c:v>
                </c:pt>
                <c:pt idx="242">
                  <c:v>7.8E-2</c:v>
                </c:pt>
                <c:pt idx="243">
                  <c:v>0</c:v>
                </c:pt>
                <c:pt idx="244">
                  <c:v>2E-3</c:v>
                </c:pt>
                <c:pt idx="245">
                  <c:v>5.0000000000000001E-3</c:v>
                </c:pt>
                <c:pt idx="246">
                  <c:v>8.0000000000000002E-3</c:v>
                </c:pt>
                <c:pt idx="247">
                  <c:v>1.0999999999999999E-2</c:v>
                </c:pt>
                <c:pt idx="248">
                  <c:v>1.7000000000000001E-2</c:v>
                </c:pt>
                <c:pt idx="249">
                  <c:v>1.4E-2</c:v>
                </c:pt>
                <c:pt idx="250">
                  <c:v>2.3E-2</c:v>
                </c:pt>
                <c:pt idx="251">
                  <c:v>3.4000000000000002E-2</c:v>
                </c:pt>
                <c:pt idx="252">
                  <c:v>0.02</c:v>
                </c:pt>
                <c:pt idx="253">
                  <c:v>4.2999999999999997E-2</c:v>
                </c:pt>
                <c:pt idx="254">
                  <c:v>0.04</c:v>
                </c:pt>
                <c:pt idx="255">
                  <c:v>5.8000000000000003E-2</c:v>
                </c:pt>
                <c:pt idx="256">
                  <c:v>6.3E-2</c:v>
                </c:pt>
                <c:pt idx="257">
                  <c:v>6.9000000000000006E-2</c:v>
                </c:pt>
                <c:pt idx="258">
                  <c:v>6.6000000000000003E-2</c:v>
                </c:pt>
                <c:pt idx="259">
                  <c:v>8.6999999999999994E-2</c:v>
                </c:pt>
                <c:pt idx="260">
                  <c:v>9.8000000000000004E-2</c:v>
                </c:pt>
                <c:pt idx="261">
                  <c:v>0.104</c:v>
                </c:pt>
                <c:pt idx="262">
                  <c:v>0.11</c:v>
                </c:pt>
                <c:pt idx="263">
                  <c:v>0.11899999999999999</c:v>
                </c:pt>
                <c:pt idx="264">
                  <c:v>0.11600000000000001</c:v>
                </c:pt>
                <c:pt idx="265">
                  <c:v>0.13900000000000001</c:v>
                </c:pt>
                <c:pt idx="266">
                  <c:v>0.13600000000000001</c:v>
                </c:pt>
                <c:pt idx="267">
                  <c:v>0.151</c:v>
                </c:pt>
                <c:pt idx="268">
                  <c:v>0.17100000000000001</c:v>
                </c:pt>
                <c:pt idx="269">
                  <c:v>0.191</c:v>
                </c:pt>
                <c:pt idx="270">
                  <c:v>0.215</c:v>
                </c:pt>
                <c:pt idx="271">
                  <c:v>0.23799999999999999</c:v>
                </c:pt>
                <c:pt idx="272">
                  <c:v>0.252</c:v>
                </c:pt>
                <c:pt idx="273">
                  <c:v>0.26100000000000001</c:v>
                </c:pt>
                <c:pt idx="274">
                  <c:v>0.26700000000000002</c:v>
                </c:pt>
                <c:pt idx="275">
                  <c:v>0.27900000000000003</c:v>
                </c:pt>
                <c:pt idx="276">
                  <c:v>0.27300000000000002</c:v>
                </c:pt>
                <c:pt idx="277">
                  <c:v>0.28699999999999998</c:v>
                </c:pt>
                <c:pt idx="278">
                  <c:v>0.308</c:v>
                </c:pt>
                <c:pt idx="279">
                  <c:v>0.28399999999999997</c:v>
                </c:pt>
                <c:pt idx="280">
                  <c:v>0.30199999999999999</c:v>
                </c:pt>
                <c:pt idx="281">
                  <c:v>0.29599999999999999</c:v>
                </c:pt>
                <c:pt idx="282">
                  <c:v>0.29899999999999999</c:v>
                </c:pt>
                <c:pt idx="283">
                  <c:v>0.313</c:v>
                </c:pt>
                <c:pt idx="284">
                  <c:v>0.32200000000000001</c:v>
                </c:pt>
                <c:pt idx="285">
                  <c:v>0.31900000000000001</c:v>
                </c:pt>
                <c:pt idx="286">
                  <c:v>0.30499999999999999</c:v>
                </c:pt>
                <c:pt idx="287">
                  <c:v>0.32500000000000001</c:v>
                </c:pt>
                <c:pt idx="288">
                  <c:v>0.316</c:v>
                </c:pt>
                <c:pt idx="289">
                  <c:v>0.34799999999999998</c:v>
                </c:pt>
                <c:pt idx="290">
                  <c:v>0.34</c:v>
                </c:pt>
                <c:pt idx="291">
                  <c:v>0.33400000000000002</c:v>
                </c:pt>
                <c:pt idx="292">
                  <c:v>0.34300000000000003</c:v>
                </c:pt>
                <c:pt idx="293">
                  <c:v>0.35099999999999998</c:v>
                </c:pt>
                <c:pt idx="294">
                  <c:v>0.36</c:v>
                </c:pt>
                <c:pt idx="295">
                  <c:v>0.36599999999999999</c:v>
                </c:pt>
                <c:pt idx="296">
                  <c:v>0.36299999999999999</c:v>
                </c:pt>
                <c:pt idx="297">
                  <c:v>0.35399999999999998</c:v>
                </c:pt>
                <c:pt idx="298">
                  <c:v>0.33700000000000002</c:v>
                </c:pt>
                <c:pt idx="299">
                  <c:v>0.38</c:v>
                </c:pt>
                <c:pt idx="300">
                  <c:v>0.34499999999999997</c:v>
                </c:pt>
                <c:pt idx="301">
                  <c:v>0.375</c:v>
                </c:pt>
                <c:pt idx="302">
                  <c:v>0.36899999999999999</c:v>
                </c:pt>
                <c:pt idx="303">
                  <c:v>0.39800000000000002</c:v>
                </c:pt>
                <c:pt idx="304">
                  <c:v>0.497</c:v>
                </c:pt>
                <c:pt idx="305">
                  <c:v>0.52300000000000002</c:v>
                </c:pt>
                <c:pt idx="306">
                  <c:v>0.51700000000000002</c:v>
                </c:pt>
                <c:pt idx="307">
                  <c:v>0.49399999999999999</c:v>
                </c:pt>
                <c:pt idx="308">
                  <c:v>0.47899999999999998</c:v>
                </c:pt>
                <c:pt idx="309">
                  <c:v>0.45600000000000002</c:v>
                </c:pt>
                <c:pt idx="310">
                  <c:v>0.41499999999999998</c:v>
                </c:pt>
                <c:pt idx="311">
                  <c:v>0.42399999999999999</c:v>
                </c:pt>
                <c:pt idx="312">
                  <c:v>0.372</c:v>
                </c:pt>
                <c:pt idx="313">
                  <c:v>0.441</c:v>
                </c:pt>
                <c:pt idx="314">
                  <c:v>0.46500000000000002</c:v>
                </c:pt>
                <c:pt idx="315">
                  <c:v>0.45</c:v>
                </c:pt>
                <c:pt idx="316">
                  <c:v>0.45300000000000001</c:v>
                </c:pt>
                <c:pt idx="317">
                  <c:v>0.45900000000000002</c:v>
                </c:pt>
                <c:pt idx="318">
                  <c:v>0.438</c:v>
                </c:pt>
                <c:pt idx="319">
                  <c:v>0.40899999999999997</c:v>
                </c:pt>
                <c:pt idx="320">
                  <c:v>0.38900000000000001</c:v>
                </c:pt>
                <c:pt idx="321">
                  <c:v>0.35699999999999998</c:v>
                </c:pt>
                <c:pt idx="322">
                  <c:v>0.32800000000000001</c:v>
                </c:pt>
                <c:pt idx="323">
                  <c:v>0.33100000000000002</c:v>
                </c:pt>
                <c:pt idx="324">
                  <c:v>0.29299999999999998</c:v>
                </c:pt>
                <c:pt idx="325">
                  <c:v>0.28999999999999998</c:v>
                </c:pt>
                <c:pt idx="326">
                  <c:v>0.27600000000000002</c:v>
                </c:pt>
                <c:pt idx="327">
                  <c:v>0.26400000000000001</c:v>
                </c:pt>
                <c:pt idx="328">
                  <c:v>0.25800000000000001</c:v>
                </c:pt>
                <c:pt idx="329">
                  <c:v>0.247</c:v>
                </c:pt>
                <c:pt idx="330">
                  <c:v>0.22900000000000001</c:v>
                </c:pt>
                <c:pt idx="331">
                  <c:v>0.22600000000000001</c:v>
                </c:pt>
                <c:pt idx="332">
                  <c:v>0.20599999999999999</c:v>
                </c:pt>
                <c:pt idx="333">
                  <c:v>0.19700000000000001</c:v>
                </c:pt>
                <c:pt idx="334">
                  <c:v>0.19400000000000001</c:v>
                </c:pt>
                <c:pt idx="335">
                  <c:v>0.20300000000000001</c:v>
                </c:pt>
                <c:pt idx="336">
                  <c:v>0.159</c:v>
                </c:pt>
                <c:pt idx="337">
                  <c:v>0.17699999999999999</c:v>
                </c:pt>
                <c:pt idx="338">
                  <c:v>0.188</c:v>
                </c:pt>
                <c:pt idx="339">
                  <c:v>0.183</c:v>
                </c:pt>
                <c:pt idx="340">
                  <c:v>0.21199999999999999</c:v>
                </c:pt>
                <c:pt idx="341">
                  <c:v>0.22</c:v>
                </c:pt>
                <c:pt idx="342">
                  <c:v>0.223</c:v>
                </c:pt>
                <c:pt idx="343">
                  <c:v>0.23200000000000001</c:v>
                </c:pt>
                <c:pt idx="344">
                  <c:v>0.24399999999999999</c:v>
                </c:pt>
                <c:pt idx="345">
                  <c:v>0.25800000000000001</c:v>
                </c:pt>
                <c:pt idx="346">
                  <c:v>0.26500000000000001</c:v>
                </c:pt>
                <c:pt idx="347">
                  <c:v>0.26700000000000002</c:v>
                </c:pt>
                <c:pt idx="348">
                  <c:v>0.26800000000000002</c:v>
                </c:pt>
                <c:pt idx="349">
                  <c:v>0.27600000000000002</c:v>
                </c:pt>
                <c:pt idx="350">
                  <c:v>0.27900000000000003</c:v>
                </c:pt>
                <c:pt idx="351">
                  <c:v>0.28100000000000003</c:v>
                </c:pt>
                <c:pt idx="352">
                  <c:v>0.29799999999999999</c:v>
                </c:pt>
                <c:pt idx="353">
                  <c:v>0.31</c:v>
                </c:pt>
                <c:pt idx="354">
                  <c:v>0.28599999999999998</c:v>
                </c:pt>
                <c:pt idx="355">
                  <c:v>0.28100000000000003</c:v>
                </c:pt>
                <c:pt idx="356">
                  <c:v>0.27900000000000003</c:v>
                </c:pt>
                <c:pt idx="357">
                  <c:v>0.25600000000000001</c:v>
                </c:pt>
                <c:pt idx="358">
                  <c:v>0.26100000000000001</c:v>
                </c:pt>
                <c:pt idx="359">
                  <c:v>0.25600000000000001</c:v>
                </c:pt>
                <c:pt idx="360">
                  <c:v>0.23400000000000001</c:v>
                </c:pt>
                <c:pt idx="361">
                  <c:v>0.25800000000000001</c:v>
                </c:pt>
                <c:pt idx="362">
                  <c:v>0.23899999999999999</c:v>
                </c:pt>
                <c:pt idx="363">
                  <c:v>0.223</c:v>
                </c:pt>
                <c:pt idx="364">
                  <c:v>0.22900000000000001</c:v>
                </c:pt>
                <c:pt idx="365">
                  <c:v>0.19700000000000001</c:v>
                </c:pt>
                <c:pt idx="366">
                  <c:v>0.17199999999999999</c:v>
                </c:pt>
                <c:pt idx="367">
                  <c:v>0.161</c:v>
                </c:pt>
                <c:pt idx="368">
                  <c:v>0.154</c:v>
                </c:pt>
                <c:pt idx="369">
                  <c:v>0.14699999999999999</c:v>
                </c:pt>
                <c:pt idx="370">
                  <c:v>0.127</c:v>
                </c:pt>
                <c:pt idx="371">
                  <c:v>0.122</c:v>
                </c:pt>
                <c:pt idx="372">
                  <c:v>0.11899999999999999</c:v>
                </c:pt>
                <c:pt idx="373">
                  <c:v>0.11600000000000001</c:v>
                </c:pt>
                <c:pt idx="374">
                  <c:v>0.107</c:v>
                </c:pt>
                <c:pt idx="375">
                  <c:v>0.10299999999999999</c:v>
                </c:pt>
                <c:pt idx="376">
                  <c:v>9.7000000000000003E-2</c:v>
                </c:pt>
                <c:pt idx="377">
                  <c:v>8.5999999999999993E-2</c:v>
                </c:pt>
                <c:pt idx="378">
                  <c:v>7.4999999999999997E-2</c:v>
                </c:pt>
                <c:pt idx="379">
                  <c:v>7.4999999999999997E-2</c:v>
                </c:pt>
                <c:pt idx="380">
                  <c:v>7.4999999999999997E-2</c:v>
                </c:pt>
                <c:pt idx="381">
                  <c:v>7.4999999999999997E-2</c:v>
                </c:pt>
                <c:pt idx="382">
                  <c:v>7.4999999999999997E-2</c:v>
                </c:pt>
                <c:pt idx="383">
                  <c:v>7.4999999999999997E-2</c:v>
                </c:pt>
                <c:pt idx="384">
                  <c:v>7.4999999999999997E-2</c:v>
                </c:pt>
                <c:pt idx="385">
                  <c:v>7.4999999999999997E-2</c:v>
                </c:pt>
                <c:pt idx="386">
                  <c:v>7.4999999999999997E-2</c:v>
                </c:pt>
                <c:pt idx="387">
                  <c:v>7.4999999999999997E-2</c:v>
                </c:pt>
                <c:pt idx="388">
                  <c:v>7.4999999999999997E-2</c:v>
                </c:pt>
                <c:pt idx="389">
                  <c:v>7.4999999999999997E-2</c:v>
                </c:pt>
                <c:pt idx="390">
                  <c:v>7.4999999999999997E-2</c:v>
                </c:pt>
                <c:pt idx="391">
                  <c:v>7.4999999999999997E-2</c:v>
                </c:pt>
                <c:pt idx="392">
                  <c:v>7.4999999999999997E-2</c:v>
                </c:pt>
                <c:pt idx="393">
                  <c:v>7.4999999999999997E-2</c:v>
                </c:pt>
                <c:pt idx="394">
                  <c:v>7.4999999999999997E-2</c:v>
                </c:pt>
                <c:pt idx="395">
                  <c:v>7.4999999999999997E-2</c:v>
                </c:pt>
                <c:pt idx="396">
                  <c:v>7.4999999999999997E-2</c:v>
                </c:pt>
                <c:pt idx="397">
                  <c:v>7.4999999999999997E-2</c:v>
                </c:pt>
                <c:pt idx="398">
                  <c:v>7.4999999999999997E-2</c:v>
                </c:pt>
                <c:pt idx="399">
                  <c:v>7.4999999999999997E-2</c:v>
                </c:pt>
                <c:pt idx="400">
                  <c:v>7.4999999999999997E-2</c:v>
                </c:pt>
                <c:pt idx="401">
                  <c:v>7.4999999999999997E-2</c:v>
                </c:pt>
                <c:pt idx="402">
                  <c:v>7.4999999999999997E-2</c:v>
                </c:pt>
                <c:pt idx="403">
                  <c:v>7.4999999999999997E-2</c:v>
                </c:pt>
                <c:pt idx="404">
                  <c:v>7.4999999999999997E-2</c:v>
                </c:pt>
                <c:pt idx="405">
                  <c:v>7.4999999999999997E-2</c:v>
                </c:pt>
                <c:pt idx="406">
                  <c:v>7.4999999999999997E-2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FE4-486C-A4CC-32175B38F029}"/>
            </c:ext>
          </c:extLst>
        </c:ser>
        <c:ser>
          <c:idx val="3"/>
          <c:order val="3"/>
          <c:tx>
            <c:strRef>
              <c:f>Proyeccion_NPL!$AA$3:$AA$4</c:f>
              <c:strCache>
                <c:ptCount val="2"/>
                <c:pt idx="0">
                  <c:v>Percentil</c:v>
                </c:pt>
                <c:pt idx="1">
                  <c:v>TOTAL</c:v>
                </c:pt>
              </c:strCache>
            </c:strRef>
          </c:tx>
          <c:spPr>
            <a:ln w="38100" cap="rnd">
              <a:solidFill>
                <a:srgbClr val="F7893B"/>
              </a:solidFill>
              <a:round/>
            </a:ln>
            <a:effectLst/>
          </c:spPr>
          <c:marker>
            <c:symbol val="none"/>
          </c:marker>
          <c:cat>
            <c:numRef>
              <c:f>Proyeccion_NPL!$A$5:$A$411</c:f>
              <c:numCache>
                <c:formatCode>m/d/yyyy</c:formatCode>
                <c:ptCount val="407"/>
                <c:pt idx="0">
                  <c:v>34669</c:v>
                </c:pt>
                <c:pt idx="1">
                  <c:v>34700</c:v>
                </c:pt>
                <c:pt idx="2">
                  <c:v>34731</c:v>
                </c:pt>
                <c:pt idx="3">
                  <c:v>34759</c:v>
                </c:pt>
                <c:pt idx="4">
                  <c:v>34790</c:v>
                </c:pt>
                <c:pt idx="5">
                  <c:v>34820</c:v>
                </c:pt>
                <c:pt idx="6">
                  <c:v>34851</c:v>
                </c:pt>
                <c:pt idx="7">
                  <c:v>34881</c:v>
                </c:pt>
                <c:pt idx="8">
                  <c:v>34912</c:v>
                </c:pt>
                <c:pt idx="9">
                  <c:v>34943</c:v>
                </c:pt>
                <c:pt idx="10">
                  <c:v>34973</c:v>
                </c:pt>
                <c:pt idx="11">
                  <c:v>35004</c:v>
                </c:pt>
                <c:pt idx="12">
                  <c:v>35034</c:v>
                </c:pt>
                <c:pt idx="13">
                  <c:v>35065</c:v>
                </c:pt>
                <c:pt idx="14">
                  <c:v>35096</c:v>
                </c:pt>
                <c:pt idx="15">
                  <c:v>35125</c:v>
                </c:pt>
                <c:pt idx="16">
                  <c:v>35156</c:v>
                </c:pt>
                <c:pt idx="17">
                  <c:v>35186</c:v>
                </c:pt>
                <c:pt idx="18">
                  <c:v>35217</c:v>
                </c:pt>
                <c:pt idx="19">
                  <c:v>35247</c:v>
                </c:pt>
                <c:pt idx="20">
                  <c:v>35278</c:v>
                </c:pt>
                <c:pt idx="21">
                  <c:v>35309</c:v>
                </c:pt>
                <c:pt idx="22">
                  <c:v>35339</c:v>
                </c:pt>
                <c:pt idx="23">
                  <c:v>35370</c:v>
                </c:pt>
                <c:pt idx="24">
                  <c:v>35400</c:v>
                </c:pt>
                <c:pt idx="25">
                  <c:v>35431</c:v>
                </c:pt>
                <c:pt idx="26">
                  <c:v>35462</c:v>
                </c:pt>
                <c:pt idx="27">
                  <c:v>35490</c:v>
                </c:pt>
                <c:pt idx="28">
                  <c:v>35521</c:v>
                </c:pt>
                <c:pt idx="29">
                  <c:v>35551</c:v>
                </c:pt>
                <c:pt idx="30">
                  <c:v>35582</c:v>
                </c:pt>
                <c:pt idx="31">
                  <c:v>35612</c:v>
                </c:pt>
                <c:pt idx="32">
                  <c:v>35643</c:v>
                </c:pt>
                <c:pt idx="33">
                  <c:v>35674</c:v>
                </c:pt>
                <c:pt idx="34">
                  <c:v>35704</c:v>
                </c:pt>
                <c:pt idx="35">
                  <c:v>35735</c:v>
                </c:pt>
                <c:pt idx="36">
                  <c:v>35765</c:v>
                </c:pt>
                <c:pt idx="37">
                  <c:v>35796</c:v>
                </c:pt>
                <c:pt idx="38">
                  <c:v>35827</c:v>
                </c:pt>
                <c:pt idx="39">
                  <c:v>35855</c:v>
                </c:pt>
                <c:pt idx="40">
                  <c:v>35886</c:v>
                </c:pt>
                <c:pt idx="41">
                  <c:v>35916</c:v>
                </c:pt>
                <c:pt idx="42">
                  <c:v>35947</c:v>
                </c:pt>
                <c:pt idx="43">
                  <c:v>35977</c:v>
                </c:pt>
                <c:pt idx="44">
                  <c:v>36008</c:v>
                </c:pt>
                <c:pt idx="45">
                  <c:v>36039</c:v>
                </c:pt>
                <c:pt idx="46">
                  <c:v>36069</c:v>
                </c:pt>
                <c:pt idx="47">
                  <c:v>36100</c:v>
                </c:pt>
                <c:pt idx="48">
                  <c:v>36130</c:v>
                </c:pt>
                <c:pt idx="49">
                  <c:v>36161</c:v>
                </c:pt>
                <c:pt idx="50">
                  <c:v>36192</c:v>
                </c:pt>
                <c:pt idx="51">
                  <c:v>36220</c:v>
                </c:pt>
                <c:pt idx="52">
                  <c:v>36251</c:v>
                </c:pt>
                <c:pt idx="53">
                  <c:v>36281</c:v>
                </c:pt>
                <c:pt idx="54">
                  <c:v>36312</c:v>
                </c:pt>
                <c:pt idx="55">
                  <c:v>36342</c:v>
                </c:pt>
                <c:pt idx="56">
                  <c:v>36373</c:v>
                </c:pt>
                <c:pt idx="57">
                  <c:v>36404</c:v>
                </c:pt>
                <c:pt idx="58">
                  <c:v>36434</c:v>
                </c:pt>
                <c:pt idx="59">
                  <c:v>36465</c:v>
                </c:pt>
                <c:pt idx="60">
                  <c:v>36495</c:v>
                </c:pt>
                <c:pt idx="61">
                  <c:v>36526</c:v>
                </c:pt>
                <c:pt idx="62">
                  <c:v>36557</c:v>
                </c:pt>
                <c:pt idx="63">
                  <c:v>36586</c:v>
                </c:pt>
                <c:pt idx="64">
                  <c:v>36617</c:v>
                </c:pt>
                <c:pt idx="65">
                  <c:v>36647</c:v>
                </c:pt>
                <c:pt idx="66">
                  <c:v>36678</c:v>
                </c:pt>
                <c:pt idx="67">
                  <c:v>36708</c:v>
                </c:pt>
                <c:pt idx="68">
                  <c:v>36739</c:v>
                </c:pt>
                <c:pt idx="69">
                  <c:v>36770</c:v>
                </c:pt>
                <c:pt idx="70">
                  <c:v>36800</c:v>
                </c:pt>
                <c:pt idx="71">
                  <c:v>36831</c:v>
                </c:pt>
                <c:pt idx="72">
                  <c:v>36861</c:v>
                </c:pt>
                <c:pt idx="73">
                  <c:v>36892</c:v>
                </c:pt>
                <c:pt idx="74">
                  <c:v>36923</c:v>
                </c:pt>
                <c:pt idx="75">
                  <c:v>36951</c:v>
                </c:pt>
                <c:pt idx="76">
                  <c:v>36982</c:v>
                </c:pt>
                <c:pt idx="77">
                  <c:v>37012</c:v>
                </c:pt>
                <c:pt idx="78">
                  <c:v>37043</c:v>
                </c:pt>
                <c:pt idx="79">
                  <c:v>37073</c:v>
                </c:pt>
                <c:pt idx="80">
                  <c:v>37104</c:v>
                </c:pt>
                <c:pt idx="81">
                  <c:v>37135</c:v>
                </c:pt>
                <c:pt idx="82">
                  <c:v>37165</c:v>
                </c:pt>
                <c:pt idx="83">
                  <c:v>37196</c:v>
                </c:pt>
                <c:pt idx="84">
                  <c:v>37226</c:v>
                </c:pt>
                <c:pt idx="85">
                  <c:v>37257</c:v>
                </c:pt>
                <c:pt idx="86">
                  <c:v>37288</c:v>
                </c:pt>
                <c:pt idx="87">
                  <c:v>37316</c:v>
                </c:pt>
                <c:pt idx="88">
                  <c:v>37347</c:v>
                </c:pt>
                <c:pt idx="89">
                  <c:v>37377</c:v>
                </c:pt>
                <c:pt idx="90">
                  <c:v>37408</c:v>
                </c:pt>
                <c:pt idx="91">
                  <c:v>37438</c:v>
                </c:pt>
                <c:pt idx="92">
                  <c:v>37469</c:v>
                </c:pt>
                <c:pt idx="93">
                  <c:v>37500</c:v>
                </c:pt>
                <c:pt idx="94">
                  <c:v>37530</c:v>
                </c:pt>
                <c:pt idx="95">
                  <c:v>37561</c:v>
                </c:pt>
                <c:pt idx="96">
                  <c:v>37591</c:v>
                </c:pt>
                <c:pt idx="97">
                  <c:v>37622</c:v>
                </c:pt>
                <c:pt idx="98">
                  <c:v>37653</c:v>
                </c:pt>
                <c:pt idx="99">
                  <c:v>37681</c:v>
                </c:pt>
                <c:pt idx="100">
                  <c:v>37712</c:v>
                </c:pt>
                <c:pt idx="101">
                  <c:v>37742</c:v>
                </c:pt>
                <c:pt idx="102">
                  <c:v>37773</c:v>
                </c:pt>
                <c:pt idx="103">
                  <c:v>37803</c:v>
                </c:pt>
                <c:pt idx="104">
                  <c:v>37834</c:v>
                </c:pt>
                <c:pt idx="105">
                  <c:v>37865</c:v>
                </c:pt>
                <c:pt idx="106">
                  <c:v>37895</c:v>
                </c:pt>
                <c:pt idx="107">
                  <c:v>37926</c:v>
                </c:pt>
                <c:pt idx="108">
                  <c:v>37956</c:v>
                </c:pt>
                <c:pt idx="109">
                  <c:v>37987</c:v>
                </c:pt>
                <c:pt idx="110">
                  <c:v>38018</c:v>
                </c:pt>
                <c:pt idx="111">
                  <c:v>38047</c:v>
                </c:pt>
                <c:pt idx="112">
                  <c:v>38078</c:v>
                </c:pt>
                <c:pt idx="113">
                  <c:v>38108</c:v>
                </c:pt>
                <c:pt idx="114">
                  <c:v>38139</c:v>
                </c:pt>
                <c:pt idx="115">
                  <c:v>38169</c:v>
                </c:pt>
                <c:pt idx="116">
                  <c:v>38200</c:v>
                </c:pt>
                <c:pt idx="117">
                  <c:v>38231</c:v>
                </c:pt>
                <c:pt idx="118">
                  <c:v>38261</c:v>
                </c:pt>
                <c:pt idx="119">
                  <c:v>38292</c:v>
                </c:pt>
                <c:pt idx="120">
                  <c:v>38322</c:v>
                </c:pt>
                <c:pt idx="121">
                  <c:v>38353</c:v>
                </c:pt>
                <c:pt idx="122">
                  <c:v>38384</c:v>
                </c:pt>
                <c:pt idx="123">
                  <c:v>38412</c:v>
                </c:pt>
                <c:pt idx="124">
                  <c:v>38443</c:v>
                </c:pt>
                <c:pt idx="125">
                  <c:v>38473</c:v>
                </c:pt>
                <c:pt idx="126">
                  <c:v>38504</c:v>
                </c:pt>
                <c:pt idx="127">
                  <c:v>38534</c:v>
                </c:pt>
                <c:pt idx="128">
                  <c:v>38565</c:v>
                </c:pt>
                <c:pt idx="129">
                  <c:v>38596</c:v>
                </c:pt>
                <c:pt idx="130">
                  <c:v>38626</c:v>
                </c:pt>
                <c:pt idx="131">
                  <c:v>38657</c:v>
                </c:pt>
                <c:pt idx="132">
                  <c:v>38687</c:v>
                </c:pt>
                <c:pt idx="133">
                  <c:v>38718</c:v>
                </c:pt>
                <c:pt idx="134">
                  <c:v>38749</c:v>
                </c:pt>
                <c:pt idx="135">
                  <c:v>38777</c:v>
                </c:pt>
                <c:pt idx="136">
                  <c:v>38808</c:v>
                </c:pt>
                <c:pt idx="137">
                  <c:v>38838</c:v>
                </c:pt>
                <c:pt idx="138">
                  <c:v>38869</c:v>
                </c:pt>
                <c:pt idx="139">
                  <c:v>38899</c:v>
                </c:pt>
                <c:pt idx="140">
                  <c:v>38930</c:v>
                </c:pt>
                <c:pt idx="141">
                  <c:v>38961</c:v>
                </c:pt>
                <c:pt idx="142">
                  <c:v>38991</c:v>
                </c:pt>
                <c:pt idx="143">
                  <c:v>39022</c:v>
                </c:pt>
                <c:pt idx="144">
                  <c:v>39052</c:v>
                </c:pt>
                <c:pt idx="145">
                  <c:v>39083</c:v>
                </c:pt>
                <c:pt idx="146">
                  <c:v>39114</c:v>
                </c:pt>
                <c:pt idx="147">
                  <c:v>39142</c:v>
                </c:pt>
                <c:pt idx="148">
                  <c:v>39173</c:v>
                </c:pt>
                <c:pt idx="149">
                  <c:v>39203</c:v>
                </c:pt>
                <c:pt idx="150">
                  <c:v>39234</c:v>
                </c:pt>
                <c:pt idx="151">
                  <c:v>39264</c:v>
                </c:pt>
                <c:pt idx="152">
                  <c:v>39295</c:v>
                </c:pt>
                <c:pt idx="153">
                  <c:v>39326</c:v>
                </c:pt>
                <c:pt idx="154">
                  <c:v>39356</c:v>
                </c:pt>
                <c:pt idx="155">
                  <c:v>39387</c:v>
                </c:pt>
                <c:pt idx="156">
                  <c:v>39417</c:v>
                </c:pt>
                <c:pt idx="157">
                  <c:v>39448</c:v>
                </c:pt>
                <c:pt idx="158">
                  <c:v>39479</c:v>
                </c:pt>
                <c:pt idx="159">
                  <c:v>39508</c:v>
                </c:pt>
                <c:pt idx="160">
                  <c:v>39539</c:v>
                </c:pt>
                <c:pt idx="161">
                  <c:v>39569</c:v>
                </c:pt>
                <c:pt idx="162">
                  <c:v>39600</c:v>
                </c:pt>
                <c:pt idx="163">
                  <c:v>39630</c:v>
                </c:pt>
                <c:pt idx="164">
                  <c:v>39661</c:v>
                </c:pt>
                <c:pt idx="165">
                  <c:v>39692</c:v>
                </c:pt>
                <c:pt idx="166">
                  <c:v>39722</c:v>
                </c:pt>
                <c:pt idx="167">
                  <c:v>39753</c:v>
                </c:pt>
                <c:pt idx="168">
                  <c:v>39783</c:v>
                </c:pt>
                <c:pt idx="169">
                  <c:v>39814</c:v>
                </c:pt>
                <c:pt idx="170">
                  <c:v>39845</c:v>
                </c:pt>
                <c:pt idx="171">
                  <c:v>39873</c:v>
                </c:pt>
                <c:pt idx="172">
                  <c:v>39904</c:v>
                </c:pt>
                <c:pt idx="173">
                  <c:v>39934</c:v>
                </c:pt>
                <c:pt idx="174">
                  <c:v>39965</c:v>
                </c:pt>
                <c:pt idx="175">
                  <c:v>39995</c:v>
                </c:pt>
                <c:pt idx="176">
                  <c:v>40026</c:v>
                </c:pt>
                <c:pt idx="177">
                  <c:v>40057</c:v>
                </c:pt>
                <c:pt idx="178">
                  <c:v>40087</c:v>
                </c:pt>
                <c:pt idx="179">
                  <c:v>40118</c:v>
                </c:pt>
                <c:pt idx="180">
                  <c:v>40148</c:v>
                </c:pt>
                <c:pt idx="181">
                  <c:v>40179</c:v>
                </c:pt>
                <c:pt idx="182">
                  <c:v>40210</c:v>
                </c:pt>
                <c:pt idx="183">
                  <c:v>40238</c:v>
                </c:pt>
                <c:pt idx="184">
                  <c:v>40269</c:v>
                </c:pt>
                <c:pt idx="185">
                  <c:v>40299</c:v>
                </c:pt>
                <c:pt idx="186">
                  <c:v>40330</c:v>
                </c:pt>
                <c:pt idx="187">
                  <c:v>40360</c:v>
                </c:pt>
                <c:pt idx="188">
                  <c:v>40391</c:v>
                </c:pt>
                <c:pt idx="189">
                  <c:v>40422</c:v>
                </c:pt>
                <c:pt idx="190">
                  <c:v>40452</c:v>
                </c:pt>
                <c:pt idx="191">
                  <c:v>40483</c:v>
                </c:pt>
                <c:pt idx="192">
                  <c:v>40513</c:v>
                </c:pt>
                <c:pt idx="193">
                  <c:v>40544</c:v>
                </c:pt>
                <c:pt idx="194">
                  <c:v>40575</c:v>
                </c:pt>
                <c:pt idx="195">
                  <c:v>40603</c:v>
                </c:pt>
                <c:pt idx="196">
                  <c:v>40634</c:v>
                </c:pt>
                <c:pt idx="197">
                  <c:v>40664</c:v>
                </c:pt>
                <c:pt idx="198">
                  <c:v>40695</c:v>
                </c:pt>
                <c:pt idx="199">
                  <c:v>40725</c:v>
                </c:pt>
                <c:pt idx="200">
                  <c:v>40756</c:v>
                </c:pt>
                <c:pt idx="201">
                  <c:v>40787</c:v>
                </c:pt>
                <c:pt idx="202">
                  <c:v>40817</c:v>
                </c:pt>
                <c:pt idx="203">
                  <c:v>40848</c:v>
                </c:pt>
                <c:pt idx="204">
                  <c:v>40878</c:v>
                </c:pt>
                <c:pt idx="205">
                  <c:v>40909</c:v>
                </c:pt>
                <c:pt idx="206">
                  <c:v>40940</c:v>
                </c:pt>
                <c:pt idx="207">
                  <c:v>40969</c:v>
                </c:pt>
                <c:pt idx="208">
                  <c:v>41000</c:v>
                </c:pt>
                <c:pt idx="209">
                  <c:v>41030</c:v>
                </c:pt>
                <c:pt idx="210">
                  <c:v>41061</c:v>
                </c:pt>
                <c:pt idx="211">
                  <c:v>41091</c:v>
                </c:pt>
                <c:pt idx="212">
                  <c:v>41122</c:v>
                </c:pt>
                <c:pt idx="213">
                  <c:v>41153</c:v>
                </c:pt>
                <c:pt idx="214">
                  <c:v>41183</c:v>
                </c:pt>
                <c:pt idx="215">
                  <c:v>41214</c:v>
                </c:pt>
                <c:pt idx="216">
                  <c:v>41244</c:v>
                </c:pt>
                <c:pt idx="217">
                  <c:v>41275</c:v>
                </c:pt>
                <c:pt idx="218">
                  <c:v>41306</c:v>
                </c:pt>
                <c:pt idx="219">
                  <c:v>41334</c:v>
                </c:pt>
                <c:pt idx="220">
                  <c:v>41365</c:v>
                </c:pt>
                <c:pt idx="221">
                  <c:v>41395</c:v>
                </c:pt>
                <c:pt idx="222">
                  <c:v>41426</c:v>
                </c:pt>
                <c:pt idx="223">
                  <c:v>41456</c:v>
                </c:pt>
                <c:pt idx="224">
                  <c:v>41487</c:v>
                </c:pt>
                <c:pt idx="225">
                  <c:v>41518</c:v>
                </c:pt>
                <c:pt idx="226">
                  <c:v>41548</c:v>
                </c:pt>
                <c:pt idx="227">
                  <c:v>41579</c:v>
                </c:pt>
                <c:pt idx="228">
                  <c:v>41609</c:v>
                </c:pt>
                <c:pt idx="229">
                  <c:v>41640</c:v>
                </c:pt>
                <c:pt idx="230">
                  <c:v>41671</c:v>
                </c:pt>
                <c:pt idx="231">
                  <c:v>41699</c:v>
                </c:pt>
                <c:pt idx="232">
                  <c:v>41730</c:v>
                </c:pt>
                <c:pt idx="233">
                  <c:v>41760</c:v>
                </c:pt>
                <c:pt idx="234">
                  <c:v>41791</c:v>
                </c:pt>
                <c:pt idx="235">
                  <c:v>41821</c:v>
                </c:pt>
                <c:pt idx="236">
                  <c:v>41852</c:v>
                </c:pt>
                <c:pt idx="237">
                  <c:v>41883</c:v>
                </c:pt>
                <c:pt idx="238">
                  <c:v>41913</c:v>
                </c:pt>
                <c:pt idx="239">
                  <c:v>41944</c:v>
                </c:pt>
                <c:pt idx="240">
                  <c:v>41974</c:v>
                </c:pt>
                <c:pt idx="241">
                  <c:v>42005</c:v>
                </c:pt>
                <c:pt idx="242">
                  <c:v>42036</c:v>
                </c:pt>
                <c:pt idx="243">
                  <c:v>42064</c:v>
                </c:pt>
                <c:pt idx="244">
                  <c:v>42095</c:v>
                </c:pt>
                <c:pt idx="245">
                  <c:v>42125</c:v>
                </c:pt>
                <c:pt idx="246">
                  <c:v>42156</c:v>
                </c:pt>
                <c:pt idx="247">
                  <c:v>42186</c:v>
                </c:pt>
                <c:pt idx="248">
                  <c:v>42217</c:v>
                </c:pt>
                <c:pt idx="249">
                  <c:v>42248</c:v>
                </c:pt>
                <c:pt idx="250">
                  <c:v>42278</c:v>
                </c:pt>
                <c:pt idx="251">
                  <c:v>42309</c:v>
                </c:pt>
                <c:pt idx="252">
                  <c:v>42339</c:v>
                </c:pt>
                <c:pt idx="253">
                  <c:v>42370</c:v>
                </c:pt>
                <c:pt idx="254">
                  <c:v>42401</c:v>
                </c:pt>
                <c:pt idx="255">
                  <c:v>42430</c:v>
                </c:pt>
                <c:pt idx="256">
                  <c:v>42461</c:v>
                </c:pt>
                <c:pt idx="257">
                  <c:v>42491</c:v>
                </c:pt>
                <c:pt idx="258">
                  <c:v>42522</c:v>
                </c:pt>
                <c:pt idx="259">
                  <c:v>42552</c:v>
                </c:pt>
                <c:pt idx="260">
                  <c:v>42583</c:v>
                </c:pt>
                <c:pt idx="261">
                  <c:v>42614</c:v>
                </c:pt>
                <c:pt idx="262">
                  <c:v>42644</c:v>
                </c:pt>
                <c:pt idx="263">
                  <c:v>42675</c:v>
                </c:pt>
                <c:pt idx="264">
                  <c:v>42705</c:v>
                </c:pt>
                <c:pt idx="265">
                  <c:v>42736</c:v>
                </c:pt>
                <c:pt idx="266">
                  <c:v>42767</c:v>
                </c:pt>
                <c:pt idx="267">
                  <c:v>42795</c:v>
                </c:pt>
                <c:pt idx="268">
                  <c:v>42826</c:v>
                </c:pt>
                <c:pt idx="269">
                  <c:v>42856</c:v>
                </c:pt>
                <c:pt idx="270">
                  <c:v>42887</c:v>
                </c:pt>
                <c:pt idx="271">
                  <c:v>42917</c:v>
                </c:pt>
                <c:pt idx="272">
                  <c:v>42948</c:v>
                </c:pt>
                <c:pt idx="273">
                  <c:v>42979</c:v>
                </c:pt>
                <c:pt idx="274">
                  <c:v>43009</c:v>
                </c:pt>
                <c:pt idx="275">
                  <c:v>43040</c:v>
                </c:pt>
                <c:pt idx="276">
                  <c:v>43070</c:v>
                </c:pt>
                <c:pt idx="277">
                  <c:v>43101</c:v>
                </c:pt>
                <c:pt idx="278">
                  <c:v>43132</c:v>
                </c:pt>
                <c:pt idx="279">
                  <c:v>43160</c:v>
                </c:pt>
                <c:pt idx="280">
                  <c:v>43191</c:v>
                </c:pt>
                <c:pt idx="281">
                  <c:v>43221</c:v>
                </c:pt>
                <c:pt idx="282">
                  <c:v>43252</c:v>
                </c:pt>
                <c:pt idx="283">
                  <c:v>43282</c:v>
                </c:pt>
                <c:pt idx="284">
                  <c:v>43313</c:v>
                </c:pt>
                <c:pt idx="285">
                  <c:v>43344</c:v>
                </c:pt>
                <c:pt idx="286">
                  <c:v>43374</c:v>
                </c:pt>
                <c:pt idx="287">
                  <c:v>43405</c:v>
                </c:pt>
                <c:pt idx="288">
                  <c:v>43435</c:v>
                </c:pt>
                <c:pt idx="289">
                  <c:v>43466</c:v>
                </c:pt>
                <c:pt idx="290">
                  <c:v>43497</c:v>
                </c:pt>
                <c:pt idx="291">
                  <c:v>43525</c:v>
                </c:pt>
                <c:pt idx="292">
                  <c:v>43556</c:v>
                </c:pt>
                <c:pt idx="293">
                  <c:v>43586</c:v>
                </c:pt>
                <c:pt idx="294">
                  <c:v>43617</c:v>
                </c:pt>
                <c:pt idx="295">
                  <c:v>43647</c:v>
                </c:pt>
                <c:pt idx="296">
                  <c:v>43678</c:v>
                </c:pt>
                <c:pt idx="297">
                  <c:v>43709</c:v>
                </c:pt>
                <c:pt idx="298">
                  <c:v>43739</c:v>
                </c:pt>
                <c:pt idx="299">
                  <c:v>43770</c:v>
                </c:pt>
                <c:pt idx="300">
                  <c:v>43800</c:v>
                </c:pt>
                <c:pt idx="301">
                  <c:v>43831</c:v>
                </c:pt>
                <c:pt idx="302">
                  <c:v>43862</c:v>
                </c:pt>
                <c:pt idx="303">
                  <c:v>43891</c:v>
                </c:pt>
                <c:pt idx="304">
                  <c:v>43922</c:v>
                </c:pt>
                <c:pt idx="305">
                  <c:v>43952</c:v>
                </c:pt>
                <c:pt idx="306">
                  <c:v>43983</c:v>
                </c:pt>
                <c:pt idx="307">
                  <c:v>44013</c:v>
                </c:pt>
                <c:pt idx="308">
                  <c:v>44044</c:v>
                </c:pt>
                <c:pt idx="309">
                  <c:v>44075</c:v>
                </c:pt>
                <c:pt idx="310">
                  <c:v>44105</c:v>
                </c:pt>
                <c:pt idx="311">
                  <c:v>44136</c:v>
                </c:pt>
                <c:pt idx="312">
                  <c:v>44166</c:v>
                </c:pt>
                <c:pt idx="313">
                  <c:v>44197</c:v>
                </c:pt>
                <c:pt idx="314">
                  <c:v>44228</c:v>
                </c:pt>
                <c:pt idx="315">
                  <c:v>44256</c:v>
                </c:pt>
                <c:pt idx="316">
                  <c:v>44287</c:v>
                </c:pt>
                <c:pt idx="317">
                  <c:v>44317</c:v>
                </c:pt>
                <c:pt idx="318">
                  <c:v>44348</c:v>
                </c:pt>
                <c:pt idx="319">
                  <c:v>44378</c:v>
                </c:pt>
                <c:pt idx="320">
                  <c:v>44409</c:v>
                </c:pt>
                <c:pt idx="321">
                  <c:v>44440</c:v>
                </c:pt>
                <c:pt idx="322">
                  <c:v>44470</c:v>
                </c:pt>
                <c:pt idx="323">
                  <c:v>44501</c:v>
                </c:pt>
                <c:pt idx="324">
                  <c:v>44531</c:v>
                </c:pt>
                <c:pt idx="325">
                  <c:v>44562</c:v>
                </c:pt>
                <c:pt idx="326">
                  <c:v>44593</c:v>
                </c:pt>
                <c:pt idx="327">
                  <c:v>44621</c:v>
                </c:pt>
                <c:pt idx="328">
                  <c:v>44652</c:v>
                </c:pt>
                <c:pt idx="329">
                  <c:v>44682</c:v>
                </c:pt>
                <c:pt idx="330">
                  <c:v>44713</c:v>
                </c:pt>
                <c:pt idx="331">
                  <c:v>44743</c:v>
                </c:pt>
                <c:pt idx="332">
                  <c:v>44774</c:v>
                </c:pt>
                <c:pt idx="333">
                  <c:v>44805</c:v>
                </c:pt>
                <c:pt idx="334">
                  <c:v>44835</c:v>
                </c:pt>
                <c:pt idx="335">
                  <c:v>44866</c:v>
                </c:pt>
                <c:pt idx="336">
                  <c:v>44896</c:v>
                </c:pt>
                <c:pt idx="337">
                  <c:v>44927</c:v>
                </c:pt>
                <c:pt idx="338">
                  <c:v>44958</c:v>
                </c:pt>
                <c:pt idx="339">
                  <c:v>44986</c:v>
                </c:pt>
                <c:pt idx="340">
                  <c:v>45017</c:v>
                </c:pt>
                <c:pt idx="341">
                  <c:v>45047</c:v>
                </c:pt>
                <c:pt idx="342">
                  <c:v>45078</c:v>
                </c:pt>
                <c:pt idx="343">
                  <c:v>45108</c:v>
                </c:pt>
                <c:pt idx="344">
                  <c:v>45139</c:v>
                </c:pt>
                <c:pt idx="345">
                  <c:v>45170</c:v>
                </c:pt>
                <c:pt idx="346">
                  <c:v>45200</c:v>
                </c:pt>
                <c:pt idx="347">
                  <c:v>45231</c:v>
                </c:pt>
                <c:pt idx="348">
                  <c:v>45261</c:v>
                </c:pt>
                <c:pt idx="349">
                  <c:v>45292</c:v>
                </c:pt>
                <c:pt idx="350">
                  <c:v>45323</c:v>
                </c:pt>
                <c:pt idx="351">
                  <c:v>45352</c:v>
                </c:pt>
                <c:pt idx="352">
                  <c:v>45383</c:v>
                </c:pt>
                <c:pt idx="353">
                  <c:v>45413</c:v>
                </c:pt>
                <c:pt idx="354">
                  <c:v>45444</c:v>
                </c:pt>
                <c:pt idx="355">
                  <c:v>45474</c:v>
                </c:pt>
                <c:pt idx="356">
                  <c:v>45505</c:v>
                </c:pt>
                <c:pt idx="357">
                  <c:v>45536</c:v>
                </c:pt>
                <c:pt idx="358">
                  <c:v>45566</c:v>
                </c:pt>
                <c:pt idx="359">
                  <c:v>45597</c:v>
                </c:pt>
                <c:pt idx="360">
                  <c:v>45627</c:v>
                </c:pt>
                <c:pt idx="361">
                  <c:v>45658</c:v>
                </c:pt>
                <c:pt idx="362">
                  <c:v>45689</c:v>
                </c:pt>
                <c:pt idx="363">
                  <c:v>45717</c:v>
                </c:pt>
                <c:pt idx="364">
                  <c:v>45748</c:v>
                </c:pt>
                <c:pt idx="365">
                  <c:v>45778</c:v>
                </c:pt>
                <c:pt idx="366">
                  <c:v>45809</c:v>
                </c:pt>
                <c:pt idx="367">
                  <c:v>45839</c:v>
                </c:pt>
                <c:pt idx="368">
                  <c:v>45870</c:v>
                </c:pt>
                <c:pt idx="369">
                  <c:v>45901</c:v>
                </c:pt>
                <c:pt idx="370">
                  <c:v>45931</c:v>
                </c:pt>
                <c:pt idx="371">
                  <c:v>45962</c:v>
                </c:pt>
                <c:pt idx="372">
                  <c:v>45992</c:v>
                </c:pt>
                <c:pt idx="373">
                  <c:v>46023</c:v>
                </c:pt>
                <c:pt idx="374">
                  <c:v>46054</c:v>
                </c:pt>
                <c:pt idx="375">
                  <c:v>46082</c:v>
                </c:pt>
                <c:pt idx="376">
                  <c:v>46113</c:v>
                </c:pt>
                <c:pt idx="377">
                  <c:v>46143</c:v>
                </c:pt>
                <c:pt idx="378">
                  <c:v>46174</c:v>
                </c:pt>
                <c:pt idx="379">
                  <c:v>46204</c:v>
                </c:pt>
                <c:pt idx="380">
                  <c:v>46235</c:v>
                </c:pt>
                <c:pt idx="381">
                  <c:v>46266</c:v>
                </c:pt>
                <c:pt idx="382">
                  <c:v>46296</c:v>
                </c:pt>
                <c:pt idx="383">
                  <c:v>46327</c:v>
                </c:pt>
                <c:pt idx="384">
                  <c:v>46357</c:v>
                </c:pt>
                <c:pt idx="385">
                  <c:v>46388</c:v>
                </c:pt>
                <c:pt idx="386">
                  <c:v>46419</c:v>
                </c:pt>
                <c:pt idx="387">
                  <c:v>46447</c:v>
                </c:pt>
                <c:pt idx="388">
                  <c:v>46478</c:v>
                </c:pt>
                <c:pt idx="389">
                  <c:v>46508</c:v>
                </c:pt>
                <c:pt idx="390">
                  <c:v>46539</c:v>
                </c:pt>
                <c:pt idx="391">
                  <c:v>46569</c:v>
                </c:pt>
                <c:pt idx="392">
                  <c:v>46600</c:v>
                </c:pt>
                <c:pt idx="393">
                  <c:v>46631</c:v>
                </c:pt>
                <c:pt idx="394">
                  <c:v>46661</c:v>
                </c:pt>
                <c:pt idx="395">
                  <c:v>46692</c:v>
                </c:pt>
                <c:pt idx="396">
                  <c:v>46722</c:v>
                </c:pt>
                <c:pt idx="397">
                  <c:v>46753</c:v>
                </c:pt>
                <c:pt idx="398">
                  <c:v>46784</c:v>
                </c:pt>
                <c:pt idx="399">
                  <c:v>46813</c:v>
                </c:pt>
                <c:pt idx="400">
                  <c:v>46844</c:v>
                </c:pt>
                <c:pt idx="401">
                  <c:v>46874</c:v>
                </c:pt>
                <c:pt idx="402">
                  <c:v>46905</c:v>
                </c:pt>
                <c:pt idx="403">
                  <c:v>46935</c:v>
                </c:pt>
                <c:pt idx="404">
                  <c:v>46966</c:v>
                </c:pt>
                <c:pt idx="405">
                  <c:v>46997</c:v>
                </c:pt>
                <c:pt idx="406">
                  <c:v>47027</c:v>
                </c:pt>
              </c:numCache>
            </c:numRef>
          </c:cat>
          <c:val>
            <c:numRef>
              <c:f>Proyeccion_NPL!$AA$5:$AA$411</c:f>
              <c:numCache>
                <c:formatCode>General</c:formatCode>
                <c:ptCount val="407"/>
                <c:pt idx="0">
                  <c:v>0.66500000000000004</c:v>
                </c:pt>
                <c:pt idx="1">
                  <c:v>0.68300000000000005</c:v>
                </c:pt>
                <c:pt idx="2">
                  <c:v>0.69399999999999995</c:v>
                </c:pt>
                <c:pt idx="3">
                  <c:v>0.67700000000000005</c:v>
                </c:pt>
                <c:pt idx="4">
                  <c:v>0.69099999999999995</c:v>
                </c:pt>
                <c:pt idx="5">
                  <c:v>0.68600000000000005</c:v>
                </c:pt>
                <c:pt idx="6">
                  <c:v>0.67400000000000004</c:v>
                </c:pt>
                <c:pt idx="7">
                  <c:v>0.70899999999999996</c:v>
                </c:pt>
                <c:pt idx="8">
                  <c:v>0.70299999999999996</c:v>
                </c:pt>
                <c:pt idx="9">
                  <c:v>0.68799999999999994</c:v>
                </c:pt>
                <c:pt idx="10">
                  <c:v>0.69699999999999995</c:v>
                </c:pt>
                <c:pt idx="11">
                  <c:v>0.7</c:v>
                </c:pt>
                <c:pt idx="12">
                  <c:v>0.68</c:v>
                </c:pt>
                <c:pt idx="13">
                  <c:v>0.71199999999999997</c:v>
                </c:pt>
                <c:pt idx="14">
                  <c:v>0.71799999999999997</c:v>
                </c:pt>
                <c:pt idx="15">
                  <c:v>0.71499999999999997</c:v>
                </c:pt>
                <c:pt idx="16">
                  <c:v>0.74099999999999999</c:v>
                </c:pt>
                <c:pt idx="17">
                  <c:v>0.73199999999999998</c:v>
                </c:pt>
                <c:pt idx="18">
                  <c:v>0.72299999999999998</c:v>
                </c:pt>
                <c:pt idx="19">
                  <c:v>0.75</c:v>
                </c:pt>
                <c:pt idx="20">
                  <c:v>0.76400000000000001</c:v>
                </c:pt>
                <c:pt idx="21">
                  <c:v>0.755</c:v>
                </c:pt>
                <c:pt idx="22">
                  <c:v>0.78700000000000003</c:v>
                </c:pt>
                <c:pt idx="23">
                  <c:v>0.80500000000000005</c:v>
                </c:pt>
                <c:pt idx="24">
                  <c:v>0.73799999999999999</c:v>
                </c:pt>
                <c:pt idx="25">
                  <c:v>0.76100000000000001</c:v>
                </c:pt>
                <c:pt idx="26">
                  <c:v>0.78400000000000003</c:v>
                </c:pt>
                <c:pt idx="27">
                  <c:v>0.80200000000000005</c:v>
                </c:pt>
                <c:pt idx="28">
                  <c:v>0.79900000000000004</c:v>
                </c:pt>
                <c:pt idx="29">
                  <c:v>0.79300000000000004</c:v>
                </c:pt>
                <c:pt idx="30">
                  <c:v>0.76700000000000002</c:v>
                </c:pt>
                <c:pt idx="31">
                  <c:v>0.77900000000000003</c:v>
                </c:pt>
                <c:pt idx="32">
                  <c:v>0.79600000000000004</c:v>
                </c:pt>
                <c:pt idx="33">
                  <c:v>0.77</c:v>
                </c:pt>
                <c:pt idx="34">
                  <c:v>0.75800000000000001</c:v>
                </c:pt>
                <c:pt idx="35">
                  <c:v>0.77300000000000002</c:v>
                </c:pt>
                <c:pt idx="36">
                  <c:v>0.72899999999999998</c:v>
                </c:pt>
                <c:pt idx="37">
                  <c:v>0.752</c:v>
                </c:pt>
                <c:pt idx="38">
                  <c:v>0.78100000000000003</c:v>
                </c:pt>
                <c:pt idx="39">
                  <c:v>0.81100000000000005</c:v>
                </c:pt>
                <c:pt idx="40">
                  <c:v>0.81899999999999995</c:v>
                </c:pt>
                <c:pt idx="41">
                  <c:v>0.82199999999999995</c:v>
                </c:pt>
                <c:pt idx="42">
                  <c:v>0.82799999999999996</c:v>
                </c:pt>
                <c:pt idx="43">
                  <c:v>0.83699999999999997</c:v>
                </c:pt>
                <c:pt idx="44">
                  <c:v>0.85099999999999998</c:v>
                </c:pt>
                <c:pt idx="45">
                  <c:v>0.85399999999999998</c:v>
                </c:pt>
                <c:pt idx="46">
                  <c:v>0.875</c:v>
                </c:pt>
                <c:pt idx="47">
                  <c:v>0.91200000000000003</c:v>
                </c:pt>
                <c:pt idx="48">
                  <c:v>0.88900000000000001</c:v>
                </c:pt>
                <c:pt idx="49">
                  <c:v>0.95299999999999996</c:v>
                </c:pt>
                <c:pt idx="50">
                  <c:v>0.96499999999999997</c:v>
                </c:pt>
                <c:pt idx="51">
                  <c:v>0.97899999999999998</c:v>
                </c:pt>
                <c:pt idx="52">
                  <c:v>0.997</c:v>
                </c:pt>
                <c:pt idx="53">
                  <c:v>0.99099999999999999</c:v>
                </c:pt>
                <c:pt idx="54">
                  <c:v>0.98799999999999999</c:v>
                </c:pt>
                <c:pt idx="55">
                  <c:v>0.97599999999999998</c:v>
                </c:pt>
                <c:pt idx="56">
                  <c:v>0.98499999999999999</c:v>
                </c:pt>
                <c:pt idx="57">
                  <c:v>0.97299999999999998</c:v>
                </c:pt>
                <c:pt idx="58">
                  <c:v>0.99399999999999999</c:v>
                </c:pt>
                <c:pt idx="59">
                  <c:v>1</c:v>
                </c:pt>
                <c:pt idx="60">
                  <c:v>0.98199999999999998</c:v>
                </c:pt>
                <c:pt idx="61">
                  <c:v>0.97</c:v>
                </c:pt>
                <c:pt idx="62">
                  <c:v>0.96799999999999997</c:v>
                </c:pt>
                <c:pt idx="63">
                  <c:v>0.95899999999999996</c:v>
                </c:pt>
                <c:pt idx="64">
                  <c:v>0.94699999999999995</c:v>
                </c:pt>
                <c:pt idx="65">
                  <c:v>0.92700000000000005</c:v>
                </c:pt>
                <c:pt idx="66">
                  <c:v>0.89800000000000002</c:v>
                </c:pt>
                <c:pt idx="67">
                  <c:v>0.95</c:v>
                </c:pt>
                <c:pt idx="68">
                  <c:v>0.95599999999999996</c:v>
                </c:pt>
                <c:pt idx="69">
                  <c:v>0.96199999999999997</c:v>
                </c:pt>
                <c:pt idx="70">
                  <c:v>0.94399999999999995</c:v>
                </c:pt>
                <c:pt idx="71">
                  <c:v>0.94099999999999995</c:v>
                </c:pt>
                <c:pt idx="72">
                  <c:v>0.92100000000000004</c:v>
                </c:pt>
                <c:pt idx="73">
                  <c:v>0.93799999999999994</c:v>
                </c:pt>
                <c:pt idx="74">
                  <c:v>0.93600000000000005</c:v>
                </c:pt>
                <c:pt idx="75">
                  <c:v>0.93300000000000005</c:v>
                </c:pt>
                <c:pt idx="76">
                  <c:v>0.93</c:v>
                </c:pt>
                <c:pt idx="77">
                  <c:v>0.92400000000000004</c:v>
                </c:pt>
                <c:pt idx="78">
                  <c:v>0.90900000000000003</c:v>
                </c:pt>
                <c:pt idx="79">
                  <c:v>0.91500000000000004</c:v>
                </c:pt>
                <c:pt idx="80">
                  <c:v>0.91800000000000004</c:v>
                </c:pt>
                <c:pt idx="81">
                  <c:v>0.90600000000000003</c:v>
                </c:pt>
                <c:pt idx="82">
                  <c:v>0.89200000000000002</c:v>
                </c:pt>
                <c:pt idx="83">
                  <c:v>0.88</c:v>
                </c:pt>
                <c:pt idx="84">
                  <c:v>0.86899999999999999</c:v>
                </c:pt>
                <c:pt idx="85">
                  <c:v>0.90400000000000003</c:v>
                </c:pt>
                <c:pt idx="86">
                  <c:v>0.90100000000000002</c:v>
                </c:pt>
                <c:pt idx="87">
                  <c:v>0.89500000000000002</c:v>
                </c:pt>
                <c:pt idx="88">
                  <c:v>0.88300000000000001</c:v>
                </c:pt>
                <c:pt idx="89">
                  <c:v>0.88600000000000001</c:v>
                </c:pt>
                <c:pt idx="90">
                  <c:v>0.877</c:v>
                </c:pt>
                <c:pt idx="91">
                  <c:v>0.872</c:v>
                </c:pt>
                <c:pt idx="92">
                  <c:v>0.86599999999999999</c:v>
                </c:pt>
                <c:pt idx="93">
                  <c:v>0.86299999999999999</c:v>
                </c:pt>
                <c:pt idx="94">
                  <c:v>0.85699999999999998</c:v>
                </c:pt>
                <c:pt idx="95">
                  <c:v>0.86</c:v>
                </c:pt>
                <c:pt idx="96">
                  <c:v>0.84499999999999997</c:v>
                </c:pt>
                <c:pt idx="97">
                  <c:v>0.84799999999999998</c:v>
                </c:pt>
                <c:pt idx="98">
                  <c:v>0.84299999999999997</c:v>
                </c:pt>
                <c:pt idx="99">
                  <c:v>0.84</c:v>
                </c:pt>
                <c:pt idx="100">
                  <c:v>0.83399999999999996</c:v>
                </c:pt>
                <c:pt idx="101">
                  <c:v>0.83099999999999996</c:v>
                </c:pt>
                <c:pt idx="102">
                  <c:v>0.82499999999999996</c:v>
                </c:pt>
                <c:pt idx="103">
                  <c:v>0.81299999999999994</c:v>
                </c:pt>
                <c:pt idx="104">
                  <c:v>0.81599999999999995</c:v>
                </c:pt>
                <c:pt idx="105">
                  <c:v>0.80800000000000005</c:v>
                </c:pt>
                <c:pt idx="106">
                  <c:v>0.79</c:v>
                </c:pt>
                <c:pt idx="107">
                  <c:v>0.77600000000000002</c:v>
                </c:pt>
                <c:pt idx="108">
                  <c:v>0.74399999999999999</c:v>
                </c:pt>
                <c:pt idx="109">
                  <c:v>0.747</c:v>
                </c:pt>
                <c:pt idx="110">
                  <c:v>0.73499999999999999</c:v>
                </c:pt>
                <c:pt idx="111">
                  <c:v>0.72599999999999998</c:v>
                </c:pt>
                <c:pt idx="112">
                  <c:v>0.72</c:v>
                </c:pt>
                <c:pt idx="113">
                  <c:v>0.70599999999999996</c:v>
                </c:pt>
                <c:pt idx="114">
                  <c:v>0.66800000000000004</c:v>
                </c:pt>
                <c:pt idx="115">
                  <c:v>0.67100000000000004</c:v>
                </c:pt>
                <c:pt idx="116">
                  <c:v>0.61299999999999999</c:v>
                </c:pt>
                <c:pt idx="117">
                  <c:v>0.47299999999999998</c:v>
                </c:pt>
                <c:pt idx="118">
                  <c:v>0.46200000000000002</c:v>
                </c:pt>
                <c:pt idx="119">
                  <c:v>0.40100000000000002</c:v>
                </c:pt>
                <c:pt idx="120">
                  <c:v>0.28399999999999997</c:v>
                </c:pt>
                <c:pt idx="121">
                  <c:v>0.32200000000000001</c:v>
                </c:pt>
                <c:pt idx="122">
                  <c:v>0.32500000000000001</c:v>
                </c:pt>
                <c:pt idx="123">
                  <c:v>0.308</c:v>
                </c:pt>
                <c:pt idx="124">
                  <c:v>0.29599999999999999</c:v>
                </c:pt>
                <c:pt idx="125">
                  <c:v>0.30199999999999999</c:v>
                </c:pt>
                <c:pt idx="126">
                  <c:v>0.24399999999999999</c:v>
                </c:pt>
                <c:pt idx="127">
                  <c:v>0.28699999999999998</c:v>
                </c:pt>
                <c:pt idx="128">
                  <c:v>0.27</c:v>
                </c:pt>
                <c:pt idx="129">
                  <c:v>0.23499999999999999</c:v>
                </c:pt>
                <c:pt idx="130">
                  <c:v>0.255</c:v>
                </c:pt>
                <c:pt idx="131">
                  <c:v>0.21199999999999999</c:v>
                </c:pt>
                <c:pt idx="132">
                  <c:v>5.0000000000000001E-3</c:v>
                </c:pt>
                <c:pt idx="133">
                  <c:v>6.6000000000000003E-2</c:v>
                </c:pt>
                <c:pt idx="134">
                  <c:v>8.6999999999999994E-2</c:v>
                </c:pt>
                <c:pt idx="135">
                  <c:v>0.13300000000000001</c:v>
                </c:pt>
                <c:pt idx="136">
                  <c:v>0.22</c:v>
                </c:pt>
                <c:pt idx="137">
                  <c:v>0.311</c:v>
                </c:pt>
                <c:pt idx="138">
                  <c:v>3.6999999999999998E-2</c:v>
                </c:pt>
                <c:pt idx="139">
                  <c:v>9.2999999999999999E-2</c:v>
                </c:pt>
                <c:pt idx="140">
                  <c:v>8.0000000000000002E-3</c:v>
                </c:pt>
                <c:pt idx="141">
                  <c:v>1.7000000000000001E-2</c:v>
                </c:pt>
                <c:pt idx="142">
                  <c:v>2.5999999999999999E-2</c:v>
                </c:pt>
                <c:pt idx="143">
                  <c:v>1.4E-2</c:v>
                </c:pt>
                <c:pt idx="144">
                  <c:v>2E-3</c:v>
                </c:pt>
                <c:pt idx="145">
                  <c:v>0.02</c:v>
                </c:pt>
                <c:pt idx="146">
                  <c:v>5.5E-2</c:v>
                </c:pt>
                <c:pt idx="147">
                  <c:v>4.5999999999999999E-2</c:v>
                </c:pt>
                <c:pt idx="148">
                  <c:v>0.125</c:v>
                </c:pt>
                <c:pt idx="149">
                  <c:v>7.8E-2</c:v>
                </c:pt>
                <c:pt idx="150">
                  <c:v>0.13900000000000001</c:v>
                </c:pt>
                <c:pt idx="151">
                  <c:v>0.24099999999999999</c:v>
                </c:pt>
                <c:pt idx="152">
                  <c:v>0.22900000000000001</c:v>
                </c:pt>
                <c:pt idx="153">
                  <c:v>0.25</c:v>
                </c:pt>
                <c:pt idx="154">
                  <c:v>0.28999999999999998</c:v>
                </c:pt>
                <c:pt idx="155">
                  <c:v>0.313</c:v>
                </c:pt>
                <c:pt idx="156">
                  <c:v>0.29299999999999998</c:v>
                </c:pt>
                <c:pt idx="157">
                  <c:v>0.32800000000000001</c:v>
                </c:pt>
                <c:pt idx="158">
                  <c:v>0.34300000000000003</c:v>
                </c:pt>
                <c:pt idx="159">
                  <c:v>0.39500000000000002</c:v>
                </c:pt>
                <c:pt idx="160">
                  <c:v>0.40600000000000003</c:v>
                </c:pt>
                <c:pt idx="161">
                  <c:v>0.433</c:v>
                </c:pt>
                <c:pt idx="162">
                  <c:v>0.39200000000000002</c:v>
                </c:pt>
                <c:pt idx="163">
                  <c:v>0.39800000000000002</c:v>
                </c:pt>
                <c:pt idx="164">
                  <c:v>0.441</c:v>
                </c:pt>
                <c:pt idx="165">
                  <c:v>0.43</c:v>
                </c:pt>
                <c:pt idx="166">
                  <c:v>0.42099999999999999</c:v>
                </c:pt>
                <c:pt idx="167">
                  <c:v>0.49099999999999999</c:v>
                </c:pt>
                <c:pt idx="168">
                  <c:v>0.41499999999999998</c:v>
                </c:pt>
                <c:pt idx="169">
                  <c:v>0.5</c:v>
                </c:pt>
                <c:pt idx="170">
                  <c:v>0.54300000000000004</c:v>
                </c:pt>
                <c:pt idx="171">
                  <c:v>0.55800000000000005</c:v>
                </c:pt>
                <c:pt idx="172">
                  <c:v>0.58699999999999997</c:v>
                </c:pt>
                <c:pt idx="173">
                  <c:v>0.59</c:v>
                </c:pt>
                <c:pt idx="174">
                  <c:v>0.56599999999999995</c:v>
                </c:pt>
                <c:pt idx="175">
                  <c:v>0.53400000000000003</c:v>
                </c:pt>
                <c:pt idx="176">
                  <c:v>0.59299999999999997</c:v>
                </c:pt>
                <c:pt idx="177">
                  <c:v>0.53700000000000003</c:v>
                </c:pt>
                <c:pt idx="178">
                  <c:v>0.54900000000000004</c:v>
                </c:pt>
                <c:pt idx="179">
                  <c:v>0.56299999999999994</c:v>
                </c:pt>
                <c:pt idx="180">
                  <c:v>0.42399999999999999</c:v>
                </c:pt>
                <c:pt idx="181">
                  <c:v>0.47899999999999998</c:v>
                </c:pt>
                <c:pt idx="182">
                  <c:v>0.51100000000000001</c:v>
                </c:pt>
                <c:pt idx="183">
                  <c:v>0.49399999999999999</c:v>
                </c:pt>
                <c:pt idx="184">
                  <c:v>0.50800000000000001</c:v>
                </c:pt>
                <c:pt idx="185">
                  <c:v>0.44700000000000001</c:v>
                </c:pt>
                <c:pt idx="186">
                  <c:v>0.38300000000000001</c:v>
                </c:pt>
                <c:pt idx="187">
                  <c:v>0.38900000000000001</c:v>
                </c:pt>
                <c:pt idx="188">
                  <c:v>0.36299999999999999</c:v>
                </c:pt>
                <c:pt idx="189">
                  <c:v>0.31900000000000001</c:v>
                </c:pt>
                <c:pt idx="190">
                  <c:v>0.30499999999999999</c:v>
                </c:pt>
                <c:pt idx="191">
                  <c:v>0.27300000000000002</c:v>
                </c:pt>
                <c:pt idx="192">
                  <c:v>5.8000000000000003E-2</c:v>
                </c:pt>
                <c:pt idx="193">
                  <c:v>0.17100000000000001</c:v>
                </c:pt>
                <c:pt idx="194">
                  <c:v>0.186</c:v>
                </c:pt>
                <c:pt idx="195">
                  <c:v>0.159</c:v>
                </c:pt>
                <c:pt idx="196">
                  <c:v>0.183</c:v>
                </c:pt>
                <c:pt idx="197">
                  <c:v>6.3E-2</c:v>
                </c:pt>
                <c:pt idx="198">
                  <c:v>2.3E-2</c:v>
                </c:pt>
                <c:pt idx="199">
                  <c:v>7.1999999999999995E-2</c:v>
                </c:pt>
                <c:pt idx="200">
                  <c:v>4.2999999999999997E-2</c:v>
                </c:pt>
                <c:pt idx="201">
                  <c:v>3.4000000000000002E-2</c:v>
                </c:pt>
                <c:pt idx="202">
                  <c:v>7.4999999999999997E-2</c:v>
                </c:pt>
                <c:pt idx="203">
                  <c:v>2.9000000000000001E-2</c:v>
                </c:pt>
                <c:pt idx="204">
                  <c:v>0</c:v>
                </c:pt>
                <c:pt idx="205">
                  <c:v>1.0999999999999999E-2</c:v>
                </c:pt>
                <c:pt idx="206">
                  <c:v>4.9000000000000002E-2</c:v>
                </c:pt>
                <c:pt idx="207">
                  <c:v>3.1E-2</c:v>
                </c:pt>
                <c:pt idx="208">
                  <c:v>0.11</c:v>
                </c:pt>
                <c:pt idx="209">
                  <c:v>8.1000000000000003E-2</c:v>
                </c:pt>
                <c:pt idx="210">
                  <c:v>6.9000000000000006E-2</c:v>
                </c:pt>
                <c:pt idx="211">
                  <c:v>0.11899999999999999</c:v>
                </c:pt>
                <c:pt idx="212">
                  <c:v>0.09</c:v>
                </c:pt>
                <c:pt idx="213">
                  <c:v>9.8000000000000004E-2</c:v>
                </c:pt>
                <c:pt idx="214">
                  <c:v>8.4000000000000005E-2</c:v>
                </c:pt>
                <c:pt idx="215">
                  <c:v>0.11600000000000001</c:v>
                </c:pt>
                <c:pt idx="216">
                  <c:v>5.1999999999999998E-2</c:v>
                </c:pt>
                <c:pt idx="217">
                  <c:v>0.13600000000000001</c:v>
                </c:pt>
                <c:pt idx="218">
                  <c:v>0.17699999999999999</c:v>
                </c:pt>
                <c:pt idx="219">
                  <c:v>0.26100000000000001</c:v>
                </c:pt>
                <c:pt idx="220">
                  <c:v>0.26700000000000002</c:v>
                </c:pt>
                <c:pt idx="221">
                  <c:v>0.191</c:v>
                </c:pt>
                <c:pt idx="222">
                  <c:v>0.14199999999999999</c:v>
                </c:pt>
                <c:pt idx="223">
                  <c:v>9.5000000000000001E-2</c:v>
                </c:pt>
                <c:pt idx="224">
                  <c:v>0.13</c:v>
                </c:pt>
                <c:pt idx="225">
                  <c:v>0.122</c:v>
                </c:pt>
                <c:pt idx="226">
                  <c:v>0.107</c:v>
                </c:pt>
                <c:pt idx="227">
                  <c:v>0.16800000000000001</c:v>
                </c:pt>
                <c:pt idx="228">
                  <c:v>0.04</c:v>
                </c:pt>
                <c:pt idx="229">
                  <c:v>0.104</c:v>
                </c:pt>
                <c:pt idx="230">
                  <c:v>0.127</c:v>
                </c:pt>
                <c:pt idx="231">
                  <c:v>0.19700000000000001</c:v>
                </c:pt>
                <c:pt idx="232">
                  <c:v>0.23200000000000001</c:v>
                </c:pt>
                <c:pt idx="233">
                  <c:v>0.2</c:v>
                </c:pt>
                <c:pt idx="234">
                  <c:v>0.215</c:v>
                </c:pt>
                <c:pt idx="235">
                  <c:v>0.156</c:v>
                </c:pt>
                <c:pt idx="236">
                  <c:v>0.23799999999999999</c:v>
                </c:pt>
                <c:pt idx="237">
                  <c:v>0.22600000000000001</c:v>
                </c:pt>
                <c:pt idx="238">
                  <c:v>0.20300000000000001</c:v>
                </c:pt>
                <c:pt idx="239">
                  <c:v>0.223</c:v>
                </c:pt>
                <c:pt idx="240">
                  <c:v>0.10100000000000001</c:v>
                </c:pt>
                <c:pt idx="241">
                  <c:v>0.16500000000000001</c:v>
                </c:pt>
                <c:pt idx="242">
                  <c:v>0.18</c:v>
                </c:pt>
                <c:pt idx="243">
                  <c:v>0.151</c:v>
                </c:pt>
                <c:pt idx="244">
                  <c:v>0.20899999999999999</c:v>
                </c:pt>
                <c:pt idx="245">
                  <c:v>0.188</c:v>
                </c:pt>
                <c:pt idx="246">
                  <c:v>0.20599999999999999</c:v>
                </c:pt>
                <c:pt idx="247">
                  <c:v>0.154</c:v>
                </c:pt>
                <c:pt idx="248">
                  <c:v>0.16200000000000001</c:v>
                </c:pt>
                <c:pt idx="249">
                  <c:v>0.14799999999999999</c:v>
                </c:pt>
                <c:pt idx="250">
                  <c:v>0.113</c:v>
                </c:pt>
                <c:pt idx="251">
                  <c:v>0.17399999999999999</c:v>
                </c:pt>
                <c:pt idx="252">
                  <c:v>6.0999999999999999E-2</c:v>
                </c:pt>
                <c:pt idx="253">
                  <c:v>0.14499999999999999</c:v>
                </c:pt>
                <c:pt idx="254">
                  <c:v>0.218</c:v>
                </c:pt>
                <c:pt idx="255">
                  <c:v>0.247</c:v>
                </c:pt>
                <c:pt idx="256">
                  <c:v>0.25800000000000001</c:v>
                </c:pt>
                <c:pt idx="257">
                  <c:v>0.26400000000000001</c:v>
                </c:pt>
                <c:pt idx="258">
                  <c:v>0.19400000000000001</c:v>
                </c:pt>
                <c:pt idx="259">
                  <c:v>0.28100000000000003</c:v>
                </c:pt>
                <c:pt idx="260">
                  <c:v>0.27900000000000003</c:v>
                </c:pt>
                <c:pt idx="261">
                  <c:v>0.27600000000000002</c:v>
                </c:pt>
                <c:pt idx="262">
                  <c:v>0.29899999999999999</c:v>
                </c:pt>
                <c:pt idx="263">
                  <c:v>0.316</c:v>
                </c:pt>
                <c:pt idx="264">
                  <c:v>0.252</c:v>
                </c:pt>
                <c:pt idx="265">
                  <c:v>0.35099999999999998</c:v>
                </c:pt>
                <c:pt idx="266">
                  <c:v>0.36</c:v>
                </c:pt>
                <c:pt idx="267">
                  <c:v>0.38600000000000001</c:v>
                </c:pt>
                <c:pt idx="268">
                  <c:v>0.42699999999999999</c:v>
                </c:pt>
                <c:pt idx="269">
                  <c:v>0.438</c:v>
                </c:pt>
                <c:pt idx="270">
                  <c:v>0.44400000000000001</c:v>
                </c:pt>
                <c:pt idx="271">
                  <c:v>0.47599999999999998</c:v>
                </c:pt>
                <c:pt idx="272">
                  <c:v>0.48799999999999999</c:v>
                </c:pt>
                <c:pt idx="273">
                  <c:v>0.497</c:v>
                </c:pt>
                <c:pt idx="274">
                  <c:v>0.505</c:v>
                </c:pt>
                <c:pt idx="275">
                  <c:v>0.52</c:v>
                </c:pt>
                <c:pt idx="276">
                  <c:v>0.46800000000000003</c:v>
                </c:pt>
                <c:pt idx="277">
                  <c:v>0.54</c:v>
                </c:pt>
                <c:pt idx="278">
                  <c:v>0.60099999999999998</c:v>
                </c:pt>
                <c:pt idx="279">
                  <c:v>0.61599999999999999</c:v>
                </c:pt>
                <c:pt idx="280">
                  <c:v>0.63300000000000001</c:v>
                </c:pt>
                <c:pt idx="281">
                  <c:v>0.63600000000000001</c:v>
                </c:pt>
                <c:pt idx="282">
                  <c:v>0.63900000000000001</c:v>
                </c:pt>
                <c:pt idx="283">
                  <c:v>0.65100000000000002</c:v>
                </c:pt>
                <c:pt idx="284">
                  <c:v>0.64500000000000002</c:v>
                </c:pt>
                <c:pt idx="285">
                  <c:v>0.64200000000000002</c:v>
                </c:pt>
                <c:pt idx="286">
                  <c:v>0.627</c:v>
                </c:pt>
                <c:pt idx="287">
                  <c:v>0.60399999999999998</c:v>
                </c:pt>
                <c:pt idx="288">
                  <c:v>0.52900000000000003</c:v>
                </c:pt>
                <c:pt idx="289">
                  <c:v>0.58399999999999996</c:v>
                </c:pt>
                <c:pt idx="290">
                  <c:v>0.58099999999999996</c:v>
                </c:pt>
                <c:pt idx="291">
                  <c:v>0.59799999999999998</c:v>
                </c:pt>
                <c:pt idx="292">
                  <c:v>0.63</c:v>
                </c:pt>
                <c:pt idx="293">
                  <c:v>0.59499999999999997</c:v>
                </c:pt>
                <c:pt idx="294">
                  <c:v>0.56899999999999995</c:v>
                </c:pt>
                <c:pt idx="295">
                  <c:v>0.57199999999999995</c:v>
                </c:pt>
                <c:pt idx="296">
                  <c:v>0.51700000000000002</c:v>
                </c:pt>
                <c:pt idx="297">
                  <c:v>0.48499999999999999</c:v>
                </c:pt>
                <c:pt idx="298">
                  <c:v>0.52300000000000002</c:v>
                </c:pt>
                <c:pt idx="299">
                  <c:v>0.55200000000000005</c:v>
                </c:pt>
                <c:pt idx="300">
                  <c:v>0.45900000000000002</c:v>
                </c:pt>
                <c:pt idx="301">
                  <c:v>0.502</c:v>
                </c:pt>
                <c:pt idx="302">
                  <c:v>0.53100000000000003</c:v>
                </c:pt>
                <c:pt idx="303">
                  <c:v>0.47</c:v>
                </c:pt>
                <c:pt idx="304">
                  <c:v>0.46500000000000002</c:v>
                </c:pt>
                <c:pt idx="305">
                  <c:v>0.40899999999999997</c:v>
                </c:pt>
                <c:pt idx="306">
                  <c:v>0.372</c:v>
                </c:pt>
                <c:pt idx="307">
                  <c:v>0.375</c:v>
                </c:pt>
                <c:pt idx="308">
                  <c:v>0.48199999999999998</c:v>
                </c:pt>
                <c:pt idx="309">
                  <c:v>0.57499999999999996</c:v>
                </c:pt>
                <c:pt idx="310">
                  <c:v>0.65400000000000003</c:v>
                </c:pt>
                <c:pt idx="311">
                  <c:v>0.65900000000000003</c:v>
                </c:pt>
                <c:pt idx="312">
                  <c:v>0.64800000000000002</c:v>
                </c:pt>
                <c:pt idx="313">
                  <c:v>0.66200000000000003</c:v>
                </c:pt>
                <c:pt idx="314">
                  <c:v>0.65600000000000003</c:v>
                </c:pt>
                <c:pt idx="315">
                  <c:v>0.622</c:v>
                </c:pt>
                <c:pt idx="316">
                  <c:v>0.625</c:v>
                </c:pt>
                <c:pt idx="317">
                  <c:v>0.60699999999999998</c:v>
                </c:pt>
                <c:pt idx="318">
                  <c:v>0.56100000000000005</c:v>
                </c:pt>
                <c:pt idx="319">
                  <c:v>0.54600000000000004</c:v>
                </c:pt>
                <c:pt idx="320">
                  <c:v>0.51400000000000001</c:v>
                </c:pt>
                <c:pt idx="321">
                  <c:v>0.45300000000000001</c:v>
                </c:pt>
                <c:pt idx="322">
                  <c:v>0.45</c:v>
                </c:pt>
                <c:pt idx="323">
                  <c:v>0.436</c:v>
                </c:pt>
                <c:pt idx="324">
                  <c:v>0.377</c:v>
                </c:pt>
                <c:pt idx="325">
                  <c:v>0.41799999999999998</c:v>
                </c:pt>
                <c:pt idx="326">
                  <c:v>0.40400000000000003</c:v>
                </c:pt>
                <c:pt idx="327">
                  <c:v>0.36899999999999999</c:v>
                </c:pt>
                <c:pt idx="328">
                  <c:v>0.36599999999999999</c:v>
                </c:pt>
                <c:pt idx="329">
                  <c:v>0.35699999999999998</c:v>
                </c:pt>
                <c:pt idx="330">
                  <c:v>0.34799999999999998</c:v>
                </c:pt>
                <c:pt idx="331">
                  <c:v>0.33700000000000002</c:v>
                </c:pt>
                <c:pt idx="332">
                  <c:v>0.33100000000000002</c:v>
                </c:pt>
                <c:pt idx="333">
                  <c:v>0.33400000000000002</c:v>
                </c:pt>
                <c:pt idx="334">
                  <c:v>0.34499999999999997</c:v>
                </c:pt>
                <c:pt idx="335">
                  <c:v>0.35399999999999998</c:v>
                </c:pt>
                <c:pt idx="336">
                  <c:v>0.34</c:v>
                </c:pt>
                <c:pt idx="337">
                  <c:v>0.38</c:v>
                </c:pt>
                <c:pt idx="338">
                  <c:v>0.41199999999999998</c:v>
                </c:pt>
                <c:pt idx="339">
                  <c:v>0.45600000000000002</c:v>
                </c:pt>
                <c:pt idx="340">
                  <c:v>0.52600000000000002</c:v>
                </c:pt>
                <c:pt idx="341">
                  <c:v>0.55500000000000005</c:v>
                </c:pt>
                <c:pt idx="342">
                  <c:v>0.57799999999999996</c:v>
                </c:pt>
                <c:pt idx="343">
                  <c:v>0.61899999999999999</c:v>
                </c:pt>
                <c:pt idx="344">
                  <c:v>0.61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FE4-486C-A4CC-32175B38F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8384"/>
        <c:axId val="2461312"/>
      </c:lineChart>
      <c:dateAx>
        <c:axId val="2468384"/>
        <c:scaling>
          <c:orientation val="minMax"/>
          <c:max val="45078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D3D3D3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72146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61312"/>
        <c:crosses val="autoZero"/>
        <c:auto val="1"/>
        <c:lblOffset val="100"/>
        <c:baseTimeUnit val="months"/>
      </c:dateAx>
      <c:valAx>
        <c:axId val="2461312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D3D3D3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7F7F7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68384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b"/>
      <c:layout>
        <c:manualLayout>
          <c:xMode val="edge"/>
          <c:yMode val="edge"/>
          <c:x val="9.7234892320013054E-3"/>
          <c:y val="0.87022792886629696"/>
          <c:w val="0.53141538746055206"/>
          <c:h val="0.102357688189919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72146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Proyeccion_NPL!$AH$4</c:f>
              <c:strCache>
                <c:ptCount val="1"/>
                <c:pt idx="0">
                  <c:v>Cartera comercial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Proyeccion_NPL!$A$5:$A$411</c:f>
              <c:numCache>
                <c:formatCode>m/d/yyyy</c:formatCode>
                <c:ptCount val="407"/>
                <c:pt idx="0">
                  <c:v>34669</c:v>
                </c:pt>
                <c:pt idx="1">
                  <c:v>34700</c:v>
                </c:pt>
                <c:pt idx="2">
                  <c:v>34731</c:v>
                </c:pt>
                <c:pt idx="3">
                  <c:v>34759</c:v>
                </c:pt>
                <c:pt idx="4">
                  <c:v>34790</c:v>
                </c:pt>
                <c:pt idx="5">
                  <c:v>34820</c:v>
                </c:pt>
                <c:pt idx="6">
                  <c:v>34851</c:v>
                </c:pt>
                <c:pt idx="7">
                  <c:v>34881</c:v>
                </c:pt>
                <c:pt idx="8">
                  <c:v>34912</c:v>
                </c:pt>
                <c:pt idx="9">
                  <c:v>34943</c:v>
                </c:pt>
                <c:pt idx="10">
                  <c:v>34973</c:v>
                </c:pt>
                <c:pt idx="11">
                  <c:v>35004</c:v>
                </c:pt>
                <c:pt idx="12">
                  <c:v>35034</c:v>
                </c:pt>
                <c:pt idx="13">
                  <c:v>35065</c:v>
                </c:pt>
                <c:pt idx="14">
                  <c:v>35096</c:v>
                </c:pt>
                <c:pt idx="15">
                  <c:v>35125</c:v>
                </c:pt>
                <c:pt idx="16">
                  <c:v>35156</c:v>
                </c:pt>
                <c:pt idx="17">
                  <c:v>35186</c:v>
                </c:pt>
                <c:pt idx="18">
                  <c:v>35217</c:v>
                </c:pt>
                <c:pt idx="19">
                  <c:v>35247</c:v>
                </c:pt>
                <c:pt idx="20">
                  <c:v>35278</c:v>
                </c:pt>
                <c:pt idx="21">
                  <c:v>35309</c:v>
                </c:pt>
                <c:pt idx="22">
                  <c:v>35339</c:v>
                </c:pt>
                <c:pt idx="23">
                  <c:v>35370</c:v>
                </c:pt>
                <c:pt idx="24">
                  <c:v>35400</c:v>
                </c:pt>
                <c:pt idx="25">
                  <c:v>35431</c:v>
                </c:pt>
                <c:pt idx="26">
                  <c:v>35462</c:v>
                </c:pt>
                <c:pt idx="27">
                  <c:v>35490</c:v>
                </c:pt>
                <c:pt idx="28">
                  <c:v>35521</c:v>
                </c:pt>
                <c:pt idx="29">
                  <c:v>35551</c:v>
                </c:pt>
                <c:pt idx="30">
                  <c:v>35582</c:v>
                </c:pt>
                <c:pt idx="31">
                  <c:v>35612</c:v>
                </c:pt>
                <c:pt idx="32">
                  <c:v>35643</c:v>
                </c:pt>
                <c:pt idx="33">
                  <c:v>35674</c:v>
                </c:pt>
                <c:pt idx="34">
                  <c:v>35704</c:v>
                </c:pt>
                <c:pt idx="35">
                  <c:v>35735</c:v>
                </c:pt>
                <c:pt idx="36">
                  <c:v>35765</c:v>
                </c:pt>
                <c:pt idx="37">
                  <c:v>35796</c:v>
                </c:pt>
                <c:pt idx="38">
                  <c:v>35827</c:v>
                </c:pt>
                <c:pt idx="39">
                  <c:v>35855</c:v>
                </c:pt>
                <c:pt idx="40">
                  <c:v>35886</c:v>
                </c:pt>
                <c:pt idx="41">
                  <c:v>35916</c:v>
                </c:pt>
                <c:pt idx="42">
                  <c:v>35947</c:v>
                </c:pt>
                <c:pt idx="43">
                  <c:v>35977</c:v>
                </c:pt>
                <c:pt idx="44">
                  <c:v>36008</c:v>
                </c:pt>
                <c:pt idx="45">
                  <c:v>36039</c:v>
                </c:pt>
                <c:pt idx="46">
                  <c:v>36069</c:v>
                </c:pt>
                <c:pt idx="47">
                  <c:v>36100</c:v>
                </c:pt>
                <c:pt idx="48">
                  <c:v>36130</c:v>
                </c:pt>
                <c:pt idx="49">
                  <c:v>36161</c:v>
                </c:pt>
                <c:pt idx="50">
                  <c:v>36192</c:v>
                </c:pt>
                <c:pt idx="51">
                  <c:v>36220</c:v>
                </c:pt>
                <c:pt idx="52">
                  <c:v>36251</c:v>
                </c:pt>
                <c:pt idx="53">
                  <c:v>36281</c:v>
                </c:pt>
                <c:pt idx="54">
                  <c:v>36312</c:v>
                </c:pt>
                <c:pt idx="55">
                  <c:v>36342</c:v>
                </c:pt>
                <c:pt idx="56">
                  <c:v>36373</c:v>
                </c:pt>
                <c:pt idx="57">
                  <c:v>36404</c:v>
                </c:pt>
                <c:pt idx="58">
                  <c:v>36434</c:v>
                </c:pt>
                <c:pt idx="59">
                  <c:v>36465</c:v>
                </c:pt>
                <c:pt idx="60">
                  <c:v>36495</c:v>
                </c:pt>
                <c:pt idx="61">
                  <c:v>36526</c:v>
                </c:pt>
                <c:pt idx="62">
                  <c:v>36557</c:v>
                </c:pt>
                <c:pt idx="63">
                  <c:v>36586</c:v>
                </c:pt>
                <c:pt idx="64">
                  <c:v>36617</c:v>
                </c:pt>
                <c:pt idx="65">
                  <c:v>36647</c:v>
                </c:pt>
                <c:pt idx="66">
                  <c:v>36678</c:v>
                </c:pt>
                <c:pt idx="67">
                  <c:v>36708</c:v>
                </c:pt>
                <c:pt idx="68">
                  <c:v>36739</c:v>
                </c:pt>
                <c:pt idx="69">
                  <c:v>36770</c:v>
                </c:pt>
                <c:pt idx="70">
                  <c:v>36800</c:v>
                </c:pt>
                <c:pt idx="71">
                  <c:v>36831</c:v>
                </c:pt>
                <c:pt idx="72">
                  <c:v>36861</c:v>
                </c:pt>
                <c:pt idx="73">
                  <c:v>36892</c:v>
                </c:pt>
                <c:pt idx="74">
                  <c:v>36923</c:v>
                </c:pt>
                <c:pt idx="75">
                  <c:v>36951</c:v>
                </c:pt>
                <c:pt idx="76">
                  <c:v>36982</c:v>
                </c:pt>
                <c:pt idx="77">
                  <c:v>37012</c:v>
                </c:pt>
                <c:pt idx="78">
                  <c:v>37043</c:v>
                </c:pt>
                <c:pt idx="79">
                  <c:v>37073</c:v>
                </c:pt>
                <c:pt idx="80">
                  <c:v>37104</c:v>
                </c:pt>
                <c:pt idx="81">
                  <c:v>37135</c:v>
                </c:pt>
                <c:pt idx="82">
                  <c:v>37165</c:v>
                </c:pt>
                <c:pt idx="83">
                  <c:v>37196</c:v>
                </c:pt>
                <c:pt idx="84">
                  <c:v>37226</c:v>
                </c:pt>
                <c:pt idx="85">
                  <c:v>37257</c:v>
                </c:pt>
                <c:pt idx="86">
                  <c:v>37288</c:v>
                </c:pt>
                <c:pt idx="87">
                  <c:v>37316</c:v>
                </c:pt>
                <c:pt idx="88">
                  <c:v>37347</c:v>
                </c:pt>
                <c:pt idx="89">
                  <c:v>37377</c:v>
                </c:pt>
                <c:pt idx="90">
                  <c:v>37408</c:v>
                </c:pt>
                <c:pt idx="91">
                  <c:v>37438</c:v>
                </c:pt>
                <c:pt idx="92">
                  <c:v>37469</c:v>
                </c:pt>
                <c:pt idx="93">
                  <c:v>37500</c:v>
                </c:pt>
                <c:pt idx="94">
                  <c:v>37530</c:v>
                </c:pt>
                <c:pt idx="95">
                  <c:v>37561</c:v>
                </c:pt>
                <c:pt idx="96">
                  <c:v>37591</c:v>
                </c:pt>
                <c:pt idx="97">
                  <c:v>37622</c:v>
                </c:pt>
                <c:pt idx="98">
                  <c:v>37653</c:v>
                </c:pt>
                <c:pt idx="99">
                  <c:v>37681</c:v>
                </c:pt>
                <c:pt idx="100">
                  <c:v>37712</c:v>
                </c:pt>
                <c:pt idx="101">
                  <c:v>37742</c:v>
                </c:pt>
                <c:pt idx="102">
                  <c:v>37773</c:v>
                </c:pt>
                <c:pt idx="103">
                  <c:v>37803</c:v>
                </c:pt>
                <c:pt idx="104">
                  <c:v>37834</c:v>
                </c:pt>
                <c:pt idx="105">
                  <c:v>37865</c:v>
                </c:pt>
                <c:pt idx="106">
                  <c:v>37895</c:v>
                </c:pt>
                <c:pt idx="107">
                  <c:v>37926</c:v>
                </c:pt>
                <c:pt idx="108">
                  <c:v>37956</c:v>
                </c:pt>
                <c:pt idx="109">
                  <c:v>37987</c:v>
                </c:pt>
                <c:pt idx="110">
                  <c:v>38018</c:v>
                </c:pt>
                <c:pt idx="111">
                  <c:v>38047</c:v>
                </c:pt>
                <c:pt idx="112">
                  <c:v>38078</c:v>
                </c:pt>
                <c:pt idx="113">
                  <c:v>38108</c:v>
                </c:pt>
                <c:pt idx="114">
                  <c:v>38139</c:v>
                </c:pt>
                <c:pt idx="115">
                  <c:v>38169</c:v>
                </c:pt>
                <c:pt idx="116">
                  <c:v>38200</c:v>
                </c:pt>
                <c:pt idx="117">
                  <c:v>38231</c:v>
                </c:pt>
                <c:pt idx="118">
                  <c:v>38261</c:v>
                </c:pt>
                <c:pt idx="119">
                  <c:v>38292</c:v>
                </c:pt>
                <c:pt idx="120">
                  <c:v>38322</c:v>
                </c:pt>
                <c:pt idx="121">
                  <c:v>38353</c:v>
                </c:pt>
                <c:pt idx="122">
                  <c:v>38384</c:v>
                </c:pt>
                <c:pt idx="123">
                  <c:v>38412</c:v>
                </c:pt>
                <c:pt idx="124">
                  <c:v>38443</c:v>
                </c:pt>
                <c:pt idx="125">
                  <c:v>38473</c:v>
                </c:pt>
                <c:pt idx="126">
                  <c:v>38504</c:v>
                </c:pt>
                <c:pt idx="127">
                  <c:v>38534</c:v>
                </c:pt>
                <c:pt idx="128">
                  <c:v>38565</c:v>
                </c:pt>
                <c:pt idx="129">
                  <c:v>38596</c:v>
                </c:pt>
                <c:pt idx="130">
                  <c:v>38626</c:v>
                </c:pt>
                <c:pt idx="131">
                  <c:v>38657</c:v>
                </c:pt>
                <c:pt idx="132">
                  <c:v>38687</c:v>
                </c:pt>
                <c:pt idx="133">
                  <c:v>38718</c:v>
                </c:pt>
                <c:pt idx="134">
                  <c:v>38749</c:v>
                </c:pt>
                <c:pt idx="135">
                  <c:v>38777</c:v>
                </c:pt>
                <c:pt idx="136">
                  <c:v>38808</c:v>
                </c:pt>
                <c:pt idx="137">
                  <c:v>38838</c:v>
                </c:pt>
                <c:pt idx="138">
                  <c:v>38869</c:v>
                </c:pt>
                <c:pt idx="139">
                  <c:v>38899</c:v>
                </c:pt>
                <c:pt idx="140">
                  <c:v>38930</c:v>
                </c:pt>
                <c:pt idx="141">
                  <c:v>38961</c:v>
                </c:pt>
                <c:pt idx="142">
                  <c:v>38991</c:v>
                </c:pt>
                <c:pt idx="143">
                  <c:v>39022</c:v>
                </c:pt>
                <c:pt idx="144">
                  <c:v>39052</c:v>
                </c:pt>
                <c:pt idx="145">
                  <c:v>39083</c:v>
                </c:pt>
                <c:pt idx="146">
                  <c:v>39114</c:v>
                </c:pt>
                <c:pt idx="147">
                  <c:v>39142</c:v>
                </c:pt>
                <c:pt idx="148">
                  <c:v>39173</c:v>
                </c:pt>
                <c:pt idx="149">
                  <c:v>39203</c:v>
                </c:pt>
                <c:pt idx="150">
                  <c:v>39234</c:v>
                </c:pt>
                <c:pt idx="151">
                  <c:v>39264</c:v>
                </c:pt>
                <c:pt idx="152">
                  <c:v>39295</c:v>
                </c:pt>
                <c:pt idx="153">
                  <c:v>39326</c:v>
                </c:pt>
                <c:pt idx="154">
                  <c:v>39356</c:v>
                </c:pt>
                <c:pt idx="155">
                  <c:v>39387</c:v>
                </c:pt>
                <c:pt idx="156">
                  <c:v>39417</c:v>
                </c:pt>
                <c:pt idx="157">
                  <c:v>39448</c:v>
                </c:pt>
                <c:pt idx="158">
                  <c:v>39479</c:v>
                </c:pt>
                <c:pt idx="159">
                  <c:v>39508</c:v>
                </c:pt>
                <c:pt idx="160">
                  <c:v>39539</c:v>
                </c:pt>
                <c:pt idx="161">
                  <c:v>39569</c:v>
                </c:pt>
                <c:pt idx="162">
                  <c:v>39600</c:v>
                </c:pt>
                <c:pt idx="163">
                  <c:v>39630</c:v>
                </c:pt>
                <c:pt idx="164">
                  <c:v>39661</c:v>
                </c:pt>
                <c:pt idx="165">
                  <c:v>39692</c:v>
                </c:pt>
                <c:pt idx="166">
                  <c:v>39722</c:v>
                </c:pt>
                <c:pt idx="167">
                  <c:v>39753</c:v>
                </c:pt>
                <c:pt idx="168">
                  <c:v>39783</c:v>
                </c:pt>
                <c:pt idx="169">
                  <c:v>39814</c:v>
                </c:pt>
                <c:pt idx="170">
                  <c:v>39845</c:v>
                </c:pt>
                <c:pt idx="171">
                  <c:v>39873</c:v>
                </c:pt>
                <c:pt idx="172">
                  <c:v>39904</c:v>
                </c:pt>
                <c:pt idx="173">
                  <c:v>39934</c:v>
                </c:pt>
                <c:pt idx="174">
                  <c:v>39965</c:v>
                </c:pt>
                <c:pt idx="175">
                  <c:v>39995</c:v>
                </c:pt>
                <c:pt idx="176">
                  <c:v>40026</c:v>
                </c:pt>
                <c:pt idx="177">
                  <c:v>40057</c:v>
                </c:pt>
                <c:pt idx="178">
                  <c:v>40087</c:v>
                </c:pt>
                <c:pt idx="179">
                  <c:v>40118</c:v>
                </c:pt>
                <c:pt idx="180">
                  <c:v>40148</c:v>
                </c:pt>
                <c:pt idx="181">
                  <c:v>40179</c:v>
                </c:pt>
                <c:pt idx="182">
                  <c:v>40210</c:v>
                </c:pt>
                <c:pt idx="183">
                  <c:v>40238</c:v>
                </c:pt>
                <c:pt idx="184">
                  <c:v>40269</c:v>
                </c:pt>
                <c:pt idx="185">
                  <c:v>40299</c:v>
                </c:pt>
                <c:pt idx="186">
                  <c:v>40330</c:v>
                </c:pt>
                <c:pt idx="187">
                  <c:v>40360</c:v>
                </c:pt>
                <c:pt idx="188">
                  <c:v>40391</c:v>
                </c:pt>
                <c:pt idx="189">
                  <c:v>40422</c:v>
                </c:pt>
                <c:pt idx="190">
                  <c:v>40452</c:v>
                </c:pt>
                <c:pt idx="191">
                  <c:v>40483</c:v>
                </c:pt>
                <c:pt idx="192">
                  <c:v>40513</c:v>
                </c:pt>
                <c:pt idx="193">
                  <c:v>40544</c:v>
                </c:pt>
                <c:pt idx="194">
                  <c:v>40575</c:v>
                </c:pt>
                <c:pt idx="195">
                  <c:v>40603</c:v>
                </c:pt>
                <c:pt idx="196">
                  <c:v>40634</c:v>
                </c:pt>
                <c:pt idx="197">
                  <c:v>40664</c:v>
                </c:pt>
                <c:pt idx="198">
                  <c:v>40695</c:v>
                </c:pt>
                <c:pt idx="199">
                  <c:v>40725</c:v>
                </c:pt>
                <c:pt idx="200">
                  <c:v>40756</c:v>
                </c:pt>
                <c:pt idx="201">
                  <c:v>40787</c:v>
                </c:pt>
                <c:pt idx="202">
                  <c:v>40817</c:v>
                </c:pt>
                <c:pt idx="203">
                  <c:v>40848</c:v>
                </c:pt>
                <c:pt idx="204">
                  <c:v>40878</c:v>
                </c:pt>
                <c:pt idx="205">
                  <c:v>40909</c:v>
                </c:pt>
                <c:pt idx="206">
                  <c:v>40940</c:v>
                </c:pt>
                <c:pt idx="207">
                  <c:v>40969</c:v>
                </c:pt>
                <c:pt idx="208">
                  <c:v>41000</c:v>
                </c:pt>
                <c:pt idx="209">
                  <c:v>41030</c:v>
                </c:pt>
                <c:pt idx="210">
                  <c:v>41061</c:v>
                </c:pt>
                <c:pt idx="211">
                  <c:v>41091</c:v>
                </c:pt>
                <c:pt idx="212">
                  <c:v>41122</c:v>
                </c:pt>
                <c:pt idx="213">
                  <c:v>41153</c:v>
                </c:pt>
                <c:pt idx="214">
                  <c:v>41183</c:v>
                </c:pt>
                <c:pt idx="215">
                  <c:v>41214</c:v>
                </c:pt>
                <c:pt idx="216">
                  <c:v>41244</c:v>
                </c:pt>
                <c:pt idx="217">
                  <c:v>41275</c:v>
                </c:pt>
                <c:pt idx="218">
                  <c:v>41306</c:v>
                </c:pt>
                <c:pt idx="219">
                  <c:v>41334</c:v>
                </c:pt>
                <c:pt idx="220">
                  <c:v>41365</c:v>
                </c:pt>
                <c:pt idx="221">
                  <c:v>41395</c:v>
                </c:pt>
                <c:pt idx="222">
                  <c:v>41426</c:v>
                </c:pt>
                <c:pt idx="223">
                  <c:v>41456</c:v>
                </c:pt>
                <c:pt idx="224">
                  <c:v>41487</c:v>
                </c:pt>
                <c:pt idx="225">
                  <c:v>41518</c:v>
                </c:pt>
                <c:pt idx="226">
                  <c:v>41548</c:v>
                </c:pt>
                <c:pt idx="227">
                  <c:v>41579</c:v>
                </c:pt>
                <c:pt idx="228">
                  <c:v>41609</c:v>
                </c:pt>
                <c:pt idx="229">
                  <c:v>41640</c:v>
                </c:pt>
                <c:pt idx="230">
                  <c:v>41671</c:v>
                </c:pt>
                <c:pt idx="231">
                  <c:v>41699</c:v>
                </c:pt>
                <c:pt idx="232">
                  <c:v>41730</c:v>
                </c:pt>
                <c:pt idx="233">
                  <c:v>41760</c:v>
                </c:pt>
                <c:pt idx="234">
                  <c:v>41791</c:v>
                </c:pt>
                <c:pt idx="235">
                  <c:v>41821</c:v>
                </c:pt>
                <c:pt idx="236">
                  <c:v>41852</c:v>
                </c:pt>
                <c:pt idx="237">
                  <c:v>41883</c:v>
                </c:pt>
                <c:pt idx="238">
                  <c:v>41913</c:v>
                </c:pt>
                <c:pt idx="239">
                  <c:v>41944</c:v>
                </c:pt>
                <c:pt idx="240">
                  <c:v>41974</c:v>
                </c:pt>
                <c:pt idx="241">
                  <c:v>42005</c:v>
                </c:pt>
                <c:pt idx="242">
                  <c:v>42036</c:v>
                </c:pt>
                <c:pt idx="243">
                  <c:v>42064</c:v>
                </c:pt>
                <c:pt idx="244">
                  <c:v>42095</c:v>
                </c:pt>
                <c:pt idx="245">
                  <c:v>42125</c:v>
                </c:pt>
                <c:pt idx="246">
                  <c:v>42156</c:v>
                </c:pt>
                <c:pt idx="247">
                  <c:v>42186</c:v>
                </c:pt>
                <c:pt idx="248">
                  <c:v>42217</c:v>
                </c:pt>
                <c:pt idx="249">
                  <c:v>42248</c:v>
                </c:pt>
                <c:pt idx="250">
                  <c:v>42278</c:v>
                </c:pt>
                <c:pt idx="251">
                  <c:v>42309</c:v>
                </c:pt>
                <c:pt idx="252">
                  <c:v>42339</c:v>
                </c:pt>
                <c:pt idx="253">
                  <c:v>42370</c:v>
                </c:pt>
                <c:pt idx="254">
                  <c:v>42401</c:v>
                </c:pt>
                <c:pt idx="255">
                  <c:v>42430</c:v>
                </c:pt>
                <c:pt idx="256">
                  <c:v>42461</c:v>
                </c:pt>
                <c:pt idx="257">
                  <c:v>42491</c:v>
                </c:pt>
                <c:pt idx="258">
                  <c:v>42522</c:v>
                </c:pt>
                <c:pt idx="259">
                  <c:v>42552</c:v>
                </c:pt>
                <c:pt idx="260">
                  <c:v>42583</c:v>
                </c:pt>
                <c:pt idx="261">
                  <c:v>42614</c:v>
                </c:pt>
                <c:pt idx="262">
                  <c:v>42644</c:v>
                </c:pt>
                <c:pt idx="263">
                  <c:v>42675</c:v>
                </c:pt>
                <c:pt idx="264">
                  <c:v>42705</c:v>
                </c:pt>
                <c:pt idx="265">
                  <c:v>42736</c:v>
                </c:pt>
                <c:pt idx="266">
                  <c:v>42767</c:v>
                </c:pt>
                <c:pt idx="267">
                  <c:v>42795</c:v>
                </c:pt>
                <c:pt idx="268">
                  <c:v>42826</c:v>
                </c:pt>
                <c:pt idx="269">
                  <c:v>42856</c:v>
                </c:pt>
                <c:pt idx="270">
                  <c:v>42887</c:v>
                </c:pt>
                <c:pt idx="271">
                  <c:v>42917</c:v>
                </c:pt>
                <c:pt idx="272">
                  <c:v>42948</c:v>
                </c:pt>
                <c:pt idx="273">
                  <c:v>42979</c:v>
                </c:pt>
                <c:pt idx="274">
                  <c:v>43009</c:v>
                </c:pt>
                <c:pt idx="275">
                  <c:v>43040</c:v>
                </c:pt>
                <c:pt idx="276">
                  <c:v>43070</c:v>
                </c:pt>
                <c:pt idx="277">
                  <c:v>43101</c:v>
                </c:pt>
                <c:pt idx="278">
                  <c:v>43132</c:v>
                </c:pt>
                <c:pt idx="279">
                  <c:v>43160</c:v>
                </c:pt>
                <c:pt idx="280">
                  <c:v>43191</c:v>
                </c:pt>
                <c:pt idx="281">
                  <c:v>43221</c:v>
                </c:pt>
                <c:pt idx="282">
                  <c:v>43252</c:v>
                </c:pt>
                <c:pt idx="283">
                  <c:v>43282</c:v>
                </c:pt>
                <c:pt idx="284">
                  <c:v>43313</c:v>
                </c:pt>
                <c:pt idx="285">
                  <c:v>43344</c:v>
                </c:pt>
                <c:pt idx="286">
                  <c:v>43374</c:v>
                </c:pt>
                <c:pt idx="287">
                  <c:v>43405</c:v>
                </c:pt>
                <c:pt idx="288">
                  <c:v>43435</c:v>
                </c:pt>
                <c:pt idx="289">
                  <c:v>43466</c:v>
                </c:pt>
                <c:pt idx="290">
                  <c:v>43497</c:v>
                </c:pt>
                <c:pt idx="291">
                  <c:v>43525</c:v>
                </c:pt>
                <c:pt idx="292">
                  <c:v>43556</c:v>
                </c:pt>
                <c:pt idx="293">
                  <c:v>43586</c:v>
                </c:pt>
                <c:pt idx="294">
                  <c:v>43617</c:v>
                </c:pt>
                <c:pt idx="295">
                  <c:v>43647</c:v>
                </c:pt>
                <c:pt idx="296">
                  <c:v>43678</c:v>
                </c:pt>
                <c:pt idx="297">
                  <c:v>43709</c:v>
                </c:pt>
                <c:pt idx="298">
                  <c:v>43739</c:v>
                </c:pt>
                <c:pt idx="299">
                  <c:v>43770</c:v>
                </c:pt>
                <c:pt idx="300">
                  <c:v>43800</c:v>
                </c:pt>
                <c:pt idx="301">
                  <c:v>43831</c:v>
                </c:pt>
                <c:pt idx="302">
                  <c:v>43862</c:v>
                </c:pt>
                <c:pt idx="303">
                  <c:v>43891</c:v>
                </c:pt>
                <c:pt idx="304">
                  <c:v>43922</c:v>
                </c:pt>
                <c:pt idx="305">
                  <c:v>43952</c:v>
                </c:pt>
                <c:pt idx="306">
                  <c:v>43983</c:v>
                </c:pt>
                <c:pt idx="307">
                  <c:v>44013</c:v>
                </c:pt>
                <c:pt idx="308">
                  <c:v>44044</c:v>
                </c:pt>
                <c:pt idx="309">
                  <c:v>44075</c:v>
                </c:pt>
                <c:pt idx="310">
                  <c:v>44105</c:v>
                </c:pt>
                <c:pt idx="311">
                  <c:v>44136</c:v>
                </c:pt>
                <c:pt idx="312">
                  <c:v>44166</c:v>
                </c:pt>
                <c:pt idx="313">
                  <c:v>44197</c:v>
                </c:pt>
                <c:pt idx="314">
                  <c:v>44228</c:v>
                </c:pt>
                <c:pt idx="315">
                  <c:v>44256</c:v>
                </c:pt>
                <c:pt idx="316">
                  <c:v>44287</c:v>
                </c:pt>
                <c:pt idx="317">
                  <c:v>44317</c:v>
                </c:pt>
                <c:pt idx="318">
                  <c:v>44348</c:v>
                </c:pt>
                <c:pt idx="319">
                  <c:v>44378</c:v>
                </c:pt>
                <c:pt idx="320">
                  <c:v>44409</c:v>
                </c:pt>
                <c:pt idx="321">
                  <c:v>44440</c:v>
                </c:pt>
                <c:pt idx="322">
                  <c:v>44470</c:v>
                </c:pt>
                <c:pt idx="323">
                  <c:v>44501</c:v>
                </c:pt>
                <c:pt idx="324">
                  <c:v>44531</c:v>
                </c:pt>
                <c:pt idx="325">
                  <c:v>44562</c:v>
                </c:pt>
                <c:pt idx="326">
                  <c:v>44593</c:v>
                </c:pt>
                <c:pt idx="327">
                  <c:v>44621</c:v>
                </c:pt>
                <c:pt idx="328">
                  <c:v>44652</c:v>
                </c:pt>
                <c:pt idx="329">
                  <c:v>44682</c:v>
                </c:pt>
                <c:pt idx="330">
                  <c:v>44713</c:v>
                </c:pt>
                <c:pt idx="331">
                  <c:v>44743</c:v>
                </c:pt>
                <c:pt idx="332">
                  <c:v>44774</c:v>
                </c:pt>
                <c:pt idx="333">
                  <c:v>44805</c:v>
                </c:pt>
                <c:pt idx="334">
                  <c:v>44835</c:v>
                </c:pt>
                <c:pt idx="335">
                  <c:v>44866</c:v>
                </c:pt>
                <c:pt idx="336">
                  <c:v>44896</c:v>
                </c:pt>
                <c:pt idx="337">
                  <c:v>44927</c:v>
                </c:pt>
                <c:pt idx="338">
                  <c:v>44958</c:v>
                </c:pt>
                <c:pt idx="339">
                  <c:v>44986</c:v>
                </c:pt>
                <c:pt idx="340">
                  <c:v>45017</c:v>
                </c:pt>
                <c:pt idx="341">
                  <c:v>45047</c:v>
                </c:pt>
                <c:pt idx="342">
                  <c:v>45078</c:v>
                </c:pt>
                <c:pt idx="343">
                  <c:v>45108</c:v>
                </c:pt>
                <c:pt idx="344">
                  <c:v>45139</c:v>
                </c:pt>
                <c:pt idx="345">
                  <c:v>45170</c:v>
                </c:pt>
                <c:pt idx="346">
                  <c:v>45200</c:v>
                </c:pt>
                <c:pt idx="347">
                  <c:v>45231</c:v>
                </c:pt>
                <c:pt idx="348">
                  <c:v>45261</c:v>
                </c:pt>
                <c:pt idx="349">
                  <c:v>45292</c:v>
                </c:pt>
                <c:pt idx="350">
                  <c:v>45323</c:v>
                </c:pt>
                <c:pt idx="351">
                  <c:v>45352</c:v>
                </c:pt>
                <c:pt idx="352">
                  <c:v>45383</c:v>
                </c:pt>
                <c:pt idx="353">
                  <c:v>45413</c:v>
                </c:pt>
                <c:pt idx="354">
                  <c:v>45444</c:v>
                </c:pt>
                <c:pt idx="355">
                  <c:v>45474</c:v>
                </c:pt>
                <c:pt idx="356">
                  <c:v>45505</c:v>
                </c:pt>
                <c:pt idx="357">
                  <c:v>45536</c:v>
                </c:pt>
                <c:pt idx="358">
                  <c:v>45566</c:v>
                </c:pt>
                <c:pt idx="359">
                  <c:v>45597</c:v>
                </c:pt>
                <c:pt idx="360">
                  <c:v>45627</c:v>
                </c:pt>
                <c:pt idx="361">
                  <c:v>45658</c:v>
                </c:pt>
                <c:pt idx="362">
                  <c:v>45689</c:v>
                </c:pt>
                <c:pt idx="363">
                  <c:v>45717</c:v>
                </c:pt>
                <c:pt idx="364">
                  <c:v>45748</c:v>
                </c:pt>
                <c:pt idx="365">
                  <c:v>45778</c:v>
                </c:pt>
                <c:pt idx="366">
                  <c:v>45809</c:v>
                </c:pt>
                <c:pt idx="367">
                  <c:v>45839</c:v>
                </c:pt>
                <c:pt idx="368">
                  <c:v>45870</c:v>
                </c:pt>
                <c:pt idx="369">
                  <c:v>45901</c:v>
                </c:pt>
                <c:pt idx="370">
                  <c:v>45931</c:v>
                </c:pt>
                <c:pt idx="371">
                  <c:v>45962</c:v>
                </c:pt>
                <c:pt idx="372">
                  <c:v>45992</c:v>
                </c:pt>
                <c:pt idx="373">
                  <c:v>46023</c:v>
                </c:pt>
                <c:pt idx="374">
                  <c:v>46054</c:v>
                </c:pt>
                <c:pt idx="375">
                  <c:v>46082</c:v>
                </c:pt>
                <c:pt idx="376">
                  <c:v>46113</c:v>
                </c:pt>
                <c:pt idx="377">
                  <c:v>46143</c:v>
                </c:pt>
                <c:pt idx="378">
                  <c:v>46174</c:v>
                </c:pt>
                <c:pt idx="379">
                  <c:v>46204</c:v>
                </c:pt>
                <c:pt idx="380">
                  <c:v>46235</c:v>
                </c:pt>
                <c:pt idx="381">
                  <c:v>46266</c:v>
                </c:pt>
                <c:pt idx="382">
                  <c:v>46296</c:v>
                </c:pt>
                <c:pt idx="383">
                  <c:v>46327</c:v>
                </c:pt>
                <c:pt idx="384">
                  <c:v>46357</c:v>
                </c:pt>
                <c:pt idx="385">
                  <c:v>46388</c:v>
                </c:pt>
                <c:pt idx="386">
                  <c:v>46419</c:v>
                </c:pt>
                <c:pt idx="387">
                  <c:v>46447</c:v>
                </c:pt>
                <c:pt idx="388">
                  <c:v>46478</c:v>
                </c:pt>
                <c:pt idx="389">
                  <c:v>46508</c:v>
                </c:pt>
                <c:pt idx="390">
                  <c:v>46539</c:v>
                </c:pt>
                <c:pt idx="391">
                  <c:v>46569</c:v>
                </c:pt>
                <c:pt idx="392">
                  <c:v>46600</c:v>
                </c:pt>
                <c:pt idx="393">
                  <c:v>46631</c:v>
                </c:pt>
                <c:pt idx="394">
                  <c:v>46661</c:v>
                </c:pt>
                <c:pt idx="395">
                  <c:v>46692</c:v>
                </c:pt>
                <c:pt idx="396">
                  <c:v>46722</c:v>
                </c:pt>
                <c:pt idx="397">
                  <c:v>46753</c:v>
                </c:pt>
                <c:pt idx="398">
                  <c:v>46784</c:v>
                </c:pt>
                <c:pt idx="399">
                  <c:v>46813</c:v>
                </c:pt>
                <c:pt idx="400">
                  <c:v>46844</c:v>
                </c:pt>
                <c:pt idx="401">
                  <c:v>46874</c:v>
                </c:pt>
                <c:pt idx="402">
                  <c:v>46905</c:v>
                </c:pt>
                <c:pt idx="403">
                  <c:v>46935</c:v>
                </c:pt>
                <c:pt idx="404">
                  <c:v>46966</c:v>
                </c:pt>
                <c:pt idx="405">
                  <c:v>46997</c:v>
                </c:pt>
                <c:pt idx="406">
                  <c:v>47027</c:v>
                </c:pt>
              </c:numCache>
            </c:numRef>
          </c:cat>
          <c:val>
            <c:numRef>
              <c:f>Proyeccion_NPL!$AH$5:$AH$411</c:f>
              <c:numCache>
                <c:formatCode>0.0</c:formatCode>
                <c:ptCount val="407"/>
                <c:pt idx="0">
                  <c:v>11084.162690000001</c:v>
                </c:pt>
                <c:pt idx="1">
                  <c:v>11234.421759999999</c:v>
                </c:pt>
                <c:pt idx="2">
                  <c:v>11507.894079999998</c:v>
                </c:pt>
                <c:pt idx="3">
                  <c:v>12066.986220000001</c:v>
                </c:pt>
                <c:pt idx="4">
                  <c:v>12371.750620000001</c:v>
                </c:pt>
                <c:pt idx="5">
                  <c:v>12803.208479999999</c:v>
                </c:pt>
                <c:pt idx="6">
                  <c:v>13231.280510000001</c:v>
                </c:pt>
                <c:pt idx="7">
                  <c:v>13740.45465</c:v>
                </c:pt>
                <c:pt idx="8">
                  <c:v>14246.97473</c:v>
                </c:pt>
                <c:pt idx="9">
                  <c:v>14763.52649</c:v>
                </c:pt>
                <c:pt idx="10">
                  <c:v>15161.708990000001</c:v>
                </c:pt>
                <c:pt idx="11">
                  <c:v>15643.494769999999</c:v>
                </c:pt>
                <c:pt idx="12">
                  <c:v>16081.659520000001</c:v>
                </c:pt>
                <c:pt idx="13">
                  <c:v>16370.864029999999</c:v>
                </c:pt>
                <c:pt idx="14">
                  <c:v>16628.831340000001</c:v>
                </c:pt>
                <c:pt idx="15">
                  <c:v>17066.407740000002</c:v>
                </c:pt>
                <c:pt idx="16">
                  <c:v>17302</c:v>
                </c:pt>
                <c:pt idx="17">
                  <c:v>17694.36591</c:v>
                </c:pt>
                <c:pt idx="18">
                  <c:v>17981.851280000003</c:v>
                </c:pt>
                <c:pt idx="19">
                  <c:v>18206.78469</c:v>
                </c:pt>
                <c:pt idx="20">
                  <c:v>18426.463779999998</c:v>
                </c:pt>
                <c:pt idx="21">
                  <c:v>18703.253419999997</c:v>
                </c:pt>
                <c:pt idx="22">
                  <c:v>18828.630300000004</c:v>
                </c:pt>
                <c:pt idx="23">
                  <c:v>19485.429629999999</c:v>
                </c:pt>
                <c:pt idx="24">
                  <c:v>20911.6914</c:v>
                </c:pt>
                <c:pt idx="25">
                  <c:v>21077.015980000004</c:v>
                </c:pt>
                <c:pt idx="26">
                  <c:v>21385.49727</c:v>
                </c:pt>
                <c:pt idx="27">
                  <c:v>21589.979070000001</c:v>
                </c:pt>
                <c:pt idx="28">
                  <c:v>21734.028549999992</c:v>
                </c:pt>
                <c:pt idx="29">
                  <c:v>22207.357319999999</c:v>
                </c:pt>
                <c:pt idx="30">
                  <c:v>22852.379909999996</c:v>
                </c:pt>
                <c:pt idx="31">
                  <c:v>23205.823519999998</c:v>
                </c:pt>
                <c:pt idx="32">
                  <c:v>23628.860360000002</c:v>
                </c:pt>
                <c:pt idx="33">
                  <c:v>24548.412040000007</c:v>
                </c:pt>
                <c:pt idx="34">
                  <c:v>25270.293470000001</c:v>
                </c:pt>
                <c:pt idx="35">
                  <c:v>25916.285310000003</c:v>
                </c:pt>
                <c:pt idx="36">
                  <c:v>26517.463409999993</c:v>
                </c:pt>
                <c:pt idx="37">
                  <c:v>25467.34893</c:v>
                </c:pt>
                <c:pt idx="38">
                  <c:v>26886.718509999999</c:v>
                </c:pt>
                <c:pt idx="39">
                  <c:v>27197.101029999998</c:v>
                </c:pt>
                <c:pt idx="40">
                  <c:v>27582.396659999995</c:v>
                </c:pt>
                <c:pt idx="41">
                  <c:v>28139.910379999994</c:v>
                </c:pt>
                <c:pt idx="42">
                  <c:v>28009.680259999997</c:v>
                </c:pt>
                <c:pt idx="43">
                  <c:v>28105.859889999996</c:v>
                </c:pt>
                <c:pt idx="44">
                  <c:v>28202.741110000003</c:v>
                </c:pt>
                <c:pt idx="45">
                  <c:v>28780.394010000011</c:v>
                </c:pt>
                <c:pt idx="46">
                  <c:v>28763.875369999998</c:v>
                </c:pt>
                <c:pt idx="47">
                  <c:v>28647.091750000003</c:v>
                </c:pt>
                <c:pt idx="48">
                  <c:v>28188.03444000001</c:v>
                </c:pt>
                <c:pt idx="49">
                  <c:v>28182.710060000001</c:v>
                </c:pt>
                <c:pt idx="50">
                  <c:v>27923.144120000001</c:v>
                </c:pt>
                <c:pt idx="51">
                  <c:v>27564.09519</c:v>
                </c:pt>
                <c:pt idx="52">
                  <c:v>27519.104180000002</c:v>
                </c:pt>
                <c:pt idx="53">
                  <c:v>27649.62144000001</c:v>
                </c:pt>
                <c:pt idx="54">
                  <c:v>27901.297910000008</c:v>
                </c:pt>
                <c:pt idx="55">
                  <c:v>27925.421200000004</c:v>
                </c:pt>
                <c:pt idx="56">
                  <c:v>27666.295020000009</c:v>
                </c:pt>
                <c:pt idx="57">
                  <c:v>28393.607530000005</c:v>
                </c:pt>
                <c:pt idx="58">
                  <c:v>28009.754870000004</c:v>
                </c:pt>
                <c:pt idx="59">
                  <c:v>28351.144019999992</c:v>
                </c:pt>
                <c:pt idx="60">
                  <c:v>28156.87674</c:v>
                </c:pt>
                <c:pt idx="61">
                  <c:v>27402.867200000004</c:v>
                </c:pt>
                <c:pt idx="62">
                  <c:v>26944.693199999998</c:v>
                </c:pt>
                <c:pt idx="63">
                  <c:v>26836.684970000006</c:v>
                </c:pt>
                <c:pt idx="64">
                  <c:v>26792.388299999995</c:v>
                </c:pt>
                <c:pt idx="65">
                  <c:v>27045.609339999995</c:v>
                </c:pt>
                <c:pt idx="66">
                  <c:v>27154.011709999999</c:v>
                </c:pt>
                <c:pt idx="67">
                  <c:v>27231.727920000005</c:v>
                </c:pt>
                <c:pt idx="68">
                  <c:v>27407.360860000004</c:v>
                </c:pt>
                <c:pt idx="69">
                  <c:v>27649.008409999995</c:v>
                </c:pt>
                <c:pt idx="70">
                  <c:v>27181.016869999999</c:v>
                </c:pt>
                <c:pt idx="71">
                  <c:v>27255.629089999995</c:v>
                </c:pt>
                <c:pt idx="72">
                  <c:v>27732.713169999999</c:v>
                </c:pt>
                <c:pt idx="73">
                  <c:v>27405.624589999999</c:v>
                </c:pt>
                <c:pt idx="74">
                  <c:v>27455.061359999996</c:v>
                </c:pt>
                <c:pt idx="75">
                  <c:v>27603.511219999997</c:v>
                </c:pt>
                <c:pt idx="76">
                  <c:v>27386.444319999999</c:v>
                </c:pt>
                <c:pt idx="77">
                  <c:v>27411.61032</c:v>
                </c:pt>
                <c:pt idx="78">
                  <c:v>27815.40784</c:v>
                </c:pt>
                <c:pt idx="79">
                  <c:v>27682.168899999993</c:v>
                </c:pt>
                <c:pt idx="80">
                  <c:v>27715.237410000005</c:v>
                </c:pt>
                <c:pt idx="81">
                  <c:v>27786.129530000009</c:v>
                </c:pt>
                <c:pt idx="82">
                  <c:v>27838.855709999996</c:v>
                </c:pt>
                <c:pt idx="83">
                  <c:v>27988.537790000002</c:v>
                </c:pt>
                <c:pt idx="84">
                  <c:v>27829.868309999998</c:v>
                </c:pt>
                <c:pt idx="85">
                  <c:v>27956.066850000003</c:v>
                </c:pt>
                <c:pt idx="86">
                  <c:v>28175.611459999996</c:v>
                </c:pt>
                <c:pt idx="87">
                  <c:v>28247.754830000005</c:v>
                </c:pt>
                <c:pt idx="88">
                  <c:v>28195.47696</c:v>
                </c:pt>
                <c:pt idx="89">
                  <c:v>28097.779859999999</c:v>
                </c:pt>
                <c:pt idx="90">
                  <c:v>28527.147270000005</c:v>
                </c:pt>
                <c:pt idx="91">
                  <c:v>29194.195939999998</c:v>
                </c:pt>
                <c:pt idx="92">
                  <c:v>29304.102930000005</c:v>
                </c:pt>
                <c:pt idx="93">
                  <c:v>29949.261980000003</c:v>
                </c:pt>
                <c:pt idx="94">
                  <c:v>30056.181430000001</c:v>
                </c:pt>
                <c:pt idx="95">
                  <c:v>30688.430589999996</c:v>
                </c:pt>
                <c:pt idx="96">
                  <c:v>31072.241369999996</c:v>
                </c:pt>
                <c:pt idx="97">
                  <c:v>31095.590029999996</c:v>
                </c:pt>
                <c:pt idx="98">
                  <c:v>31415.978620000002</c:v>
                </c:pt>
                <c:pt idx="99">
                  <c:v>31759.56323</c:v>
                </c:pt>
                <c:pt idx="100">
                  <c:v>32149.415430000001</c:v>
                </c:pt>
                <c:pt idx="101">
                  <c:v>32386.05780000001</c:v>
                </c:pt>
                <c:pt idx="102">
                  <c:v>32168.067050000001</c:v>
                </c:pt>
                <c:pt idx="103">
                  <c:v>32413.134629999997</c:v>
                </c:pt>
                <c:pt idx="104">
                  <c:v>32413.134629999997</c:v>
                </c:pt>
                <c:pt idx="105">
                  <c:v>32632.852620000005</c:v>
                </c:pt>
                <c:pt idx="106">
                  <c:v>33225.454449999997</c:v>
                </c:pt>
                <c:pt idx="107">
                  <c:v>33431.128400000001</c:v>
                </c:pt>
                <c:pt idx="108">
                  <c:v>33381.562920000004</c:v>
                </c:pt>
                <c:pt idx="109">
                  <c:v>35774.110080000006</c:v>
                </c:pt>
                <c:pt idx="110">
                  <c:v>36291.918969999999</c:v>
                </c:pt>
                <c:pt idx="111">
                  <c:v>35877.559440000005</c:v>
                </c:pt>
                <c:pt idx="112">
                  <c:v>36279.009739999994</c:v>
                </c:pt>
                <c:pt idx="113">
                  <c:v>37102.868169999994</c:v>
                </c:pt>
                <c:pt idx="114">
                  <c:v>38107.653380000003</c:v>
                </c:pt>
                <c:pt idx="115">
                  <c:v>38837.151749999997</c:v>
                </c:pt>
                <c:pt idx="116">
                  <c:v>39335.914189999996</c:v>
                </c:pt>
                <c:pt idx="117">
                  <c:v>40038.325330000007</c:v>
                </c:pt>
                <c:pt idx="118">
                  <c:v>40444.385499999997</c:v>
                </c:pt>
                <c:pt idx="119">
                  <c:v>41419.353450000002</c:v>
                </c:pt>
                <c:pt idx="120">
                  <c:v>42213.988659999995</c:v>
                </c:pt>
                <c:pt idx="121">
                  <c:v>42157.116310000005</c:v>
                </c:pt>
                <c:pt idx="122">
                  <c:v>42460.377349999995</c:v>
                </c:pt>
                <c:pt idx="123">
                  <c:v>43411.47004</c:v>
                </c:pt>
                <c:pt idx="124">
                  <c:v>43821.759840000006</c:v>
                </c:pt>
                <c:pt idx="125">
                  <c:v>44315.805349999988</c:v>
                </c:pt>
                <c:pt idx="126">
                  <c:v>45245.625410000001</c:v>
                </c:pt>
                <c:pt idx="127">
                  <c:v>45197.471340000004</c:v>
                </c:pt>
                <c:pt idx="128">
                  <c:v>44906.192499999997</c:v>
                </c:pt>
                <c:pt idx="129">
                  <c:v>45578.619399999996</c:v>
                </c:pt>
                <c:pt idx="130">
                  <c:v>46202.814969999992</c:v>
                </c:pt>
                <c:pt idx="131">
                  <c:v>46764.941930000001</c:v>
                </c:pt>
                <c:pt idx="132">
                  <c:v>47546.274769680007</c:v>
                </c:pt>
                <c:pt idx="133">
                  <c:v>48199.51112606001</c:v>
                </c:pt>
                <c:pt idx="134">
                  <c:v>49200.786488300007</c:v>
                </c:pt>
                <c:pt idx="135">
                  <c:v>48943.380616240014</c:v>
                </c:pt>
                <c:pt idx="136">
                  <c:v>50689.42067403999</c:v>
                </c:pt>
                <c:pt idx="137">
                  <c:v>52432.096811760006</c:v>
                </c:pt>
                <c:pt idx="138">
                  <c:v>54329.281961329994</c:v>
                </c:pt>
                <c:pt idx="139">
                  <c:v>55576.841013689991</c:v>
                </c:pt>
                <c:pt idx="140">
                  <c:v>56301.611350060004</c:v>
                </c:pt>
                <c:pt idx="141">
                  <c:v>57367.731894080018</c:v>
                </c:pt>
                <c:pt idx="142">
                  <c:v>58766.912376049993</c:v>
                </c:pt>
                <c:pt idx="143">
                  <c:v>60493.5826705</c:v>
                </c:pt>
                <c:pt idx="144">
                  <c:v>61455.989826499994</c:v>
                </c:pt>
                <c:pt idx="145">
                  <c:v>61762.560987930003</c:v>
                </c:pt>
                <c:pt idx="146">
                  <c:v>63160.114639909996</c:v>
                </c:pt>
                <c:pt idx="147">
                  <c:v>64254.572342649997</c:v>
                </c:pt>
                <c:pt idx="148">
                  <c:v>64841.287499339982</c:v>
                </c:pt>
                <c:pt idx="149">
                  <c:v>66750.219360279982</c:v>
                </c:pt>
                <c:pt idx="150">
                  <c:v>68060.51294315001</c:v>
                </c:pt>
                <c:pt idx="151">
                  <c:v>69512.017931009992</c:v>
                </c:pt>
                <c:pt idx="152">
                  <c:v>71041.947069469999</c:v>
                </c:pt>
                <c:pt idx="153">
                  <c:v>72772.63567999001</c:v>
                </c:pt>
                <c:pt idx="154">
                  <c:v>73525.97954428001</c:v>
                </c:pt>
                <c:pt idx="155">
                  <c:v>75718.609116604988</c:v>
                </c:pt>
                <c:pt idx="156">
                  <c:v>75834.282168930018</c:v>
                </c:pt>
                <c:pt idx="157">
                  <c:v>75738.240125149983</c:v>
                </c:pt>
                <c:pt idx="158">
                  <c:v>76728.878558870012</c:v>
                </c:pt>
                <c:pt idx="159">
                  <c:v>77737.008078689978</c:v>
                </c:pt>
                <c:pt idx="160">
                  <c:v>78282.41345777997</c:v>
                </c:pt>
                <c:pt idx="161">
                  <c:v>79225.046681439984</c:v>
                </c:pt>
                <c:pt idx="162">
                  <c:v>81884.774819229991</c:v>
                </c:pt>
                <c:pt idx="163">
                  <c:v>82735.058274730007</c:v>
                </c:pt>
                <c:pt idx="164">
                  <c:v>84350.041909840016</c:v>
                </c:pt>
                <c:pt idx="165">
                  <c:v>86789.839197369991</c:v>
                </c:pt>
                <c:pt idx="166">
                  <c:v>89675.899530530005</c:v>
                </c:pt>
                <c:pt idx="167">
                  <c:v>91462.646907639995</c:v>
                </c:pt>
                <c:pt idx="168">
                  <c:v>90824.538407299988</c:v>
                </c:pt>
                <c:pt idx="169">
                  <c:v>90772.515229510012</c:v>
                </c:pt>
                <c:pt idx="170">
                  <c:v>91063.44436554001</c:v>
                </c:pt>
                <c:pt idx="171">
                  <c:v>91249.771248489997</c:v>
                </c:pt>
                <c:pt idx="172">
                  <c:v>91156.645555969997</c:v>
                </c:pt>
                <c:pt idx="173">
                  <c:v>93274.132454070001</c:v>
                </c:pt>
                <c:pt idx="174">
                  <c:v>93669.08829498</c:v>
                </c:pt>
                <c:pt idx="175">
                  <c:v>93015.57807297002</c:v>
                </c:pt>
                <c:pt idx="176">
                  <c:v>91152.981820770015</c:v>
                </c:pt>
                <c:pt idx="177">
                  <c:v>90670.817108430027</c:v>
                </c:pt>
                <c:pt idx="178">
                  <c:v>90771.89803200998</c:v>
                </c:pt>
                <c:pt idx="179">
                  <c:v>90546.743167830005</c:v>
                </c:pt>
                <c:pt idx="180">
                  <c:v>91113.135566869983</c:v>
                </c:pt>
                <c:pt idx="181">
                  <c:v>90578.278212800011</c:v>
                </c:pt>
                <c:pt idx="182">
                  <c:v>91237.706455710009</c:v>
                </c:pt>
                <c:pt idx="183">
                  <c:v>91456.70598052998</c:v>
                </c:pt>
                <c:pt idx="184">
                  <c:v>92113.174267519993</c:v>
                </c:pt>
                <c:pt idx="185">
                  <c:v>93260.847931389988</c:v>
                </c:pt>
                <c:pt idx="186">
                  <c:v>95206.626125280003</c:v>
                </c:pt>
                <c:pt idx="187">
                  <c:v>96589.721373979977</c:v>
                </c:pt>
                <c:pt idx="188">
                  <c:v>98015.134083489975</c:v>
                </c:pt>
                <c:pt idx="189">
                  <c:v>100381.15022318998</c:v>
                </c:pt>
                <c:pt idx="190">
                  <c:v>102174.20178755997</c:v>
                </c:pt>
                <c:pt idx="191">
                  <c:v>106375.75451793002</c:v>
                </c:pt>
                <c:pt idx="192">
                  <c:v>109127.30956894001</c:v>
                </c:pt>
                <c:pt idx="193">
                  <c:v>108606.04800793002</c:v>
                </c:pt>
                <c:pt idx="194">
                  <c:v>110869.68847468001</c:v>
                </c:pt>
                <c:pt idx="195">
                  <c:v>112623.54918659</c:v>
                </c:pt>
                <c:pt idx="196">
                  <c:v>114266.90842914999</c:v>
                </c:pt>
                <c:pt idx="197">
                  <c:v>116164.80646230998</c:v>
                </c:pt>
                <c:pt idx="198">
                  <c:v>117462.20172319001</c:v>
                </c:pt>
                <c:pt idx="199">
                  <c:v>118911.43529011001</c:v>
                </c:pt>
                <c:pt idx="200">
                  <c:v>120601.26537887999</c:v>
                </c:pt>
                <c:pt idx="201">
                  <c:v>123438.64607820001</c:v>
                </c:pt>
                <c:pt idx="202">
                  <c:v>124313.88855756</c:v>
                </c:pt>
                <c:pt idx="203">
                  <c:v>128617.77439709003</c:v>
                </c:pt>
                <c:pt idx="204">
                  <c:v>129159.37372479997</c:v>
                </c:pt>
                <c:pt idx="205">
                  <c:v>127909.74075628002</c:v>
                </c:pt>
                <c:pt idx="206">
                  <c:v>128933.17719079998</c:v>
                </c:pt>
                <c:pt idx="207">
                  <c:v>130308.3482204</c:v>
                </c:pt>
                <c:pt idx="208">
                  <c:v>131468.4614159</c:v>
                </c:pt>
                <c:pt idx="209">
                  <c:v>133592.15966930002</c:v>
                </c:pt>
                <c:pt idx="210">
                  <c:v>134906.16879969</c:v>
                </c:pt>
                <c:pt idx="211">
                  <c:v>137231.26675568998</c:v>
                </c:pt>
                <c:pt idx="212">
                  <c:v>137986.91103682999</c:v>
                </c:pt>
                <c:pt idx="213">
                  <c:v>139287.65854315003</c:v>
                </c:pt>
                <c:pt idx="214">
                  <c:v>140705.99903521003</c:v>
                </c:pt>
                <c:pt idx="215">
                  <c:v>144263.90952969005</c:v>
                </c:pt>
                <c:pt idx="216">
                  <c:v>146854.33286299446</c:v>
                </c:pt>
                <c:pt idx="217">
                  <c:v>146125.21057482998</c:v>
                </c:pt>
                <c:pt idx="218">
                  <c:v>147537.24459254002</c:v>
                </c:pt>
                <c:pt idx="219">
                  <c:v>148839.87832730002</c:v>
                </c:pt>
                <c:pt idx="220">
                  <c:v>150504.02867469998</c:v>
                </c:pt>
                <c:pt idx="221">
                  <c:v>153410.02983319992</c:v>
                </c:pt>
                <c:pt idx="222">
                  <c:v>156910.99866433995</c:v>
                </c:pt>
                <c:pt idx="223">
                  <c:v>157006.69916790002</c:v>
                </c:pt>
                <c:pt idx="224">
                  <c:v>158725.78316475003</c:v>
                </c:pt>
                <c:pt idx="225">
                  <c:v>160639.84898651001</c:v>
                </c:pt>
                <c:pt idx="226">
                  <c:v>160941.43794474995</c:v>
                </c:pt>
                <c:pt idx="227">
                  <c:v>162771.27963569999</c:v>
                </c:pt>
                <c:pt idx="228">
                  <c:v>163548.40467272996</c:v>
                </c:pt>
                <c:pt idx="229">
                  <c:v>164366.69775703998</c:v>
                </c:pt>
                <c:pt idx="230">
                  <c:v>166984.47809104001</c:v>
                </c:pt>
                <c:pt idx="231">
                  <c:v>168600.95152149003</c:v>
                </c:pt>
                <c:pt idx="232">
                  <c:v>171056.14342917004</c:v>
                </c:pt>
                <c:pt idx="233">
                  <c:v>173679.02817415999</c:v>
                </c:pt>
                <c:pt idx="234">
                  <c:v>176508.62512167997</c:v>
                </c:pt>
                <c:pt idx="235">
                  <c:v>176548.50121961001</c:v>
                </c:pt>
                <c:pt idx="236">
                  <c:v>177633.06331040998</c:v>
                </c:pt>
                <c:pt idx="237">
                  <c:v>178827.56266795003</c:v>
                </c:pt>
                <c:pt idx="238">
                  <c:v>180346.57896812996</c:v>
                </c:pt>
                <c:pt idx="239">
                  <c:v>185077.22282791001</c:v>
                </c:pt>
                <c:pt idx="240">
                  <c:v>189059.58921262002</c:v>
                </c:pt>
                <c:pt idx="241">
                  <c:v>193987.95306999999</c:v>
                </c:pt>
                <c:pt idx="242">
                  <c:v>197593.90511000002</c:v>
                </c:pt>
                <c:pt idx="243">
                  <c:v>199686.22561999998</c:v>
                </c:pt>
                <c:pt idx="244">
                  <c:v>199783.60810999994</c:v>
                </c:pt>
                <c:pt idx="245">
                  <c:v>204178.89573999998</c:v>
                </c:pt>
                <c:pt idx="246">
                  <c:v>207498.28724000006</c:v>
                </c:pt>
                <c:pt idx="247">
                  <c:v>211187.95746000003</c:v>
                </c:pt>
                <c:pt idx="248">
                  <c:v>217992.17157999999</c:v>
                </c:pt>
                <c:pt idx="249">
                  <c:v>218154.99013000002</c:v>
                </c:pt>
                <c:pt idx="250">
                  <c:v>219392.06671000001</c:v>
                </c:pt>
                <c:pt idx="251">
                  <c:v>223065.23434000005</c:v>
                </c:pt>
                <c:pt idx="252">
                  <c:v>222921.17732000005</c:v>
                </c:pt>
                <c:pt idx="253">
                  <c:v>224001</c:v>
                </c:pt>
                <c:pt idx="254">
                  <c:v>228000</c:v>
                </c:pt>
                <c:pt idx="255">
                  <c:v>226500</c:v>
                </c:pt>
                <c:pt idx="256">
                  <c:v>226900</c:v>
                </c:pt>
                <c:pt idx="257">
                  <c:v>230500</c:v>
                </c:pt>
                <c:pt idx="258">
                  <c:v>229924.39890000006</c:v>
                </c:pt>
                <c:pt idx="259">
                  <c:v>232238.85021999996</c:v>
                </c:pt>
                <c:pt idx="260">
                  <c:v>231830.52679000006</c:v>
                </c:pt>
                <c:pt idx="261">
                  <c:v>231704.47721000004</c:v>
                </c:pt>
                <c:pt idx="262">
                  <c:v>231917.94027000002</c:v>
                </c:pt>
                <c:pt idx="263">
                  <c:v>234036.80705</c:v>
                </c:pt>
                <c:pt idx="264">
                  <c:v>231946.37202999997</c:v>
                </c:pt>
                <c:pt idx="265">
                  <c:v>229539.30229999995</c:v>
                </c:pt>
                <c:pt idx="266">
                  <c:v>231891.72773000004</c:v>
                </c:pt>
                <c:pt idx="267">
                  <c:v>232931.02086999998</c:v>
                </c:pt>
                <c:pt idx="268">
                  <c:v>235006.11932</c:v>
                </c:pt>
                <c:pt idx="269">
                  <c:v>236203.98778000002</c:v>
                </c:pt>
                <c:pt idx="270">
                  <c:v>238805.71429000003</c:v>
                </c:pt>
                <c:pt idx="271">
                  <c:v>237741.24297000002</c:v>
                </c:pt>
                <c:pt idx="272">
                  <c:v>237049.19699000005</c:v>
                </c:pt>
                <c:pt idx="273">
                  <c:v>238496.85854999998</c:v>
                </c:pt>
                <c:pt idx="274">
                  <c:v>238675.59828999997</c:v>
                </c:pt>
                <c:pt idx="275">
                  <c:v>239355.67389999999</c:v>
                </c:pt>
                <c:pt idx="276">
                  <c:v>239657.66876000003</c:v>
                </c:pt>
                <c:pt idx="277">
                  <c:v>237408.97677000001</c:v>
                </c:pt>
                <c:pt idx="278">
                  <c:v>239505.46977000003</c:v>
                </c:pt>
                <c:pt idx="279">
                  <c:v>241213.34594999999</c:v>
                </c:pt>
                <c:pt idx="280">
                  <c:v>241488.96297999995</c:v>
                </c:pt>
                <c:pt idx="281">
                  <c:v>242494.67224999997</c:v>
                </c:pt>
                <c:pt idx="282">
                  <c:v>243114.67081000001</c:v>
                </c:pt>
                <c:pt idx="283">
                  <c:v>241834.82307000001</c:v>
                </c:pt>
                <c:pt idx="284">
                  <c:v>240569.51404999994</c:v>
                </c:pt>
                <c:pt idx="285">
                  <c:v>240969.58629999997</c:v>
                </c:pt>
                <c:pt idx="286">
                  <c:v>243938.58390000003</c:v>
                </c:pt>
                <c:pt idx="287">
                  <c:v>246571.60721999995</c:v>
                </c:pt>
                <c:pt idx="288">
                  <c:v>247377.96879999992</c:v>
                </c:pt>
                <c:pt idx="289">
                  <c:v>243332.00156999991</c:v>
                </c:pt>
                <c:pt idx="290">
                  <c:v>246536.56370999999</c:v>
                </c:pt>
                <c:pt idx="291">
                  <c:v>248863.84151000003</c:v>
                </c:pt>
                <c:pt idx="292">
                  <c:v>250741.56358000002</c:v>
                </c:pt>
                <c:pt idx="293">
                  <c:v>252789.70369999995</c:v>
                </c:pt>
                <c:pt idx="294">
                  <c:v>252514.29564999996</c:v>
                </c:pt>
                <c:pt idx="295">
                  <c:v>252392.52247000003</c:v>
                </c:pt>
                <c:pt idx="296">
                  <c:v>253363.40857999996</c:v>
                </c:pt>
                <c:pt idx="297">
                  <c:v>255303.02826000005</c:v>
                </c:pt>
                <c:pt idx="298">
                  <c:v>254850.43275000004</c:v>
                </c:pt>
                <c:pt idx="299">
                  <c:v>258405.97151000006</c:v>
                </c:pt>
                <c:pt idx="300">
                  <c:v>254208.39432000005</c:v>
                </c:pt>
                <c:pt idx="301">
                  <c:v>253107.24801999997</c:v>
                </c:pt>
                <c:pt idx="302">
                  <c:v>257435.41668999998</c:v>
                </c:pt>
                <c:pt idx="303">
                  <c:v>274719.11433000013</c:v>
                </c:pt>
                <c:pt idx="304">
                  <c:v>280387.66451000003</c:v>
                </c:pt>
                <c:pt idx="305">
                  <c:v>281591.21834999992</c:v>
                </c:pt>
                <c:pt idx="306">
                  <c:v>281397.26601999998</c:v>
                </c:pt>
                <c:pt idx="307">
                  <c:v>278314.89545999997</c:v>
                </c:pt>
                <c:pt idx="308">
                  <c:v>275619.31876999995</c:v>
                </c:pt>
                <c:pt idx="309">
                  <c:v>273972.56247000006</c:v>
                </c:pt>
                <c:pt idx="310">
                  <c:v>271840.46067</c:v>
                </c:pt>
                <c:pt idx="311">
                  <c:v>269565.36706000008</c:v>
                </c:pt>
                <c:pt idx="312">
                  <c:v>265298.46501000004</c:v>
                </c:pt>
                <c:pt idx="313">
                  <c:v>264555.19941999996</c:v>
                </c:pt>
                <c:pt idx="314">
                  <c:v>266915.52251000004</c:v>
                </c:pt>
                <c:pt idx="315">
                  <c:v>267508.47103999997</c:v>
                </c:pt>
                <c:pt idx="316">
                  <c:v>269769.47832000005</c:v>
                </c:pt>
                <c:pt idx="317">
                  <c:v>272797.04606999998</c:v>
                </c:pt>
                <c:pt idx="318">
                  <c:v>274839.08124000003</c:v>
                </c:pt>
                <c:pt idx="319">
                  <c:v>276402.55719999998</c:v>
                </c:pt>
                <c:pt idx="320">
                  <c:v>277957.24291000003</c:v>
                </c:pt>
                <c:pt idx="321">
                  <c:v>279405.70146000001</c:v>
                </c:pt>
                <c:pt idx="322">
                  <c:v>280587.20843</c:v>
                </c:pt>
                <c:pt idx="323">
                  <c:v>285200.26820000005</c:v>
                </c:pt>
                <c:pt idx="324">
                  <c:v>286080.11875000002</c:v>
                </c:pt>
                <c:pt idx="325">
                  <c:v>285111.76777999999</c:v>
                </c:pt>
                <c:pt idx="326">
                  <c:v>290489.97040999995</c:v>
                </c:pt>
                <c:pt idx="327">
                  <c:v>293178.22025999997</c:v>
                </c:pt>
                <c:pt idx="328">
                  <c:v>299056.55259000004</c:v>
                </c:pt>
                <c:pt idx="329">
                  <c:v>303122.40305999998</c:v>
                </c:pt>
                <c:pt idx="330">
                  <c:v>309718.98003000004</c:v>
                </c:pt>
                <c:pt idx="331">
                  <c:v>313928.21251999994</c:v>
                </c:pt>
                <c:pt idx="332">
                  <c:v>317177.14679000003</c:v>
                </c:pt>
                <c:pt idx="333">
                  <c:v>321264.0558700001</c:v>
                </c:pt>
                <c:pt idx="334">
                  <c:v>326294.64288</c:v>
                </c:pt>
                <c:pt idx="335" formatCode="_ * #,##0_ ;_ * \-#,##0_ ;_ * &quot;-&quot;_ ;_ @_ ">
                  <c:v>329775.81330999994</c:v>
                </c:pt>
                <c:pt idx="336" formatCode="_ * #,##0_ ;_ * \-#,##0_ ;_ * &quot;-&quot;_ ;_ @_ ">
                  <c:v>333983.11921000003</c:v>
                </c:pt>
                <c:pt idx="337" formatCode="_ * #,##0_ ;_ * \-#,##0_ ;_ * &quot;-&quot;_ ;_ @_ ">
                  <c:v>332426.05510000011</c:v>
                </c:pt>
                <c:pt idx="338" formatCode="_ * #,##0_ ;_ * \-#,##0_ ;_ * &quot;-&quot;_ ;_ @_ ">
                  <c:v>337008.07684999995</c:v>
                </c:pt>
                <c:pt idx="339" formatCode="_ * #,##0_ ;_ * \-#,##0_ ;_ * &quot;-&quot;_ ;_ @_ ">
                  <c:v>336602.04312000005</c:v>
                </c:pt>
                <c:pt idx="340" formatCode="_ * #,##0_ ;_ * \-#,##0_ ;_ * &quot;-&quot;_ ;_ @_ ">
                  <c:v>340826.82017000002</c:v>
                </c:pt>
                <c:pt idx="341" formatCode="_ * #,##0_ ;_ * \-#,##0_ ;_ * &quot;-&quot;_ ;_ @_ ">
                  <c:v>341234.95592999994</c:v>
                </c:pt>
                <c:pt idx="342" formatCode="_ * #,##0_ ;_ * \-#,##0_ ;_ * &quot;-&quot;_ ;_ @_ ">
                  <c:v>343485.57844999997</c:v>
                </c:pt>
                <c:pt idx="343" formatCode="_ * #,##0_ ;_ * \-#,##0_ ;_ * &quot;-&quot;_ ;_ @_ ">
                  <c:v>341425.58469000005</c:v>
                </c:pt>
                <c:pt idx="344" formatCode="_ * #,##0_ ;_ * \-#,##0_ ;_ * &quot;-&quot;_ ;_ @_ ">
                  <c:v>342653.76336999994</c:v>
                </c:pt>
                <c:pt idx="345" formatCode="_ * #,##0_ ;_ * \-#,##0_ ;_ * &quot;-&quot;_ ;_ @_ ">
                  <c:v>348865.02728932991</c:v>
                </c:pt>
                <c:pt idx="346" formatCode="_ * #,##0_ ;_ * \-#,##0_ ;_ * &quot;-&quot;_ ;_ @_ ">
                  <c:v>351428.57488232653</c:v>
                </c:pt>
                <c:pt idx="347" formatCode="_ * #,##0_ ;_ * \-#,##0_ ;_ * &quot;-&quot;_ ;_ @_ ">
                  <c:v>351580.6242836843</c:v>
                </c:pt>
                <c:pt idx="348" formatCode="_ * #,##0_ ;_ * \-#,##0_ ;_ * &quot;-&quot;_ ;_ @_ ">
                  <c:v>352785.0329755618</c:v>
                </c:pt>
                <c:pt idx="349" formatCode="_ * #,##0_ ;_ * \-#,##0_ ;_ * &quot;-&quot;_ ;_ @_ ">
                  <c:v>349357.25249618932</c:v>
                </c:pt>
                <c:pt idx="350" formatCode="_ * #,##0_ ;_ * \-#,##0_ ;_ * &quot;-&quot;_ ;_ @_ ">
                  <c:v>356381.74662978813</c:v>
                </c:pt>
                <c:pt idx="351" formatCode="_ * #,##0_ ;_ * \-#,##0_ ;_ * &quot;-&quot;_ ;_ @_ ">
                  <c:v>352513.1792188402</c:v>
                </c:pt>
                <c:pt idx="352" formatCode="_ * #,##0_ ;_ * \-#,##0_ ;_ * &quot;-&quot;_ ;_ @_ ">
                  <c:v>357278.75126591191</c:v>
                </c:pt>
                <c:pt idx="353" formatCode="_ * #,##0_ ;_ * \-#,##0_ ;_ * &quot;-&quot;_ ;_ @_ ">
                  <c:v>354397.27347534581</c:v>
                </c:pt>
                <c:pt idx="354" formatCode="_ * #,##0_ ;_ * \-#,##0_ ;_ * &quot;-&quot;_ ;_ @_ ">
                  <c:v>357600.22383232147</c:v>
                </c:pt>
                <c:pt idx="355" formatCode="_ * #,##0_ ;_ * \-#,##0_ ;_ * &quot;-&quot;_ ;_ @_ ">
                  <c:v>352991.13935327868</c:v>
                </c:pt>
                <c:pt idx="356" formatCode="_ * #,##0_ ;_ * \-#,##0_ ;_ * &quot;-&quot;_ ;_ @_ ">
                  <c:v>355637.49467888899</c:v>
                </c:pt>
                <c:pt idx="357" formatCode="_ * #,##0_ ;_ * \-#,##0_ ;_ * &quot;-&quot;_ ;_ @_ ">
                  <c:v>363089.16238483018</c:v>
                </c:pt>
                <c:pt idx="358" formatCode="_ * #,##0_ ;_ * \-#,##0_ ;_ * &quot;-&quot;_ ;_ @_ ">
                  <c:v>365238.86558559688</c:v>
                </c:pt>
                <c:pt idx="359" formatCode="_ * #,##0_ ;_ * \-#,##0_ ;_ * &quot;-&quot;_ ;_ @_ ">
                  <c:v>368540.90297460754</c:v>
                </c:pt>
                <c:pt idx="360" formatCode="_ * #,##0_ ;_ * \-#,##0_ ;_ * &quot;-&quot;_ ;_ @_ ">
                  <c:v>367977.81426518143</c:v>
                </c:pt>
                <c:pt idx="361" formatCode="_ * #,##0_ ;_ * \-#,##0_ ;_ * &quot;-&quot;_ ;_ @_ ">
                  <c:v>362628.36498808977</c:v>
                </c:pt>
                <c:pt idx="362" formatCode="_ * #,##0_ ;_ * \-#,##0_ ;_ * &quot;-&quot;_ ;_ @_ ">
                  <c:v>371178.18985931668</c:v>
                </c:pt>
                <c:pt idx="363" formatCode="_ * #,##0_ ;_ * \-#,##0_ ;_ * &quot;-&quot;_ ;_ @_ ">
                  <c:v>368139.65755825141</c:v>
                </c:pt>
                <c:pt idx="364" formatCode="_ * #,##0_ ;_ * \-#,##0_ ;_ * &quot;-&quot;_ ;_ @_ ">
                  <c:v>374115.86751009396</c:v>
                </c:pt>
                <c:pt idx="365" formatCode="_ * #,##0_ ;_ * \-#,##0_ ;_ * &quot;-&quot;_ ;_ @_ ">
                  <c:v>372085.33381793968</c:v>
                </c:pt>
                <c:pt idx="366" formatCode="_ * #,##0_ ;_ * \-#,##0_ ;_ * &quot;-&quot;_ ;_ @_ ">
                  <c:v>376686.24930768076</c:v>
                </c:pt>
                <c:pt idx="367" formatCode="_ * #,##0_ ;_ * \-#,##0_ ;_ * &quot;-&quot;_ ;_ @_ ">
                  <c:v>372803.81852742378</c:v>
                </c:pt>
                <c:pt idx="368" formatCode="_ * #,##0_ ;_ * \-#,##0_ ;_ * &quot;-&quot;_ ;_ @_ ">
                  <c:v>376817.31032313831</c:v>
                </c:pt>
                <c:pt idx="369" formatCode="_ * #,##0_ ;_ * \-#,##0_ ;_ * &quot;-&quot;_ ;_ @_ ">
                  <c:v>385702.93646411703</c:v>
                </c:pt>
                <c:pt idx="370" formatCode="_ * #,##0_ ;_ * \-#,##0_ ;_ * &quot;-&quot;_ ;_ @_ ">
                  <c:v>388978.01403695333</c:v>
                </c:pt>
                <c:pt idx="371" formatCode="_ * #,##0_ ;_ * \-#,##0_ ;_ * &quot;-&quot;_ ;_ @_ ">
                  <c:v>392620.31099258497</c:v>
                </c:pt>
                <c:pt idx="372" formatCode="_ * #,##0_ ;_ * \-#,##0_ ;_ * &quot;-&quot;_ ;_ @_ ">
                  <c:v>392119.76809526194</c:v>
                </c:pt>
                <c:pt idx="373" formatCode="_ * #,##0_ ;_ * \-#,##0_ ;_ * &quot;-&quot;_ ;_ @_ ">
                  <c:v>386516.36747351056</c:v>
                </c:pt>
                <c:pt idx="374" formatCode="_ * #,##0_ ;_ * \-#,##0_ ;_ * &quot;-&quot;_ ;_ @_ ">
                  <c:v>371178.18985931668</c:v>
                </c:pt>
                <c:pt idx="375" formatCode="_ * #,##0_ ;_ * \-#,##0_ ;_ * &quot;-&quot;_ ;_ @_ ">
                  <c:v>368139.65755825141</c:v>
                </c:pt>
                <c:pt idx="376" formatCode="_ * #,##0_ ;_ * \-#,##0_ ;_ * &quot;-&quot;_ ;_ @_ ">
                  <c:v>374115.86751009396</c:v>
                </c:pt>
                <c:pt idx="377" formatCode="_ * #,##0_ ;_ * \-#,##0_ ;_ * &quot;-&quot;_ ;_ @_ ">
                  <c:v>372085.33381793968</c:v>
                </c:pt>
                <c:pt idx="378" formatCode="_ * #,##0_ ;_ * \-#,##0_ ;_ * &quot;-&quot;_ ;_ @_ ">
                  <c:v>376686.24930768076</c:v>
                </c:pt>
                <c:pt idx="379" formatCode="_ * #,##0_ ;_ * \-#,##0_ ;_ * &quot;-&quot;_ ;_ @_ ">
                  <c:v>372803.81852742378</c:v>
                </c:pt>
                <c:pt idx="380" formatCode="_ * #,##0_ ;_ * \-#,##0_ ;_ * &quot;-&quot;_ ;_ @_ ">
                  <c:v>376817.31032313831</c:v>
                </c:pt>
                <c:pt idx="381" formatCode="_ * #,##0_ ;_ * \-#,##0_ ;_ * &quot;-&quot;_ ;_ @_ ">
                  <c:v>385702.93646411703</c:v>
                </c:pt>
                <c:pt idx="382" formatCode="_ * #,##0_ ;_ * \-#,##0_ ;_ * &quot;-&quot;_ ;_ @_ ">
                  <c:v>388978.01403695333</c:v>
                </c:pt>
                <c:pt idx="383" formatCode="_ * #,##0_ ;_ * \-#,##0_ ;_ * &quot;-&quot;_ ;_ @_ ">
                  <c:v>392620.31099258497</c:v>
                </c:pt>
                <c:pt idx="384" formatCode="_ * #,##0_ ;_ * \-#,##0_ ;_ * &quot;-&quot;_ ;_ @_ ">
                  <c:v>392119.76809526194</c:v>
                </c:pt>
                <c:pt idx="385" formatCode="_ * #,##0_ ;_ * \-#,##0_ ;_ * &quot;-&quot;_ ;_ @_ ">
                  <c:v>386516.36747351056</c:v>
                </c:pt>
                <c:pt idx="386" formatCode="_ * #,##0_ ;_ * \-#,##0_ ;_ * &quot;-&quot;_ ;_ @_ ">
                  <c:v>371178.18985931668</c:v>
                </c:pt>
                <c:pt idx="387" formatCode="_ * #,##0_ ;_ * \-#,##0_ ;_ * &quot;-&quot;_ ;_ @_ ">
                  <c:v>368139.65755825141</c:v>
                </c:pt>
                <c:pt idx="388" formatCode="_ * #,##0_ ;_ * \-#,##0_ ;_ * &quot;-&quot;_ ;_ @_ ">
                  <c:v>374115.86751009396</c:v>
                </c:pt>
                <c:pt idx="389" formatCode="_ * #,##0_ ;_ * \-#,##0_ ;_ * &quot;-&quot;_ ;_ @_ ">
                  <c:v>372085.33381793968</c:v>
                </c:pt>
                <c:pt idx="390" formatCode="_ * #,##0_ ;_ * \-#,##0_ ;_ * &quot;-&quot;_ ;_ @_ ">
                  <c:v>376686.24930768076</c:v>
                </c:pt>
                <c:pt idx="391" formatCode="_ * #,##0_ ;_ * \-#,##0_ ;_ * &quot;-&quot;_ ;_ @_ ">
                  <c:v>372803.81852742378</c:v>
                </c:pt>
                <c:pt idx="392" formatCode="_ * #,##0_ ;_ * \-#,##0_ ;_ * &quot;-&quot;_ ;_ @_ ">
                  <c:v>376817.31032313831</c:v>
                </c:pt>
                <c:pt idx="393" formatCode="_ * #,##0_ ;_ * \-#,##0_ ;_ * &quot;-&quot;_ ;_ @_ ">
                  <c:v>385702.93646411703</c:v>
                </c:pt>
                <c:pt idx="394" formatCode="_ * #,##0_ ;_ * \-#,##0_ ;_ * &quot;-&quot;_ ;_ @_ ">
                  <c:v>388978.01403695333</c:v>
                </c:pt>
                <c:pt idx="395" formatCode="_ * #,##0_ ;_ * \-#,##0_ ;_ * &quot;-&quot;_ ;_ @_ ">
                  <c:v>392620.31099258497</c:v>
                </c:pt>
                <c:pt idx="396" formatCode="_ * #,##0_ ;_ * \-#,##0_ ;_ * &quot;-&quot;_ ;_ @_ ">
                  <c:v>392119.76809526194</c:v>
                </c:pt>
                <c:pt idx="397" formatCode="_ * #,##0_ ;_ * \-#,##0_ ;_ * &quot;-&quot;_ ;_ @_ ">
                  <c:v>386516.36747351056</c:v>
                </c:pt>
                <c:pt idx="398" formatCode="_ * #,##0_ ;_ * \-#,##0_ ;_ * &quot;-&quot;_ ;_ @_ ">
                  <c:v>371178.18985931668</c:v>
                </c:pt>
                <c:pt idx="399" formatCode="_ * #,##0_ ;_ * \-#,##0_ ;_ * &quot;-&quot;_ ;_ @_ ">
                  <c:v>368139.65755825141</c:v>
                </c:pt>
                <c:pt idx="400" formatCode="_ * #,##0_ ;_ * \-#,##0_ ;_ * &quot;-&quot;_ ;_ @_ ">
                  <c:v>374115.86751009396</c:v>
                </c:pt>
                <c:pt idx="401" formatCode="_ * #,##0_ ;_ * \-#,##0_ ;_ * &quot;-&quot;_ ;_ @_ ">
                  <c:v>372085.33381793968</c:v>
                </c:pt>
                <c:pt idx="402" formatCode="_ * #,##0_ ;_ * \-#,##0_ ;_ * &quot;-&quot;_ ;_ @_ ">
                  <c:v>376686.24930768076</c:v>
                </c:pt>
                <c:pt idx="403" formatCode="_ * #,##0_ ;_ * \-#,##0_ ;_ * &quot;-&quot;_ ;_ @_ ">
                  <c:v>372803.81852742378</c:v>
                </c:pt>
                <c:pt idx="404" formatCode="_ * #,##0_ ;_ * \-#,##0_ ;_ * &quot;-&quot;_ ;_ @_ ">
                  <c:v>376817.31032313831</c:v>
                </c:pt>
                <c:pt idx="405" formatCode="_ * #,##0_ ;_ * \-#,##0_ ;_ * &quot;-&quot;_ ;_ @_ ">
                  <c:v>385702.93646411703</c:v>
                </c:pt>
                <c:pt idx="406" formatCode="_ * #,##0_ ;_ * \-#,##0_ ;_ * &quot;-&quot;_ ;_ @_ ">
                  <c:v>388978.01403695333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C71-4E5C-BF35-23FFC5797862}"/>
            </c:ext>
          </c:extLst>
        </c:ser>
        <c:ser>
          <c:idx val="1"/>
          <c:order val="1"/>
          <c:tx>
            <c:strRef>
              <c:f>Proyeccion_NPL!$AI$4</c:f>
              <c:strCache>
                <c:ptCount val="1"/>
                <c:pt idx="0">
                  <c:v>Cartera consumo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Proyeccion_NPL!$A$5:$A$411</c:f>
              <c:numCache>
                <c:formatCode>m/d/yyyy</c:formatCode>
                <c:ptCount val="407"/>
                <c:pt idx="0">
                  <c:v>34669</c:v>
                </c:pt>
                <c:pt idx="1">
                  <c:v>34700</c:v>
                </c:pt>
                <c:pt idx="2">
                  <c:v>34731</c:v>
                </c:pt>
                <c:pt idx="3">
                  <c:v>34759</c:v>
                </c:pt>
                <c:pt idx="4">
                  <c:v>34790</c:v>
                </c:pt>
                <c:pt idx="5">
                  <c:v>34820</c:v>
                </c:pt>
                <c:pt idx="6">
                  <c:v>34851</c:v>
                </c:pt>
                <c:pt idx="7">
                  <c:v>34881</c:v>
                </c:pt>
                <c:pt idx="8">
                  <c:v>34912</c:v>
                </c:pt>
                <c:pt idx="9">
                  <c:v>34943</c:v>
                </c:pt>
                <c:pt idx="10">
                  <c:v>34973</c:v>
                </c:pt>
                <c:pt idx="11">
                  <c:v>35004</c:v>
                </c:pt>
                <c:pt idx="12">
                  <c:v>35034</c:v>
                </c:pt>
                <c:pt idx="13">
                  <c:v>35065</c:v>
                </c:pt>
                <c:pt idx="14">
                  <c:v>35096</c:v>
                </c:pt>
                <c:pt idx="15">
                  <c:v>35125</c:v>
                </c:pt>
                <c:pt idx="16">
                  <c:v>35156</c:v>
                </c:pt>
                <c:pt idx="17">
                  <c:v>35186</c:v>
                </c:pt>
                <c:pt idx="18">
                  <c:v>35217</c:v>
                </c:pt>
                <c:pt idx="19">
                  <c:v>35247</c:v>
                </c:pt>
                <c:pt idx="20">
                  <c:v>35278</c:v>
                </c:pt>
                <c:pt idx="21">
                  <c:v>35309</c:v>
                </c:pt>
                <c:pt idx="22">
                  <c:v>35339</c:v>
                </c:pt>
                <c:pt idx="23">
                  <c:v>35370</c:v>
                </c:pt>
                <c:pt idx="24">
                  <c:v>35400</c:v>
                </c:pt>
                <c:pt idx="25">
                  <c:v>35431</c:v>
                </c:pt>
                <c:pt idx="26">
                  <c:v>35462</c:v>
                </c:pt>
                <c:pt idx="27">
                  <c:v>35490</c:v>
                </c:pt>
                <c:pt idx="28">
                  <c:v>35521</c:v>
                </c:pt>
                <c:pt idx="29">
                  <c:v>35551</c:v>
                </c:pt>
                <c:pt idx="30">
                  <c:v>35582</c:v>
                </c:pt>
                <c:pt idx="31">
                  <c:v>35612</c:v>
                </c:pt>
                <c:pt idx="32">
                  <c:v>35643</c:v>
                </c:pt>
                <c:pt idx="33">
                  <c:v>35674</c:v>
                </c:pt>
                <c:pt idx="34">
                  <c:v>35704</c:v>
                </c:pt>
                <c:pt idx="35">
                  <c:v>35735</c:v>
                </c:pt>
                <c:pt idx="36">
                  <c:v>35765</c:v>
                </c:pt>
                <c:pt idx="37">
                  <c:v>35796</c:v>
                </c:pt>
                <c:pt idx="38">
                  <c:v>35827</c:v>
                </c:pt>
                <c:pt idx="39">
                  <c:v>35855</c:v>
                </c:pt>
                <c:pt idx="40">
                  <c:v>35886</c:v>
                </c:pt>
                <c:pt idx="41">
                  <c:v>35916</c:v>
                </c:pt>
                <c:pt idx="42">
                  <c:v>35947</c:v>
                </c:pt>
                <c:pt idx="43">
                  <c:v>35977</c:v>
                </c:pt>
                <c:pt idx="44">
                  <c:v>36008</c:v>
                </c:pt>
                <c:pt idx="45">
                  <c:v>36039</c:v>
                </c:pt>
                <c:pt idx="46">
                  <c:v>36069</c:v>
                </c:pt>
                <c:pt idx="47">
                  <c:v>36100</c:v>
                </c:pt>
                <c:pt idx="48">
                  <c:v>36130</c:v>
                </c:pt>
                <c:pt idx="49">
                  <c:v>36161</c:v>
                </c:pt>
                <c:pt idx="50">
                  <c:v>36192</c:v>
                </c:pt>
                <c:pt idx="51">
                  <c:v>36220</c:v>
                </c:pt>
                <c:pt idx="52">
                  <c:v>36251</c:v>
                </c:pt>
                <c:pt idx="53">
                  <c:v>36281</c:v>
                </c:pt>
                <c:pt idx="54">
                  <c:v>36312</c:v>
                </c:pt>
                <c:pt idx="55">
                  <c:v>36342</c:v>
                </c:pt>
                <c:pt idx="56">
                  <c:v>36373</c:v>
                </c:pt>
                <c:pt idx="57">
                  <c:v>36404</c:v>
                </c:pt>
                <c:pt idx="58">
                  <c:v>36434</c:v>
                </c:pt>
                <c:pt idx="59">
                  <c:v>36465</c:v>
                </c:pt>
                <c:pt idx="60">
                  <c:v>36495</c:v>
                </c:pt>
                <c:pt idx="61">
                  <c:v>36526</c:v>
                </c:pt>
                <c:pt idx="62">
                  <c:v>36557</c:v>
                </c:pt>
                <c:pt idx="63">
                  <c:v>36586</c:v>
                </c:pt>
                <c:pt idx="64">
                  <c:v>36617</c:v>
                </c:pt>
                <c:pt idx="65">
                  <c:v>36647</c:v>
                </c:pt>
                <c:pt idx="66">
                  <c:v>36678</c:v>
                </c:pt>
                <c:pt idx="67">
                  <c:v>36708</c:v>
                </c:pt>
                <c:pt idx="68">
                  <c:v>36739</c:v>
                </c:pt>
                <c:pt idx="69">
                  <c:v>36770</c:v>
                </c:pt>
                <c:pt idx="70">
                  <c:v>36800</c:v>
                </c:pt>
                <c:pt idx="71">
                  <c:v>36831</c:v>
                </c:pt>
                <c:pt idx="72">
                  <c:v>36861</c:v>
                </c:pt>
                <c:pt idx="73">
                  <c:v>36892</c:v>
                </c:pt>
                <c:pt idx="74">
                  <c:v>36923</c:v>
                </c:pt>
                <c:pt idx="75">
                  <c:v>36951</c:v>
                </c:pt>
                <c:pt idx="76">
                  <c:v>36982</c:v>
                </c:pt>
                <c:pt idx="77">
                  <c:v>37012</c:v>
                </c:pt>
                <c:pt idx="78">
                  <c:v>37043</c:v>
                </c:pt>
                <c:pt idx="79">
                  <c:v>37073</c:v>
                </c:pt>
                <c:pt idx="80">
                  <c:v>37104</c:v>
                </c:pt>
                <c:pt idx="81">
                  <c:v>37135</c:v>
                </c:pt>
                <c:pt idx="82">
                  <c:v>37165</c:v>
                </c:pt>
                <c:pt idx="83">
                  <c:v>37196</c:v>
                </c:pt>
                <c:pt idx="84">
                  <c:v>37226</c:v>
                </c:pt>
                <c:pt idx="85">
                  <c:v>37257</c:v>
                </c:pt>
                <c:pt idx="86">
                  <c:v>37288</c:v>
                </c:pt>
                <c:pt idx="87">
                  <c:v>37316</c:v>
                </c:pt>
                <c:pt idx="88">
                  <c:v>37347</c:v>
                </c:pt>
                <c:pt idx="89">
                  <c:v>37377</c:v>
                </c:pt>
                <c:pt idx="90">
                  <c:v>37408</c:v>
                </c:pt>
                <c:pt idx="91">
                  <c:v>37438</c:v>
                </c:pt>
                <c:pt idx="92">
                  <c:v>37469</c:v>
                </c:pt>
                <c:pt idx="93">
                  <c:v>37500</c:v>
                </c:pt>
                <c:pt idx="94">
                  <c:v>37530</c:v>
                </c:pt>
                <c:pt idx="95">
                  <c:v>37561</c:v>
                </c:pt>
                <c:pt idx="96">
                  <c:v>37591</c:v>
                </c:pt>
                <c:pt idx="97">
                  <c:v>37622</c:v>
                </c:pt>
                <c:pt idx="98">
                  <c:v>37653</c:v>
                </c:pt>
                <c:pt idx="99">
                  <c:v>37681</c:v>
                </c:pt>
                <c:pt idx="100">
                  <c:v>37712</c:v>
                </c:pt>
                <c:pt idx="101">
                  <c:v>37742</c:v>
                </c:pt>
                <c:pt idx="102">
                  <c:v>37773</c:v>
                </c:pt>
                <c:pt idx="103">
                  <c:v>37803</c:v>
                </c:pt>
                <c:pt idx="104">
                  <c:v>37834</c:v>
                </c:pt>
                <c:pt idx="105">
                  <c:v>37865</c:v>
                </c:pt>
                <c:pt idx="106">
                  <c:v>37895</c:v>
                </c:pt>
                <c:pt idx="107">
                  <c:v>37926</c:v>
                </c:pt>
                <c:pt idx="108">
                  <c:v>37956</c:v>
                </c:pt>
                <c:pt idx="109">
                  <c:v>37987</c:v>
                </c:pt>
                <c:pt idx="110">
                  <c:v>38018</c:v>
                </c:pt>
                <c:pt idx="111">
                  <c:v>38047</c:v>
                </c:pt>
                <c:pt idx="112">
                  <c:v>38078</c:v>
                </c:pt>
                <c:pt idx="113">
                  <c:v>38108</c:v>
                </c:pt>
                <c:pt idx="114">
                  <c:v>38139</c:v>
                </c:pt>
                <c:pt idx="115">
                  <c:v>38169</c:v>
                </c:pt>
                <c:pt idx="116">
                  <c:v>38200</c:v>
                </c:pt>
                <c:pt idx="117">
                  <c:v>38231</c:v>
                </c:pt>
                <c:pt idx="118">
                  <c:v>38261</c:v>
                </c:pt>
                <c:pt idx="119">
                  <c:v>38292</c:v>
                </c:pt>
                <c:pt idx="120">
                  <c:v>38322</c:v>
                </c:pt>
                <c:pt idx="121">
                  <c:v>38353</c:v>
                </c:pt>
                <c:pt idx="122">
                  <c:v>38384</c:v>
                </c:pt>
                <c:pt idx="123">
                  <c:v>38412</c:v>
                </c:pt>
                <c:pt idx="124">
                  <c:v>38443</c:v>
                </c:pt>
                <c:pt idx="125">
                  <c:v>38473</c:v>
                </c:pt>
                <c:pt idx="126">
                  <c:v>38504</c:v>
                </c:pt>
                <c:pt idx="127">
                  <c:v>38534</c:v>
                </c:pt>
                <c:pt idx="128">
                  <c:v>38565</c:v>
                </c:pt>
                <c:pt idx="129">
                  <c:v>38596</c:v>
                </c:pt>
                <c:pt idx="130">
                  <c:v>38626</c:v>
                </c:pt>
                <c:pt idx="131">
                  <c:v>38657</c:v>
                </c:pt>
                <c:pt idx="132">
                  <c:v>38687</c:v>
                </c:pt>
                <c:pt idx="133">
                  <c:v>38718</c:v>
                </c:pt>
                <c:pt idx="134">
                  <c:v>38749</c:v>
                </c:pt>
                <c:pt idx="135">
                  <c:v>38777</c:v>
                </c:pt>
                <c:pt idx="136">
                  <c:v>38808</c:v>
                </c:pt>
                <c:pt idx="137">
                  <c:v>38838</c:v>
                </c:pt>
                <c:pt idx="138">
                  <c:v>38869</c:v>
                </c:pt>
                <c:pt idx="139">
                  <c:v>38899</c:v>
                </c:pt>
                <c:pt idx="140">
                  <c:v>38930</c:v>
                </c:pt>
                <c:pt idx="141">
                  <c:v>38961</c:v>
                </c:pt>
                <c:pt idx="142">
                  <c:v>38991</c:v>
                </c:pt>
                <c:pt idx="143">
                  <c:v>39022</c:v>
                </c:pt>
                <c:pt idx="144">
                  <c:v>39052</c:v>
                </c:pt>
                <c:pt idx="145">
                  <c:v>39083</c:v>
                </c:pt>
                <c:pt idx="146">
                  <c:v>39114</c:v>
                </c:pt>
                <c:pt idx="147">
                  <c:v>39142</c:v>
                </c:pt>
                <c:pt idx="148">
                  <c:v>39173</c:v>
                </c:pt>
                <c:pt idx="149">
                  <c:v>39203</c:v>
                </c:pt>
                <c:pt idx="150">
                  <c:v>39234</c:v>
                </c:pt>
                <c:pt idx="151">
                  <c:v>39264</c:v>
                </c:pt>
                <c:pt idx="152">
                  <c:v>39295</c:v>
                </c:pt>
                <c:pt idx="153">
                  <c:v>39326</c:v>
                </c:pt>
                <c:pt idx="154">
                  <c:v>39356</c:v>
                </c:pt>
                <c:pt idx="155">
                  <c:v>39387</c:v>
                </c:pt>
                <c:pt idx="156">
                  <c:v>39417</c:v>
                </c:pt>
                <c:pt idx="157">
                  <c:v>39448</c:v>
                </c:pt>
                <c:pt idx="158">
                  <c:v>39479</c:v>
                </c:pt>
                <c:pt idx="159">
                  <c:v>39508</c:v>
                </c:pt>
                <c:pt idx="160">
                  <c:v>39539</c:v>
                </c:pt>
                <c:pt idx="161">
                  <c:v>39569</c:v>
                </c:pt>
                <c:pt idx="162">
                  <c:v>39600</c:v>
                </c:pt>
                <c:pt idx="163">
                  <c:v>39630</c:v>
                </c:pt>
                <c:pt idx="164">
                  <c:v>39661</c:v>
                </c:pt>
                <c:pt idx="165">
                  <c:v>39692</c:v>
                </c:pt>
                <c:pt idx="166">
                  <c:v>39722</c:v>
                </c:pt>
                <c:pt idx="167">
                  <c:v>39753</c:v>
                </c:pt>
                <c:pt idx="168">
                  <c:v>39783</c:v>
                </c:pt>
                <c:pt idx="169">
                  <c:v>39814</c:v>
                </c:pt>
                <c:pt idx="170">
                  <c:v>39845</c:v>
                </c:pt>
                <c:pt idx="171">
                  <c:v>39873</c:v>
                </c:pt>
                <c:pt idx="172">
                  <c:v>39904</c:v>
                </c:pt>
                <c:pt idx="173">
                  <c:v>39934</c:v>
                </c:pt>
                <c:pt idx="174">
                  <c:v>39965</c:v>
                </c:pt>
                <c:pt idx="175">
                  <c:v>39995</c:v>
                </c:pt>
                <c:pt idx="176">
                  <c:v>40026</c:v>
                </c:pt>
                <c:pt idx="177">
                  <c:v>40057</c:v>
                </c:pt>
                <c:pt idx="178">
                  <c:v>40087</c:v>
                </c:pt>
                <c:pt idx="179">
                  <c:v>40118</c:v>
                </c:pt>
                <c:pt idx="180">
                  <c:v>40148</c:v>
                </c:pt>
                <c:pt idx="181">
                  <c:v>40179</c:v>
                </c:pt>
                <c:pt idx="182">
                  <c:v>40210</c:v>
                </c:pt>
                <c:pt idx="183">
                  <c:v>40238</c:v>
                </c:pt>
                <c:pt idx="184">
                  <c:v>40269</c:v>
                </c:pt>
                <c:pt idx="185">
                  <c:v>40299</c:v>
                </c:pt>
                <c:pt idx="186">
                  <c:v>40330</c:v>
                </c:pt>
                <c:pt idx="187">
                  <c:v>40360</c:v>
                </c:pt>
                <c:pt idx="188">
                  <c:v>40391</c:v>
                </c:pt>
                <c:pt idx="189">
                  <c:v>40422</c:v>
                </c:pt>
                <c:pt idx="190">
                  <c:v>40452</c:v>
                </c:pt>
                <c:pt idx="191">
                  <c:v>40483</c:v>
                </c:pt>
                <c:pt idx="192">
                  <c:v>40513</c:v>
                </c:pt>
                <c:pt idx="193">
                  <c:v>40544</c:v>
                </c:pt>
                <c:pt idx="194">
                  <c:v>40575</c:v>
                </c:pt>
                <c:pt idx="195">
                  <c:v>40603</c:v>
                </c:pt>
                <c:pt idx="196">
                  <c:v>40634</c:v>
                </c:pt>
                <c:pt idx="197">
                  <c:v>40664</c:v>
                </c:pt>
                <c:pt idx="198">
                  <c:v>40695</c:v>
                </c:pt>
                <c:pt idx="199">
                  <c:v>40725</c:v>
                </c:pt>
                <c:pt idx="200">
                  <c:v>40756</c:v>
                </c:pt>
                <c:pt idx="201">
                  <c:v>40787</c:v>
                </c:pt>
                <c:pt idx="202">
                  <c:v>40817</c:v>
                </c:pt>
                <c:pt idx="203">
                  <c:v>40848</c:v>
                </c:pt>
                <c:pt idx="204">
                  <c:v>40878</c:v>
                </c:pt>
                <c:pt idx="205">
                  <c:v>40909</c:v>
                </c:pt>
                <c:pt idx="206">
                  <c:v>40940</c:v>
                </c:pt>
                <c:pt idx="207">
                  <c:v>40969</c:v>
                </c:pt>
                <c:pt idx="208">
                  <c:v>41000</c:v>
                </c:pt>
                <c:pt idx="209">
                  <c:v>41030</c:v>
                </c:pt>
                <c:pt idx="210">
                  <c:v>41061</c:v>
                </c:pt>
                <c:pt idx="211">
                  <c:v>41091</c:v>
                </c:pt>
                <c:pt idx="212">
                  <c:v>41122</c:v>
                </c:pt>
                <c:pt idx="213">
                  <c:v>41153</c:v>
                </c:pt>
                <c:pt idx="214">
                  <c:v>41183</c:v>
                </c:pt>
                <c:pt idx="215">
                  <c:v>41214</c:v>
                </c:pt>
                <c:pt idx="216">
                  <c:v>41244</c:v>
                </c:pt>
                <c:pt idx="217">
                  <c:v>41275</c:v>
                </c:pt>
                <c:pt idx="218">
                  <c:v>41306</c:v>
                </c:pt>
                <c:pt idx="219">
                  <c:v>41334</c:v>
                </c:pt>
                <c:pt idx="220">
                  <c:v>41365</c:v>
                </c:pt>
                <c:pt idx="221">
                  <c:v>41395</c:v>
                </c:pt>
                <c:pt idx="222">
                  <c:v>41426</c:v>
                </c:pt>
                <c:pt idx="223">
                  <c:v>41456</c:v>
                </c:pt>
                <c:pt idx="224">
                  <c:v>41487</c:v>
                </c:pt>
                <c:pt idx="225">
                  <c:v>41518</c:v>
                </c:pt>
                <c:pt idx="226">
                  <c:v>41548</c:v>
                </c:pt>
                <c:pt idx="227">
                  <c:v>41579</c:v>
                </c:pt>
                <c:pt idx="228">
                  <c:v>41609</c:v>
                </c:pt>
                <c:pt idx="229">
                  <c:v>41640</c:v>
                </c:pt>
                <c:pt idx="230">
                  <c:v>41671</c:v>
                </c:pt>
                <c:pt idx="231">
                  <c:v>41699</c:v>
                </c:pt>
                <c:pt idx="232">
                  <c:v>41730</c:v>
                </c:pt>
                <c:pt idx="233">
                  <c:v>41760</c:v>
                </c:pt>
                <c:pt idx="234">
                  <c:v>41791</c:v>
                </c:pt>
                <c:pt idx="235">
                  <c:v>41821</c:v>
                </c:pt>
                <c:pt idx="236">
                  <c:v>41852</c:v>
                </c:pt>
                <c:pt idx="237">
                  <c:v>41883</c:v>
                </c:pt>
                <c:pt idx="238">
                  <c:v>41913</c:v>
                </c:pt>
                <c:pt idx="239">
                  <c:v>41944</c:v>
                </c:pt>
                <c:pt idx="240">
                  <c:v>41974</c:v>
                </c:pt>
                <c:pt idx="241">
                  <c:v>42005</c:v>
                </c:pt>
                <c:pt idx="242">
                  <c:v>42036</c:v>
                </c:pt>
                <c:pt idx="243">
                  <c:v>42064</c:v>
                </c:pt>
                <c:pt idx="244">
                  <c:v>42095</c:v>
                </c:pt>
                <c:pt idx="245">
                  <c:v>42125</c:v>
                </c:pt>
                <c:pt idx="246">
                  <c:v>42156</c:v>
                </c:pt>
                <c:pt idx="247">
                  <c:v>42186</c:v>
                </c:pt>
                <c:pt idx="248">
                  <c:v>42217</c:v>
                </c:pt>
                <c:pt idx="249">
                  <c:v>42248</c:v>
                </c:pt>
                <c:pt idx="250">
                  <c:v>42278</c:v>
                </c:pt>
                <c:pt idx="251">
                  <c:v>42309</c:v>
                </c:pt>
                <c:pt idx="252">
                  <c:v>42339</c:v>
                </c:pt>
                <c:pt idx="253">
                  <c:v>42370</c:v>
                </c:pt>
                <c:pt idx="254">
                  <c:v>42401</c:v>
                </c:pt>
                <c:pt idx="255">
                  <c:v>42430</c:v>
                </c:pt>
                <c:pt idx="256">
                  <c:v>42461</c:v>
                </c:pt>
                <c:pt idx="257">
                  <c:v>42491</c:v>
                </c:pt>
                <c:pt idx="258">
                  <c:v>42522</c:v>
                </c:pt>
                <c:pt idx="259">
                  <c:v>42552</c:v>
                </c:pt>
                <c:pt idx="260">
                  <c:v>42583</c:v>
                </c:pt>
                <c:pt idx="261">
                  <c:v>42614</c:v>
                </c:pt>
                <c:pt idx="262">
                  <c:v>42644</c:v>
                </c:pt>
                <c:pt idx="263">
                  <c:v>42675</c:v>
                </c:pt>
                <c:pt idx="264">
                  <c:v>42705</c:v>
                </c:pt>
                <c:pt idx="265">
                  <c:v>42736</c:v>
                </c:pt>
                <c:pt idx="266">
                  <c:v>42767</c:v>
                </c:pt>
                <c:pt idx="267">
                  <c:v>42795</c:v>
                </c:pt>
                <c:pt idx="268">
                  <c:v>42826</c:v>
                </c:pt>
                <c:pt idx="269">
                  <c:v>42856</c:v>
                </c:pt>
                <c:pt idx="270">
                  <c:v>42887</c:v>
                </c:pt>
                <c:pt idx="271">
                  <c:v>42917</c:v>
                </c:pt>
                <c:pt idx="272">
                  <c:v>42948</c:v>
                </c:pt>
                <c:pt idx="273">
                  <c:v>42979</c:v>
                </c:pt>
                <c:pt idx="274">
                  <c:v>43009</c:v>
                </c:pt>
                <c:pt idx="275">
                  <c:v>43040</c:v>
                </c:pt>
                <c:pt idx="276">
                  <c:v>43070</c:v>
                </c:pt>
                <c:pt idx="277">
                  <c:v>43101</c:v>
                </c:pt>
                <c:pt idx="278">
                  <c:v>43132</c:v>
                </c:pt>
                <c:pt idx="279">
                  <c:v>43160</c:v>
                </c:pt>
                <c:pt idx="280">
                  <c:v>43191</c:v>
                </c:pt>
                <c:pt idx="281">
                  <c:v>43221</c:v>
                </c:pt>
                <c:pt idx="282">
                  <c:v>43252</c:v>
                </c:pt>
                <c:pt idx="283">
                  <c:v>43282</c:v>
                </c:pt>
                <c:pt idx="284">
                  <c:v>43313</c:v>
                </c:pt>
                <c:pt idx="285">
                  <c:v>43344</c:v>
                </c:pt>
                <c:pt idx="286">
                  <c:v>43374</c:v>
                </c:pt>
                <c:pt idx="287">
                  <c:v>43405</c:v>
                </c:pt>
                <c:pt idx="288">
                  <c:v>43435</c:v>
                </c:pt>
                <c:pt idx="289">
                  <c:v>43466</c:v>
                </c:pt>
                <c:pt idx="290">
                  <c:v>43497</c:v>
                </c:pt>
                <c:pt idx="291">
                  <c:v>43525</c:v>
                </c:pt>
                <c:pt idx="292">
                  <c:v>43556</c:v>
                </c:pt>
                <c:pt idx="293">
                  <c:v>43586</c:v>
                </c:pt>
                <c:pt idx="294">
                  <c:v>43617</c:v>
                </c:pt>
                <c:pt idx="295">
                  <c:v>43647</c:v>
                </c:pt>
                <c:pt idx="296">
                  <c:v>43678</c:v>
                </c:pt>
                <c:pt idx="297">
                  <c:v>43709</c:v>
                </c:pt>
                <c:pt idx="298">
                  <c:v>43739</c:v>
                </c:pt>
                <c:pt idx="299">
                  <c:v>43770</c:v>
                </c:pt>
                <c:pt idx="300">
                  <c:v>43800</c:v>
                </c:pt>
                <c:pt idx="301">
                  <c:v>43831</c:v>
                </c:pt>
                <c:pt idx="302">
                  <c:v>43862</c:v>
                </c:pt>
                <c:pt idx="303">
                  <c:v>43891</c:v>
                </c:pt>
                <c:pt idx="304">
                  <c:v>43922</c:v>
                </c:pt>
                <c:pt idx="305">
                  <c:v>43952</c:v>
                </c:pt>
                <c:pt idx="306">
                  <c:v>43983</c:v>
                </c:pt>
                <c:pt idx="307">
                  <c:v>44013</c:v>
                </c:pt>
                <c:pt idx="308">
                  <c:v>44044</c:v>
                </c:pt>
                <c:pt idx="309">
                  <c:v>44075</c:v>
                </c:pt>
                <c:pt idx="310">
                  <c:v>44105</c:v>
                </c:pt>
                <c:pt idx="311">
                  <c:v>44136</c:v>
                </c:pt>
                <c:pt idx="312">
                  <c:v>44166</c:v>
                </c:pt>
                <c:pt idx="313">
                  <c:v>44197</c:v>
                </c:pt>
                <c:pt idx="314">
                  <c:v>44228</c:v>
                </c:pt>
                <c:pt idx="315">
                  <c:v>44256</c:v>
                </c:pt>
                <c:pt idx="316">
                  <c:v>44287</c:v>
                </c:pt>
                <c:pt idx="317">
                  <c:v>44317</c:v>
                </c:pt>
                <c:pt idx="318">
                  <c:v>44348</c:v>
                </c:pt>
                <c:pt idx="319">
                  <c:v>44378</c:v>
                </c:pt>
                <c:pt idx="320">
                  <c:v>44409</c:v>
                </c:pt>
                <c:pt idx="321">
                  <c:v>44440</c:v>
                </c:pt>
                <c:pt idx="322">
                  <c:v>44470</c:v>
                </c:pt>
                <c:pt idx="323">
                  <c:v>44501</c:v>
                </c:pt>
                <c:pt idx="324">
                  <c:v>44531</c:v>
                </c:pt>
                <c:pt idx="325">
                  <c:v>44562</c:v>
                </c:pt>
                <c:pt idx="326">
                  <c:v>44593</c:v>
                </c:pt>
                <c:pt idx="327">
                  <c:v>44621</c:v>
                </c:pt>
                <c:pt idx="328">
                  <c:v>44652</c:v>
                </c:pt>
                <c:pt idx="329">
                  <c:v>44682</c:v>
                </c:pt>
                <c:pt idx="330">
                  <c:v>44713</c:v>
                </c:pt>
                <c:pt idx="331">
                  <c:v>44743</c:v>
                </c:pt>
                <c:pt idx="332">
                  <c:v>44774</c:v>
                </c:pt>
                <c:pt idx="333">
                  <c:v>44805</c:v>
                </c:pt>
                <c:pt idx="334">
                  <c:v>44835</c:v>
                </c:pt>
                <c:pt idx="335">
                  <c:v>44866</c:v>
                </c:pt>
                <c:pt idx="336">
                  <c:v>44896</c:v>
                </c:pt>
                <c:pt idx="337">
                  <c:v>44927</c:v>
                </c:pt>
                <c:pt idx="338">
                  <c:v>44958</c:v>
                </c:pt>
                <c:pt idx="339">
                  <c:v>44986</c:v>
                </c:pt>
                <c:pt idx="340">
                  <c:v>45017</c:v>
                </c:pt>
                <c:pt idx="341">
                  <c:v>45047</c:v>
                </c:pt>
                <c:pt idx="342">
                  <c:v>45078</c:v>
                </c:pt>
                <c:pt idx="343">
                  <c:v>45108</c:v>
                </c:pt>
                <c:pt idx="344">
                  <c:v>45139</c:v>
                </c:pt>
                <c:pt idx="345">
                  <c:v>45170</c:v>
                </c:pt>
                <c:pt idx="346">
                  <c:v>45200</c:v>
                </c:pt>
                <c:pt idx="347">
                  <c:v>45231</c:v>
                </c:pt>
                <c:pt idx="348">
                  <c:v>45261</c:v>
                </c:pt>
                <c:pt idx="349">
                  <c:v>45292</c:v>
                </c:pt>
                <c:pt idx="350">
                  <c:v>45323</c:v>
                </c:pt>
                <c:pt idx="351">
                  <c:v>45352</c:v>
                </c:pt>
                <c:pt idx="352">
                  <c:v>45383</c:v>
                </c:pt>
                <c:pt idx="353">
                  <c:v>45413</c:v>
                </c:pt>
                <c:pt idx="354">
                  <c:v>45444</c:v>
                </c:pt>
                <c:pt idx="355">
                  <c:v>45474</c:v>
                </c:pt>
                <c:pt idx="356">
                  <c:v>45505</c:v>
                </c:pt>
                <c:pt idx="357">
                  <c:v>45536</c:v>
                </c:pt>
                <c:pt idx="358">
                  <c:v>45566</c:v>
                </c:pt>
                <c:pt idx="359">
                  <c:v>45597</c:v>
                </c:pt>
                <c:pt idx="360">
                  <c:v>45627</c:v>
                </c:pt>
                <c:pt idx="361">
                  <c:v>45658</c:v>
                </c:pt>
                <c:pt idx="362">
                  <c:v>45689</c:v>
                </c:pt>
                <c:pt idx="363">
                  <c:v>45717</c:v>
                </c:pt>
                <c:pt idx="364">
                  <c:v>45748</c:v>
                </c:pt>
                <c:pt idx="365">
                  <c:v>45778</c:v>
                </c:pt>
                <c:pt idx="366">
                  <c:v>45809</c:v>
                </c:pt>
                <c:pt idx="367">
                  <c:v>45839</c:v>
                </c:pt>
                <c:pt idx="368">
                  <c:v>45870</c:v>
                </c:pt>
                <c:pt idx="369">
                  <c:v>45901</c:v>
                </c:pt>
                <c:pt idx="370">
                  <c:v>45931</c:v>
                </c:pt>
                <c:pt idx="371">
                  <c:v>45962</c:v>
                </c:pt>
                <c:pt idx="372">
                  <c:v>45992</c:v>
                </c:pt>
                <c:pt idx="373">
                  <c:v>46023</c:v>
                </c:pt>
                <c:pt idx="374">
                  <c:v>46054</c:v>
                </c:pt>
                <c:pt idx="375">
                  <c:v>46082</c:v>
                </c:pt>
                <c:pt idx="376">
                  <c:v>46113</c:v>
                </c:pt>
                <c:pt idx="377">
                  <c:v>46143</c:v>
                </c:pt>
                <c:pt idx="378">
                  <c:v>46174</c:v>
                </c:pt>
                <c:pt idx="379">
                  <c:v>46204</c:v>
                </c:pt>
                <c:pt idx="380">
                  <c:v>46235</c:v>
                </c:pt>
                <c:pt idx="381">
                  <c:v>46266</c:v>
                </c:pt>
                <c:pt idx="382">
                  <c:v>46296</c:v>
                </c:pt>
                <c:pt idx="383">
                  <c:v>46327</c:v>
                </c:pt>
                <c:pt idx="384">
                  <c:v>46357</c:v>
                </c:pt>
                <c:pt idx="385">
                  <c:v>46388</c:v>
                </c:pt>
                <c:pt idx="386">
                  <c:v>46419</c:v>
                </c:pt>
                <c:pt idx="387">
                  <c:v>46447</c:v>
                </c:pt>
                <c:pt idx="388">
                  <c:v>46478</c:v>
                </c:pt>
                <c:pt idx="389">
                  <c:v>46508</c:v>
                </c:pt>
                <c:pt idx="390">
                  <c:v>46539</c:v>
                </c:pt>
                <c:pt idx="391">
                  <c:v>46569</c:v>
                </c:pt>
                <c:pt idx="392">
                  <c:v>46600</c:v>
                </c:pt>
                <c:pt idx="393">
                  <c:v>46631</c:v>
                </c:pt>
                <c:pt idx="394">
                  <c:v>46661</c:v>
                </c:pt>
                <c:pt idx="395">
                  <c:v>46692</c:v>
                </c:pt>
                <c:pt idx="396">
                  <c:v>46722</c:v>
                </c:pt>
                <c:pt idx="397">
                  <c:v>46753</c:v>
                </c:pt>
                <c:pt idx="398">
                  <c:v>46784</c:v>
                </c:pt>
                <c:pt idx="399">
                  <c:v>46813</c:v>
                </c:pt>
                <c:pt idx="400">
                  <c:v>46844</c:v>
                </c:pt>
                <c:pt idx="401">
                  <c:v>46874</c:v>
                </c:pt>
                <c:pt idx="402">
                  <c:v>46905</c:v>
                </c:pt>
                <c:pt idx="403">
                  <c:v>46935</c:v>
                </c:pt>
                <c:pt idx="404">
                  <c:v>46966</c:v>
                </c:pt>
                <c:pt idx="405">
                  <c:v>46997</c:v>
                </c:pt>
                <c:pt idx="406">
                  <c:v>47027</c:v>
                </c:pt>
              </c:numCache>
            </c:numRef>
          </c:cat>
          <c:val>
            <c:numRef>
              <c:f>Proyeccion_NPL!$AI$5:$AI$411</c:f>
              <c:numCache>
                <c:formatCode>0.0</c:formatCode>
                <c:ptCount val="407"/>
                <c:pt idx="0">
                  <c:v>5413.4141299999992</c:v>
                </c:pt>
                <c:pt idx="1">
                  <c:v>5645.6335900000004</c:v>
                </c:pt>
                <c:pt idx="2">
                  <c:v>5714.4182600000004</c:v>
                </c:pt>
                <c:pt idx="3">
                  <c:v>5828.1441399999994</c:v>
                </c:pt>
                <c:pt idx="4">
                  <c:v>5970.7463700000008</c:v>
                </c:pt>
                <c:pt idx="5">
                  <c:v>6077.1305299999995</c:v>
                </c:pt>
                <c:pt idx="6">
                  <c:v>6141.0301099999997</c:v>
                </c:pt>
                <c:pt idx="7">
                  <c:v>6227.5415399999993</c:v>
                </c:pt>
                <c:pt idx="8">
                  <c:v>6325.7461800000001</c:v>
                </c:pt>
                <c:pt idx="9">
                  <c:v>6472.4305300000015</c:v>
                </c:pt>
                <c:pt idx="10">
                  <c:v>6591.4236300000002</c:v>
                </c:pt>
                <c:pt idx="11">
                  <c:v>6690.6694599999992</c:v>
                </c:pt>
                <c:pt idx="12">
                  <c:v>6735.1318300000003</c:v>
                </c:pt>
                <c:pt idx="13">
                  <c:v>6892.3545299999996</c:v>
                </c:pt>
                <c:pt idx="14">
                  <c:v>6983.8367400000006</c:v>
                </c:pt>
                <c:pt idx="15">
                  <c:v>7068.8791500000007</c:v>
                </c:pt>
                <c:pt idx="16">
                  <c:v>7166.5109399999965</c:v>
                </c:pt>
                <c:pt idx="17">
                  <c:v>7198.3922000000011</c:v>
                </c:pt>
                <c:pt idx="18">
                  <c:v>7227.9785699999993</c:v>
                </c:pt>
                <c:pt idx="19">
                  <c:v>7345.5397699999994</c:v>
                </c:pt>
                <c:pt idx="20">
                  <c:v>7418.3198300000022</c:v>
                </c:pt>
                <c:pt idx="21">
                  <c:v>7505.3570400000017</c:v>
                </c:pt>
                <c:pt idx="22">
                  <c:v>7496.0020200000017</c:v>
                </c:pt>
                <c:pt idx="23">
                  <c:v>7385.9305099999992</c:v>
                </c:pt>
                <c:pt idx="24">
                  <c:v>6781.9526299999998</c:v>
                </c:pt>
                <c:pt idx="25">
                  <c:v>6988.0017599999992</c:v>
                </c:pt>
                <c:pt idx="26">
                  <c:v>7165.5648699999983</c:v>
                </c:pt>
                <c:pt idx="27">
                  <c:v>7285.696899999999</c:v>
                </c:pt>
                <c:pt idx="28">
                  <c:v>7264.2352300000002</c:v>
                </c:pt>
                <c:pt idx="29">
                  <c:v>7425.6899799999992</c:v>
                </c:pt>
                <c:pt idx="30">
                  <c:v>7612.3735299999989</c:v>
                </c:pt>
                <c:pt idx="31">
                  <c:v>7753.0286000000024</c:v>
                </c:pt>
                <c:pt idx="32">
                  <c:v>7956.2143299999989</c:v>
                </c:pt>
                <c:pt idx="33">
                  <c:v>8156.3477400000011</c:v>
                </c:pt>
                <c:pt idx="34">
                  <c:v>8321.3742999999995</c:v>
                </c:pt>
                <c:pt idx="35">
                  <c:v>8551.3068400000011</c:v>
                </c:pt>
                <c:pt idx="36">
                  <c:v>8649.0250299999989</c:v>
                </c:pt>
                <c:pt idx="37">
                  <c:v>8460.9481099999994</c:v>
                </c:pt>
                <c:pt idx="38">
                  <c:v>9189.9727500000008</c:v>
                </c:pt>
                <c:pt idx="39">
                  <c:v>9315.1460999999999</c:v>
                </c:pt>
                <c:pt idx="40">
                  <c:v>9489.5742999999984</c:v>
                </c:pt>
                <c:pt idx="41">
                  <c:v>9728.1269800000009</c:v>
                </c:pt>
                <c:pt idx="42">
                  <c:v>9698.910079999996</c:v>
                </c:pt>
                <c:pt idx="43">
                  <c:v>9700.2715099999987</c:v>
                </c:pt>
                <c:pt idx="44">
                  <c:v>9811.7040699999998</c:v>
                </c:pt>
                <c:pt idx="45">
                  <c:v>9766.5655399999996</c:v>
                </c:pt>
                <c:pt idx="46">
                  <c:v>9783.2181700000001</c:v>
                </c:pt>
                <c:pt idx="47">
                  <c:v>9692.4891900000039</c:v>
                </c:pt>
                <c:pt idx="48">
                  <c:v>9531.1916999999994</c:v>
                </c:pt>
                <c:pt idx="49">
                  <c:v>9787.8204900000001</c:v>
                </c:pt>
                <c:pt idx="50">
                  <c:v>9604.2026300000016</c:v>
                </c:pt>
                <c:pt idx="51">
                  <c:v>9405.3035200000013</c:v>
                </c:pt>
                <c:pt idx="52">
                  <c:v>9321.2903700000006</c:v>
                </c:pt>
                <c:pt idx="53">
                  <c:v>9060.7238400000024</c:v>
                </c:pt>
                <c:pt idx="54">
                  <c:v>8792.0564400000021</c:v>
                </c:pt>
                <c:pt idx="55">
                  <c:v>8057.75396</c:v>
                </c:pt>
                <c:pt idx="56">
                  <c:v>7774.5476800000006</c:v>
                </c:pt>
                <c:pt idx="57">
                  <c:v>7605.1077600000008</c:v>
                </c:pt>
                <c:pt idx="58">
                  <c:v>7419.3172200000008</c:v>
                </c:pt>
                <c:pt idx="59">
                  <c:v>7365.80357</c:v>
                </c:pt>
                <c:pt idx="60">
                  <c:v>6853.4465899999987</c:v>
                </c:pt>
                <c:pt idx="61">
                  <c:v>6672.1931499999992</c:v>
                </c:pt>
                <c:pt idx="62">
                  <c:v>6595.6072999999997</c:v>
                </c:pt>
                <c:pt idx="63">
                  <c:v>6521.4286700000002</c:v>
                </c:pt>
                <c:pt idx="64">
                  <c:v>6563.9780999999994</c:v>
                </c:pt>
                <c:pt idx="65">
                  <c:v>6573.8723899999995</c:v>
                </c:pt>
                <c:pt idx="66">
                  <c:v>6583.66003</c:v>
                </c:pt>
                <c:pt idx="67">
                  <c:v>6616.9541200000003</c:v>
                </c:pt>
                <c:pt idx="68">
                  <c:v>6743.8777999999993</c:v>
                </c:pt>
                <c:pt idx="69">
                  <c:v>6751.2401199999995</c:v>
                </c:pt>
                <c:pt idx="70">
                  <c:v>6661.1618399999998</c:v>
                </c:pt>
                <c:pt idx="71">
                  <c:v>6692.8419599999997</c:v>
                </c:pt>
                <c:pt idx="72">
                  <c:v>6665.9786699999986</c:v>
                </c:pt>
                <c:pt idx="73">
                  <c:v>6670.3832399999992</c:v>
                </c:pt>
                <c:pt idx="74">
                  <c:v>6729.6215699999993</c:v>
                </c:pt>
                <c:pt idx="75">
                  <c:v>6698.980959999999</c:v>
                </c:pt>
                <c:pt idx="76">
                  <c:v>6725.4236200000005</c:v>
                </c:pt>
                <c:pt idx="77">
                  <c:v>6843.2799900000009</c:v>
                </c:pt>
                <c:pt idx="78">
                  <c:v>6898.4889599999997</c:v>
                </c:pt>
                <c:pt idx="79">
                  <c:v>6964.317649999999</c:v>
                </c:pt>
                <c:pt idx="80">
                  <c:v>7059.7755199999992</c:v>
                </c:pt>
                <c:pt idx="81">
                  <c:v>7155.98567</c:v>
                </c:pt>
                <c:pt idx="82">
                  <c:v>7298.7602100000004</c:v>
                </c:pt>
                <c:pt idx="83">
                  <c:v>7433.4427100000003</c:v>
                </c:pt>
                <c:pt idx="84">
                  <c:v>7458.2705399999995</c:v>
                </c:pt>
                <c:pt idx="85">
                  <c:v>6706.318220000001</c:v>
                </c:pt>
                <c:pt idx="86">
                  <c:v>6763.78593</c:v>
                </c:pt>
                <c:pt idx="87">
                  <c:v>6615.8594800000001</c:v>
                </c:pt>
                <c:pt idx="88">
                  <c:v>6723.9035100000001</c:v>
                </c:pt>
                <c:pt idx="89">
                  <c:v>6947.6959399999996</c:v>
                </c:pt>
                <c:pt idx="90">
                  <c:v>6969.9154499999995</c:v>
                </c:pt>
                <c:pt idx="91">
                  <c:v>7172.7224299999989</c:v>
                </c:pt>
                <c:pt idx="92">
                  <c:v>7297.3329700000004</c:v>
                </c:pt>
                <c:pt idx="93">
                  <c:v>7427.8241599999974</c:v>
                </c:pt>
                <c:pt idx="94">
                  <c:v>7581.20712</c:v>
                </c:pt>
                <c:pt idx="95">
                  <c:v>7735.1655300000002</c:v>
                </c:pt>
                <c:pt idx="96">
                  <c:v>7854.7573199999997</c:v>
                </c:pt>
                <c:pt idx="97">
                  <c:v>8015.7309800000003</c:v>
                </c:pt>
                <c:pt idx="98">
                  <c:v>8063.4273600000006</c:v>
                </c:pt>
                <c:pt idx="99">
                  <c:v>8097.8787199999988</c:v>
                </c:pt>
                <c:pt idx="100">
                  <c:v>8270.0023900000015</c:v>
                </c:pt>
                <c:pt idx="101">
                  <c:v>8419.3460999999988</c:v>
                </c:pt>
                <c:pt idx="102">
                  <c:v>8578.8609300000007</c:v>
                </c:pt>
                <c:pt idx="103">
                  <c:v>8726.65049</c:v>
                </c:pt>
                <c:pt idx="104">
                  <c:v>8906.8699800000013</c:v>
                </c:pt>
                <c:pt idx="105">
                  <c:v>9033.8043799999996</c:v>
                </c:pt>
                <c:pt idx="106">
                  <c:v>9224.8044700000009</c:v>
                </c:pt>
                <c:pt idx="107">
                  <c:v>9434.4820899999995</c:v>
                </c:pt>
                <c:pt idx="108">
                  <c:v>9586.7247900000002</c:v>
                </c:pt>
                <c:pt idx="109">
                  <c:v>9907.1937999999991</c:v>
                </c:pt>
                <c:pt idx="110">
                  <c:v>10001.196</c:v>
                </c:pt>
                <c:pt idx="111">
                  <c:v>10175.358479999999</c:v>
                </c:pt>
                <c:pt idx="112">
                  <c:v>10459.347839999999</c:v>
                </c:pt>
                <c:pt idx="113">
                  <c:v>10658.407790000001</c:v>
                </c:pt>
                <c:pt idx="114">
                  <c:v>10844.950909999998</c:v>
                </c:pt>
                <c:pt idx="115">
                  <c:v>11093.631769999998</c:v>
                </c:pt>
                <c:pt idx="116">
                  <c:v>11337.76188</c:v>
                </c:pt>
                <c:pt idx="117">
                  <c:v>11656.89329</c:v>
                </c:pt>
                <c:pt idx="118">
                  <c:v>11953.778840000001</c:v>
                </c:pt>
                <c:pt idx="119">
                  <c:v>12297.905209999997</c:v>
                </c:pt>
                <c:pt idx="120">
                  <c:v>12673.770849999999</c:v>
                </c:pt>
                <c:pt idx="121">
                  <c:v>12895.679529999999</c:v>
                </c:pt>
                <c:pt idx="122">
                  <c:v>13144.840750000003</c:v>
                </c:pt>
                <c:pt idx="123">
                  <c:v>13346.750059999998</c:v>
                </c:pt>
                <c:pt idx="124">
                  <c:v>13782.676720000001</c:v>
                </c:pt>
                <c:pt idx="125">
                  <c:v>14106.983610000001</c:v>
                </c:pt>
                <c:pt idx="126">
                  <c:v>14460.473450000001</c:v>
                </c:pt>
                <c:pt idx="127">
                  <c:v>14894.255619999996</c:v>
                </c:pt>
                <c:pt idx="128">
                  <c:v>15345.71011</c:v>
                </c:pt>
                <c:pt idx="129">
                  <c:v>15887.504429999997</c:v>
                </c:pt>
                <c:pt idx="130">
                  <c:v>16331.594059999999</c:v>
                </c:pt>
                <c:pt idx="131">
                  <c:v>16912.903870000002</c:v>
                </c:pt>
                <c:pt idx="132">
                  <c:v>17583.385480000001</c:v>
                </c:pt>
                <c:pt idx="133">
                  <c:v>17991.71371</c:v>
                </c:pt>
                <c:pt idx="134">
                  <c:v>18558.909310000003</c:v>
                </c:pt>
                <c:pt idx="135">
                  <c:v>19210.813670000003</c:v>
                </c:pt>
                <c:pt idx="136">
                  <c:v>19890.296410000003</c:v>
                </c:pt>
                <c:pt idx="137">
                  <c:v>20679.770559999997</c:v>
                </c:pt>
                <c:pt idx="138">
                  <c:v>21333.731250000001</c:v>
                </c:pt>
                <c:pt idx="139">
                  <c:v>22006.120550000003</c:v>
                </c:pt>
                <c:pt idx="140">
                  <c:v>22828.168150000001</c:v>
                </c:pt>
                <c:pt idx="141">
                  <c:v>23793.424309999999</c:v>
                </c:pt>
                <c:pt idx="142">
                  <c:v>24543.334300000002</c:v>
                </c:pt>
                <c:pt idx="143">
                  <c:v>25397.244630000001</c:v>
                </c:pt>
                <c:pt idx="144">
                  <c:v>26299.944860000003</c:v>
                </c:pt>
                <c:pt idx="145">
                  <c:v>26888.267189999999</c:v>
                </c:pt>
                <c:pt idx="146">
                  <c:v>27592.361519999995</c:v>
                </c:pt>
                <c:pt idx="147">
                  <c:v>28660.461380000004</c:v>
                </c:pt>
                <c:pt idx="148">
                  <c:v>29652.169919999997</c:v>
                </c:pt>
                <c:pt idx="149">
                  <c:v>30375.334740000002</c:v>
                </c:pt>
                <c:pt idx="150">
                  <c:v>31128.380899999996</c:v>
                </c:pt>
                <c:pt idx="151">
                  <c:v>31919.717600000007</c:v>
                </c:pt>
                <c:pt idx="152">
                  <c:v>32610.949709999994</c:v>
                </c:pt>
                <c:pt idx="153">
                  <c:v>33287.189319999998</c:v>
                </c:pt>
                <c:pt idx="154">
                  <c:v>33853.922720000002</c:v>
                </c:pt>
                <c:pt idx="155">
                  <c:v>34361.631189999993</c:v>
                </c:pt>
                <c:pt idx="156">
                  <c:v>34912.636650000015</c:v>
                </c:pt>
                <c:pt idx="157">
                  <c:v>35187.139240000011</c:v>
                </c:pt>
                <c:pt idx="158">
                  <c:v>35500.521560000001</c:v>
                </c:pt>
                <c:pt idx="159">
                  <c:v>35856.457119999999</c:v>
                </c:pt>
                <c:pt idx="160">
                  <c:v>36442.346359999996</c:v>
                </c:pt>
                <c:pt idx="161">
                  <c:v>36955.916829999995</c:v>
                </c:pt>
                <c:pt idx="162">
                  <c:v>37106.301979999997</c:v>
                </c:pt>
                <c:pt idx="163">
                  <c:v>37609.43391</c:v>
                </c:pt>
                <c:pt idx="164">
                  <c:v>37981.101949999997</c:v>
                </c:pt>
                <c:pt idx="165">
                  <c:v>38395.135239999996</c:v>
                </c:pt>
                <c:pt idx="166">
                  <c:v>38749.216899999999</c:v>
                </c:pt>
                <c:pt idx="167">
                  <c:v>38946.635979999999</c:v>
                </c:pt>
                <c:pt idx="168">
                  <c:v>38970.088360000009</c:v>
                </c:pt>
                <c:pt idx="169">
                  <c:v>38738.517249999997</c:v>
                </c:pt>
                <c:pt idx="170">
                  <c:v>38556.754099999998</c:v>
                </c:pt>
                <c:pt idx="171">
                  <c:v>38333.509020000012</c:v>
                </c:pt>
                <c:pt idx="172">
                  <c:v>38155.247840000004</c:v>
                </c:pt>
                <c:pt idx="173">
                  <c:v>38004.351470000001</c:v>
                </c:pt>
                <c:pt idx="174">
                  <c:v>38037.473210000011</c:v>
                </c:pt>
                <c:pt idx="175">
                  <c:v>38099.076930000017</c:v>
                </c:pt>
                <c:pt idx="176">
                  <c:v>38277.692409999996</c:v>
                </c:pt>
                <c:pt idx="177">
                  <c:v>38361.152670000003</c:v>
                </c:pt>
                <c:pt idx="178">
                  <c:v>38615.861860000005</c:v>
                </c:pt>
                <c:pt idx="179">
                  <c:v>39295.712310000003</c:v>
                </c:pt>
                <c:pt idx="180">
                  <c:v>39490.38078</c:v>
                </c:pt>
                <c:pt idx="181">
                  <c:v>39647.381299999986</c:v>
                </c:pt>
                <c:pt idx="182">
                  <c:v>39894.517800000001</c:v>
                </c:pt>
                <c:pt idx="183">
                  <c:v>40081.341100000005</c:v>
                </c:pt>
                <c:pt idx="184">
                  <c:v>40364.484649999999</c:v>
                </c:pt>
                <c:pt idx="185">
                  <c:v>40894.908779999991</c:v>
                </c:pt>
                <c:pt idx="186">
                  <c:v>41369.182550000012</c:v>
                </c:pt>
                <c:pt idx="187">
                  <c:v>41937.143179999999</c:v>
                </c:pt>
                <c:pt idx="188">
                  <c:v>42597.942030000006</c:v>
                </c:pt>
                <c:pt idx="189">
                  <c:v>43433.754829999998</c:v>
                </c:pt>
                <c:pt idx="190">
                  <c:v>44167.981439999996</c:v>
                </c:pt>
                <c:pt idx="191">
                  <c:v>45125.927300000003</c:v>
                </c:pt>
                <c:pt idx="192">
                  <c:v>46008.219710000005</c:v>
                </c:pt>
                <c:pt idx="193">
                  <c:v>46514.884410000006</c:v>
                </c:pt>
                <c:pt idx="194">
                  <c:v>47210.067379999986</c:v>
                </c:pt>
                <c:pt idx="195">
                  <c:v>48011.491700000013</c:v>
                </c:pt>
                <c:pt idx="196">
                  <c:v>50058.363500000007</c:v>
                </c:pt>
                <c:pt idx="197">
                  <c:v>51548.965630000013</c:v>
                </c:pt>
                <c:pt idx="198">
                  <c:v>52716.509130000006</c:v>
                </c:pt>
                <c:pt idx="199">
                  <c:v>53624.43548</c:v>
                </c:pt>
                <c:pt idx="200">
                  <c:v>54681.139380000001</c:v>
                </c:pt>
                <c:pt idx="201">
                  <c:v>55672.41167999999</c:v>
                </c:pt>
                <c:pt idx="202">
                  <c:v>56589.388759999973</c:v>
                </c:pt>
                <c:pt idx="203">
                  <c:v>57794.046680000014</c:v>
                </c:pt>
                <c:pt idx="204">
                  <c:v>58882.008100000006</c:v>
                </c:pt>
                <c:pt idx="205">
                  <c:v>59390.103190000009</c:v>
                </c:pt>
                <c:pt idx="206">
                  <c:v>60310.28428</c:v>
                </c:pt>
                <c:pt idx="207">
                  <c:v>61302.520519999998</c:v>
                </c:pt>
                <c:pt idx="208">
                  <c:v>62174.259519999992</c:v>
                </c:pt>
                <c:pt idx="209">
                  <c:v>63164.930909999981</c:v>
                </c:pt>
                <c:pt idx="210">
                  <c:v>63995.186600000001</c:v>
                </c:pt>
                <c:pt idx="211">
                  <c:v>64806.742470000005</c:v>
                </c:pt>
                <c:pt idx="212">
                  <c:v>65697.369510000019</c:v>
                </c:pt>
                <c:pt idx="213">
                  <c:v>66462.629050000018</c:v>
                </c:pt>
                <c:pt idx="214">
                  <c:v>67299.109869999986</c:v>
                </c:pt>
                <c:pt idx="215">
                  <c:v>68331.343600000007</c:v>
                </c:pt>
                <c:pt idx="216">
                  <c:v>69063.443469999984</c:v>
                </c:pt>
                <c:pt idx="217">
                  <c:v>69406.499379999994</c:v>
                </c:pt>
                <c:pt idx="218">
                  <c:v>69958.060799999977</c:v>
                </c:pt>
                <c:pt idx="219">
                  <c:v>70480.376569999993</c:v>
                </c:pt>
                <c:pt idx="220">
                  <c:v>71200.19809999998</c:v>
                </c:pt>
                <c:pt idx="221">
                  <c:v>71886.607380000001</c:v>
                </c:pt>
                <c:pt idx="222">
                  <c:v>72455.845829999991</c:v>
                </c:pt>
                <c:pt idx="223">
                  <c:v>73265.04737</c:v>
                </c:pt>
                <c:pt idx="224">
                  <c:v>74056.42459000001</c:v>
                </c:pt>
                <c:pt idx="225">
                  <c:v>74897.128190000003</c:v>
                </c:pt>
                <c:pt idx="226">
                  <c:v>75742.846339999989</c:v>
                </c:pt>
                <c:pt idx="227">
                  <c:v>76559.890570000003</c:v>
                </c:pt>
                <c:pt idx="228">
                  <c:v>77288.105970000004</c:v>
                </c:pt>
                <c:pt idx="229">
                  <c:v>77593.389119999993</c:v>
                </c:pt>
                <c:pt idx="230">
                  <c:v>78051.765690000029</c:v>
                </c:pt>
                <c:pt idx="231">
                  <c:v>78562.287120000023</c:v>
                </c:pt>
                <c:pt idx="232">
                  <c:v>79418.540820000009</c:v>
                </c:pt>
                <c:pt idx="233">
                  <c:v>80869.763000000006</c:v>
                </c:pt>
                <c:pt idx="234">
                  <c:v>81498.994420000003</c:v>
                </c:pt>
                <c:pt idx="235">
                  <c:v>82411.352389999985</c:v>
                </c:pt>
                <c:pt idx="236">
                  <c:v>83323.427149999989</c:v>
                </c:pt>
                <c:pt idx="237">
                  <c:v>84506.048980000021</c:v>
                </c:pt>
                <c:pt idx="238">
                  <c:v>85675.754260000002</c:v>
                </c:pt>
                <c:pt idx="239">
                  <c:v>87212.162239999991</c:v>
                </c:pt>
                <c:pt idx="240">
                  <c:v>87910.891340000002</c:v>
                </c:pt>
                <c:pt idx="241">
                  <c:v>88116.064290000024</c:v>
                </c:pt>
                <c:pt idx="242">
                  <c:v>88173.815950000004</c:v>
                </c:pt>
                <c:pt idx="243">
                  <c:v>89184.5092</c:v>
                </c:pt>
                <c:pt idx="244">
                  <c:v>89981.064720000024</c:v>
                </c:pt>
                <c:pt idx="245">
                  <c:v>90879.516070000027</c:v>
                </c:pt>
                <c:pt idx="246">
                  <c:v>92336.14013</c:v>
                </c:pt>
                <c:pt idx="247">
                  <c:v>93109.671440000006</c:v>
                </c:pt>
                <c:pt idx="248">
                  <c:v>93949.669500000018</c:v>
                </c:pt>
                <c:pt idx="249">
                  <c:v>94912.813069999975</c:v>
                </c:pt>
                <c:pt idx="250">
                  <c:v>95824.689479999972</c:v>
                </c:pt>
                <c:pt idx="251">
                  <c:v>96984.233789999998</c:v>
                </c:pt>
                <c:pt idx="252">
                  <c:v>97747.452140000009</c:v>
                </c:pt>
                <c:pt idx="253">
                  <c:v>97864.842159999971</c:v>
                </c:pt>
                <c:pt idx="254">
                  <c:v>98527.712689999971</c:v>
                </c:pt>
                <c:pt idx="255">
                  <c:v>99145.537510000024</c:v>
                </c:pt>
                <c:pt idx="256">
                  <c:v>100222.02404999998</c:v>
                </c:pt>
                <c:pt idx="257">
                  <c:v>101437.43245000004</c:v>
                </c:pt>
                <c:pt idx="258">
                  <c:v>103015.87415999998</c:v>
                </c:pt>
                <c:pt idx="259">
                  <c:v>103932.84471</c:v>
                </c:pt>
                <c:pt idx="260">
                  <c:v>105204.89558999997</c:v>
                </c:pt>
                <c:pt idx="261">
                  <c:v>106442.74390000002</c:v>
                </c:pt>
                <c:pt idx="262">
                  <c:v>107737.99768</c:v>
                </c:pt>
                <c:pt idx="263">
                  <c:v>109540.36086999999</c:v>
                </c:pt>
                <c:pt idx="264">
                  <c:v>110714.46119000002</c:v>
                </c:pt>
                <c:pt idx="265">
                  <c:v>111168.00436000001</c:v>
                </c:pt>
                <c:pt idx="266">
                  <c:v>111875.62396999999</c:v>
                </c:pt>
                <c:pt idx="267">
                  <c:v>112853.42039000003</c:v>
                </c:pt>
                <c:pt idx="268">
                  <c:v>113579.41408</c:v>
                </c:pt>
                <c:pt idx="269">
                  <c:v>114839.24500999998</c:v>
                </c:pt>
                <c:pt idx="270">
                  <c:v>115844.33532000003</c:v>
                </c:pt>
                <c:pt idx="271">
                  <c:v>116665.62170000002</c:v>
                </c:pt>
                <c:pt idx="272">
                  <c:v>117523.92310999999</c:v>
                </c:pt>
                <c:pt idx="273">
                  <c:v>118541.66727000002</c:v>
                </c:pt>
                <c:pt idx="274">
                  <c:v>119559.55195999995</c:v>
                </c:pt>
                <c:pt idx="275">
                  <c:v>121222.60138000001</c:v>
                </c:pt>
                <c:pt idx="276">
                  <c:v>121589.13235000004</c:v>
                </c:pt>
                <c:pt idx="277">
                  <c:v>121678.57226000004</c:v>
                </c:pt>
                <c:pt idx="278">
                  <c:v>122272.55414000001</c:v>
                </c:pt>
                <c:pt idx="279">
                  <c:v>122744.65195999999</c:v>
                </c:pt>
                <c:pt idx="280">
                  <c:v>123785.76093999996</c:v>
                </c:pt>
                <c:pt idx="281">
                  <c:v>124867.51249999998</c:v>
                </c:pt>
                <c:pt idx="282">
                  <c:v>125589.08140000002</c:v>
                </c:pt>
                <c:pt idx="283">
                  <c:v>126366.20754999996</c:v>
                </c:pt>
                <c:pt idx="284">
                  <c:v>127624.30575999999</c:v>
                </c:pt>
                <c:pt idx="285">
                  <c:v>128646.67541</c:v>
                </c:pt>
                <c:pt idx="286">
                  <c:v>130140.34529</c:v>
                </c:pt>
                <c:pt idx="287">
                  <c:v>132199.15577999997</c:v>
                </c:pt>
                <c:pt idx="288">
                  <c:v>132994.82331000004</c:v>
                </c:pt>
                <c:pt idx="289">
                  <c:v>133503.46480999998</c:v>
                </c:pt>
                <c:pt idx="290">
                  <c:v>134492.00741000002</c:v>
                </c:pt>
                <c:pt idx="291">
                  <c:v>135870.27868000002</c:v>
                </c:pt>
                <c:pt idx="292">
                  <c:v>137417.67302000002</c:v>
                </c:pt>
                <c:pt idx="293">
                  <c:v>139375.64662000001</c:v>
                </c:pt>
                <c:pt idx="294">
                  <c:v>140730.66815999997</c:v>
                </c:pt>
                <c:pt idx="295">
                  <c:v>142686.38419000004</c:v>
                </c:pt>
                <c:pt idx="296">
                  <c:v>144678.84545000002</c:v>
                </c:pt>
                <c:pt idx="297">
                  <c:v>147214.72393000001</c:v>
                </c:pt>
                <c:pt idx="298">
                  <c:v>149735.06415000008</c:v>
                </c:pt>
                <c:pt idx="299">
                  <c:v>152346.65184000004</c:v>
                </c:pt>
                <c:pt idx="300">
                  <c:v>154139.11818999998</c:v>
                </c:pt>
                <c:pt idx="301">
                  <c:v>155376.29801</c:v>
                </c:pt>
                <c:pt idx="302">
                  <c:v>157345.13029</c:v>
                </c:pt>
                <c:pt idx="303">
                  <c:v>157652.71891999998</c:v>
                </c:pt>
                <c:pt idx="304">
                  <c:v>155246.83604000002</c:v>
                </c:pt>
                <c:pt idx="305">
                  <c:v>153737.32253999999</c:v>
                </c:pt>
                <c:pt idx="306">
                  <c:v>156128.84927000001</c:v>
                </c:pt>
                <c:pt idx="307">
                  <c:v>155554.05886000002</c:v>
                </c:pt>
                <c:pt idx="308">
                  <c:v>155289.84737999996</c:v>
                </c:pt>
                <c:pt idx="309">
                  <c:v>153280.40432999999</c:v>
                </c:pt>
                <c:pt idx="310">
                  <c:v>154895.64786999999</c:v>
                </c:pt>
                <c:pt idx="311">
                  <c:v>156727.72278000001</c:v>
                </c:pt>
                <c:pt idx="312">
                  <c:v>157288.29343999998</c:v>
                </c:pt>
                <c:pt idx="313">
                  <c:v>159942.56474</c:v>
                </c:pt>
                <c:pt idx="314">
                  <c:v>160803.37113999994</c:v>
                </c:pt>
                <c:pt idx="315">
                  <c:v>161642.64731000003</c:v>
                </c:pt>
                <c:pt idx="316">
                  <c:v>162332.15439999997</c:v>
                </c:pt>
                <c:pt idx="317">
                  <c:v>162574.07515000002</c:v>
                </c:pt>
                <c:pt idx="318">
                  <c:v>163953.79210000005</c:v>
                </c:pt>
                <c:pt idx="319">
                  <c:v>165796.08808000002</c:v>
                </c:pt>
                <c:pt idx="320">
                  <c:v>168246.09564999997</c:v>
                </c:pt>
                <c:pt idx="321">
                  <c:v>171204.83296000006</c:v>
                </c:pt>
                <c:pt idx="322">
                  <c:v>174454.66041000004</c:v>
                </c:pt>
                <c:pt idx="323">
                  <c:v>178424.63345999998</c:v>
                </c:pt>
                <c:pt idx="324">
                  <c:v>180865.68771999999</c:v>
                </c:pt>
                <c:pt idx="325">
                  <c:v>183107.81023999996</c:v>
                </c:pt>
                <c:pt idx="326">
                  <c:v>186857.25095999995</c:v>
                </c:pt>
                <c:pt idx="327">
                  <c:v>190568.22608000008</c:v>
                </c:pt>
                <c:pt idx="328">
                  <c:v>193989.11861999994</c:v>
                </c:pt>
                <c:pt idx="329">
                  <c:v>197918.47658999998</c:v>
                </c:pt>
                <c:pt idx="330">
                  <c:v>201295.58066000007</c:v>
                </c:pt>
                <c:pt idx="331">
                  <c:v>203272.95207000003</c:v>
                </c:pt>
                <c:pt idx="332">
                  <c:v>206476.82683000003</c:v>
                </c:pt>
                <c:pt idx="333">
                  <c:v>209433.59128999998</c:v>
                </c:pt>
                <c:pt idx="334">
                  <c:v>211624.49882000004</c:v>
                </c:pt>
                <c:pt idx="335">
                  <c:v>213733.67472000001</c:v>
                </c:pt>
                <c:pt idx="336">
                  <c:v>213945.7599899999</c:v>
                </c:pt>
                <c:pt idx="337">
                  <c:v>213501.38226000001</c:v>
                </c:pt>
                <c:pt idx="338">
                  <c:v>213329.89928999997</c:v>
                </c:pt>
                <c:pt idx="339">
                  <c:v>213106.83432000002</c:v>
                </c:pt>
                <c:pt idx="340">
                  <c:v>212897.27726000003</c:v>
                </c:pt>
                <c:pt idx="341">
                  <c:v>212874.96596999993</c:v>
                </c:pt>
                <c:pt idx="342">
                  <c:v>211899.66799000002</c:v>
                </c:pt>
                <c:pt idx="343">
                  <c:v>211233.43707999997</c:v>
                </c:pt>
                <c:pt idx="344">
                  <c:v>211380.83394999994</c:v>
                </c:pt>
                <c:pt idx="345">
                  <c:v>214307.52604932239</c:v>
                </c:pt>
                <c:pt idx="346">
                  <c:v>213291.66981642207</c:v>
                </c:pt>
                <c:pt idx="347">
                  <c:v>213132.49571983749</c:v>
                </c:pt>
                <c:pt idx="348">
                  <c:v>211277.18917414121</c:v>
                </c:pt>
                <c:pt idx="349">
                  <c:v>211265.70085519194</c:v>
                </c:pt>
                <c:pt idx="350">
                  <c:v>211609.26009122617</c:v>
                </c:pt>
                <c:pt idx="351">
                  <c:v>212014.48058971248</c:v>
                </c:pt>
                <c:pt idx="352">
                  <c:v>211352.85843535358</c:v>
                </c:pt>
                <c:pt idx="353">
                  <c:v>212373.10597611096</c:v>
                </c:pt>
                <c:pt idx="354">
                  <c:v>212645.0843376194</c:v>
                </c:pt>
                <c:pt idx="355">
                  <c:v>213837.95160651303</c:v>
                </c:pt>
                <c:pt idx="356">
                  <c:v>216406.79879473743</c:v>
                </c:pt>
                <c:pt idx="357">
                  <c:v>220512.509987247</c:v>
                </c:pt>
                <c:pt idx="358">
                  <c:v>221020.72332402028</c:v>
                </c:pt>
                <c:pt idx="359">
                  <c:v>224754.48218496714</c:v>
                </c:pt>
                <c:pt idx="360">
                  <c:v>224097.84492589973</c:v>
                </c:pt>
                <c:pt idx="361">
                  <c:v>225375.08777288257</c:v>
                </c:pt>
                <c:pt idx="362">
                  <c:v>227924.66871295351</c:v>
                </c:pt>
                <c:pt idx="363">
                  <c:v>230111.6843790987</c:v>
                </c:pt>
                <c:pt idx="364">
                  <c:v>231139.33785573815</c:v>
                </c:pt>
                <c:pt idx="365">
                  <c:v>233082.16382001954</c:v>
                </c:pt>
                <c:pt idx="366">
                  <c:v>234407.06518872091</c:v>
                </c:pt>
                <c:pt idx="367">
                  <c:v>236040.38831652125</c:v>
                </c:pt>
                <c:pt idx="368">
                  <c:v>238442.27753064767</c:v>
                </c:pt>
                <c:pt idx="369">
                  <c:v>242617.66219342855</c:v>
                </c:pt>
                <c:pt idx="370">
                  <c:v>242882.75252874714</c:v>
                </c:pt>
                <c:pt idx="371">
                  <c:v>245719.83369886843</c:v>
                </c:pt>
                <c:pt idx="372">
                  <c:v>244215.17627785614</c:v>
                </c:pt>
                <c:pt idx="373">
                  <c:v>244831.13708511816</c:v>
                </c:pt>
                <c:pt idx="374">
                  <c:v>227924.66871295351</c:v>
                </c:pt>
                <c:pt idx="375">
                  <c:v>230111.6843790987</c:v>
                </c:pt>
                <c:pt idx="376">
                  <c:v>231139.33785573815</c:v>
                </c:pt>
                <c:pt idx="377">
                  <c:v>233082.16382001954</c:v>
                </c:pt>
                <c:pt idx="378">
                  <c:v>234407.06518872091</c:v>
                </c:pt>
                <c:pt idx="379">
                  <c:v>236040.38831652125</c:v>
                </c:pt>
                <c:pt idx="380">
                  <c:v>238442.27753064767</c:v>
                </c:pt>
                <c:pt idx="381">
                  <c:v>242617.66219342855</c:v>
                </c:pt>
                <c:pt idx="382">
                  <c:v>242882.75252874714</c:v>
                </c:pt>
                <c:pt idx="383">
                  <c:v>245719.83369886843</c:v>
                </c:pt>
                <c:pt idx="384">
                  <c:v>244215.17627785614</c:v>
                </c:pt>
                <c:pt idx="385">
                  <c:v>244831.13708511816</c:v>
                </c:pt>
                <c:pt idx="386">
                  <c:v>227924.66871295351</c:v>
                </c:pt>
                <c:pt idx="387">
                  <c:v>230111.6843790987</c:v>
                </c:pt>
                <c:pt idx="388">
                  <c:v>231139.33785573815</c:v>
                </c:pt>
                <c:pt idx="389">
                  <c:v>233082.16382001954</c:v>
                </c:pt>
                <c:pt idx="390">
                  <c:v>234407.06518872091</c:v>
                </c:pt>
                <c:pt idx="391">
                  <c:v>236040.38831652125</c:v>
                </c:pt>
                <c:pt idx="392">
                  <c:v>238442.27753064767</c:v>
                </c:pt>
                <c:pt idx="393">
                  <c:v>242617.66219342855</c:v>
                </c:pt>
                <c:pt idx="394">
                  <c:v>242882.75252874714</c:v>
                </c:pt>
                <c:pt idx="395">
                  <c:v>245719.83369886843</c:v>
                </c:pt>
                <c:pt idx="396">
                  <c:v>244215.17627785614</c:v>
                </c:pt>
                <c:pt idx="397">
                  <c:v>244831.13708511816</c:v>
                </c:pt>
                <c:pt idx="398">
                  <c:v>227924.66871295351</c:v>
                </c:pt>
                <c:pt idx="399">
                  <c:v>230111.6843790987</c:v>
                </c:pt>
                <c:pt idx="400">
                  <c:v>231139.33785573815</c:v>
                </c:pt>
                <c:pt idx="401">
                  <c:v>233082.16382001954</c:v>
                </c:pt>
                <c:pt idx="402">
                  <c:v>234407.06518872091</c:v>
                </c:pt>
                <c:pt idx="403">
                  <c:v>236040.38831652125</c:v>
                </c:pt>
                <c:pt idx="404">
                  <c:v>238442.27753064767</c:v>
                </c:pt>
                <c:pt idx="405">
                  <c:v>242617.66219342855</c:v>
                </c:pt>
                <c:pt idx="406">
                  <c:v>242882.75252874714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C71-4E5C-BF35-23FFC5797862}"/>
            </c:ext>
          </c:extLst>
        </c:ser>
        <c:ser>
          <c:idx val="2"/>
          <c:order val="2"/>
          <c:tx>
            <c:strRef>
              <c:f>Proyeccion_NPL!$AJ$4</c:f>
              <c:strCache>
                <c:ptCount val="1"/>
                <c:pt idx="0">
                  <c:v>Cartera vivienda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Proyeccion_NPL!$A$5:$A$411</c:f>
              <c:numCache>
                <c:formatCode>m/d/yyyy</c:formatCode>
                <c:ptCount val="407"/>
                <c:pt idx="0">
                  <c:v>34669</c:v>
                </c:pt>
                <c:pt idx="1">
                  <c:v>34700</c:v>
                </c:pt>
                <c:pt idx="2">
                  <c:v>34731</c:v>
                </c:pt>
                <c:pt idx="3">
                  <c:v>34759</c:v>
                </c:pt>
                <c:pt idx="4">
                  <c:v>34790</c:v>
                </c:pt>
                <c:pt idx="5">
                  <c:v>34820</c:v>
                </c:pt>
                <c:pt idx="6">
                  <c:v>34851</c:v>
                </c:pt>
                <c:pt idx="7">
                  <c:v>34881</c:v>
                </c:pt>
                <c:pt idx="8">
                  <c:v>34912</c:v>
                </c:pt>
                <c:pt idx="9">
                  <c:v>34943</c:v>
                </c:pt>
                <c:pt idx="10">
                  <c:v>34973</c:v>
                </c:pt>
                <c:pt idx="11">
                  <c:v>35004</c:v>
                </c:pt>
                <c:pt idx="12">
                  <c:v>35034</c:v>
                </c:pt>
                <c:pt idx="13">
                  <c:v>35065</c:v>
                </c:pt>
                <c:pt idx="14">
                  <c:v>35096</c:v>
                </c:pt>
                <c:pt idx="15">
                  <c:v>35125</c:v>
                </c:pt>
                <c:pt idx="16">
                  <c:v>35156</c:v>
                </c:pt>
                <c:pt idx="17">
                  <c:v>35186</c:v>
                </c:pt>
                <c:pt idx="18">
                  <c:v>35217</c:v>
                </c:pt>
                <c:pt idx="19">
                  <c:v>35247</c:v>
                </c:pt>
                <c:pt idx="20">
                  <c:v>35278</c:v>
                </c:pt>
                <c:pt idx="21">
                  <c:v>35309</c:v>
                </c:pt>
                <c:pt idx="22">
                  <c:v>35339</c:v>
                </c:pt>
                <c:pt idx="23">
                  <c:v>35370</c:v>
                </c:pt>
                <c:pt idx="24">
                  <c:v>35400</c:v>
                </c:pt>
                <c:pt idx="25">
                  <c:v>35431</c:v>
                </c:pt>
                <c:pt idx="26">
                  <c:v>35462</c:v>
                </c:pt>
                <c:pt idx="27">
                  <c:v>35490</c:v>
                </c:pt>
                <c:pt idx="28">
                  <c:v>35521</c:v>
                </c:pt>
                <c:pt idx="29">
                  <c:v>35551</c:v>
                </c:pt>
                <c:pt idx="30">
                  <c:v>35582</c:v>
                </c:pt>
                <c:pt idx="31">
                  <c:v>35612</c:v>
                </c:pt>
                <c:pt idx="32">
                  <c:v>35643</c:v>
                </c:pt>
                <c:pt idx="33">
                  <c:v>35674</c:v>
                </c:pt>
                <c:pt idx="34">
                  <c:v>35704</c:v>
                </c:pt>
                <c:pt idx="35">
                  <c:v>35735</c:v>
                </c:pt>
                <c:pt idx="36">
                  <c:v>35765</c:v>
                </c:pt>
                <c:pt idx="37">
                  <c:v>35796</c:v>
                </c:pt>
                <c:pt idx="38">
                  <c:v>35827</c:v>
                </c:pt>
                <c:pt idx="39">
                  <c:v>35855</c:v>
                </c:pt>
                <c:pt idx="40">
                  <c:v>35886</c:v>
                </c:pt>
                <c:pt idx="41">
                  <c:v>35916</c:v>
                </c:pt>
                <c:pt idx="42">
                  <c:v>35947</c:v>
                </c:pt>
                <c:pt idx="43">
                  <c:v>35977</c:v>
                </c:pt>
                <c:pt idx="44">
                  <c:v>36008</c:v>
                </c:pt>
                <c:pt idx="45">
                  <c:v>36039</c:v>
                </c:pt>
                <c:pt idx="46">
                  <c:v>36069</c:v>
                </c:pt>
                <c:pt idx="47">
                  <c:v>36100</c:v>
                </c:pt>
                <c:pt idx="48">
                  <c:v>36130</c:v>
                </c:pt>
                <c:pt idx="49">
                  <c:v>36161</c:v>
                </c:pt>
                <c:pt idx="50">
                  <c:v>36192</c:v>
                </c:pt>
                <c:pt idx="51">
                  <c:v>36220</c:v>
                </c:pt>
                <c:pt idx="52">
                  <c:v>36251</c:v>
                </c:pt>
                <c:pt idx="53">
                  <c:v>36281</c:v>
                </c:pt>
                <c:pt idx="54">
                  <c:v>36312</c:v>
                </c:pt>
                <c:pt idx="55">
                  <c:v>36342</c:v>
                </c:pt>
                <c:pt idx="56">
                  <c:v>36373</c:v>
                </c:pt>
                <c:pt idx="57">
                  <c:v>36404</c:v>
                </c:pt>
                <c:pt idx="58">
                  <c:v>36434</c:v>
                </c:pt>
                <c:pt idx="59">
                  <c:v>36465</c:v>
                </c:pt>
                <c:pt idx="60">
                  <c:v>36495</c:v>
                </c:pt>
                <c:pt idx="61">
                  <c:v>36526</c:v>
                </c:pt>
                <c:pt idx="62">
                  <c:v>36557</c:v>
                </c:pt>
                <c:pt idx="63">
                  <c:v>36586</c:v>
                </c:pt>
                <c:pt idx="64">
                  <c:v>36617</c:v>
                </c:pt>
                <c:pt idx="65">
                  <c:v>36647</c:v>
                </c:pt>
                <c:pt idx="66">
                  <c:v>36678</c:v>
                </c:pt>
                <c:pt idx="67">
                  <c:v>36708</c:v>
                </c:pt>
                <c:pt idx="68">
                  <c:v>36739</c:v>
                </c:pt>
                <c:pt idx="69">
                  <c:v>36770</c:v>
                </c:pt>
                <c:pt idx="70">
                  <c:v>36800</c:v>
                </c:pt>
                <c:pt idx="71">
                  <c:v>36831</c:v>
                </c:pt>
                <c:pt idx="72">
                  <c:v>36861</c:v>
                </c:pt>
                <c:pt idx="73">
                  <c:v>36892</c:v>
                </c:pt>
                <c:pt idx="74">
                  <c:v>36923</c:v>
                </c:pt>
                <c:pt idx="75">
                  <c:v>36951</c:v>
                </c:pt>
                <c:pt idx="76">
                  <c:v>36982</c:v>
                </c:pt>
                <c:pt idx="77">
                  <c:v>37012</c:v>
                </c:pt>
                <c:pt idx="78">
                  <c:v>37043</c:v>
                </c:pt>
                <c:pt idx="79">
                  <c:v>37073</c:v>
                </c:pt>
                <c:pt idx="80">
                  <c:v>37104</c:v>
                </c:pt>
                <c:pt idx="81">
                  <c:v>37135</c:v>
                </c:pt>
                <c:pt idx="82">
                  <c:v>37165</c:v>
                </c:pt>
                <c:pt idx="83">
                  <c:v>37196</c:v>
                </c:pt>
                <c:pt idx="84">
                  <c:v>37226</c:v>
                </c:pt>
                <c:pt idx="85">
                  <c:v>37257</c:v>
                </c:pt>
                <c:pt idx="86">
                  <c:v>37288</c:v>
                </c:pt>
                <c:pt idx="87">
                  <c:v>37316</c:v>
                </c:pt>
                <c:pt idx="88">
                  <c:v>37347</c:v>
                </c:pt>
                <c:pt idx="89">
                  <c:v>37377</c:v>
                </c:pt>
                <c:pt idx="90">
                  <c:v>37408</c:v>
                </c:pt>
                <c:pt idx="91">
                  <c:v>37438</c:v>
                </c:pt>
                <c:pt idx="92">
                  <c:v>37469</c:v>
                </c:pt>
                <c:pt idx="93">
                  <c:v>37500</c:v>
                </c:pt>
                <c:pt idx="94">
                  <c:v>37530</c:v>
                </c:pt>
                <c:pt idx="95">
                  <c:v>37561</c:v>
                </c:pt>
                <c:pt idx="96">
                  <c:v>37591</c:v>
                </c:pt>
                <c:pt idx="97">
                  <c:v>37622</c:v>
                </c:pt>
                <c:pt idx="98">
                  <c:v>37653</c:v>
                </c:pt>
                <c:pt idx="99">
                  <c:v>37681</c:v>
                </c:pt>
                <c:pt idx="100">
                  <c:v>37712</c:v>
                </c:pt>
                <c:pt idx="101">
                  <c:v>37742</c:v>
                </c:pt>
                <c:pt idx="102">
                  <c:v>37773</c:v>
                </c:pt>
                <c:pt idx="103">
                  <c:v>37803</c:v>
                </c:pt>
                <c:pt idx="104">
                  <c:v>37834</c:v>
                </c:pt>
                <c:pt idx="105">
                  <c:v>37865</c:v>
                </c:pt>
                <c:pt idx="106">
                  <c:v>37895</c:v>
                </c:pt>
                <c:pt idx="107">
                  <c:v>37926</c:v>
                </c:pt>
                <c:pt idx="108">
                  <c:v>37956</c:v>
                </c:pt>
                <c:pt idx="109">
                  <c:v>37987</c:v>
                </c:pt>
                <c:pt idx="110">
                  <c:v>38018</c:v>
                </c:pt>
                <c:pt idx="111">
                  <c:v>38047</c:v>
                </c:pt>
                <c:pt idx="112">
                  <c:v>38078</c:v>
                </c:pt>
                <c:pt idx="113">
                  <c:v>38108</c:v>
                </c:pt>
                <c:pt idx="114">
                  <c:v>38139</c:v>
                </c:pt>
                <c:pt idx="115">
                  <c:v>38169</c:v>
                </c:pt>
                <c:pt idx="116">
                  <c:v>38200</c:v>
                </c:pt>
                <c:pt idx="117">
                  <c:v>38231</c:v>
                </c:pt>
                <c:pt idx="118">
                  <c:v>38261</c:v>
                </c:pt>
                <c:pt idx="119">
                  <c:v>38292</c:v>
                </c:pt>
                <c:pt idx="120">
                  <c:v>38322</c:v>
                </c:pt>
                <c:pt idx="121">
                  <c:v>38353</c:v>
                </c:pt>
                <c:pt idx="122">
                  <c:v>38384</c:v>
                </c:pt>
                <c:pt idx="123">
                  <c:v>38412</c:v>
                </c:pt>
                <c:pt idx="124">
                  <c:v>38443</c:v>
                </c:pt>
                <c:pt idx="125">
                  <c:v>38473</c:v>
                </c:pt>
                <c:pt idx="126">
                  <c:v>38504</c:v>
                </c:pt>
                <c:pt idx="127">
                  <c:v>38534</c:v>
                </c:pt>
                <c:pt idx="128">
                  <c:v>38565</c:v>
                </c:pt>
                <c:pt idx="129">
                  <c:v>38596</c:v>
                </c:pt>
                <c:pt idx="130">
                  <c:v>38626</c:v>
                </c:pt>
                <c:pt idx="131">
                  <c:v>38657</c:v>
                </c:pt>
                <c:pt idx="132">
                  <c:v>38687</c:v>
                </c:pt>
                <c:pt idx="133">
                  <c:v>38718</c:v>
                </c:pt>
                <c:pt idx="134">
                  <c:v>38749</c:v>
                </c:pt>
                <c:pt idx="135">
                  <c:v>38777</c:v>
                </c:pt>
                <c:pt idx="136">
                  <c:v>38808</c:v>
                </c:pt>
                <c:pt idx="137">
                  <c:v>38838</c:v>
                </c:pt>
                <c:pt idx="138">
                  <c:v>38869</c:v>
                </c:pt>
                <c:pt idx="139">
                  <c:v>38899</c:v>
                </c:pt>
                <c:pt idx="140">
                  <c:v>38930</c:v>
                </c:pt>
                <c:pt idx="141">
                  <c:v>38961</c:v>
                </c:pt>
                <c:pt idx="142">
                  <c:v>38991</c:v>
                </c:pt>
                <c:pt idx="143">
                  <c:v>39022</c:v>
                </c:pt>
                <c:pt idx="144">
                  <c:v>39052</c:v>
                </c:pt>
                <c:pt idx="145">
                  <c:v>39083</c:v>
                </c:pt>
                <c:pt idx="146">
                  <c:v>39114</c:v>
                </c:pt>
                <c:pt idx="147">
                  <c:v>39142</c:v>
                </c:pt>
                <c:pt idx="148">
                  <c:v>39173</c:v>
                </c:pt>
                <c:pt idx="149">
                  <c:v>39203</c:v>
                </c:pt>
                <c:pt idx="150">
                  <c:v>39234</c:v>
                </c:pt>
                <c:pt idx="151">
                  <c:v>39264</c:v>
                </c:pt>
                <c:pt idx="152">
                  <c:v>39295</c:v>
                </c:pt>
                <c:pt idx="153">
                  <c:v>39326</c:v>
                </c:pt>
                <c:pt idx="154">
                  <c:v>39356</c:v>
                </c:pt>
                <c:pt idx="155">
                  <c:v>39387</c:v>
                </c:pt>
                <c:pt idx="156">
                  <c:v>39417</c:v>
                </c:pt>
                <c:pt idx="157">
                  <c:v>39448</c:v>
                </c:pt>
                <c:pt idx="158">
                  <c:v>39479</c:v>
                </c:pt>
                <c:pt idx="159">
                  <c:v>39508</c:v>
                </c:pt>
                <c:pt idx="160">
                  <c:v>39539</c:v>
                </c:pt>
                <c:pt idx="161">
                  <c:v>39569</c:v>
                </c:pt>
                <c:pt idx="162">
                  <c:v>39600</c:v>
                </c:pt>
                <c:pt idx="163">
                  <c:v>39630</c:v>
                </c:pt>
                <c:pt idx="164">
                  <c:v>39661</c:v>
                </c:pt>
                <c:pt idx="165">
                  <c:v>39692</c:v>
                </c:pt>
                <c:pt idx="166">
                  <c:v>39722</c:v>
                </c:pt>
                <c:pt idx="167">
                  <c:v>39753</c:v>
                </c:pt>
                <c:pt idx="168">
                  <c:v>39783</c:v>
                </c:pt>
                <c:pt idx="169">
                  <c:v>39814</c:v>
                </c:pt>
                <c:pt idx="170">
                  <c:v>39845</c:v>
                </c:pt>
                <c:pt idx="171">
                  <c:v>39873</c:v>
                </c:pt>
                <c:pt idx="172">
                  <c:v>39904</c:v>
                </c:pt>
                <c:pt idx="173">
                  <c:v>39934</c:v>
                </c:pt>
                <c:pt idx="174">
                  <c:v>39965</c:v>
                </c:pt>
                <c:pt idx="175">
                  <c:v>39995</c:v>
                </c:pt>
                <c:pt idx="176">
                  <c:v>40026</c:v>
                </c:pt>
                <c:pt idx="177">
                  <c:v>40057</c:v>
                </c:pt>
                <c:pt idx="178">
                  <c:v>40087</c:v>
                </c:pt>
                <c:pt idx="179">
                  <c:v>40118</c:v>
                </c:pt>
                <c:pt idx="180">
                  <c:v>40148</c:v>
                </c:pt>
                <c:pt idx="181">
                  <c:v>40179</c:v>
                </c:pt>
                <c:pt idx="182">
                  <c:v>40210</c:v>
                </c:pt>
                <c:pt idx="183">
                  <c:v>40238</c:v>
                </c:pt>
                <c:pt idx="184">
                  <c:v>40269</c:v>
                </c:pt>
                <c:pt idx="185">
                  <c:v>40299</c:v>
                </c:pt>
                <c:pt idx="186">
                  <c:v>40330</c:v>
                </c:pt>
                <c:pt idx="187">
                  <c:v>40360</c:v>
                </c:pt>
                <c:pt idx="188">
                  <c:v>40391</c:v>
                </c:pt>
                <c:pt idx="189">
                  <c:v>40422</c:v>
                </c:pt>
                <c:pt idx="190">
                  <c:v>40452</c:v>
                </c:pt>
                <c:pt idx="191">
                  <c:v>40483</c:v>
                </c:pt>
                <c:pt idx="192">
                  <c:v>40513</c:v>
                </c:pt>
                <c:pt idx="193">
                  <c:v>40544</c:v>
                </c:pt>
                <c:pt idx="194">
                  <c:v>40575</c:v>
                </c:pt>
                <c:pt idx="195">
                  <c:v>40603</c:v>
                </c:pt>
                <c:pt idx="196">
                  <c:v>40634</c:v>
                </c:pt>
                <c:pt idx="197">
                  <c:v>40664</c:v>
                </c:pt>
                <c:pt idx="198">
                  <c:v>40695</c:v>
                </c:pt>
                <c:pt idx="199">
                  <c:v>40725</c:v>
                </c:pt>
                <c:pt idx="200">
                  <c:v>40756</c:v>
                </c:pt>
                <c:pt idx="201">
                  <c:v>40787</c:v>
                </c:pt>
                <c:pt idx="202">
                  <c:v>40817</c:v>
                </c:pt>
                <c:pt idx="203">
                  <c:v>40848</c:v>
                </c:pt>
                <c:pt idx="204">
                  <c:v>40878</c:v>
                </c:pt>
                <c:pt idx="205">
                  <c:v>40909</c:v>
                </c:pt>
                <c:pt idx="206">
                  <c:v>40940</c:v>
                </c:pt>
                <c:pt idx="207">
                  <c:v>40969</c:v>
                </c:pt>
                <c:pt idx="208">
                  <c:v>41000</c:v>
                </c:pt>
                <c:pt idx="209">
                  <c:v>41030</c:v>
                </c:pt>
                <c:pt idx="210">
                  <c:v>41061</c:v>
                </c:pt>
                <c:pt idx="211">
                  <c:v>41091</c:v>
                </c:pt>
                <c:pt idx="212">
                  <c:v>41122</c:v>
                </c:pt>
                <c:pt idx="213">
                  <c:v>41153</c:v>
                </c:pt>
                <c:pt idx="214">
                  <c:v>41183</c:v>
                </c:pt>
                <c:pt idx="215">
                  <c:v>41214</c:v>
                </c:pt>
                <c:pt idx="216">
                  <c:v>41244</c:v>
                </c:pt>
                <c:pt idx="217">
                  <c:v>41275</c:v>
                </c:pt>
                <c:pt idx="218">
                  <c:v>41306</c:v>
                </c:pt>
                <c:pt idx="219">
                  <c:v>41334</c:v>
                </c:pt>
                <c:pt idx="220">
                  <c:v>41365</c:v>
                </c:pt>
                <c:pt idx="221">
                  <c:v>41395</c:v>
                </c:pt>
                <c:pt idx="222">
                  <c:v>41426</c:v>
                </c:pt>
                <c:pt idx="223">
                  <c:v>41456</c:v>
                </c:pt>
                <c:pt idx="224">
                  <c:v>41487</c:v>
                </c:pt>
                <c:pt idx="225">
                  <c:v>41518</c:v>
                </c:pt>
                <c:pt idx="226">
                  <c:v>41548</c:v>
                </c:pt>
                <c:pt idx="227">
                  <c:v>41579</c:v>
                </c:pt>
                <c:pt idx="228">
                  <c:v>41609</c:v>
                </c:pt>
                <c:pt idx="229">
                  <c:v>41640</c:v>
                </c:pt>
                <c:pt idx="230">
                  <c:v>41671</c:v>
                </c:pt>
                <c:pt idx="231">
                  <c:v>41699</c:v>
                </c:pt>
                <c:pt idx="232">
                  <c:v>41730</c:v>
                </c:pt>
                <c:pt idx="233">
                  <c:v>41760</c:v>
                </c:pt>
                <c:pt idx="234">
                  <c:v>41791</c:v>
                </c:pt>
                <c:pt idx="235">
                  <c:v>41821</c:v>
                </c:pt>
                <c:pt idx="236">
                  <c:v>41852</c:v>
                </c:pt>
                <c:pt idx="237">
                  <c:v>41883</c:v>
                </c:pt>
                <c:pt idx="238">
                  <c:v>41913</c:v>
                </c:pt>
                <c:pt idx="239">
                  <c:v>41944</c:v>
                </c:pt>
                <c:pt idx="240">
                  <c:v>41974</c:v>
                </c:pt>
                <c:pt idx="241">
                  <c:v>42005</c:v>
                </c:pt>
                <c:pt idx="242">
                  <c:v>42036</c:v>
                </c:pt>
                <c:pt idx="243">
                  <c:v>42064</c:v>
                </c:pt>
                <c:pt idx="244">
                  <c:v>42095</c:v>
                </c:pt>
                <c:pt idx="245">
                  <c:v>42125</c:v>
                </c:pt>
                <c:pt idx="246">
                  <c:v>42156</c:v>
                </c:pt>
                <c:pt idx="247">
                  <c:v>42186</c:v>
                </c:pt>
                <c:pt idx="248">
                  <c:v>42217</c:v>
                </c:pt>
                <c:pt idx="249">
                  <c:v>42248</c:v>
                </c:pt>
                <c:pt idx="250">
                  <c:v>42278</c:v>
                </c:pt>
                <c:pt idx="251">
                  <c:v>42309</c:v>
                </c:pt>
                <c:pt idx="252">
                  <c:v>42339</c:v>
                </c:pt>
                <c:pt idx="253">
                  <c:v>42370</c:v>
                </c:pt>
                <c:pt idx="254">
                  <c:v>42401</c:v>
                </c:pt>
                <c:pt idx="255">
                  <c:v>42430</c:v>
                </c:pt>
                <c:pt idx="256">
                  <c:v>42461</c:v>
                </c:pt>
                <c:pt idx="257">
                  <c:v>42491</c:v>
                </c:pt>
                <c:pt idx="258">
                  <c:v>42522</c:v>
                </c:pt>
                <c:pt idx="259">
                  <c:v>42552</c:v>
                </c:pt>
                <c:pt idx="260">
                  <c:v>42583</c:v>
                </c:pt>
                <c:pt idx="261">
                  <c:v>42614</c:v>
                </c:pt>
                <c:pt idx="262">
                  <c:v>42644</c:v>
                </c:pt>
                <c:pt idx="263">
                  <c:v>42675</c:v>
                </c:pt>
                <c:pt idx="264">
                  <c:v>42705</c:v>
                </c:pt>
                <c:pt idx="265">
                  <c:v>42736</c:v>
                </c:pt>
                <c:pt idx="266">
                  <c:v>42767</c:v>
                </c:pt>
                <c:pt idx="267">
                  <c:v>42795</c:v>
                </c:pt>
                <c:pt idx="268">
                  <c:v>42826</c:v>
                </c:pt>
                <c:pt idx="269">
                  <c:v>42856</c:v>
                </c:pt>
                <c:pt idx="270">
                  <c:v>42887</c:v>
                </c:pt>
                <c:pt idx="271">
                  <c:v>42917</c:v>
                </c:pt>
                <c:pt idx="272">
                  <c:v>42948</c:v>
                </c:pt>
                <c:pt idx="273">
                  <c:v>42979</c:v>
                </c:pt>
                <c:pt idx="274">
                  <c:v>43009</c:v>
                </c:pt>
                <c:pt idx="275">
                  <c:v>43040</c:v>
                </c:pt>
                <c:pt idx="276">
                  <c:v>43070</c:v>
                </c:pt>
                <c:pt idx="277">
                  <c:v>43101</c:v>
                </c:pt>
                <c:pt idx="278">
                  <c:v>43132</c:v>
                </c:pt>
                <c:pt idx="279">
                  <c:v>43160</c:v>
                </c:pt>
                <c:pt idx="280">
                  <c:v>43191</c:v>
                </c:pt>
                <c:pt idx="281">
                  <c:v>43221</c:v>
                </c:pt>
                <c:pt idx="282">
                  <c:v>43252</c:v>
                </c:pt>
                <c:pt idx="283">
                  <c:v>43282</c:v>
                </c:pt>
                <c:pt idx="284">
                  <c:v>43313</c:v>
                </c:pt>
                <c:pt idx="285">
                  <c:v>43344</c:v>
                </c:pt>
                <c:pt idx="286">
                  <c:v>43374</c:v>
                </c:pt>
                <c:pt idx="287">
                  <c:v>43405</c:v>
                </c:pt>
                <c:pt idx="288">
                  <c:v>43435</c:v>
                </c:pt>
                <c:pt idx="289">
                  <c:v>43466</c:v>
                </c:pt>
                <c:pt idx="290">
                  <c:v>43497</c:v>
                </c:pt>
                <c:pt idx="291">
                  <c:v>43525</c:v>
                </c:pt>
                <c:pt idx="292">
                  <c:v>43556</c:v>
                </c:pt>
                <c:pt idx="293">
                  <c:v>43586</c:v>
                </c:pt>
                <c:pt idx="294">
                  <c:v>43617</c:v>
                </c:pt>
                <c:pt idx="295">
                  <c:v>43647</c:v>
                </c:pt>
                <c:pt idx="296">
                  <c:v>43678</c:v>
                </c:pt>
                <c:pt idx="297">
                  <c:v>43709</c:v>
                </c:pt>
                <c:pt idx="298">
                  <c:v>43739</c:v>
                </c:pt>
                <c:pt idx="299">
                  <c:v>43770</c:v>
                </c:pt>
                <c:pt idx="300">
                  <c:v>43800</c:v>
                </c:pt>
                <c:pt idx="301">
                  <c:v>43831</c:v>
                </c:pt>
                <c:pt idx="302">
                  <c:v>43862</c:v>
                </c:pt>
                <c:pt idx="303">
                  <c:v>43891</c:v>
                </c:pt>
                <c:pt idx="304">
                  <c:v>43922</c:v>
                </c:pt>
                <c:pt idx="305">
                  <c:v>43952</c:v>
                </c:pt>
                <c:pt idx="306">
                  <c:v>43983</c:v>
                </c:pt>
                <c:pt idx="307">
                  <c:v>44013</c:v>
                </c:pt>
                <c:pt idx="308">
                  <c:v>44044</c:v>
                </c:pt>
                <c:pt idx="309">
                  <c:v>44075</c:v>
                </c:pt>
                <c:pt idx="310">
                  <c:v>44105</c:v>
                </c:pt>
                <c:pt idx="311">
                  <c:v>44136</c:v>
                </c:pt>
                <c:pt idx="312">
                  <c:v>44166</c:v>
                </c:pt>
                <c:pt idx="313">
                  <c:v>44197</c:v>
                </c:pt>
                <c:pt idx="314">
                  <c:v>44228</c:v>
                </c:pt>
                <c:pt idx="315">
                  <c:v>44256</c:v>
                </c:pt>
                <c:pt idx="316">
                  <c:v>44287</c:v>
                </c:pt>
                <c:pt idx="317">
                  <c:v>44317</c:v>
                </c:pt>
                <c:pt idx="318">
                  <c:v>44348</c:v>
                </c:pt>
                <c:pt idx="319">
                  <c:v>44378</c:v>
                </c:pt>
                <c:pt idx="320">
                  <c:v>44409</c:v>
                </c:pt>
                <c:pt idx="321">
                  <c:v>44440</c:v>
                </c:pt>
                <c:pt idx="322">
                  <c:v>44470</c:v>
                </c:pt>
                <c:pt idx="323">
                  <c:v>44501</c:v>
                </c:pt>
                <c:pt idx="324">
                  <c:v>44531</c:v>
                </c:pt>
                <c:pt idx="325">
                  <c:v>44562</c:v>
                </c:pt>
                <c:pt idx="326">
                  <c:v>44593</c:v>
                </c:pt>
                <c:pt idx="327">
                  <c:v>44621</c:v>
                </c:pt>
                <c:pt idx="328">
                  <c:v>44652</c:v>
                </c:pt>
                <c:pt idx="329">
                  <c:v>44682</c:v>
                </c:pt>
                <c:pt idx="330">
                  <c:v>44713</c:v>
                </c:pt>
                <c:pt idx="331">
                  <c:v>44743</c:v>
                </c:pt>
                <c:pt idx="332">
                  <c:v>44774</c:v>
                </c:pt>
                <c:pt idx="333">
                  <c:v>44805</c:v>
                </c:pt>
                <c:pt idx="334">
                  <c:v>44835</c:v>
                </c:pt>
                <c:pt idx="335">
                  <c:v>44866</c:v>
                </c:pt>
                <c:pt idx="336">
                  <c:v>44896</c:v>
                </c:pt>
                <c:pt idx="337">
                  <c:v>44927</c:v>
                </c:pt>
                <c:pt idx="338">
                  <c:v>44958</c:v>
                </c:pt>
                <c:pt idx="339">
                  <c:v>44986</c:v>
                </c:pt>
                <c:pt idx="340">
                  <c:v>45017</c:v>
                </c:pt>
                <c:pt idx="341">
                  <c:v>45047</c:v>
                </c:pt>
                <c:pt idx="342">
                  <c:v>45078</c:v>
                </c:pt>
                <c:pt idx="343">
                  <c:v>45108</c:v>
                </c:pt>
                <c:pt idx="344">
                  <c:v>45139</c:v>
                </c:pt>
                <c:pt idx="345">
                  <c:v>45170</c:v>
                </c:pt>
                <c:pt idx="346">
                  <c:v>45200</c:v>
                </c:pt>
                <c:pt idx="347">
                  <c:v>45231</c:v>
                </c:pt>
                <c:pt idx="348">
                  <c:v>45261</c:v>
                </c:pt>
                <c:pt idx="349">
                  <c:v>45292</c:v>
                </c:pt>
                <c:pt idx="350">
                  <c:v>45323</c:v>
                </c:pt>
                <c:pt idx="351">
                  <c:v>45352</c:v>
                </c:pt>
                <c:pt idx="352">
                  <c:v>45383</c:v>
                </c:pt>
                <c:pt idx="353">
                  <c:v>45413</c:v>
                </c:pt>
                <c:pt idx="354">
                  <c:v>45444</c:v>
                </c:pt>
                <c:pt idx="355">
                  <c:v>45474</c:v>
                </c:pt>
                <c:pt idx="356">
                  <c:v>45505</c:v>
                </c:pt>
                <c:pt idx="357">
                  <c:v>45536</c:v>
                </c:pt>
                <c:pt idx="358">
                  <c:v>45566</c:v>
                </c:pt>
                <c:pt idx="359">
                  <c:v>45597</c:v>
                </c:pt>
                <c:pt idx="360">
                  <c:v>45627</c:v>
                </c:pt>
                <c:pt idx="361">
                  <c:v>45658</c:v>
                </c:pt>
                <c:pt idx="362">
                  <c:v>45689</c:v>
                </c:pt>
                <c:pt idx="363">
                  <c:v>45717</c:v>
                </c:pt>
                <c:pt idx="364">
                  <c:v>45748</c:v>
                </c:pt>
                <c:pt idx="365">
                  <c:v>45778</c:v>
                </c:pt>
                <c:pt idx="366">
                  <c:v>45809</c:v>
                </c:pt>
                <c:pt idx="367">
                  <c:v>45839</c:v>
                </c:pt>
                <c:pt idx="368">
                  <c:v>45870</c:v>
                </c:pt>
                <c:pt idx="369">
                  <c:v>45901</c:v>
                </c:pt>
                <c:pt idx="370">
                  <c:v>45931</c:v>
                </c:pt>
                <c:pt idx="371">
                  <c:v>45962</c:v>
                </c:pt>
                <c:pt idx="372">
                  <c:v>45992</c:v>
                </c:pt>
                <c:pt idx="373">
                  <c:v>46023</c:v>
                </c:pt>
                <c:pt idx="374">
                  <c:v>46054</c:v>
                </c:pt>
                <c:pt idx="375">
                  <c:v>46082</c:v>
                </c:pt>
                <c:pt idx="376">
                  <c:v>46113</c:v>
                </c:pt>
                <c:pt idx="377">
                  <c:v>46143</c:v>
                </c:pt>
                <c:pt idx="378">
                  <c:v>46174</c:v>
                </c:pt>
                <c:pt idx="379">
                  <c:v>46204</c:v>
                </c:pt>
                <c:pt idx="380">
                  <c:v>46235</c:v>
                </c:pt>
                <c:pt idx="381">
                  <c:v>46266</c:v>
                </c:pt>
                <c:pt idx="382">
                  <c:v>46296</c:v>
                </c:pt>
                <c:pt idx="383">
                  <c:v>46327</c:v>
                </c:pt>
                <c:pt idx="384">
                  <c:v>46357</c:v>
                </c:pt>
                <c:pt idx="385">
                  <c:v>46388</c:v>
                </c:pt>
                <c:pt idx="386">
                  <c:v>46419</c:v>
                </c:pt>
                <c:pt idx="387">
                  <c:v>46447</c:v>
                </c:pt>
                <c:pt idx="388">
                  <c:v>46478</c:v>
                </c:pt>
                <c:pt idx="389">
                  <c:v>46508</c:v>
                </c:pt>
                <c:pt idx="390">
                  <c:v>46539</c:v>
                </c:pt>
                <c:pt idx="391">
                  <c:v>46569</c:v>
                </c:pt>
                <c:pt idx="392">
                  <c:v>46600</c:v>
                </c:pt>
                <c:pt idx="393">
                  <c:v>46631</c:v>
                </c:pt>
                <c:pt idx="394">
                  <c:v>46661</c:v>
                </c:pt>
                <c:pt idx="395">
                  <c:v>46692</c:v>
                </c:pt>
                <c:pt idx="396">
                  <c:v>46722</c:v>
                </c:pt>
                <c:pt idx="397">
                  <c:v>46753</c:v>
                </c:pt>
                <c:pt idx="398">
                  <c:v>46784</c:v>
                </c:pt>
                <c:pt idx="399">
                  <c:v>46813</c:v>
                </c:pt>
                <c:pt idx="400">
                  <c:v>46844</c:v>
                </c:pt>
                <c:pt idx="401">
                  <c:v>46874</c:v>
                </c:pt>
                <c:pt idx="402">
                  <c:v>46905</c:v>
                </c:pt>
                <c:pt idx="403">
                  <c:v>46935</c:v>
                </c:pt>
                <c:pt idx="404">
                  <c:v>46966</c:v>
                </c:pt>
                <c:pt idx="405">
                  <c:v>46997</c:v>
                </c:pt>
                <c:pt idx="406">
                  <c:v>47027</c:v>
                </c:pt>
              </c:numCache>
            </c:numRef>
          </c:cat>
          <c:val>
            <c:numRef>
              <c:f>Proyeccion_NPL!$AJ$5:$AJ$411</c:f>
              <c:numCache>
                <c:formatCode>0.0</c:formatCode>
                <c:ptCount val="407"/>
                <c:pt idx="0">
                  <c:v>5157.5406700000003</c:v>
                </c:pt>
                <c:pt idx="1">
                  <c:v>5363.6297500000001</c:v>
                </c:pt>
                <c:pt idx="2">
                  <c:v>5523.703019999999</c:v>
                </c:pt>
                <c:pt idx="3">
                  <c:v>5725.0240600000006</c:v>
                </c:pt>
                <c:pt idx="4">
                  <c:v>5877.3538000000008</c:v>
                </c:pt>
                <c:pt idx="5">
                  <c:v>6057.1458099999991</c:v>
                </c:pt>
                <c:pt idx="6">
                  <c:v>6230.97894</c:v>
                </c:pt>
                <c:pt idx="7">
                  <c:v>6271.7224499999993</c:v>
                </c:pt>
                <c:pt idx="8">
                  <c:v>6496.9663200000005</c:v>
                </c:pt>
                <c:pt idx="9">
                  <c:v>6687.4220900000009</c:v>
                </c:pt>
                <c:pt idx="10">
                  <c:v>6895.5345899999993</c:v>
                </c:pt>
                <c:pt idx="11">
                  <c:v>7049.7487199999996</c:v>
                </c:pt>
                <c:pt idx="12">
                  <c:v>7265.1810699999996</c:v>
                </c:pt>
                <c:pt idx="13">
                  <c:v>7469.316029999999</c:v>
                </c:pt>
                <c:pt idx="14">
                  <c:v>7650.0689999999977</c:v>
                </c:pt>
                <c:pt idx="15">
                  <c:v>7854.8237800000015</c:v>
                </c:pt>
                <c:pt idx="16">
                  <c:v>8027.5465300000005</c:v>
                </c:pt>
                <c:pt idx="17">
                  <c:v>8290.726999999999</c:v>
                </c:pt>
                <c:pt idx="18">
                  <c:v>8528.1091700000015</c:v>
                </c:pt>
                <c:pt idx="19">
                  <c:v>8788.177950000003</c:v>
                </c:pt>
                <c:pt idx="20">
                  <c:v>9041.3166899999978</c:v>
                </c:pt>
                <c:pt idx="21">
                  <c:v>9286.2702000000008</c:v>
                </c:pt>
                <c:pt idx="22">
                  <c:v>9476.0937500000018</c:v>
                </c:pt>
                <c:pt idx="23">
                  <c:v>9731.0553099999997</c:v>
                </c:pt>
                <c:pt idx="24">
                  <c:v>9977.0954099999981</c:v>
                </c:pt>
                <c:pt idx="25">
                  <c:v>10203.728889999999</c:v>
                </c:pt>
                <c:pt idx="26">
                  <c:v>10418.015600000001</c:v>
                </c:pt>
                <c:pt idx="27">
                  <c:v>10652.597300000001</c:v>
                </c:pt>
                <c:pt idx="28">
                  <c:v>10917.107319999999</c:v>
                </c:pt>
                <c:pt idx="29">
                  <c:v>11188.833840000001</c:v>
                </c:pt>
                <c:pt idx="30">
                  <c:v>11438.7137</c:v>
                </c:pt>
                <c:pt idx="31">
                  <c:v>11731.615570000002</c:v>
                </c:pt>
                <c:pt idx="32">
                  <c:v>11969.750980000003</c:v>
                </c:pt>
                <c:pt idx="33">
                  <c:v>12254.175749999999</c:v>
                </c:pt>
                <c:pt idx="34">
                  <c:v>12540.919830000001</c:v>
                </c:pt>
                <c:pt idx="35">
                  <c:v>12853.508180000003</c:v>
                </c:pt>
                <c:pt idx="36">
                  <c:v>13219.207410000001</c:v>
                </c:pt>
                <c:pt idx="37">
                  <c:v>13486.578740000001</c:v>
                </c:pt>
                <c:pt idx="38">
                  <c:v>13815.611949999999</c:v>
                </c:pt>
                <c:pt idx="39">
                  <c:v>14134.84736</c:v>
                </c:pt>
                <c:pt idx="40">
                  <c:v>14437.395560000003</c:v>
                </c:pt>
                <c:pt idx="41">
                  <c:v>14756.111369999999</c:v>
                </c:pt>
                <c:pt idx="42">
                  <c:v>14940.71003</c:v>
                </c:pt>
                <c:pt idx="43">
                  <c:v>15202.452020000001</c:v>
                </c:pt>
                <c:pt idx="44">
                  <c:v>15510.509740000001</c:v>
                </c:pt>
                <c:pt idx="45">
                  <c:v>15725.250610000001</c:v>
                </c:pt>
                <c:pt idx="46">
                  <c:v>15981.917450000001</c:v>
                </c:pt>
                <c:pt idx="47">
                  <c:v>16228.081040000001</c:v>
                </c:pt>
                <c:pt idx="48">
                  <c:v>16377.316270000001</c:v>
                </c:pt>
                <c:pt idx="49">
                  <c:v>16366.743249999998</c:v>
                </c:pt>
                <c:pt idx="50">
                  <c:v>16497.518309999999</c:v>
                </c:pt>
                <c:pt idx="51">
                  <c:v>16609.256849999998</c:v>
                </c:pt>
                <c:pt idx="52">
                  <c:v>16618.898340000003</c:v>
                </c:pt>
                <c:pt idx="53">
                  <c:v>16699.504670000006</c:v>
                </c:pt>
                <c:pt idx="54">
                  <c:v>16023.403420000002</c:v>
                </c:pt>
                <c:pt idx="55">
                  <c:v>15919.863370000001</c:v>
                </c:pt>
                <c:pt idx="56">
                  <c:v>15872.776870000002</c:v>
                </c:pt>
                <c:pt idx="57">
                  <c:v>15899.553719999996</c:v>
                </c:pt>
                <c:pt idx="58">
                  <c:v>15709.448299999998</c:v>
                </c:pt>
                <c:pt idx="59">
                  <c:v>15861.389229999999</c:v>
                </c:pt>
                <c:pt idx="60">
                  <c:v>16004.605799999999</c:v>
                </c:pt>
                <c:pt idx="61">
                  <c:v>13929.219539999998</c:v>
                </c:pt>
                <c:pt idx="62">
                  <c:v>14649.857480000002</c:v>
                </c:pt>
                <c:pt idx="63">
                  <c:v>14283.91318</c:v>
                </c:pt>
                <c:pt idx="64">
                  <c:v>14357.360259999998</c:v>
                </c:pt>
                <c:pt idx="65">
                  <c:v>14390.613450000001</c:v>
                </c:pt>
                <c:pt idx="66">
                  <c:v>14322.654600000002</c:v>
                </c:pt>
                <c:pt idx="67">
                  <c:v>14222.058639999997</c:v>
                </c:pt>
                <c:pt idx="68">
                  <c:v>13275.41822</c:v>
                </c:pt>
                <c:pt idx="69">
                  <c:v>13369.070230000001</c:v>
                </c:pt>
                <c:pt idx="70">
                  <c:v>12996.593000000003</c:v>
                </c:pt>
                <c:pt idx="71">
                  <c:v>12936.60608</c:v>
                </c:pt>
                <c:pt idx="72">
                  <c:v>12853.196</c:v>
                </c:pt>
                <c:pt idx="73">
                  <c:v>12787.907219999997</c:v>
                </c:pt>
                <c:pt idx="74">
                  <c:v>12756.184990000002</c:v>
                </c:pt>
                <c:pt idx="75">
                  <c:v>12825.363659999999</c:v>
                </c:pt>
                <c:pt idx="76">
                  <c:v>12749.404200000001</c:v>
                </c:pt>
                <c:pt idx="77">
                  <c:v>12869.96803</c:v>
                </c:pt>
                <c:pt idx="78">
                  <c:v>12868.509460000001</c:v>
                </c:pt>
                <c:pt idx="79">
                  <c:v>12828.361149999999</c:v>
                </c:pt>
                <c:pt idx="80">
                  <c:v>12744.093169999998</c:v>
                </c:pt>
                <c:pt idx="81">
                  <c:v>12671.53161</c:v>
                </c:pt>
                <c:pt idx="82">
                  <c:v>12552.832640000001</c:v>
                </c:pt>
                <c:pt idx="83">
                  <c:v>12494.7107</c:v>
                </c:pt>
                <c:pt idx="84">
                  <c:v>12404.667300000001</c:v>
                </c:pt>
                <c:pt idx="85">
                  <c:v>12158.394809999998</c:v>
                </c:pt>
                <c:pt idx="86">
                  <c:v>12102.273620000002</c:v>
                </c:pt>
                <c:pt idx="87">
                  <c:v>12105.586790000003</c:v>
                </c:pt>
                <c:pt idx="88">
                  <c:v>12080.575650000001</c:v>
                </c:pt>
                <c:pt idx="89">
                  <c:v>11781.555849999999</c:v>
                </c:pt>
                <c:pt idx="90">
                  <c:v>11734.475529999998</c:v>
                </c:pt>
                <c:pt idx="91">
                  <c:v>11661.072950000003</c:v>
                </c:pt>
                <c:pt idx="92">
                  <c:v>11577.498180000001</c:v>
                </c:pt>
                <c:pt idx="93">
                  <c:v>11501.742039999999</c:v>
                </c:pt>
                <c:pt idx="94">
                  <c:v>11416.236379999997</c:v>
                </c:pt>
                <c:pt idx="95">
                  <c:v>10809.748629999998</c:v>
                </c:pt>
                <c:pt idx="96">
                  <c:v>10914.860949999998</c:v>
                </c:pt>
                <c:pt idx="97">
                  <c:v>10891.15229</c:v>
                </c:pt>
                <c:pt idx="98">
                  <c:v>10849.660780000002</c:v>
                </c:pt>
                <c:pt idx="99">
                  <c:v>10907.46747</c:v>
                </c:pt>
                <c:pt idx="100">
                  <c:v>10904.051219999998</c:v>
                </c:pt>
                <c:pt idx="101">
                  <c:v>10893.25015</c:v>
                </c:pt>
                <c:pt idx="102">
                  <c:v>10380.29412</c:v>
                </c:pt>
                <c:pt idx="103">
                  <c:v>10309.856550000002</c:v>
                </c:pt>
                <c:pt idx="104">
                  <c:v>10310.910220000002</c:v>
                </c:pt>
                <c:pt idx="105">
                  <c:v>10241.600109999999</c:v>
                </c:pt>
                <c:pt idx="106">
                  <c:v>10211.755129999998</c:v>
                </c:pt>
                <c:pt idx="107">
                  <c:v>9829.303100000001</c:v>
                </c:pt>
                <c:pt idx="108">
                  <c:v>9626.2955000000002</c:v>
                </c:pt>
                <c:pt idx="109">
                  <c:v>9606.4810999999991</c:v>
                </c:pt>
                <c:pt idx="110">
                  <c:v>9590.3602100000007</c:v>
                </c:pt>
                <c:pt idx="111">
                  <c:v>9590.1302400000004</c:v>
                </c:pt>
                <c:pt idx="112">
                  <c:v>9600.0150799999974</c:v>
                </c:pt>
                <c:pt idx="113">
                  <c:v>9444.632440000003</c:v>
                </c:pt>
                <c:pt idx="114">
                  <c:v>9008.2930299999989</c:v>
                </c:pt>
                <c:pt idx="115">
                  <c:v>8985.8154900000027</c:v>
                </c:pt>
                <c:pt idx="116">
                  <c:v>8753.4170999999969</c:v>
                </c:pt>
                <c:pt idx="117">
                  <c:v>8501.0596699999987</c:v>
                </c:pt>
                <c:pt idx="118">
                  <c:v>8455.2122100000015</c:v>
                </c:pt>
                <c:pt idx="119">
                  <c:v>7981.1215200000015</c:v>
                </c:pt>
                <c:pt idx="120">
                  <c:v>7087.8837200000007</c:v>
                </c:pt>
                <c:pt idx="121">
                  <c:v>7139.6114200000002</c:v>
                </c:pt>
                <c:pt idx="122">
                  <c:v>7161.4299800000008</c:v>
                </c:pt>
                <c:pt idx="123">
                  <c:v>7131.5132300000005</c:v>
                </c:pt>
                <c:pt idx="124">
                  <c:v>7171.9618500000015</c:v>
                </c:pt>
                <c:pt idx="125">
                  <c:v>7186.2923699999992</c:v>
                </c:pt>
                <c:pt idx="126">
                  <c:v>7208.5367700000006</c:v>
                </c:pt>
                <c:pt idx="127">
                  <c:v>7227.1849299999994</c:v>
                </c:pt>
                <c:pt idx="128">
                  <c:v>7245.8075600000002</c:v>
                </c:pt>
                <c:pt idx="129">
                  <c:v>6821.9308600000004</c:v>
                </c:pt>
                <c:pt idx="130">
                  <c:v>6836.8214100000005</c:v>
                </c:pt>
                <c:pt idx="131">
                  <c:v>6863.7523199999996</c:v>
                </c:pt>
                <c:pt idx="132">
                  <c:v>6802.1262699999997</c:v>
                </c:pt>
                <c:pt idx="133">
                  <c:v>6826.7700800000021</c:v>
                </c:pt>
                <c:pt idx="134">
                  <c:v>6877.7993400000014</c:v>
                </c:pt>
                <c:pt idx="135">
                  <c:v>6944.4044800000011</c:v>
                </c:pt>
                <c:pt idx="136">
                  <c:v>7108.8424800000003</c:v>
                </c:pt>
                <c:pt idx="137">
                  <c:v>7387.2458399999996</c:v>
                </c:pt>
                <c:pt idx="138">
                  <c:v>7606.1484600000003</c:v>
                </c:pt>
                <c:pt idx="139">
                  <c:v>7783.1848599999994</c:v>
                </c:pt>
                <c:pt idx="140">
                  <c:v>7996.1378600000007</c:v>
                </c:pt>
                <c:pt idx="141">
                  <c:v>8265.1903899999998</c:v>
                </c:pt>
                <c:pt idx="142">
                  <c:v>7722.4085600000017</c:v>
                </c:pt>
                <c:pt idx="143">
                  <c:v>7670.0338300000012</c:v>
                </c:pt>
                <c:pt idx="144">
                  <c:v>7537.0381799999996</c:v>
                </c:pt>
                <c:pt idx="145">
                  <c:v>7755.6462500000007</c:v>
                </c:pt>
                <c:pt idx="146">
                  <c:v>7951.8943299999974</c:v>
                </c:pt>
                <c:pt idx="147">
                  <c:v>8193.15409</c:v>
                </c:pt>
                <c:pt idx="148">
                  <c:v>8396.700139999999</c:v>
                </c:pt>
                <c:pt idx="149">
                  <c:v>8660.4008300000005</c:v>
                </c:pt>
                <c:pt idx="150">
                  <c:v>8553.6892000000007</c:v>
                </c:pt>
                <c:pt idx="151">
                  <c:v>8389.2844999999998</c:v>
                </c:pt>
                <c:pt idx="152">
                  <c:v>8592.7276799999981</c:v>
                </c:pt>
                <c:pt idx="153">
                  <c:v>8788.1313300000002</c:v>
                </c:pt>
                <c:pt idx="154">
                  <c:v>9000.8059700000013</c:v>
                </c:pt>
                <c:pt idx="155">
                  <c:v>8889.7913900000003</c:v>
                </c:pt>
                <c:pt idx="156">
                  <c:v>8766.0534400000015</c:v>
                </c:pt>
                <c:pt idx="157">
                  <c:v>8927.1197599999978</c:v>
                </c:pt>
                <c:pt idx="158">
                  <c:v>9138.301489999998</c:v>
                </c:pt>
                <c:pt idx="159">
                  <c:v>9327.1574499999988</c:v>
                </c:pt>
                <c:pt idx="160">
                  <c:v>9377.676059999998</c:v>
                </c:pt>
                <c:pt idx="161">
                  <c:v>9246.9298399999989</c:v>
                </c:pt>
                <c:pt idx="162">
                  <c:v>9481.1803600000021</c:v>
                </c:pt>
                <c:pt idx="163">
                  <c:v>9756.445910000004</c:v>
                </c:pt>
                <c:pt idx="164">
                  <c:v>9574.9253900000003</c:v>
                </c:pt>
                <c:pt idx="165">
                  <c:v>9799.9840500000009</c:v>
                </c:pt>
                <c:pt idx="166">
                  <c:v>10015.51424</c:v>
                </c:pt>
                <c:pt idx="167">
                  <c:v>9944.1103400000029</c:v>
                </c:pt>
                <c:pt idx="168">
                  <c:v>9678.3827800000017</c:v>
                </c:pt>
                <c:pt idx="169">
                  <c:v>9826.3454799999981</c:v>
                </c:pt>
                <c:pt idx="170">
                  <c:v>9994.925830000002</c:v>
                </c:pt>
                <c:pt idx="171">
                  <c:v>9678.4118099999978</c:v>
                </c:pt>
                <c:pt idx="172">
                  <c:v>9859.6883100000014</c:v>
                </c:pt>
                <c:pt idx="173">
                  <c:v>9612.0856600000025</c:v>
                </c:pt>
                <c:pt idx="174">
                  <c:v>9756.8724299999994</c:v>
                </c:pt>
                <c:pt idx="175">
                  <c:v>9983.3680999999979</c:v>
                </c:pt>
                <c:pt idx="176">
                  <c:v>9835.3636099999967</c:v>
                </c:pt>
                <c:pt idx="177">
                  <c:v>10135.573680000003</c:v>
                </c:pt>
                <c:pt idx="178">
                  <c:v>10435.936079999998</c:v>
                </c:pt>
                <c:pt idx="179">
                  <c:v>10715.043210000002</c:v>
                </c:pt>
                <c:pt idx="180">
                  <c:v>10750.86183</c:v>
                </c:pt>
                <c:pt idx="181">
                  <c:v>10978.97018</c:v>
                </c:pt>
                <c:pt idx="182">
                  <c:v>11074.095170000001</c:v>
                </c:pt>
                <c:pt idx="183">
                  <c:v>11408.241880000003</c:v>
                </c:pt>
                <c:pt idx="184">
                  <c:v>11245.926190000002</c:v>
                </c:pt>
                <c:pt idx="185">
                  <c:v>11595.252160000002</c:v>
                </c:pt>
                <c:pt idx="186">
                  <c:v>11923.181529999998</c:v>
                </c:pt>
                <c:pt idx="187">
                  <c:v>11671.192400000004</c:v>
                </c:pt>
                <c:pt idx="188">
                  <c:v>12007.859480000003</c:v>
                </c:pt>
                <c:pt idx="189">
                  <c:v>12428.51497</c:v>
                </c:pt>
                <c:pt idx="190">
                  <c:v>12493.480150000001</c:v>
                </c:pt>
                <c:pt idx="191">
                  <c:v>12905.920900000003</c:v>
                </c:pt>
                <c:pt idx="192">
                  <c:v>10743.53894</c:v>
                </c:pt>
                <c:pt idx="193">
                  <c:v>11108.7006</c:v>
                </c:pt>
                <c:pt idx="194">
                  <c:v>11496.80488</c:v>
                </c:pt>
                <c:pt idx="195">
                  <c:v>11948.230589999997</c:v>
                </c:pt>
                <c:pt idx="196">
                  <c:v>12814.073970000001</c:v>
                </c:pt>
                <c:pt idx="197">
                  <c:v>13290.156440000001</c:v>
                </c:pt>
                <c:pt idx="198">
                  <c:v>13508.952029999999</c:v>
                </c:pt>
                <c:pt idx="199">
                  <c:v>13902.751460000001</c:v>
                </c:pt>
                <c:pt idx="200">
                  <c:v>14369.086790000001</c:v>
                </c:pt>
                <c:pt idx="201">
                  <c:v>14499.394839999997</c:v>
                </c:pt>
                <c:pt idx="202">
                  <c:v>14923.232340000002</c:v>
                </c:pt>
                <c:pt idx="203">
                  <c:v>14993.138560000001</c:v>
                </c:pt>
                <c:pt idx="204">
                  <c:v>15432.139840000002</c:v>
                </c:pt>
                <c:pt idx="205">
                  <c:v>15775.797980000003</c:v>
                </c:pt>
                <c:pt idx="206">
                  <c:v>15782.524700000004</c:v>
                </c:pt>
                <c:pt idx="207">
                  <c:v>16194.944160000005</c:v>
                </c:pt>
                <c:pt idx="208">
                  <c:v>16523.94369</c:v>
                </c:pt>
                <c:pt idx="209">
                  <c:v>16564.486519999999</c:v>
                </c:pt>
                <c:pt idx="210">
                  <c:v>16901.254390000002</c:v>
                </c:pt>
                <c:pt idx="211">
                  <c:v>17324.859589999996</c:v>
                </c:pt>
                <c:pt idx="212">
                  <c:v>17430.202840000005</c:v>
                </c:pt>
                <c:pt idx="213">
                  <c:v>17847.414210000003</c:v>
                </c:pt>
                <c:pt idx="214">
                  <c:v>18242.774089999995</c:v>
                </c:pt>
                <c:pt idx="215">
                  <c:v>18702.197099999994</c:v>
                </c:pt>
                <c:pt idx="216">
                  <c:v>19126.086499999998</c:v>
                </c:pt>
                <c:pt idx="217">
                  <c:v>19425.800020000002</c:v>
                </c:pt>
                <c:pt idx="218">
                  <c:v>19780.160449999999</c:v>
                </c:pt>
                <c:pt idx="219">
                  <c:v>20106.78067</c:v>
                </c:pt>
                <c:pt idx="220">
                  <c:v>20488.78975</c:v>
                </c:pt>
                <c:pt idx="221">
                  <c:v>20646.294080000003</c:v>
                </c:pt>
                <c:pt idx="222">
                  <c:v>21178.381710000009</c:v>
                </c:pt>
                <c:pt idx="223">
                  <c:v>21758.994190000005</c:v>
                </c:pt>
                <c:pt idx="224">
                  <c:v>22280.493150000006</c:v>
                </c:pt>
                <c:pt idx="225">
                  <c:v>22829.959740000002</c:v>
                </c:pt>
                <c:pt idx="226">
                  <c:v>23417.658779999994</c:v>
                </c:pt>
                <c:pt idx="227">
                  <c:v>23997.405079999997</c:v>
                </c:pt>
                <c:pt idx="228">
                  <c:v>24530.455729999998</c:v>
                </c:pt>
                <c:pt idx="229">
                  <c:v>24951.874240000001</c:v>
                </c:pt>
                <c:pt idx="230">
                  <c:v>25451.966680000001</c:v>
                </c:pt>
                <c:pt idx="231">
                  <c:v>25856.913019999996</c:v>
                </c:pt>
                <c:pt idx="232">
                  <c:v>26314.474339999997</c:v>
                </c:pt>
                <c:pt idx="233">
                  <c:v>26838.519599999992</c:v>
                </c:pt>
                <c:pt idx="234">
                  <c:v>27264.60759</c:v>
                </c:pt>
                <c:pt idx="235">
                  <c:v>27688.534339999998</c:v>
                </c:pt>
                <c:pt idx="236">
                  <c:v>28092.172589999995</c:v>
                </c:pt>
                <c:pt idx="237">
                  <c:v>28048.437539999999</c:v>
                </c:pt>
                <c:pt idx="238">
                  <c:v>28545.99783</c:v>
                </c:pt>
                <c:pt idx="239">
                  <c:v>28978.899649999999</c:v>
                </c:pt>
                <c:pt idx="240">
                  <c:v>29046.86358999999</c:v>
                </c:pt>
                <c:pt idx="241">
                  <c:v>28484.003606589995</c:v>
                </c:pt>
                <c:pt idx="242">
                  <c:v>29128.691588810012</c:v>
                </c:pt>
                <c:pt idx="243">
                  <c:v>30158.397011249988</c:v>
                </c:pt>
                <c:pt idx="244">
                  <c:v>30283.445121270011</c:v>
                </c:pt>
                <c:pt idx="245">
                  <c:v>30966.463750000006</c:v>
                </c:pt>
                <c:pt idx="246">
                  <c:v>30974.641525069987</c:v>
                </c:pt>
                <c:pt idx="247">
                  <c:v>31441.25958255001</c:v>
                </c:pt>
                <c:pt idx="248">
                  <c:v>31711.880450029999</c:v>
                </c:pt>
                <c:pt idx="249">
                  <c:v>32517.312692770007</c:v>
                </c:pt>
                <c:pt idx="250">
                  <c:v>32610.494423270015</c:v>
                </c:pt>
                <c:pt idx="251">
                  <c:v>33060.12266021</c:v>
                </c:pt>
                <c:pt idx="252">
                  <c:v>33547.080902260001</c:v>
                </c:pt>
                <c:pt idx="253">
                  <c:v>33766.920546110006</c:v>
                </c:pt>
                <c:pt idx="254">
                  <c:v>34902.211141949992</c:v>
                </c:pt>
                <c:pt idx="255">
                  <c:v>35360.074373630006</c:v>
                </c:pt>
                <c:pt idx="256">
                  <c:v>35923.414453700003</c:v>
                </c:pt>
                <c:pt idx="257">
                  <c:v>36462.981461769996</c:v>
                </c:pt>
                <c:pt idx="258">
                  <c:v>36963.631912789999</c:v>
                </c:pt>
                <c:pt idx="259">
                  <c:v>37409.897090889994</c:v>
                </c:pt>
                <c:pt idx="260">
                  <c:v>37912.148671609997</c:v>
                </c:pt>
                <c:pt idx="261">
                  <c:v>38004.61461199999</c:v>
                </c:pt>
                <c:pt idx="262">
                  <c:v>38490.62798367998</c:v>
                </c:pt>
                <c:pt idx="263">
                  <c:v>38742.694970490003</c:v>
                </c:pt>
                <c:pt idx="264">
                  <c:v>39265.363423059986</c:v>
                </c:pt>
                <c:pt idx="265">
                  <c:v>39410.305426970008</c:v>
                </c:pt>
                <c:pt idx="266">
                  <c:v>39957.131934940007</c:v>
                </c:pt>
                <c:pt idx="267">
                  <c:v>40052.944094329985</c:v>
                </c:pt>
                <c:pt idx="268">
                  <c:v>40397.77723457</c:v>
                </c:pt>
                <c:pt idx="269">
                  <c:v>40818.570821870009</c:v>
                </c:pt>
                <c:pt idx="270">
                  <c:v>40785.75739079999</c:v>
                </c:pt>
                <c:pt idx="271">
                  <c:v>41159.631241589996</c:v>
                </c:pt>
                <c:pt idx="272">
                  <c:v>41619.401090340012</c:v>
                </c:pt>
                <c:pt idx="273">
                  <c:v>42077.363584799998</c:v>
                </c:pt>
                <c:pt idx="274">
                  <c:v>42370.41021948</c:v>
                </c:pt>
                <c:pt idx="275">
                  <c:v>42518.605948580014</c:v>
                </c:pt>
                <c:pt idx="276">
                  <c:v>43137.287868639993</c:v>
                </c:pt>
                <c:pt idx="277">
                  <c:v>43245.699422600002</c:v>
                </c:pt>
                <c:pt idx="278">
                  <c:v>43332.959845180005</c:v>
                </c:pt>
                <c:pt idx="279">
                  <c:v>43904.170663310004</c:v>
                </c:pt>
                <c:pt idx="280">
                  <c:v>44358.763338930003</c:v>
                </c:pt>
                <c:pt idx="281">
                  <c:v>44840.767527539996</c:v>
                </c:pt>
                <c:pt idx="282">
                  <c:v>45297.470171360001</c:v>
                </c:pt>
                <c:pt idx="283">
                  <c:v>45220.509432550003</c:v>
                </c:pt>
                <c:pt idx="284">
                  <c:v>45694.283989530013</c:v>
                </c:pt>
                <c:pt idx="285">
                  <c:v>46167.723710889979</c:v>
                </c:pt>
                <c:pt idx="286">
                  <c:v>46707.343937620004</c:v>
                </c:pt>
                <c:pt idx="287">
                  <c:v>47248.31635478</c:v>
                </c:pt>
                <c:pt idx="288">
                  <c:v>47778.025929830001</c:v>
                </c:pt>
                <c:pt idx="289">
                  <c:v>48043.690541949989</c:v>
                </c:pt>
                <c:pt idx="290">
                  <c:v>48434.595207639984</c:v>
                </c:pt>
                <c:pt idx="291">
                  <c:v>48812.155210260011</c:v>
                </c:pt>
                <c:pt idx="292">
                  <c:v>48835.567016950001</c:v>
                </c:pt>
                <c:pt idx="293">
                  <c:v>48998.670446550008</c:v>
                </c:pt>
                <c:pt idx="294">
                  <c:v>49581.438990000002</c:v>
                </c:pt>
                <c:pt idx="295">
                  <c:v>49911.087553999998</c:v>
                </c:pt>
                <c:pt idx="296">
                  <c:v>50237.503257000004</c:v>
                </c:pt>
                <c:pt idx="297">
                  <c:v>50763.186473999995</c:v>
                </c:pt>
                <c:pt idx="298">
                  <c:v>51022.205795810019</c:v>
                </c:pt>
                <c:pt idx="299">
                  <c:v>51408.353048440025</c:v>
                </c:pt>
                <c:pt idx="300">
                  <c:v>51906.476256580005</c:v>
                </c:pt>
                <c:pt idx="301">
                  <c:v>69271.264210000023</c:v>
                </c:pt>
                <c:pt idx="302">
                  <c:v>69859.534729999999</c:v>
                </c:pt>
                <c:pt idx="303">
                  <c:v>70076.015750000006</c:v>
                </c:pt>
                <c:pt idx="304">
                  <c:v>70152.604139999967</c:v>
                </c:pt>
                <c:pt idx="305">
                  <c:v>70382.877759999988</c:v>
                </c:pt>
                <c:pt idx="306">
                  <c:v>70733.001919999981</c:v>
                </c:pt>
                <c:pt idx="307">
                  <c:v>71045.319929999998</c:v>
                </c:pt>
                <c:pt idx="308">
                  <c:v>71339.897680000009</c:v>
                </c:pt>
                <c:pt idx="309">
                  <c:v>71720.026080000011</c:v>
                </c:pt>
                <c:pt idx="310">
                  <c:v>72320.51234999999</c:v>
                </c:pt>
                <c:pt idx="311">
                  <c:v>72930.010170000023</c:v>
                </c:pt>
                <c:pt idx="312">
                  <c:v>73752.922659999982</c:v>
                </c:pt>
                <c:pt idx="313">
                  <c:v>73937.315400000021</c:v>
                </c:pt>
                <c:pt idx="314">
                  <c:v>74820.957380000007</c:v>
                </c:pt>
                <c:pt idx="315">
                  <c:v>75569.732479999991</c:v>
                </c:pt>
                <c:pt idx="316">
                  <c:v>76402.755230000039</c:v>
                </c:pt>
                <c:pt idx="317">
                  <c:v>77211.207920000001</c:v>
                </c:pt>
                <c:pt idx="318">
                  <c:v>77795.773889999997</c:v>
                </c:pt>
                <c:pt idx="319">
                  <c:v>78813.711579999988</c:v>
                </c:pt>
                <c:pt idx="320">
                  <c:v>79858.351619999987</c:v>
                </c:pt>
                <c:pt idx="321">
                  <c:v>81030.61798000001</c:v>
                </c:pt>
                <c:pt idx="322">
                  <c:v>81956.833699999974</c:v>
                </c:pt>
                <c:pt idx="323">
                  <c:v>83064.635220000011</c:v>
                </c:pt>
                <c:pt idx="324">
                  <c:v>84264.878410000005</c:v>
                </c:pt>
                <c:pt idx="325">
                  <c:v>84781.352100000004</c:v>
                </c:pt>
                <c:pt idx="326">
                  <c:v>85872.116059999986</c:v>
                </c:pt>
                <c:pt idx="327">
                  <c:v>86980.114629999982</c:v>
                </c:pt>
                <c:pt idx="328">
                  <c:v>87858.36636999996</c:v>
                </c:pt>
                <c:pt idx="329">
                  <c:v>88992.162760000021</c:v>
                </c:pt>
                <c:pt idx="330">
                  <c:v>90077.215319999988</c:v>
                </c:pt>
                <c:pt idx="331">
                  <c:v>91147.510229999971</c:v>
                </c:pt>
                <c:pt idx="332">
                  <c:v>92239.633679999999</c:v>
                </c:pt>
                <c:pt idx="333">
                  <c:v>93356.112410000002</c:v>
                </c:pt>
                <c:pt idx="334">
                  <c:v>94390.095499999996</c:v>
                </c:pt>
                <c:pt idx="335">
                  <c:v>95511.575030000036</c:v>
                </c:pt>
                <c:pt idx="336">
                  <c:v>96564.113569999987</c:v>
                </c:pt>
                <c:pt idx="337">
                  <c:v>96843.462849999982</c:v>
                </c:pt>
                <c:pt idx="338">
                  <c:v>97331.366509999993</c:v>
                </c:pt>
                <c:pt idx="339">
                  <c:v>97812.850019999998</c:v>
                </c:pt>
                <c:pt idx="340">
                  <c:v>98152.756119999991</c:v>
                </c:pt>
                <c:pt idx="341">
                  <c:v>98749.283619999987</c:v>
                </c:pt>
                <c:pt idx="342">
                  <c:v>99388.998280000014</c:v>
                </c:pt>
                <c:pt idx="343">
                  <c:v>99867.129560000001</c:v>
                </c:pt>
                <c:pt idx="344">
                  <c:v>100671.83254999999</c:v>
                </c:pt>
                <c:pt idx="345">
                  <c:v>101256.72859934023</c:v>
                </c:pt>
                <c:pt idx="346">
                  <c:v>102079.53811443641</c:v>
                </c:pt>
                <c:pt idx="347">
                  <c:v>103036.20880042529</c:v>
                </c:pt>
                <c:pt idx="348">
                  <c:v>103249.68518989436</c:v>
                </c:pt>
                <c:pt idx="349">
                  <c:v>102660.48953105592</c:v>
                </c:pt>
                <c:pt idx="350">
                  <c:v>103527.40125418652</c:v>
                </c:pt>
                <c:pt idx="351">
                  <c:v>103973.63403973964</c:v>
                </c:pt>
                <c:pt idx="352">
                  <c:v>104308.65981490271</c:v>
                </c:pt>
                <c:pt idx="353">
                  <c:v>105037.59913262623</c:v>
                </c:pt>
                <c:pt idx="354">
                  <c:v>105581.94632683245</c:v>
                </c:pt>
                <c:pt idx="355">
                  <c:v>106016.16189494885</c:v>
                </c:pt>
                <c:pt idx="356">
                  <c:v>106968.87921321233</c:v>
                </c:pt>
                <c:pt idx="357">
                  <c:v>107187.32334109177</c:v>
                </c:pt>
                <c:pt idx="358">
                  <c:v>107587.78998787056</c:v>
                </c:pt>
                <c:pt idx="359">
                  <c:v>108138.27064482782</c:v>
                </c:pt>
                <c:pt idx="360">
                  <c:v>108678.02386653397</c:v>
                </c:pt>
                <c:pt idx="361">
                  <c:v>108371.02319463681</c:v>
                </c:pt>
                <c:pt idx="362">
                  <c:v>109255.51984490358</c:v>
                </c:pt>
                <c:pt idx="363">
                  <c:v>109702.06161857618</c:v>
                </c:pt>
                <c:pt idx="364">
                  <c:v>110031.29268032184</c:v>
                </c:pt>
                <c:pt idx="365">
                  <c:v>110776.00624708962</c:v>
                </c:pt>
                <c:pt idx="366">
                  <c:v>111319.95004279703</c:v>
                </c:pt>
                <c:pt idx="367">
                  <c:v>111753.77760518338</c:v>
                </c:pt>
                <c:pt idx="368">
                  <c:v>112728.08603756106</c:v>
                </c:pt>
                <c:pt idx="369">
                  <c:v>112934.48908436506</c:v>
                </c:pt>
                <c:pt idx="370">
                  <c:v>113332.73315628071</c:v>
                </c:pt>
                <c:pt idx="371">
                  <c:v>113883.11193419444</c:v>
                </c:pt>
                <c:pt idx="372">
                  <c:v>114428.04187215962</c:v>
                </c:pt>
                <c:pt idx="373">
                  <c:v>114081.55685821771</c:v>
                </c:pt>
                <c:pt idx="374">
                  <c:v>109255.51984490358</c:v>
                </c:pt>
                <c:pt idx="375">
                  <c:v>109702.06161857618</c:v>
                </c:pt>
                <c:pt idx="376">
                  <c:v>110031.29268032184</c:v>
                </c:pt>
                <c:pt idx="377">
                  <c:v>110776.00624708962</c:v>
                </c:pt>
                <c:pt idx="378">
                  <c:v>111319.95004279703</c:v>
                </c:pt>
                <c:pt idx="379">
                  <c:v>111753.77760518338</c:v>
                </c:pt>
                <c:pt idx="380">
                  <c:v>112728.08603756106</c:v>
                </c:pt>
                <c:pt idx="381">
                  <c:v>112934.48908436506</c:v>
                </c:pt>
                <c:pt idx="382">
                  <c:v>113332.73315628071</c:v>
                </c:pt>
                <c:pt idx="383">
                  <c:v>113883.11193419444</c:v>
                </c:pt>
                <c:pt idx="384">
                  <c:v>114428.04187215962</c:v>
                </c:pt>
                <c:pt idx="385">
                  <c:v>114081.55685821771</c:v>
                </c:pt>
                <c:pt idx="386">
                  <c:v>109255.51984490358</c:v>
                </c:pt>
                <c:pt idx="387">
                  <c:v>109702.06161857618</c:v>
                </c:pt>
                <c:pt idx="388">
                  <c:v>110031.29268032184</c:v>
                </c:pt>
                <c:pt idx="389">
                  <c:v>110776.00624708962</c:v>
                </c:pt>
                <c:pt idx="390">
                  <c:v>111319.95004279703</c:v>
                </c:pt>
                <c:pt idx="391">
                  <c:v>111753.77760518338</c:v>
                </c:pt>
                <c:pt idx="392">
                  <c:v>112728.08603756106</c:v>
                </c:pt>
                <c:pt idx="393">
                  <c:v>112934.48908436506</c:v>
                </c:pt>
                <c:pt idx="394">
                  <c:v>113332.73315628071</c:v>
                </c:pt>
                <c:pt idx="395">
                  <c:v>113883.11193419444</c:v>
                </c:pt>
                <c:pt idx="396">
                  <c:v>114428.04187215962</c:v>
                </c:pt>
                <c:pt idx="397">
                  <c:v>114081.55685821771</c:v>
                </c:pt>
                <c:pt idx="398">
                  <c:v>109255.51984490358</c:v>
                </c:pt>
                <c:pt idx="399">
                  <c:v>109702.06161857618</c:v>
                </c:pt>
                <c:pt idx="400">
                  <c:v>110031.29268032184</c:v>
                </c:pt>
                <c:pt idx="401">
                  <c:v>110776.00624708962</c:v>
                </c:pt>
                <c:pt idx="402">
                  <c:v>111319.95004279703</c:v>
                </c:pt>
                <c:pt idx="403">
                  <c:v>111753.77760518338</c:v>
                </c:pt>
                <c:pt idx="404">
                  <c:v>112728.08603756106</c:v>
                </c:pt>
                <c:pt idx="405">
                  <c:v>112934.48908436506</c:v>
                </c:pt>
                <c:pt idx="406">
                  <c:v>113332.73315628071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C71-4E5C-BF35-23FFC5797862}"/>
            </c:ext>
          </c:extLst>
        </c:ser>
        <c:ser>
          <c:idx val="3"/>
          <c:order val="3"/>
          <c:tx>
            <c:strRef>
              <c:f>Proyeccion_NPL!$AK$4</c:f>
              <c:strCache>
                <c:ptCount val="1"/>
                <c:pt idx="0">
                  <c:v>Cartera 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Proyeccion_NPL!$A$5:$A$411</c:f>
              <c:numCache>
                <c:formatCode>m/d/yyyy</c:formatCode>
                <c:ptCount val="407"/>
                <c:pt idx="0">
                  <c:v>34669</c:v>
                </c:pt>
                <c:pt idx="1">
                  <c:v>34700</c:v>
                </c:pt>
                <c:pt idx="2">
                  <c:v>34731</c:v>
                </c:pt>
                <c:pt idx="3">
                  <c:v>34759</c:v>
                </c:pt>
                <c:pt idx="4">
                  <c:v>34790</c:v>
                </c:pt>
                <c:pt idx="5">
                  <c:v>34820</c:v>
                </c:pt>
                <c:pt idx="6">
                  <c:v>34851</c:v>
                </c:pt>
                <c:pt idx="7">
                  <c:v>34881</c:v>
                </c:pt>
                <c:pt idx="8">
                  <c:v>34912</c:v>
                </c:pt>
                <c:pt idx="9">
                  <c:v>34943</c:v>
                </c:pt>
                <c:pt idx="10">
                  <c:v>34973</c:v>
                </c:pt>
                <c:pt idx="11">
                  <c:v>35004</c:v>
                </c:pt>
                <c:pt idx="12">
                  <c:v>35034</c:v>
                </c:pt>
                <c:pt idx="13">
                  <c:v>35065</c:v>
                </c:pt>
                <c:pt idx="14">
                  <c:v>35096</c:v>
                </c:pt>
                <c:pt idx="15">
                  <c:v>35125</c:v>
                </c:pt>
                <c:pt idx="16">
                  <c:v>35156</c:v>
                </c:pt>
                <c:pt idx="17">
                  <c:v>35186</c:v>
                </c:pt>
                <c:pt idx="18">
                  <c:v>35217</c:v>
                </c:pt>
                <c:pt idx="19">
                  <c:v>35247</c:v>
                </c:pt>
                <c:pt idx="20">
                  <c:v>35278</c:v>
                </c:pt>
                <c:pt idx="21">
                  <c:v>35309</c:v>
                </c:pt>
                <c:pt idx="22">
                  <c:v>35339</c:v>
                </c:pt>
                <c:pt idx="23">
                  <c:v>35370</c:v>
                </c:pt>
                <c:pt idx="24">
                  <c:v>35400</c:v>
                </c:pt>
                <c:pt idx="25">
                  <c:v>35431</c:v>
                </c:pt>
                <c:pt idx="26">
                  <c:v>35462</c:v>
                </c:pt>
                <c:pt idx="27">
                  <c:v>35490</c:v>
                </c:pt>
                <c:pt idx="28">
                  <c:v>35521</c:v>
                </c:pt>
                <c:pt idx="29">
                  <c:v>35551</c:v>
                </c:pt>
                <c:pt idx="30">
                  <c:v>35582</c:v>
                </c:pt>
                <c:pt idx="31">
                  <c:v>35612</c:v>
                </c:pt>
                <c:pt idx="32">
                  <c:v>35643</c:v>
                </c:pt>
                <c:pt idx="33">
                  <c:v>35674</c:v>
                </c:pt>
                <c:pt idx="34">
                  <c:v>35704</c:v>
                </c:pt>
                <c:pt idx="35">
                  <c:v>35735</c:v>
                </c:pt>
                <c:pt idx="36">
                  <c:v>35765</c:v>
                </c:pt>
                <c:pt idx="37">
                  <c:v>35796</c:v>
                </c:pt>
                <c:pt idx="38">
                  <c:v>35827</c:v>
                </c:pt>
                <c:pt idx="39">
                  <c:v>35855</c:v>
                </c:pt>
                <c:pt idx="40">
                  <c:v>35886</c:v>
                </c:pt>
                <c:pt idx="41">
                  <c:v>35916</c:v>
                </c:pt>
                <c:pt idx="42">
                  <c:v>35947</c:v>
                </c:pt>
                <c:pt idx="43">
                  <c:v>35977</c:v>
                </c:pt>
                <c:pt idx="44">
                  <c:v>36008</c:v>
                </c:pt>
                <c:pt idx="45">
                  <c:v>36039</c:v>
                </c:pt>
                <c:pt idx="46">
                  <c:v>36069</c:v>
                </c:pt>
                <c:pt idx="47">
                  <c:v>36100</c:v>
                </c:pt>
                <c:pt idx="48">
                  <c:v>36130</c:v>
                </c:pt>
                <c:pt idx="49">
                  <c:v>36161</c:v>
                </c:pt>
                <c:pt idx="50">
                  <c:v>36192</c:v>
                </c:pt>
                <c:pt idx="51">
                  <c:v>36220</c:v>
                </c:pt>
                <c:pt idx="52">
                  <c:v>36251</c:v>
                </c:pt>
                <c:pt idx="53">
                  <c:v>36281</c:v>
                </c:pt>
                <c:pt idx="54">
                  <c:v>36312</c:v>
                </c:pt>
                <c:pt idx="55">
                  <c:v>36342</c:v>
                </c:pt>
                <c:pt idx="56">
                  <c:v>36373</c:v>
                </c:pt>
                <c:pt idx="57">
                  <c:v>36404</c:v>
                </c:pt>
                <c:pt idx="58">
                  <c:v>36434</c:v>
                </c:pt>
                <c:pt idx="59">
                  <c:v>36465</c:v>
                </c:pt>
                <c:pt idx="60">
                  <c:v>36495</c:v>
                </c:pt>
                <c:pt idx="61">
                  <c:v>36526</c:v>
                </c:pt>
                <c:pt idx="62">
                  <c:v>36557</c:v>
                </c:pt>
                <c:pt idx="63">
                  <c:v>36586</c:v>
                </c:pt>
                <c:pt idx="64">
                  <c:v>36617</c:v>
                </c:pt>
                <c:pt idx="65">
                  <c:v>36647</c:v>
                </c:pt>
                <c:pt idx="66">
                  <c:v>36678</c:v>
                </c:pt>
                <c:pt idx="67">
                  <c:v>36708</c:v>
                </c:pt>
                <c:pt idx="68">
                  <c:v>36739</c:v>
                </c:pt>
                <c:pt idx="69">
                  <c:v>36770</c:v>
                </c:pt>
                <c:pt idx="70">
                  <c:v>36800</c:v>
                </c:pt>
                <c:pt idx="71">
                  <c:v>36831</c:v>
                </c:pt>
                <c:pt idx="72">
                  <c:v>36861</c:v>
                </c:pt>
                <c:pt idx="73">
                  <c:v>36892</c:v>
                </c:pt>
                <c:pt idx="74">
                  <c:v>36923</c:v>
                </c:pt>
                <c:pt idx="75">
                  <c:v>36951</c:v>
                </c:pt>
                <c:pt idx="76">
                  <c:v>36982</c:v>
                </c:pt>
                <c:pt idx="77">
                  <c:v>37012</c:v>
                </c:pt>
                <c:pt idx="78">
                  <c:v>37043</c:v>
                </c:pt>
                <c:pt idx="79">
                  <c:v>37073</c:v>
                </c:pt>
                <c:pt idx="80">
                  <c:v>37104</c:v>
                </c:pt>
                <c:pt idx="81">
                  <c:v>37135</c:v>
                </c:pt>
                <c:pt idx="82">
                  <c:v>37165</c:v>
                </c:pt>
                <c:pt idx="83">
                  <c:v>37196</c:v>
                </c:pt>
                <c:pt idx="84">
                  <c:v>37226</c:v>
                </c:pt>
                <c:pt idx="85">
                  <c:v>37257</c:v>
                </c:pt>
                <c:pt idx="86">
                  <c:v>37288</c:v>
                </c:pt>
                <c:pt idx="87">
                  <c:v>37316</c:v>
                </c:pt>
                <c:pt idx="88">
                  <c:v>37347</c:v>
                </c:pt>
                <c:pt idx="89">
                  <c:v>37377</c:v>
                </c:pt>
                <c:pt idx="90">
                  <c:v>37408</c:v>
                </c:pt>
                <c:pt idx="91">
                  <c:v>37438</c:v>
                </c:pt>
                <c:pt idx="92">
                  <c:v>37469</c:v>
                </c:pt>
                <c:pt idx="93">
                  <c:v>37500</c:v>
                </c:pt>
                <c:pt idx="94">
                  <c:v>37530</c:v>
                </c:pt>
                <c:pt idx="95">
                  <c:v>37561</c:v>
                </c:pt>
                <c:pt idx="96">
                  <c:v>37591</c:v>
                </c:pt>
                <c:pt idx="97">
                  <c:v>37622</c:v>
                </c:pt>
                <c:pt idx="98">
                  <c:v>37653</c:v>
                </c:pt>
                <c:pt idx="99">
                  <c:v>37681</c:v>
                </c:pt>
                <c:pt idx="100">
                  <c:v>37712</c:v>
                </c:pt>
                <c:pt idx="101">
                  <c:v>37742</c:v>
                </c:pt>
                <c:pt idx="102">
                  <c:v>37773</c:v>
                </c:pt>
                <c:pt idx="103">
                  <c:v>37803</c:v>
                </c:pt>
                <c:pt idx="104">
                  <c:v>37834</c:v>
                </c:pt>
                <c:pt idx="105">
                  <c:v>37865</c:v>
                </c:pt>
                <c:pt idx="106">
                  <c:v>37895</c:v>
                </c:pt>
                <c:pt idx="107">
                  <c:v>37926</c:v>
                </c:pt>
                <c:pt idx="108">
                  <c:v>37956</c:v>
                </c:pt>
                <c:pt idx="109">
                  <c:v>37987</c:v>
                </c:pt>
                <c:pt idx="110">
                  <c:v>38018</c:v>
                </c:pt>
                <c:pt idx="111">
                  <c:v>38047</c:v>
                </c:pt>
                <c:pt idx="112">
                  <c:v>38078</c:v>
                </c:pt>
                <c:pt idx="113">
                  <c:v>38108</c:v>
                </c:pt>
                <c:pt idx="114">
                  <c:v>38139</c:v>
                </c:pt>
                <c:pt idx="115">
                  <c:v>38169</c:v>
                </c:pt>
                <c:pt idx="116">
                  <c:v>38200</c:v>
                </c:pt>
                <c:pt idx="117">
                  <c:v>38231</c:v>
                </c:pt>
                <c:pt idx="118">
                  <c:v>38261</c:v>
                </c:pt>
                <c:pt idx="119">
                  <c:v>38292</c:v>
                </c:pt>
                <c:pt idx="120">
                  <c:v>38322</c:v>
                </c:pt>
                <c:pt idx="121">
                  <c:v>38353</c:v>
                </c:pt>
                <c:pt idx="122">
                  <c:v>38384</c:v>
                </c:pt>
                <c:pt idx="123">
                  <c:v>38412</c:v>
                </c:pt>
                <c:pt idx="124">
                  <c:v>38443</c:v>
                </c:pt>
                <c:pt idx="125">
                  <c:v>38473</c:v>
                </c:pt>
                <c:pt idx="126">
                  <c:v>38504</c:v>
                </c:pt>
                <c:pt idx="127">
                  <c:v>38534</c:v>
                </c:pt>
                <c:pt idx="128">
                  <c:v>38565</c:v>
                </c:pt>
                <c:pt idx="129">
                  <c:v>38596</c:v>
                </c:pt>
                <c:pt idx="130">
                  <c:v>38626</c:v>
                </c:pt>
                <c:pt idx="131">
                  <c:v>38657</c:v>
                </c:pt>
                <c:pt idx="132">
                  <c:v>38687</c:v>
                </c:pt>
                <c:pt idx="133">
                  <c:v>38718</c:v>
                </c:pt>
                <c:pt idx="134">
                  <c:v>38749</c:v>
                </c:pt>
                <c:pt idx="135">
                  <c:v>38777</c:v>
                </c:pt>
                <c:pt idx="136">
                  <c:v>38808</c:v>
                </c:pt>
                <c:pt idx="137">
                  <c:v>38838</c:v>
                </c:pt>
                <c:pt idx="138">
                  <c:v>38869</c:v>
                </c:pt>
                <c:pt idx="139">
                  <c:v>38899</c:v>
                </c:pt>
                <c:pt idx="140">
                  <c:v>38930</c:v>
                </c:pt>
                <c:pt idx="141">
                  <c:v>38961</c:v>
                </c:pt>
                <c:pt idx="142">
                  <c:v>38991</c:v>
                </c:pt>
                <c:pt idx="143">
                  <c:v>39022</c:v>
                </c:pt>
                <c:pt idx="144">
                  <c:v>39052</c:v>
                </c:pt>
                <c:pt idx="145">
                  <c:v>39083</c:v>
                </c:pt>
                <c:pt idx="146">
                  <c:v>39114</c:v>
                </c:pt>
                <c:pt idx="147">
                  <c:v>39142</c:v>
                </c:pt>
                <c:pt idx="148">
                  <c:v>39173</c:v>
                </c:pt>
                <c:pt idx="149">
                  <c:v>39203</c:v>
                </c:pt>
                <c:pt idx="150">
                  <c:v>39234</c:v>
                </c:pt>
                <c:pt idx="151">
                  <c:v>39264</c:v>
                </c:pt>
                <c:pt idx="152">
                  <c:v>39295</c:v>
                </c:pt>
                <c:pt idx="153">
                  <c:v>39326</c:v>
                </c:pt>
                <c:pt idx="154">
                  <c:v>39356</c:v>
                </c:pt>
                <c:pt idx="155">
                  <c:v>39387</c:v>
                </c:pt>
                <c:pt idx="156">
                  <c:v>39417</c:v>
                </c:pt>
                <c:pt idx="157">
                  <c:v>39448</c:v>
                </c:pt>
                <c:pt idx="158">
                  <c:v>39479</c:v>
                </c:pt>
                <c:pt idx="159">
                  <c:v>39508</c:v>
                </c:pt>
                <c:pt idx="160">
                  <c:v>39539</c:v>
                </c:pt>
                <c:pt idx="161">
                  <c:v>39569</c:v>
                </c:pt>
                <c:pt idx="162">
                  <c:v>39600</c:v>
                </c:pt>
                <c:pt idx="163">
                  <c:v>39630</c:v>
                </c:pt>
                <c:pt idx="164">
                  <c:v>39661</c:v>
                </c:pt>
                <c:pt idx="165">
                  <c:v>39692</c:v>
                </c:pt>
                <c:pt idx="166">
                  <c:v>39722</c:v>
                </c:pt>
                <c:pt idx="167">
                  <c:v>39753</c:v>
                </c:pt>
                <c:pt idx="168">
                  <c:v>39783</c:v>
                </c:pt>
                <c:pt idx="169">
                  <c:v>39814</c:v>
                </c:pt>
                <c:pt idx="170">
                  <c:v>39845</c:v>
                </c:pt>
                <c:pt idx="171">
                  <c:v>39873</c:v>
                </c:pt>
                <c:pt idx="172">
                  <c:v>39904</c:v>
                </c:pt>
                <c:pt idx="173">
                  <c:v>39934</c:v>
                </c:pt>
                <c:pt idx="174">
                  <c:v>39965</c:v>
                </c:pt>
                <c:pt idx="175">
                  <c:v>39995</c:v>
                </c:pt>
                <c:pt idx="176">
                  <c:v>40026</c:v>
                </c:pt>
                <c:pt idx="177">
                  <c:v>40057</c:v>
                </c:pt>
                <c:pt idx="178">
                  <c:v>40087</c:v>
                </c:pt>
                <c:pt idx="179">
                  <c:v>40118</c:v>
                </c:pt>
                <c:pt idx="180">
                  <c:v>40148</c:v>
                </c:pt>
                <c:pt idx="181">
                  <c:v>40179</c:v>
                </c:pt>
                <c:pt idx="182">
                  <c:v>40210</c:v>
                </c:pt>
                <c:pt idx="183">
                  <c:v>40238</c:v>
                </c:pt>
                <c:pt idx="184">
                  <c:v>40269</c:v>
                </c:pt>
                <c:pt idx="185">
                  <c:v>40299</c:v>
                </c:pt>
                <c:pt idx="186">
                  <c:v>40330</c:v>
                </c:pt>
                <c:pt idx="187">
                  <c:v>40360</c:v>
                </c:pt>
                <c:pt idx="188">
                  <c:v>40391</c:v>
                </c:pt>
                <c:pt idx="189">
                  <c:v>40422</c:v>
                </c:pt>
                <c:pt idx="190">
                  <c:v>40452</c:v>
                </c:pt>
                <c:pt idx="191">
                  <c:v>40483</c:v>
                </c:pt>
                <c:pt idx="192">
                  <c:v>40513</c:v>
                </c:pt>
                <c:pt idx="193">
                  <c:v>40544</c:v>
                </c:pt>
                <c:pt idx="194">
                  <c:v>40575</c:v>
                </c:pt>
                <c:pt idx="195">
                  <c:v>40603</c:v>
                </c:pt>
                <c:pt idx="196">
                  <c:v>40634</c:v>
                </c:pt>
                <c:pt idx="197">
                  <c:v>40664</c:v>
                </c:pt>
                <c:pt idx="198">
                  <c:v>40695</c:v>
                </c:pt>
                <c:pt idx="199">
                  <c:v>40725</c:v>
                </c:pt>
                <c:pt idx="200">
                  <c:v>40756</c:v>
                </c:pt>
                <c:pt idx="201">
                  <c:v>40787</c:v>
                </c:pt>
                <c:pt idx="202">
                  <c:v>40817</c:v>
                </c:pt>
                <c:pt idx="203">
                  <c:v>40848</c:v>
                </c:pt>
                <c:pt idx="204">
                  <c:v>40878</c:v>
                </c:pt>
                <c:pt idx="205">
                  <c:v>40909</c:v>
                </c:pt>
                <c:pt idx="206">
                  <c:v>40940</c:v>
                </c:pt>
                <c:pt idx="207">
                  <c:v>40969</c:v>
                </c:pt>
                <c:pt idx="208">
                  <c:v>41000</c:v>
                </c:pt>
                <c:pt idx="209">
                  <c:v>41030</c:v>
                </c:pt>
                <c:pt idx="210">
                  <c:v>41061</c:v>
                </c:pt>
                <c:pt idx="211">
                  <c:v>41091</c:v>
                </c:pt>
                <c:pt idx="212">
                  <c:v>41122</c:v>
                </c:pt>
                <c:pt idx="213">
                  <c:v>41153</c:v>
                </c:pt>
                <c:pt idx="214">
                  <c:v>41183</c:v>
                </c:pt>
                <c:pt idx="215">
                  <c:v>41214</c:v>
                </c:pt>
                <c:pt idx="216">
                  <c:v>41244</c:v>
                </c:pt>
                <c:pt idx="217">
                  <c:v>41275</c:v>
                </c:pt>
                <c:pt idx="218">
                  <c:v>41306</c:v>
                </c:pt>
                <c:pt idx="219">
                  <c:v>41334</c:v>
                </c:pt>
                <c:pt idx="220">
                  <c:v>41365</c:v>
                </c:pt>
                <c:pt idx="221">
                  <c:v>41395</c:v>
                </c:pt>
                <c:pt idx="222">
                  <c:v>41426</c:v>
                </c:pt>
                <c:pt idx="223">
                  <c:v>41456</c:v>
                </c:pt>
                <c:pt idx="224">
                  <c:v>41487</c:v>
                </c:pt>
                <c:pt idx="225">
                  <c:v>41518</c:v>
                </c:pt>
                <c:pt idx="226">
                  <c:v>41548</c:v>
                </c:pt>
                <c:pt idx="227">
                  <c:v>41579</c:v>
                </c:pt>
                <c:pt idx="228">
                  <c:v>41609</c:v>
                </c:pt>
                <c:pt idx="229">
                  <c:v>41640</c:v>
                </c:pt>
                <c:pt idx="230">
                  <c:v>41671</c:v>
                </c:pt>
                <c:pt idx="231">
                  <c:v>41699</c:v>
                </c:pt>
                <c:pt idx="232">
                  <c:v>41730</c:v>
                </c:pt>
                <c:pt idx="233">
                  <c:v>41760</c:v>
                </c:pt>
                <c:pt idx="234">
                  <c:v>41791</c:v>
                </c:pt>
                <c:pt idx="235">
                  <c:v>41821</c:v>
                </c:pt>
                <c:pt idx="236">
                  <c:v>41852</c:v>
                </c:pt>
                <c:pt idx="237">
                  <c:v>41883</c:v>
                </c:pt>
                <c:pt idx="238">
                  <c:v>41913</c:v>
                </c:pt>
                <c:pt idx="239">
                  <c:v>41944</c:v>
                </c:pt>
                <c:pt idx="240">
                  <c:v>41974</c:v>
                </c:pt>
                <c:pt idx="241">
                  <c:v>42005</c:v>
                </c:pt>
                <c:pt idx="242">
                  <c:v>42036</c:v>
                </c:pt>
                <c:pt idx="243">
                  <c:v>42064</c:v>
                </c:pt>
                <c:pt idx="244">
                  <c:v>42095</c:v>
                </c:pt>
                <c:pt idx="245">
                  <c:v>42125</c:v>
                </c:pt>
                <c:pt idx="246">
                  <c:v>42156</c:v>
                </c:pt>
                <c:pt idx="247">
                  <c:v>42186</c:v>
                </c:pt>
                <c:pt idx="248">
                  <c:v>42217</c:v>
                </c:pt>
                <c:pt idx="249">
                  <c:v>42248</c:v>
                </c:pt>
                <c:pt idx="250">
                  <c:v>42278</c:v>
                </c:pt>
                <c:pt idx="251">
                  <c:v>42309</c:v>
                </c:pt>
                <c:pt idx="252">
                  <c:v>42339</c:v>
                </c:pt>
                <c:pt idx="253">
                  <c:v>42370</c:v>
                </c:pt>
                <c:pt idx="254">
                  <c:v>42401</c:v>
                </c:pt>
                <c:pt idx="255">
                  <c:v>42430</c:v>
                </c:pt>
                <c:pt idx="256">
                  <c:v>42461</c:v>
                </c:pt>
                <c:pt idx="257">
                  <c:v>42491</c:v>
                </c:pt>
                <c:pt idx="258">
                  <c:v>42522</c:v>
                </c:pt>
                <c:pt idx="259">
                  <c:v>42552</c:v>
                </c:pt>
                <c:pt idx="260">
                  <c:v>42583</c:v>
                </c:pt>
                <c:pt idx="261">
                  <c:v>42614</c:v>
                </c:pt>
                <c:pt idx="262">
                  <c:v>42644</c:v>
                </c:pt>
                <c:pt idx="263">
                  <c:v>42675</c:v>
                </c:pt>
                <c:pt idx="264">
                  <c:v>42705</c:v>
                </c:pt>
                <c:pt idx="265">
                  <c:v>42736</c:v>
                </c:pt>
                <c:pt idx="266">
                  <c:v>42767</c:v>
                </c:pt>
                <c:pt idx="267">
                  <c:v>42795</c:v>
                </c:pt>
                <c:pt idx="268">
                  <c:v>42826</c:v>
                </c:pt>
                <c:pt idx="269">
                  <c:v>42856</c:v>
                </c:pt>
                <c:pt idx="270">
                  <c:v>42887</c:v>
                </c:pt>
                <c:pt idx="271">
                  <c:v>42917</c:v>
                </c:pt>
                <c:pt idx="272">
                  <c:v>42948</c:v>
                </c:pt>
                <c:pt idx="273">
                  <c:v>42979</c:v>
                </c:pt>
                <c:pt idx="274">
                  <c:v>43009</c:v>
                </c:pt>
                <c:pt idx="275">
                  <c:v>43040</c:v>
                </c:pt>
                <c:pt idx="276">
                  <c:v>43070</c:v>
                </c:pt>
                <c:pt idx="277">
                  <c:v>43101</c:v>
                </c:pt>
                <c:pt idx="278">
                  <c:v>43132</c:v>
                </c:pt>
                <c:pt idx="279">
                  <c:v>43160</c:v>
                </c:pt>
                <c:pt idx="280">
                  <c:v>43191</c:v>
                </c:pt>
                <c:pt idx="281">
                  <c:v>43221</c:v>
                </c:pt>
                <c:pt idx="282">
                  <c:v>43252</c:v>
                </c:pt>
                <c:pt idx="283">
                  <c:v>43282</c:v>
                </c:pt>
                <c:pt idx="284">
                  <c:v>43313</c:v>
                </c:pt>
                <c:pt idx="285">
                  <c:v>43344</c:v>
                </c:pt>
                <c:pt idx="286">
                  <c:v>43374</c:v>
                </c:pt>
                <c:pt idx="287">
                  <c:v>43405</c:v>
                </c:pt>
                <c:pt idx="288">
                  <c:v>43435</c:v>
                </c:pt>
                <c:pt idx="289">
                  <c:v>43466</c:v>
                </c:pt>
                <c:pt idx="290">
                  <c:v>43497</c:v>
                </c:pt>
                <c:pt idx="291">
                  <c:v>43525</c:v>
                </c:pt>
                <c:pt idx="292">
                  <c:v>43556</c:v>
                </c:pt>
                <c:pt idx="293">
                  <c:v>43586</c:v>
                </c:pt>
                <c:pt idx="294">
                  <c:v>43617</c:v>
                </c:pt>
                <c:pt idx="295">
                  <c:v>43647</c:v>
                </c:pt>
                <c:pt idx="296">
                  <c:v>43678</c:v>
                </c:pt>
                <c:pt idx="297">
                  <c:v>43709</c:v>
                </c:pt>
                <c:pt idx="298">
                  <c:v>43739</c:v>
                </c:pt>
                <c:pt idx="299">
                  <c:v>43770</c:v>
                </c:pt>
                <c:pt idx="300">
                  <c:v>43800</c:v>
                </c:pt>
                <c:pt idx="301">
                  <c:v>43831</c:v>
                </c:pt>
                <c:pt idx="302">
                  <c:v>43862</c:v>
                </c:pt>
                <c:pt idx="303">
                  <c:v>43891</c:v>
                </c:pt>
                <c:pt idx="304">
                  <c:v>43922</c:v>
                </c:pt>
                <c:pt idx="305">
                  <c:v>43952</c:v>
                </c:pt>
                <c:pt idx="306">
                  <c:v>43983</c:v>
                </c:pt>
                <c:pt idx="307">
                  <c:v>44013</c:v>
                </c:pt>
                <c:pt idx="308">
                  <c:v>44044</c:v>
                </c:pt>
                <c:pt idx="309">
                  <c:v>44075</c:v>
                </c:pt>
                <c:pt idx="310">
                  <c:v>44105</c:v>
                </c:pt>
                <c:pt idx="311">
                  <c:v>44136</c:v>
                </c:pt>
                <c:pt idx="312">
                  <c:v>44166</c:v>
                </c:pt>
                <c:pt idx="313">
                  <c:v>44197</c:v>
                </c:pt>
                <c:pt idx="314">
                  <c:v>44228</c:v>
                </c:pt>
                <c:pt idx="315">
                  <c:v>44256</c:v>
                </c:pt>
                <c:pt idx="316">
                  <c:v>44287</c:v>
                </c:pt>
                <c:pt idx="317">
                  <c:v>44317</c:v>
                </c:pt>
                <c:pt idx="318">
                  <c:v>44348</c:v>
                </c:pt>
                <c:pt idx="319">
                  <c:v>44378</c:v>
                </c:pt>
                <c:pt idx="320">
                  <c:v>44409</c:v>
                </c:pt>
                <c:pt idx="321">
                  <c:v>44440</c:v>
                </c:pt>
                <c:pt idx="322">
                  <c:v>44470</c:v>
                </c:pt>
                <c:pt idx="323">
                  <c:v>44501</c:v>
                </c:pt>
                <c:pt idx="324">
                  <c:v>44531</c:v>
                </c:pt>
                <c:pt idx="325">
                  <c:v>44562</c:v>
                </c:pt>
                <c:pt idx="326">
                  <c:v>44593</c:v>
                </c:pt>
                <c:pt idx="327">
                  <c:v>44621</c:v>
                </c:pt>
                <c:pt idx="328">
                  <c:v>44652</c:v>
                </c:pt>
                <c:pt idx="329">
                  <c:v>44682</c:v>
                </c:pt>
                <c:pt idx="330">
                  <c:v>44713</c:v>
                </c:pt>
                <c:pt idx="331">
                  <c:v>44743</c:v>
                </c:pt>
                <c:pt idx="332">
                  <c:v>44774</c:v>
                </c:pt>
                <c:pt idx="333">
                  <c:v>44805</c:v>
                </c:pt>
                <c:pt idx="334">
                  <c:v>44835</c:v>
                </c:pt>
                <c:pt idx="335">
                  <c:v>44866</c:v>
                </c:pt>
                <c:pt idx="336">
                  <c:v>44896</c:v>
                </c:pt>
                <c:pt idx="337">
                  <c:v>44927</c:v>
                </c:pt>
                <c:pt idx="338">
                  <c:v>44958</c:v>
                </c:pt>
                <c:pt idx="339">
                  <c:v>44986</c:v>
                </c:pt>
                <c:pt idx="340">
                  <c:v>45017</c:v>
                </c:pt>
                <c:pt idx="341">
                  <c:v>45047</c:v>
                </c:pt>
                <c:pt idx="342">
                  <c:v>45078</c:v>
                </c:pt>
                <c:pt idx="343">
                  <c:v>45108</c:v>
                </c:pt>
                <c:pt idx="344">
                  <c:v>45139</c:v>
                </c:pt>
                <c:pt idx="345">
                  <c:v>45170</c:v>
                </c:pt>
                <c:pt idx="346">
                  <c:v>45200</c:v>
                </c:pt>
                <c:pt idx="347">
                  <c:v>45231</c:v>
                </c:pt>
                <c:pt idx="348">
                  <c:v>45261</c:v>
                </c:pt>
                <c:pt idx="349">
                  <c:v>45292</c:v>
                </c:pt>
                <c:pt idx="350">
                  <c:v>45323</c:v>
                </c:pt>
                <c:pt idx="351">
                  <c:v>45352</c:v>
                </c:pt>
                <c:pt idx="352">
                  <c:v>45383</c:v>
                </c:pt>
                <c:pt idx="353">
                  <c:v>45413</c:v>
                </c:pt>
                <c:pt idx="354">
                  <c:v>45444</c:v>
                </c:pt>
                <c:pt idx="355">
                  <c:v>45474</c:v>
                </c:pt>
                <c:pt idx="356">
                  <c:v>45505</c:v>
                </c:pt>
                <c:pt idx="357">
                  <c:v>45536</c:v>
                </c:pt>
                <c:pt idx="358">
                  <c:v>45566</c:v>
                </c:pt>
                <c:pt idx="359">
                  <c:v>45597</c:v>
                </c:pt>
                <c:pt idx="360">
                  <c:v>45627</c:v>
                </c:pt>
                <c:pt idx="361">
                  <c:v>45658</c:v>
                </c:pt>
                <c:pt idx="362">
                  <c:v>45689</c:v>
                </c:pt>
                <c:pt idx="363">
                  <c:v>45717</c:v>
                </c:pt>
                <c:pt idx="364">
                  <c:v>45748</c:v>
                </c:pt>
                <c:pt idx="365">
                  <c:v>45778</c:v>
                </c:pt>
                <c:pt idx="366">
                  <c:v>45809</c:v>
                </c:pt>
                <c:pt idx="367">
                  <c:v>45839</c:v>
                </c:pt>
                <c:pt idx="368">
                  <c:v>45870</c:v>
                </c:pt>
                <c:pt idx="369">
                  <c:v>45901</c:v>
                </c:pt>
                <c:pt idx="370">
                  <c:v>45931</c:v>
                </c:pt>
                <c:pt idx="371">
                  <c:v>45962</c:v>
                </c:pt>
                <c:pt idx="372">
                  <c:v>45992</c:v>
                </c:pt>
                <c:pt idx="373">
                  <c:v>46023</c:v>
                </c:pt>
                <c:pt idx="374">
                  <c:v>46054</c:v>
                </c:pt>
                <c:pt idx="375">
                  <c:v>46082</c:v>
                </c:pt>
                <c:pt idx="376">
                  <c:v>46113</c:v>
                </c:pt>
                <c:pt idx="377">
                  <c:v>46143</c:v>
                </c:pt>
                <c:pt idx="378">
                  <c:v>46174</c:v>
                </c:pt>
                <c:pt idx="379">
                  <c:v>46204</c:v>
                </c:pt>
                <c:pt idx="380">
                  <c:v>46235</c:v>
                </c:pt>
                <c:pt idx="381">
                  <c:v>46266</c:v>
                </c:pt>
                <c:pt idx="382">
                  <c:v>46296</c:v>
                </c:pt>
                <c:pt idx="383">
                  <c:v>46327</c:v>
                </c:pt>
                <c:pt idx="384">
                  <c:v>46357</c:v>
                </c:pt>
                <c:pt idx="385">
                  <c:v>46388</c:v>
                </c:pt>
                <c:pt idx="386">
                  <c:v>46419</c:v>
                </c:pt>
                <c:pt idx="387">
                  <c:v>46447</c:v>
                </c:pt>
                <c:pt idx="388">
                  <c:v>46478</c:v>
                </c:pt>
                <c:pt idx="389">
                  <c:v>46508</c:v>
                </c:pt>
                <c:pt idx="390">
                  <c:v>46539</c:v>
                </c:pt>
                <c:pt idx="391">
                  <c:v>46569</c:v>
                </c:pt>
                <c:pt idx="392">
                  <c:v>46600</c:v>
                </c:pt>
                <c:pt idx="393">
                  <c:v>46631</c:v>
                </c:pt>
                <c:pt idx="394">
                  <c:v>46661</c:v>
                </c:pt>
                <c:pt idx="395">
                  <c:v>46692</c:v>
                </c:pt>
                <c:pt idx="396">
                  <c:v>46722</c:v>
                </c:pt>
                <c:pt idx="397">
                  <c:v>46753</c:v>
                </c:pt>
                <c:pt idx="398">
                  <c:v>46784</c:v>
                </c:pt>
                <c:pt idx="399">
                  <c:v>46813</c:v>
                </c:pt>
                <c:pt idx="400">
                  <c:v>46844</c:v>
                </c:pt>
                <c:pt idx="401">
                  <c:v>46874</c:v>
                </c:pt>
                <c:pt idx="402">
                  <c:v>46905</c:v>
                </c:pt>
                <c:pt idx="403">
                  <c:v>46935</c:v>
                </c:pt>
                <c:pt idx="404">
                  <c:v>46966</c:v>
                </c:pt>
                <c:pt idx="405">
                  <c:v>46997</c:v>
                </c:pt>
                <c:pt idx="406">
                  <c:v>47027</c:v>
                </c:pt>
              </c:numCache>
            </c:numRef>
          </c:cat>
          <c:val>
            <c:numRef>
              <c:f>Proyeccion_NPL!$AK$5:$AK$411</c:f>
              <c:numCache>
                <c:formatCode>0.0</c:formatCode>
                <c:ptCount val="407"/>
                <c:pt idx="0">
                  <c:v>21655.117490000004</c:v>
                </c:pt>
                <c:pt idx="1">
                  <c:v>22243.685099999999</c:v>
                </c:pt>
                <c:pt idx="2">
                  <c:v>22746.015359999998</c:v>
                </c:pt>
                <c:pt idx="3">
                  <c:v>23620.154419999999</c:v>
                </c:pt>
                <c:pt idx="4">
                  <c:v>24219.85079</c:v>
                </c:pt>
                <c:pt idx="5">
                  <c:v>24937.484819999998</c:v>
                </c:pt>
                <c:pt idx="6">
                  <c:v>25603.289560000001</c:v>
                </c:pt>
                <c:pt idx="7">
                  <c:v>26239.718639999999</c:v>
                </c:pt>
                <c:pt idx="8">
                  <c:v>27069.68723</c:v>
                </c:pt>
                <c:pt idx="9">
                  <c:v>27923.379110000002</c:v>
                </c:pt>
                <c:pt idx="10">
                  <c:v>28648.66721</c:v>
                </c:pt>
                <c:pt idx="11">
                  <c:v>29383.912949999998</c:v>
                </c:pt>
                <c:pt idx="12">
                  <c:v>30081.972419999998</c:v>
                </c:pt>
                <c:pt idx="13">
                  <c:v>30732.534589999996</c:v>
                </c:pt>
                <c:pt idx="14">
                  <c:v>31262.737079999999</c:v>
                </c:pt>
                <c:pt idx="15">
                  <c:v>31990.110670000005</c:v>
                </c:pt>
                <c:pt idx="16">
                  <c:v>32496.057469999996</c:v>
                </c:pt>
                <c:pt idx="17">
                  <c:v>33183.485110000001</c:v>
                </c:pt>
                <c:pt idx="18">
                  <c:v>33737.939020000005</c:v>
                </c:pt>
                <c:pt idx="19">
                  <c:v>34340.502410000001</c:v>
                </c:pt>
                <c:pt idx="20">
                  <c:v>34886.100299999998</c:v>
                </c:pt>
                <c:pt idx="21">
                  <c:v>35494.880660000003</c:v>
                </c:pt>
                <c:pt idx="22">
                  <c:v>35800.726070000004</c:v>
                </c:pt>
                <c:pt idx="23">
                  <c:v>36602.41545</c:v>
                </c:pt>
                <c:pt idx="24">
                  <c:v>37670.739439999998</c:v>
                </c:pt>
                <c:pt idx="25">
                  <c:v>38268.746630000001</c:v>
                </c:pt>
                <c:pt idx="26">
                  <c:v>38969.077740000001</c:v>
                </c:pt>
                <c:pt idx="27">
                  <c:v>39528.273270000005</c:v>
                </c:pt>
                <c:pt idx="28">
                  <c:v>39915.371099999989</c:v>
                </c:pt>
                <c:pt idx="29">
                  <c:v>40821.881139999998</c:v>
                </c:pt>
                <c:pt idx="30">
                  <c:v>41903.467139999993</c:v>
                </c:pt>
                <c:pt idx="31">
                  <c:v>42690.467690000005</c:v>
                </c:pt>
                <c:pt idx="32">
                  <c:v>43554.825670000006</c:v>
                </c:pt>
                <c:pt idx="33">
                  <c:v>44958.935530000002</c:v>
                </c:pt>
                <c:pt idx="34">
                  <c:v>46132.587599999999</c:v>
                </c:pt>
                <c:pt idx="35">
                  <c:v>47321.100330000008</c:v>
                </c:pt>
                <c:pt idx="36">
                  <c:v>48385.695849999996</c:v>
                </c:pt>
                <c:pt idx="37">
                  <c:v>47414.875780000002</c:v>
                </c:pt>
                <c:pt idx="38">
                  <c:v>49892.303209999998</c:v>
                </c:pt>
                <c:pt idx="39">
                  <c:v>50647.094489999996</c:v>
                </c:pt>
                <c:pt idx="40">
                  <c:v>51509.366519999996</c:v>
                </c:pt>
                <c:pt idx="41">
                  <c:v>52624.148729999994</c:v>
                </c:pt>
                <c:pt idx="42">
                  <c:v>52649.300369999997</c:v>
                </c:pt>
                <c:pt idx="43">
                  <c:v>53008.583419999995</c:v>
                </c:pt>
                <c:pt idx="44">
                  <c:v>53524.954920000004</c:v>
                </c:pt>
                <c:pt idx="45">
                  <c:v>54272.210160000017</c:v>
                </c:pt>
                <c:pt idx="46">
                  <c:v>54529.010990000002</c:v>
                </c:pt>
                <c:pt idx="47">
                  <c:v>54567.661980000004</c:v>
                </c:pt>
                <c:pt idx="48">
                  <c:v>54096.542410000016</c:v>
                </c:pt>
                <c:pt idx="49">
                  <c:v>54337.273800000003</c:v>
                </c:pt>
                <c:pt idx="50">
                  <c:v>54024.865060000004</c:v>
                </c:pt>
                <c:pt idx="51">
                  <c:v>53578.655559999999</c:v>
                </c:pt>
                <c:pt idx="52">
                  <c:v>53459.292890000012</c:v>
                </c:pt>
                <c:pt idx="53">
                  <c:v>53409.849950000018</c:v>
                </c:pt>
                <c:pt idx="54">
                  <c:v>52716.757770000011</c:v>
                </c:pt>
                <c:pt idx="55">
                  <c:v>51903.038530000005</c:v>
                </c:pt>
                <c:pt idx="56">
                  <c:v>51313.61957000001</c:v>
                </c:pt>
                <c:pt idx="57">
                  <c:v>51898.269010000004</c:v>
                </c:pt>
                <c:pt idx="58">
                  <c:v>51138.520389999998</c:v>
                </c:pt>
                <c:pt idx="59">
                  <c:v>51578.336819999997</c:v>
                </c:pt>
                <c:pt idx="60">
                  <c:v>51014.929129999997</c:v>
                </c:pt>
                <c:pt idx="61">
                  <c:v>48004.279889999998</c:v>
                </c:pt>
                <c:pt idx="62">
                  <c:v>48190.157980000004</c:v>
                </c:pt>
                <c:pt idx="63">
                  <c:v>47642.026819999999</c:v>
                </c:pt>
                <c:pt idx="64">
                  <c:v>47713.726659999986</c:v>
                </c:pt>
                <c:pt idx="65">
                  <c:v>48010.095179999989</c:v>
                </c:pt>
                <c:pt idx="66">
                  <c:v>48060.32634</c:v>
                </c:pt>
                <c:pt idx="67">
                  <c:v>48070.740680000003</c:v>
                </c:pt>
                <c:pt idx="68">
                  <c:v>47426.656880000002</c:v>
                </c:pt>
                <c:pt idx="69">
                  <c:v>47769.318759999995</c:v>
                </c:pt>
                <c:pt idx="70">
                  <c:v>46838.771710000001</c:v>
                </c:pt>
                <c:pt idx="71">
                  <c:v>46885.077129999991</c:v>
                </c:pt>
                <c:pt idx="72">
                  <c:v>47251.887839999996</c:v>
                </c:pt>
                <c:pt idx="73">
                  <c:v>46863.915049999996</c:v>
                </c:pt>
                <c:pt idx="74">
                  <c:v>46940.867919999997</c:v>
                </c:pt>
                <c:pt idx="75">
                  <c:v>47127.855839999989</c:v>
                </c:pt>
                <c:pt idx="76">
                  <c:v>46861.272140000001</c:v>
                </c:pt>
                <c:pt idx="77">
                  <c:v>47124.858340000006</c:v>
                </c:pt>
                <c:pt idx="78">
                  <c:v>47582.406260000003</c:v>
                </c:pt>
                <c:pt idx="79">
                  <c:v>47474.847699999991</c:v>
                </c:pt>
                <c:pt idx="80">
                  <c:v>47519.106100000005</c:v>
                </c:pt>
                <c:pt idx="81">
                  <c:v>47613.646810000006</c:v>
                </c:pt>
                <c:pt idx="82">
                  <c:v>47690.448559999997</c:v>
                </c:pt>
                <c:pt idx="83">
                  <c:v>47916.691200000001</c:v>
                </c:pt>
                <c:pt idx="84">
                  <c:v>47692.806149999997</c:v>
                </c:pt>
                <c:pt idx="85">
                  <c:v>46820.779880000002</c:v>
                </c:pt>
                <c:pt idx="86">
                  <c:v>47041.671009999998</c:v>
                </c:pt>
                <c:pt idx="87">
                  <c:v>46969.201100000006</c:v>
                </c:pt>
                <c:pt idx="88">
                  <c:v>46999.956120000003</c:v>
                </c:pt>
                <c:pt idx="89">
                  <c:v>46827.031649999997</c:v>
                </c:pt>
                <c:pt idx="90">
                  <c:v>47231.538249999998</c:v>
                </c:pt>
                <c:pt idx="91">
                  <c:v>48027.991320000001</c:v>
                </c:pt>
                <c:pt idx="92">
                  <c:v>48178.934080000006</c:v>
                </c:pt>
                <c:pt idx="93">
                  <c:v>48878.828179999997</c:v>
                </c:pt>
                <c:pt idx="94">
                  <c:v>49053.624929999998</c:v>
                </c:pt>
                <c:pt idx="95">
                  <c:v>49233.344749999989</c:v>
                </c:pt>
                <c:pt idx="96">
                  <c:v>49841.859639999995</c:v>
                </c:pt>
                <c:pt idx="97">
                  <c:v>50002.473299999998</c:v>
                </c:pt>
                <c:pt idx="98">
                  <c:v>50329.066760000002</c:v>
                </c:pt>
                <c:pt idx="99">
                  <c:v>50764.909419999996</c:v>
                </c:pt>
                <c:pt idx="100">
                  <c:v>51323.469039999996</c:v>
                </c:pt>
                <c:pt idx="101">
                  <c:v>51698.654050000005</c:v>
                </c:pt>
                <c:pt idx="102">
                  <c:v>51127.222099999999</c:v>
                </c:pt>
                <c:pt idx="103">
                  <c:v>51449.641670000005</c:v>
                </c:pt>
                <c:pt idx="104">
                  <c:v>51630.914829999994</c:v>
                </c:pt>
                <c:pt idx="105">
                  <c:v>51908.257110000006</c:v>
                </c:pt>
                <c:pt idx="106">
                  <c:v>52662.014049999998</c:v>
                </c:pt>
                <c:pt idx="107">
                  <c:v>52694.913589999996</c:v>
                </c:pt>
                <c:pt idx="108">
                  <c:v>52594.583210000004</c:v>
                </c:pt>
                <c:pt idx="109">
                  <c:v>55287.784980000004</c:v>
                </c:pt>
                <c:pt idx="110">
                  <c:v>55883.475179999994</c:v>
                </c:pt>
                <c:pt idx="111">
                  <c:v>55643.048160000006</c:v>
                </c:pt>
                <c:pt idx="112">
                  <c:v>56338.372659999994</c:v>
                </c:pt>
                <c:pt idx="113">
                  <c:v>57205.9084</c:v>
                </c:pt>
                <c:pt idx="114">
                  <c:v>57960.897320000004</c:v>
                </c:pt>
                <c:pt idx="115">
                  <c:v>58916.599009999998</c:v>
                </c:pt>
                <c:pt idx="116">
                  <c:v>59427.093169999993</c:v>
                </c:pt>
                <c:pt idx="117">
                  <c:v>60196.278290000002</c:v>
                </c:pt>
                <c:pt idx="118">
                  <c:v>60853.376550000001</c:v>
                </c:pt>
                <c:pt idx="119">
                  <c:v>61698.38018</c:v>
                </c:pt>
                <c:pt idx="120">
                  <c:v>61975.643229999994</c:v>
                </c:pt>
                <c:pt idx="121">
                  <c:v>62192.407260000007</c:v>
                </c:pt>
                <c:pt idx="122">
                  <c:v>62766.648079999999</c:v>
                </c:pt>
                <c:pt idx="123">
                  <c:v>63889.733330000003</c:v>
                </c:pt>
                <c:pt idx="124">
                  <c:v>64776.398410000009</c:v>
                </c:pt>
                <c:pt idx="125">
                  <c:v>65609.081329999986</c:v>
                </c:pt>
                <c:pt idx="126">
                  <c:v>66914.635630000004</c:v>
                </c:pt>
                <c:pt idx="127">
                  <c:v>67318.911890000003</c:v>
                </c:pt>
                <c:pt idx="128">
                  <c:v>67497.710169999991</c:v>
                </c:pt>
                <c:pt idx="129">
                  <c:v>68288.05468999999</c:v>
                </c:pt>
                <c:pt idx="130">
                  <c:v>69371.230439999999</c:v>
                </c:pt>
                <c:pt idx="131">
                  <c:v>70541.59812000001</c:v>
                </c:pt>
                <c:pt idx="132">
                  <c:v>71931.786519679998</c:v>
                </c:pt>
                <c:pt idx="133">
                  <c:v>73017.994916060008</c:v>
                </c:pt>
                <c:pt idx="134">
                  <c:v>74637.495138300001</c:v>
                </c:pt>
                <c:pt idx="135">
                  <c:v>75098.598766240015</c:v>
                </c:pt>
                <c:pt idx="136">
                  <c:v>77688.559564039999</c:v>
                </c:pt>
                <c:pt idx="137">
                  <c:v>80499.113211760006</c:v>
                </c:pt>
                <c:pt idx="138">
                  <c:v>83269.161671329988</c:v>
                </c:pt>
                <c:pt idx="139">
                  <c:v>85366.146423689992</c:v>
                </c:pt>
                <c:pt idx="140">
                  <c:v>87125.917360060004</c:v>
                </c:pt>
                <c:pt idx="141">
                  <c:v>89426.346594080023</c:v>
                </c:pt>
                <c:pt idx="142">
                  <c:v>91032.655236049992</c:v>
                </c:pt>
                <c:pt idx="143">
                  <c:v>93560.861130500009</c:v>
                </c:pt>
                <c:pt idx="144">
                  <c:v>95292.9728665</c:v>
                </c:pt>
                <c:pt idx="145">
                  <c:v>96406.474427930007</c:v>
                </c:pt>
                <c:pt idx="146">
                  <c:v>98704.370489909983</c:v>
                </c:pt>
                <c:pt idx="147">
                  <c:v>101108.18781264999</c:v>
                </c:pt>
                <c:pt idx="148">
                  <c:v>102890.15755933998</c:v>
                </c:pt>
                <c:pt idx="149">
                  <c:v>105785.95493027999</c:v>
                </c:pt>
                <c:pt idx="150">
                  <c:v>107742.58304314999</c:v>
                </c:pt>
                <c:pt idx="151">
                  <c:v>109821.02003100999</c:v>
                </c:pt>
                <c:pt idx="152">
                  <c:v>112245.62445947</c:v>
                </c:pt>
                <c:pt idx="153">
                  <c:v>114847.95632999</c:v>
                </c:pt>
                <c:pt idx="154">
                  <c:v>116380.70823428001</c:v>
                </c:pt>
                <c:pt idx="155">
                  <c:v>118970.03169660497</c:v>
                </c:pt>
                <c:pt idx="156">
                  <c:v>119512.97225893004</c:v>
                </c:pt>
                <c:pt idx="157">
                  <c:v>119852.49912515</c:v>
                </c:pt>
                <c:pt idx="158">
                  <c:v>121367.70160887002</c:v>
                </c:pt>
                <c:pt idx="159">
                  <c:v>122920.62264868998</c:v>
                </c:pt>
                <c:pt idx="160">
                  <c:v>124102.43587777996</c:v>
                </c:pt>
                <c:pt idx="161">
                  <c:v>125427.89335143997</c:v>
                </c:pt>
                <c:pt idx="162">
                  <c:v>128472.25715922998</c:v>
                </c:pt>
                <c:pt idx="163">
                  <c:v>130100.93809473002</c:v>
                </c:pt>
                <c:pt idx="164">
                  <c:v>131906.06924984002</c:v>
                </c:pt>
                <c:pt idx="165">
                  <c:v>134984.95848736999</c:v>
                </c:pt>
                <c:pt idx="166">
                  <c:v>138440.63067052999</c:v>
                </c:pt>
                <c:pt idx="167">
                  <c:v>140353.39322764002</c:v>
                </c:pt>
                <c:pt idx="168">
                  <c:v>139473.0095473</c:v>
                </c:pt>
                <c:pt idx="169">
                  <c:v>139337.37795950999</c:v>
                </c:pt>
                <c:pt idx="170">
                  <c:v>139615.12429554001</c:v>
                </c:pt>
                <c:pt idx="171">
                  <c:v>139261.69207849001</c:v>
                </c:pt>
                <c:pt idx="172">
                  <c:v>139171.58170596999</c:v>
                </c:pt>
                <c:pt idx="173">
                  <c:v>140890.56958407001</c:v>
                </c:pt>
                <c:pt idx="174">
                  <c:v>141463.43393498001</c:v>
                </c:pt>
                <c:pt idx="175">
                  <c:v>141098.02310297004</c:v>
                </c:pt>
                <c:pt idx="176">
                  <c:v>139266.03784077</c:v>
                </c:pt>
                <c:pt idx="177">
                  <c:v>139167.54345843004</c:v>
                </c:pt>
                <c:pt idx="178">
                  <c:v>139823.69597200997</c:v>
                </c:pt>
                <c:pt idx="179">
                  <c:v>140557.49868783</c:v>
                </c:pt>
                <c:pt idx="180">
                  <c:v>141354.37817687</c:v>
                </c:pt>
                <c:pt idx="181">
                  <c:v>141204.62969279999</c:v>
                </c:pt>
                <c:pt idx="182">
                  <c:v>142206.31942571001</c:v>
                </c:pt>
                <c:pt idx="183">
                  <c:v>142946.28896052999</c:v>
                </c:pt>
                <c:pt idx="184">
                  <c:v>143723.58510751999</c:v>
                </c:pt>
                <c:pt idx="185">
                  <c:v>145751.00887138999</c:v>
                </c:pt>
                <c:pt idx="186">
                  <c:v>148498.99020528002</c:v>
                </c:pt>
                <c:pt idx="187">
                  <c:v>150198.05695397998</c:v>
                </c:pt>
                <c:pt idx="188">
                  <c:v>152620.93559348999</c:v>
                </c:pt>
                <c:pt idx="189">
                  <c:v>156243.42002318997</c:v>
                </c:pt>
                <c:pt idx="190">
                  <c:v>158835.66337755995</c:v>
                </c:pt>
                <c:pt idx="191">
                  <c:v>164407.60271793001</c:v>
                </c:pt>
                <c:pt idx="192">
                  <c:v>165879.06821894</c:v>
                </c:pt>
                <c:pt idx="193">
                  <c:v>166229.63301793003</c:v>
                </c:pt>
                <c:pt idx="194">
                  <c:v>169576.56073468001</c:v>
                </c:pt>
                <c:pt idx="195">
                  <c:v>172583.27147659002</c:v>
                </c:pt>
                <c:pt idx="196">
                  <c:v>177139.34589914998</c:v>
                </c:pt>
                <c:pt idx="197">
                  <c:v>181003.92853230998</c:v>
                </c:pt>
                <c:pt idx="198">
                  <c:v>183687.66288319</c:v>
                </c:pt>
                <c:pt idx="199">
                  <c:v>186438.62223010999</c:v>
                </c:pt>
                <c:pt idx="200">
                  <c:v>189651.49154888</c:v>
                </c:pt>
                <c:pt idx="201">
                  <c:v>193610.45259819998</c:v>
                </c:pt>
                <c:pt idx="202">
                  <c:v>195826.50965755997</c:v>
                </c:pt>
                <c:pt idx="203">
                  <c:v>201404.95963709004</c:v>
                </c:pt>
                <c:pt idx="204">
                  <c:v>203473.52166479998</c:v>
                </c:pt>
                <c:pt idx="205">
                  <c:v>203075.64192628002</c:v>
                </c:pt>
                <c:pt idx="206">
                  <c:v>205025.9861708</c:v>
                </c:pt>
                <c:pt idx="207">
                  <c:v>207805.81290040002</c:v>
                </c:pt>
                <c:pt idx="208">
                  <c:v>210166.66462589998</c:v>
                </c:pt>
                <c:pt idx="209">
                  <c:v>213321.57709930002</c:v>
                </c:pt>
                <c:pt idx="210">
                  <c:v>215802.60978969</c:v>
                </c:pt>
                <c:pt idx="211">
                  <c:v>219362.86881568999</c:v>
                </c:pt>
                <c:pt idx="212">
                  <c:v>221114.48338683002</c:v>
                </c:pt>
                <c:pt idx="213">
                  <c:v>223597.70180315006</c:v>
                </c:pt>
                <c:pt idx="214">
                  <c:v>226247.88299521001</c:v>
                </c:pt>
                <c:pt idx="215">
                  <c:v>231297.45022969006</c:v>
                </c:pt>
                <c:pt idx="216">
                  <c:v>235043.86283299446</c:v>
                </c:pt>
                <c:pt idx="217">
                  <c:v>234957.50997482997</c:v>
                </c:pt>
                <c:pt idx="218">
                  <c:v>237275.46584254</c:v>
                </c:pt>
                <c:pt idx="219">
                  <c:v>239427.03556730002</c:v>
                </c:pt>
                <c:pt idx="220">
                  <c:v>242193.01652469995</c:v>
                </c:pt>
                <c:pt idx="221">
                  <c:v>245942.93129319992</c:v>
                </c:pt>
                <c:pt idx="222">
                  <c:v>250545.22620433997</c:v>
                </c:pt>
                <c:pt idx="223">
                  <c:v>252030.7407279</c:v>
                </c:pt>
                <c:pt idx="224">
                  <c:v>255062.70090475003</c:v>
                </c:pt>
                <c:pt idx="225">
                  <c:v>258366.93691651002</c:v>
                </c:pt>
                <c:pt idx="226">
                  <c:v>260101.94306474994</c:v>
                </c:pt>
                <c:pt idx="227">
                  <c:v>263328.57528569998</c:v>
                </c:pt>
                <c:pt idx="228">
                  <c:v>265366.96637272998</c:v>
                </c:pt>
                <c:pt idx="229">
                  <c:v>266911.96111703996</c:v>
                </c:pt>
                <c:pt idx="230">
                  <c:v>270488.21046104003</c:v>
                </c:pt>
                <c:pt idx="231">
                  <c:v>273020.15166149003</c:v>
                </c:pt>
                <c:pt idx="232">
                  <c:v>276789.15858917008</c:v>
                </c:pt>
                <c:pt idx="233">
                  <c:v>281387.31077415997</c:v>
                </c:pt>
                <c:pt idx="234">
                  <c:v>285272.22713168</c:v>
                </c:pt>
                <c:pt idx="235">
                  <c:v>286648.38794961001</c:v>
                </c:pt>
                <c:pt idx="236">
                  <c:v>289048.66305040993</c:v>
                </c:pt>
                <c:pt idx="237">
                  <c:v>291382.04918795003</c:v>
                </c:pt>
                <c:pt idx="238">
                  <c:v>294568.33105812996</c:v>
                </c:pt>
                <c:pt idx="239">
                  <c:v>301268.28471790999</c:v>
                </c:pt>
                <c:pt idx="240">
                  <c:v>306017.34414261999</c:v>
                </c:pt>
                <c:pt idx="241">
                  <c:v>310588.02096658997</c:v>
                </c:pt>
                <c:pt idx="242">
                  <c:v>314896.41264881002</c:v>
                </c:pt>
                <c:pt idx="243">
                  <c:v>319029.13183124998</c:v>
                </c:pt>
                <c:pt idx="244">
                  <c:v>320048.11795126996</c:v>
                </c:pt>
                <c:pt idx="245">
                  <c:v>326024.87556000001</c:v>
                </c:pt>
                <c:pt idx="246">
                  <c:v>330809.06889507006</c:v>
                </c:pt>
                <c:pt idx="247">
                  <c:v>335738.88848255004</c:v>
                </c:pt>
                <c:pt idx="248">
                  <c:v>343653.72153003002</c:v>
                </c:pt>
                <c:pt idx="249">
                  <c:v>345585.11589277</c:v>
                </c:pt>
                <c:pt idx="250">
                  <c:v>347827.25061326998</c:v>
                </c:pt>
                <c:pt idx="251">
                  <c:v>353109.59079021006</c:v>
                </c:pt>
                <c:pt idx="252">
                  <c:v>354215.71036226011</c:v>
                </c:pt>
                <c:pt idx="253">
                  <c:v>355632.76270611002</c:v>
                </c:pt>
                <c:pt idx="254">
                  <c:v>361429.92383194994</c:v>
                </c:pt>
                <c:pt idx="255">
                  <c:v>361005.61188363004</c:v>
                </c:pt>
                <c:pt idx="256">
                  <c:v>363045.43850370002</c:v>
                </c:pt>
                <c:pt idx="257">
                  <c:v>368400.41391177004</c:v>
                </c:pt>
                <c:pt idx="258">
                  <c:v>369903.90497279004</c:v>
                </c:pt>
                <c:pt idx="259">
                  <c:v>373581.59202088998</c:v>
                </c:pt>
                <c:pt idx="260">
                  <c:v>374947.57105160999</c:v>
                </c:pt>
                <c:pt idx="261">
                  <c:v>376151.83572200005</c:v>
                </c:pt>
                <c:pt idx="262">
                  <c:v>378146.56593368005</c:v>
                </c:pt>
                <c:pt idx="263">
                  <c:v>382319.86289048998</c:v>
                </c:pt>
                <c:pt idx="264">
                  <c:v>381926.19664305996</c:v>
                </c:pt>
                <c:pt idx="265">
                  <c:v>380117.61208696995</c:v>
                </c:pt>
                <c:pt idx="266">
                  <c:v>383724.48363494</c:v>
                </c:pt>
                <c:pt idx="267">
                  <c:v>385837.38535432995</c:v>
                </c:pt>
                <c:pt idx="268">
                  <c:v>388983.31063457002</c:v>
                </c:pt>
                <c:pt idx="269">
                  <c:v>391861.80361187004</c:v>
                </c:pt>
                <c:pt idx="270">
                  <c:v>395435.80700080004</c:v>
                </c:pt>
                <c:pt idx="271">
                  <c:v>395566.49591159006</c:v>
                </c:pt>
                <c:pt idx="272">
                  <c:v>396192.52119034005</c:v>
                </c:pt>
                <c:pt idx="273">
                  <c:v>399115.88940479996</c:v>
                </c:pt>
                <c:pt idx="274">
                  <c:v>400605.56046947994</c:v>
                </c:pt>
                <c:pt idx="275">
                  <c:v>403096.88122858002</c:v>
                </c:pt>
                <c:pt idx="276">
                  <c:v>404384.08897864004</c:v>
                </c:pt>
                <c:pt idx="277">
                  <c:v>402333.24845260003</c:v>
                </c:pt>
                <c:pt idx="278">
                  <c:v>405110.98375518003</c:v>
                </c:pt>
                <c:pt idx="279">
                  <c:v>407862.16857330996</c:v>
                </c:pt>
                <c:pt idx="280">
                  <c:v>409633.48725892988</c:v>
                </c:pt>
                <c:pt idx="281">
                  <c:v>412202.95227753994</c:v>
                </c:pt>
                <c:pt idx="282">
                  <c:v>414001.22238136007</c:v>
                </c:pt>
                <c:pt idx="283">
                  <c:v>413421.54005254997</c:v>
                </c:pt>
                <c:pt idx="284">
                  <c:v>413888.1037995299</c:v>
                </c:pt>
                <c:pt idx="285">
                  <c:v>415783.98542088998</c:v>
                </c:pt>
                <c:pt idx="286">
                  <c:v>420786.27312762005</c:v>
                </c:pt>
                <c:pt idx="287">
                  <c:v>426019.07935477991</c:v>
                </c:pt>
                <c:pt idx="288">
                  <c:v>428150.8180398299</c:v>
                </c:pt>
                <c:pt idx="289">
                  <c:v>424879.15692194988</c:v>
                </c:pt>
                <c:pt idx="290">
                  <c:v>429463.16632763995</c:v>
                </c:pt>
                <c:pt idx="291">
                  <c:v>433546.27540026006</c:v>
                </c:pt>
                <c:pt idx="292">
                  <c:v>436994.80361695006</c:v>
                </c:pt>
                <c:pt idx="293">
                  <c:v>441164.02076654998</c:v>
                </c:pt>
                <c:pt idx="294">
                  <c:v>442826.40279999992</c:v>
                </c:pt>
                <c:pt idx="295">
                  <c:v>444989.99421400006</c:v>
                </c:pt>
                <c:pt idx="296">
                  <c:v>448279.75728699996</c:v>
                </c:pt>
                <c:pt idx="297">
                  <c:v>453280.93866400002</c:v>
                </c:pt>
                <c:pt idx="298">
                  <c:v>455607.70269581018</c:v>
                </c:pt>
                <c:pt idx="299">
                  <c:v>462160.97639844014</c:v>
                </c:pt>
                <c:pt idx="300">
                  <c:v>460253.98876658001</c:v>
                </c:pt>
                <c:pt idx="301">
                  <c:v>477754.81024000002</c:v>
                </c:pt>
                <c:pt idx="302">
                  <c:v>484640.08171</c:v>
                </c:pt>
                <c:pt idx="303">
                  <c:v>502447.84900000016</c:v>
                </c:pt>
                <c:pt idx="304">
                  <c:v>505787.10469000001</c:v>
                </c:pt>
                <c:pt idx="305">
                  <c:v>505711.41864999995</c:v>
                </c:pt>
                <c:pt idx="306">
                  <c:v>508259.11720999994</c:v>
                </c:pt>
                <c:pt idx="307">
                  <c:v>504914.27425000002</c:v>
                </c:pt>
                <c:pt idx="308">
                  <c:v>502249.06382999994</c:v>
                </c:pt>
                <c:pt idx="309">
                  <c:v>498972.99288000003</c:v>
                </c:pt>
                <c:pt idx="310">
                  <c:v>499056.62088999996</c:v>
                </c:pt>
                <c:pt idx="311">
                  <c:v>499223.10001000011</c:v>
                </c:pt>
                <c:pt idx="312">
                  <c:v>496339.68111</c:v>
                </c:pt>
                <c:pt idx="313">
                  <c:v>498435.07955999998</c:v>
                </c:pt>
                <c:pt idx="314">
                  <c:v>502539.85103000002</c:v>
                </c:pt>
                <c:pt idx="315">
                  <c:v>504720.85083000001</c:v>
                </c:pt>
                <c:pt idx="316">
                  <c:v>508504.38795</c:v>
                </c:pt>
                <c:pt idx="317">
                  <c:v>512582.32913999999</c:v>
                </c:pt>
                <c:pt idx="318">
                  <c:v>516588.64723000006</c:v>
                </c:pt>
                <c:pt idx="319">
                  <c:v>521012.35686</c:v>
                </c:pt>
                <c:pt idx="320">
                  <c:v>526061.69018000003</c:v>
                </c:pt>
                <c:pt idx="321">
                  <c:v>531641.15240000002</c:v>
                </c:pt>
                <c:pt idx="322">
                  <c:v>536998.70253999997</c:v>
                </c:pt>
                <c:pt idx="323">
                  <c:v>546689.53688000003</c:v>
                </c:pt>
                <c:pt idx="324">
                  <c:v>551210.68488000007</c:v>
                </c:pt>
                <c:pt idx="325">
                  <c:v>553000.93011999992</c:v>
                </c:pt>
                <c:pt idx="326">
                  <c:v>563219.33742999996</c:v>
                </c:pt>
                <c:pt idx="327">
                  <c:v>570726.56096999999</c:v>
                </c:pt>
                <c:pt idx="328">
                  <c:v>580904.03757999989</c:v>
                </c:pt>
                <c:pt idx="329">
                  <c:v>590033.04240999999</c:v>
                </c:pt>
                <c:pt idx="330">
                  <c:v>601091.77601000003</c:v>
                </c:pt>
                <c:pt idx="331">
                  <c:v>608348.67481999996</c:v>
                </c:pt>
                <c:pt idx="332">
                  <c:v>615893.60730000003</c:v>
                </c:pt>
                <c:pt idx="333">
                  <c:v>624053.75956999999</c:v>
                </c:pt>
                <c:pt idx="334">
                  <c:v>632309.23720000009</c:v>
                </c:pt>
                <c:pt idx="335">
                  <c:v>639021.06305999996</c:v>
                </c:pt>
                <c:pt idx="336">
                  <c:v>644492.9927699999</c:v>
                </c:pt>
                <c:pt idx="337">
                  <c:v>642770.90021000011</c:v>
                </c:pt>
                <c:pt idx="338">
                  <c:v>647669.34264999989</c:v>
                </c:pt>
                <c:pt idx="339">
                  <c:v>647521.72746000008</c:v>
                </c:pt>
                <c:pt idx="340">
                  <c:v>651876.85355000012</c:v>
                </c:pt>
                <c:pt idx="341">
                  <c:v>652859.20551999984</c:v>
                </c:pt>
                <c:pt idx="342">
                  <c:v>654774.24472000008</c:v>
                </c:pt>
                <c:pt idx="343">
                  <c:v>652526.15133000002</c:v>
                </c:pt>
                <c:pt idx="344">
                  <c:v>654706.42986999988</c:v>
                </c:pt>
                <c:pt idx="345">
                  <c:v>664429.28193799243</c:v>
                </c:pt>
                <c:pt idx="346">
                  <c:v>666799.78281318501</c:v>
                </c:pt>
                <c:pt idx="347">
                  <c:v>667749.32880394708</c:v>
                </c:pt>
                <c:pt idx="348">
                  <c:v>667311.90733959735</c:v>
                </c:pt>
                <c:pt idx="349">
                  <c:v>663283.44288243714</c:v>
                </c:pt>
                <c:pt idx="350">
                  <c:v>671518.4079752008</c:v>
                </c:pt>
                <c:pt idx="351">
                  <c:v>668501.29384829232</c:v>
                </c:pt>
                <c:pt idx="352">
                  <c:v>672940.26951616816</c:v>
                </c:pt>
                <c:pt idx="353">
                  <c:v>671807.97858408291</c:v>
                </c:pt>
                <c:pt idx="354">
                  <c:v>675827.25449677324</c:v>
                </c:pt>
                <c:pt idx="355">
                  <c:v>672845.25285474048</c:v>
                </c:pt>
                <c:pt idx="356">
                  <c:v>679013.17268683878</c:v>
                </c:pt>
                <c:pt idx="357">
                  <c:v>690788.99571316887</c:v>
                </c:pt>
                <c:pt idx="358">
                  <c:v>693847.37889748777</c:v>
                </c:pt>
                <c:pt idx="359">
                  <c:v>701433.65580440254</c:v>
                </c:pt>
                <c:pt idx="360">
                  <c:v>700753.68305761518</c:v>
                </c:pt>
                <c:pt idx="361">
                  <c:v>696374.47595560912</c:v>
                </c:pt>
                <c:pt idx="362">
                  <c:v>708358.37841717387</c:v>
                </c:pt>
                <c:pt idx="363">
                  <c:v>707953.40355592628</c:v>
                </c:pt>
                <c:pt idx="364">
                  <c:v>715286.49804615392</c:v>
                </c:pt>
                <c:pt idx="365">
                  <c:v>715943.50388504879</c:v>
                </c:pt>
                <c:pt idx="366">
                  <c:v>722413.26453919872</c:v>
                </c:pt>
                <c:pt idx="367">
                  <c:v>720597.98444912839</c:v>
                </c:pt>
                <c:pt idx="368">
                  <c:v>727987.67389134702</c:v>
                </c:pt>
                <c:pt idx="369">
                  <c:v>741255.08774191071</c:v>
                </c:pt>
                <c:pt idx="370">
                  <c:v>745193.49972198124</c:v>
                </c:pt>
                <c:pt idx="371">
                  <c:v>752223.25662564789</c:v>
                </c:pt>
                <c:pt idx="372">
                  <c:v>750762.98624527769</c:v>
                </c:pt>
                <c:pt idx="373">
                  <c:v>745429.06141684635</c:v>
                </c:pt>
                <c:pt idx="374">
                  <c:v>708358.37841717387</c:v>
                </c:pt>
                <c:pt idx="375">
                  <c:v>707953.40355592628</c:v>
                </c:pt>
                <c:pt idx="376">
                  <c:v>715286.49804615392</c:v>
                </c:pt>
                <c:pt idx="377">
                  <c:v>715943.50388504879</c:v>
                </c:pt>
                <c:pt idx="378">
                  <c:v>722413.26453919872</c:v>
                </c:pt>
                <c:pt idx="379">
                  <c:v>720597.98444912839</c:v>
                </c:pt>
                <c:pt idx="380">
                  <c:v>727987.67389134702</c:v>
                </c:pt>
                <c:pt idx="381">
                  <c:v>741255.08774191071</c:v>
                </c:pt>
                <c:pt idx="382">
                  <c:v>745193.49972198124</c:v>
                </c:pt>
                <c:pt idx="383">
                  <c:v>752223.25662564789</c:v>
                </c:pt>
                <c:pt idx="384">
                  <c:v>750762.98624527769</c:v>
                </c:pt>
                <c:pt idx="385">
                  <c:v>745429.06141684635</c:v>
                </c:pt>
                <c:pt idx="386">
                  <c:v>708358.37841717387</c:v>
                </c:pt>
                <c:pt idx="387">
                  <c:v>707953.40355592628</c:v>
                </c:pt>
                <c:pt idx="388">
                  <c:v>715286.49804615392</c:v>
                </c:pt>
                <c:pt idx="389">
                  <c:v>715943.50388504879</c:v>
                </c:pt>
                <c:pt idx="390">
                  <c:v>722413.26453919872</c:v>
                </c:pt>
                <c:pt idx="391">
                  <c:v>720597.98444912839</c:v>
                </c:pt>
                <c:pt idx="392">
                  <c:v>727987.67389134702</c:v>
                </c:pt>
                <c:pt idx="393">
                  <c:v>741255.08774191071</c:v>
                </c:pt>
                <c:pt idx="394">
                  <c:v>745193.49972198124</c:v>
                </c:pt>
                <c:pt idx="395">
                  <c:v>752223.25662564789</c:v>
                </c:pt>
                <c:pt idx="396">
                  <c:v>750762.98624527769</c:v>
                </c:pt>
                <c:pt idx="397">
                  <c:v>745429.06141684635</c:v>
                </c:pt>
                <c:pt idx="398">
                  <c:v>708358.37841717387</c:v>
                </c:pt>
                <c:pt idx="399">
                  <c:v>707953.40355592628</c:v>
                </c:pt>
                <c:pt idx="400">
                  <c:v>715286.49804615392</c:v>
                </c:pt>
                <c:pt idx="401">
                  <c:v>715943.50388504879</c:v>
                </c:pt>
                <c:pt idx="402">
                  <c:v>722413.26453919872</c:v>
                </c:pt>
                <c:pt idx="403">
                  <c:v>720597.98444912839</c:v>
                </c:pt>
                <c:pt idx="404">
                  <c:v>727987.67389134702</c:v>
                </c:pt>
                <c:pt idx="405">
                  <c:v>741255.08774191071</c:v>
                </c:pt>
                <c:pt idx="406">
                  <c:v>745193.49972198124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1C71-4E5C-BF35-23FFC5797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3280"/>
        <c:axId val="2465120"/>
      </c:lineChart>
      <c:lineChart>
        <c:grouping val="standard"/>
        <c:varyColors val="0"/>
        <c:ser>
          <c:idx val="4"/>
          <c:order val="4"/>
          <c:tx>
            <c:strRef>
              <c:f>Proyeccion_NPL!$AL$4</c:f>
              <c:strCache>
                <c:ptCount val="1"/>
                <c:pt idx="0">
                  <c:v>vencida comercial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Proyeccion_NPL!$A$5:$A$411</c:f>
              <c:numCache>
                <c:formatCode>m/d/yyyy</c:formatCode>
                <c:ptCount val="407"/>
                <c:pt idx="0">
                  <c:v>34669</c:v>
                </c:pt>
                <c:pt idx="1">
                  <c:v>34700</c:v>
                </c:pt>
                <c:pt idx="2">
                  <c:v>34731</c:v>
                </c:pt>
                <c:pt idx="3">
                  <c:v>34759</c:v>
                </c:pt>
                <c:pt idx="4">
                  <c:v>34790</c:v>
                </c:pt>
                <c:pt idx="5">
                  <c:v>34820</c:v>
                </c:pt>
                <c:pt idx="6">
                  <c:v>34851</c:v>
                </c:pt>
                <c:pt idx="7">
                  <c:v>34881</c:v>
                </c:pt>
                <c:pt idx="8">
                  <c:v>34912</c:v>
                </c:pt>
                <c:pt idx="9">
                  <c:v>34943</c:v>
                </c:pt>
                <c:pt idx="10">
                  <c:v>34973</c:v>
                </c:pt>
                <c:pt idx="11">
                  <c:v>35004</c:v>
                </c:pt>
                <c:pt idx="12">
                  <c:v>35034</c:v>
                </c:pt>
                <c:pt idx="13">
                  <c:v>35065</c:v>
                </c:pt>
                <c:pt idx="14">
                  <c:v>35096</c:v>
                </c:pt>
                <c:pt idx="15">
                  <c:v>35125</c:v>
                </c:pt>
                <c:pt idx="16">
                  <c:v>35156</c:v>
                </c:pt>
                <c:pt idx="17">
                  <c:v>35186</c:v>
                </c:pt>
                <c:pt idx="18">
                  <c:v>35217</c:v>
                </c:pt>
                <c:pt idx="19">
                  <c:v>35247</c:v>
                </c:pt>
                <c:pt idx="20">
                  <c:v>35278</c:v>
                </c:pt>
                <c:pt idx="21">
                  <c:v>35309</c:v>
                </c:pt>
                <c:pt idx="22">
                  <c:v>35339</c:v>
                </c:pt>
                <c:pt idx="23">
                  <c:v>35370</c:v>
                </c:pt>
                <c:pt idx="24">
                  <c:v>35400</c:v>
                </c:pt>
                <c:pt idx="25">
                  <c:v>35431</c:v>
                </c:pt>
                <c:pt idx="26">
                  <c:v>35462</c:v>
                </c:pt>
                <c:pt idx="27">
                  <c:v>35490</c:v>
                </c:pt>
                <c:pt idx="28">
                  <c:v>35521</c:v>
                </c:pt>
                <c:pt idx="29">
                  <c:v>35551</c:v>
                </c:pt>
                <c:pt idx="30">
                  <c:v>35582</c:v>
                </c:pt>
                <c:pt idx="31">
                  <c:v>35612</c:v>
                </c:pt>
                <c:pt idx="32">
                  <c:v>35643</c:v>
                </c:pt>
                <c:pt idx="33">
                  <c:v>35674</c:v>
                </c:pt>
                <c:pt idx="34">
                  <c:v>35704</c:v>
                </c:pt>
                <c:pt idx="35">
                  <c:v>35735</c:v>
                </c:pt>
                <c:pt idx="36">
                  <c:v>35765</c:v>
                </c:pt>
                <c:pt idx="37">
                  <c:v>35796</c:v>
                </c:pt>
                <c:pt idx="38">
                  <c:v>35827</c:v>
                </c:pt>
                <c:pt idx="39">
                  <c:v>35855</c:v>
                </c:pt>
                <c:pt idx="40">
                  <c:v>35886</c:v>
                </c:pt>
                <c:pt idx="41">
                  <c:v>35916</c:v>
                </c:pt>
                <c:pt idx="42">
                  <c:v>35947</c:v>
                </c:pt>
                <c:pt idx="43">
                  <c:v>35977</c:v>
                </c:pt>
                <c:pt idx="44">
                  <c:v>36008</c:v>
                </c:pt>
                <c:pt idx="45">
                  <c:v>36039</c:v>
                </c:pt>
                <c:pt idx="46">
                  <c:v>36069</c:v>
                </c:pt>
                <c:pt idx="47">
                  <c:v>36100</c:v>
                </c:pt>
                <c:pt idx="48">
                  <c:v>36130</c:v>
                </c:pt>
                <c:pt idx="49">
                  <c:v>36161</c:v>
                </c:pt>
                <c:pt idx="50">
                  <c:v>36192</c:v>
                </c:pt>
                <c:pt idx="51">
                  <c:v>36220</c:v>
                </c:pt>
                <c:pt idx="52">
                  <c:v>36251</c:v>
                </c:pt>
                <c:pt idx="53">
                  <c:v>36281</c:v>
                </c:pt>
                <c:pt idx="54">
                  <c:v>36312</c:v>
                </c:pt>
                <c:pt idx="55">
                  <c:v>36342</c:v>
                </c:pt>
                <c:pt idx="56">
                  <c:v>36373</c:v>
                </c:pt>
                <c:pt idx="57">
                  <c:v>36404</c:v>
                </c:pt>
                <c:pt idx="58">
                  <c:v>36434</c:v>
                </c:pt>
                <c:pt idx="59">
                  <c:v>36465</c:v>
                </c:pt>
                <c:pt idx="60">
                  <c:v>36495</c:v>
                </c:pt>
                <c:pt idx="61">
                  <c:v>36526</c:v>
                </c:pt>
                <c:pt idx="62">
                  <c:v>36557</c:v>
                </c:pt>
                <c:pt idx="63">
                  <c:v>36586</c:v>
                </c:pt>
                <c:pt idx="64">
                  <c:v>36617</c:v>
                </c:pt>
                <c:pt idx="65">
                  <c:v>36647</c:v>
                </c:pt>
                <c:pt idx="66">
                  <c:v>36678</c:v>
                </c:pt>
                <c:pt idx="67">
                  <c:v>36708</c:v>
                </c:pt>
                <c:pt idx="68">
                  <c:v>36739</c:v>
                </c:pt>
                <c:pt idx="69">
                  <c:v>36770</c:v>
                </c:pt>
                <c:pt idx="70">
                  <c:v>36800</c:v>
                </c:pt>
                <c:pt idx="71">
                  <c:v>36831</c:v>
                </c:pt>
                <c:pt idx="72">
                  <c:v>36861</c:v>
                </c:pt>
                <c:pt idx="73">
                  <c:v>36892</c:v>
                </c:pt>
                <c:pt idx="74">
                  <c:v>36923</c:v>
                </c:pt>
                <c:pt idx="75">
                  <c:v>36951</c:v>
                </c:pt>
                <c:pt idx="76">
                  <c:v>36982</c:v>
                </c:pt>
                <c:pt idx="77">
                  <c:v>37012</c:v>
                </c:pt>
                <c:pt idx="78">
                  <c:v>37043</c:v>
                </c:pt>
                <c:pt idx="79">
                  <c:v>37073</c:v>
                </c:pt>
                <c:pt idx="80">
                  <c:v>37104</c:v>
                </c:pt>
                <c:pt idx="81">
                  <c:v>37135</c:v>
                </c:pt>
                <c:pt idx="82">
                  <c:v>37165</c:v>
                </c:pt>
                <c:pt idx="83">
                  <c:v>37196</c:v>
                </c:pt>
                <c:pt idx="84">
                  <c:v>37226</c:v>
                </c:pt>
                <c:pt idx="85">
                  <c:v>37257</c:v>
                </c:pt>
                <c:pt idx="86">
                  <c:v>37288</c:v>
                </c:pt>
                <c:pt idx="87">
                  <c:v>37316</c:v>
                </c:pt>
                <c:pt idx="88">
                  <c:v>37347</c:v>
                </c:pt>
                <c:pt idx="89">
                  <c:v>37377</c:v>
                </c:pt>
                <c:pt idx="90">
                  <c:v>37408</c:v>
                </c:pt>
                <c:pt idx="91">
                  <c:v>37438</c:v>
                </c:pt>
                <c:pt idx="92">
                  <c:v>37469</c:v>
                </c:pt>
                <c:pt idx="93">
                  <c:v>37500</c:v>
                </c:pt>
                <c:pt idx="94">
                  <c:v>37530</c:v>
                </c:pt>
                <c:pt idx="95">
                  <c:v>37561</c:v>
                </c:pt>
                <c:pt idx="96">
                  <c:v>37591</c:v>
                </c:pt>
                <c:pt idx="97">
                  <c:v>37622</c:v>
                </c:pt>
                <c:pt idx="98">
                  <c:v>37653</c:v>
                </c:pt>
                <c:pt idx="99">
                  <c:v>37681</c:v>
                </c:pt>
                <c:pt idx="100">
                  <c:v>37712</c:v>
                </c:pt>
                <c:pt idx="101">
                  <c:v>37742</c:v>
                </c:pt>
                <c:pt idx="102">
                  <c:v>37773</c:v>
                </c:pt>
                <c:pt idx="103">
                  <c:v>37803</c:v>
                </c:pt>
                <c:pt idx="104">
                  <c:v>37834</c:v>
                </c:pt>
                <c:pt idx="105">
                  <c:v>37865</c:v>
                </c:pt>
                <c:pt idx="106">
                  <c:v>37895</c:v>
                </c:pt>
                <c:pt idx="107">
                  <c:v>37926</c:v>
                </c:pt>
                <c:pt idx="108">
                  <c:v>37956</c:v>
                </c:pt>
                <c:pt idx="109">
                  <c:v>37987</c:v>
                </c:pt>
                <c:pt idx="110">
                  <c:v>38018</c:v>
                </c:pt>
                <c:pt idx="111">
                  <c:v>38047</c:v>
                </c:pt>
                <c:pt idx="112">
                  <c:v>38078</c:v>
                </c:pt>
                <c:pt idx="113">
                  <c:v>38108</c:v>
                </c:pt>
                <c:pt idx="114">
                  <c:v>38139</c:v>
                </c:pt>
                <c:pt idx="115">
                  <c:v>38169</c:v>
                </c:pt>
                <c:pt idx="116">
                  <c:v>38200</c:v>
                </c:pt>
                <c:pt idx="117">
                  <c:v>38231</c:v>
                </c:pt>
                <c:pt idx="118">
                  <c:v>38261</c:v>
                </c:pt>
                <c:pt idx="119">
                  <c:v>38292</c:v>
                </c:pt>
                <c:pt idx="120">
                  <c:v>38322</c:v>
                </c:pt>
                <c:pt idx="121">
                  <c:v>38353</c:v>
                </c:pt>
                <c:pt idx="122">
                  <c:v>38384</c:v>
                </c:pt>
                <c:pt idx="123">
                  <c:v>38412</c:v>
                </c:pt>
                <c:pt idx="124">
                  <c:v>38443</c:v>
                </c:pt>
                <c:pt idx="125">
                  <c:v>38473</c:v>
                </c:pt>
                <c:pt idx="126">
                  <c:v>38504</c:v>
                </c:pt>
                <c:pt idx="127">
                  <c:v>38534</c:v>
                </c:pt>
                <c:pt idx="128">
                  <c:v>38565</c:v>
                </c:pt>
                <c:pt idx="129">
                  <c:v>38596</c:v>
                </c:pt>
                <c:pt idx="130">
                  <c:v>38626</c:v>
                </c:pt>
                <c:pt idx="131">
                  <c:v>38657</c:v>
                </c:pt>
                <c:pt idx="132">
                  <c:v>38687</c:v>
                </c:pt>
                <c:pt idx="133">
                  <c:v>38718</c:v>
                </c:pt>
                <c:pt idx="134">
                  <c:v>38749</c:v>
                </c:pt>
                <c:pt idx="135">
                  <c:v>38777</c:v>
                </c:pt>
                <c:pt idx="136">
                  <c:v>38808</c:v>
                </c:pt>
                <c:pt idx="137">
                  <c:v>38838</c:v>
                </c:pt>
                <c:pt idx="138">
                  <c:v>38869</c:v>
                </c:pt>
                <c:pt idx="139">
                  <c:v>38899</c:v>
                </c:pt>
                <c:pt idx="140">
                  <c:v>38930</c:v>
                </c:pt>
                <c:pt idx="141">
                  <c:v>38961</c:v>
                </c:pt>
                <c:pt idx="142">
                  <c:v>38991</c:v>
                </c:pt>
                <c:pt idx="143">
                  <c:v>39022</c:v>
                </c:pt>
                <c:pt idx="144">
                  <c:v>39052</c:v>
                </c:pt>
                <c:pt idx="145">
                  <c:v>39083</c:v>
                </c:pt>
                <c:pt idx="146">
                  <c:v>39114</c:v>
                </c:pt>
                <c:pt idx="147">
                  <c:v>39142</c:v>
                </c:pt>
                <c:pt idx="148">
                  <c:v>39173</c:v>
                </c:pt>
                <c:pt idx="149">
                  <c:v>39203</c:v>
                </c:pt>
                <c:pt idx="150">
                  <c:v>39234</c:v>
                </c:pt>
                <c:pt idx="151">
                  <c:v>39264</c:v>
                </c:pt>
                <c:pt idx="152">
                  <c:v>39295</c:v>
                </c:pt>
                <c:pt idx="153">
                  <c:v>39326</c:v>
                </c:pt>
                <c:pt idx="154">
                  <c:v>39356</c:v>
                </c:pt>
                <c:pt idx="155">
                  <c:v>39387</c:v>
                </c:pt>
                <c:pt idx="156">
                  <c:v>39417</c:v>
                </c:pt>
                <c:pt idx="157">
                  <c:v>39448</c:v>
                </c:pt>
                <c:pt idx="158">
                  <c:v>39479</c:v>
                </c:pt>
                <c:pt idx="159">
                  <c:v>39508</c:v>
                </c:pt>
                <c:pt idx="160">
                  <c:v>39539</c:v>
                </c:pt>
                <c:pt idx="161">
                  <c:v>39569</c:v>
                </c:pt>
                <c:pt idx="162">
                  <c:v>39600</c:v>
                </c:pt>
                <c:pt idx="163">
                  <c:v>39630</c:v>
                </c:pt>
                <c:pt idx="164">
                  <c:v>39661</c:v>
                </c:pt>
                <c:pt idx="165">
                  <c:v>39692</c:v>
                </c:pt>
                <c:pt idx="166">
                  <c:v>39722</c:v>
                </c:pt>
                <c:pt idx="167">
                  <c:v>39753</c:v>
                </c:pt>
                <c:pt idx="168">
                  <c:v>39783</c:v>
                </c:pt>
                <c:pt idx="169">
                  <c:v>39814</c:v>
                </c:pt>
                <c:pt idx="170">
                  <c:v>39845</c:v>
                </c:pt>
                <c:pt idx="171">
                  <c:v>39873</c:v>
                </c:pt>
                <c:pt idx="172">
                  <c:v>39904</c:v>
                </c:pt>
                <c:pt idx="173">
                  <c:v>39934</c:v>
                </c:pt>
                <c:pt idx="174">
                  <c:v>39965</c:v>
                </c:pt>
                <c:pt idx="175">
                  <c:v>39995</c:v>
                </c:pt>
                <c:pt idx="176">
                  <c:v>40026</c:v>
                </c:pt>
                <c:pt idx="177">
                  <c:v>40057</c:v>
                </c:pt>
                <c:pt idx="178">
                  <c:v>40087</c:v>
                </c:pt>
                <c:pt idx="179">
                  <c:v>40118</c:v>
                </c:pt>
                <c:pt idx="180">
                  <c:v>40148</c:v>
                </c:pt>
                <c:pt idx="181">
                  <c:v>40179</c:v>
                </c:pt>
                <c:pt idx="182">
                  <c:v>40210</c:v>
                </c:pt>
                <c:pt idx="183">
                  <c:v>40238</c:v>
                </c:pt>
                <c:pt idx="184">
                  <c:v>40269</c:v>
                </c:pt>
                <c:pt idx="185">
                  <c:v>40299</c:v>
                </c:pt>
                <c:pt idx="186">
                  <c:v>40330</c:v>
                </c:pt>
                <c:pt idx="187">
                  <c:v>40360</c:v>
                </c:pt>
                <c:pt idx="188">
                  <c:v>40391</c:v>
                </c:pt>
                <c:pt idx="189">
                  <c:v>40422</c:v>
                </c:pt>
                <c:pt idx="190">
                  <c:v>40452</c:v>
                </c:pt>
                <c:pt idx="191">
                  <c:v>40483</c:v>
                </c:pt>
                <c:pt idx="192">
                  <c:v>40513</c:v>
                </c:pt>
                <c:pt idx="193">
                  <c:v>40544</c:v>
                </c:pt>
                <c:pt idx="194">
                  <c:v>40575</c:v>
                </c:pt>
                <c:pt idx="195">
                  <c:v>40603</c:v>
                </c:pt>
                <c:pt idx="196">
                  <c:v>40634</c:v>
                </c:pt>
                <c:pt idx="197">
                  <c:v>40664</c:v>
                </c:pt>
                <c:pt idx="198">
                  <c:v>40695</c:v>
                </c:pt>
                <c:pt idx="199">
                  <c:v>40725</c:v>
                </c:pt>
                <c:pt idx="200">
                  <c:v>40756</c:v>
                </c:pt>
                <c:pt idx="201">
                  <c:v>40787</c:v>
                </c:pt>
                <c:pt idx="202">
                  <c:v>40817</c:v>
                </c:pt>
                <c:pt idx="203">
                  <c:v>40848</c:v>
                </c:pt>
                <c:pt idx="204">
                  <c:v>40878</c:v>
                </c:pt>
                <c:pt idx="205">
                  <c:v>40909</c:v>
                </c:pt>
                <c:pt idx="206">
                  <c:v>40940</c:v>
                </c:pt>
                <c:pt idx="207">
                  <c:v>40969</c:v>
                </c:pt>
                <c:pt idx="208">
                  <c:v>41000</c:v>
                </c:pt>
                <c:pt idx="209">
                  <c:v>41030</c:v>
                </c:pt>
                <c:pt idx="210">
                  <c:v>41061</c:v>
                </c:pt>
                <c:pt idx="211">
                  <c:v>41091</c:v>
                </c:pt>
                <c:pt idx="212">
                  <c:v>41122</c:v>
                </c:pt>
                <c:pt idx="213">
                  <c:v>41153</c:v>
                </c:pt>
                <c:pt idx="214">
                  <c:v>41183</c:v>
                </c:pt>
                <c:pt idx="215">
                  <c:v>41214</c:v>
                </c:pt>
                <c:pt idx="216">
                  <c:v>41244</c:v>
                </c:pt>
                <c:pt idx="217">
                  <c:v>41275</c:v>
                </c:pt>
                <c:pt idx="218">
                  <c:v>41306</c:v>
                </c:pt>
                <c:pt idx="219">
                  <c:v>41334</c:v>
                </c:pt>
                <c:pt idx="220">
                  <c:v>41365</c:v>
                </c:pt>
                <c:pt idx="221">
                  <c:v>41395</c:v>
                </c:pt>
                <c:pt idx="222">
                  <c:v>41426</c:v>
                </c:pt>
                <c:pt idx="223">
                  <c:v>41456</c:v>
                </c:pt>
                <c:pt idx="224">
                  <c:v>41487</c:v>
                </c:pt>
                <c:pt idx="225">
                  <c:v>41518</c:v>
                </c:pt>
                <c:pt idx="226">
                  <c:v>41548</c:v>
                </c:pt>
                <c:pt idx="227">
                  <c:v>41579</c:v>
                </c:pt>
                <c:pt idx="228">
                  <c:v>41609</c:v>
                </c:pt>
                <c:pt idx="229">
                  <c:v>41640</c:v>
                </c:pt>
                <c:pt idx="230">
                  <c:v>41671</c:v>
                </c:pt>
                <c:pt idx="231">
                  <c:v>41699</c:v>
                </c:pt>
                <c:pt idx="232">
                  <c:v>41730</c:v>
                </c:pt>
                <c:pt idx="233">
                  <c:v>41760</c:v>
                </c:pt>
                <c:pt idx="234">
                  <c:v>41791</c:v>
                </c:pt>
                <c:pt idx="235">
                  <c:v>41821</c:v>
                </c:pt>
                <c:pt idx="236">
                  <c:v>41852</c:v>
                </c:pt>
                <c:pt idx="237">
                  <c:v>41883</c:v>
                </c:pt>
                <c:pt idx="238">
                  <c:v>41913</c:v>
                </c:pt>
                <c:pt idx="239">
                  <c:v>41944</c:v>
                </c:pt>
                <c:pt idx="240">
                  <c:v>41974</c:v>
                </c:pt>
                <c:pt idx="241">
                  <c:v>42005</c:v>
                </c:pt>
                <c:pt idx="242">
                  <c:v>42036</c:v>
                </c:pt>
                <c:pt idx="243">
                  <c:v>42064</c:v>
                </c:pt>
                <c:pt idx="244">
                  <c:v>42095</c:v>
                </c:pt>
                <c:pt idx="245">
                  <c:v>42125</c:v>
                </c:pt>
                <c:pt idx="246">
                  <c:v>42156</c:v>
                </c:pt>
                <c:pt idx="247">
                  <c:v>42186</c:v>
                </c:pt>
                <c:pt idx="248">
                  <c:v>42217</c:v>
                </c:pt>
                <c:pt idx="249">
                  <c:v>42248</c:v>
                </c:pt>
                <c:pt idx="250">
                  <c:v>42278</c:v>
                </c:pt>
                <c:pt idx="251">
                  <c:v>42309</c:v>
                </c:pt>
                <c:pt idx="252">
                  <c:v>42339</c:v>
                </c:pt>
                <c:pt idx="253">
                  <c:v>42370</c:v>
                </c:pt>
                <c:pt idx="254">
                  <c:v>42401</c:v>
                </c:pt>
                <c:pt idx="255">
                  <c:v>42430</c:v>
                </c:pt>
                <c:pt idx="256">
                  <c:v>42461</c:v>
                </c:pt>
                <c:pt idx="257">
                  <c:v>42491</c:v>
                </c:pt>
                <c:pt idx="258">
                  <c:v>42522</c:v>
                </c:pt>
                <c:pt idx="259">
                  <c:v>42552</c:v>
                </c:pt>
                <c:pt idx="260">
                  <c:v>42583</c:v>
                </c:pt>
                <c:pt idx="261">
                  <c:v>42614</c:v>
                </c:pt>
                <c:pt idx="262">
                  <c:v>42644</c:v>
                </c:pt>
                <c:pt idx="263">
                  <c:v>42675</c:v>
                </c:pt>
                <c:pt idx="264">
                  <c:v>42705</c:v>
                </c:pt>
                <c:pt idx="265">
                  <c:v>42736</c:v>
                </c:pt>
                <c:pt idx="266">
                  <c:v>42767</c:v>
                </c:pt>
                <c:pt idx="267">
                  <c:v>42795</c:v>
                </c:pt>
                <c:pt idx="268">
                  <c:v>42826</c:v>
                </c:pt>
                <c:pt idx="269">
                  <c:v>42856</c:v>
                </c:pt>
                <c:pt idx="270">
                  <c:v>42887</c:v>
                </c:pt>
                <c:pt idx="271">
                  <c:v>42917</c:v>
                </c:pt>
                <c:pt idx="272">
                  <c:v>42948</c:v>
                </c:pt>
                <c:pt idx="273">
                  <c:v>42979</c:v>
                </c:pt>
                <c:pt idx="274">
                  <c:v>43009</c:v>
                </c:pt>
                <c:pt idx="275">
                  <c:v>43040</c:v>
                </c:pt>
                <c:pt idx="276">
                  <c:v>43070</c:v>
                </c:pt>
                <c:pt idx="277">
                  <c:v>43101</c:v>
                </c:pt>
                <c:pt idx="278">
                  <c:v>43132</c:v>
                </c:pt>
                <c:pt idx="279">
                  <c:v>43160</c:v>
                </c:pt>
                <c:pt idx="280">
                  <c:v>43191</c:v>
                </c:pt>
                <c:pt idx="281">
                  <c:v>43221</c:v>
                </c:pt>
                <c:pt idx="282">
                  <c:v>43252</c:v>
                </c:pt>
                <c:pt idx="283">
                  <c:v>43282</c:v>
                </c:pt>
                <c:pt idx="284">
                  <c:v>43313</c:v>
                </c:pt>
                <c:pt idx="285">
                  <c:v>43344</c:v>
                </c:pt>
                <c:pt idx="286">
                  <c:v>43374</c:v>
                </c:pt>
                <c:pt idx="287">
                  <c:v>43405</c:v>
                </c:pt>
                <c:pt idx="288">
                  <c:v>43435</c:v>
                </c:pt>
                <c:pt idx="289">
                  <c:v>43466</c:v>
                </c:pt>
                <c:pt idx="290">
                  <c:v>43497</c:v>
                </c:pt>
                <c:pt idx="291">
                  <c:v>43525</c:v>
                </c:pt>
                <c:pt idx="292">
                  <c:v>43556</c:v>
                </c:pt>
                <c:pt idx="293">
                  <c:v>43586</c:v>
                </c:pt>
                <c:pt idx="294">
                  <c:v>43617</c:v>
                </c:pt>
                <c:pt idx="295">
                  <c:v>43647</c:v>
                </c:pt>
                <c:pt idx="296">
                  <c:v>43678</c:v>
                </c:pt>
                <c:pt idx="297">
                  <c:v>43709</c:v>
                </c:pt>
                <c:pt idx="298">
                  <c:v>43739</c:v>
                </c:pt>
                <c:pt idx="299">
                  <c:v>43770</c:v>
                </c:pt>
                <c:pt idx="300">
                  <c:v>43800</c:v>
                </c:pt>
                <c:pt idx="301">
                  <c:v>43831</c:v>
                </c:pt>
                <c:pt idx="302">
                  <c:v>43862</c:v>
                </c:pt>
                <c:pt idx="303">
                  <c:v>43891</c:v>
                </c:pt>
                <c:pt idx="304">
                  <c:v>43922</c:v>
                </c:pt>
                <c:pt idx="305">
                  <c:v>43952</c:v>
                </c:pt>
                <c:pt idx="306">
                  <c:v>43983</c:v>
                </c:pt>
                <c:pt idx="307">
                  <c:v>44013</c:v>
                </c:pt>
                <c:pt idx="308">
                  <c:v>44044</c:v>
                </c:pt>
                <c:pt idx="309">
                  <c:v>44075</c:v>
                </c:pt>
                <c:pt idx="310">
                  <c:v>44105</c:v>
                </c:pt>
                <c:pt idx="311">
                  <c:v>44136</c:v>
                </c:pt>
                <c:pt idx="312">
                  <c:v>44166</c:v>
                </c:pt>
                <c:pt idx="313">
                  <c:v>44197</c:v>
                </c:pt>
                <c:pt idx="314">
                  <c:v>44228</c:v>
                </c:pt>
                <c:pt idx="315">
                  <c:v>44256</c:v>
                </c:pt>
                <c:pt idx="316">
                  <c:v>44287</c:v>
                </c:pt>
                <c:pt idx="317">
                  <c:v>44317</c:v>
                </c:pt>
                <c:pt idx="318">
                  <c:v>44348</c:v>
                </c:pt>
                <c:pt idx="319">
                  <c:v>44378</c:v>
                </c:pt>
                <c:pt idx="320">
                  <c:v>44409</c:v>
                </c:pt>
                <c:pt idx="321">
                  <c:v>44440</c:v>
                </c:pt>
                <c:pt idx="322">
                  <c:v>44470</c:v>
                </c:pt>
                <c:pt idx="323">
                  <c:v>44501</c:v>
                </c:pt>
                <c:pt idx="324">
                  <c:v>44531</c:v>
                </c:pt>
                <c:pt idx="325">
                  <c:v>44562</c:v>
                </c:pt>
                <c:pt idx="326">
                  <c:v>44593</c:v>
                </c:pt>
                <c:pt idx="327">
                  <c:v>44621</c:v>
                </c:pt>
                <c:pt idx="328">
                  <c:v>44652</c:v>
                </c:pt>
                <c:pt idx="329">
                  <c:v>44682</c:v>
                </c:pt>
                <c:pt idx="330">
                  <c:v>44713</c:v>
                </c:pt>
                <c:pt idx="331">
                  <c:v>44743</c:v>
                </c:pt>
                <c:pt idx="332">
                  <c:v>44774</c:v>
                </c:pt>
                <c:pt idx="333">
                  <c:v>44805</c:v>
                </c:pt>
                <c:pt idx="334">
                  <c:v>44835</c:v>
                </c:pt>
                <c:pt idx="335">
                  <c:v>44866</c:v>
                </c:pt>
                <c:pt idx="336">
                  <c:v>44896</c:v>
                </c:pt>
                <c:pt idx="337">
                  <c:v>44927</c:v>
                </c:pt>
                <c:pt idx="338">
                  <c:v>44958</c:v>
                </c:pt>
                <c:pt idx="339">
                  <c:v>44986</c:v>
                </c:pt>
                <c:pt idx="340">
                  <c:v>45017</c:v>
                </c:pt>
                <c:pt idx="341">
                  <c:v>45047</c:v>
                </c:pt>
                <c:pt idx="342">
                  <c:v>45078</c:v>
                </c:pt>
                <c:pt idx="343">
                  <c:v>45108</c:v>
                </c:pt>
                <c:pt idx="344">
                  <c:v>45139</c:v>
                </c:pt>
                <c:pt idx="345">
                  <c:v>45170</c:v>
                </c:pt>
                <c:pt idx="346">
                  <c:v>45200</c:v>
                </c:pt>
                <c:pt idx="347">
                  <c:v>45231</c:v>
                </c:pt>
                <c:pt idx="348">
                  <c:v>45261</c:v>
                </c:pt>
                <c:pt idx="349">
                  <c:v>45292</c:v>
                </c:pt>
                <c:pt idx="350">
                  <c:v>45323</c:v>
                </c:pt>
                <c:pt idx="351">
                  <c:v>45352</c:v>
                </c:pt>
                <c:pt idx="352">
                  <c:v>45383</c:v>
                </c:pt>
                <c:pt idx="353">
                  <c:v>45413</c:v>
                </c:pt>
                <c:pt idx="354">
                  <c:v>45444</c:v>
                </c:pt>
                <c:pt idx="355">
                  <c:v>45474</c:v>
                </c:pt>
                <c:pt idx="356">
                  <c:v>45505</c:v>
                </c:pt>
                <c:pt idx="357">
                  <c:v>45536</c:v>
                </c:pt>
                <c:pt idx="358">
                  <c:v>45566</c:v>
                </c:pt>
                <c:pt idx="359">
                  <c:v>45597</c:v>
                </c:pt>
                <c:pt idx="360">
                  <c:v>45627</c:v>
                </c:pt>
                <c:pt idx="361">
                  <c:v>45658</c:v>
                </c:pt>
                <c:pt idx="362">
                  <c:v>45689</c:v>
                </c:pt>
                <c:pt idx="363">
                  <c:v>45717</c:v>
                </c:pt>
                <c:pt idx="364">
                  <c:v>45748</c:v>
                </c:pt>
                <c:pt idx="365">
                  <c:v>45778</c:v>
                </c:pt>
                <c:pt idx="366">
                  <c:v>45809</c:v>
                </c:pt>
                <c:pt idx="367">
                  <c:v>45839</c:v>
                </c:pt>
                <c:pt idx="368">
                  <c:v>45870</c:v>
                </c:pt>
                <c:pt idx="369">
                  <c:v>45901</c:v>
                </c:pt>
                <c:pt idx="370">
                  <c:v>45931</c:v>
                </c:pt>
                <c:pt idx="371">
                  <c:v>45962</c:v>
                </c:pt>
                <c:pt idx="372">
                  <c:v>45992</c:v>
                </c:pt>
                <c:pt idx="373">
                  <c:v>46023</c:v>
                </c:pt>
                <c:pt idx="374">
                  <c:v>46054</c:v>
                </c:pt>
                <c:pt idx="375">
                  <c:v>46082</c:v>
                </c:pt>
                <c:pt idx="376">
                  <c:v>46113</c:v>
                </c:pt>
                <c:pt idx="377">
                  <c:v>46143</c:v>
                </c:pt>
                <c:pt idx="378">
                  <c:v>46174</c:v>
                </c:pt>
                <c:pt idx="379">
                  <c:v>46204</c:v>
                </c:pt>
                <c:pt idx="380">
                  <c:v>46235</c:v>
                </c:pt>
                <c:pt idx="381">
                  <c:v>46266</c:v>
                </c:pt>
                <c:pt idx="382">
                  <c:v>46296</c:v>
                </c:pt>
                <c:pt idx="383">
                  <c:v>46327</c:v>
                </c:pt>
                <c:pt idx="384">
                  <c:v>46357</c:v>
                </c:pt>
                <c:pt idx="385">
                  <c:v>46388</c:v>
                </c:pt>
                <c:pt idx="386">
                  <c:v>46419</c:v>
                </c:pt>
                <c:pt idx="387">
                  <c:v>46447</c:v>
                </c:pt>
                <c:pt idx="388">
                  <c:v>46478</c:v>
                </c:pt>
                <c:pt idx="389">
                  <c:v>46508</c:v>
                </c:pt>
                <c:pt idx="390">
                  <c:v>46539</c:v>
                </c:pt>
                <c:pt idx="391">
                  <c:v>46569</c:v>
                </c:pt>
                <c:pt idx="392">
                  <c:v>46600</c:v>
                </c:pt>
                <c:pt idx="393">
                  <c:v>46631</c:v>
                </c:pt>
                <c:pt idx="394">
                  <c:v>46661</c:v>
                </c:pt>
                <c:pt idx="395">
                  <c:v>46692</c:v>
                </c:pt>
                <c:pt idx="396">
                  <c:v>46722</c:v>
                </c:pt>
                <c:pt idx="397">
                  <c:v>46753</c:v>
                </c:pt>
                <c:pt idx="398">
                  <c:v>46784</c:v>
                </c:pt>
                <c:pt idx="399">
                  <c:v>46813</c:v>
                </c:pt>
                <c:pt idx="400">
                  <c:v>46844</c:v>
                </c:pt>
                <c:pt idx="401">
                  <c:v>46874</c:v>
                </c:pt>
                <c:pt idx="402">
                  <c:v>46905</c:v>
                </c:pt>
                <c:pt idx="403">
                  <c:v>46935</c:v>
                </c:pt>
                <c:pt idx="404">
                  <c:v>46966</c:v>
                </c:pt>
                <c:pt idx="405">
                  <c:v>46997</c:v>
                </c:pt>
                <c:pt idx="406">
                  <c:v>47027</c:v>
                </c:pt>
              </c:numCache>
            </c:numRef>
          </c:cat>
          <c:val>
            <c:numRef>
              <c:f>Proyeccion_NPL!$AL$5:$AL$411</c:f>
              <c:numCache>
                <c:formatCode>0.0</c:formatCode>
                <c:ptCount val="407"/>
                <c:pt idx="0">
                  <c:v>411.16813999999999</c:v>
                </c:pt>
                <c:pt idx="1">
                  <c:v>477.61451</c:v>
                </c:pt>
                <c:pt idx="2">
                  <c:v>511.89638000000002</c:v>
                </c:pt>
                <c:pt idx="3">
                  <c:v>509.42082999999997</c:v>
                </c:pt>
                <c:pt idx="4">
                  <c:v>531.89046000000008</c:v>
                </c:pt>
                <c:pt idx="5">
                  <c:v>533.74045000000001</c:v>
                </c:pt>
                <c:pt idx="6">
                  <c:v>529.12972000000002</c:v>
                </c:pt>
                <c:pt idx="7">
                  <c:v>641.29951999999992</c:v>
                </c:pt>
                <c:pt idx="8">
                  <c:v>662.50680999999986</c:v>
                </c:pt>
                <c:pt idx="9">
                  <c:v>649.97139000000016</c:v>
                </c:pt>
                <c:pt idx="10">
                  <c:v>703.51071000000013</c:v>
                </c:pt>
                <c:pt idx="11">
                  <c:v>725.00083999999993</c:v>
                </c:pt>
                <c:pt idx="12">
                  <c:v>656.73165999999992</c:v>
                </c:pt>
                <c:pt idx="13">
                  <c:v>759.31187999999997</c:v>
                </c:pt>
                <c:pt idx="14">
                  <c:v>806.2290999999999</c:v>
                </c:pt>
                <c:pt idx="15">
                  <c:v>809.17201999999997</c:v>
                </c:pt>
                <c:pt idx="16">
                  <c:v>895.77895999999998</c:v>
                </c:pt>
                <c:pt idx="17">
                  <c:v>924.85888</c:v>
                </c:pt>
                <c:pt idx="18">
                  <c:v>903.9396999999999</c:v>
                </c:pt>
                <c:pt idx="19">
                  <c:v>1012.8559299999999</c:v>
                </c:pt>
                <c:pt idx="20">
                  <c:v>1104.89159</c:v>
                </c:pt>
                <c:pt idx="21">
                  <c:v>1088.7846399999999</c:v>
                </c:pt>
                <c:pt idx="22">
                  <c:v>1191.3719699999999</c:v>
                </c:pt>
                <c:pt idx="23">
                  <c:v>1253.68552</c:v>
                </c:pt>
                <c:pt idx="24">
                  <c:v>1187.63572</c:v>
                </c:pt>
                <c:pt idx="25">
                  <c:v>1370.1327499999998</c:v>
                </c:pt>
                <c:pt idx="26">
                  <c:v>1380.49629</c:v>
                </c:pt>
                <c:pt idx="27">
                  <c:v>1396.0562199999999</c:v>
                </c:pt>
                <c:pt idx="28">
                  <c:v>1468.6465000000003</c:v>
                </c:pt>
                <c:pt idx="29">
                  <c:v>1473.2294999999997</c:v>
                </c:pt>
                <c:pt idx="30">
                  <c:v>1415.94631</c:v>
                </c:pt>
                <c:pt idx="31">
                  <c:v>1502.13455</c:v>
                </c:pt>
                <c:pt idx="32">
                  <c:v>1568.0920999999998</c:v>
                </c:pt>
                <c:pt idx="33">
                  <c:v>1569.0705199999998</c:v>
                </c:pt>
                <c:pt idx="34">
                  <c:v>1562.3387600000003</c:v>
                </c:pt>
                <c:pt idx="35">
                  <c:v>1613.2790699999998</c:v>
                </c:pt>
                <c:pt idx="36">
                  <c:v>1433.2468299999998</c:v>
                </c:pt>
                <c:pt idx="37">
                  <c:v>1515.5727300000001</c:v>
                </c:pt>
                <c:pt idx="38">
                  <c:v>1670.7597599999999</c:v>
                </c:pt>
                <c:pt idx="39">
                  <c:v>1825.85915</c:v>
                </c:pt>
                <c:pt idx="40">
                  <c:v>1888.65696</c:v>
                </c:pt>
                <c:pt idx="41">
                  <c:v>1899.69571</c:v>
                </c:pt>
                <c:pt idx="42">
                  <c:v>1948.7139100000002</c:v>
                </c:pt>
                <c:pt idx="43">
                  <c:v>2065.89329</c:v>
                </c:pt>
                <c:pt idx="44">
                  <c:v>2230.7110400000001</c:v>
                </c:pt>
                <c:pt idx="45">
                  <c:v>2230.89624</c:v>
                </c:pt>
                <c:pt idx="46">
                  <c:v>2511.2473599999994</c:v>
                </c:pt>
                <c:pt idx="47">
                  <c:v>2777.6065100000001</c:v>
                </c:pt>
                <c:pt idx="48">
                  <c:v>2475.4037999999991</c:v>
                </c:pt>
                <c:pt idx="49">
                  <c:v>2866.5638800000002</c:v>
                </c:pt>
                <c:pt idx="50">
                  <c:v>3035.9837600000001</c:v>
                </c:pt>
                <c:pt idx="51">
                  <c:v>3160.3942299999994</c:v>
                </c:pt>
                <c:pt idx="52">
                  <c:v>3364.6000600000002</c:v>
                </c:pt>
                <c:pt idx="53">
                  <c:v>3543.6827899999998</c:v>
                </c:pt>
                <c:pt idx="54">
                  <c:v>3230.3544200000056</c:v>
                </c:pt>
                <c:pt idx="55">
                  <c:v>3219.7589400000002</c:v>
                </c:pt>
                <c:pt idx="56">
                  <c:v>3075.88861</c:v>
                </c:pt>
                <c:pt idx="57">
                  <c:v>3144.9057299999999</c:v>
                </c:pt>
                <c:pt idx="58">
                  <c:v>3244.73479</c:v>
                </c:pt>
                <c:pt idx="59">
                  <c:v>3686.52828</c:v>
                </c:pt>
                <c:pt idx="60">
                  <c:v>2785.4965099999999</c:v>
                </c:pt>
                <c:pt idx="61">
                  <c:v>2652.7399300000002</c:v>
                </c:pt>
                <c:pt idx="62">
                  <c:v>2721.0853700000002</c:v>
                </c:pt>
                <c:pt idx="63">
                  <c:v>2641.4343900000003</c:v>
                </c:pt>
                <c:pt idx="64">
                  <c:v>2660.7014300000001</c:v>
                </c:pt>
                <c:pt idx="65">
                  <c:v>2658.3551699999998</c:v>
                </c:pt>
                <c:pt idx="66">
                  <c:v>2483.5263300000001</c:v>
                </c:pt>
                <c:pt idx="67">
                  <c:v>2701.3412400000002</c:v>
                </c:pt>
                <c:pt idx="68">
                  <c:v>2668.7548099999999</c:v>
                </c:pt>
                <c:pt idx="69">
                  <c:v>2550.9864400000001</c:v>
                </c:pt>
                <c:pt idx="70">
                  <c:v>2245.7720199999999</c:v>
                </c:pt>
                <c:pt idx="71">
                  <c:v>2077.03962</c:v>
                </c:pt>
                <c:pt idx="72">
                  <c:v>1916.1196699999998</c:v>
                </c:pt>
                <c:pt idx="73">
                  <c:v>2062.7683999999999</c:v>
                </c:pt>
                <c:pt idx="74">
                  <c:v>1979.85466</c:v>
                </c:pt>
                <c:pt idx="75">
                  <c:v>1929.7325600000001</c:v>
                </c:pt>
                <c:pt idx="76">
                  <c:v>2013.09043</c:v>
                </c:pt>
                <c:pt idx="77">
                  <c:v>1979.5733500000001</c:v>
                </c:pt>
                <c:pt idx="78">
                  <c:v>1864.3684599999999</c:v>
                </c:pt>
                <c:pt idx="79">
                  <c:v>1902.99856</c:v>
                </c:pt>
                <c:pt idx="80">
                  <c:v>1869.7236399999999</c:v>
                </c:pt>
                <c:pt idx="81">
                  <c:v>1734.4043000000001</c:v>
                </c:pt>
                <c:pt idx="82">
                  <c:v>1694.78918</c:v>
                </c:pt>
                <c:pt idx="83">
                  <c:v>1639.3213799999999</c:v>
                </c:pt>
                <c:pt idx="84">
                  <c:v>1426.5808999999999</c:v>
                </c:pt>
                <c:pt idx="85">
                  <c:v>1794.7543000000001</c:v>
                </c:pt>
                <c:pt idx="86">
                  <c:v>1767.0409399999999</c:v>
                </c:pt>
                <c:pt idx="87">
                  <c:v>1682.98405</c:v>
                </c:pt>
                <c:pt idx="88">
                  <c:v>1652.0656799999999</c:v>
                </c:pt>
                <c:pt idx="89">
                  <c:v>1587.7057399999946</c:v>
                </c:pt>
                <c:pt idx="90">
                  <c:v>1474.79656</c:v>
                </c:pt>
                <c:pt idx="91">
                  <c:v>1447.12093</c:v>
                </c:pt>
                <c:pt idx="92">
                  <c:v>1416.1290300000001</c:v>
                </c:pt>
                <c:pt idx="93">
                  <c:v>1359.3842199999999</c:v>
                </c:pt>
                <c:pt idx="94">
                  <c:v>1334.0336200000002</c:v>
                </c:pt>
                <c:pt idx="95">
                  <c:v>1340.91452</c:v>
                </c:pt>
                <c:pt idx="96">
                  <c:v>1211.1286399999999</c:v>
                </c:pt>
                <c:pt idx="97">
                  <c:v>1199.6672599999999</c:v>
                </c:pt>
                <c:pt idx="98">
                  <c:v>1242.9595099999999</c:v>
                </c:pt>
                <c:pt idx="99">
                  <c:v>1192.3183000000001</c:v>
                </c:pt>
                <c:pt idx="100">
                  <c:v>1153.13184</c:v>
                </c:pt>
                <c:pt idx="101">
                  <c:v>1187.8461100000002</c:v>
                </c:pt>
                <c:pt idx="102">
                  <c:v>1078.5317600000001</c:v>
                </c:pt>
                <c:pt idx="103">
                  <c:v>1050.0101399999999</c:v>
                </c:pt>
                <c:pt idx="104">
                  <c:v>1053.8505299999999</c:v>
                </c:pt>
                <c:pt idx="105">
                  <c:v>999.57566000000008</c:v>
                </c:pt>
                <c:pt idx="106">
                  <c:v>973.80461999999727</c:v>
                </c:pt>
                <c:pt idx="107">
                  <c:v>896.79462999999896</c:v>
                </c:pt>
                <c:pt idx="108">
                  <c:v>819.22153000000117</c:v>
                </c:pt>
                <c:pt idx="109">
                  <c:v>1006.9800300000087</c:v>
                </c:pt>
                <c:pt idx="110">
                  <c:v>988.10156000000234</c:v>
                </c:pt>
                <c:pt idx="111">
                  <c:v>950.16774999999996</c:v>
                </c:pt>
                <c:pt idx="112">
                  <c:v>980.00903999999912</c:v>
                </c:pt>
                <c:pt idx="113">
                  <c:v>945.14164999999855</c:v>
                </c:pt>
                <c:pt idx="114">
                  <c:v>930.83702000000324</c:v>
                </c:pt>
                <c:pt idx="115">
                  <c:v>987.20885999999939</c:v>
                </c:pt>
                <c:pt idx="116">
                  <c:v>975.56512999999518</c:v>
                </c:pt>
                <c:pt idx="117">
                  <c:v>922.50630000000444</c:v>
                </c:pt>
                <c:pt idx="118">
                  <c:v>917.18483999999614</c:v>
                </c:pt>
                <c:pt idx="119">
                  <c:v>886.27696000000094</c:v>
                </c:pt>
                <c:pt idx="120">
                  <c:v>783.71628000000123</c:v>
                </c:pt>
                <c:pt idx="121">
                  <c:v>858.46765999999639</c:v>
                </c:pt>
                <c:pt idx="122">
                  <c:v>835.13521000000094</c:v>
                </c:pt>
                <c:pt idx="123">
                  <c:v>869.52700000000004</c:v>
                </c:pt>
                <c:pt idx="124">
                  <c:v>875.10814999999855</c:v>
                </c:pt>
                <c:pt idx="125">
                  <c:v>901.37435999999195</c:v>
                </c:pt>
                <c:pt idx="126">
                  <c:v>835.48903999999914</c:v>
                </c:pt>
                <c:pt idx="127">
                  <c:v>915.57273999999461</c:v>
                </c:pt>
                <c:pt idx="128">
                  <c:v>892.54379999999696</c:v>
                </c:pt>
                <c:pt idx="129">
                  <c:v>879.81385999999941</c:v>
                </c:pt>
                <c:pt idx="130">
                  <c:v>899.19074999999998</c:v>
                </c:pt>
                <c:pt idx="131">
                  <c:v>881.77797000000623</c:v>
                </c:pt>
                <c:pt idx="132">
                  <c:v>768.61162000000479</c:v>
                </c:pt>
                <c:pt idx="133">
                  <c:v>896.05881999999997</c:v>
                </c:pt>
                <c:pt idx="134">
                  <c:v>931.77278000000865</c:v>
                </c:pt>
                <c:pt idx="135">
                  <c:v>962.24335000000144</c:v>
                </c:pt>
                <c:pt idx="136">
                  <c:v>1073.32779</c:v>
                </c:pt>
                <c:pt idx="137">
                  <c:v>1025.8026</c:v>
                </c:pt>
                <c:pt idx="138">
                  <c:v>967.63726999999585</c:v>
                </c:pt>
                <c:pt idx="139">
                  <c:v>1087.55611</c:v>
                </c:pt>
                <c:pt idx="140">
                  <c:v>939.95278999999914</c:v>
                </c:pt>
                <c:pt idx="141">
                  <c:v>1015.2741300000101</c:v>
                </c:pt>
                <c:pt idx="142">
                  <c:v>1014.4124399999999</c:v>
                </c:pt>
                <c:pt idx="143">
                  <c:v>970.58968999999763</c:v>
                </c:pt>
                <c:pt idx="144">
                  <c:v>934.1960300000012</c:v>
                </c:pt>
                <c:pt idx="145">
                  <c:v>1035.12797</c:v>
                </c:pt>
                <c:pt idx="146">
                  <c:v>1094.4902099999933</c:v>
                </c:pt>
                <c:pt idx="147">
                  <c:v>1092.9599999999925</c:v>
                </c:pt>
                <c:pt idx="148">
                  <c:v>1251.7791399999999</c:v>
                </c:pt>
                <c:pt idx="149">
                  <c:v>1206.8683099999948</c:v>
                </c:pt>
                <c:pt idx="150">
                  <c:v>1243.94245</c:v>
                </c:pt>
                <c:pt idx="151">
                  <c:v>1359.729150000006</c:v>
                </c:pt>
                <c:pt idx="152">
                  <c:v>1390.0645800000132</c:v>
                </c:pt>
                <c:pt idx="153">
                  <c:v>1419.0225400000065</c:v>
                </c:pt>
                <c:pt idx="154">
                  <c:v>1493.2085300000001</c:v>
                </c:pt>
                <c:pt idx="155">
                  <c:v>1626.3958699999898</c:v>
                </c:pt>
                <c:pt idx="156">
                  <c:v>1565.42786</c:v>
                </c:pt>
                <c:pt idx="157">
                  <c:v>1715.5758600000001</c:v>
                </c:pt>
                <c:pt idx="158">
                  <c:v>1837.8489099999999</c:v>
                </c:pt>
                <c:pt idx="159">
                  <c:v>1995.5787600000053</c:v>
                </c:pt>
                <c:pt idx="160">
                  <c:v>2014.5571799999923</c:v>
                </c:pt>
                <c:pt idx="161">
                  <c:v>2198.0837599999904</c:v>
                </c:pt>
                <c:pt idx="162">
                  <c:v>2214.873849999994</c:v>
                </c:pt>
                <c:pt idx="163">
                  <c:v>2276.9830000000002</c:v>
                </c:pt>
                <c:pt idx="164">
                  <c:v>2396.2943000000118</c:v>
                </c:pt>
                <c:pt idx="165">
                  <c:v>2409.4256299999997</c:v>
                </c:pt>
                <c:pt idx="166">
                  <c:v>2504.23234</c:v>
                </c:pt>
                <c:pt idx="167">
                  <c:v>2723.1180299999996</c:v>
                </c:pt>
                <c:pt idx="168">
                  <c:v>2506.0016099999998</c:v>
                </c:pt>
                <c:pt idx="169">
                  <c:v>2799.5529599999936</c:v>
                </c:pt>
                <c:pt idx="170">
                  <c:v>2892.2446099999843</c:v>
                </c:pt>
                <c:pt idx="171">
                  <c:v>2944.1523399999996</c:v>
                </c:pt>
                <c:pt idx="172">
                  <c:v>3051.6670199999999</c:v>
                </c:pt>
                <c:pt idx="173">
                  <c:v>3128.7284900000095</c:v>
                </c:pt>
                <c:pt idx="174">
                  <c:v>3133.2880200000109</c:v>
                </c:pt>
                <c:pt idx="175">
                  <c:v>3148.0927500000148</c:v>
                </c:pt>
                <c:pt idx="176">
                  <c:v>3253.431900000006</c:v>
                </c:pt>
                <c:pt idx="177">
                  <c:v>3101.5051600000002</c:v>
                </c:pt>
                <c:pt idx="178">
                  <c:v>3132.6804899999947</c:v>
                </c:pt>
                <c:pt idx="179">
                  <c:v>3242.5529200000019</c:v>
                </c:pt>
                <c:pt idx="180">
                  <c:v>2899.6057700000001</c:v>
                </c:pt>
                <c:pt idx="181">
                  <c:v>3122.4534000000058</c:v>
                </c:pt>
                <c:pt idx="182">
                  <c:v>3201.8537700000002</c:v>
                </c:pt>
                <c:pt idx="183">
                  <c:v>3262.9846699999871</c:v>
                </c:pt>
                <c:pt idx="184">
                  <c:v>3346.55672</c:v>
                </c:pt>
                <c:pt idx="185">
                  <c:v>3192.9210599999874</c:v>
                </c:pt>
                <c:pt idx="186">
                  <c:v>2957.1093100000003</c:v>
                </c:pt>
                <c:pt idx="187">
                  <c:v>3057.0186199999898</c:v>
                </c:pt>
                <c:pt idx="188">
                  <c:v>2988.8016899999998</c:v>
                </c:pt>
                <c:pt idx="189">
                  <c:v>2675.5381999999881</c:v>
                </c:pt>
                <c:pt idx="190">
                  <c:v>2698.7237299999892</c:v>
                </c:pt>
                <c:pt idx="191">
                  <c:v>2648.6178200000077</c:v>
                </c:pt>
                <c:pt idx="192">
                  <c:v>2290.1678400000001</c:v>
                </c:pt>
                <c:pt idx="193">
                  <c:v>2529.610950000003</c:v>
                </c:pt>
                <c:pt idx="194">
                  <c:v>2540.8616799999922</c:v>
                </c:pt>
                <c:pt idx="195">
                  <c:v>2592.969680000007</c:v>
                </c:pt>
                <c:pt idx="196">
                  <c:v>2584.244949999988</c:v>
                </c:pt>
                <c:pt idx="197">
                  <c:v>2423.625329999998</c:v>
                </c:pt>
                <c:pt idx="198">
                  <c:v>2356.1710100000055</c:v>
                </c:pt>
                <c:pt idx="199">
                  <c:v>2544.2589800000042</c:v>
                </c:pt>
                <c:pt idx="200">
                  <c:v>2499.1364299999923</c:v>
                </c:pt>
                <c:pt idx="201">
                  <c:v>2560.681819999993</c:v>
                </c:pt>
                <c:pt idx="202">
                  <c:v>2665.52025</c:v>
                </c:pt>
                <c:pt idx="203">
                  <c:v>2537.9291100000141</c:v>
                </c:pt>
                <c:pt idx="204">
                  <c:v>2196.4973399999885</c:v>
                </c:pt>
                <c:pt idx="205">
                  <c:v>2452.810330000013</c:v>
                </c:pt>
                <c:pt idx="206">
                  <c:v>2547.5065600000025</c:v>
                </c:pt>
                <c:pt idx="207">
                  <c:v>2536.1576800000071</c:v>
                </c:pt>
                <c:pt idx="208">
                  <c:v>2777.4919599999935</c:v>
                </c:pt>
                <c:pt idx="209">
                  <c:v>2699.6800500000118</c:v>
                </c:pt>
                <c:pt idx="210">
                  <c:v>2656.6038700000049</c:v>
                </c:pt>
                <c:pt idx="211">
                  <c:v>2935.9852500000002</c:v>
                </c:pt>
                <c:pt idx="212">
                  <c:v>2803.553039999962</c:v>
                </c:pt>
                <c:pt idx="213">
                  <c:v>2792.5237700000107</c:v>
                </c:pt>
                <c:pt idx="214">
                  <c:v>2787.4983900000157</c:v>
                </c:pt>
                <c:pt idx="215">
                  <c:v>2936.814580000043</c:v>
                </c:pt>
                <c:pt idx="216">
                  <c:v>2815.4446499999763</c:v>
                </c:pt>
                <c:pt idx="217">
                  <c:v>3092.9612299999894</c:v>
                </c:pt>
                <c:pt idx="218">
                  <c:v>3077.2314900000097</c:v>
                </c:pt>
                <c:pt idx="219">
                  <c:v>3304.0815800000132</c:v>
                </c:pt>
                <c:pt idx="220">
                  <c:v>3468.3071200000049</c:v>
                </c:pt>
                <c:pt idx="221">
                  <c:v>3222.7645299999713</c:v>
                </c:pt>
                <c:pt idx="222">
                  <c:v>3188.2558499999941</c:v>
                </c:pt>
                <c:pt idx="223">
                  <c:v>3244.4984800000193</c:v>
                </c:pt>
                <c:pt idx="224">
                  <c:v>3444.9794600000082</c:v>
                </c:pt>
                <c:pt idx="225">
                  <c:v>3514.0918700000047</c:v>
                </c:pt>
                <c:pt idx="226">
                  <c:v>3489.1708899999858</c:v>
                </c:pt>
                <c:pt idx="227">
                  <c:v>3661.8772000000181</c:v>
                </c:pt>
                <c:pt idx="228">
                  <c:v>3413.0245199999808</c:v>
                </c:pt>
                <c:pt idx="229">
                  <c:v>3674.9192899999916</c:v>
                </c:pt>
                <c:pt idx="230">
                  <c:v>3784.9916100000141</c:v>
                </c:pt>
                <c:pt idx="231">
                  <c:v>3960.6579300000071</c:v>
                </c:pt>
                <c:pt idx="232">
                  <c:v>4157.1326400000153</c:v>
                </c:pt>
                <c:pt idx="233">
                  <c:v>4104.8044600000085</c:v>
                </c:pt>
                <c:pt idx="234">
                  <c:v>4179.3387600000206</c:v>
                </c:pt>
                <c:pt idx="235">
                  <c:v>4200.7456500000062</c:v>
                </c:pt>
                <c:pt idx="236">
                  <c:v>4433.1605</c:v>
                </c:pt>
                <c:pt idx="237">
                  <c:v>4431.1929900000096</c:v>
                </c:pt>
                <c:pt idx="238">
                  <c:v>4394.4720499999521</c:v>
                </c:pt>
                <c:pt idx="239">
                  <c:v>4467.8684299999777</c:v>
                </c:pt>
                <c:pt idx="240">
                  <c:v>4356.9941400000152</c:v>
                </c:pt>
                <c:pt idx="241">
                  <c:v>4460.2541400000009</c:v>
                </c:pt>
                <c:pt idx="242">
                  <c:v>4559.1394299999993</c:v>
                </c:pt>
                <c:pt idx="243">
                  <c:v>4601.8342300000004</c:v>
                </c:pt>
                <c:pt idx="244">
                  <c:v>4688.9351599999991</c:v>
                </c:pt>
                <c:pt idx="245">
                  <c:v>4719.9141800000007</c:v>
                </c:pt>
                <c:pt idx="246">
                  <c:v>4819.2630600000002</c:v>
                </c:pt>
                <c:pt idx="247">
                  <c:v>4903.1140500000001</c:v>
                </c:pt>
                <c:pt idx="248">
                  <c:v>5101.7450400000007</c:v>
                </c:pt>
                <c:pt idx="249">
                  <c:v>5132.9745899999998</c:v>
                </c:pt>
                <c:pt idx="250">
                  <c:v>4994.7102999999997</c:v>
                </c:pt>
                <c:pt idx="251">
                  <c:v>5208.8152399999999</c:v>
                </c:pt>
                <c:pt idx="252">
                  <c:v>4799.2716899999996</c:v>
                </c:pt>
                <c:pt idx="253">
                  <c:v>5358.8647300000002</c:v>
                </c:pt>
                <c:pt idx="254">
                  <c:v>5713.5269900000012</c:v>
                </c:pt>
                <c:pt idx="255">
                  <c:v>5783.0789599999998</c:v>
                </c:pt>
                <c:pt idx="256">
                  <c:v>5900.1660300000003</c:v>
                </c:pt>
                <c:pt idx="257">
                  <c:v>5870.3012700000018</c:v>
                </c:pt>
                <c:pt idx="258">
                  <c:v>5180.89696</c:v>
                </c:pt>
                <c:pt idx="259">
                  <c:v>5811.6450900000018</c:v>
                </c:pt>
                <c:pt idx="260">
                  <c:v>5825.5800499999996</c:v>
                </c:pt>
                <c:pt idx="261">
                  <c:v>5789.8032999999996</c:v>
                </c:pt>
                <c:pt idx="262">
                  <c:v>6179.4913399999987</c:v>
                </c:pt>
                <c:pt idx="263">
                  <c:v>6171.2677900000008</c:v>
                </c:pt>
                <c:pt idx="264">
                  <c:v>5392.1585200000018</c:v>
                </c:pt>
                <c:pt idx="265">
                  <c:v>7250.6922399999994</c:v>
                </c:pt>
                <c:pt idx="266">
                  <c:v>7255.6889200000005</c:v>
                </c:pt>
                <c:pt idx="267">
                  <c:v>7816.0333799999999</c:v>
                </c:pt>
                <c:pt idx="268">
                  <c:v>8366.2295900000008</c:v>
                </c:pt>
                <c:pt idx="269">
                  <c:v>8519.7608900000014</c:v>
                </c:pt>
                <c:pt idx="270">
                  <c:v>8573.5945100000008</c:v>
                </c:pt>
                <c:pt idx="271">
                  <c:v>8945.0368900000012</c:v>
                </c:pt>
                <c:pt idx="272">
                  <c:v>9107.3181700000005</c:v>
                </c:pt>
                <c:pt idx="273">
                  <c:v>9242.2618700000003</c:v>
                </c:pt>
                <c:pt idx="274">
                  <c:v>9176.1020600000011</c:v>
                </c:pt>
                <c:pt idx="275">
                  <c:v>9292.4157400000004</c:v>
                </c:pt>
                <c:pt idx="276">
                  <c:v>8878.8104700000004</c:v>
                </c:pt>
                <c:pt idx="277">
                  <c:v>9601.1254899999985</c:v>
                </c:pt>
                <c:pt idx="278">
                  <c:v>10518.297459999998</c:v>
                </c:pt>
                <c:pt idx="279">
                  <c:v>10820.50757</c:v>
                </c:pt>
                <c:pt idx="280">
                  <c:v>11115.868110000003</c:v>
                </c:pt>
                <c:pt idx="281">
                  <c:v>11407.288420000003</c:v>
                </c:pt>
                <c:pt idx="282">
                  <c:v>11516.381429999999</c:v>
                </c:pt>
                <c:pt idx="283">
                  <c:v>11862.20198</c:v>
                </c:pt>
                <c:pt idx="284">
                  <c:v>11650.377470000003</c:v>
                </c:pt>
                <c:pt idx="285">
                  <c:v>11703.307200000001</c:v>
                </c:pt>
                <c:pt idx="286">
                  <c:v>11841.145780000001</c:v>
                </c:pt>
                <c:pt idx="287">
                  <c:v>11637.309019999999</c:v>
                </c:pt>
                <c:pt idx="288">
                  <c:v>10908.936150000001</c:v>
                </c:pt>
                <c:pt idx="289">
                  <c:v>11403.679920000002</c:v>
                </c:pt>
                <c:pt idx="290">
                  <c:v>11539.272940000001</c:v>
                </c:pt>
                <c:pt idx="291">
                  <c:v>11941.95487</c:v>
                </c:pt>
                <c:pt idx="292">
                  <c:v>12374.5666</c:v>
                </c:pt>
                <c:pt idx="293">
                  <c:v>12219.793600000001</c:v>
                </c:pt>
                <c:pt idx="294">
                  <c:v>11577.010950000002</c:v>
                </c:pt>
                <c:pt idx="295">
                  <c:v>11840.56626</c:v>
                </c:pt>
                <c:pt idx="296">
                  <c:v>11027.920590000002</c:v>
                </c:pt>
                <c:pt idx="297">
                  <c:v>10808.58749</c:v>
                </c:pt>
                <c:pt idx="298">
                  <c:v>11522.040489999999</c:v>
                </c:pt>
                <c:pt idx="299">
                  <c:v>11889.162339999997</c:v>
                </c:pt>
                <c:pt idx="300">
                  <c:v>10681.624199999998</c:v>
                </c:pt>
                <c:pt idx="301">
                  <c:v>11177.30307</c:v>
                </c:pt>
                <c:pt idx="302">
                  <c:v>11802.94802</c:v>
                </c:pt>
                <c:pt idx="303">
                  <c:v>12021.319960000001</c:v>
                </c:pt>
                <c:pt idx="304">
                  <c:v>12374.75203</c:v>
                </c:pt>
                <c:pt idx="305">
                  <c:v>11726.182809999998</c:v>
                </c:pt>
                <c:pt idx="306">
                  <c:v>11279.70947</c:v>
                </c:pt>
                <c:pt idx="307">
                  <c:v>11808.742389999999</c:v>
                </c:pt>
                <c:pt idx="308">
                  <c:v>12687.050209999998</c:v>
                </c:pt>
                <c:pt idx="309">
                  <c:v>12846.9534</c:v>
                </c:pt>
                <c:pt idx="310">
                  <c:v>12796.702720000003</c:v>
                </c:pt>
                <c:pt idx="311">
                  <c:v>12942.643800000002</c:v>
                </c:pt>
                <c:pt idx="312">
                  <c:v>12075.23834</c:v>
                </c:pt>
                <c:pt idx="313">
                  <c:v>12350.875110000003</c:v>
                </c:pt>
                <c:pt idx="314">
                  <c:v>11980.590309999998</c:v>
                </c:pt>
                <c:pt idx="315">
                  <c:v>11907.057849999999</c:v>
                </c:pt>
                <c:pt idx="316">
                  <c:v>12111.882820000001</c:v>
                </c:pt>
                <c:pt idx="317">
                  <c:v>12311.563320000003</c:v>
                </c:pt>
                <c:pt idx="318">
                  <c:v>11854.038769999999</c:v>
                </c:pt>
                <c:pt idx="319">
                  <c:v>12043.235750000002</c:v>
                </c:pt>
                <c:pt idx="320">
                  <c:v>11899.574620000003</c:v>
                </c:pt>
                <c:pt idx="321">
                  <c:v>11246.326759999998</c:v>
                </c:pt>
                <c:pt idx="322">
                  <c:v>11471.95009</c:v>
                </c:pt>
                <c:pt idx="323">
                  <c:v>11524.75783</c:v>
                </c:pt>
                <c:pt idx="324">
                  <c:v>10657.098909999999</c:v>
                </c:pt>
                <c:pt idx="325">
                  <c:v>11600.070240000001</c:v>
                </c:pt>
                <c:pt idx="326">
                  <c:v>11199.6857</c:v>
                </c:pt>
                <c:pt idx="327">
                  <c:v>10603.53772</c:v>
                </c:pt>
                <c:pt idx="328">
                  <c:v>10547.785209999998</c:v>
                </c:pt>
                <c:pt idx="329">
                  <c:v>10425.24418</c:v>
                </c:pt>
                <c:pt idx="330">
                  <c:v>10096.725390000003</c:v>
                </c:pt>
                <c:pt idx="331">
                  <c:v>9770.8754300000019</c:v>
                </c:pt>
                <c:pt idx="332">
                  <c:v>9702.1764399999993</c:v>
                </c:pt>
                <c:pt idx="333">
                  <c:v>9596.1284600000017</c:v>
                </c:pt>
                <c:pt idx="334">
                  <c:v>9808.8465499999984</c:v>
                </c:pt>
                <c:pt idx="335">
                  <c:v>9655.9294500000015</c:v>
                </c:pt>
                <c:pt idx="336">
                  <c:v>9172.6189100000029</c:v>
                </c:pt>
                <c:pt idx="337">
                  <c:v>9875.0149699999984</c:v>
                </c:pt>
                <c:pt idx="338">
                  <c:v>10067.482050000002</c:v>
                </c:pt>
                <c:pt idx="339">
                  <c:v>10675.289279999999</c:v>
                </c:pt>
                <c:pt idx="340">
                  <c:v>11331.090129999999</c:v>
                </c:pt>
                <c:pt idx="341">
                  <c:v>11533.303490000002</c:v>
                </c:pt>
                <c:pt idx="342">
                  <c:v>11901.489189999998</c:v>
                </c:pt>
                <c:pt idx="343">
                  <c:v>12963.533200000002</c:v>
                </c:pt>
                <c:pt idx="344">
                  <c:v>12442.21686</c:v>
                </c:pt>
                <c:pt idx="345">
                  <c:v>13988.756954916489</c:v>
                </c:pt>
                <c:pt idx="346">
                  <c:v>14670.65463260355</c:v>
                </c:pt>
                <c:pt idx="347">
                  <c:v>15546.035067337878</c:v>
                </c:pt>
                <c:pt idx="348">
                  <c:v>16083.741106445537</c:v>
                </c:pt>
                <c:pt idx="349">
                  <c:v>15953.998959029244</c:v>
                </c:pt>
                <c:pt idx="350">
                  <c:v>16159.445386577752</c:v>
                </c:pt>
                <c:pt idx="351">
                  <c:v>15455.626705351995</c:v>
                </c:pt>
                <c:pt idx="352">
                  <c:v>16073.039834296451</c:v>
                </c:pt>
                <c:pt idx="353">
                  <c:v>15856.521510269184</c:v>
                </c:pt>
                <c:pt idx="354">
                  <c:v>15630.090076052602</c:v>
                </c:pt>
                <c:pt idx="355">
                  <c:v>16507.877994678409</c:v>
                </c:pt>
                <c:pt idx="356">
                  <c:v>15818.864947279813</c:v>
                </c:pt>
                <c:pt idx="357">
                  <c:v>15970.647295955663</c:v>
                </c:pt>
                <c:pt idx="358">
                  <c:v>15898.165599906346</c:v>
                </c:pt>
                <c:pt idx="359">
                  <c:v>15273.563630105573</c:v>
                </c:pt>
                <c:pt idx="360">
                  <c:v>14086.724162903001</c:v>
                </c:pt>
                <c:pt idx="361">
                  <c:v>14094.762729374008</c:v>
                </c:pt>
                <c:pt idx="362">
                  <c:v>13999.884365022694</c:v>
                </c:pt>
                <c:pt idx="363">
                  <c:v>12478.339693331462</c:v>
                </c:pt>
                <c:pt idx="364">
                  <c:v>12591.226786052704</c:v>
                </c:pt>
                <c:pt idx="365">
                  <c:v>11962.051178121825</c:v>
                </c:pt>
                <c:pt idx="366">
                  <c:v>10642.984103667586</c:v>
                </c:pt>
                <c:pt idx="367">
                  <c:v>11388.790606976107</c:v>
                </c:pt>
                <c:pt idx="368">
                  <c:v>11371.093085846958</c:v>
                </c:pt>
                <c:pt idx="369">
                  <c:v>11679.844725543124</c:v>
                </c:pt>
                <c:pt idx="370">
                  <c:v>11621.255254901007</c:v>
                </c:pt>
                <c:pt idx="371">
                  <c:v>11045.306002683381</c:v>
                </c:pt>
                <c:pt idx="372">
                  <c:v>10717.139238521107</c:v>
                </c:pt>
                <c:pt idx="373">
                  <c:v>11078.4856335642</c:v>
                </c:pt>
                <c:pt idx="374">
                  <c:v>10638.8566950677</c:v>
                </c:pt>
                <c:pt idx="375">
                  <c:v>10551.765075469522</c:v>
                </c:pt>
                <c:pt idx="376">
                  <c:v>10723.057578623839</c:v>
                </c:pt>
                <c:pt idx="377">
                  <c:v>10664.857615491512</c:v>
                </c:pt>
                <c:pt idx="378">
                  <c:v>10796.730882560421</c:v>
                </c:pt>
                <c:pt idx="379">
                  <c:v>10685.451109588499</c:v>
                </c:pt>
                <c:pt idx="380">
                  <c:v>10800.487405437727</c:v>
                </c:pt>
                <c:pt idx="381">
                  <c:v>11055.170750910287</c:v>
                </c:pt>
                <c:pt idx="382">
                  <c:v>11149.042325034407</c:v>
                </c:pt>
                <c:pt idx="383">
                  <c:v>11253.439286953246</c:v>
                </c:pt>
                <c:pt idx="384">
                  <c:v>11239.092527634299</c:v>
                </c:pt>
                <c:pt idx="385">
                  <c:v>11078.4856335642</c:v>
                </c:pt>
                <c:pt idx="386">
                  <c:v>10638.8566950677</c:v>
                </c:pt>
                <c:pt idx="387">
                  <c:v>10551.765075469522</c:v>
                </c:pt>
                <c:pt idx="388">
                  <c:v>10723.057578623839</c:v>
                </c:pt>
                <c:pt idx="389">
                  <c:v>10664.857615491512</c:v>
                </c:pt>
                <c:pt idx="390">
                  <c:v>10796.730882560421</c:v>
                </c:pt>
                <c:pt idx="391">
                  <c:v>10685.451109588499</c:v>
                </c:pt>
                <c:pt idx="392">
                  <c:v>10800.487405437727</c:v>
                </c:pt>
                <c:pt idx="393">
                  <c:v>11055.170750910287</c:v>
                </c:pt>
                <c:pt idx="394">
                  <c:v>11149.042325034407</c:v>
                </c:pt>
                <c:pt idx="395">
                  <c:v>11253.439286953246</c:v>
                </c:pt>
                <c:pt idx="396">
                  <c:v>11239.092527634299</c:v>
                </c:pt>
                <c:pt idx="397">
                  <c:v>11078.4856335642</c:v>
                </c:pt>
                <c:pt idx="398">
                  <c:v>10638.8566950677</c:v>
                </c:pt>
                <c:pt idx="399">
                  <c:v>10551.765075469522</c:v>
                </c:pt>
                <c:pt idx="400">
                  <c:v>10723.057578623839</c:v>
                </c:pt>
                <c:pt idx="401">
                  <c:v>10664.857615491512</c:v>
                </c:pt>
                <c:pt idx="402">
                  <c:v>10796.730882560421</c:v>
                </c:pt>
                <c:pt idx="403">
                  <c:v>10685.451109588499</c:v>
                </c:pt>
                <c:pt idx="404">
                  <c:v>10800.487405437727</c:v>
                </c:pt>
                <c:pt idx="405">
                  <c:v>11055.170750910287</c:v>
                </c:pt>
                <c:pt idx="406">
                  <c:v>11149.042325034407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1C71-4E5C-BF35-23FFC5797862}"/>
            </c:ext>
          </c:extLst>
        </c:ser>
        <c:ser>
          <c:idx val="5"/>
          <c:order val="5"/>
          <c:tx>
            <c:strRef>
              <c:f>Proyeccion_NPL!$AM$4</c:f>
              <c:strCache>
                <c:ptCount val="1"/>
                <c:pt idx="0">
                  <c:v>vencida consumo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Proyeccion_NPL!$A$5:$A$411</c:f>
              <c:numCache>
                <c:formatCode>m/d/yyyy</c:formatCode>
                <c:ptCount val="407"/>
                <c:pt idx="0">
                  <c:v>34669</c:v>
                </c:pt>
                <c:pt idx="1">
                  <c:v>34700</c:v>
                </c:pt>
                <c:pt idx="2">
                  <c:v>34731</c:v>
                </c:pt>
                <c:pt idx="3">
                  <c:v>34759</c:v>
                </c:pt>
                <c:pt idx="4">
                  <c:v>34790</c:v>
                </c:pt>
                <c:pt idx="5">
                  <c:v>34820</c:v>
                </c:pt>
                <c:pt idx="6">
                  <c:v>34851</c:v>
                </c:pt>
                <c:pt idx="7">
                  <c:v>34881</c:v>
                </c:pt>
                <c:pt idx="8">
                  <c:v>34912</c:v>
                </c:pt>
                <c:pt idx="9">
                  <c:v>34943</c:v>
                </c:pt>
                <c:pt idx="10">
                  <c:v>34973</c:v>
                </c:pt>
                <c:pt idx="11">
                  <c:v>35004</c:v>
                </c:pt>
                <c:pt idx="12">
                  <c:v>35034</c:v>
                </c:pt>
                <c:pt idx="13">
                  <c:v>35065</c:v>
                </c:pt>
                <c:pt idx="14">
                  <c:v>35096</c:v>
                </c:pt>
                <c:pt idx="15">
                  <c:v>35125</c:v>
                </c:pt>
                <c:pt idx="16">
                  <c:v>35156</c:v>
                </c:pt>
                <c:pt idx="17">
                  <c:v>35186</c:v>
                </c:pt>
                <c:pt idx="18">
                  <c:v>35217</c:v>
                </c:pt>
                <c:pt idx="19">
                  <c:v>35247</c:v>
                </c:pt>
                <c:pt idx="20">
                  <c:v>35278</c:v>
                </c:pt>
                <c:pt idx="21">
                  <c:v>35309</c:v>
                </c:pt>
                <c:pt idx="22">
                  <c:v>35339</c:v>
                </c:pt>
                <c:pt idx="23">
                  <c:v>35370</c:v>
                </c:pt>
                <c:pt idx="24">
                  <c:v>35400</c:v>
                </c:pt>
                <c:pt idx="25">
                  <c:v>35431</c:v>
                </c:pt>
                <c:pt idx="26">
                  <c:v>35462</c:v>
                </c:pt>
                <c:pt idx="27">
                  <c:v>35490</c:v>
                </c:pt>
                <c:pt idx="28">
                  <c:v>35521</c:v>
                </c:pt>
                <c:pt idx="29">
                  <c:v>35551</c:v>
                </c:pt>
                <c:pt idx="30">
                  <c:v>35582</c:v>
                </c:pt>
                <c:pt idx="31">
                  <c:v>35612</c:v>
                </c:pt>
                <c:pt idx="32">
                  <c:v>35643</c:v>
                </c:pt>
                <c:pt idx="33">
                  <c:v>35674</c:v>
                </c:pt>
                <c:pt idx="34">
                  <c:v>35704</c:v>
                </c:pt>
                <c:pt idx="35">
                  <c:v>35735</c:v>
                </c:pt>
                <c:pt idx="36">
                  <c:v>35765</c:v>
                </c:pt>
                <c:pt idx="37">
                  <c:v>35796</c:v>
                </c:pt>
                <c:pt idx="38">
                  <c:v>35827</c:v>
                </c:pt>
                <c:pt idx="39">
                  <c:v>35855</c:v>
                </c:pt>
                <c:pt idx="40">
                  <c:v>35886</c:v>
                </c:pt>
                <c:pt idx="41">
                  <c:v>35916</c:v>
                </c:pt>
                <c:pt idx="42">
                  <c:v>35947</c:v>
                </c:pt>
                <c:pt idx="43">
                  <c:v>35977</c:v>
                </c:pt>
                <c:pt idx="44">
                  <c:v>36008</c:v>
                </c:pt>
                <c:pt idx="45">
                  <c:v>36039</c:v>
                </c:pt>
                <c:pt idx="46">
                  <c:v>36069</c:v>
                </c:pt>
                <c:pt idx="47">
                  <c:v>36100</c:v>
                </c:pt>
                <c:pt idx="48">
                  <c:v>36130</c:v>
                </c:pt>
                <c:pt idx="49">
                  <c:v>36161</c:v>
                </c:pt>
                <c:pt idx="50">
                  <c:v>36192</c:v>
                </c:pt>
                <c:pt idx="51">
                  <c:v>36220</c:v>
                </c:pt>
                <c:pt idx="52">
                  <c:v>36251</c:v>
                </c:pt>
                <c:pt idx="53">
                  <c:v>36281</c:v>
                </c:pt>
                <c:pt idx="54">
                  <c:v>36312</c:v>
                </c:pt>
                <c:pt idx="55">
                  <c:v>36342</c:v>
                </c:pt>
                <c:pt idx="56">
                  <c:v>36373</c:v>
                </c:pt>
                <c:pt idx="57">
                  <c:v>36404</c:v>
                </c:pt>
                <c:pt idx="58">
                  <c:v>36434</c:v>
                </c:pt>
                <c:pt idx="59">
                  <c:v>36465</c:v>
                </c:pt>
                <c:pt idx="60">
                  <c:v>36495</c:v>
                </c:pt>
                <c:pt idx="61">
                  <c:v>36526</c:v>
                </c:pt>
                <c:pt idx="62">
                  <c:v>36557</c:v>
                </c:pt>
                <c:pt idx="63">
                  <c:v>36586</c:v>
                </c:pt>
                <c:pt idx="64">
                  <c:v>36617</c:v>
                </c:pt>
                <c:pt idx="65">
                  <c:v>36647</c:v>
                </c:pt>
                <c:pt idx="66">
                  <c:v>36678</c:v>
                </c:pt>
                <c:pt idx="67">
                  <c:v>36708</c:v>
                </c:pt>
                <c:pt idx="68">
                  <c:v>36739</c:v>
                </c:pt>
                <c:pt idx="69">
                  <c:v>36770</c:v>
                </c:pt>
                <c:pt idx="70">
                  <c:v>36800</c:v>
                </c:pt>
                <c:pt idx="71">
                  <c:v>36831</c:v>
                </c:pt>
                <c:pt idx="72">
                  <c:v>36861</c:v>
                </c:pt>
                <c:pt idx="73">
                  <c:v>36892</c:v>
                </c:pt>
                <c:pt idx="74">
                  <c:v>36923</c:v>
                </c:pt>
                <c:pt idx="75">
                  <c:v>36951</c:v>
                </c:pt>
                <c:pt idx="76">
                  <c:v>36982</c:v>
                </c:pt>
                <c:pt idx="77">
                  <c:v>37012</c:v>
                </c:pt>
                <c:pt idx="78">
                  <c:v>37043</c:v>
                </c:pt>
                <c:pt idx="79">
                  <c:v>37073</c:v>
                </c:pt>
                <c:pt idx="80">
                  <c:v>37104</c:v>
                </c:pt>
                <c:pt idx="81">
                  <c:v>37135</c:v>
                </c:pt>
                <c:pt idx="82">
                  <c:v>37165</c:v>
                </c:pt>
                <c:pt idx="83">
                  <c:v>37196</c:v>
                </c:pt>
                <c:pt idx="84">
                  <c:v>37226</c:v>
                </c:pt>
                <c:pt idx="85">
                  <c:v>37257</c:v>
                </c:pt>
                <c:pt idx="86">
                  <c:v>37288</c:v>
                </c:pt>
                <c:pt idx="87">
                  <c:v>37316</c:v>
                </c:pt>
                <c:pt idx="88">
                  <c:v>37347</c:v>
                </c:pt>
                <c:pt idx="89">
                  <c:v>37377</c:v>
                </c:pt>
                <c:pt idx="90">
                  <c:v>37408</c:v>
                </c:pt>
                <c:pt idx="91">
                  <c:v>37438</c:v>
                </c:pt>
                <c:pt idx="92">
                  <c:v>37469</c:v>
                </c:pt>
                <c:pt idx="93">
                  <c:v>37500</c:v>
                </c:pt>
                <c:pt idx="94">
                  <c:v>37530</c:v>
                </c:pt>
                <c:pt idx="95">
                  <c:v>37561</c:v>
                </c:pt>
                <c:pt idx="96">
                  <c:v>37591</c:v>
                </c:pt>
                <c:pt idx="97">
                  <c:v>37622</c:v>
                </c:pt>
                <c:pt idx="98">
                  <c:v>37653</c:v>
                </c:pt>
                <c:pt idx="99">
                  <c:v>37681</c:v>
                </c:pt>
                <c:pt idx="100">
                  <c:v>37712</c:v>
                </c:pt>
                <c:pt idx="101">
                  <c:v>37742</c:v>
                </c:pt>
                <c:pt idx="102">
                  <c:v>37773</c:v>
                </c:pt>
                <c:pt idx="103">
                  <c:v>37803</c:v>
                </c:pt>
                <c:pt idx="104">
                  <c:v>37834</c:v>
                </c:pt>
                <c:pt idx="105">
                  <c:v>37865</c:v>
                </c:pt>
                <c:pt idx="106">
                  <c:v>37895</c:v>
                </c:pt>
                <c:pt idx="107">
                  <c:v>37926</c:v>
                </c:pt>
                <c:pt idx="108">
                  <c:v>37956</c:v>
                </c:pt>
                <c:pt idx="109">
                  <c:v>37987</c:v>
                </c:pt>
                <c:pt idx="110">
                  <c:v>38018</c:v>
                </c:pt>
                <c:pt idx="111">
                  <c:v>38047</c:v>
                </c:pt>
                <c:pt idx="112">
                  <c:v>38078</c:v>
                </c:pt>
                <c:pt idx="113">
                  <c:v>38108</c:v>
                </c:pt>
                <c:pt idx="114">
                  <c:v>38139</c:v>
                </c:pt>
                <c:pt idx="115">
                  <c:v>38169</c:v>
                </c:pt>
                <c:pt idx="116">
                  <c:v>38200</c:v>
                </c:pt>
                <c:pt idx="117">
                  <c:v>38231</c:v>
                </c:pt>
                <c:pt idx="118">
                  <c:v>38261</c:v>
                </c:pt>
                <c:pt idx="119">
                  <c:v>38292</c:v>
                </c:pt>
                <c:pt idx="120">
                  <c:v>38322</c:v>
                </c:pt>
                <c:pt idx="121">
                  <c:v>38353</c:v>
                </c:pt>
                <c:pt idx="122">
                  <c:v>38384</c:v>
                </c:pt>
                <c:pt idx="123">
                  <c:v>38412</c:v>
                </c:pt>
                <c:pt idx="124">
                  <c:v>38443</c:v>
                </c:pt>
                <c:pt idx="125">
                  <c:v>38473</c:v>
                </c:pt>
                <c:pt idx="126">
                  <c:v>38504</c:v>
                </c:pt>
                <c:pt idx="127">
                  <c:v>38534</c:v>
                </c:pt>
                <c:pt idx="128">
                  <c:v>38565</c:v>
                </c:pt>
                <c:pt idx="129">
                  <c:v>38596</c:v>
                </c:pt>
                <c:pt idx="130">
                  <c:v>38626</c:v>
                </c:pt>
                <c:pt idx="131">
                  <c:v>38657</c:v>
                </c:pt>
                <c:pt idx="132">
                  <c:v>38687</c:v>
                </c:pt>
                <c:pt idx="133">
                  <c:v>38718</c:v>
                </c:pt>
                <c:pt idx="134">
                  <c:v>38749</c:v>
                </c:pt>
                <c:pt idx="135">
                  <c:v>38777</c:v>
                </c:pt>
                <c:pt idx="136">
                  <c:v>38808</c:v>
                </c:pt>
                <c:pt idx="137">
                  <c:v>38838</c:v>
                </c:pt>
                <c:pt idx="138">
                  <c:v>38869</c:v>
                </c:pt>
                <c:pt idx="139">
                  <c:v>38899</c:v>
                </c:pt>
                <c:pt idx="140">
                  <c:v>38930</c:v>
                </c:pt>
                <c:pt idx="141">
                  <c:v>38961</c:v>
                </c:pt>
                <c:pt idx="142">
                  <c:v>38991</c:v>
                </c:pt>
                <c:pt idx="143">
                  <c:v>39022</c:v>
                </c:pt>
                <c:pt idx="144">
                  <c:v>39052</c:v>
                </c:pt>
                <c:pt idx="145">
                  <c:v>39083</c:v>
                </c:pt>
                <c:pt idx="146">
                  <c:v>39114</c:v>
                </c:pt>
                <c:pt idx="147">
                  <c:v>39142</c:v>
                </c:pt>
                <c:pt idx="148">
                  <c:v>39173</c:v>
                </c:pt>
                <c:pt idx="149">
                  <c:v>39203</c:v>
                </c:pt>
                <c:pt idx="150">
                  <c:v>39234</c:v>
                </c:pt>
                <c:pt idx="151">
                  <c:v>39264</c:v>
                </c:pt>
                <c:pt idx="152">
                  <c:v>39295</c:v>
                </c:pt>
                <c:pt idx="153">
                  <c:v>39326</c:v>
                </c:pt>
                <c:pt idx="154">
                  <c:v>39356</c:v>
                </c:pt>
                <c:pt idx="155">
                  <c:v>39387</c:v>
                </c:pt>
                <c:pt idx="156">
                  <c:v>39417</c:v>
                </c:pt>
                <c:pt idx="157">
                  <c:v>39448</c:v>
                </c:pt>
                <c:pt idx="158">
                  <c:v>39479</c:v>
                </c:pt>
                <c:pt idx="159">
                  <c:v>39508</c:v>
                </c:pt>
                <c:pt idx="160">
                  <c:v>39539</c:v>
                </c:pt>
                <c:pt idx="161">
                  <c:v>39569</c:v>
                </c:pt>
                <c:pt idx="162">
                  <c:v>39600</c:v>
                </c:pt>
                <c:pt idx="163">
                  <c:v>39630</c:v>
                </c:pt>
                <c:pt idx="164">
                  <c:v>39661</c:v>
                </c:pt>
                <c:pt idx="165">
                  <c:v>39692</c:v>
                </c:pt>
                <c:pt idx="166">
                  <c:v>39722</c:v>
                </c:pt>
                <c:pt idx="167">
                  <c:v>39753</c:v>
                </c:pt>
                <c:pt idx="168">
                  <c:v>39783</c:v>
                </c:pt>
                <c:pt idx="169">
                  <c:v>39814</c:v>
                </c:pt>
                <c:pt idx="170">
                  <c:v>39845</c:v>
                </c:pt>
                <c:pt idx="171">
                  <c:v>39873</c:v>
                </c:pt>
                <c:pt idx="172">
                  <c:v>39904</c:v>
                </c:pt>
                <c:pt idx="173">
                  <c:v>39934</c:v>
                </c:pt>
                <c:pt idx="174">
                  <c:v>39965</c:v>
                </c:pt>
                <c:pt idx="175">
                  <c:v>39995</c:v>
                </c:pt>
                <c:pt idx="176">
                  <c:v>40026</c:v>
                </c:pt>
                <c:pt idx="177">
                  <c:v>40057</c:v>
                </c:pt>
                <c:pt idx="178">
                  <c:v>40087</c:v>
                </c:pt>
                <c:pt idx="179">
                  <c:v>40118</c:v>
                </c:pt>
                <c:pt idx="180">
                  <c:v>40148</c:v>
                </c:pt>
                <c:pt idx="181">
                  <c:v>40179</c:v>
                </c:pt>
                <c:pt idx="182">
                  <c:v>40210</c:v>
                </c:pt>
                <c:pt idx="183">
                  <c:v>40238</c:v>
                </c:pt>
                <c:pt idx="184">
                  <c:v>40269</c:v>
                </c:pt>
                <c:pt idx="185">
                  <c:v>40299</c:v>
                </c:pt>
                <c:pt idx="186">
                  <c:v>40330</c:v>
                </c:pt>
                <c:pt idx="187">
                  <c:v>40360</c:v>
                </c:pt>
                <c:pt idx="188">
                  <c:v>40391</c:v>
                </c:pt>
                <c:pt idx="189">
                  <c:v>40422</c:v>
                </c:pt>
                <c:pt idx="190">
                  <c:v>40452</c:v>
                </c:pt>
                <c:pt idx="191">
                  <c:v>40483</c:v>
                </c:pt>
                <c:pt idx="192">
                  <c:v>40513</c:v>
                </c:pt>
                <c:pt idx="193">
                  <c:v>40544</c:v>
                </c:pt>
                <c:pt idx="194">
                  <c:v>40575</c:v>
                </c:pt>
                <c:pt idx="195">
                  <c:v>40603</c:v>
                </c:pt>
                <c:pt idx="196">
                  <c:v>40634</c:v>
                </c:pt>
                <c:pt idx="197">
                  <c:v>40664</c:v>
                </c:pt>
                <c:pt idx="198">
                  <c:v>40695</c:v>
                </c:pt>
                <c:pt idx="199">
                  <c:v>40725</c:v>
                </c:pt>
                <c:pt idx="200">
                  <c:v>40756</c:v>
                </c:pt>
                <c:pt idx="201">
                  <c:v>40787</c:v>
                </c:pt>
                <c:pt idx="202">
                  <c:v>40817</c:v>
                </c:pt>
                <c:pt idx="203">
                  <c:v>40848</c:v>
                </c:pt>
                <c:pt idx="204">
                  <c:v>40878</c:v>
                </c:pt>
                <c:pt idx="205">
                  <c:v>40909</c:v>
                </c:pt>
                <c:pt idx="206">
                  <c:v>40940</c:v>
                </c:pt>
                <c:pt idx="207">
                  <c:v>40969</c:v>
                </c:pt>
                <c:pt idx="208">
                  <c:v>41000</c:v>
                </c:pt>
                <c:pt idx="209">
                  <c:v>41030</c:v>
                </c:pt>
                <c:pt idx="210">
                  <c:v>41061</c:v>
                </c:pt>
                <c:pt idx="211">
                  <c:v>41091</c:v>
                </c:pt>
                <c:pt idx="212">
                  <c:v>41122</c:v>
                </c:pt>
                <c:pt idx="213">
                  <c:v>41153</c:v>
                </c:pt>
                <c:pt idx="214">
                  <c:v>41183</c:v>
                </c:pt>
                <c:pt idx="215">
                  <c:v>41214</c:v>
                </c:pt>
                <c:pt idx="216">
                  <c:v>41244</c:v>
                </c:pt>
                <c:pt idx="217">
                  <c:v>41275</c:v>
                </c:pt>
                <c:pt idx="218">
                  <c:v>41306</c:v>
                </c:pt>
                <c:pt idx="219">
                  <c:v>41334</c:v>
                </c:pt>
                <c:pt idx="220">
                  <c:v>41365</c:v>
                </c:pt>
                <c:pt idx="221">
                  <c:v>41395</c:v>
                </c:pt>
                <c:pt idx="222">
                  <c:v>41426</c:v>
                </c:pt>
                <c:pt idx="223">
                  <c:v>41456</c:v>
                </c:pt>
                <c:pt idx="224">
                  <c:v>41487</c:v>
                </c:pt>
                <c:pt idx="225">
                  <c:v>41518</c:v>
                </c:pt>
                <c:pt idx="226">
                  <c:v>41548</c:v>
                </c:pt>
                <c:pt idx="227">
                  <c:v>41579</c:v>
                </c:pt>
                <c:pt idx="228">
                  <c:v>41609</c:v>
                </c:pt>
                <c:pt idx="229">
                  <c:v>41640</c:v>
                </c:pt>
                <c:pt idx="230">
                  <c:v>41671</c:v>
                </c:pt>
                <c:pt idx="231">
                  <c:v>41699</c:v>
                </c:pt>
                <c:pt idx="232">
                  <c:v>41730</c:v>
                </c:pt>
                <c:pt idx="233">
                  <c:v>41760</c:v>
                </c:pt>
                <c:pt idx="234">
                  <c:v>41791</c:v>
                </c:pt>
                <c:pt idx="235">
                  <c:v>41821</c:v>
                </c:pt>
                <c:pt idx="236">
                  <c:v>41852</c:v>
                </c:pt>
                <c:pt idx="237">
                  <c:v>41883</c:v>
                </c:pt>
                <c:pt idx="238">
                  <c:v>41913</c:v>
                </c:pt>
                <c:pt idx="239">
                  <c:v>41944</c:v>
                </c:pt>
                <c:pt idx="240">
                  <c:v>41974</c:v>
                </c:pt>
                <c:pt idx="241">
                  <c:v>42005</c:v>
                </c:pt>
                <c:pt idx="242">
                  <c:v>42036</c:v>
                </c:pt>
                <c:pt idx="243">
                  <c:v>42064</c:v>
                </c:pt>
                <c:pt idx="244">
                  <c:v>42095</c:v>
                </c:pt>
                <c:pt idx="245">
                  <c:v>42125</c:v>
                </c:pt>
                <c:pt idx="246">
                  <c:v>42156</c:v>
                </c:pt>
                <c:pt idx="247">
                  <c:v>42186</c:v>
                </c:pt>
                <c:pt idx="248">
                  <c:v>42217</c:v>
                </c:pt>
                <c:pt idx="249">
                  <c:v>42248</c:v>
                </c:pt>
                <c:pt idx="250">
                  <c:v>42278</c:v>
                </c:pt>
                <c:pt idx="251">
                  <c:v>42309</c:v>
                </c:pt>
                <c:pt idx="252">
                  <c:v>42339</c:v>
                </c:pt>
                <c:pt idx="253">
                  <c:v>42370</c:v>
                </c:pt>
                <c:pt idx="254">
                  <c:v>42401</c:v>
                </c:pt>
                <c:pt idx="255">
                  <c:v>42430</c:v>
                </c:pt>
                <c:pt idx="256">
                  <c:v>42461</c:v>
                </c:pt>
                <c:pt idx="257">
                  <c:v>42491</c:v>
                </c:pt>
                <c:pt idx="258">
                  <c:v>42522</c:v>
                </c:pt>
                <c:pt idx="259">
                  <c:v>42552</c:v>
                </c:pt>
                <c:pt idx="260">
                  <c:v>42583</c:v>
                </c:pt>
                <c:pt idx="261">
                  <c:v>42614</c:v>
                </c:pt>
                <c:pt idx="262">
                  <c:v>42644</c:v>
                </c:pt>
                <c:pt idx="263">
                  <c:v>42675</c:v>
                </c:pt>
                <c:pt idx="264">
                  <c:v>42705</c:v>
                </c:pt>
                <c:pt idx="265">
                  <c:v>42736</c:v>
                </c:pt>
                <c:pt idx="266">
                  <c:v>42767</c:v>
                </c:pt>
                <c:pt idx="267">
                  <c:v>42795</c:v>
                </c:pt>
                <c:pt idx="268">
                  <c:v>42826</c:v>
                </c:pt>
                <c:pt idx="269">
                  <c:v>42856</c:v>
                </c:pt>
                <c:pt idx="270">
                  <c:v>42887</c:v>
                </c:pt>
                <c:pt idx="271">
                  <c:v>42917</c:v>
                </c:pt>
                <c:pt idx="272">
                  <c:v>42948</c:v>
                </c:pt>
                <c:pt idx="273">
                  <c:v>42979</c:v>
                </c:pt>
                <c:pt idx="274">
                  <c:v>43009</c:v>
                </c:pt>
                <c:pt idx="275">
                  <c:v>43040</c:v>
                </c:pt>
                <c:pt idx="276">
                  <c:v>43070</c:v>
                </c:pt>
                <c:pt idx="277">
                  <c:v>43101</c:v>
                </c:pt>
                <c:pt idx="278">
                  <c:v>43132</c:v>
                </c:pt>
                <c:pt idx="279">
                  <c:v>43160</c:v>
                </c:pt>
                <c:pt idx="280">
                  <c:v>43191</c:v>
                </c:pt>
                <c:pt idx="281">
                  <c:v>43221</c:v>
                </c:pt>
                <c:pt idx="282">
                  <c:v>43252</c:v>
                </c:pt>
                <c:pt idx="283">
                  <c:v>43282</c:v>
                </c:pt>
                <c:pt idx="284">
                  <c:v>43313</c:v>
                </c:pt>
                <c:pt idx="285">
                  <c:v>43344</c:v>
                </c:pt>
                <c:pt idx="286">
                  <c:v>43374</c:v>
                </c:pt>
                <c:pt idx="287">
                  <c:v>43405</c:v>
                </c:pt>
                <c:pt idx="288">
                  <c:v>43435</c:v>
                </c:pt>
                <c:pt idx="289">
                  <c:v>43466</c:v>
                </c:pt>
                <c:pt idx="290">
                  <c:v>43497</c:v>
                </c:pt>
                <c:pt idx="291">
                  <c:v>43525</c:v>
                </c:pt>
                <c:pt idx="292">
                  <c:v>43556</c:v>
                </c:pt>
                <c:pt idx="293">
                  <c:v>43586</c:v>
                </c:pt>
                <c:pt idx="294">
                  <c:v>43617</c:v>
                </c:pt>
                <c:pt idx="295">
                  <c:v>43647</c:v>
                </c:pt>
                <c:pt idx="296">
                  <c:v>43678</c:v>
                </c:pt>
                <c:pt idx="297">
                  <c:v>43709</c:v>
                </c:pt>
                <c:pt idx="298">
                  <c:v>43739</c:v>
                </c:pt>
                <c:pt idx="299">
                  <c:v>43770</c:v>
                </c:pt>
                <c:pt idx="300">
                  <c:v>43800</c:v>
                </c:pt>
                <c:pt idx="301">
                  <c:v>43831</c:v>
                </c:pt>
                <c:pt idx="302">
                  <c:v>43862</c:v>
                </c:pt>
                <c:pt idx="303">
                  <c:v>43891</c:v>
                </c:pt>
                <c:pt idx="304">
                  <c:v>43922</c:v>
                </c:pt>
                <c:pt idx="305">
                  <c:v>43952</c:v>
                </c:pt>
                <c:pt idx="306">
                  <c:v>43983</c:v>
                </c:pt>
                <c:pt idx="307">
                  <c:v>44013</c:v>
                </c:pt>
                <c:pt idx="308">
                  <c:v>44044</c:v>
                </c:pt>
                <c:pt idx="309">
                  <c:v>44075</c:v>
                </c:pt>
                <c:pt idx="310">
                  <c:v>44105</c:v>
                </c:pt>
                <c:pt idx="311">
                  <c:v>44136</c:v>
                </c:pt>
                <c:pt idx="312">
                  <c:v>44166</c:v>
                </c:pt>
                <c:pt idx="313">
                  <c:v>44197</c:v>
                </c:pt>
                <c:pt idx="314">
                  <c:v>44228</c:v>
                </c:pt>
                <c:pt idx="315">
                  <c:v>44256</c:v>
                </c:pt>
                <c:pt idx="316">
                  <c:v>44287</c:v>
                </c:pt>
                <c:pt idx="317">
                  <c:v>44317</c:v>
                </c:pt>
                <c:pt idx="318">
                  <c:v>44348</c:v>
                </c:pt>
                <c:pt idx="319">
                  <c:v>44378</c:v>
                </c:pt>
                <c:pt idx="320">
                  <c:v>44409</c:v>
                </c:pt>
                <c:pt idx="321">
                  <c:v>44440</c:v>
                </c:pt>
                <c:pt idx="322">
                  <c:v>44470</c:v>
                </c:pt>
                <c:pt idx="323">
                  <c:v>44501</c:v>
                </c:pt>
                <c:pt idx="324">
                  <c:v>44531</c:v>
                </c:pt>
                <c:pt idx="325">
                  <c:v>44562</c:v>
                </c:pt>
                <c:pt idx="326">
                  <c:v>44593</c:v>
                </c:pt>
                <c:pt idx="327">
                  <c:v>44621</c:v>
                </c:pt>
                <c:pt idx="328">
                  <c:v>44652</c:v>
                </c:pt>
                <c:pt idx="329">
                  <c:v>44682</c:v>
                </c:pt>
                <c:pt idx="330">
                  <c:v>44713</c:v>
                </c:pt>
                <c:pt idx="331">
                  <c:v>44743</c:v>
                </c:pt>
                <c:pt idx="332">
                  <c:v>44774</c:v>
                </c:pt>
                <c:pt idx="333">
                  <c:v>44805</c:v>
                </c:pt>
                <c:pt idx="334">
                  <c:v>44835</c:v>
                </c:pt>
                <c:pt idx="335">
                  <c:v>44866</c:v>
                </c:pt>
                <c:pt idx="336">
                  <c:v>44896</c:v>
                </c:pt>
                <c:pt idx="337">
                  <c:v>44927</c:v>
                </c:pt>
                <c:pt idx="338">
                  <c:v>44958</c:v>
                </c:pt>
                <c:pt idx="339">
                  <c:v>44986</c:v>
                </c:pt>
                <c:pt idx="340">
                  <c:v>45017</c:v>
                </c:pt>
                <c:pt idx="341">
                  <c:v>45047</c:v>
                </c:pt>
                <c:pt idx="342">
                  <c:v>45078</c:v>
                </c:pt>
                <c:pt idx="343">
                  <c:v>45108</c:v>
                </c:pt>
                <c:pt idx="344">
                  <c:v>45139</c:v>
                </c:pt>
                <c:pt idx="345">
                  <c:v>45170</c:v>
                </c:pt>
                <c:pt idx="346">
                  <c:v>45200</c:v>
                </c:pt>
                <c:pt idx="347">
                  <c:v>45231</c:v>
                </c:pt>
                <c:pt idx="348">
                  <c:v>45261</c:v>
                </c:pt>
                <c:pt idx="349">
                  <c:v>45292</c:v>
                </c:pt>
                <c:pt idx="350">
                  <c:v>45323</c:v>
                </c:pt>
                <c:pt idx="351">
                  <c:v>45352</c:v>
                </c:pt>
                <c:pt idx="352">
                  <c:v>45383</c:v>
                </c:pt>
                <c:pt idx="353">
                  <c:v>45413</c:v>
                </c:pt>
                <c:pt idx="354">
                  <c:v>45444</c:v>
                </c:pt>
                <c:pt idx="355">
                  <c:v>45474</c:v>
                </c:pt>
                <c:pt idx="356">
                  <c:v>45505</c:v>
                </c:pt>
                <c:pt idx="357">
                  <c:v>45536</c:v>
                </c:pt>
                <c:pt idx="358">
                  <c:v>45566</c:v>
                </c:pt>
                <c:pt idx="359">
                  <c:v>45597</c:v>
                </c:pt>
                <c:pt idx="360">
                  <c:v>45627</c:v>
                </c:pt>
                <c:pt idx="361">
                  <c:v>45658</c:v>
                </c:pt>
                <c:pt idx="362">
                  <c:v>45689</c:v>
                </c:pt>
                <c:pt idx="363">
                  <c:v>45717</c:v>
                </c:pt>
                <c:pt idx="364">
                  <c:v>45748</c:v>
                </c:pt>
                <c:pt idx="365">
                  <c:v>45778</c:v>
                </c:pt>
                <c:pt idx="366">
                  <c:v>45809</c:v>
                </c:pt>
                <c:pt idx="367">
                  <c:v>45839</c:v>
                </c:pt>
                <c:pt idx="368">
                  <c:v>45870</c:v>
                </c:pt>
                <c:pt idx="369">
                  <c:v>45901</c:v>
                </c:pt>
                <c:pt idx="370">
                  <c:v>45931</c:v>
                </c:pt>
                <c:pt idx="371">
                  <c:v>45962</c:v>
                </c:pt>
                <c:pt idx="372">
                  <c:v>45992</c:v>
                </c:pt>
                <c:pt idx="373">
                  <c:v>46023</c:v>
                </c:pt>
                <c:pt idx="374">
                  <c:v>46054</c:v>
                </c:pt>
                <c:pt idx="375">
                  <c:v>46082</c:v>
                </c:pt>
                <c:pt idx="376">
                  <c:v>46113</c:v>
                </c:pt>
                <c:pt idx="377">
                  <c:v>46143</c:v>
                </c:pt>
                <c:pt idx="378">
                  <c:v>46174</c:v>
                </c:pt>
                <c:pt idx="379">
                  <c:v>46204</c:v>
                </c:pt>
                <c:pt idx="380">
                  <c:v>46235</c:v>
                </c:pt>
                <c:pt idx="381">
                  <c:v>46266</c:v>
                </c:pt>
                <c:pt idx="382">
                  <c:v>46296</c:v>
                </c:pt>
                <c:pt idx="383">
                  <c:v>46327</c:v>
                </c:pt>
                <c:pt idx="384">
                  <c:v>46357</c:v>
                </c:pt>
                <c:pt idx="385">
                  <c:v>46388</c:v>
                </c:pt>
                <c:pt idx="386">
                  <c:v>46419</c:v>
                </c:pt>
                <c:pt idx="387">
                  <c:v>46447</c:v>
                </c:pt>
                <c:pt idx="388">
                  <c:v>46478</c:v>
                </c:pt>
                <c:pt idx="389">
                  <c:v>46508</c:v>
                </c:pt>
                <c:pt idx="390">
                  <c:v>46539</c:v>
                </c:pt>
                <c:pt idx="391">
                  <c:v>46569</c:v>
                </c:pt>
                <c:pt idx="392">
                  <c:v>46600</c:v>
                </c:pt>
                <c:pt idx="393">
                  <c:v>46631</c:v>
                </c:pt>
                <c:pt idx="394">
                  <c:v>46661</c:v>
                </c:pt>
                <c:pt idx="395">
                  <c:v>46692</c:v>
                </c:pt>
                <c:pt idx="396">
                  <c:v>46722</c:v>
                </c:pt>
                <c:pt idx="397">
                  <c:v>46753</c:v>
                </c:pt>
                <c:pt idx="398">
                  <c:v>46784</c:v>
                </c:pt>
                <c:pt idx="399">
                  <c:v>46813</c:v>
                </c:pt>
                <c:pt idx="400">
                  <c:v>46844</c:v>
                </c:pt>
                <c:pt idx="401">
                  <c:v>46874</c:v>
                </c:pt>
                <c:pt idx="402">
                  <c:v>46905</c:v>
                </c:pt>
                <c:pt idx="403">
                  <c:v>46935</c:v>
                </c:pt>
                <c:pt idx="404">
                  <c:v>46966</c:v>
                </c:pt>
                <c:pt idx="405">
                  <c:v>46997</c:v>
                </c:pt>
                <c:pt idx="406">
                  <c:v>47027</c:v>
                </c:pt>
              </c:numCache>
            </c:numRef>
          </c:cat>
          <c:val>
            <c:numRef>
              <c:f>Proyeccion_NPL!$AM$5:$AM$411</c:f>
              <c:numCache>
                <c:formatCode>0.0</c:formatCode>
                <c:ptCount val="407"/>
                <c:pt idx="0">
                  <c:v>538.74158999999997</c:v>
                </c:pt>
                <c:pt idx="1">
                  <c:v>625.27143000000001</c:v>
                </c:pt>
                <c:pt idx="2">
                  <c:v>664.7952600000001</c:v>
                </c:pt>
                <c:pt idx="3">
                  <c:v>634.7998</c:v>
                </c:pt>
                <c:pt idx="4">
                  <c:v>704.00343999999996</c:v>
                </c:pt>
                <c:pt idx="5">
                  <c:v>722.78708000000006</c:v>
                </c:pt>
                <c:pt idx="6">
                  <c:v>699.1415199999999</c:v>
                </c:pt>
                <c:pt idx="7">
                  <c:v>780.72465999999986</c:v>
                </c:pt>
                <c:pt idx="8">
                  <c:v>785.93738999999994</c:v>
                </c:pt>
                <c:pt idx="9">
                  <c:v>779.23711000000003</c:v>
                </c:pt>
                <c:pt idx="10">
                  <c:v>797.70905000000016</c:v>
                </c:pt>
                <c:pt idx="11">
                  <c:v>828.64086000000009</c:v>
                </c:pt>
                <c:pt idx="12">
                  <c:v>821.23487</c:v>
                </c:pt>
                <c:pt idx="13">
                  <c:v>883.74904000000015</c:v>
                </c:pt>
                <c:pt idx="14">
                  <c:v>929.75645999999995</c:v>
                </c:pt>
                <c:pt idx="15">
                  <c:v>946.91954999999996</c:v>
                </c:pt>
                <c:pt idx="16">
                  <c:v>994.33780999999999</c:v>
                </c:pt>
                <c:pt idx="17">
                  <c:v>983.24601999999993</c:v>
                </c:pt>
                <c:pt idx="18">
                  <c:v>988.03819000000021</c:v>
                </c:pt>
                <c:pt idx="19">
                  <c:v>1018.5945999999999</c:v>
                </c:pt>
                <c:pt idx="20">
                  <c:v>1047.7518999999998</c:v>
                </c:pt>
                <c:pt idx="21">
                  <c:v>1063.2051900000001</c:v>
                </c:pt>
                <c:pt idx="22">
                  <c:v>1087.5660700000001</c:v>
                </c:pt>
                <c:pt idx="23">
                  <c:v>1100.2679400000002</c:v>
                </c:pt>
                <c:pt idx="24">
                  <c:v>879.57236</c:v>
                </c:pt>
                <c:pt idx="25">
                  <c:v>879.57231000000047</c:v>
                </c:pt>
                <c:pt idx="26">
                  <c:v>977.65908999999999</c:v>
                </c:pt>
                <c:pt idx="27">
                  <c:v>1053.6412</c:v>
                </c:pt>
                <c:pt idx="28">
                  <c:v>958.53727000000015</c:v>
                </c:pt>
                <c:pt idx="29">
                  <c:v>959.12590999999998</c:v>
                </c:pt>
                <c:pt idx="30">
                  <c:v>954.54847000000007</c:v>
                </c:pt>
                <c:pt idx="31">
                  <c:v>923.17376000000013</c:v>
                </c:pt>
                <c:pt idx="32">
                  <c:v>974.91028000000006</c:v>
                </c:pt>
                <c:pt idx="33">
                  <c:v>959.54499999999996</c:v>
                </c:pt>
                <c:pt idx="34">
                  <c:v>950.91660000000002</c:v>
                </c:pt>
                <c:pt idx="35">
                  <c:v>1020.07755</c:v>
                </c:pt>
                <c:pt idx="36">
                  <c:v>942.86736999999982</c:v>
                </c:pt>
                <c:pt idx="37">
                  <c:v>956.85044000000005</c:v>
                </c:pt>
                <c:pt idx="38">
                  <c:v>1071.95415</c:v>
                </c:pt>
                <c:pt idx="39">
                  <c:v>1116.1295</c:v>
                </c:pt>
                <c:pt idx="40">
                  <c:v>1164.71434</c:v>
                </c:pt>
                <c:pt idx="41">
                  <c:v>1215.1895</c:v>
                </c:pt>
                <c:pt idx="42">
                  <c:v>1307.1664800000003</c:v>
                </c:pt>
                <c:pt idx="43">
                  <c:v>1306.3035199999999</c:v>
                </c:pt>
                <c:pt idx="44">
                  <c:v>1379.3151200000002</c:v>
                </c:pt>
                <c:pt idx="45">
                  <c:v>1410.2201499999996</c:v>
                </c:pt>
                <c:pt idx="46">
                  <c:v>1544.9150800000002</c:v>
                </c:pt>
                <c:pt idx="47">
                  <c:v>1643.78045</c:v>
                </c:pt>
                <c:pt idx="48">
                  <c:v>1615.9423899999997</c:v>
                </c:pt>
                <c:pt idx="49">
                  <c:v>1826.1583600000001</c:v>
                </c:pt>
                <c:pt idx="50">
                  <c:v>1852.1278300000001</c:v>
                </c:pt>
                <c:pt idx="51">
                  <c:v>1894.4280299999998</c:v>
                </c:pt>
                <c:pt idx="52">
                  <c:v>1963.55575</c:v>
                </c:pt>
                <c:pt idx="53">
                  <c:v>1916.1114399999999</c:v>
                </c:pt>
                <c:pt idx="54">
                  <c:v>1899.9915600000002</c:v>
                </c:pt>
                <c:pt idx="55">
                  <c:v>1617.9258600000001</c:v>
                </c:pt>
                <c:pt idx="56">
                  <c:v>1522.1341499999999</c:v>
                </c:pt>
                <c:pt idx="57">
                  <c:v>1439.98811</c:v>
                </c:pt>
                <c:pt idx="58">
                  <c:v>1449.9754800000001</c:v>
                </c:pt>
                <c:pt idx="59">
                  <c:v>1527.5137099999999</c:v>
                </c:pt>
                <c:pt idx="60">
                  <c:v>1119.2830200000001</c:v>
                </c:pt>
                <c:pt idx="61">
                  <c:v>1091.3860900000002</c:v>
                </c:pt>
                <c:pt idx="62">
                  <c:v>1081.5373100000002</c:v>
                </c:pt>
                <c:pt idx="63">
                  <c:v>995.96731000000057</c:v>
                </c:pt>
                <c:pt idx="64">
                  <c:v>1022.80542</c:v>
                </c:pt>
                <c:pt idx="65">
                  <c:v>955.48779000000002</c:v>
                </c:pt>
                <c:pt idx="66">
                  <c:v>885.58699999999999</c:v>
                </c:pt>
                <c:pt idx="67">
                  <c:v>890.19193999999948</c:v>
                </c:pt>
                <c:pt idx="68">
                  <c:v>908.01323000000002</c:v>
                </c:pt>
                <c:pt idx="69">
                  <c:v>898.65782999999999</c:v>
                </c:pt>
                <c:pt idx="70">
                  <c:v>814.06700000000001</c:v>
                </c:pt>
                <c:pt idx="71">
                  <c:v>828.24261000000001</c:v>
                </c:pt>
                <c:pt idx="72">
                  <c:v>757.53622999999993</c:v>
                </c:pt>
                <c:pt idx="73">
                  <c:v>739.72213999999997</c:v>
                </c:pt>
                <c:pt idx="74">
                  <c:v>760.75390000000004</c:v>
                </c:pt>
                <c:pt idx="75">
                  <c:v>737.19311999999923</c:v>
                </c:pt>
                <c:pt idx="76">
                  <c:v>731.39326000000005</c:v>
                </c:pt>
                <c:pt idx="77">
                  <c:v>691.40643000000068</c:v>
                </c:pt>
                <c:pt idx="78">
                  <c:v>676.34530000000007</c:v>
                </c:pt>
                <c:pt idx="79">
                  <c:v>669.89856000000009</c:v>
                </c:pt>
                <c:pt idx="80">
                  <c:v>647.88437999999894</c:v>
                </c:pt>
                <c:pt idx="81">
                  <c:v>652.12284999999997</c:v>
                </c:pt>
                <c:pt idx="82">
                  <c:v>666.53981999999939</c:v>
                </c:pt>
                <c:pt idx="83">
                  <c:v>629.35768000000007</c:v>
                </c:pt>
                <c:pt idx="84">
                  <c:v>553.43186000000003</c:v>
                </c:pt>
                <c:pt idx="85">
                  <c:v>526.44727999999998</c:v>
                </c:pt>
                <c:pt idx="86">
                  <c:v>555.04664000000002</c:v>
                </c:pt>
                <c:pt idx="87">
                  <c:v>566.65523999999994</c:v>
                </c:pt>
                <c:pt idx="88">
                  <c:v>523.26484000000005</c:v>
                </c:pt>
                <c:pt idx="89">
                  <c:v>523.08728999999914</c:v>
                </c:pt>
                <c:pt idx="90">
                  <c:v>496.45846999999878</c:v>
                </c:pt>
                <c:pt idx="91">
                  <c:v>474.45090999999923</c:v>
                </c:pt>
                <c:pt idx="92">
                  <c:v>470.01941999999997</c:v>
                </c:pt>
                <c:pt idx="93">
                  <c:v>493.66909999999871</c:v>
                </c:pt>
                <c:pt idx="94">
                  <c:v>492.64047999999997</c:v>
                </c:pt>
                <c:pt idx="95">
                  <c:v>518.36837000000003</c:v>
                </c:pt>
                <c:pt idx="96">
                  <c:v>461.49054999999998</c:v>
                </c:pt>
                <c:pt idx="97">
                  <c:v>488.4375</c:v>
                </c:pt>
                <c:pt idx="98">
                  <c:v>513.70503000000008</c:v>
                </c:pt>
                <c:pt idx="99">
                  <c:v>531.15344999999922</c:v>
                </c:pt>
                <c:pt idx="100">
                  <c:v>525.08825000000093</c:v>
                </c:pt>
                <c:pt idx="101">
                  <c:v>517.99840999999992</c:v>
                </c:pt>
                <c:pt idx="102">
                  <c:v>522.98703999999998</c:v>
                </c:pt>
                <c:pt idx="103">
                  <c:v>486.17124999999999</c:v>
                </c:pt>
                <c:pt idx="104">
                  <c:v>519.35932000000003</c:v>
                </c:pt>
                <c:pt idx="105">
                  <c:v>521.69082000000003</c:v>
                </c:pt>
                <c:pt idx="106">
                  <c:v>520.21058000000005</c:v>
                </c:pt>
                <c:pt idx="107">
                  <c:v>549.54759000000001</c:v>
                </c:pt>
                <c:pt idx="108">
                  <c:v>487.03234000000174</c:v>
                </c:pt>
                <c:pt idx="109">
                  <c:v>524.72934999999995</c:v>
                </c:pt>
                <c:pt idx="110">
                  <c:v>551.20073000000002</c:v>
                </c:pt>
                <c:pt idx="111">
                  <c:v>564.62974999999813</c:v>
                </c:pt>
                <c:pt idx="112">
                  <c:v>587.74997999999857</c:v>
                </c:pt>
                <c:pt idx="113">
                  <c:v>593.27101000000005</c:v>
                </c:pt>
                <c:pt idx="114">
                  <c:v>575.66269999999929</c:v>
                </c:pt>
                <c:pt idx="115">
                  <c:v>595.02618999999947</c:v>
                </c:pt>
                <c:pt idx="116">
                  <c:v>580.54845000000114</c:v>
                </c:pt>
                <c:pt idx="117">
                  <c:v>607.48552999999936</c:v>
                </c:pt>
                <c:pt idx="118">
                  <c:v>612.93898999999999</c:v>
                </c:pt>
                <c:pt idx="119">
                  <c:v>615.30942000000005</c:v>
                </c:pt>
                <c:pt idx="120">
                  <c:v>532.12473999999997</c:v>
                </c:pt>
                <c:pt idx="121">
                  <c:v>573.69823999999994</c:v>
                </c:pt>
                <c:pt idx="122">
                  <c:v>632.38718000000006</c:v>
                </c:pt>
                <c:pt idx="123">
                  <c:v>664.26585</c:v>
                </c:pt>
                <c:pt idx="124">
                  <c:v>670.73017000000004</c:v>
                </c:pt>
                <c:pt idx="125">
                  <c:v>689.30632000000219</c:v>
                </c:pt>
                <c:pt idx="126">
                  <c:v>640.15531000000055</c:v>
                </c:pt>
                <c:pt idx="127">
                  <c:v>671.11068999999759</c:v>
                </c:pt>
                <c:pt idx="128">
                  <c:v>669.04168000000004</c:v>
                </c:pt>
                <c:pt idx="129">
                  <c:v>674.19750999999997</c:v>
                </c:pt>
                <c:pt idx="130">
                  <c:v>752.59676999999999</c:v>
                </c:pt>
                <c:pt idx="131">
                  <c:v>751.44730999999865</c:v>
                </c:pt>
                <c:pt idx="132">
                  <c:v>687.56591999999807</c:v>
                </c:pt>
                <c:pt idx="133">
                  <c:v>766.57617000000175</c:v>
                </c:pt>
                <c:pt idx="134">
                  <c:v>818.77050000000372</c:v>
                </c:pt>
                <c:pt idx="135">
                  <c:v>862.68664000000058</c:v>
                </c:pt>
                <c:pt idx="136">
                  <c:v>922.93187000000103</c:v>
                </c:pt>
                <c:pt idx="137">
                  <c:v>1318.1692600000001</c:v>
                </c:pt>
                <c:pt idx="138">
                  <c:v>985.97731999999996</c:v>
                </c:pt>
                <c:pt idx="139">
                  <c:v>1039.4950699999999</c:v>
                </c:pt>
                <c:pt idx="140">
                  <c:v>1037.2887700000001</c:v>
                </c:pt>
                <c:pt idx="141">
                  <c:v>1067.78423</c:v>
                </c:pt>
                <c:pt idx="142">
                  <c:v>1160.3310100000001</c:v>
                </c:pt>
                <c:pt idx="143">
                  <c:v>1214.5741799999998</c:v>
                </c:pt>
                <c:pt idx="144">
                  <c:v>1186.16425</c:v>
                </c:pt>
                <c:pt idx="145">
                  <c:v>1281.54215</c:v>
                </c:pt>
                <c:pt idx="146">
                  <c:v>1363.3470300000001</c:v>
                </c:pt>
                <c:pt idx="147">
                  <c:v>1417.7317600000001</c:v>
                </c:pt>
                <c:pt idx="148">
                  <c:v>1493.8334199999999</c:v>
                </c:pt>
                <c:pt idx="149">
                  <c:v>1533.77046</c:v>
                </c:pt>
                <c:pt idx="150">
                  <c:v>1649.5725299999999</c:v>
                </c:pt>
                <c:pt idx="151">
                  <c:v>1723.6940400000001</c:v>
                </c:pt>
                <c:pt idx="152">
                  <c:v>1746.8198400000001</c:v>
                </c:pt>
                <c:pt idx="153">
                  <c:v>1866.2799499999999</c:v>
                </c:pt>
                <c:pt idx="154">
                  <c:v>1945.5121100000001</c:v>
                </c:pt>
                <c:pt idx="155">
                  <c:v>2056.5015199999998</c:v>
                </c:pt>
                <c:pt idx="156">
                  <c:v>1982.2544200000093</c:v>
                </c:pt>
                <c:pt idx="157">
                  <c:v>2134.632930000007</c:v>
                </c:pt>
                <c:pt idx="158">
                  <c:v>2270.0116800000001</c:v>
                </c:pt>
                <c:pt idx="159">
                  <c:v>2540.2579100000003</c:v>
                </c:pt>
                <c:pt idx="160">
                  <c:v>2607.7319700000003</c:v>
                </c:pt>
                <c:pt idx="161">
                  <c:v>2659.0950100000055</c:v>
                </c:pt>
                <c:pt idx="162">
                  <c:v>2529.9761399999929</c:v>
                </c:pt>
                <c:pt idx="163">
                  <c:v>2562.8551600000001</c:v>
                </c:pt>
                <c:pt idx="164">
                  <c:v>2824.3572200000003</c:v>
                </c:pt>
                <c:pt idx="165">
                  <c:v>2836.6180699999927</c:v>
                </c:pt>
                <c:pt idx="166">
                  <c:v>2852.83347</c:v>
                </c:pt>
                <c:pt idx="167">
                  <c:v>3083.1547500000001</c:v>
                </c:pt>
                <c:pt idx="168">
                  <c:v>2834.2717000000002</c:v>
                </c:pt>
                <c:pt idx="169">
                  <c:v>3011.5555899999999</c:v>
                </c:pt>
                <c:pt idx="170">
                  <c:v>3116.5744</c:v>
                </c:pt>
                <c:pt idx="171">
                  <c:v>3113.5672300000001</c:v>
                </c:pt>
                <c:pt idx="172">
                  <c:v>3196.4046500000059</c:v>
                </c:pt>
                <c:pt idx="173">
                  <c:v>3194.87383</c:v>
                </c:pt>
                <c:pt idx="174">
                  <c:v>3092.8146800000072</c:v>
                </c:pt>
                <c:pt idx="175">
                  <c:v>2933.9743100000096</c:v>
                </c:pt>
                <c:pt idx="176">
                  <c:v>3031.8489100000002</c:v>
                </c:pt>
                <c:pt idx="177">
                  <c:v>2876.3459800000001</c:v>
                </c:pt>
                <c:pt idx="178">
                  <c:v>2907.6920599999999</c:v>
                </c:pt>
                <c:pt idx="179">
                  <c:v>2928.0961099999995</c:v>
                </c:pt>
                <c:pt idx="180">
                  <c:v>2583.61445</c:v>
                </c:pt>
                <c:pt idx="181">
                  <c:v>2689.6112699999999</c:v>
                </c:pt>
                <c:pt idx="182">
                  <c:v>2779.3355899999997</c:v>
                </c:pt>
                <c:pt idx="183">
                  <c:v>2695.1591000000003</c:v>
                </c:pt>
                <c:pt idx="184">
                  <c:v>2676.8514700000001</c:v>
                </c:pt>
                <c:pt idx="185">
                  <c:v>2618.0355800000057</c:v>
                </c:pt>
                <c:pt idx="186">
                  <c:v>2488.9929300000072</c:v>
                </c:pt>
                <c:pt idx="187">
                  <c:v>2485.1382999999996</c:v>
                </c:pt>
                <c:pt idx="188">
                  <c:v>2387.4114199999945</c:v>
                </c:pt>
                <c:pt idx="189">
                  <c:v>2290.5759400000052</c:v>
                </c:pt>
                <c:pt idx="190">
                  <c:v>2323.83709</c:v>
                </c:pt>
                <c:pt idx="191">
                  <c:v>2272.32656000001</c:v>
                </c:pt>
                <c:pt idx="192">
                  <c:v>2022.0182500000001</c:v>
                </c:pt>
                <c:pt idx="193">
                  <c:v>2110.3261899999975</c:v>
                </c:pt>
                <c:pt idx="194">
                  <c:v>2245.1859900000022</c:v>
                </c:pt>
                <c:pt idx="195">
                  <c:v>2224.6443900000004</c:v>
                </c:pt>
                <c:pt idx="196">
                  <c:v>2407.2752899999991</c:v>
                </c:pt>
                <c:pt idx="197">
                  <c:v>2345.5116700000017</c:v>
                </c:pt>
                <c:pt idx="198">
                  <c:v>2336.9343000000044</c:v>
                </c:pt>
                <c:pt idx="199">
                  <c:v>2426.7553900000007</c:v>
                </c:pt>
                <c:pt idx="200">
                  <c:v>2450.6928900000007</c:v>
                </c:pt>
                <c:pt idx="201">
                  <c:v>2505.3203099999951</c:v>
                </c:pt>
                <c:pt idx="202">
                  <c:v>2636.0998799999952</c:v>
                </c:pt>
                <c:pt idx="203">
                  <c:v>2685.1169100000038</c:v>
                </c:pt>
                <c:pt idx="204">
                  <c:v>2485.865780000001</c:v>
                </c:pt>
                <c:pt idx="205">
                  <c:v>2682.4467500000073</c:v>
                </c:pt>
                <c:pt idx="206">
                  <c:v>2858.1879599999934</c:v>
                </c:pt>
                <c:pt idx="207">
                  <c:v>2919.9410600000024</c:v>
                </c:pt>
                <c:pt idx="208">
                  <c:v>3098.832170000002</c:v>
                </c:pt>
                <c:pt idx="209">
                  <c:v>3141.8605999999941</c:v>
                </c:pt>
                <c:pt idx="210">
                  <c:v>3181.6696599999964</c:v>
                </c:pt>
                <c:pt idx="211">
                  <c:v>3187.5316499999985</c:v>
                </c:pt>
                <c:pt idx="212">
                  <c:v>3228.0565500000043</c:v>
                </c:pt>
                <c:pt idx="213">
                  <c:v>3321.0309799999968</c:v>
                </c:pt>
                <c:pt idx="214">
                  <c:v>3360.9721899999977</c:v>
                </c:pt>
                <c:pt idx="215">
                  <c:v>3450.8687200000063</c:v>
                </c:pt>
                <c:pt idx="216">
                  <c:v>3330.0128800000025</c:v>
                </c:pt>
                <c:pt idx="217">
                  <c:v>3453.1169699999987</c:v>
                </c:pt>
                <c:pt idx="218">
                  <c:v>3627.748089999996</c:v>
                </c:pt>
                <c:pt idx="219">
                  <c:v>3864.2648099999951</c:v>
                </c:pt>
                <c:pt idx="220">
                  <c:v>3815.5813299999832</c:v>
                </c:pt>
                <c:pt idx="221">
                  <c:v>3772.6002699999958</c:v>
                </c:pt>
                <c:pt idx="222">
                  <c:v>3761.0866099999994</c:v>
                </c:pt>
                <c:pt idx="223">
                  <c:v>3571.6806899999974</c:v>
                </c:pt>
                <c:pt idx="224">
                  <c:v>3615.1565000000001</c:v>
                </c:pt>
                <c:pt idx="225">
                  <c:v>3635.6087999999972</c:v>
                </c:pt>
                <c:pt idx="226">
                  <c:v>3637.1700600000022</c:v>
                </c:pt>
                <c:pt idx="227">
                  <c:v>3741.206019999996</c:v>
                </c:pt>
                <c:pt idx="228">
                  <c:v>3437.614769999996</c:v>
                </c:pt>
                <c:pt idx="229">
                  <c:v>3534.9560399999918</c:v>
                </c:pt>
                <c:pt idx="230">
                  <c:v>3677.1354999999999</c:v>
                </c:pt>
                <c:pt idx="231">
                  <c:v>3783.6521499999913</c:v>
                </c:pt>
                <c:pt idx="232">
                  <c:v>3832.2174899999945</c:v>
                </c:pt>
                <c:pt idx="233">
                  <c:v>3889.7659599999934</c:v>
                </c:pt>
                <c:pt idx="234">
                  <c:v>3945.5722099999934</c:v>
                </c:pt>
                <c:pt idx="235">
                  <c:v>3754.1763399999886</c:v>
                </c:pt>
                <c:pt idx="236">
                  <c:v>3916.1728099999873</c:v>
                </c:pt>
                <c:pt idx="237">
                  <c:v>3913.8927900000067</c:v>
                </c:pt>
                <c:pt idx="238">
                  <c:v>3912.2689999999998</c:v>
                </c:pt>
                <c:pt idx="239">
                  <c:v>4104.0638100000024</c:v>
                </c:pt>
                <c:pt idx="240">
                  <c:v>3847.2144900000094</c:v>
                </c:pt>
                <c:pt idx="241">
                  <c:v>4008.1537599999997</c:v>
                </c:pt>
                <c:pt idx="242">
                  <c:v>4219.0121899999995</c:v>
                </c:pt>
                <c:pt idx="243">
                  <c:v>4250.8968299999988</c:v>
                </c:pt>
                <c:pt idx="244">
                  <c:v>4447.7294599999996</c:v>
                </c:pt>
                <c:pt idx="245">
                  <c:v>4566.443409999998</c:v>
                </c:pt>
                <c:pt idx="246">
                  <c:v>4630.9685599999984</c:v>
                </c:pt>
                <c:pt idx="247">
                  <c:v>4450.1012399999991</c:v>
                </c:pt>
                <c:pt idx="248">
                  <c:v>4521.26181</c:v>
                </c:pt>
                <c:pt idx="249">
                  <c:v>4469.97541</c:v>
                </c:pt>
                <c:pt idx="250">
                  <c:v>4519.2984500000011</c:v>
                </c:pt>
                <c:pt idx="251">
                  <c:v>4688.0961900000002</c:v>
                </c:pt>
                <c:pt idx="252">
                  <c:v>4465.6280299999989</c:v>
                </c:pt>
                <c:pt idx="253">
                  <c:v>4627.6407599999984</c:v>
                </c:pt>
                <c:pt idx="254">
                  <c:v>4826.5019300000004</c:v>
                </c:pt>
                <c:pt idx="255">
                  <c:v>4980.8547900000003</c:v>
                </c:pt>
                <c:pt idx="256">
                  <c:v>5063.324990000001</c:v>
                </c:pt>
                <c:pt idx="257">
                  <c:v>5230.9524700000011</c:v>
                </c:pt>
                <c:pt idx="258">
                  <c:v>5167.5020000000004</c:v>
                </c:pt>
                <c:pt idx="259">
                  <c:v>5376.3244999999997</c:v>
                </c:pt>
                <c:pt idx="260">
                  <c:v>5368.6817499999988</c:v>
                </c:pt>
                <c:pt idx="261">
                  <c:v>5429.8463199999987</c:v>
                </c:pt>
                <c:pt idx="262">
                  <c:v>5671.8753099999985</c:v>
                </c:pt>
                <c:pt idx="263">
                  <c:v>5919.0390100000004</c:v>
                </c:pt>
                <c:pt idx="264">
                  <c:v>5656.4218899999987</c:v>
                </c:pt>
                <c:pt idx="265">
                  <c:v>5887.1428399999995</c:v>
                </c:pt>
                <c:pt idx="266">
                  <c:v>6180.7042600000004</c:v>
                </c:pt>
                <c:pt idx="267">
                  <c:v>6333.2714099999994</c:v>
                </c:pt>
                <c:pt idx="268">
                  <c:v>6732.9970499999999</c:v>
                </c:pt>
                <c:pt idx="269">
                  <c:v>6934.6305300000004</c:v>
                </c:pt>
                <c:pt idx="270">
                  <c:v>7029.1478200000001</c:v>
                </c:pt>
                <c:pt idx="271">
                  <c:v>7159.9905899999985</c:v>
                </c:pt>
                <c:pt idx="272">
                  <c:v>7118.690810000001</c:v>
                </c:pt>
                <c:pt idx="273">
                  <c:v>7270.8828899999999</c:v>
                </c:pt>
                <c:pt idx="274">
                  <c:v>7396.4804100000001</c:v>
                </c:pt>
                <c:pt idx="275">
                  <c:v>7609.6711500000001</c:v>
                </c:pt>
                <c:pt idx="276">
                  <c:v>7229.1939599999987</c:v>
                </c:pt>
                <c:pt idx="277">
                  <c:v>7446.5880200000001</c:v>
                </c:pt>
                <c:pt idx="278">
                  <c:v>7650.1288299999997</c:v>
                </c:pt>
                <c:pt idx="279">
                  <c:v>7735.1584499999999</c:v>
                </c:pt>
                <c:pt idx="280">
                  <c:v>7788.9328099999975</c:v>
                </c:pt>
                <c:pt idx="281">
                  <c:v>7636.0764700000018</c:v>
                </c:pt>
                <c:pt idx="282">
                  <c:v>7625.5715499999997</c:v>
                </c:pt>
                <c:pt idx="283">
                  <c:v>7558.1647600000006</c:v>
                </c:pt>
                <c:pt idx="284">
                  <c:v>7561.5745199999992</c:v>
                </c:pt>
                <c:pt idx="285">
                  <c:v>7586.0587999999998</c:v>
                </c:pt>
                <c:pt idx="286">
                  <c:v>7497.2696299999989</c:v>
                </c:pt>
                <c:pt idx="287">
                  <c:v>7554.3963999999996</c:v>
                </c:pt>
                <c:pt idx="288">
                  <c:v>7113.0080699999999</c:v>
                </c:pt>
                <c:pt idx="289">
                  <c:v>7285.6713100000015</c:v>
                </c:pt>
                <c:pt idx="290">
                  <c:v>7369.0662999999986</c:v>
                </c:pt>
                <c:pt idx="291">
                  <c:v>7476.8803499999995</c:v>
                </c:pt>
                <c:pt idx="292">
                  <c:v>7619.6690200000012</c:v>
                </c:pt>
                <c:pt idx="293">
                  <c:v>7552.7387299999991</c:v>
                </c:pt>
                <c:pt idx="294">
                  <c:v>7599.1625700000013</c:v>
                </c:pt>
                <c:pt idx="295">
                  <c:v>7437.9479899999997</c:v>
                </c:pt>
                <c:pt idx="296">
                  <c:v>7440.3042900000009</c:v>
                </c:pt>
                <c:pt idx="297">
                  <c:v>7506.0692900000004</c:v>
                </c:pt>
                <c:pt idx="298">
                  <c:v>7512.5449400000016</c:v>
                </c:pt>
                <c:pt idx="299">
                  <c:v>7847.6444100000008</c:v>
                </c:pt>
                <c:pt idx="300">
                  <c:v>7437.3290400000005</c:v>
                </c:pt>
                <c:pt idx="301">
                  <c:v>7650.221379999999</c:v>
                </c:pt>
                <c:pt idx="302">
                  <c:v>7893.1028699999979</c:v>
                </c:pt>
                <c:pt idx="303">
                  <c:v>7222.1115499999996</c:v>
                </c:pt>
                <c:pt idx="304">
                  <c:v>6639.8376399999997</c:v>
                </c:pt>
                <c:pt idx="305">
                  <c:v>5956.7889799999994</c:v>
                </c:pt>
                <c:pt idx="306">
                  <c:v>5185.1977499999994</c:v>
                </c:pt>
                <c:pt idx="307">
                  <c:v>4758.7237499999992</c:v>
                </c:pt>
                <c:pt idx="308">
                  <c:v>6362.4482300000018</c:v>
                </c:pt>
                <c:pt idx="309">
                  <c:v>7692.9433699999981</c:v>
                </c:pt>
                <c:pt idx="310">
                  <c:v>9680.8628500000013</c:v>
                </c:pt>
                <c:pt idx="311">
                  <c:v>10259.48574</c:v>
                </c:pt>
                <c:pt idx="312">
                  <c:v>10144.739839999998</c:v>
                </c:pt>
                <c:pt idx="313">
                  <c:v>10525.28319</c:v>
                </c:pt>
                <c:pt idx="314">
                  <c:v>10360.187940000003</c:v>
                </c:pt>
                <c:pt idx="315">
                  <c:v>9838.7772199999999</c:v>
                </c:pt>
                <c:pt idx="316">
                  <c:v>9783.3260399999981</c:v>
                </c:pt>
                <c:pt idx="317">
                  <c:v>9368.9502099999972</c:v>
                </c:pt>
                <c:pt idx="318">
                  <c:v>9024.5270600000003</c:v>
                </c:pt>
                <c:pt idx="319">
                  <c:v>8859.1322800000016</c:v>
                </c:pt>
                <c:pt idx="320">
                  <c:v>8700.1568399999978</c:v>
                </c:pt>
                <c:pt idx="321">
                  <c:v>8665.1298999999999</c:v>
                </c:pt>
                <c:pt idx="322">
                  <c:v>8584.6647100000009</c:v>
                </c:pt>
                <c:pt idx="323">
                  <c:v>8543.2615100000003</c:v>
                </c:pt>
                <c:pt idx="324">
                  <c:v>8020.822369999999</c:v>
                </c:pt>
                <c:pt idx="325">
                  <c:v>8292.5365600000005</c:v>
                </c:pt>
                <c:pt idx="326">
                  <c:v>8444.9090899999974</c:v>
                </c:pt>
                <c:pt idx="327">
                  <c:v>8391.1660400000001</c:v>
                </c:pt>
                <c:pt idx="328">
                  <c:v>8681.5202399999962</c:v>
                </c:pt>
                <c:pt idx="329">
                  <c:v>9001.3327700000009</c:v>
                </c:pt>
                <c:pt idx="330">
                  <c:v>9408.4617800000015</c:v>
                </c:pt>
                <c:pt idx="331">
                  <c:v>9684.0692200000012</c:v>
                </c:pt>
                <c:pt idx="332">
                  <c:v>9906.596059999998</c:v>
                </c:pt>
                <c:pt idx="333">
                  <c:v>10333.439319999998</c:v>
                </c:pt>
                <c:pt idx="334">
                  <c:v>10829.599809999998</c:v>
                </c:pt>
                <c:pt idx="335">
                  <c:v>11611.730319999999</c:v>
                </c:pt>
                <c:pt idx="336">
                  <c:v>11777.184679999998</c:v>
                </c:pt>
                <c:pt idx="337">
                  <c:v>12601.060309999999</c:v>
                </c:pt>
                <c:pt idx="338">
                  <c:v>13568.849730000002</c:v>
                </c:pt>
                <c:pt idx="339">
                  <c:v>14370.307889999998</c:v>
                </c:pt>
                <c:pt idx="340">
                  <c:v>15432.189270000003</c:v>
                </c:pt>
                <c:pt idx="341">
                  <c:v>15797.19882</c:v>
                </c:pt>
                <c:pt idx="342">
                  <c:v>15974.106359999998</c:v>
                </c:pt>
                <c:pt idx="343">
                  <c:v>15876.694450000001</c:v>
                </c:pt>
                <c:pt idx="344">
                  <c:v>16159.046820000001</c:v>
                </c:pt>
                <c:pt idx="345">
                  <c:v>16419.445805551208</c:v>
                </c:pt>
                <c:pt idx="346">
                  <c:v>16435.532003889519</c:v>
                </c:pt>
                <c:pt idx="347">
                  <c:v>16517.113826010966</c:v>
                </c:pt>
                <c:pt idx="348">
                  <c:v>16512.878720888271</c:v>
                </c:pt>
                <c:pt idx="349">
                  <c:v>16306.499733078666</c:v>
                </c:pt>
                <c:pt idx="350">
                  <c:v>16438.188926273466</c:v>
                </c:pt>
                <c:pt idx="351">
                  <c:v>16267.036241601745</c:v>
                </c:pt>
                <c:pt idx="352">
                  <c:v>16231.433072535832</c:v>
                </c:pt>
                <c:pt idx="353">
                  <c:v>16272.155530142789</c:v>
                </c:pt>
                <c:pt idx="354">
                  <c:v>15855.819325203633</c:v>
                </c:pt>
                <c:pt idx="355">
                  <c:v>16061.529224335211</c:v>
                </c:pt>
                <c:pt idx="356">
                  <c:v>16343.982647332266</c:v>
                </c:pt>
                <c:pt idx="357">
                  <c:v>15963.03566020771</c:v>
                </c:pt>
                <c:pt idx="358">
                  <c:v>15735.546962042585</c:v>
                </c:pt>
                <c:pt idx="359">
                  <c:v>15333.789429158203</c:v>
                </c:pt>
                <c:pt idx="360">
                  <c:v>14173.059868529459</c:v>
                </c:pt>
                <c:pt idx="361">
                  <c:v>13989.741375710135</c:v>
                </c:pt>
                <c:pt idx="362">
                  <c:v>14148.001892968263</c:v>
                </c:pt>
                <c:pt idx="363">
                  <c:v>14283.756842001627</c:v>
                </c:pt>
                <c:pt idx="364">
                  <c:v>14347.546529247464</c:v>
                </c:pt>
                <c:pt idx="365">
                  <c:v>14468.143854563654</c:v>
                </c:pt>
                <c:pt idx="366">
                  <c:v>14550.384654465792</c:v>
                </c:pt>
                <c:pt idx="367">
                  <c:v>14651.770164136316</c:v>
                </c:pt>
                <c:pt idx="368">
                  <c:v>14800.862990902502</c:v>
                </c:pt>
                <c:pt idx="369">
                  <c:v>15060.042264679536</c:v>
                </c:pt>
                <c:pt idx="370">
                  <c:v>15076.497256528701</c:v>
                </c:pt>
                <c:pt idx="371">
                  <c:v>15252.603818367917</c:v>
                </c:pt>
                <c:pt idx="372">
                  <c:v>15159.204994269765</c:v>
                </c:pt>
                <c:pt idx="373">
                  <c:v>15197.439621159197</c:v>
                </c:pt>
                <c:pt idx="374">
                  <c:v>14148.001892968263</c:v>
                </c:pt>
                <c:pt idx="375">
                  <c:v>14283.756842001627</c:v>
                </c:pt>
                <c:pt idx="376">
                  <c:v>14347.546529247464</c:v>
                </c:pt>
                <c:pt idx="377">
                  <c:v>14468.143854563654</c:v>
                </c:pt>
                <c:pt idx="378">
                  <c:v>14550.384654465792</c:v>
                </c:pt>
                <c:pt idx="379">
                  <c:v>14651.770164136316</c:v>
                </c:pt>
                <c:pt idx="380">
                  <c:v>14800.862990902502</c:v>
                </c:pt>
                <c:pt idx="381">
                  <c:v>15060.042264679536</c:v>
                </c:pt>
                <c:pt idx="382">
                  <c:v>15076.497256528701</c:v>
                </c:pt>
                <c:pt idx="383">
                  <c:v>15252.603818367917</c:v>
                </c:pt>
                <c:pt idx="384">
                  <c:v>15159.204994269765</c:v>
                </c:pt>
                <c:pt idx="385">
                  <c:v>15197.439621159197</c:v>
                </c:pt>
                <c:pt idx="386">
                  <c:v>14148.001892968263</c:v>
                </c:pt>
                <c:pt idx="387">
                  <c:v>14283.756842001627</c:v>
                </c:pt>
                <c:pt idx="388">
                  <c:v>14347.546529247464</c:v>
                </c:pt>
                <c:pt idx="389">
                  <c:v>14468.143854563654</c:v>
                </c:pt>
                <c:pt idx="390">
                  <c:v>14550.384654465792</c:v>
                </c:pt>
                <c:pt idx="391">
                  <c:v>14651.770164136316</c:v>
                </c:pt>
                <c:pt idx="392">
                  <c:v>14800.862990902502</c:v>
                </c:pt>
                <c:pt idx="393">
                  <c:v>15060.042264679536</c:v>
                </c:pt>
                <c:pt idx="394">
                  <c:v>15076.497256528701</c:v>
                </c:pt>
                <c:pt idx="395">
                  <c:v>15252.603818367917</c:v>
                </c:pt>
                <c:pt idx="396">
                  <c:v>15159.204994269765</c:v>
                </c:pt>
                <c:pt idx="397">
                  <c:v>15197.439621159197</c:v>
                </c:pt>
                <c:pt idx="398">
                  <c:v>14148.001892968263</c:v>
                </c:pt>
                <c:pt idx="399">
                  <c:v>14283.756842001627</c:v>
                </c:pt>
                <c:pt idx="400">
                  <c:v>14347.546529247464</c:v>
                </c:pt>
                <c:pt idx="401">
                  <c:v>14468.143854563654</c:v>
                </c:pt>
                <c:pt idx="402">
                  <c:v>14550.384654465792</c:v>
                </c:pt>
                <c:pt idx="403">
                  <c:v>14651.770164136316</c:v>
                </c:pt>
                <c:pt idx="404">
                  <c:v>14800.862990902502</c:v>
                </c:pt>
                <c:pt idx="405">
                  <c:v>15060.042264679536</c:v>
                </c:pt>
                <c:pt idx="406">
                  <c:v>15076.497256528701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1C71-4E5C-BF35-23FFC5797862}"/>
            </c:ext>
          </c:extLst>
        </c:ser>
        <c:ser>
          <c:idx val="6"/>
          <c:order val="6"/>
          <c:tx>
            <c:strRef>
              <c:f>Proyeccion_NPL!$AN$4</c:f>
              <c:strCache>
                <c:ptCount val="1"/>
                <c:pt idx="0">
                  <c:v>vencida hipo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Proyeccion_NPL!$A$5:$A$411</c:f>
              <c:numCache>
                <c:formatCode>m/d/yyyy</c:formatCode>
                <c:ptCount val="407"/>
                <c:pt idx="0">
                  <c:v>34669</c:v>
                </c:pt>
                <c:pt idx="1">
                  <c:v>34700</c:v>
                </c:pt>
                <c:pt idx="2">
                  <c:v>34731</c:v>
                </c:pt>
                <c:pt idx="3">
                  <c:v>34759</c:v>
                </c:pt>
                <c:pt idx="4">
                  <c:v>34790</c:v>
                </c:pt>
                <c:pt idx="5">
                  <c:v>34820</c:v>
                </c:pt>
                <c:pt idx="6">
                  <c:v>34851</c:v>
                </c:pt>
                <c:pt idx="7">
                  <c:v>34881</c:v>
                </c:pt>
                <c:pt idx="8">
                  <c:v>34912</c:v>
                </c:pt>
                <c:pt idx="9">
                  <c:v>34943</c:v>
                </c:pt>
                <c:pt idx="10">
                  <c:v>34973</c:v>
                </c:pt>
                <c:pt idx="11">
                  <c:v>35004</c:v>
                </c:pt>
                <c:pt idx="12">
                  <c:v>35034</c:v>
                </c:pt>
                <c:pt idx="13">
                  <c:v>35065</c:v>
                </c:pt>
                <c:pt idx="14">
                  <c:v>35096</c:v>
                </c:pt>
                <c:pt idx="15">
                  <c:v>35125</c:v>
                </c:pt>
                <c:pt idx="16">
                  <c:v>35156</c:v>
                </c:pt>
                <c:pt idx="17">
                  <c:v>35186</c:v>
                </c:pt>
                <c:pt idx="18">
                  <c:v>35217</c:v>
                </c:pt>
                <c:pt idx="19">
                  <c:v>35247</c:v>
                </c:pt>
                <c:pt idx="20">
                  <c:v>35278</c:v>
                </c:pt>
                <c:pt idx="21">
                  <c:v>35309</c:v>
                </c:pt>
                <c:pt idx="22">
                  <c:v>35339</c:v>
                </c:pt>
                <c:pt idx="23">
                  <c:v>35370</c:v>
                </c:pt>
                <c:pt idx="24">
                  <c:v>35400</c:v>
                </c:pt>
                <c:pt idx="25">
                  <c:v>35431</c:v>
                </c:pt>
                <c:pt idx="26">
                  <c:v>35462</c:v>
                </c:pt>
                <c:pt idx="27">
                  <c:v>35490</c:v>
                </c:pt>
                <c:pt idx="28">
                  <c:v>35521</c:v>
                </c:pt>
                <c:pt idx="29">
                  <c:v>35551</c:v>
                </c:pt>
                <c:pt idx="30">
                  <c:v>35582</c:v>
                </c:pt>
                <c:pt idx="31">
                  <c:v>35612</c:v>
                </c:pt>
                <c:pt idx="32">
                  <c:v>35643</c:v>
                </c:pt>
                <c:pt idx="33">
                  <c:v>35674</c:v>
                </c:pt>
                <c:pt idx="34">
                  <c:v>35704</c:v>
                </c:pt>
                <c:pt idx="35">
                  <c:v>35735</c:v>
                </c:pt>
                <c:pt idx="36">
                  <c:v>35765</c:v>
                </c:pt>
                <c:pt idx="37">
                  <c:v>35796</c:v>
                </c:pt>
                <c:pt idx="38">
                  <c:v>35827</c:v>
                </c:pt>
                <c:pt idx="39">
                  <c:v>35855</c:v>
                </c:pt>
                <c:pt idx="40">
                  <c:v>35886</c:v>
                </c:pt>
                <c:pt idx="41">
                  <c:v>35916</c:v>
                </c:pt>
                <c:pt idx="42">
                  <c:v>35947</c:v>
                </c:pt>
                <c:pt idx="43">
                  <c:v>35977</c:v>
                </c:pt>
                <c:pt idx="44">
                  <c:v>36008</c:v>
                </c:pt>
                <c:pt idx="45">
                  <c:v>36039</c:v>
                </c:pt>
                <c:pt idx="46">
                  <c:v>36069</c:v>
                </c:pt>
                <c:pt idx="47">
                  <c:v>36100</c:v>
                </c:pt>
                <c:pt idx="48">
                  <c:v>36130</c:v>
                </c:pt>
                <c:pt idx="49">
                  <c:v>36161</c:v>
                </c:pt>
                <c:pt idx="50">
                  <c:v>36192</c:v>
                </c:pt>
                <c:pt idx="51">
                  <c:v>36220</c:v>
                </c:pt>
                <c:pt idx="52">
                  <c:v>36251</c:v>
                </c:pt>
                <c:pt idx="53">
                  <c:v>36281</c:v>
                </c:pt>
                <c:pt idx="54">
                  <c:v>36312</c:v>
                </c:pt>
                <c:pt idx="55">
                  <c:v>36342</c:v>
                </c:pt>
                <c:pt idx="56">
                  <c:v>36373</c:v>
                </c:pt>
                <c:pt idx="57">
                  <c:v>36404</c:v>
                </c:pt>
                <c:pt idx="58">
                  <c:v>36434</c:v>
                </c:pt>
                <c:pt idx="59">
                  <c:v>36465</c:v>
                </c:pt>
                <c:pt idx="60">
                  <c:v>36495</c:v>
                </c:pt>
                <c:pt idx="61">
                  <c:v>36526</c:v>
                </c:pt>
                <c:pt idx="62">
                  <c:v>36557</c:v>
                </c:pt>
                <c:pt idx="63">
                  <c:v>36586</c:v>
                </c:pt>
                <c:pt idx="64">
                  <c:v>36617</c:v>
                </c:pt>
                <c:pt idx="65">
                  <c:v>36647</c:v>
                </c:pt>
                <c:pt idx="66">
                  <c:v>36678</c:v>
                </c:pt>
                <c:pt idx="67">
                  <c:v>36708</c:v>
                </c:pt>
                <c:pt idx="68">
                  <c:v>36739</c:v>
                </c:pt>
                <c:pt idx="69">
                  <c:v>36770</c:v>
                </c:pt>
                <c:pt idx="70">
                  <c:v>36800</c:v>
                </c:pt>
                <c:pt idx="71">
                  <c:v>36831</c:v>
                </c:pt>
                <c:pt idx="72">
                  <c:v>36861</c:v>
                </c:pt>
                <c:pt idx="73">
                  <c:v>36892</c:v>
                </c:pt>
                <c:pt idx="74">
                  <c:v>36923</c:v>
                </c:pt>
                <c:pt idx="75">
                  <c:v>36951</c:v>
                </c:pt>
                <c:pt idx="76">
                  <c:v>36982</c:v>
                </c:pt>
                <c:pt idx="77">
                  <c:v>37012</c:v>
                </c:pt>
                <c:pt idx="78">
                  <c:v>37043</c:v>
                </c:pt>
                <c:pt idx="79">
                  <c:v>37073</c:v>
                </c:pt>
                <c:pt idx="80">
                  <c:v>37104</c:v>
                </c:pt>
                <c:pt idx="81">
                  <c:v>37135</c:v>
                </c:pt>
                <c:pt idx="82">
                  <c:v>37165</c:v>
                </c:pt>
                <c:pt idx="83">
                  <c:v>37196</c:v>
                </c:pt>
                <c:pt idx="84">
                  <c:v>37226</c:v>
                </c:pt>
                <c:pt idx="85">
                  <c:v>37257</c:v>
                </c:pt>
                <c:pt idx="86">
                  <c:v>37288</c:v>
                </c:pt>
                <c:pt idx="87">
                  <c:v>37316</c:v>
                </c:pt>
                <c:pt idx="88">
                  <c:v>37347</c:v>
                </c:pt>
                <c:pt idx="89">
                  <c:v>37377</c:v>
                </c:pt>
                <c:pt idx="90">
                  <c:v>37408</c:v>
                </c:pt>
                <c:pt idx="91">
                  <c:v>37438</c:v>
                </c:pt>
                <c:pt idx="92">
                  <c:v>37469</c:v>
                </c:pt>
                <c:pt idx="93">
                  <c:v>37500</c:v>
                </c:pt>
                <c:pt idx="94">
                  <c:v>37530</c:v>
                </c:pt>
                <c:pt idx="95">
                  <c:v>37561</c:v>
                </c:pt>
                <c:pt idx="96">
                  <c:v>37591</c:v>
                </c:pt>
                <c:pt idx="97">
                  <c:v>37622</c:v>
                </c:pt>
                <c:pt idx="98">
                  <c:v>37653</c:v>
                </c:pt>
                <c:pt idx="99">
                  <c:v>37681</c:v>
                </c:pt>
                <c:pt idx="100">
                  <c:v>37712</c:v>
                </c:pt>
                <c:pt idx="101">
                  <c:v>37742</c:v>
                </c:pt>
                <c:pt idx="102">
                  <c:v>37773</c:v>
                </c:pt>
                <c:pt idx="103">
                  <c:v>37803</c:v>
                </c:pt>
                <c:pt idx="104">
                  <c:v>37834</c:v>
                </c:pt>
                <c:pt idx="105">
                  <c:v>37865</c:v>
                </c:pt>
                <c:pt idx="106">
                  <c:v>37895</c:v>
                </c:pt>
                <c:pt idx="107">
                  <c:v>37926</c:v>
                </c:pt>
                <c:pt idx="108">
                  <c:v>37956</c:v>
                </c:pt>
                <c:pt idx="109">
                  <c:v>37987</c:v>
                </c:pt>
                <c:pt idx="110">
                  <c:v>38018</c:v>
                </c:pt>
                <c:pt idx="111">
                  <c:v>38047</c:v>
                </c:pt>
                <c:pt idx="112">
                  <c:v>38078</c:v>
                </c:pt>
                <c:pt idx="113">
                  <c:v>38108</c:v>
                </c:pt>
                <c:pt idx="114">
                  <c:v>38139</c:v>
                </c:pt>
                <c:pt idx="115">
                  <c:v>38169</c:v>
                </c:pt>
                <c:pt idx="116">
                  <c:v>38200</c:v>
                </c:pt>
                <c:pt idx="117">
                  <c:v>38231</c:v>
                </c:pt>
                <c:pt idx="118">
                  <c:v>38261</c:v>
                </c:pt>
                <c:pt idx="119">
                  <c:v>38292</c:v>
                </c:pt>
                <c:pt idx="120">
                  <c:v>38322</c:v>
                </c:pt>
                <c:pt idx="121">
                  <c:v>38353</c:v>
                </c:pt>
                <c:pt idx="122">
                  <c:v>38384</c:v>
                </c:pt>
                <c:pt idx="123">
                  <c:v>38412</c:v>
                </c:pt>
                <c:pt idx="124">
                  <c:v>38443</c:v>
                </c:pt>
                <c:pt idx="125">
                  <c:v>38473</c:v>
                </c:pt>
                <c:pt idx="126">
                  <c:v>38504</c:v>
                </c:pt>
                <c:pt idx="127">
                  <c:v>38534</c:v>
                </c:pt>
                <c:pt idx="128">
                  <c:v>38565</c:v>
                </c:pt>
                <c:pt idx="129">
                  <c:v>38596</c:v>
                </c:pt>
                <c:pt idx="130">
                  <c:v>38626</c:v>
                </c:pt>
                <c:pt idx="131">
                  <c:v>38657</c:v>
                </c:pt>
                <c:pt idx="132">
                  <c:v>38687</c:v>
                </c:pt>
                <c:pt idx="133">
                  <c:v>38718</c:v>
                </c:pt>
                <c:pt idx="134">
                  <c:v>38749</c:v>
                </c:pt>
                <c:pt idx="135">
                  <c:v>38777</c:v>
                </c:pt>
                <c:pt idx="136">
                  <c:v>38808</c:v>
                </c:pt>
                <c:pt idx="137">
                  <c:v>38838</c:v>
                </c:pt>
                <c:pt idx="138">
                  <c:v>38869</c:v>
                </c:pt>
                <c:pt idx="139">
                  <c:v>38899</c:v>
                </c:pt>
                <c:pt idx="140">
                  <c:v>38930</c:v>
                </c:pt>
                <c:pt idx="141">
                  <c:v>38961</c:v>
                </c:pt>
                <c:pt idx="142">
                  <c:v>38991</c:v>
                </c:pt>
                <c:pt idx="143">
                  <c:v>39022</c:v>
                </c:pt>
                <c:pt idx="144">
                  <c:v>39052</c:v>
                </c:pt>
                <c:pt idx="145">
                  <c:v>39083</c:v>
                </c:pt>
                <c:pt idx="146">
                  <c:v>39114</c:v>
                </c:pt>
                <c:pt idx="147">
                  <c:v>39142</c:v>
                </c:pt>
                <c:pt idx="148">
                  <c:v>39173</c:v>
                </c:pt>
                <c:pt idx="149">
                  <c:v>39203</c:v>
                </c:pt>
                <c:pt idx="150">
                  <c:v>39234</c:v>
                </c:pt>
                <c:pt idx="151">
                  <c:v>39264</c:v>
                </c:pt>
                <c:pt idx="152">
                  <c:v>39295</c:v>
                </c:pt>
                <c:pt idx="153">
                  <c:v>39326</c:v>
                </c:pt>
                <c:pt idx="154">
                  <c:v>39356</c:v>
                </c:pt>
                <c:pt idx="155">
                  <c:v>39387</c:v>
                </c:pt>
                <c:pt idx="156">
                  <c:v>39417</c:v>
                </c:pt>
                <c:pt idx="157">
                  <c:v>39448</c:v>
                </c:pt>
                <c:pt idx="158">
                  <c:v>39479</c:v>
                </c:pt>
                <c:pt idx="159">
                  <c:v>39508</c:v>
                </c:pt>
                <c:pt idx="160">
                  <c:v>39539</c:v>
                </c:pt>
                <c:pt idx="161">
                  <c:v>39569</c:v>
                </c:pt>
                <c:pt idx="162">
                  <c:v>39600</c:v>
                </c:pt>
                <c:pt idx="163">
                  <c:v>39630</c:v>
                </c:pt>
                <c:pt idx="164">
                  <c:v>39661</c:v>
                </c:pt>
                <c:pt idx="165">
                  <c:v>39692</c:v>
                </c:pt>
                <c:pt idx="166">
                  <c:v>39722</c:v>
                </c:pt>
                <c:pt idx="167">
                  <c:v>39753</c:v>
                </c:pt>
                <c:pt idx="168">
                  <c:v>39783</c:v>
                </c:pt>
                <c:pt idx="169">
                  <c:v>39814</c:v>
                </c:pt>
                <c:pt idx="170">
                  <c:v>39845</c:v>
                </c:pt>
                <c:pt idx="171">
                  <c:v>39873</c:v>
                </c:pt>
                <c:pt idx="172">
                  <c:v>39904</c:v>
                </c:pt>
                <c:pt idx="173">
                  <c:v>39934</c:v>
                </c:pt>
                <c:pt idx="174">
                  <c:v>39965</c:v>
                </c:pt>
                <c:pt idx="175">
                  <c:v>39995</c:v>
                </c:pt>
                <c:pt idx="176">
                  <c:v>40026</c:v>
                </c:pt>
                <c:pt idx="177">
                  <c:v>40057</c:v>
                </c:pt>
                <c:pt idx="178">
                  <c:v>40087</c:v>
                </c:pt>
                <c:pt idx="179">
                  <c:v>40118</c:v>
                </c:pt>
                <c:pt idx="180">
                  <c:v>40148</c:v>
                </c:pt>
                <c:pt idx="181">
                  <c:v>40179</c:v>
                </c:pt>
                <c:pt idx="182">
                  <c:v>40210</c:v>
                </c:pt>
                <c:pt idx="183">
                  <c:v>40238</c:v>
                </c:pt>
                <c:pt idx="184">
                  <c:v>40269</c:v>
                </c:pt>
                <c:pt idx="185">
                  <c:v>40299</c:v>
                </c:pt>
                <c:pt idx="186">
                  <c:v>40330</c:v>
                </c:pt>
                <c:pt idx="187">
                  <c:v>40360</c:v>
                </c:pt>
                <c:pt idx="188">
                  <c:v>40391</c:v>
                </c:pt>
                <c:pt idx="189">
                  <c:v>40422</c:v>
                </c:pt>
                <c:pt idx="190">
                  <c:v>40452</c:v>
                </c:pt>
                <c:pt idx="191">
                  <c:v>40483</c:v>
                </c:pt>
                <c:pt idx="192">
                  <c:v>40513</c:v>
                </c:pt>
                <c:pt idx="193">
                  <c:v>40544</c:v>
                </c:pt>
                <c:pt idx="194">
                  <c:v>40575</c:v>
                </c:pt>
                <c:pt idx="195">
                  <c:v>40603</c:v>
                </c:pt>
                <c:pt idx="196">
                  <c:v>40634</c:v>
                </c:pt>
                <c:pt idx="197">
                  <c:v>40664</c:v>
                </c:pt>
                <c:pt idx="198">
                  <c:v>40695</c:v>
                </c:pt>
                <c:pt idx="199">
                  <c:v>40725</c:v>
                </c:pt>
                <c:pt idx="200">
                  <c:v>40756</c:v>
                </c:pt>
                <c:pt idx="201">
                  <c:v>40787</c:v>
                </c:pt>
                <c:pt idx="202">
                  <c:v>40817</c:v>
                </c:pt>
                <c:pt idx="203">
                  <c:v>40848</c:v>
                </c:pt>
                <c:pt idx="204">
                  <c:v>40878</c:v>
                </c:pt>
                <c:pt idx="205">
                  <c:v>40909</c:v>
                </c:pt>
                <c:pt idx="206">
                  <c:v>40940</c:v>
                </c:pt>
                <c:pt idx="207">
                  <c:v>40969</c:v>
                </c:pt>
                <c:pt idx="208">
                  <c:v>41000</c:v>
                </c:pt>
                <c:pt idx="209">
                  <c:v>41030</c:v>
                </c:pt>
                <c:pt idx="210">
                  <c:v>41061</c:v>
                </c:pt>
                <c:pt idx="211">
                  <c:v>41091</c:v>
                </c:pt>
                <c:pt idx="212">
                  <c:v>41122</c:v>
                </c:pt>
                <c:pt idx="213">
                  <c:v>41153</c:v>
                </c:pt>
                <c:pt idx="214">
                  <c:v>41183</c:v>
                </c:pt>
                <c:pt idx="215">
                  <c:v>41214</c:v>
                </c:pt>
                <c:pt idx="216">
                  <c:v>41244</c:v>
                </c:pt>
                <c:pt idx="217">
                  <c:v>41275</c:v>
                </c:pt>
                <c:pt idx="218">
                  <c:v>41306</c:v>
                </c:pt>
                <c:pt idx="219">
                  <c:v>41334</c:v>
                </c:pt>
                <c:pt idx="220">
                  <c:v>41365</c:v>
                </c:pt>
                <c:pt idx="221">
                  <c:v>41395</c:v>
                </c:pt>
                <c:pt idx="222">
                  <c:v>41426</c:v>
                </c:pt>
                <c:pt idx="223">
                  <c:v>41456</c:v>
                </c:pt>
                <c:pt idx="224">
                  <c:v>41487</c:v>
                </c:pt>
                <c:pt idx="225">
                  <c:v>41518</c:v>
                </c:pt>
                <c:pt idx="226">
                  <c:v>41548</c:v>
                </c:pt>
                <c:pt idx="227">
                  <c:v>41579</c:v>
                </c:pt>
                <c:pt idx="228">
                  <c:v>41609</c:v>
                </c:pt>
                <c:pt idx="229">
                  <c:v>41640</c:v>
                </c:pt>
                <c:pt idx="230">
                  <c:v>41671</c:v>
                </c:pt>
                <c:pt idx="231">
                  <c:v>41699</c:v>
                </c:pt>
                <c:pt idx="232">
                  <c:v>41730</c:v>
                </c:pt>
                <c:pt idx="233">
                  <c:v>41760</c:v>
                </c:pt>
                <c:pt idx="234">
                  <c:v>41791</c:v>
                </c:pt>
                <c:pt idx="235">
                  <c:v>41821</c:v>
                </c:pt>
                <c:pt idx="236">
                  <c:v>41852</c:v>
                </c:pt>
                <c:pt idx="237">
                  <c:v>41883</c:v>
                </c:pt>
                <c:pt idx="238">
                  <c:v>41913</c:v>
                </c:pt>
                <c:pt idx="239">
                  <c:v>41944</c:v>
                </c:pt>
                <c:pt idx="240">
                  <c:v>41974</c:v>
                </c:pt>
                <c:pt idx="241">
                  <c:v>42005</c:v>
                </c:pt>
                <c:pt idx="242">
                  <c:v>42036</c:v>
                </c:pt>
                <c:pt idx="243">
                  <c:v>42064</c:v>
                </c:pt>
                <c:pt idx="244">
                  <c:v>42095</c:v>
                </c:pt>
                <c:pt idx="245">
                  <c:v>42125</c:v>
                </c:pt>
                <c:pt idx="246">
                  <c:v>42156</c:v>
                </c:pt>
                <c:pt idx="247">
                  <c:v>42186</c:v>
                </c:pt>
                <c:pt idx="248">
                  <c:v>42217</c:v>
                </c:pt>
                <c:pt idx="249">
                  <c:v>42248</c:v>
                </c:pt>
                <c:pt idx="250">
                  <c:v>42278</c:v>
                </c:pt>
                <c:pt idx="251">
                  <c:v>42309</c:v>
                </c:pt>
                <c:pt idx="252">
                  <c:v>42339</c:v>
                </c:pt>
                <c:pt idx="253">
                  <c:v>42370</c:v>
                </c:pt>
                <c:pt idx="254">
                  <c:v>42401</c:v>
                </c:pt>
                <c:pt idx="255">
                  <c:v>42430</c:v>
                </c:pt>
                <c:pt idx="256">
                  <c:v>42461</c:v>
                </c:pt>
                <c:pt idx="257">
                  <c:v>42491</c:v>
                </c:pt>
                <c:pt idx="258">
                  <c:v>42522</c:v>
                </c:pt>
                <c:pt idx="259">
                  <c:v>42552</c:v>
                </c:pt>
                <c:pt idx="260">
                  <c:v>42583</c:v>
                </c:pt>
                <c:pt idx="261">
                  <c:v>42614</c:v>
                </c:pt>
                <c:pt idx="262">
                  <c:v>42644</c:v>
                </c:pt>
                <c:pt idx="263">
                  <c:v>42675</c:v>
                </c:pt>
                <c:pt idx="264">
                  <c:v>42705</c:v>
                </c:pt>
                <c:pt idx="265">
                  <c:v>42736</c:v>
                </c:pt>
                <c:pt idx="266">
                  <c:v>42767</c:v>
                </c:pt>
                <c:pt idx="267">
                  <c:v>42795</c:v>
                </c:pt>
                <c:pt idx="268">
                  <c:v>42826</c:v>
                </c:pt>
                <c:pt idx="269">
                  <c:v>42856</c:v>
                </c:pt>
                <c:pt idx="270">
                  <c:v>42887</c:v>
                </c:pt>
                <c:pt idx="271">
                  <c:v>42917</c:v>
                </c:pt>
                <c:pt idx="272">
                  <c:v>42948</c:v>
                </c:pt>
                <c:pt idx="273">
                  <c:v>42979</c:v>
                </c:pt>
                <c:pt idx="274">
                  <c:v>43009</c:v>
                </c:pt>
                <c:pt idx="275">
                  <c:v>43040</c:v>
                </c:pt>
                <c:pt idx="276">
                  <c:v>43070</c:v>
                </c:pt>
                <c:pt idx="277">
                  <c:v>43101</c:v>
                </c:pt>
                <c:pt idx="278">
                  <c:v>43132</c:v>
                </c:pt>
                <c:pt idx="279">
                  <c:v>43160</c:v>
                </c:pt>
                <c:pt idx="280">
                  <c:v>43191</c:v>
                </c:pt>
                <c:pt idx="281">
                  <c:v>43221</c:v>
                </c:pt>
                <c:pt idx="282">
                  <c:v>43252</c:v>
                </c:pt>
                <c:pt idx="283">
                  <c:v>43282</c:v>
                </c:pt>
                <c:pt idx="284">
                  <c:v>43313</c:v>
                </c:pt>
                <c:pt idx="285">
                  <c:v>43344</c:v>
                </c:pt>
                <c:pt idx="286">
                  <c:v>43374</c:v>
                </c:pt>
                <c:pt idx="287">
                  <c:v>43405</c:v>
                </c:pt>
                <c:pt idx="288">
                  <c:v>43435</c:v>
                </c:pt>
                <c:pt idx="289">
                  <c:v>43466</c:v>
                </c:pt>
                <c:pt idx="290">
                  <c:v>43497</c:v>
                </c:pt>
                <c:pt idx="291">
                  <c:v>43525</c:v>
                </c:pt>
                <c:pt idx="292">
                  <c:v>43556</c:v>
                </c:pt>
                <c:pt idx="293">
                  <c:v>43586</c:v>
                </c:pt>
                <c:pt idx="294">
                  <c:v>43617</c:v>
                </c:pt>
                <c:pt idx="295">
                  <c:v>43647</c:v>
                </c:pt>
                <c:pt idx="296">
                  <c:v>43678</c:v>
                </c:pt>
                <c:pt idx="297">
                  <c:v>43709</c:v>
                </c:pt>
                <c:pt idx="298">
                  <c:v>43739</c:v>
                </c:pt>
                <c:pt idx="299">
                  <c:v>43770</c:v>
                </c:pt>
                <c:pt idx="300">
                  <c:v>43800</c:v>
                </c:pt>
                <c:pt idx="301">
                  <c:v>43831</c:v>
                </c:pt>
                <c:pt idx="302">
                  <c:v>43862</c:v>
                </c:pt>
                <c:pt idx="303">
                  <c:v>43891</c:v>
                </c:pt>
                <c:pt idx="304">
                  <c:v>43922</c:v>
                </c:pt>
                <c:pt idx="305">
                  <c:v>43952</c:v>
                </c:pt>
                <c:pt idx="306">
                  <c:v>43983</c:v>
                </c:pt>
                <c:pt idx="307">
                  <c:v>44013</c:v>
                </c:pt>
                <c:pt idx="308">
                  <c:v>44044</c:v>
                </c:pt>
                <c:pt idx="309">
                  <c:v>44075</c:v>
                </c:pt>
                <c:pt idx="310">
                  <c:v>44105</c:v>
                </c:pt>
                <c:pt idx="311">
                  <c:v>44136</c:v>
                </c:pt>
                <c:pt idx="312">
                  <c:v>44166</c:v>
                </c:pt>
                <c:pt idx="313">
                  <c:v>44197</c:v>
                </c:pt>
                <c:pt idx="314">
                  <c:v>44228</c:v>
                </c:pt>
                <c:pt idx="315">
                  <c:v>44256</c:v>
                </c:pt>
                <c:pt idx="316">
                  <c:v>44287</c:v>
                </c:pt>
                <c:pt idx="317">
                  <c:v>44317</c:v>
                </c:pt>
                <c:pt idx="318">
                  <c:v>44348</c:v>
                </c:pt>
                <c:pt idx="319">
                  <c:v>44378</c:v>
                </c:pt>
                <c:pt idx="320">
                  <c:v>44409</c:v>
                </c:pt>
                <c:pt idx="321">
                  <c:v>44440</c:v>
                </c:pt>
                <c:pt idx="322">
                  <c:v>44470</c:v>
                </c:pt>
                <c:pt idx="323">
                  <c:v>44501</c:v>
                </c:pt>
                <c:pt idx="324">
                  <c:v>44531</c:v>
                </c:pt>
                <c:pt idx="325">
                  <c:v>44562</c:v>
                </c:pt>
                <c:pt idx="326">
                  <c:v>44593</c:v>
                </c:pt>
                <c:pt idx="327">
                  <c:v>44621</c:v>
                </c:pt>
                <c:pt idx="328">
                  <c:v>44652</c:v>
                </c:pt>
                <c:pt idx="329">
                  <c:v>44682</c:v>
                </c:pt>
                <c:pt idx="330">
                  <c:v>44713</c:v>
                </c:pt>
                <c:pt idx="331">
                  <c:v>44743</c:v>
                </c:pt>
                <c:pt idx="332">
                  <c:v>44774</c:v>
                </c:pt>
                <c:pt idx="333">
                  <c:v>44805</c:v>
                </c:pt>
                <c:pt idx="334">
                  <c:v>44835</c:v>
                </c:pt>
                <c:pt idx="335">
                  <c:v>44866</c:v>
                </c:pt>
                <c:pt idx="336">
                  <c:v>44896</c:v>
                </c:pt>
                <c:pt idx="337">
                  <c:v>44927</c:v>
                </c:pt>
                <c:pt idx="338">
                  <c:v>44958</c:v>
                </c:pt>
                <c:pt idx="339">
                  <c:v>44986</c:v>
                </c:pt>
                <c:pt idx="340">
                  <c:v>45017</c:v>
                </c:pt>
                <c:pt idx="341">
                  <c:v>45047</c:v>
                </c:pt>
                <c:pt idx="342">
                  <c:v>45078</c:v>
                </c:pt>
                <c:pt idx="343">
                  <c:v>45108</c:v>
                </c:pt>
                <c:pt idx="344">
                  <c:v>45139</c:v>
                </c:pt>
                <c:pt idx="345">
                  <c:v>45170</c:v>
                </c:pt>
                <c:pt idx="346">
                  <c:v>45200</c:v>
                </c:pt>
                <c:pt idx="347">
                  <c:v>45231</c:v>
                </c:pt>
                <c:pt idx="348">
                  <c:v>45261</c:v>
                </c:pt>
                <c:pt idx="349">
                  <c:v>45292</c:v>
                </c:pt>
                <c:pt idx="350">
                  <c:v>45323</c:v>
                </c:pt>
                <c:pt idx="351">
                  <c:v>45352</c:v>
                </c:pt>
                <c:pt idx="352">
                  <c:v>45383</c:v>
                </c:pt>
                <c:pt idx="353">
                  <c:v>45413</c:v>
                </c:pt>
                <c:pt idx="354">
                  <c:v>45444</c:v>
                </c:pt>
                <c:pt idx="355">
                  <c:v>45474</c:v>
                </c:pt>
                <c:pt idx="356">
                  <c:v>45505</c:v>
                </c:pt>
                <c:pt idx="357">
                  <c:v>45536</c:v>
                </c:pt>
                <c:pt idx="358">
                  <c:v>45566</c:v>
                </c:pt>
                <c:pt idx="359">
                  <c:v>45597</c:v>
                </c:pt>
                <c:pt idx="360">
                  <c:v>45627</c:v>
                </c:pt>
                <c:pt idx="361">
                  <c:v>45658</c:v>
                </c:pt>
                <c:pt idx="362">
                  <c:v>45689</c:v>
                </c:pt>
                <c:pt idx="363">
                  <c:v>45717</c:v>
                </c:pt>
                <c:pt idx="364">
                  <c:v>45748</c:v>
                </c:pt>
                <c:pt idx="365">
                  <c:v>45778</c:v>
                </c:pt>
                <c:pt idx="366">
                  <c:v>45809</c:v>
                </c:pt>
                <c:pt idx="367">
                  <c:v>45839</c:v>
                </c:pt>
                <c:pt idx="368">
                  <c:v>45870</c:v>
                </c:pt>
                <c:pt idx="369">
                  <c:v>45901</c:v>
                </c:pt>
                <c:pt idx="370">
                  <c:v>45931</c:v>
                </c:pt>
                <c:pt idx="371">
                  <c:v>45962</c:v>
                </c:pt>
                <c:pt idx="372">
                  <c:v>45992</c:v>
                </c:pt>
                <c:pt idx="373">
                  <c:v>46023</c:v>
                </c:pt>
                <c:pt idx="374">
                  <c:v>46054</c:v>
                </c:pt>
                <c:pt idx="375">
                  <c:v>46082</c:v>
                </c:pt>
                <c:pt idx="376">
                  <c:v>46113</c:v>
                </c:pt>
                <c:pt idx="377">
                  <c:v>46143</c:v>
                </c:pt>
                <c:pt idx="378">
                  <c:v>46174</c:v>
                </c:pt>
                <c:pt idx="379">
                  <c:v>46204</c:v>
                </c:pt>
                <c:pt idx="380">
                  <c:v>46235</c:v>
                </c:pt>
                <c:pt idx="381">
                  <c:v>46266</c:v>
                </c:pt>
                <c:pt idx="382">
                  <c:v>46296</c:v>
                </c:pt>
                <c:pt idx="383">
                  <c:v>46327</c:v>
                </c:pt>
                <c:pt idx="384">
                  <c:v>46357</c:v>
                </c:pt>
                <c:pt idx="385">
                  <c:v>46388</c:v>
                </c:pt>
                <c:pt idx="386">
                  <c:v>46419</c:v>
                </c:pt>
                <c:pt idx="387">
                  <c:v>46447</c:v>
                </c:pt>
                <c:pt idx="388">
                  <c:v>46478</c:v>
                </c:pt>
                <c:pt idx="389">
                  <c:v>46508</c:v>
                </c:pt>
                <c:pt idx="390">
                  <c:v>46539</c:v>
                </c:pt>
                <c:pt idx="391">
                  <c:v>46569</c:v>
                </c:pt>
                <c:pt idx="392">
                  <c:v>46600</c:v>
                </c:pt>
                <c:pt idx="393">
                  <c:v>46631</c:v>
                </c:pt>
                <c:pt idx="394">
                  <c:v>46661</c:v>
                </c:pt>
                <c:pt idx="395">
                  <c:v>46692</c:v>
                </c:pt>
                <c:pt idx="396">
                  <c:v>46722</c:v>
                </c:pt>
                <c:pt idx="397">
                  <c:v>46753</c:v>
                </c:pt>
                <c:pt idx="398">
                  <c:v>46784</c:v>
                </c:pt>
                <c:pt idx="399">
                  <c:v>46813</c:v>
                </c:pt>
                <c:pt idx="400">
                  <c:v>46844</c:v>
                </c:pt>
                <c:pt idx="401">
                  <c:v>46874</c:v>
                </c:pt>
                <c:pt idx="402">
                  <c:v>46905</c:v>
                </c:pt>
                <c:pt idx="403">
                  <c:v>46935</c:v>
                </c:pt>
                <c:pt idx="404">
                  <c:v>46966</c:v>
                </c:pt>
                <c:pt idx="405">
                  <c:v>46997</c:v>
                </c:pt>
                <c:pt idx="406">
                  <c:v>47027</c:v>
                </c:pt>
              </c:numCache>
            </c:numRef>
          </c:cat>
          <c:val>
            <c:numRef>
              <c:f>Proyeccion_NPL!$AN$5:$AN$411</c:f>
              <c:numCache>
                <c:formatCode>0.0</c:formatCode>
                <c:ptCount val="407"/>
                <c:pt idx="0">
                  <c:v>177.55180000000001</c:v>
                </c:pt>
                <c:pt idx="1">
                  <c:v>178.73762999999997</c:v>
                </c:pt>
                <c:pt idx="2">
                  <c:v>188.20359999999997</c:v>
                </c:pt>
                <c:pt idx="3">
                  <c:v>194.02645999999999</c:v>
                </c:pt>
                <c:pt idx="4">
                  <c:v>205.80511999999999</c:v>
                </c:pt>
                <c:pt idx="5">
                  <c:v>199.86291999999997</c:v>
                </c:pt>
                <c:pt idx="6">
                  <c:v>217.34537000000003</c:v>
                </c:pt>
                <c:pt idx="7">
                  <c:v>212.57915</c:v>
                </c:pt>
                <c:pt idx="8">
                  <c:v>224.67818</c:v>
                </c:pt>
                <c:pt idx="9">
                  <c:v>227.71375999999998</c:v>
                </c:pt>
                <c:pt idx="10">
                  <c:v>236.63223000000005</c:v>
                </c:pt>
                <c:pt idx="11">
                  <c:v>250.81978000000007</c:v>
                </c:pt>
                <c:pt idx="12">
                  <c:v>251.12441999999999</c:v>
                </c:pt>
                <c:pt idx="13">
                  <c:v>276.49345</c:v>
                </c:pt>
                <c:pt idx="14">
                  <c:v>282.94511999999997</c:v>
                </c:pt>
                <c:pt idx="15">
                  <c:v>292.03141999999997</c:v>
                </c:pt>
                <c:pt idx="16">
                  <c:v>307.19289000000003</c:v>
                </c:pt>
                <c:pt idx="17">
                  <c:v>322.63806</c:v>
                </c:pt>
                <c:pt idx="18">
                  <c:v>336.47764000000001</c:v>
                </c:pt>
                <c:pt idx="19">
                  <c:v>350.67154999999997</c:v>
                </c:pt>
                <c:pt idx="20">
                  <c:v>364.25690999999995</c:v>
                </c:pt>
                <c:pt idx="21">
                  <c:v>389.61253000000005</c:v>
                </c:pt>
                <c:pt idx="22">
                  <c:v>410.04505999999992</c:v>
                </c:pt>
                <c:pt idx="23">
                  <c:v>444.00468999999993</c:v>
                </c:pt>
                <c:pt idx="24">
                  <c:v>468.36722999999859</c:v>
                </c:pt>
                <c:pt idx="25">
                  <c:v>507.85286999999994</c:v>
                </c:pt>
                <c:pt idx="26">
                  <c:v>534.68079999999998</c:v>
                </c:pt>
                <c:pt idx="27">
                  <c:v>570.19793000000004</c:v>
                </c:pt>
                <c:pt idx="28">
                  <c:v>588.46635000000015</c:v>
                </c:pt>
                <c:pt idx="29">
                  <c:v>639.09472000000005</c:v>
                </c:pt>
                <c:pt idx="30">
                  <c:v>676.12543999999991</c:v>
                </c:pt>
                <c:pt idx="31">
                  <c:v>726.17554999999993</c:v>
                </c:pt>
                <c:pt idx="32">
                  <c:v>744.07510999999988</c:v>
                </c:pt>
                <c:pt idx="33">
                  <c:v>758.4744300000001</c:v>
                </c:pt>
                <c:pt idx="34">
                  <c:v>808.11735999999996</c:v>
                </c:pt>
                <c:pt idx="35">
                  <c:v>831.37219000000005</c:v>
                </c:pt>
                <c:pt idx="36">
                  <c:v>849.46852000000013</c:v>
                </c:pt>
                <c:pt idx="37">
                  <c:v>896.38633000000004</c:v>
                </c:pt>
                <c:pt idx="38">
                  <c:v>947.36927999999989</c:v>
                </c:pt>
                <c:pt idx="39">
                  <c:v>1008.69151</c:v>
                </c:pt>
                <c:pt idx="40">
                  <c:v>1036.2751899999998</c:v>
                </c:pt>
                <c:pt idx="41">
                  <c:v>1072.8300499999998</c:v>
                </c:pt>
                <c:pt idx="42">
                  <c:v>1063.43371</c:v>
                </c:pt>
                <c:pt idx="43">
                  <c:v>1094.67311</c:v>
                </c:pt>
                <c:pt idx="44">
                  <c:v>1176.4258500000001</c:v>
                </c:pt>
                <c:pt idx="45">
                  <c:v>1265.2891100000002</c:v>
                </c:pt>
                <c:pt idx="46">
                  <c:v>1367.4280100000001</c:v>
                </c:pt>
                <c:pt idx="47">
                  <c:v>1485.3136800000002</c:v>
                </c:pt>
                <c:pt idx="48">
                  <c:v>1596.4375600000001</c:v>
                </c:pt>
                <c:pt idx="49">
                  <c:v>1818.9940800000004</c:v>
                </c:pt>
                <c:pt idx="50">
                  <c:v>2020.8053300000004</c:v>
                </c:pt>
                <c:pt idx="51">
                  <c:v>2200.0447800000002</c:v>
                </c:pt>
                <c:pt idx="52">
                  <c:v>2425.3168300000002</c:v>
                </c:pt>
                <c:pt idx="53">
                  <c:v>2048.9405199999997</c:v>
                </c:pt>
                <c:pt idx="54">
                  <c:v>2081.1786200000001</c:v>
                </c:pt>
                <c:pt idx="55">
                  <c:v>2158.1980400000002</c:v>
                </c:pt>
                <c:pt idx="56">
                  <c:v>2361.3439700000004</c:v>
                </c:pt>
                <c:pt idx="57">
                  <c:v>2387.0314900000003</c:v>
                </c:pt>
                <c:pt idx="58">
                  <c:v>2684.1032599999999</c:v>
                </c:pt>
                <c:pt idx="59">
                  <c:v>3203.2552700000001</c:v>
                </c:pt>
                <c:pt idx="60">
                  <c:v>3013.8316099999997</c:v>
                </c:pt>
                <c:pt idx="61">
                  <c:v>2536.2256299999999</c:v>
                </c:pt>
                <c:pt idx="62">
                  <c:v>2394.1415400000001</c:v>
                </c:pt>
                <c:pt idx="63">
                  <c:v>2162.0361499999999</c:v>
                </c:pt>
                <c:pt idx="64">
                  <c:v>1862.13832</c:v>
                </c:pt>
                <c:pt idx="65">
                  <c:v>1787.22559</c:v>
                </c:pt>
                <c:pt idx="66">
                  <c:v>1720.4644599999999</c:v>
                </c:pt>
                <c:pt idx="67">
                  <c:v>1998.7577699999999</c:v>
                </c:pt>
                <c:pt idx="68">
                  <c:v>2143.88366</c:v>
                </c:pt>
                <c:pt idx="69">
                  <c:v>2456.7182599999996</c:v>
                </c:pt>
                <c:pt idx="70">
                  <c:v>2369.54918</c:v>
                </c:pt>
                <c:pt idx="71">
                  <c:v>2519.0835000000002</c:v>
                </c:pt>
                <c:pt idx="72">
                  <c:v>2536.8885599999999</c:v>
                </c:pt>
                <c:pt idx="73">
                  <c:v>2602.6112200000002</c:v>
                </c:pt>
                <c:pt idx="74">
                  <c:v>2646.0360699999997</c:v>
                </c:pt>
                <c:pt idx="75">
                  <c:v>2717.7863199999997</c:v>
                </c:pt>
                <c:pt idx="76">
                  <c:v>2571.1171899999999</c:v>
                </c:pt>
                <c:pt idx="77">
                  <c:v>2545.9034300000003</c:v>
                </c:pt>
                <c:pt idx="78">
                  <c:v>2564.2038700000003</c:v>
                </c:pt>
                <c:pt idx="79">
                  <c:v>2574.2017799999999</c:v>
                </c:pt>
                <c:pt idx="80">
                  <c:v>2634.63931</c:v>
                </c:pt>
                <c:pt idx="81">
                  <c:v>2715.4341400000003</c:v>
                </c:pt>
                <c:pt idx="82">
                  <c:v>2677.2706400000002</c:v>
                </c:pt>
                <c:pt idx="83">
                  <c:v>2726.1175800000001</c:v>
                </c:pt>
                <c:pt idx="84">
                  <c:v>2659.6294199999998</c:v>
                </c:pt>
                <c:pt idx="85">
                  <c:v>2684.1703700000003</c:v>
                </c:pt>
                <c:pt idx="86">
                  <c:v>2684.97633</c:v>
                </c:pt>
                <c:pt idx="87">
                  <c:v>2725.54243</c:v>
                </c:pt>
                <c:pt idx="88">
                  <c:v>2733.3187499999999</c:v>
                </c:pt>
                <c:pt idx="89">
                  <c:v>2783.2014300000001</c:v>
                </c:pt>
                <c:pt idx="90">
                  <c:v>2798.5547900000001</c:v>
                </c:pt>
                <c:pt idx="91">
                  <c:v>2777.9922499999998</c:v>
                </c:pt>
                <c:pt idx="92">
                  <c:v>2751.3057699999999</c:v>
                </c:pt>
                <c:pt idx="93">
                  <c:v>2754.9877099999999</c:v>
                </c:pt>
                <c:pt idx="94">
                  <c:v>2733.1098700000002</c:v>
                </c:pt>
                <c:pt idx="95">
                  <c:v>2733.8788999999997</c:v>
                </c:pt>
                <c:pt idx="96">
                  <c:v>2688.06819</c:v>
                </c:pt>
                <c:pt idx="97">
                  <c:v>2688.53413</c:v>
                </c:pt>
                <c:pt idx="98">
                  <c:v>2646.5775199999998</c:v>
                </c:pt>
                <c:pt idx="99">
                  <c:v>2644.9386</c:v>
                </c:pt>
                <c:pt idx="100">
                  <c:v>2634.97507</c:v>
                </c:pt>
                <c:pt idx="101">
                  <c:v>2621.1244700000002</c:v>
                </c:pt>
                <c:pt idx="102">
                  <c:v>2550.9957200000003</c:v>
                </c:pt>
                <c:pt idx="103">
                  <c:v>2522.8777300000002</c:v>
                </c:pt>
                <c:pt idx="104">
                  <c:v>2529.1488199999999</c:v>
                </c:pt>
                <c:pt idx="105">
                  <c:v>2498.2553700000003</c:v>
                </c:pt>
                <c:pt idx="106">
                  <c:v>2477.7929599999998</c:v>
                </c:pt>
                <c:pt idx="107">
                  <c:v>2442.54592</c:v>
                </c:pt>
                <c:pt idx="108">
                  <c:v>2267.1630099999998</c:v>
                </c:pt>
                <c:pt idx="109">
                  <c:v>2269.5299</c:v>
                </c:pt>
                <c:pt idx="110">
                  <c:v>2224.4870699999997</c:v>
                </c:pt>
                <c:pt idx="111">
                  <c:v>2176.7232100000001</c:v>
                </c:pt>
                <c:pt idx="112">
                  <c:v>2149.8823399999997</c:v>
                </c:pt>
                <c:pt idx="113">
                  <c:v>2011.5712900000001</c:v>
                </c:pt>
                <c:pt idx="114">
                  <c:v>1574.6196599999998</c:v>
                </c:pt>
                <c:pt idx="115">
                  <c:v>1555.31277</c:v>
                </c:pt>
                <c:pt idx="116">
                  <c:v>1330.7870700000001</c:v>
                </c:pt>
                <c:pt idx="117">
                  <c:v>1088.6313300000002</c:v>
                </c:pt>
                <c:pt idx="118">
                  <c:v>1082.7276999999999</c:v>
                </c:pt>
                <c:pt idx="119">
                  <c:v>957.19743000000005</c:v>
                </c:pt>
                <c:pt idx="120">
                  <c:v>695.96217000000081</c:v>
                </c:pt>
                <c:pt idx="121">
                  <c:v>717.47592000000088</c:v>
                </c:pt>
                <c:pt idx="122">
                  <c:v>707.96603000000005</c:v>
                </c:pt>
                <c:pt idx="123">
                  <c:v>636.87837000000002</c:v>
                </c:pt>
                <c:pt idx="124">
                  <c:v>626.71996000000001</c:v>
                </c:pt>
                <c:pt idx="125">
                  <c:v>633.52370999999994</c:v>
                </c:pt>
                <c:pt idx="126">
                  <c:v>618.00681999999995</c:v>
                </c:pt>
                <c:pt idx="127">
                  <c:v>605.96602000000007</c:v>
                </c:pt>
                <c:pt idx="128">
                  <c:v>604.97847999999999</c:v>
                </c:pt>
                <c:pt idx="129">
                  <c:v>565.69566000000009</c:v>
                </c:pt>
                <c:pt idx="130">
                  <c:v>555.08001000000002</c:v>
                </c:pt>
                <c:pt idx="131">
                  <c:v>530.04691999999898</c:v>
                </c:pt>
                <c:pt idx="132">
                  <c:v>405.62131999999934</c:v>
                </c:pt>
                <c:pt idx="133">
                  <c:v>417.09836000000001</c:v>
                </c:pt>
                <c:pt idx="134">
                  <c:v>412.10480999999999</c:v>
                </c:pt>
                <c:pt idx="135">
                  <c:v>409.59196999999995</c:v>
                </c:pt>
                <c:pt idx="136">
                  <c:v>397.2055200000014</c:v>
                </c:pt>
                <c:pt idx="137">
                  <c:v>401.37723999999997</c:v>
                </c:pt>
                <c:pt idx="138">
                  <c:v>366.53826000000072</c:v>
                </c:pt>
                <c:pt idx="139">
                  <c:v>354.61980000000074</c:v>
                </c:pt>
                <c:pt idx="140">
                  <c:v>353.14672999999999</c:v>
                </c:pt>
                <c:pt idx="141">
                  <c:v>344.72204999999997</c:v>
                </c:pt>
                <c:pt idx="142">
                  <c:v>342.07958000000002</c:v>
                </c:pt>
                <c:pt idx="143">
                  <c:v>340.59040999999996</c:v>
                </c:pt>
                <c:pt idx="144">
                  <c:v>336.17551000000003</c:v>
                </c:pt>
                <c:pt idx="145">
                  <c:v>339.08319</c:v>
                </c:pt>
                <c:pt idx="146">
                  <c:v>318.53537</c:v>
                </c:pt>
                <c:pt idx="147">
                  <c:v>319.68119999999925</c:v>
                </c:pt>
                <c:pt idx="148">
                  <c:v>324.15302999999841</c:v>
                </c:pt>
                <c:pt idx="149">
                  <c:v>324.97984000000002</c:v>
                </c:pt>
                <c:pt idx="150">
                  <c:v>324.45994999999999</c:v>
                </c:pt>
                <c:pt idx="151">
                  <c:v>353.84881000000001</c:v>
                </c:pt>
                <c:pt idx="152">
                  <c:v>341.14994999999834</c:v>
                </c:pt>
                <c:pt idx="153">
                  <c:v>351.08622000000065</c:v>
                </c:pt>
                <c:pt idx="154">
                  <c:v>365.97527999999932</c:v>
                </c:pt>
                <c:pt idx="155">
                  <c:v>379.45089000000058</c:v>
                </c:pt>
                <c:pt idx="156">
                  <c:v>368.53061000000127</c:v>
                </c:pt>
                <c:pt idx="157">
                  <c:v>394.80116999999808</c:v>
                </c:pt>
                <c:pt idx="158">
                  <c:v>364.19328999999908</c:v>
                </c:pt>
                <c:pt idx="159">
                  <c:v>371.16504999999887</c:v>
                </c:pt>
                <c:pt idx="160">
                  <c:v>369.40061999999921</c:v>
                </c:pt>
                <c:pt idx="161">
                  <c:v>377.30932000000001</c:v>
                </c:pt>
                <c:pt idx="162">
                  <c:v>376.54136999999918</c:v>
                </c:pt>
                <c:pt idx="163">
                  <c:v>378.18040000000224</c:v>
                </c:pt>
                <c:pt idx="164">
                  <c:v>384.98030000000074</c:v>
                </c:pt>
                <c:pt idx="165">
                  <c:v>390.4715900000017</c:v>
                </c:pt>
                <c:pt idx="166">
                  <c:v>400.07752999999934</c:v>
                </c:pt>
                <c:pt idx="167">
                  <c:v>417.53993000000156</c:v>
                </c:pt>
                <c:pt idx="168">
                  <c:v>418.47435000000149</c:v>
                </c:pt>
                <c:pt idx="169">
                  <c:v>434.279589999998</c:v>
                </c:pt>
                <c:pt idx="170">
                  <c:v>444.91178000000122</c:v>
                </c:pt>
                <c:pt idx="171">
                  <c:v>451.13409000000001</c:v>
                </c:pt>
                <c:pt idx="172">
                  <c:v>458.88880999999867</c:v>
                </c:pt>
                <c:pt idx="173">
                  <c:v>473.80277000000143</c:v>
                </c:pt>
                <c:pt idx="174">
                  <c:v>449.91672999999997</c:v>
                </c:pt>
                <c:pt idx="175">
                  <c:v>450.56106999999844</c:v>
                </c:pt>
                <c:pt idx="176">
                  <c:v>465.9273599999994</c:v>
                </c:pt>
                <c:pt idx="177">
                  <c:v>467.24956000000236</c:v>
                </c:pt>
                <c:pt idx="178">
                  <c:v>476.5192899999991</c:v>
                </c:pt>
                <c:pt idx="179">
                  <c:v>483.23024000000021</c:v>
                </c:pt>
                <c:pt idx="180">
                  <c:v>445.78685999999942</c:v>
                </c:pt>
                <c:pt idx="181">
                  <c:v>459.6181300000008</c:v>
                </c:pt>
                <c:pt idx="182">
                  <c:v>458.25954000000098</c:v>
                </c:pt>
                <c:pt idx="183">
                  <c:v>454.95873000000233</c:v>
                </c:pt>
                <c:pt idx="184">
                  <c:v>466.65732000000219</c:v>
                </c:pt>
                <c:pt idx="185">
                  <c:v>463.68097999999998</c:v>
                </c:pt>
                <c:pt idx="186">
                  <c:v>459.80490000000003</c:v>
                </c:pt>
                <c:pt idx="187">
                  <c:v>457.86523000000233</c:v>
                </c:pt>
                <c:pt idx="188">
                  <c:v>451.25243000000154</c:v>
                </c:pt>
                <c:pt idx="189">
                  <c:v>448.00565999999998</c:v>
                </c:pt>
                <c:pt idx="190">
                  <c:v>445.21187000000106</c:v>
                </c:pt>
                <c:pt idx="191">
                  <c:v>450.22389000000061</c:v>
                </c:pt>
                <c:pt idx="192">
                  <c:v>423.19528999999909</c:v>
                </c:pt>
                <c:pt idx="193">
                  <c:v>432.01491000000016</c:v>
                </c:pt>
                <c:pt idx="194">
                  <c:v>426.85978999999725</c:v>
                </c:pt>
                <c:pt idx="195">
                  <c:v>415.35141999999991</c:v>
                </c:pt>
                <c:pt idx="196">
                  <c:v>421.92746000000091</c:v>
                </c:pt>
                <c:pt idx="197">
                  <c:v>417.75975000000187</c:v>
                </c:pt>
                <c:pt idx="198">
                  <c:v>414.92629000000096</c:v>
                </c:pt>
                <c:pt idx="199">
                  <c:v>414.60748000000046</c:v>
                </c:pt>
                <c:pt idx="200">
                  <c:v>405.86384999999774</c:v>
                </c:pt>
                <c:pt idx="201">
                  <c:v>402.25380999999868</c:v>
                </c:pt>
                <c:pt idx="202">
                  <c:v>408.96061000000128</c:v>
                </c:pt>
                <c:pt idx="203">
                  <c:v>412.68298999999837</c:v>
                </c:pt>
                <c:pt idx="204">
                  <c:v>401.31871000000092</c:v>
                </c:pt>
                <c:pt idx="205">
                  <c:v>416.35461000000129</c:v>
                </c:pt>
                <c:pt idx="206">
                  <c:v>411.86315000000036</c:v>
                </c:pt>
                <c:pt idx="207">
                  <c:v>410.16669000000132</c:v>
                </c:pt>
                <c:pt idx="208">
                  <c:v>415.39044000000132</c:v>
                </c:pt>
                <c:pt idx="209">
                  <c:v>419.09831000000054</c:v>
                </c:pt>
                <c:pt idx="210">
                  <c:v>419.84850999999975</c:v>
                </c:pt>
                <c:pt idx="211">
                  <c:v>429.55544999999552</c:v>
                </c:pt>
                <c:pt idx="212">
                  <c:v>430.955570000004</c:v>
                </c:pt>
                <c:pt idx="213">
                  <c:v>434.12175000000371</c:v>
                </c:pt>
                <c:pt idx="214">
                  <c:v>435.36564000000061</c:v>
                </c:pt>
                <c:pt idx="215">
                  <c:v>456.93261999999731</c:v>
                </c:pt>
                <c:pt idx="216">
                  <c:v>449.38538999999685</c:v>
                </c:pt>
                <c:pt idx="217">
                  <c:v>467.72828999999911</c:v>
                </c:pt>
                <c:pt idx="218">
                  <c:v>472.26971000000464</c:v>
                </c:pt>
                <c:pt idx="219">
                  <c:v>477.37576999999953</c:v>
                </c:pt>
                <c:pt idx="220">
                  <c:v>485.87969999999552</c:v>
                </c:pt>
                <c:pt idx="221">
                  <c:v>489.19381000000612</c:v>
                </c:pt>
                <c:pt idx="222">
                  <c:v>494.07528999999909</c:v>
                </c:pt>
                <c:pt idx="223">
                  <c:v>490.23995000000673</c:v>
                </c:pt>
                <c:pt idx="224">
                  <c:v>497.3687800000049</c:v>
                </c:pt>
                <c:pt idx="225">
                  <c:v>497.11655000000076</c:v>
                </c:pt>
                <c:pt idx="226">
                  <c:v>494.71953000000121</c:v>
                </c:pt>
                <c:pt idx="227">
                  <c:v>503.08335999999565</c:v>
                </c:pt>
                <c:pt idx="228">
                  <c:v>496.33142999999598</c:v>
                </c:pt>
                <c:pt idx="229">
                  <c:v>515.28901000000167</c:v>
                </c:pt>
                <c:pt idx="230">
                  <c:v>516.93409999999778</c:v>
                </c:pt>
                <c:pt idx="231">
                  <c:v>517.45222999999669</c:v>
                </c:pt>
                <c:pt idx="232">
                  <c:v>533.68486999999732</c:v>
                </c:pt>
                <c:pt idx="233">
                  <c:v>533.84244000000137</c:v>
                </c:pt>
                <c:pt idx="234">
                  <c:v>549.9773399999998</c:v>
                </c:pt>
                <c:pt idx="235">
                  <c:v>554.16645000000301</c:v>
                </c:pt>
                <c:pt idx="236">
                  <c:v>571.84514000000058</c:v>
                </c:pt>
                <c:pt idx="237">
                  <c:v>585.32301999999959</c:v>
                </c:pt>
                <c:pt idx="238">
                  <c:v>602.83394999999928</c:v>
                </c:pt>
                <c:pt idx="239">
                  <c:v>625.1508000000008</c:v>
                </c:pt>
                <c:pt idx="240">
                  <c:v>624.34381999999653</c:v>
                </c:pt>
                <c:pt idx="241">
                  <c:v>785.93853999999976</c:v>
                </c:pt>
                <c:pt idx="242">
                  <c:v>786.20601999999985</c:v>
                </c:pt>
                <c:pt idx="243">
                  <c:v>706.24072000000001</c:v>
                </c:pt>
                <c:pt idx="244">
                  <c:v>718.58700999999996</c:v>
                </c:pt>
                <c:pt idx="245">
                  <c:v>739.83794000000012</c:v>
                </c:pt>
                <c:pt idx="246">
                  <c:v>749.74665000000005</c:v>
                </c:pt>
                <c:pt idx="247">
                  <c:v>768.07634000000007</c:v>
                </c:pt>
                <c:pt idx="248">
                  <c:v>795.50233000000014</c:v>
                </c:pt>
                <c:pt idx="249">
                  <c:v>808.03650999999991</c:v>
                </c:pt>
                <c:pt idx="250">
                  <c:v>827.11873000000003</c:v>
                </c:pt>
                <c:pt idx="251">
                  <c:v>861.36992999999995</c:v>
                </c:pt>
                <c:pt idx="252">
                  <c:v>849.43436000000008</c:v>
                </c:pt>
                <c:pt idx="253">
                  <c:v>884.49976999999967</c:v>
                </c:pt>
                <c:pt idx="254">
                  <c:v>894.24940999999978</c:v>
                </c:pt>
                <c:pt idx="255">
                  <c:v>915.9826800000003</c:v>
                </c:pt>
                <c:pt idx="256">
                  <c:v>942.41352999999958</c:v>
                </c:pt>
                <c:pt idx="257">
                  <c:v>965.05591999999979</c:v>
                </c:pt>
                <c:pt idx="258">
                  <c:v>976.03536000000008</c:v>
                </c:pt>
                <c:pt idx="259">
                  <c:v>1016.3152200000002</c:v>
                </c:pt>
                <c:pt idx="260">
                  <c:v>1045.9087899999997</c:v>
                </c:pt>
                <c:pt idx="261">
                  <c:v>1068.1193599999999</c:v>
                </c:pt>
                <c:pt idx="262">
                  <c:v>1094.0910899999999</c:v>
                </c:pt>
                <c:pt idx="263">
                  <c:v>1128.7641799999999</c:v>
                </c:pt>
                <c:pt idx="264">
                  <c:v>1132.47972</c:v>
                </c:pt>
                <c:pt idx="265">
                  <c:v>1198.1476300000002</c:v>
                </c:pt>
                <c:pt idx="266">
                  <c:v>1213.2756900000004</c:v>
                </c:pt>
                <c:pt idx="267">
                  <c:v>1238.50244</c:v>
                </c:pt>
                <c:pt idx="268">
                  <c:v>1286.5540400000002</c:v>
                </c:pt>
                <c:pt idx="269">
                  <c:v>1329.7715900000001</c:v>
                </c:pt>
                <c:pt idx="270">
                  <c:v>1381.1335999999999</c:v>
                </c:pt>
                <c:pt idx="271">
                  <c:v>1450.6544300000003</c:v>
                </c:pt>
                <c:pt idx="272">
                  <c:v>1497.6164200000001</c:v>
                </c:pt>
                <c:pt idx="273">
                  <c:v>1542.5154499999999</c:v>
                </c:pt>
                <c:pt idx="274">
                  <c:v>1606.4778800000001</c:v>
                </c:pt>
                <c:pt idx="275">
                  <c:v>1660.1736099999998</c:v>
                </c:pt>
                <c:pt idx="276">
                  <c:v>1666.61311</c:v>
                </c:pt>
                <c:pt idx="277">
                  <c:v>1729.6596400000001</c:v>
                </c:pt>
                <c:pt idx="278">
                  <c:v>1751.6764099999998</c:v>
                </c:pt>
                <c:pt idx="279">
                  <c:v>1750.9864299999999</c:v>
                </c:pt>
                <c:pt idx="280">
                  <c:v>1788.5285499999993</c:v>
                </c:pt>
                <c:pt idx="281">
                  <c:v>1802.9060599999998</c:v>
                </c:pt>
                <c:pt idx="282">
                  <c:v>1827.9237200000002</c:v>
                </c:pt>
                <c:pt idx="283">
                  <c:v>1859.0845199999997</c:v>
                </c:pt>
                <c:pt idx="284">
                  <c:v>1904.9009899999999</c:v>
                </c:pt>
                <c:pt idx="285">
                  <c:v>1909.0746199999996</c:v>
                </c:pt>
                <c:pt idx="286">
                  <c:v>1901.59476</c:v>
                </c:pt>
                <c:pt idx="287">
                  <c:v>1972.67335</c:v>
                </c:pt>
                <c:pt idx="288">
                  <c:v>1973.0098800000003</c:v>
                </c:pt>
                <c:pt idx="289">
                  <c:v>2033.9969899999999</c:v>
                </c:pt>
                <c:pt idx="290">
                  <c:v>2040.84005</c:v>
                </c:pt>
                <c:pt idx="291">
                  <c:v>2049.3733199999997</c:v>
                </c:pt>
                <c:pt idx="292">
                  <c:v>2063.7509599999998</c:v>
                </c:pt>
                <c:pt idx="293">
                  <c:v>2084.2317800000001</c:v>
                </c:pt>
                <c:pt idx="294">
                  <c:v>2113.9945699999994</c:v>
                </c:pt>
                <c:pt idx="295">
                  <c:v>2144.7422999999999</c:v>
                </c:pt>
                <c:pt idx="296">
                  <c:v>2156.1812200000004</c:v>
                </c:pt>
                <c:pt idx="297">
                  <c:v>2169.5879200000004</c:v>
                </c:pt>
                <c:pt idx="298">
                  <c:v>2163.6036399999998</c:v>
                </c:pt>
                <c:pt idx="299">
                  <c:v>2243.4667099999992</c:v>
                </c:pt>
                <c:pt idx="300">
                  <c:v>2218.9522800000004</c:v>
                </c:pt>
                <c:pt idx="301">
                  <c:v>2273.1245800000006</c:v>
                </c:pt>
                <c:pt idx="302">
                  <c:v>2284.29558</c:v>
                </c:pt>
                <c:pt idx="303">
                  <c:v>2376.8394500000004</c:v>
                </c:pt>
                <c:pt idx="304">
                  <c:v>2704.4623999999994</c:v>
                </c:pt>
                <c:pt idx="305">
                  <c:v>2769.3918699999999</c:v>
                </c:pt>
                <c:pt idx="306">
                  <c:v>2765.4393099999998</c:v>
                </c:pt>
                <c:pt idx="307">
                  <c:v>2720.0211300000001</c:v>
                </c:pt>
                <c:pt idx="308">
                  <c:v>2663.3113600000001</c:v>
                </c:pt>
                <c:pt idx="309">
                  <c:v>2572.5786699999999</c:v>
                </c:pt>
                <c:pt idx="310">
                  <c:v>2495.3741900000005</c:v>
                </c:pt>
                <c:pt idx="311">
                  <c:v>2530.5230300000003</c:v>
                </c:pt>
                <c:pt idx="312">
                  <c:v>2417.5457500000002</c:v>
                </c:pt>
                <c:pt idx="313">
                  <c:v>2611.4531300000003</c:v>
                </c:pt>
                <c:pt idx="314">
                  <c:v>2698.048769999999</c:v>
                </c:pt>
                <c:pt idx="315">
                  <c:v>2696.7450399999989</c:v>
                </c:pt>
                <c:pt idx="316">
                  <c:v>2727.7112999999999</c:v>
                </c:pt>
                <c:pt idx="317">
                  <c:v>2775.8703300000006</c:v>
                </c:pt>
                <c:pt idx="318">
                  <c:v>2739.2795899999996</c:v>
                </c:pt>
                <c:pt idx="319">
                  <c:v>2711.9964100000002</c:v>
                </c:pt>
                <c:pt idx="320">
                  <c:v>2665.0896000000002</c:v>
                </c:pt>
                <c:pt idx="321">
                  <c:v>2625.5089700000003</c:v>
                </c:pt>
                <c:pt idx="322">
                  <c:v>2616.7614700000004</c:v>
                </c:pt>
                <c:pt idx="323">
                  <c:v>2654.1696599999996</c:v>
                </c:pt>
                <c:pt idx="324">
                  <c:v>2606.0868499999992</c:v>
                </c:pt>
                <c:pt idx="325">
                  <c:v>2621.9606300000005</c:v>
                </c:pt>
                <c:pt idx="326">
                  <c:v>2568.2231600000005</c:v>
                </c:pt>
                <c:pt idx="327">
                  <c:v>2511.0469000000003</c:v>
                </c:pt>
                <c:pt idx="328">
                  <c:v>2495.8488400000001</c:v>
                </c:pt>
                <c:pt idx="329">
                  <c:v>2462.1054900000004</c:v>
                </c:pt>
                <c:pt idx="330">
                  <c:v>2432.3632099999995</c:v>
                </c:pt>
                <c:pt idx="331">
                  <c:v>2439.1233699999998</c:v>
                </c:pt>
                <c:pt idx="332">
                  <c:v>2407.0257000000001</c:v>
                </c:pt>
                <c:pt idx="333">
                  <c:v>2427.1805100000001</c:v>
                </c:pt>
                <c:pt idx="334">
                  <c:v>2427.532040000001</c:v>
                </c:pt>
                <c:pt idx="335">
                  <c:v>2490.7034100000001</c:v>
                </c:pt>
                <c:pt idx="336">
                  <c:v>2382.1577000000002</c:v>
                </c:pt>
                <c:pt idx="337">
                  <c:v>2443.7800400000001</c:v>
                </c:pt>
                <c:pt idx="338">
                  <c:v>2474.98983</c:v>
                </c:pt>
                <c:pt idx="339">
                  <c:v>2476.0512900000003</c:v>
                </c:pt>
                <c:pt idx="340">
                  <c:v>2568.6780100000001</c:v>
                </c:pt>
                <c:pt idx="341">
                  <c:v>2608.3101100000003</c:v>
                </c:pt>
                <c:pt idx="342">
                  <c:v>2646.1951999999997</c:v>
                </c:pt>
                <c:pt idx="343">
                  <c:v>2719.66768</c:v>
                </c:pt>
                <c:pt idx="344">
                  <c:v>2778.0392000000006</c:v>
                </c:pt>
                <c:pt idx="345">
                  <c:v>2872.6087757757473</c:v>
                </c:pt>
                <c:pt idx="346">
                  <c:v>2971.4980805520272</c:v>
                </c:pt>
                <c:pt idx="347">
                  <c:v>3035.5108247146709</c:v>
                </c:pt>
                <c:pt idx="348">
                  <c:v>3056.5023403157352</c:v>
                </c:pt>
                <c:pt idx="349">
                  <c:v>3075.0929074229116</c:v>
                </c:pt>
                <c:pt idx="350">
                  <c:v>3137.3971984527616</c:v>
                </c:pt>
                <c:pt idx="351">
                  <c:v>3187.4137142711961</c:v>
                </c:pt>
                <c:pt idx="352">
                  <c:v>3234.2952820316032</c:v>
                </c:pt>
                <c:pt idx="353">
                  <c:v>3293.7643527490382</c:v>
                </c:pt>
                <c:pt idx="354">
                  <c:v>3255.7753228005258</c:v>
                </c:pt>
                <c:pt idx="355">
                  <c:v>3244.2837362473938</c:v>
                </c:pt>
                <c:pt idx="356">
                  <c:v>3240.897188337799</c:v>
                </c:pt>
                <c:pt idx="357">
                  <c:v>3034.4991663589421</c:v>
                </c:pt>
                <c:pt idx="358">
                  <c:v>3071.3295665752503</c:v>
                </c:pt>
                <c:pt idx="359">
                  <c:v>3056.3115128487975</c:v>
                </c:pt>
                <c:pt idx="360">
                  <c:v>2974.2948755042862</c:v>
                </c:pt>
                <c:pt idx="361">
                  <c:v>3074.2145432445222</c:v>
                </c:pt>
                <c:pt idx="362">
                  <c:v>3001.4344661482455</c:v>
                </c:pt>
                <c:pt idx="363">
                  <c:v>2917.2696442618749</c:v>
                </c:pt>
                <c:pt idx="364">
                  <c:v>2972.9324169119509</c:v>
                </c:pt>
                <c:pt idx="365">
                  <c:v>2878.0732862348045</c:v>
                </c:pt>
                <c:pt idx="366">
                  <c:v>2780.1685570948844</c:v>
                </c:pt>
                <c:pt idx="367">
                  <c:v>2759.5650374638412</c:v>
                </c:pt>
                <c:pt idx="368">
                  <c:v>2745.4556466111158</c:v>
                </c:pt>
                <c:pt idx="369">
                  <c:v>2712.2443980591333</c:v>
                </c:pt>
                <c:pt idx="370">
                  <c:v>2683.4356945247341</c:v>
                </c:pt>
                <c:pt idx="371">
                  <c:v>2657.9079691896991</c:v>
                </c:pt>
                <c:pt idx="372">
                  <c:v>2631.8822167840267</c:v>
                </c:pt>
                <c:pt idx="373">
                  <c:v>2585.2864394395965</c:v>
                </c:pt>
                <c:pt idx="374">
                  <c:v>2438.9275725792413</c:v>
                </c:pt>
                <c:pt idx="375">
                  <c:v>2411.7521225081182</c:v>
                </c:pt>
                <c:pt idx="376">
                  <c:v>2381.7349810044607</c:v>
                </c:pt>
                <c:pt idx="377">
                  <c:v>2360.3477413415758</c:v>
                </c:pt>
                <c:pt idx="378">
                  <c:v>2334.2462991798448</c:v>
                </c:pt>
                <c:pt idx="379">
                  <c:v>2343.343144638302</c:v>
                </c:pt>
                <c:pt idx="380">
                  <c:v>2363.7732279401989</c:v>
                </c:pt>
                <c:pt idx="381">
                  <c:v>2368.1012531320575</c:v>
                </c:pt>
                <c:pt idx="382">
                  <c:v>2376.4519553258874</c:v>
                </c:pt>
                <c:pt idx="383">
                  <c:v>2387.9927404681584</c:v>
                </c:pt>
                <c:pt idx="384">
                  <c:v>2399.4192699493387</c:v>
                </c:pt>
                <c:pt idx="385">
                  <c:v>2392.1538933371116</c:v>
                </c:pt>
                <c:pt idx="386">
                  <c:v>2290.9576654040006</c:v>
                </c:pt>
                <c:pt idx="387">
                  <c:v>2300.3211126766928</c:v>
                </c:pt>
                <c:pt idx="388">
                  <c:v>2307.2246945338479</c:v>
                </c:pt>
                <c:pt idx="389">
                  <c:v>2322.8404479231408</c:v>
                </c:pt>
                <c:pt idx="390">
                  <c:v>2334.2462991798448</c:v>
                </c:pt>
                <c:pt idx="391">
                  <c:v>2343.343144638302</c:v>
                </c:pt>
                <c:pt idx="392">
                  <c:v>2363.7732279401989</c:v>
                </c:pt>
                <c:pt idx="393">
                  <c:v>2368.1012531320575</c:v>
                </c:pt>
                <c:pt idx="394">
                  <c:v>2376.4519553258874</c:v>
                </c:pt>
                <c:pt idx="395">
                  <c:v>2387.9927404681584</c:v>
                </c:pt>
                <c:pt idx="396">
                  <c:v>2399.4192699493387</c:v>
                </c:pt>
                <c:pt idx="397">
                  <c:v>2392.1538933371116</c:v>
                </c:pt>
                <c:pt idx="398">
                  <c:v>2290.9576654040006</c:v>
                </c:pt>
                <c:pt idx="399">
                  <c:v>2300.3211126766928</c:v>
                </c:pt>
                <c:pt idx="400">
                  <c:v>2307.2246945338479</c:v>
                </c:pt>
                <c:pt idx="401">
                  <c:v>2322.8404479231408</c:v>
                </c:pt>
                <c:pt idx="402">
                  <c:v>2334.2462991798448</c:v>
                </c:pt>
                <c:pt idx="403">
                  <c:v>2343.343144638302</c:v>
                </c:pt>
                <c:pt idx="404">
                  <c:v>2363.7732279401989</c:v>
                </c:pt>
                <c:pt idx="405">
                  <c:v>2368.1012531320575</c:v>
                </c:pt>
                <c:pt idx="406">
                  <c:v>2376.4519553258874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1C71-4E5C-BF35-23FFC5797862}"/>
            </c:ext>
          </c:extLst>
        </c:ser>
        <c:ser>
          <c:idx val="7"/>
          <c:order val="7"/>
          <c:tx>
            <c:strRef>
              <c:f>Proyeccion_NPL!$AO$4</c:f>
              <c:strCache>
                <c:ptCount val="1"/>
                <c:pt idx="0">
                  <c:v>vencida total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Proyeccion_NPL!$A$5:$A$411</c:f>
              <c:numCache>
                <c:formatCode>m/d/yyyy</c:formatCode>
                <c:ptCount val="407"/>
                <c:pt idx="0">
                  <c:v>34669</c:v>
                </c:pt>
                <c:pt idx="1">
                  <c:v>34700</c:v>
                </c:pt>
                <c:pt idx="2">
                  <c:v>34731</c:v>
                </c:pt>
                <c:pt idx="3">
                  <c:v>34759</c:v>
                </c:pt>
                <c:pt idx="4">
                  <c:v>34790</c:v>
                </c:pt>
                <c:pt idx="5">
                  <c:v>34820</c:v>
                </c:pt>
                <c:pt idx="6">
                  <c:v>34851</c:v>
                </c:pt>
                <c:pt idx="7">
                  <c:v>34881</c:v>
                </c:pt>
                <c:pt idx="8">
                  <c:v>34912</c:v>
                </c:pt>
                <c:pt idx="9">
                  <c:v>34943</c:v>
                </c:pt>
                <c:pt idx="10">
                  <c:v>34973</c:v>
                </c:pt>
                <c:pt idx="11">
                  <c:v>35004</c:v>
                </c:pt>
                <c:pt idx="12">
                  <c:v>35034</c:v>
                </c:pt>
                <c:pt idx="13">
                  <c:v>35065</c:v>
                </c:pt>
                <c:pt idx="14">
                  <c:v>35096</c:v>
                </c:pt>
                <c:pt idx="15">
                  <c:v>35125</c:v>
                </c:pt>
                <c:pt idx="16">
                  <c:v>35156</c:v>
                </c:pt>
                <c:pt idx="17">
                  <c:v>35186</c:v>
                </c:pt>
                <c:pt idx="18">
                  <c:v>35217</c:v>
                </c:pt>
                <c:pt idx="19">
                  <c:v>35247</c:v>
                </c:pt>
                <c:pt idx="20">
                  <c:v>35278</c:v>
                </c:pt>
                <c:pt idx="21">
                  <c:v>35309</c:v>
                </c:pt>
                <c:pt idx="22">
                  <c:v>35339</c:v>
                </c:pt>
                <c:pt idx="23">
                  <c:v>35370</c:v>
                </c:pt>
                <c:pt idx="24">
                  <c:v>35400</c:v>
                </c:pt>
                <c:pt idx="25">
                  <c:v>35431</c:v>
                </c:pt>
                <c:pt idx="26">
                  <c:v>35462</c:v>
                </c:pt>
                <c:pt idx="27">
                  <c:v>35490</c:v>
                </c:pt>
                <c:pt idx="28">
                  <c:v>35521</c:v>
                </c:pt>
                <c:pt idx="29">
                  <c:v>35551</c:v>
                </c:pt>
                <c:pt idx="30">
                  <c:v>35582</c:v>
                </c:pt>
                <c:pt idx="31">
                  <c:v>35612</c:v>
                </c:pt>
                <c:pt idx="32">
                  <c:v>35643</c:v>
                </c:pt>
                <c:pt idx="33">
                  <c:v>35674</c:v>
                </c:pt>
                <c:pt idx="34">
                  <c:v>35704</c:v>
                </c:pt>
                <c:pt idx="35">
                  <c:v>35735</c:v>
                </c:pt>
                <c:pt idx="36">
                  <c:v>35765</c:v>
                </c:pt>
                <c:pt idx="37">
                  <c:v>35796</c:v>
                </c:pt>
                <c:pt idx="38">
                  <c:v>35827</c:v>
                </c:pt>
                <c:pt idx="39">
                  <c:v>35855</c:v>
                </c:pt>
                <c:pt idx="40">
                  <c:v>35886</c:v>
                </c:pt>
                <c:pt idx="41">
                  <c:v>35916</c:v>
                </c:pt>
                <c:pt idx="42">
                  <c:v>35947</c:v>
                </c:pt>
                <c:pt idx="43">
                  <c:v>35977</c:v>
                </c:pt>
                <c:pt idx="44">
                  <c:v>36008</c:v>
                </c:pt>
                <c:pt idx="45">
                  <c:v>36039</c:v>
                </c:pt>
                <c:pt idx="46">
                  <c:v>36069</c:v>
                </c:pt>
                <c:pt idx="47">
                  <c:v>36100</c:v>
                </c:pt>
                <c:pt idx="48">
                  <c:v>36130</c:v>
                </c:pt>
                <c:pt idx="49">
                  <c:v>36161</c:v>
                </c:pt>
                <c:pt idx="50">
                  <c:v>36192</c:v>
                </c:pt>
                <c:pt idx="51">
                  <c:v>36220</c:v>
                </c:pt>
                <c:pt idx="52">
                  <c:v>36251</c:v>
                </c:pt>
                <c:pt idx="53">
                  <c:v>36281</c:v>
                </c:pt>
                <c:pt idx="54">
                  <c:v>36312</c:v>
                </c:pt>
                <c:pt idx="55">
                  <c:v>36342</c:v>
                </c:pt>
                <c:pt idx="56">
                  <c:v>36373</c:v>
                </c:pt>
                <c:pt idx="57">
                  <c:v>36404</c:v>
                </c:pt>
                <c:pt idx="58">
                  <c:v>36434</c:v>
                </c:pt>
                <c:pt idx="59">
                  <c:v>36465</c:v>
                </c:pt>
                <c:pt idx="60">
                  <c:v>36495</c:v>
                </c:pt>
                <c:pt idx="61">
                  <c:v>36526</c:v>
                </c:pt>
                <c:pt idx="62">
                  <c:v>36557</c:v>
                </c:pt>
                <c:pt idx="63">
                  <c:v>36586</c:v>
                </c:pt>
                <c:pt idx="64">
                  <c:v>36617</c:v>
                </c:pt>
                <c:pt idx="65">
                  <c:v>36647</c:v>
                </c:pt>
                <c:pt idx="66">
                  <c:v>36678</c:v>
                </c:pt>
                <c:pt idx="67">
                  <c:v>36708</c:v>
                </c:pt>
                <c:pt idx="68">
                  <c:v>36739</c:v>
                </c:pt>
                <c:pt idx="69">
                  <c:v>36770</c:v>
                </c:pt>
                <c:pt idx="70">
                  <c:v>36800</c:v>
                </c:pt>
                <c:pt idx="71">
                  <c:v>36831</c:v>
                </c:pt>
                <c:pt idx="72">
                  <c:v>36861</c:v>
                </c:pt>
                <c:pt idx="73">
                  <c:v>36892</c:v>
                </c:pt>
                <c:pt idx="74">
                  <c:v>36923</c:v>
                </c:pt>
                <c:pt idx="75">
                  <c:v>36951</c:v>
                </c:pt>
                <c:pt idx="76">
                  <c:v>36982</c:v>
                </c:pt>
                <c:pt idx="77">
                  <c:v>37012</c:v>
                </c:pt>
                <c:pt idx="78">
                  <c:v>37043</c:v>
                </c:pt>
                <c:pt idx="79">
                  <c:v>37073</c:v>
                </c:pt>
                <c:pt idx="80">
                  <c:v>37104</c:v>
                </c:pt>
                <c:pt idx="81">
                  <c:v>37135</c:v>
                </c:pt>
                <c:pt idx="82">
                  <c:v>37165</c:v>
                </c:pt>
                <c:pt idx="83">
                  <c:v>37196</c:v>
                </c:pt>
                <c:pt idx="84">
                  <c:v>37226</c:v>
                </c:pt>
                <c:pt idx="85">
                  <c:v>37257</c:v>
                </c:pt>
                <c:pt idx="86">
                  <c:v>37288</c:v>
                </c:pt>
                <c:pt idx="87">
                  <c:v>37316</c:v>
                </c:pt>
                <c:pt idx="88">
                  <c:v>37347</c:v>
                </c:pt>
                <c:pt idx="89">
                  <c:v>37377</c:v>
                </c:pt>
                <c:pt idx="90">
                  <c:v>37408</c:v>
                </c:pt>
                <c:pt idx="91">
                  <c:v>37438</c:v>
                </c:pt>
                <c:pt idx="92">
                  <c:v>37469</c:v>
                </c:pt>
                <c:pt idx="93">
                  <c:v>37500</c:v>
                </c:pt>
                <c:pt idx="94">
                  <c:v>37530</c:v>
                </c:pt>
                <c:pt idx="95">
                  <c:v>37561</c:v>
                </c:pt>
                <c:pt idx="96">
                  <c:v>37591</c:v>
                </c:pt>
                <c:pt idx="97">
                  <c:v>37622</c:v>
                </c:pt>
                <c:pt idx="98">
                  <c:v>37653</c:v>
                </c:pt>
                <c:pt idx="99">
                  <c:v>37681</c:v>
                </c:pt>
                <c:pt idx="100">
                  <c:v>37712</c:v>
                </c:pt>
                <c:pt idx="101">
                  <c:v>37742</c:v>
                </c:pt>
                <c:pt idx="102">
                  <c:v>37773</c:v>
                </c:pt>
                <c:pt idx="103">
                  <c:v>37803</c:v>
                </c:pt>
                <c:pt idx="104">
                  <c:v>37834</c:v>
                </c:pt>
                <c:pt idx="105">
                  <c:v>37865</c:v>
                </c:pt>
                <c:pt idx="106">
                  <c:v>37895</c:v>
                </c:pt>
                <c:pt idx="107">
                  <c:v>37926</c:v>
                </c:pt>
                <c:pt idx="108">
                  <c:v>37956</c:v>
                </c:pt>
                <c:pt idx="109">
                  <c:v>37987</c:v>
                </c:pt>
                <c:pt idx="110">
                  <c:v>38018</c:v>
                </c:pt>
                <c:pt idx="111">
                  <c:v>38047</c:v>
                </c:pt>
                <c:pt idx="112">
                  <c:v>38078</c:v>
                </c:pt>
                <c:pt idx="113">
                  <c:v>38108</c:v>
                </c:pt>
                <c:pt idx="114">
                  <c:v>38139</c:v>
                </c:pt>
                <c:pt idx="115">
                  <c:v>38169</c:v>
                </c:pt>
                <c:pt idx="116">
                  <c:v>38200</c:v>
                </c:pt>
                <c:pt idx="117">
                  <c:v>38231</c:v>
                </c:pt>
                <c:pt idx="118">
                  <c:v>38261</c:v>
                </c:pt>
                <c:pt idx="119">
                  <c:v>38292</c:v>
                </c:pt>
                <c:pt idx="120">
                  <c:v>38322</c:v>
                </c:pt>
                <c:pt idx="121">
                  <c:v>38353</c:v>
                </c:pt>
                <c:pt idx="122">
                  <c:v>38384</c:v>
                </c:pt>
                <c:pt idx="123">
                  <c:v>38412</c:v>
                </c:pt>
                <c:pt idx="124">
                  <c:v>38443</c:v>
                </c:pt>
                <c:pt idx="125">
                  <c:v>38473</c:v>
                </c:pt>
                <c:pt idx="126">
                  <c:v>38504</c:v>
                </c:pt>
                <c:pt idx="127">
                  <c:v>38534</c:v>
                </c:pt>
                <c:pt idx="128">
                  <c:v>38565</c:v>
                </c:pt>
                <c:pt idx="129">
                  <c:v>38596</c:v>
                </c:pt>
                <c:pt idx="130">
                  <c:v>38626</c:v>
                </c:pt>
                <c:pt idx="131">
                  <c:v>38657</c:v>
                </c:pt>
                <c:pt idx="132">
                  <c:v>38687</c:v>
                </c:pt>
                <c:pt idx="133">
                  <c:v>38718</c:v>
                </c:pt>
                <c:pt idx="134">
                  <c:v>38749</c:v>
                </c:pt>
                <c:pt idx="135">
                  <c:v>38777</c:v>
                </c:pt>
                <c:pt idx="136">
                  <c:v>38808</c:v>
                </c:pt>
                <c:pt idx="137">
                  <c:v>38838</c:v>
                </c:pt>
                <c:pt idx="138">
                  <c:v>38869</c:v>
                </c:pt>
                <c:pt idx="139">
                  <c:v>38899</c:v>
                </c:pt>
                <c:pt idx="140">
                  <c:v>38930</c:v>
                </c:pt>
                <c:pt idx="141">
                  <c:v>38961</c:v>
                </c:pt>
                <c:pt idx="142">
                  <c:v>38991</c:v>
                </c:pt>
                <c:pt idx="143">
                  <c:v>39022</c:v>
                </c:pt>
                <c:pt idx="144">
                  <c:v>39052</c:v>
                </c:pt>
                <c:pt idx="145">
                  <c:v>39083</c:v>
                </c:pt>
                <c:pt idx="146">
                  <c:v>39114</c:v>
                </c:pt>
                <c:pt idx="147">
                  <c:v>39142</c:v>
                </c:pt>
                <c:pt idx="148">
                  <c:v>39173</c:v>
                </c:pt>
                <c:pt idx="149">
                  <c:v>39203</c:v>
                </c:pt>
                <c:pt idx="150">
                  <c:v>39234</c:v>
                </c:pt>
                <c:pt idx="151">
                  <c:v>39264</c:v>
                </c:pt>
                <c:pt idx="152">
                  <c:v>39295</c:v>
                </c:pt>
                <c:pt idx="153">
                  <c:v>39326</c:v>
                </c:pt>
                <c:pt idx="154">
                  <c:v>39356</c:v>
                </c:pt>
                <c:pt idx="155">
                  <c:v>39387</c:v>
                </c:pt>
                <c:pt idx="156">
                  <c:v>39417</c:v>
                </c:pt>
                <c:pt idx="157">
                  <c:v>39448</c:v>
                </c:pt>
                <c:pt idx="158">
                  <c:v>39479</c:v>
                </c:pt>
                <c:pt idx="159">
                  <c:v>39508</c:v>
                </c:pt>
                <c:pt idx="160">
                  <c:v>39539</c:v>
                </c:pt>
                <c:pt idx="161">
                  <c:v>39569</c:v>
                </c:pt>
                <c:pt idx="162">
                  <c:v>39600</c:v>
                </c:pt>
                <c:pt idx="163">
                  <c:v>39630</c:v>
                </c:pt>
                <c:pt idx="164">
                  <c:v>39661</c:v>
                </c:pt>
                <c:pt idx="165">
                  <c:v>39692</c:v>
                </c:pt>
                <c:pt idx="166">
                  <c:v>39722</c:v>
                </c:pt>
                <c:pt idx="167">
                  <c:v>39753</c:v>
                </c:pt>
                <c:pt idx="168">
                  <c:v>39783</c:v>
                </c:pt>
                <c:pt idx="169">
                  <c:v>39814</c:v>
                </c:pt>
                <c:pt idx="170">
                  <c:v>39845</c:v>
                </c:pt>
                <c:pt idx="171">
                  <c:v>39873</c:v>
                </c:pt>
                <c:pt idx="172">
                  <c:v>39904</c:v>
                </c:pt>
                <c:pt idx="173">
                  <c:v>39934</c:v>
                </c:pt>
                <c:pt idx="174">
                  <c:v>39965</c:v>
                </c:pt>
                <c:pt idx="175">
                  <c:v>39995</c:v>
                </c:pt>
                <c:pt idx="176">
                  <c:v>40026</c:v>
                </c:pt>
                <c:pt idx="177">
                  <c:v>40057</c:v>
                </c:pt>
                <c:pt idx="178">
                  <c:v>40087</c:v>
                </c:pt>
                <c:pt idx="179">
                  <c:v>40118</c:v>
                </c:pt>
                <c:pt idx="180">
                  <c:v>40148</c:v>
                </c:pt>
                <c:pt idx="181">
                  <c:v>40179</c:v>
                </c:pt>
                <c:pt idx="182">
                  <c:v>40210</c:v>
                </c:pt>
                <c:pt idx="183">
                  <c:v>40238</c:v>
                </c:pt>
                <c:pt idx="184">
                  <c:v>40269</c:v>
                </c:pt>
                <c:pt idx="185">
                  <c:v>40299</c:v>
                </c:pt>
                <c:pt idx="186">
                  <c:v>40330</c:v>
                </c:pt>
                <c:pt idx="187">
                  <c:v>40360</c:v>
                </c:pt>
                <c:pt idx="188">
                  <c:v>40391</c:v>
                </c:pt>
                <c:pt idx="189">
                  <c:v>40422</c:v>
                </c:pt>
                <c:pt idx="190">
                  <c:v>40452</c:v>
                </c:pt>
                <c:pt idx="191">
                  <c:v>40483</c:v>
                </c:pt>
                <c:pt idx="192">
                  <c:v>40513</c:v>
                </c:pt>
                <c:pt idx="193">
                  <c:v>40544</c:v>
                </c:pt>
                <c:pt idx="194">
                  <c:v>40575</c:v>
                </c:pt>
                <c:pt idx="195">
                  <c:v>40603</c:v>
                </c:pt>
                <c:pt idx="196">
                  <c:v>40634</c:v>
                </c:pt>
                <c:pt idx="197">
                  <c:v>40664</c:v>
                </c:pt>
                <c:pt idx="198">
                  <c:v>40695</c:v>
                </c:pt>
                <c:pt idx="199">
                  <c:v>40725</c:v>
                </c:pt>
                <c:pt idx="200">
                  <c:v>40756</c:v>
                </c:pt>
                <c:pt idx="201">
                  <c:v>40787</c:v>
                </c:pt>
                <c:pt idx="202">
                  <c:v>40817</c:v>
                </c:pt>
                <c:pt idx="203">
                  <c:v>40848</c:v>
                </c:pt>
                <c:pt idx="204">
                  <c:v>40878</c:v>
                </c:pt>
                <c:pt idx="205">
                  <c:v>40909</c:v>
                </c:pt>
                <c:pt idx="206">
                  <c:v>40940</c:v>
                </c:pt>
                <c:pt idx="207">
                  <c:v>40969</c:v>
                </c:pt>
                <c:pt idx="208">
                  <c:v>41000</c:v>
                </c:pt>
                <c:pt idx="209">
                  <c:v>41030</c:v>
                </c:pt>
                <c:pt idx="210">
                  <c:v>41061</c:v>
                </c:pt>
                <c:pt idx="211">
                  <c:v>41091</c:v>
                </c:pt>
                <c:pt idx="212">
                  <c:v>41122</c:v>
                </c:pt>
                <c:pt idx="213">
                  <c:v>41153</c:v>
                </c:pt>
                <c:pt idx="214">
                  <c:v>41183</c:v>
                </c:pt>
                <c:pt idx="215">
                  <c:v>41214</c:v>
                </c:pt>
                <c:pt idx="216">
                  <c:v>41244</c:v>
                </c:pt>
                <c:pt idx="217">
                  <c:v>41275</c:v>
                </c:pt>
                <c:pt idx="218">
                  <c:v>41306</c:v>
                </c:pt>
                <c:pt idx="219">
                  <c:v>41334</c:v>
                </c:pt>
                <c:pt idx="220">
                  <c:v>41365</c:v>
                </c:pt>
                <c:pt idx="221">
                  <c:v>41395</c:v>
                </c:pt>
                <c:pt idx="222">
                  <c:v>41426</c:v>
                </c:pt>
                <c:pt idx="223">
                  <c:v>41456</c:v>
                </c:pt>
                <c:pt idx="224">
                  <c:v>41487</c:v>
                </c:pt>
                <c:pt idx="225">
                  <c:v>41518</c:v>
                </c:pt>
                <c:pt idx="226">
                  <c:v>41548</c:v>
                </c:pt>
                <c:pt idx="227">
                  <c:v>41579</c:v>
                </c:pt>
                <c:pt idx="228">
                  <c:v>41609</c:v>
                </c:pt>
                <c:pt idx="229">
                  <c:v>41640</c:v>
                </c:pt>
                <c:pt idx="230">
                  <c:v>41671</c:v>
                </c:pt>
                <c:pt idx="231">
                  <c:v>41699</c:v>
                </c:pt>
                <c:pt idx="232">
                  <c:v>41730</c:v>
                </c:pt>
                <c:pt idx="233">
                  <c:v>41760</c:v>
                </c:pt>
                <c:pt idx="234">
                  <c:v>41791</c:v>
                </c:pt>
                <c:pt idx="235">
                  <c:v>41821</c:v>
                </c:pt>
                <c:pt idx="236">
                  <c:v>41852</c:v>
                </c:pt>
                <c:pt idx="237">
                  <c:v>41883</c:v>
                </c:pt>
                <c:pt idx="238">
                  <c:v>41913</c:v>
                </c:pt>
                <c:pt idx="239">
                  <c:v>41944</c:v>
                </c:pt>
                <c:pt idx="240">
                  <c:v>41974</c:v>
                </c:pt>
                <c:pt idx="241">
                  <c:v>42005</c:v>
                </c:pt>
                <c:pt idx="242">
                  <c:v>42036</c:v>
                </c:pt>
                <c:pt idx="243">
                  <c:v>42064</c:v>
                </c:pt>
                <c:pt idx="244">
                  <c:v>42095</c:v>
                </c:pt>
                <c:pt idx="245">
                  <c:v>42125</c:v>
                </c:pt>
                <c:pt idx="246">
                  <c:v>42156</c:v>
                </c:pt>
                <c:pt idx="247">
                  <c:v>42186</c:v>
                </c:pt>
                <c:pt idx="248">
                  <c:v>42217</c:v>
                </c:pt>
                <c:pt idx="249">
                  <c:v>42248</c:v>
                </c:pt>
                <c:pt idx="250">
                  <c:v>42278</c:v>
                </c:pt>
                <c:pt idx="251">
                  <c:v>42309</c:v>
                </c:pt>
                <c:pt idx="252">
                  <c:v>42339</c:v>
                </c:pt>
                <c:pt idx="253">
                  <c:v>42370</c:v>
                </c:pt>
                <c:pt idx="254">
                  <c:v>42401</c:v>
                </c:pt>
                <c:pt idx="255">
                  <c:v>42430</c:v>
                </c:pt>
                <c:pt idx="256">
                  <c:v>42461</c:v>
                </c:pt>
                <c:pt idx="257">
                  <c:v>42491</c:v>
                </c:pt>
                <c:pt idx="258">
                  <c:v>42522</c:v>
                </c:pt>
                <c:pt idx="259">
                  <c:v>42552</c:v>
                </c:pt>
                <c:pt idx="260">
                  <c:v>42583</c:v>
                </c:pt>
                <c:pt idx="261">
                  <c:v>42614</c:v>
                </c:pt>
                <c:pt idx="262">
                  <c:v>42644</c:v>
                </c:pt>
                <c:pt idx="263">
                  <c:v>42675</c:v>
                </c:pt>
                <c:pt idx="264">
                  <c:v>42705</c:v>
                </c:pt>
                <c:pt idx="265">
                  <c:v>42736</c:v>
                </c:pt>
                <c:pt idx="266">
                  <c:v>42767</c:v>
                </c:pt>
                <c:pt idx="267">
                  <c:v>42795</c:v>
                </c:pt>
                <c:pt idx="268">
                  <c:v>42826</c:v>
                </c:pt>
                <c:pt idx="269">
                  <c:v>42856</c:v>
                </c:pt>
                <c:pt idx="270">
                  <c:v>42887</c:v>
                </c:pt>
                <c:pt idx="271">
                  <c:v>42917</c:v>
                </c:pt>
                <c:pt idx="272">
                  <c:v>42948</c:v>
                </c:pt>
                <c:pt idx="273">
                  <c:v>42979</c:v>
                </c:pt>
                <c:pt idx="274">
                  <c:v>43009</c:v>
                </c:pt>
                <c:pt idx="275">
                  <c:v>43040</c:v>
                </c:pt>
                <c:pt idx="276">
                  <c:v>43070</c:v>
                </c:pt>
                <c:pt idx="277">
                  <c:v>43101</c:v>
                </c:pt>
                <c:pt idx="278">
                  <c:v>43132</c:v>
                </c:pt>
                <c:pt idx="279">
                  <c:v>43160</c:v>
                </c:pt>
                <c:pt idx="280">
                  <c:v>43191</c:v>
                </c:pt>
                <c:pt idx="281">
                  <c:v>43221</c:v>
                </c:pt>
                <c:pt idx="282">
                  <c:v>43252</c:v>
                </c:pt>
                <c:pt idx="283">
                  <c:v>43282</c:v>
                </c:pt>
                <c:pt idx="284">
                  <c:v>43313</c:v>
                </c:pt>
                <c:pt idx="285">
                  <c:v>43344</c:v>
                </c:pt>
                <c:pt idx="286">
                  <c:v>43374</c:v>
                </c:pt>
                <c:pt idx="287">
                  <c:v>43405</c:v>
                </c:pt>
                <c:pt idx="288">
                  <c:v>43435</c:v>
                </c:pt>
                <c:pt idx="289">
                  <c:v>43466</c:v>
                </c:pt>
                <c:pt idx="290">
                  <c:v>43497</c:v>
                </c:pt>
                <c:pt idx="291">
                  <c:v>43525</c:v>
                </c:pt>
                <c:pt idx="292">
                  <c:v>43556</c:v>
                </c:pt>
                <c:pt idx="293">
                  <c:v>43586</c:v>
                </c:pt>
                <c:pt idx="294">
                  <c:v>43617</c:v>
                </c:pt>
                <c:pt idx="295">
                  <c:v>43647</c:v>
                </c:pt>
                <c:pt idx="296">
                  <c:v>43678</c:v>
                </c:pt>
                <c:pt idx="297">
                  <c:v>43709</c:v>
                </c:pt>
                <c:pt idx="298">
                  <c:v>43739</c:v>
                </c:pt>
                <c:pt idx="299">
                  <c:v>43770</c:v>
                </c:pt>
                <c:pt idx="300">
                  <c:v>43800</c:v>
                </c:pt>
                <c:pt idx="301">
                  <c:v>43831</c:v>
                </c:pt>
                <c:pt idx="302">
                  <c:v>43862</c:v>
                </c:pt>
                <c:pt idx="303">
                  <c:v>43891</c:v>
                </c:pt>
                <c:pt idx="304">
                  <c:v>43922</c:v>
                </c:pt>
                <c:pt idx="305">
                  <c:v>43952</c:v>
                </c:pt>
                <c:pt idx="306">
                  <c:v>43983</c:v>
                </c:pt>
                <c:pt idx="307">
                  <c:v>44013</c:v>
                </c:pt>
                <c:pt idx="308">
                  <c:v>44044</c:v>
                </c:pt>
                <c:pt idx="309">
                  <c:v>44075</c:v>
                </c:pt>
                <c:pt idx="310">
                  <c:v>44105</c:v>
                </c:pt>
                <c:pt idx="311">
                  <c:v>44136</c:v>
                </c:pt>
                <c:pt idx="312">
                  <c:v>44166</c:v>
                </c:pt>
                <c:pt idx="313">
                  <c:v>44197</c:v>
                </c:pt>
                <c:pt idx="314">
                  <c:v>44228</c:v>
                </c:pt>
                <c:pt idx="315">
                  <c:v>44256</c:v>
                </c:pt>
                <c:pt idx="316">
                  <c:v>44287</c:v>
                </c:pt>
                <c:pt idx="317">
                  <c:v>44317</c:v>
                </c:pt>
                <c:pt idx="318">
                  <c:v>44348</c:v>
                </c:pt>
                <c:pt idx="319">
                  <c:v>44378</c:v>
                </c:pt>
                <c:pt idx="320">
                  <c:v>44409</c:v>
                </c:pt>
                <c:pt idx="321">
                  <c:v>44440</c:v>
                </c:pt>
                <c:pt idx="322">
                  <c:v>44470</c:v>
                </c:pt>
                <c:pt idx="323">
                  <c:v>44501</c:v>
                </c:pt>
                <c:pt idx="324">
                  <c:v>44531</c:v>
                </c:pt>
                <c:pt idx="325">
                  <c:v>44562</c:v>
                </c:pt>
                <c:pt idx="326">
                  <c:v>44593</c:v>
                </c:pt>
                <c:pt idx="327">
                  <c:v>44621</c:v>
                </c:pt>
                <c:pt idx="328">
                  <c:v>44652</c:v>
                </c:pt>
                <c:pt idx="329">
                  <c:v>44682</c:v>
                </c:pt>
                <c:pt idx="330">
                  <c:v>44713</c:v>
                </c:pt>
                <c:pt idx="331">
                  <c:v>44743</c:v>
                </c:pt>
                <c:pt idx="332">
                  <c:v>44774</c:v>
                </c:pt>
                <c:pt idx="333">
                  <c:v>44805</c:v>
                </c:pt>
                <c:pt idx="334">
                  <c:v>44835</c:v>
                </c:pt>
                <c:pt idx="335">
                  <c:v>44866</c:v>
                </c:pt>
                <c:pt idx="336">
                  <c:v>44896</c:v>
                </c:pt>
                <c:pt idx="337">
                  <c:v>44927</c:v>
                </c:pt>
                <c:pt idx="338">
                  <c:v>44958</c:v>
                </c:pt>
                <c:pt idx="339">
                  <c:v>44986</c:v>
                </c:pt>
                <c:pt idx="340">
                  <c:v>45017</c:v>
                </c:pt>
                <c:pt idx="341">
                  <c:v>45047</c:v>
                </c:pt>
                <c:pt idx="342">
                  <c:v>45078</c:v>
                </c:pt>
                <c:pt idx="343">
                  <c:v>45108</c:v>
                </c:pt>
                <c:pt idx="344">
                  <c:v>45139</c:v>
                </c:pt>
                <c:pt idx="345">
                  <c:v>45170</c:v>
                </c:pt>
                <c:pt idx="346">
                  <c:v>45200</c:v>
                </c:pt>
                <c:pt idx="347">
                  <c:v>45231</c:v>
                </c:pt>
                <c:pt idx="348">
                  <c:v>45261</c:v>
                </c:pt>
                <c:pt idx="349">
                  <c:v>45292</c:v>
                </c:pt>
                <c:pt idx="350">
                  <c:v>45323</c:v>
                </c:pt>
                <c:pt idx="351">
                  <c:v>45352</c:v>
                </c:pt>
                <c:pt idx="352">
                  <c:v>45383</c:v>
                </c:pt>
                <c:pt idx="353">
                  <c:v>45413</c:v>
                </c:pt>
                <c:pt idx="354">
                  <c:v>45444</c:v>
                </c:pt>
                <c:pt idx="355">
                  <c:v>45474</c:v>
                </c:pt>
                <c:pt idx="356">
                  <c:v>45505</c:v>
                </c:pt>
                <c:pt idx="357">
                  <c:v>45536</c:v>
                </c:pt>
                <c:pt idx="358">
                  <c:v>45566</c:v>
                </c:pt>
                <c:pt idx="359">
                  <c:v>45597</c:v>
                </c:pt>
                <c:pt idx="360">
                  <c:v>45627</c:v>
                </c:pt>
                <c:pt idx="361">
                  <c:v>45658</c:v>
                </c:pt>
                <c:pt idx="362">
                  <c:v>45689</c:v>
                </c:pt>
                <c:pt idx="363">
                  <c:v>45717</c:v>
                </c:pt>
                <c:pt idx="364">
                  <c:v>45748</c:v>
                </c:pt>
                <c:pt idx="365">
                  <c:v>45778</c:v>
                </c:pt>
                <c:pt idx="366">
                  <c:v>45809</c:v>
                </c:pt>
                <c:pt idx="367">
                  <c:v>45839</c:v>
                </c:pt>
                <c:pt idx="368">
                  <c:v>45870</c:v>
                </c:pt>
                <c:pt idx="369">
                  <c:v>45901</c:v>
                </c:pt>
                <c:pt idx="370">
                  <c:v>45931</c:v>
                </c:pt>
                <c:pt idx="371">
                  <c:v>45962</c:v>
                </c:pt>
                <c:pt idx="372">
                  <c:v>45992</c:v>
                </c:pt>
                <c:pt idx="373">
                  <c:v>46023</c:v>
                </c:pt>
                <c:pt idx="374">
                  <c:v>46054</c:v>
                </c:pt>
                <c:pt idx="375">
                  <c:v>46082</c:v>
                </c:pt>
                <c:pt idx="376">
                  <c:v>46113</c:v>
                </c:pt>
                <c:pt idx="377">
                  <c:v>46143</c:v>
                </c:pt>
                <c:pt idx="378">
                  <c:v>46174</c:v>
                </c:pt>
                <c:pt idx="379">
                  <c:v>46204</c:v>
                </c:pt>
                <c:pt idx="380">
                  <c:v>46235</c:v>
                </c:pt>
                <c:pt idx="381">
                  <c:v>46266</c:v>
                </c:pt>
                <c:pt idx="382">
                  <c:v>46296</c:v>
                </c:pt>
                <c:pt idx="383">
                  <c:v>46327</c:v>
                </c:pt>
                <c:pt idx="384">
                  <c:v>46357</c:v>
                </c:pt>
                <c:pt idx="385">
                  <c:v>46388</c:v>
                </c:pt>
                <c:pt idx="386">
                  <c:v>46419</c:v>
                </c:pt>
                <c:pt idx="387">
                  <c:v>46447</c:v>
                </c:pt>
                <c:pt idx="388">
                  <c:v>46478</c:v>
                </c:pt>
                <c:pt idx="389">
                  <c:v>46508</c:v>
                </c:pt>
                <c:pt idx="390">
                  <c:v>46539</c:v>
                </c:pt>
                <c:pt idx="391">
                  <c:v>46569</c:v>
                </c:pt>
                <c:pt idx="392">
                  <c:v>46600</c:v>
                </c:pt>
                <c:pt idx="393">
                  <c:v>46631</c:v>
                </c:pt>
                <c:pt idx="394">
                  <c:v>46661</c:v>
                </c:pt>
                <c:pt idx="395">
                  <c:v>46692</c:v>
                </c:pt>
                <c:pt idx="396">
                  <c:v>46722</c:v>
                </c:pt>
                <c:pt idx="397">
                  <c:v>46753</c:v>
                </c:pt>
                <c:pt idx="398">
                  <c:v>46784</c:v>
                </c:pt>
                <c:pt idx="399">
                  <c:v>46813</c:v>
                </c:pt>
                <c:pt idx="400">
                  <c:v>46844</c:v>
                </c:pt>
                <c:pt idx="401">
                  <c:v>46874</c:v>
                </c:pt>
                <c:pt idx="402">
                  <c:v>46905</c:v>
                </c:pt>
                <c:pt idx="403">
                  <c:v>46935</c:v>
                </c:pt>
                <c:pt idx="404">
                  <c:v>46966</c:v>
                </c:pt>
                <c:pt idx="405">
                  <c:v>46997</c:v>
                </c:pt>
                <c:pt idx="406">
                  <c:v>47027</c:v>
                </c:pt>
              </c:numCache>
            </c:numRef>
          </c:cat>
          <c:val>
            <c:numRef>
              <c:f>Proyeccion_NPL!$AO$5:$AO$411</c:f>
              <c:numCache>
                <c:formatCode>0.0</c:formatCode>
                <c:ptCount val="407"/>
                <c:pt idx="0">
                  <c:v>1127.46153</c:v>
                </c:pt>
                <c:pt idx="1">
                  <c:v>1281.6235700000002</c:v>
                </c:pt>
                <c:pt idx="2">
                  <c:v>1364.8952400000001</c:v>
                </c:pt>
                <c:pt idx="3">
                  <c:v>1338.2470900000001</c:v>
                </c:pt>
                <c:pt idx="4">
                  <c:v>1441.69902</c:v>
                </c:pt>
                <c:pt idx="5">
                  <c:v>1456.3904500000001</c:v>
                </c:pt>
                <c:pt idx="6">
                  <c:v>1445.61661</c:v>
                </c:pt>
                <c:pt idx="7">
                  <c:v>1634.6033299999999</c:v>
                </c:pt>
                <c:pt idx="8">
                  <c:v>1673.1223799999998</c:v>
                </c:pt>
                <c:pt idx="9">
                  <c:v>1656.9222600000003</c:v>
                </c:pt>
                <c:pt idx="10">
                  <c:v>1737.8519900000006</c:v>
                </c:pt>
                <c:pt idx="11">
                  <c:v>1804.4614800000002</c:v>
                </c:pt>
                <c:pt idx="12">
                  <c:v>1729.0909499999998</c:v>
                </c:pt>
                <c:pt idx="13">
                  <c:v>1919.5543700000001</c:v>
                </c:pt>
                <c:pt idx="14">
                  <c:v>2018.9306799999999</c:v>
                </c:pt>
                <c:pt idx="15">
                  <c:v>2048.1229899999998</c:v>
                </c:pt>
                <c:pt idx="16">
                  <c:v>2197.3096599999999</c:v>
                </c:pt>
                <c:pt idx="17">
                  <c:v>2230.7429599999996</c:v>
                </c:pt>
                <c:pt idx="18">
                  <c:v>2228.4555300000002</c:v>
                </c:pt>
                <c:pt idx="19">
                  <c:v>2382.1220799999996</c:v>
                </c:pt>
                <c:pt idx="20">
                  <c:v>2516.9003999999995</c:v>
                </c:pt>
                <c:pt idx="21">
                  <c:v>2541.6023599999999</c:v>
                </c:pt>
                <c:pt idx="22">
                  <c:v>2688.9830999999999</c:v>
                </c:pt>
                <c:pt idx="23">
                  <c:v>2797.9581499999999</c:v>
                </c:pt>
                <c:pt idx="24">
                  <c:v>2535.5753099999984</c:v>
                </c:pt>
                <c:pt idx="25">
                  <c:v>2757.5579299999999</c:v>
                </c:pt>
                <c:pt idx="26">
                  <c:v>2892.8361800000002</c:v>
                </c:pt>
                <c:pt idx="27">
                  <c:v>3019.8953499999998</c:v>
                </c:pt>
                <c:pt idx="28">
                  <c:v>3015.6501200000007</c:v>
                </c:pt>
                <c:pt idx="29">
                  <c:v>3071.4501299999997</c:v>
                </c:pt>
                <c:pt idx="30">
                  <c:v>3046.6202199999998</c:v>
                </c:pt>
                <c:pt idx="31">
                  <c:v>3151.4838600000003</c:v>
                </c:pt>
                <c:pt idx="32">
                  <c:v>3287.0774899999997</c:v>
                </c:pt>
                <c:pt idx="33">
                  <c:v>3287.08995</c:v>
                </c:pt>
                <c:pt idx="34">
                  <c:v>3321.3727200000003</c:v>
                </c:pt>
                <c:pt idx="35">
                  <c:v>3464.7288099999996</c:v>
                </c:pt>
                <c:pt idx="36">
                  <c:v>3225.5827199999994</c:v>
                </c:pt>
                <c:pt idx="37">
                  <c:v>3368.8095000000003</c:v>
                </c:pt>
                <c:pt idx="38">
                  <c:v>3690.0831899999998</c:v>
                </c:pt>
                <c:pt idx="39">
                  <c:v>3950.6801600000003</c:v>
                </c:pt>
                <c:pt idx="40">
                  <c:v>4089.6464899999996</c:v>
                </c:pt>
                <c:pt idx="41">
                  <c:v>4187.7152599999999</c:v>
                </c:pt>
                <c:pt idx="42">
                  <c:v>4319.3141000000005</c:v>
                </c:pt>
                <c:pt idx="43">
                  <c:v>4466.8699200000001</c:v>
                </c:pt>
                <c:pt idx="44">
                  <c:v>4786.4520100000009</c:v>
                </c:pt>
                <c:pt idx="45">
                  <c:v>4906.4054999999998</c:v>
                </c:pt>
                <c:pt idx="46">
                  <c:v>5423.5904499999997</c:v>
                </c:pt>
                <c:pt idx="47">
                  <c:v>5906.70064</c:v>
                </c:pt>
                <c:pt idx="48">
                  <c:v>5687.7837499999987</c:v>
                </c:pt>
                <c:pt idx="49">
                  <c:v>6511.7163200000005</c:v>
                </c:pt>
                <c:pt idx="50">
                  <c:v>6908.9169200000006</c:v>
                </c:pt>
                <c:pt idx="51">
                  <c:v>7254.8670399999992</c:v>
                </c:pt>
                <c:pt idx="52">
                  <c:v>7753.47264</c:v>
                </c:pt>
                <c:pt idx="53">
                  <c:v>7508.7347499999996</c:v>
                </c:pt>
                <c:pt idx="54">
                  <c:v>7211.5246000000061</c:v>
                </c:pt>
                <c:pt idx="55">
                  <c:v>6995.8828400000002</c:v>
                </c:pt>
                <c:pt idx="56">
                  <c:v>6959.3667299999997</c:v>
                </c:pt>
                <c:pt idx="57">
                  <c:v>6971.92533</c:v>
                </c:pt>
                <c:pt idx="58">
                  <c:v>7378.8135299999994</c:v>
                </c:pt>
                <c:pt idx="59">
                  <c:v>8417.2972599999994</c:v>
                </c:pt>
                <c:pt idx="60">
                  <c:v>6918.6111399999991</c:v>
                </c:pt>
                <c:pt idx="61">
                  <c:v>6280.3516500000005</c:v>
                </c:pt>
                <c:pt idx="62">
                  <c:v>6196.7642200000009</c:v>
                </c:pt>
                <c:pt idx="63">
                  <c:v>5799.4378500000003</c:v>
                </c:pt>
                <c:pt idx="64">
                  <c:v>5545.6451699999998</c:v>
                </c:pt>
                <c:pt idx="65">
                  <c:v>5401.06855</c:v>
                </c:pt>
                <c:pt idx="66">
                  <c:v>5089.5777900000003</c:v>
                </c:pt>
                <c:pt idx="67">
                  <c:v>5590.2909499999996</c:v>
                </c:pt>
                <c:pt idx="68">
                  <c:v>5720.6517000000003</c:v>
                </c:pt>
                <c:pt idx="69">
                  <c:v>5906.3625300000003</c:v>
                </c:pt>
                <c:pt idx="70">
                  <c:v>5429.3881999999994</c:v>
                </c:pt>
                <c:pt idx="71">
                  <c:v>5424.3657299999995</c:v>
                </c:pt>
                <c:pt idx="72">
                  <c:v>5210.5444599999992</c:v>
                </c:pt>
                <c:pt idx="73">
                  <c:v>5405.1017599999996</c:v>
                </c:pt>
                <c:pt idx="74">
                  <c:v>5386.6446299999998</c:v>
                </c:pt>
                <c:pt idx="75">
                  <c:v>5384.7119999999995</c:v>
                </c:pt>
                <c:pt idx="76">
                  <c:v>5315.60088</c:v>
                </c:pt>
                <c:pt idx="77">
                  <c:v>5216.8832100000009</c:v>
                </c:pt>
                <c:pt idx="78">
                  <c:v>5104.9176299999999</c:v>
                </c:pt>
                <c:pt idx="79">
                  <c:v>5147.0989</c:v>
                </c:pt>
                <c:pt idx="80">
                  <c:v>5152.2473299999983</c:v>
                </c:pt>
                <c:pt idx="81">
                  <c:v>5101.9612900000002</c:v>
                </c:pt>
                <c:pt idx="82">
                  <c:v>5038.5996399999995</c:v>
                </c:pt>
                <c:pt idx="83">
                  <c:v>4994.7966400000005</c:v>
                </c:pt>
                <c:pt idx="84">
                  <c:v>4639.6421799999998</c:v>
                </c:pt>
                <c:pt idx="85">
                  <c:v>5005.3719500000007</c:v>
                </c:pt>
                <c:pt idx="86">
                  <c:v>5007.0639099999999</c:v>
                </c:pt>
                <c:pt idx="87">
                  <c:v>4975.1817200000005</c:v>
                </c:pt>
                <c:pt idx="88">
                  <c:v>4908.6492699999999</c:v>
                </c:pt>
                <c:pt idx="89">
                  <c:v>4893.9944599999944</c:v>
                </c:pt>
                <c:pt idx="90">
                  <c:v>4769.8098199999986</c:v>
                </c:pt>
                <c:pt idx="91">
                  <c:v>4699.5640899999989</c:v>
                </c:pt>
                <c:pt idx="92">
                  <c:v>4637.4542199999996</c:v>
                </c:pt>
                <c:pt idx="93">
                  <c:v>4608.0410299999985</c:v>
                </c:pt>
                <c:pt idx="94">
                  <c:v>4559.7839700000004</c:v>
                </c:pt>
                <c:pt idx="95">
                  <c:v>4593.1617900000001</c:v>
                </c:pt>
                <c:pt idx="96">
                  <c:v>4360.6873799999994</c:v>
                </c:pt>
                <c:pt idx="97">
                  <c:v>4376.6388900000002</c:v>
                </c:pt>
                <c:pt idx="98">
                  <c:v>4403.2420599999996</c:v>
                </c:pt>
                <c:pt idx="99">
                  <c:v>4368.4103499999992</c:v>
                </c:pt>
                <c:pt idx="100">
                  <c:v>4313.1951600000011</c:v>
                </c:pt>
                <c:pt idx="101">
                  <c:v>4326.9689900000003</c:v>
                </c:pt>
                <c:pt idx="102">
                  <c:v>4152.5145200000006</c:v>
                </c:pt>
                <c:pt idx="103">
                  <c:v>4059.0591199999999</c:v>
                </c:pt>
                <c:pt idx="104">
                  <c:v>4102.3586699999996</c:v>
                </c:pt>
                <c:pt idx="105">
                  <c:v>4019.5218500000005</c:v>
                </c:pt>
                <c:pt idx="106">
                  <c:v>3971.8081599999969</c:v>
                </c:pt>
                <c:pt idx="107">
                  <c:v>3888.8881399999991</c:v>
                </c:pt>
                <c:pt idx="108">
                  <c:v>3573.4168800000025</c:v>
                </c:pt>
                <c:pt idx="109">
                  <c:v>3801.2392800000089</c:v>
                </c:pt>
                <c:pt idx="110">
                  <c:v>3763.789360000002</c:v>
                </c:pt>
                <c:pt idx="111">
                  <c:v>3691.520709999998</c:v>
                </c:pt>
                <c:pt idx="112">
                  <c:v>3717.6413599999973</c:v>
                </c:pt>
                <c:pt idx="113">
                  <c:v>3549.9839499999989</c:v>
                </c:pt>
                <c:pt idx="114">
                  <c:v>3081.1193800000024</c:v>
                </c:pt>
                <c:pt idx="115">
                  <c:v>3137.5478199999989</c:v>
                </c:pt>
                <c:pt idx="116">
                  <c:v>2886.9006499999964</c:v>
                </c:pt>
                <c:pt idx="117">
                  <c:v>2618.6231600000037</c:v>
                </c:pt>
                <c:pt idx="118">
                  <c:v>2612.8515299999963</c:v>
                </c:pt>
                <c:pt idx="119">
                  <c:v>2458.7838100000013</c:v>
                </c:pt>
                <c:pt idx="120">
                  <c:v>2011.8031900000019</c:v>
                </c:pt>
                <c:pt idx="121">
                  <c:v>2149.6418199999971</c:v>
                </c:pt>
                <c:pt idx="122">
                  <c:v>2175.488420000001</c:v>
                </c:pt>
                <c:pt idx="123">
                  <c:v>2170.6712200000002</c:v>
                </c:pt>
                <c:pt idx="124">
                  <c:v>2172.5582799999984</c:v>
                </c:pt>
                <c:pt idx="125">
                  <c:v>2224.204389999994</c:v>
                </c:pt>
                <c:pt idx="126">
                  <c:v>2093.6511699999996</c:v>
                </c:pt>
                <c:pt idx="127">
                  <c:v>2192.6494499999926</c:v>
                </c:pt>
                <c:pt idx="128">
                  <c:v>2166.5639599999968</c:v>
                </c:pt>
                <c:pt idx="129">
                  <c:v>2119.7070299999996</c:v>
                </c:pt>
                <c:pt idx="130">
                  <c:v>2206.86753</c:v>
                </c:pt>
                <c:pt idx="131">
                  <c:v>2163.272200000004</c:v>
                </c:pt>
                <c:pt idx="132">
                  <c:v>1861.7988600000022</c:v>
                </c:pt>
                <c:pt idx="133">
                  <c:v>2079.7333500000018</c:v>
                </c:pt>
                <c:pt idx="134">
                  <c:v>2162.6480900000124</c:v>
                </c:pt>
                <c:pt idx="135">
                  <c:v>2234.5219600000019</c:v>
                </c:pt>
                <c:pt idx="136">
                  <c:v>2393.4651800000024</c:v>
                </c:pt>
                <c:pt idx="137">
                  <c:v>2745.3490999999999</c:v>
                </c:pt>
                <c:pt idx="138">
                  <c:v>2320.1528499999968</c:v>
                </c:pt>
                <c:pt idx="139">
                  <c:v>2481.6709800000008</c:v>
                </c:pt>
                <c:pt idx="140">
                  <c:v>2330.3882899999994</c:v>
                </c:pt>
                <c:pt idx="141">
                  <c:v>2427.7804100000099</c:v>
                </c:pt>
                <c:pt idx="142">
                  <c:v>2516.82303</c:v>
                </c:pt>
                <c:pt idx="143">
                  <c:v>2525.7542799999974</c:v>
                </c:pt>
                <c:pt idx="144">
                  <c:v>2456.5357900000013</c:v>
                </c:pt>
                <c:pt idx="145">
                  <c:v>2655.7533099999996</c:v>
                </c:pt>
                <c:pt idx="146">
                  <c:v>2776.3726099999935</c:v>
                </c:pt>
                <c:pt idx="147">
                  <c:v>2830.3729599999915</c:v>
                </c:pt>
                <c:pt idx="148">
                  <c:v>3069.7655899999982</c:v>
                </c:pt>
                <c:pt idx="149">
                  <c:v>3065.618609999995</c:v>
                </c:pt>
                <c:pt idx="150">
                  <c:v>3217.9749299999999</c:v>
                </c:pt>
                <c:pt idx="151">
                  <c:v>3437.2720000000058</c:v>
                </c:pt>
                <c:pt idx="152">
                  <c:v>3478.0343700000112</c:v>
                </c:pt>
                <c:pt idx="153">
                  <c:v>3636.388710000007</c:v>
                </c:pt>
                <c:pt idx="154">
                  <c:v>3804.6959199999997</c:v>
                </c:pt>
                <c:pt idx="155">
                  <c:v>4062.3482799999902</c:v>
                </c:pt>
                <c:pt idx="156">
                  <c:v>3916.2128900000102</c:v>
                </c:pt>
                <c:pt idx="157">
                  <c:v>4245.0099600000049</c:v>
                </c:pt>
                <c:pt idx="158">
                  <c:v>4472.0538799999995</c:v>
                </c:pt>
                <c:pt idx="159">
                  <c:v>4907.0017200000048</c:v>
                </c:pt>
                <c:pt idx="160">
                  <c:v>4991.6897699999918</c:v>
                </c:pt>
                <c:pt idx="161">
                  <c:v>5234.4880899999962</c:v>
                </c:pt>
                <c:pt idx="162">
                  <c:v>5121.391359999986</c:v>
                </c:pt>
                <c:pt idx="163">
                  <c:v>5218.0185600000023</c:v>
                </c:pt>
                <c:pt idx="164">
                  <c:v>5605.6318200000132</c:v>
                </c:pt>
                <c:pt idx="165">
                  <c:v>5636.5152899999948</c:v>
                </c:pt>
                <c:pt idx="166">
                  <c:v>5757.1433399999996</c:v>
                </c:pt>
                <c:pt idx="167">
                  <c:v>6223.8127100000011</c:v>
                </c:pt>
                <c:pt idx="168">
                  <c:v>5758.7476600000018</c:v>
                </c:pt>
                <c:pt idx="169">
                  <c:v>6245.3881399999918</c:v>
                </c:pt>
                <c:pt idx="170">
                  <c:v>6453.730789999986</c:v>
                </c:pt>
                <c:pt idx="171">
                  <c:v>6508.8536599999989</c:v>
                </c:pt>
                <c:pt idx="172">
                  <c:v>6706.9604800000043</c:v>
                </c:pt>
                <c:pt idx="173">
                  <c:v>6797.4050900000102</c:v>
                </c:pt>
                <c:pt idx="174">
                  <c:v>6676.0194300000176</c:v>
                </c:pt>
                <c:pt idx="175">
                  <c:v>6532.6281300000237</c:v>
                </c:pt>
                <c:pt idx="176">
                  <c:v>6751.2081700000053</c:v>
                </c:pt>
                <c:pt idx="177">
                  <c:v>6445.1007000000027</c:v>
                </c:pt>
                <c:pt idx="178">
                  <c:v>6516.8918399999939</c:v>
                </c:pt>
                <c:pt idx="179">
                  <c:v>6653.8792700000013</c:v>
                </c:pt>
                <c:pt idx="180">
                  <c:v>5929.0070799999994</c:v>
                </c:pt>
                <c:pt idx="181">
                  <c:v>6271.682800000006</c:v>
                </c:pt>
                <c:pt idx="182">
                  <c:v>6439.4489000000012</c:v>
                </c:pt>
                <c:pt idx="183">
                  <c:v>6413.10249999999</c:v>
                </c:pt>
                <c:pt idx="184">
                  <c:v>6490.0655100000022</c:v>
                </c:pt>
                <c:pt idx="185">
                  <c:v>6274.6376199999931</c:v>
                </c:pt>
                <c:pt idx="186">
                  <c:v>5905.9071400000075</c:v>
                </c:pt>
                <c:pt idx="187">
                  <c:v>6000.0221499999916</c:v>
                </c:pt>
                <c:pt idx="188">
                  <c:v>5827.4655399999956</c:v>
                </c:pt>
                <c:pt idx="189">
                  <c:v>5414.1197999999931</c:v>
                </c:pt>
                <c:pt idx="190">
                  <c:v>5467.7726899999907</c:v>
                </c:pt>
                <c:pt idx="191">
                  <c:v>5371.1682700000174</c:v>
                </c:pt>
                <c:pt idx="192">
                  <c:v>4735.3813799999989</c:v>
                </c:pt>
                <c:pt idx="193">
                  <c:v>5071.9520499999999</c:v>
                </c:pt>
                <c:pt idx="194">
                  <c:v>5212.9074599999913</c:v>
                </c:pt>
                <c:pt idx="195">
                  <c:v>5232.9654900000069</c:v>
                </c:pt>
                <c:pt idx="196">
                  <c:v>5413.4476999999879</c:v>
                </c:pt>
                <c:pt idx="197">
                  <c:v>5186.8967500000017</c:v>
                </c:pt>
                <c:pt idx="198">
                  <c:v>5108.0316000000112</c:v>
                </c:pt>
                <c:pt idx="199">
                  <c:v>5385.621850000005</c:v>
                </c:pt>
                <c:pt idx="200">
                  <c:v>5355.6931699999914</c:v>
                </c:pt>
                <c:pt idx="201">
                  <c:v>5468.2559399999864</c:v>
                </c:pt>
                <c:pt idx="202">
                  <c:v>5710.5807399999967</c:v>
                </c:pt>
                <c:pt idx="203">
                  <c:v>5635.7290100000164</c:v>
                </c:pt>
                <c:pt idx="204">
                  <c:v>5083.6818299999904</c:v>
                </c:pt>
                <c:pt idx="205">
                  <c:v>5551.6116900000216</c:v>
                </c:pt>
                <c:pt idx="206">
                  <c:v>5817.5576699999956</c:v>
                </c:pt>
                <c:pt idx="207">
                  <c:v>5866.2654300000104</c:v>
                </c:pt>
                <c:pt idx="208">
                  <c:v>6291.7145699999965</c:v>
                </c:pt>
                <c:pt idx="209">
                  <c:v>6260.6389600000066</c:v>
                </c:pt>
                <c:pt idx="210">
                  <c:v>6258.1220400000011</c:v>
                </c:pt>
                <c:pt idx="211">
                  <c:v>6553.072349999994</c:v>
                </c:pt>
                <c:pt idx="212">
                  <c:v>6462.5651599999701</c:v>
                </c:pt>
                <c:pt idx="213">
                  <c:v>6547.6765000000114</c:v>
                </c:pt>
                <c:pt idx="214">
                  <c:v>6583.8362200000147</c:v>
                </c:pt>
                <c:pt idx="215">
                  <c:v>6844.6159200000475</c:v>
                </c:pt>
                <c:pt idx="216">
                  <c:v>6594.8429199999755</c:v>
                </c:pt>
                <c:pt idx="217">
                  <c:v>7013.8064899999872</c:v>
                </c:pt>
                <c:pt idx="218">
                  <c:v>7177.2492900000107</c:v>
                </c:pt>
                <c:pt idx="219">
                  <c:v>7645.7221600000075</c:v>
                </c:pt>
                <c:pt idx="220">
                  <c:v>7769.7681499999835</c:v>
                </c:pt>
                <c:pt idx="221">
                  <c:v>7484.5586099999728</c:v>
                </c:pt>
                <c:pt idx="222">
                  <c:v>7443.4177499999923</c:v>
                </c:pt>
                <c:pt idx="223">
                  <c:v>7306.4191200000232</c:v>
                </c:pt>
                <c:pt idx="224">
                  <c:v>7557.504740000014</c:v>
                </c:pt>
                <c:pt idx="225">
                  <c:v>7646.8172200000026</c:v>
                </c:pt>
                <c:pt idx="226">
                  <c:v>7621.0604799999892</c:v>
                </c:pt>
                <c:pt idx="227">
                  <c:v>7906.1665800000101</c:v>
                </c:pt>
                <c:pt idx="228">
                  <c:v>7346.970719999973</c:v>
                </c:pt>
                <c:pt idx="229">
                  <c:v>7725.1643399999848</c:v>
                </c:pt>
                <c:pt idx="230">
                  <c:v>7979.0612100000117</c:v>
                </c:pt>
                <c:pt idx="231">
                  <c:v>8261.7623099999946</c:v>
                </c:pt>
                <c:pt idx="232">
                  <c:v>8523.0350000000071</c:v>
                </c:pt>
                <c:pt idx="233">
                  <c:v>8528.412860000004</c:v>
                </c:pt>
                <c:pt idx="234">
                  <c:v>8674.888310000013</c:v>
                </c:pt>
                <c:pt idx="235">
                  <c:v>8509.0884399999977</c:v>
                </c:pt>
                <c:pt idx="236">
                  <c:v>8921.1784499999885</c:v>
                </c:pt>
                <c:pt idx="237">
                  <c:v>8930.4088000000156</c:v>
                </c:pt>
                <c:pt idx="238">
                  <c:v>8909.5749999999498</c:v>
                </c:pt>
                <c:pt idx="239">
                  <c:v>9197.0830399999813</c:v>
                </c:pt>
                <c:pt idx="240">
                  <c:v>8828.5524500000211</c:v>
                </c:pt>
                <c:pt idx="241">
                  <c:v>9254.3464399999993</c:v>
                </c:pt>
                <c:pt idx="242">
                  <c:v>9564.3576399999984</c:v>
                </c:pt>
                <c:pt idx="243">
                  <c:v>9558.971779999998</c:v>
                </c:pt>
                <c:pt idx="244">
                  <c:v>9855.2516299999988</c:v>
                </c:pt>
                <c:pt idx="245">
                  <c:v>10026.195529999999</c:v>
                </c:pt>
                <c:pt idx="246">
                  <c:v>10199.97827</c:v>
                </c:pt>
                <c:pt idx="247">
                  <c:v>10121.29163</c:v>
                </c:pt>
                <c:pt idx="248">
                  <c:v>10418.509180000001</c:v>
                </c:pt>
                <c:pt idx="249">
                  <c:v>10410.986510000001</c:v>
                </c:pt>
                <c:pt idx="250">
                  <c:v>10341.127480000001</c:v>
                </c:pt>
                <c:pt idx="251">
                  <c:v>10758.281360000001</c:v>
                </c:pt>
                <c:pt idx="252">
                  <c:v>10114.334079999997</c:v>
                </c:pt>
                <c:pt idx="253">
                  <c:v>10871.00526</c:v>
                </c:pt>
                <c:pt idx="254">
                  <c:v>11434.278330000001</c:v>
                </c:pt>
                <c:pt idx="255">
                  <c:v>11679.916430000001</c:v>
                </c:pt>
                <c:pt idx="256">
                  <c:v>11905.904550000001</c:v>
                </c:pt>
                <c:pt idx="257">
                  <c:v>12066.309660000003</c:v>
                </c:pt>
                <c:pt idx="258">
                  <c:v>11324.43432</c:v>
                </c:pt>
                <c:pt idx="259">
                  <c:v>12204.284810000001</c:v>
                </c:pt>
                <c:pt idx="260">
                  <c:v>12240.170589999998</c:v>
                </c:pt>
                <c:pt idx="261">
                  <c:v>12287.768979999999</c:v>
                </c:pt>
                <c:pt idx="262">
                  <c:v>12945.457739999996</c:v>
                </c:pt>
                <c:pt idx="263">
                  <c:v>13219.070980000002</c:v>
                </c:pt>
                <c:pt idx="264">
                  <c:v>12181.06013</c:v>
                </c:pt>
                <c:pt idx="265">
                  <c:v>14335.982709999998</c:v>
                </c:pt>
                <c:pt idx="266">
                  <c:v>14649.668870000001</c:v>
                </c:pt>
                <c:pt idx="267">
                  <c:v>15387.807229999999</c:v>
                </c:pt>
                <c:pt idx="268">
                  <c:v>16385.78068</c:v>
                </c:pt>
                <c:pt idx="269">
                  <c:v>16784.16301</c:v>
                </c:pt>
                <c:pt idx="270">
                  <c:v>16983.875930000002</c:v>
                </c:pt>
                <c:pt idx="271">
                  <c:v>17555.681909999999</c:v>
                </c:pt>
                <c:pt idx="272">
                  <c:v>17723.625400000001</c:v>
                </c:pt>
                <c:pt idx="273">
                  <c:v>18055.660209999998</c:v>
                </c:pt>
                <c:pt idx="274">
                  <c:v>18179.06035</c:v>
                </c:pt>
                <c:pt idx="275">
                  <c:v>18562.260499999997</c:v>
                </c:pt>
                <c:pt idx="276">
                  <c:v>17774.617539999999</c:v>
                </c:pt>
                <c:pt idx="277">
                  <c:v>18777.373149999999</c:v>
                </c:pt>
                <c:pt idx="278">
                  <c:v>19920.102699999996</c:v>
                </c:pt>
                <c:pt idx="279">
                  <c:v>20306.652450000001</c:v>
                </c:pt>
                <c:pt idx="280">
                  <c:v>20693.329470000001</c:v>
                </c:pt>
                <c:pt idx="281">
                  <c:v>20846.270950000006</c:v>
                </c:pt>
                <c:pt idx="282">
                  <c:v>20969.876699999997</c:v>
                </c:pt>
                <c:pt idx="283">
                  <c:v>21279.451260000002</c:v>
                </c:pt>
                <c:pt idx="284">
                  <c:v>21116.85298</c:v>
                </c:pt>
                <c:pt idx="285">
                  <c:v>21198.440620000001</c:v>
                </c:pt>
                <c:pt idx="286">
                  <c:v>21240.010170000001</c:v>
                </c:pt>
                <c:pt idx="287">
                  <c:v>21164.378769999999</c:v>
                </c:pt>
                <c:pt idx="288">
                  <c:v>19994.954100000003</c:v>
                </c:pt>
                <c:pt idx="289">
                  <c:v>20723.348220000003</c:v>
                </c:pt>
                <c:pt idx="290">
                  <c:v>20949.17929</c:v>
                </c:pt>
                <c:pt idx="291">
                  <c:v>21468.20854</c:v>
                </c:pt>
                <c:pt idx="292">
                  <c:v>22057.986580000001</c:v>
                </c:pt>
                <c:pt idx="293">
                  <c:v>21856.764110000004</c:v>
                </c:pt>
                <c:pt idx="294">
                  <c:v>21290.168090000003</c:v>
                </c:pt>
                <c:pt idx="295">
                  <c:v>21423.256549999998</c:v>
                </c:pt>
                <c:pt idx="296">
                  <c:v>20624.4061</c:v>
                </c:pt>
                <c:pt idx="297">
                  <c:v>20484.244700000003</c:v>
                </c:pt>
                <c:pt idx="298">
                  <c:v>21198.18907</c:v>
                </c:pt>
                <c:pt idx="299">
                  <c:v>21980.273459999997</c:v>
                </c:pt>
                <c:pt idx="300">
                  <c:v>20337.90552</c:v>
                </c:pt>
                <c:pt idx="301">
                  <c:v>21100.649029999997</c:v>
                </c:pt>
                <c:pt idx="302">
                  <c:v>21980.346469999997</c:v>
                </c:pt>
                <c:pt idx="303">
                  <c:v>21620.270960000002</c:v>
                </c:pt>
                <c:pt idx="304">
                  <c:v>21719.052070000002</c:v>
                </c:pt>
                <c:pt idx="305">
                  <c:v>20452.363659999995</c:v>
                </c:pt>
                <c:pt idx="306">
                  <c:v>19230.346530000003</c:v>
                </c:pt>
                <c:pt idx="307">
                  <c:v>19287.487269999998</c:v>
                </c:pt>
                <c:pt idx="308">
                  <c:v>21712.809799999999</c:v>
                </c:pt>
                <c:pt idx="309">
                  <c:v>23112.475439999998</c:v>
                </c:pt>
                <c:pt idx="310">
                  <c:v>24972.939760000008</c:v>
                </c:pt>
                <c:pt idx="311">
                  <c:v>25732.652570000002</c:v>
                </c:pt>
                <c:pt idx="312">
                  <c:v>24637.523929999999</c:v>
                </c:pt>
                <c:pt idx="313">
                  <c:v>25487.611430000004</c:v>
                </c:pt>
                <c:pt idx="314">
                  <c:v>25038.827020000001</c:v>
                </c:pt>
                <c:pt idx="315">
                  <c:v>24442.580109999999</c:v>
                </c:pt>
                <c:pt idx="316">
                  <c:v>24622.920159999998</c:v>
                </c:pt>
                <c:pt idx="317">
                  <c:v>24456.383860000002</c:v>
                </c:pt>
                <c:pt idx="318">
                  <c:v>23617.845419999998</c:v>
                </c:pt>
                <c:pt idx="319">
                  <c:v>23614.364440000005</c:v>
                </c:pt>
                <c:pt idx="320">
                  <c:v>23264.821060000002</c:v>
                </c:pt>
                <c:pt idx="321">
                  <c:v>22536.965629999995</c:v>
                </c:pt>
                <c:pt idx="322">
                  <c:v>22673.376270000004</c:v>
                </c:pt>
                <c:pt idx="323">
                  <c:v>22722.188999999998</c:v>
                </c:pt>
                <c:pt idx="324">
                  <c:v>21284.008129999998</c:v>
                </c:pt>
                <c:pt idx="325">
                  <c:v>22514.567430000003</c:v>
                </c:pt>
                <c:pt idx="326">
                  <c:v>22212.817949999997</c:v>
                </c:pt>
                <c:pt idx="327">
                  <c:v>21505.750660000002</c:v>
                </c:pt>
                <c:pt idx="328">
                  <c:v>21725.154289999991</c:v>
                </c:pt>
                <c:pt idx="329">
                  <c:v>21888.682440000004</c:v>
                </c:pt>
                <c:pt idx="330">
                  <c:v>21937.550380000004</c:v>
                </c:pt>
                <c:pt idx="331">
                  <c:v>21894.068020000006</c:v>
                </c:pt>
                <c:pt idx="332">
                  <c:v>22015.798199999997</c:v>
                </c:pt>
                <c:pt idx="333">
                  <c:v>22356.748289999996</c:v>
                </c:pt>
                <c:pt idx="334">
                  <c:v>23065.978399999996</c:v>
                </c:pt>
                <c:pt idx="335">
                  <c:v>23758.36318</c:v>
                </c:pt>
                <c:pt idx="336">
                  <c:v>23331.961290000003</c:v>
                </c:pt>
                <c:pt idx="337">
                  <c:v>24919.855319999999</c:v>
                </c:pt>
                <c:pt idx="338">
                  <c:v>26111.321610000003</c:v>
                </c:pt>
                <c:pt idx="339">
                  <c:v>27521.648459999997</c:v>
                </c:pt>
                <c:pt idx="340">
                  <c:v>29331.957409999999</c:v>
                </c:pt>
                <c:pt idx="341">
                  <c:v>29938.812420000002</c:v>
                </c:pt>
                <c:pt idx="342">
                  <c:v>30521.790749999996</c:v>
                </c:pt>
                <c:pt idx="343">
                  <c:v>31559.895329999999</c:v>
                </c:pt>
                <c:pt idx="344">
                  <c:v>31379.302880000003</c:v>
                </c:pt>
                <c:pt idx="345">
                  <c:v>33280.811536243447</c:v>
                </c:pt>
                <c:pt idx="346">
                  <c:v>34077.684717045093</c:v>
                </c:pt>
                <c:pt idx="347">
                  <c:v>35098.659718063514</c:v>
                </c:pt>
                <c:pt idx="348">
                  <c:v>35653.122167649541</c:v>
                </c:pt>
                <c:pt idx="349">
                  <c:v>35335.591599530824</c:v>
                </c:pt>
                <c:pt idx="350">
                  <c:v>35735.031511303976</c:v>
                </c:pt>
                <c:pt idx="351">
                  <c:v>34910.076661224935</c:v>
                </c:pt>
                <c:pt idx="352">
                  <c:v>35538.768188863891</c:v>
                </c:pt>
                <c:pt idx="353">
                  <c:v>35422.441393161011</c:v>
                </c:pt>
                <c:pt idx="354">
                  <c:v>34741.684724056759</c:v>
                </c:pt>
                <c:pt idx="355">
                  <c:v>35813.690955261016</c:v>
                </c:pt>
                <c:pt idx="356">
                  <c:v>35403.744782949878</c:v>
                </c:pt>
                <c:pt idx="357">
                  <c:v>34968.18212252231</c:v>
                </c:pt>
                <c:pt idx="358">
                  <c:v>34705.042128524183</c:v>
                </c:pt>
                <c:pt idx="359">
                  <c:v>33663.664572112575</c:v>
                </c:pt>
                <c:pt idx="360">
                  <c:v>31234.078906936746</c:v>
                </c:pt>
                <c:pt idx="361">
                  <c:v>31158.718648328664</c:v>
                </c:pt>
                <c:pt idx="362">
                  <c:v>31149.320724139201</c:v>
                </c:pt>
                <c:pt idx="363">
                  <c:v>29679.366179594967</c:v>
                </c:pt>
                <c:pt idx="364">
                  <c:v>29911.705732212118</c:v>
                </c:pt>
                <c:pt idx="365">
                  <c:v>29308.268318920283</c:v>
                </c:pt>
                <c:pt idx="366">
                  <c:v>27973.537315228263</c:v>
                </c:pt>
                <c:pt idx="367">
                  <c:v>28800.125808576267</c:v>
                </c:pt>
                <c:pt idx="368">
                  <c:v>28917.411723360579</c:v>
                </c:pt>
                <c:pt idx="369">
                  <c:v>29452.131388281792</c:v>
                </c:pt>
                <c:pt idx="370">
                  <c:v>29381.188205954444</c:v>
                </c:pt>
                <c:pt idx="371">
                  <c:v>28955.817790240995</c:v>
                </c:pt>
                <c:pt idx="372">
                  <c:v>28508.226449574897</c:v>
                </c:pt>
                <c:pt idx="373">
                  <c:v>28861.211694162994</c:v>
                </c:pt>
                <c:pt idx="374">
                  <c:v>27225.7861606152</c:v>
                </c:pt>
                <c:pt idx="375">
                  <c:v>27247.274039979267</c:v>
                </c:pt>
                <c:pt idx="376">
                  <c:v>27452.339088875764</c:v>
                </c:pt>
                <c:pt idx="377">
                  <c:v>27493.34921139674</c:v>
                </c:pt>
                <c:pt idx="378">
                  <c:v>27681.361836206059</c:v>
                </c:pt>
                <c:pt idx="379">
                  <c:v>27680.564418363116</c:v>
                </c:pt>
                <c:pt idx="380">
                  <c:v>27965.12362428043</c:v>
                </c:pt>
                <c:pt idx="381">
                  <c:v>28483.314268721879</c:v>
                </c:pt>
                <c:pt idx="382">
                  <c:v>28601.991536888992</c:v>
                </c:pt>
                <c:pt idx="383">
                  <c:v>28894.035845789324</c:v>
                </c:pt>
                <c:pt idx="384">
                  <c:v>28797.716791853403</c:v>
                </c:pt>
                <c:pt idx="385">
                  <c:v>28668.079148060511</c:v>
                </c:pt>
                <c:pt idx="386">
                  <c:v>27077.81625343996</c:v>
                </c:pt>
                <c:pt idx="387">
                  <c:v>27135.843030147844</c:v>
                </c:pt>
                <c:pt idx="388">
                  <c:v>27377.828802405151</c:v>
                </c:pt>
                <c:pt idx="389">
                  <c:v>27455.841917978305</c:v>
                </c:pt>
                <c:pt idx="390">
                  <c:v>27681.361836206059</c:v>
                </c:pt>
                <c:pt idx="391">
                  <c:v>27680.564418363116</c:v>
                </c:pt>
                <c:pt idx="392">
                  <c:v>27965.12362428043</c:v>
                </c:pt>
                <c:pt idx="393">
                  <c:v>28483.314268721879</c:v>
                </c:pt>
                <c:pt idx="394">
                  <c:v>28601.991536888992</c:v>
                </c:pt>
                <c:pt idx="395">
                  <c:v>28894.035845789324</c:v>
                </c:pt>
                <c:pt idx="396">
                  <c:v>28797.716791853403</c:v>
                </c:pt>
                <c:pt idx="397">
                  <c:v>28668.079148060511</c:v>
                </c:pt>
                <c:pt idx="398">
                  <c:v>27077.81625343996</c:v>
                </c:pt>
                <c:pt idx="399">
                  <c:v>27135.843030147844</c:v>
                </c:pt>
                <c:pt idx="400">
                  <c:v>27377.828802405151</c:v>
                </c:pt>
                <c:pt idx="401">
                  <c:v>27455.841917978305</c:v>
                </c:pt>
                <c:pt idx="402">
                  <c:v>27681.361836206059</c:v>
                </c:pt>
                <c:pt idx="403">
                  <c:v>27680.564418363116</c:v>
                </c:pt>
                <c:pt idx="404">
                  <c:v>27965.12362428043</c:v>
                </c:pt>
                <c:pt idx="405">
                  <c:v>28483.314268721879</c:v>
                </c:pt>
                <c:pt idx="406">
                  <c:v>28601.991536888992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1C71-4E5C-BF35-23FFC5797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0560"/>
        <c:axId val="2473824"/>
      </c:lineChart>
      <c:dateAx>
        <c:axId val="2473280"/>
        <c:scaling>
          <c:orientation val="minMax"/>
          <c:min val="39052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5120"/>
        <c:crosses val="autoZero"/>
        <c:auto val="1"/>
        <c:lblOffset val="100"/>
        <c:baseTimeUnit val="months"/>
      </c:dateAx>
      <c:valAx>
        <c:axId val="246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3280"/>
        <c:crosses val="autoZero"/>
        <c:crossBetween val="between"/>
      </c:valAx>
      <c:valAx>
        <c:axId val="2473824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0560"/>
        <c:crosses val="max"/>
        <c:crossBetween val="between"/>
      </c:valAx>
      <c:dateAx>
        <c:axId val="247056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73824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1.9026787319470245E-2"/>
          <c:y val="4.9901768172888016E-2"/>
          <c:w val="0.96651285431773237"/>
          <c:h val="0.89981139489194495"/>
        </c:manualLayout>
      </c:layout>
      <c:lineChart>
        <c:grouping val="standard"/>
        <c:varyColors val="0"/>
        <c:ser>
          <c:idx val="0"/>
          <c:order val="0"/>
          <c:tx>
            <c:strRef>
              <c:f>Proyeccion_NPL!$AH$4</c:f>
              <c:strCache>
                <c:ptCount val="1"/>
                <c:pt idx="0">
                  <c:v>Cartera comercial</c:v>
                </c:pt>
              </c:strCache>
            </c:strRef>
          </c:tx>
          <c:spPr>
            <a:ln w="28575" cap="rnd">
              <a:solidFill>
                <a:srgbClr val="004481"/>
              </a:solidFill>
              <a:round/>
            </a:ln>
            <a:effectLst/>
          </c:spPr>
          <c:marker>
            <c:symbol val="none"/>
          </c:marker>
          <c:cat>
            <c:numRef>
              <c:f>Proyeccion_NPL!$A$5:$A$411</c:f>
              <c:numCache>
                <c:formatCode>m/d/yyyy</c:formatCode>
                <c:ptCount val="407"/>
                <c:pt idx="0">
                  <c:v>34669</c:v>
                </c:pt>
                <c:pt idx="1">
                  <c:v>34700</c:v>
                </c:pt>
                <c:pt idx="2">
                  <c:v>34731</c:v>
                </c:pt>
                <c:pt idx="3">
                  <c:v>34759</c:v>
                </c:pt>
                <c:pt idx="4">
                  <c:v>34790</c:v>
                </c:pt>
                <c:pt idx="5">
                  <c:v>34820</c:v>
                </c:pt>
                <c:pt idx="6">
                  <c:v>34851</c:v>
                </c:pt>
                <c:pt idx="7">
                  <c:v>34881</c:v>
                </c:pt>
                <c:pt idx="8">
                  <c:v>34912</c:v>
                </c:pt>
                <c:pt idx="9">
                  <c:v>34943</c:v>
                </c:pt>
                <c:pt idx="10">
                  <c:v>34973</c:v>
                </c:pt>
                <c:pt idx="11">
                  <c:v>35004</c:v>
                </c:pt>
                <c:pt idx="12">
                  <c:v>35034</c:v>
                </c:pt>
                <c:pt idx="13">
                  <c:v>35065</c:v>
                </c:pt>
                <c:pt idx="14">
                  <c:v>35096</c:v>
                </c:pt>
                <c:pt idx="15">
                  <c:v>35125</c:v>
                </c:pt>
                <c:pt idx="16">
                  <c:v>35156</c:v>
                </c:pt>
                <c:pt idx="17">
                  <c:v>35186</c:v>
                </c:pt>
                <c:pt idx="18">
                  <c:v>35217</c:v>
                </c:pt>
                <c:pt idx="19">
                  <c:v>35247</c:v>
                </c:pt>
                <c:pt idx="20">
                  <c:v>35278</c:v>
                </c:pt>
                <c:pt idx="21">
                  <c:v>35309</c:v>
                </c:pt>
                <c:pt idx="22">
                  <c:v>35339</c:v>
                </c:pt>
                <c:pt idx="23">
                  <c:v>35370</c:v>
                </c:pt>
                <c:pt idx="24">
                  <c:v>35400</c:v>
                </c:pt>
                <c:pt idx="25">
                  <c:v>35431</c:v>
                </c:pt>
                <c:pt idx="26">
                  <c:v>35462</c:v>
                </c:pt>
                <c:pt idx="27">
                  <c:v>35490</c:v>
                </c:pt>
                <c:pt idx="28">
                  <c:v>35521</c:v>
                </c:pt>
                <c:pt idx="29">
                  <c:v>35551</c:v>
                </c:pt>
                <c:pt idx="30">
                  <c:v>35582</c:v>
                </c:pt>
                <c:pt idx="31">
                  <c:v>35612</c:v>
                </c:pt>
                <c:pt idx="32">
                  <c:v>35643</c:v>
                </c:pt>
                <c:pt idx="33">
                  <c:v>35674</c:v>
                </c:pt>
                <c:pt idx="34">
                  <c:v>35704</c:v>
                </c:pt>
                <c:pt idx="35">
                  <c:v>35735</c:v>
                </c:pt>
                <c:pt idx="36">
                  <c:v>35765</c:v>
                </c:pt>
                <c:pt idx="37">
                  <c:v>35796</c:v>
                </c:pt>
                <c:pt idx="38">
                  <c:v>35827</c:v>
                </c:pt>
                <c:pt idx="39">
                  <c:v>35855</c:v>
                </c:pt>
                <c:pt idx="40">
                  <c:v>35886</c:v>
                </c:pt>
                <c:pt idx="41">
                  <c:v>35916</c:v>
                </c:pt>
                <c:pt idx="42">
                  <c:v>35947</c:v>
                </c:pt>
                <c:pt idx="43">
                  <c:v>35977</c:v>
                </c:pt>
                <c:pt idx="44">
                  <c:v>36008</c:v>
                </c:pt>
                <c:pt idx="45">
                  <c:v>36039</c:v>
                </c:pt>
                <c:pt idx="46">
                  <c:v>36069</c:v>
                </c:pt>
                <c:pt idx="47">
                  <c:v>36100</c:v>
                </c:pt>
                <c:pt idx="48">
                  <c:v>36130</c:v>
                </c:pt>
                <c:pt idx="49">
                  <c:v>36161</c:v>
                </c:pt>
                <c:pt idx="50">
                  <c:v>36192</c:v>
                </c:pt>
                <c:pt idx="51">
                  <c:v>36220</c:v>
                </c:pt>
                <c:pt idx="52">
                  <c:v>36251</c:v>
                </c:pt>
                <c:pt idx="53">
                  <c:v>36281</c:v>
                </c:pt>
                <c:pt idx="54">
                  <c:v>36312</c:v>
                </c:pt>
                <c:pt idx="55">
                  <c:v>36342</c:v>
                </c:pt>
                <c:pt idx="56">
                  <c:v>36373</c:v>
                </c:pt>
                <c:pt idx="57">
                  <c:v>36404</c:v>
                </c:pt>
                <c:pt idx="58">
                  <c:v>36434</c:v>
                </c:pt>
                <c:pt idx="59">
                  <c:v>36465</c:v>
                </c:pt>
                <c:pt idx="60">
                  <c:v>36495</c:v>
                </c:pt>
                <c:pt idx="61">
                  <c:v>36526</c:v>
                </c:pt>
                <c:pt idx="62">
                  <c:v>36557</c:v>
                </c:pt>
                <c:pt idx="63">
                  <c:v>36586</c:v>
                </c:pt>
                <c:pt idx="64">
                  <c:v>36617</c:v>
                </c:pt>
                <c:pt idx="65">
                  <c:v>36647</c:v>
                </c:pt>
                <c:pt idx="66">
                  <c:v>36678</c:v>
                </c:pt>
                <c:pt idx="67">
                  <c:v>36708</c:v>
                </c:pt>
                <c:pt idx="68">
                  <c:v>36739</c:v>
                </c:pt>
                <c:pt idx="69">
                  <c:v>36770</c:v>
                </c:pt>
                <c:pt idx="70">
                  <c:v>36800</c:v>
                </c:pt>
                <c:pt idx="71">
                  <c:v>36831</c:v>
                </c:pt>
                <c:pt idx="72">
                  <c:v>36861</c:v>
                </c:pt>
                <c:pt idx="73">
                  <c:v>36892</c:v>
                </c:pt>
                <c:pt idx="74">
                  <c:v>36923</c:v>
                </c:pt>
                <c:pt idx="75">
                  <c:v>36951</c:v>
                </c:pt>
                <c:pt idx="76">
                  <c:v>36982</c:v>
                </c:pt>
                <c:pt idx="77">
                  <c:v>37012</c:v>
                </c:pt>
                <c:pt idx="78">
                  <c:v>37043</c:v>
                </c:pt>
                <c:pt idx="79">
                  <c:v>37073</c:v>
                </c:pt>
                <c:pt idx="80">
                  <c:v>37104</c:v>
                </c:pt>
                <c:pt idx="81">
                  <c:v>37135</c:v>
                </c:pt>
                <c:pt idx="82">
                  <c:v>37165</c:v>
                </c:pt>
                <c:pt idx="83">
                  <c:v>37196</c:v>
                </c:pt>
                <c:pt idx="84">
                  <c:v>37226</c:v>
                </c:pt>
                <c:pt idx="85">
                  <c:v>37257</c:v>
                </c:pt>
                <c:pt idx="86">
                  <c:v>37288</c:v>
                </c:pt>
                <c:pt idx="87">
                  <c:v>37316</c:v>
                </c:pt>
                <c:pt idx="88">
                  <c:v>37347</c:v>
                </c:pt>
                <c:pt idx="89">
                  <c:v>37377</c:v>
                </c:pt>
                <c:pt idx="90">
                  <c:v>37408</c:v>
                </c:pt>
                <c:pt idx="91">
                  <c:v>37438</c:v>
                </c:pt>
                <c:pt idx="92">
                  <c:v>37469</c:v>
                </c:pt>
                <c:pt idx="93">
                  <c:v>37500</c:v>
                </c:pt>
                <c:pt idx="94">
                  <c:v>37530</c:v>
                </c:pt>
                <c:pt idx="95">
                  <c:v>37561</c:v>
                </c:pt>
                <c:pt idx="96">
                  <c:v>37591</c:v>
                </c:pt>
                <c:pt idx="97">
                  <c:v>37622</c:v>
                </c:pt>
                <c:pt idx="98">
                  <c:v>37653</c:v>
                </c:pt>
                <c:pt idx="99">
                  <c:v>37681</c:v>
                </c:pt>
                <c:pt idx="100">
                  <c:v>37712</c:v>
                </c:pt>
                <c:pt idx="101">
                  <c:v>37742</c:v>
                </c:pt>
                <c:pt idx="102">
                  <c:v>37773</c:v>
                </c:pt>
                <c:pt idx="103">
                  <c:v>37803</c:v>
                </c:pt>
                <c:pt idx="104">
                  <c:v>37834</c:v>
                </c:pt>
                <c:pt idx="105">
                  <c:v>37865</c:v>
                </c:pt>
                <c:pt idx="106">
                  <c:v>37895</c:v>
                </c:pt>
                <c:pt idx="107">
                  <c:v>37926</c:v>
                </c:pt>
                <c:pt idx="108">
                  <c:v>37956</c:v>
                </c:pt>
                <c:pt idx="109">
                  <c:v>37987</c:v>
                </c:pt>
                <c:pt idx="110">
                  <c:v>38018</c:v>
                </c:pt>
                <c:pt idx="111">
                  <c:v>38047</c:v>
                </c:pt>
                <c:pt idx="112">
                  <c:v>38078</c:v>
                </c:pt>
                <c:pt idx="113">
                  <c:v>38108</c:v>
                </c:pt>
                <c:pt idx="114">
                  <c:v>38139</c:v>
                </c:pt>
                <c:pt idx="115">
                  <c:v>38169</c:v>
                </c:pt>
                <c:pt idx="116">
                  <c:v>38200</c:v>
                </c:pt>
                <c:pt idx="117">
                  <c:v>38231</c:v>
                </c:pt>
                <c:pt idx="118">
                  <c:v>38261</c:v>
                </c:pt>
                <c:pt idx="119">
                  <c:v>38292</c:v>
                </c:pt>
                <c:pt idx="120">
                  <c:v>38322</c:v>
                </c:pt>
                <c:pt idx="121">
                  <c:v>38353</c:v>
                </c:pt>
                <c:pt idx="122">
                  <c:v>38384</c:v>
                </c:pt>
                <c:pt idx="123">
                  <c:v>38412</c:v>
                </c:pt>
                <c:pt idx="124">
                  <c:v>38443</c:v>
                </c:pt>
                <c:pt idx="125">
                  <c:v>38473</c:v>
                </c:pt>
                <c:pt idx="126">
                  <c:v>38504</c:v>
                </c:pt>
                <c:pt idx="127">
                  <c:v>38534</c:v>
                </c:pt>
                <c:pt idx="128">
                  <c:v>38565</c:v>
                </c:pt>
                <c:pt idx="129">
                  <c:v>38596</c:v>
                </c:pt>
                <c:pt idx="130">
                  <c:v>38626</c:v>
                </c:pt>
                <c:pt idx="131">
                  <c:v>38657</c:v>
                </c:pt>
                <c:pt idx="132">
                  <c:v>38687</c:v>
                </c:pt>
                <c:pt idx="133">
                  <c:v>38718</c:v>
                </c:pt>
                <c:pt idx="134">
                  <c:v>38749</c:v>
                </c:pt>
                <c:pt idx="135">
                  <c:v>38777</c:v>
                </c:pt>
                <c:pt idx="136">
                  <c:v>38808</c:v>
                </c:pt>
                <c:pt idx="137">
                  <c:v>38838</c:v>
                </c:pt>
                <c:pt idx="138">
                  <c:v>38869</c:v>
                </c:pt>
                <c:pt idx="139">
                  <c:v>38899</c:v>
                </c:pt>
                <c:pt idx="140">
                  <c:v>38930</c:v>
                </c:pt>
                <c:pt idx="141">
                  <c:v>38961</c:v>
                </c:pt>
                <c:pt idx="142">
                  <c:v>38991</c:v>
                </c:pt>
                <c:pt idx="143">
                  <c:v>39022</c:v>
                </c:pt>
                <c:pt idx="144">
                  <c:v>39052</c:v>
                </c:pt>
                <c:pt idx="145">
                  <c:v>39083</c:v>
                </c:pt>
                <c:pt idx="146">
                  <c:v>39114</c:v>
                </c:pt>
                <c:pt idx="147">
                  <c:v>39142</c:v>
                </c:pt>
                <c:pt idx="148">
                  <c:v>39173</c:v>
                </c:pt>
                <c:pt idx="149">
                  <c:v>39203</c:v>
                </c:pt>
                <c:pt idx="150">
                  <c:v>39234</c:v>
                </c:pt>
                <c:pt idx="151">
                  <c:v>39264</c:v>
                </c:pt>
                <c:pt idx="152">
                  <c:v>39295</c:v>
                </c:pt>
                <c:pt idx="153">
                  <c:v>39326</c:v>
                </c:pt>
                <c:pt idx="154">
                  <c:v>39356</c:v>
                </c:pt>
                <c:pt idx="155">
                  <c:v>39387</c:v>
                </c:pt>
                <c:pt idx="156">
                  <c:v>39417</c:v>
                </c:pt>
                <c:pt idx="157">
                  <c:v>39448</c:v>
                </c:pt>
                <c:pt idx="158">
                  <c:v>39479</c:v>
                </c:pt>
                <c:pt idx="159">
                  <c:v>39508</c:v>
                </c:pt>
                <c:pt idx="160">
                  <c:v>39539</c:v>
                </c:pt>
                <c:pt idx="161">
                  <c:v>39569</c:v>
                </c:pt>
                <c:pt idx="162">
                  <c:v>39600</c:v>
                </c:pt>
                <c:pt idx="163">
                  <c:v>39630</c:v>
                </c:pt>
                <c:pt idx="164">
                  <c:v>39661</c:v>
                </c:pt>
                <c:pt idx="165">
                  <c:v>39692</c:v>
                </c:pt>
                <c:pt idx="166">
                  <c:v>39722</c:v>
                </c:pt>
                <c:pt idx="167">
                  <c:v>39753</c:v>
                </c:pt>
                <c:pt idx="168">
                  <c:v>39783</c:v>
                </c:pt>
                <c:pt idx="169">
                  <c:v>39814</c:v>
                </c:pt>
                <c:pt idx="170">
                  <c:v>39845</c:v>
                </c:pt>
                <c:pt idx="171">
                  <c:v>39873</c:v>
                </c:pt>
                <c:pt idx="172">
                  <c:v>39904</c:v>
                </c:pt>
                <c:pt idx="173">
                  <c:v>39934</c:v>
                </c:pt>
                <c:pt idx="174">
                  <c:v>39965</c:v>
                </c:pt>
                <c:pt idx="175">
                  <c:v>39995</c:v>
                </c:pt>
                <c:pt idx="176">
                  <c:v>40026</c:v>
                </c:pt>
                <c:pt idx="177">
                  <c:v>40057</c:v>
                </c:pt>
                <c:pt idx="178">
                  <c:v>40087</c:v>
                </c:pt>
                <c:pt idx="179">
                  <c:v>40118</c:v>
                </c:pt>
                <c:pt idx="180">
                  <c:v>40148</c:v>
                </c:pt>
                <c:pt idx="181">
                  <c:v>40179</c:v>
                </c:pt>
                <c:pt idx="182">
                  <c:v>40210</c:v>
                </c:pt>
                <c:pt idx="183">
                  <c:v>40238</c:v>
                </c:pt>
                <c:pt idx="184">
                  <c:v>40269</c:v>
                </c:pt>
                <c:pt idx="185">
                  <c:v>40299</c:v>
                </c:pt>
                <c:pt idx="186">
                  <c:v>40330</c:v>
                </c:pt>
                <c:pt idx="187">
                  <c:v>40360</c:v>
                </c:pt>
                <c:pt idx="188">
                  <c:v>40391</c:v>
                </c:pt>
                <c:pt idx="189">
                  <c:v>40422</c:v>
                </c:pt>
                <c:pt idx="190">
                  <c:v>40452</c:v>
                </c:pt>
                <c:pt idx="191">
                  <c:v>40483</c:v>
                </c:pt>
                <c:pt idx="192">
                  <c:v>40513</c:v>
                </c:pt>
                <c:pt idx="193">
                  <c:v>40544</c:v>
                </c:pt>
                <c:pt idx="194">
                  <c:v>40575</c:v>
                </c:pt>
                <c:pt idx="195">
                  <c:v>40603</c:v>
                </c:pt>
                <c:pt idx="196">
                  <c:v>40634</c:v>
                </c:pt>
                <c:pt idx="197">
                  <c:v>40664</c:v>
                </c:pt>
                <c:pt idx="198">
                  <c:v>40695</c:v>
                </c:pt>
                <c:pt idx="199">
                  <c:v>40725</c:v>
                </c:pt>
                <c:pt idx="200">
                  <c:v>40756</c:v>
                </c:pt>
                <c:pt idx="201">
                  <c:v>40787</c:v>
                </c:pt>
                <c:pt idx="202">
                  <c:v>40817</c:v>
                </c:pt>
                <c:pt idx="203">
                  <c:v>40848</c:v>
                </c:pt>
                <c:pt idx="204">
                  <c:v>40878</c:v>
                </c:pt>
                <c:pt idx="205">
                  <c:v>40909</c:v>
                </c:pt>
                <c:pt idx="206">
                  <c:v>40940</c:v>
                </c:pt>
                <c:pt idx="207">
                  <c:v>40969</c:v>
                </c:pt>
                <c:pt idx="208">
                  <c:v>41000</c:v>
                </c:pt>
                <c:pt idx="209">
                  <c:v>41030</c:v>
                </c:pt>
                <c:pt idx="210">
                  <c:v>41061</c:v>
                </c:pt>
                <c:pt idx="211">
                  <c:v>41091</c:v>
                </c:pt>
                <c:pt idx="212">
                  <c:v>41122</c:v>
                </c:pt>
                <c:pt idx="213">
                  <c:v>41153</c:v>
                </c:pt>
                <c:pt idx="214">
                  <c:v>41183</c:v>
                </c:pt>
                <c:pt idx="215">
                  <c:v>41214</c:v>
                </c:pt>
                <c:pt idx="216">
                  <c:v>41244</c:v>
                </c:pt>
                <c:pt idx="217">
                  <c:v>41275</c:v>
                </c:pt>
                <c:pt idx="218">
                  <c:v>41306</c:v>
                </c:pt>
                <c:pt idx="219">
                  <c:v>41334</c:v>
                </c:pt>
                <c:pt idx="220">
                  <c:v>41365</c:v>
                </c:pt>
                <c:pt idx="221">
                  <c:v>41395</c:v>
                </c:pt>
                <c:pt idx="222">
                  <c:v>41426</c:v>
                </c:pt>
                <c:pt idx="223">
                  <c:v>41456</c:v>
                </c:pt>
                <c:pt idx="224">
                  <c:v>41487</c:v>
                </c:pt>
                <c:pt idx="225">
                  <c:v>41518</c:v>
                </c:pt>
                <c:pt idx="226">
                  <c:v>41548</c:v>
                </c:pt>
                <c:pt idx="227">
                  <c:v>41579</c:v>
                </c:pt>
                <c:pt idx="228">
                  <c:v>41609</c:v>
                </c:pt>
                <c:pt idx="229">
                  <c:v>41640</c:v>
                </c:pt>
                <c:pt idx="230">
                  <c:v>41671</c:v>
                </c:pt>
                <c:pt idx="231">
                  <c:v>41699</c:v>
                </c:pt>
                <c:pt idx="232">
                  <c:v>41730</c:v>
                </c:pt>
                <c:pt idx="233">
                  <c:v>41760</c:v>
                </c:pt>
                <c:pt idx="234">
                  <c:v>41791</c:v>
                </c:pt>
                <c:pt idx="235">
                  <c:v>41821</c:v>
                </c:pt>
                <c:pt idx="236">
                  <c:v>41852</c:v>
                </c:pt>
                <c:pt idx="237">
                  <c:v>41883</c:v>
                </c:pt>
                <c:pt idx="238">
                  <c:v>41913</c:v>
                </c:pt>
                <c:pt idx="239">
                  <c:v>41944</c:v>
                </c:pt>
                <c:pt idx="240">
                  <c:v>41974</c:v>
                </c:pt>
                <c:pt idx="241">
                  <c:v>42005</c:v>
                </c:pt>
                <c:pt idx="242">
                  <c:v>42036</c:v>
                </c:pt>
                <c:pt idx="243">
                  <c:v>42064</c:v>
                </c:pt>
                <c:pt idx="244">
                  <c:v>42095</c:v>
                </c:pt>
                <c:pt idx="245">
                  <c:v>42125</c:v>
                </c:pt>
                <c:pt idx="246">
                  <c:v>42156</c:v>
                </c:pt>
                <c:pt idx="247">
                  <c:v>42186</c:v>
                </c:pt>
                <c:pt idx="248">
                  <c:v>42217</c:v>
                </c:pt>
                <c:pt idx="249">
                  <c:v>42248</c:v>
                </c:pt>
                <c:pt idx="250">
                  <c:v>42278</c:v>
                </c:pt>
                <c:pt idx="251">
                  <c:v>42309</c:v>
                </c:pt>
                <c:pt idx="252">
                  <c:v>42339</c:v>
                </c:pt>
                <c:pt idx="253">
                  <c:v>42370</c:v>
                </c:pt>
                <c:pt idx="254">
                  <c:v>42401</c:v>
                </c:pt>
                <c:pt idx="255">
                  <c:v>42430</c:v>
                </c:pt>
                <c:pt idx="256">
                  <c:v>42461</c:v>
                </c:pt>
                <c:pt idx="257">
                  <c:v>42491</c:v>
                </c:pt>
                <c:pt idx="258">
                  <c:v>42522</c:v>
                </c:pt>
                <c:pt idx="259">
                  <c:v>42552</c:v>
                </c:pt>
                <c:pt idx="260">
                  <c:v>42583</c:v>
                </c:pt>
                <c:pt idx="261">
                  <c:v>42614</c:v>
                </c:pt>
                <c:pt idx="262">
                  <c:v>42644</c:v>
                </c:pt>
                <c:pt idx="263">
                  <c:v>42675</c:v>
                </c:pt>
                <c:pt idx="264">
                  <c:v>42705</c:v>
                </c:pt>
                <c:pt idx="265">
                  <c:v>42736</c:v>
                </c:pt>
                <c:pt idx="266">
                  <c:v>42767</c:v>
                </c:pt>
                <c:pt idx="267">
                  <c:v>42795</c:v>
                </c:pt>
                <c:pt idx="268">
                  <c:v>42826</c:v>
                </c:pt>
                <c:pt idx="269">
                  <c:v>42856</c:v>
                </c:pt>
                <c:pt idx="270">
                  <c:v>42887</c:v>
                </c:pt>
                <c:pt idx="271">
                  <c:v>42917</c:v>
                </c:pt>
                <c:pt idx="272">
                  <c:v>42948</c:v>
                </c:pt>
                <c:pt idx="273">
                  <c:v>42979</c:v>
                </c:pt>
                <c:pt idx="274">
                  <c:v>43009</c:v>
                </c:pt>
                <c:pt idx="275">
                  <c:v>43040</c:v>
                </c:pt>
                <c:pt idx="276">
                  <c:v>43070</c:v>
                </c:pt>
                <c:pt idx="277">
                  <c:v>43101</c:v>
                </c:pt>
                <c:pt idx="278">
                  <c:v>43132</c:v>
                </c:pt>
                <c:pt idx="279">
                  <c:v>43160</c:v>
                </c:pt>
                <c:pt idx="280">
                  <c:v>43191</c:v>
                </c:pt>
                <c:pt idx="281">
                  <c:v>43221</c:v>
                </c:pt>
                <c:pt idx="282">
                  <c:v>43252</c:v>
                </c:pt>
                <c:pt idx="283">
                  <c:v>43282</c:v>
                </c:pt>
                <c:pt idx="284">
                  <c:v>43313</c:v>
                </c:pt>
                <c:pt idx="285">
                  <c:v>43344</c:v>
                </c:pt>
                <c:pt idx="286">
                  <c:v>43374</c:v>
                </c:pt>
                <c:pt idx="287">
                  <c:v>43405</c:v>
                </c:pt>
                <c:pt idx="288">
                  <c:v>43435</c:v>
                </c:pt>
                <c:pt idx="289">
                  <c:v>43466</c:v>
                </c:pt>
                <c:pt idx="290">
                  <c:v>43497</c:v>
                </c:pt>
                <c:pt idx="291">
                  <c:v>43525</c:v>
                </c:pt>
                <c:pt idx="292">
                  <c:v>43556</c:v>
                </c:pt>
                <c:pt idx="293">
                  <c:v>43586</c:v>
                </c:pt>
                <c:pt idx="294">
                  <c:v>43617</c:v>
                </c:pt>
                <c:pt idx="295">
                  <c:v>43647</c:v>
                </c:pt>
                <c:pt idx="296">
                  <c:v>43678</c:v>
                </c:pt>
                <c:pt idx="297">
                  <c:v>43709</c:v>
                </c:pt>
                <c:pt idx="298">
                  <c:v>43739</c:v>
                </c:pt>
                <c:pt idx="299">
                  <c:v>43770</c:v>
                </c:pt>
                <c:pt idx="300">
                  <c:v>43800</c:v>
                </c:pt>
                <c:pt idx="301">
                  <c:v>43831</c:v>
                </c:pt>
                <c:pt idx="302">
                  <c:v>43862</c:v>
                </c:pt>
                <c:pt idx="303">
                  <c:v>43891</c:v>
                </c:pt>
                <c:pt idx="304">
                  <c:v>43922</c:v>
                </c:pt>
                <c:pt idx="305">
                  <c:v>43952</c:v>
                </c:pt>
                <c:pt idx="306">
                  <c:v>43983</c:v>
                </c:pt>
                <c:pt idx="307">
                  <c:v>44013</c:v>
                </c:pt>
                <c:pt idx="308">
                  <c:v>44044</c:v>
                </c:pt>
                <c:pt idx="309">
                  <c:v>44075</c:v>
                </c:pt>
                <c:pt idx="310">
                  <c:v>44105</c:v>
                </c:pt>
                <c:pt idx="311">
                  <c:v>44136</c:v>
                </c:pt>
                <c:pt idx="312">
                  <c:v>44166</c:v>
                </c:pt>
                <c:pt idx="313">
                  <c:v>44197</c:v>
                </c:pt>
                <c:pt idx="314">
                  <c:v>44228</c:v>
                </c:pt>
                <c:pt idx="315">
                  <c:v>44256</c:v>
                </c:pt>
                <c:pt idx="316">
                  <c:v>44287</c:v>
                </c:pt>
                <c:pt idx="317">
                  <c:v>44317</c:v>
                </c:pt>
                <c:pt idx="318">
                  <c:v>44348</c:v>
                </c:pt>
                <c:pt idx="319">
                  <c:v>44378</c:v>
                </c:pt>
                <c:pt idx="320">
                  <c:v>44409</c:v>
                </c:pt>
                <c:pt idx="321">
                  <c:v>44440</c:v>
                </c:pt>
                <c:pt idx="322">
                  <c:v>44470</c:v>
                </c:pt>
                <c:pt idx="323">
                  <c:v>44501</c:v>
                </c:pt>
                <c:pt idx="324">
                  <c:v>44531</c:v>
                </c:pt>
                <c:pt idx="325">
                  <c:v>44562</c:v>
                </c:pt>
                <c:pt idx="326">
                  <c:v>44593</c:v>
                </c:pt>
                <c:pt idx="327">
                  <c:v>44621</c:v>
                </c:pt>
                <c:pt idx="328">
                  <c:v>44652</c:v>
                </c:pt>
                <c:pt idx="329">
                  <c:v>44682</c:v>
                </c:pt>
                <c:pt idx="330">
                  <c:v>44713</c:v>
                </c:pt>
                <c:pt idx="331">
                  <c:v>44743</c:v>
                </c:pt>
                <c:pt idx="332">
                  <c:v>44774</c:v>
                </c:pt>
                <c:pt idx="333">
                  <c:v>44805</c:v>
                </c:pt>
                <c:pt idx="334">
                  <c:v>44835</c:v>
                </c:pt>
                <c:pt idx="335">
                  <c:v>44866</c:v>
                </c:pt>
                <c:pt idx="336">
                  <c:v>44896</c:v>
                </c:pt>
                <c:pt idx="337">
                  <c:v>44927</c:v>
                </c:pt>
                <c:pt idx="338">
                  <c:v>44958</c:v>
                </c:pt>
                <c:pt idx="339">
                  <c:v>44986</c:v>
                </c:pt>
                <c:pt idx="340">
                  <c:v>45017</c:v>
                </c:pt>
                <c:pt idx="341">
                  <c:v>45047</c:v>
                </c:pt>
                <c:pt idx="342">
                  <c:v>45078</c:v>
                </c:pt>
                <c:pt idx="343">
                  <c:v>45108</c:v>
                </c:pt>
                <c:pt idx="344">
                  <c:v>45139</c:v>
                </c:pt>
                <c:pt idx="345">
                  <c:v>45170</c:v>
                </c:pt>
                <c:pt idx="346">
                  <c:v>45200</c:v>
                </c:pt>
                <c:pt idx="347">
                  <c:v>45231</c:v>
                </c:pt>
                <c:pt idx="348">
                  <c:v>45261</c:v>
                </c:pt>
                <c:pt idx="349">
                  <c:v>45292</c:v>
                </c:pt>
                <c:pt idx="350">
                  <c:v>45323</c:v>
                </c:pt>
                <c:pt idx="351">
                  <c:v>45352</c:v>
                </c:pt>
                <c:pt idx="352">
                  <c:v>45383</c:v>
                </c:pt>
                <c:pt idx="353">
                  <c:v>45413</c:v>
                </c:pt>
                <c:pt idx="354">
                  <c:v>45444</c:v>
                </c:pt>
                <c:pt idx="355">
                  <c:v>45474</c:v>
                </c:pt>
                <c:pt idx="356">
                  <c:v>45505</c:v>
                </c:pt>
                <c:pt idx="357">
                  <c:v>45536</c:v>
                </c:pt>
                <c:pt idx="358">
                  <c:v>45566</c:v>
                </c:pt>
                <c:pt idx="359">
                  <c:v>45597</c:v>
                </c:pt>
                <c:pt idx="360">
                  <c:v>45627</c:v>
                </c:pt>
                <c:pt idx="361">
                  <c:v>45658</c:v>
                </c:pt>
                <c:pt idx="362">
                  <c:v>45689</c:v>
                </c:pt>
                <c:pt idx="363">
                  <c:v>45717</c:v>
                </c:pt>
                <c:pt idx="364">
                  <c:v>45748</c:v>
                </c:pt>
                <c:pt idx="365">
                  <c:v>45778</c:v>
                </c:pt>
                <c:pt idx="366">
                  <c:v>45809</c:v>
                </c:pt>
                <c:pt idx="367">
                  <c:v>45839</c:v>
                </c:pt>
                <c:pt idx="368">
                  <c:v>45870</c:v>
                </c:pt>
                <c:pt idx="369">
                  <c:v>45901</c:v>
                </c:pt>
                <c:pt idx="370">
                  <c:v>45931</c:v>
                </c:pt>
                <c:pt idx="371">
                  <c:v>45962</c:v>
                </c:pt>
                <c:pt idx="372">
                  <c:v>45992</c:v>
                </c:pt>
                <c:pt idx="373">
                  <c:v>46023</c:v>
                </c:pt>
                <c:pt idx="374">
                  <c:v>46054</c:v>
                </c:pt>
                <c:pt idx="375">
                  <c:v>46082</c:v>
                </c:pt>
                <c:pt idx="376">
                  <c:v>46113</c:v>
                </c:pt>
                <c:pt idx="377">
                  <c:v>46143</c:v>
                </c:pt>
                <c:pt idx="378">
                  <c:v>46174</c:v>
                </c:pt>
                <c:pt idx="379">
                  <c:v>46204</c:v>
                </c:pt>
                <c:pt idx="380">
                  <c:v>46235</c:v>
                </c:pt>
                <c:pt idx="381">
                  <c:v>46266</c:v>
                </c:pt>
                <c:pt idx="382">
                  <c:v>46296</c:v>
                </c:pt>
                <c:pt idx="383">
                  <c:v>46327</c:v>
                </c:pt>
                <c:pt idx="384">
                  <c:v>46357</c:v>
                </c:pt>
                <c:pt idx="385">
                  <c:v>46388</c:v>
                </c:pt>
                <c:pt idx="386">
                  <c:v>46419</c:v>
                </c:pt>
                <c:pt idx="387">
                  <c:v>46447</c:v>
                </c:pt>
                <c:pt idx="388">
                  <c:v>46478</c:v>
                </c:pt>
                <c:pt idx="389">
                  <c:v>46508</c:v>
                </c:pt>
                <c:pt idx="390">
                  <c:v>46539</c:v>
                </c:pt>
                <c:pt idx="391">
                  <c:v>46569</c:v>
                </c:pt>
                <c:pt idx="392">
                  <c:v>46600</c:v>
                </c:pt>
                <c:pt idx="393">
                  <c:v>46631</c:v>
                </c:pt>
                <c:pt idx="394">
                  <c:v>46661</c:v>
                </c:pt>
                <c:pt idx="395">
                  <c:v>46692</c:v>
                </c:pt>
                <c:pt idx="396">
                  <c:v>46722</c:v>
                </c:pt>
                <c:pt idx="397">
                  <c:v>46753</c:v>
                </c:pt>
                <c:pt idx="398">
                  <c:v>46784</c:v>
                </c:pt>
                <c:pt idx="399">
                  <c:v>46813</c:v>
                </c:pt>
                <c:pt idx="400">
                  <c:v>46844</c:v>
                </c:pt>
                <c:pt idx="401">
                  <c:v>46874</c:v>
                </c:pt>
                <c:pt idx="402">
                  <c:v>46905</c:v>
                </c:pt>
                <c:pt idx="403">
                  <c:v>46935</c:v>
                </c:pt>
                <c:pt idx="404">
                  <c:v>46966</c:v>
                </c:pt>
                <c:pt idx="405">
                  <c:v>46997</c:v>
                </c:pt>
                <c:pt idx="406">
                  <c:v>47027</c:v>
                </c:pt>
              </c:numCache>
            </c:numRef>
          </c:cat>
          <c:val>
            <c:numRef>
              <c:f>Proyeccion_NPL!$AH$5:$AH$411</c:f>
              <c:numCache>
                <c:formatCode>0.0</c:formatCode>
                <c:ptCount val="407"/>
                <c:pt idx="0">
                  <c:v>11084.162690000001</c:v>
                </c:pt>
                <c:pt idx="1">
                  <c:v>11234.421759999999</c:v>
                </c:pt>
                <c:pt idx="2">
                  <c:v>11507.894079999998</c:v>
                </c:pt>
                <c:pt idx="3">
                  <c:v>12066.986220000001</c:v>
                </c:pt>
                <c:pt idx="4">
                  <c:v>12371.750620000001</c:v>
                </c:pt>
                <c:pt idx="5">
                  <c:v>12803.208479999999</c:v>
                </c:pt>
                <c:pt idx="6">
                  <c:v>13231.280510000001</c:v>
                </c:pt>
                <c:pt idx="7">
                  <c:v>13740.45465</c:v>
                </c:pt>
                <c:pt idx="8">
                  <c:v>14246.97473</c:v>
                </c:pt>
                <c:pt idx="9">
                  <c:v>14763.52649</c:v>
                </c:pt>
                <c:pt idx="10">
                  <c:v>15161.708990000001</c:v>
                </c:pt>
                <c:pt idx="11">
                  <c:v>15643.494769999999</c:v>
                </c:pt>
                <c:pt idx="12">
                  <c:v>16081.659520000001</c:v>
                </c:pt>
                <c:pt idx="13">
                  <c:v>16370.864029999999</c:v>
                </c:pt>
                <c:pt idx="14">
                  <c:v>16628.831340000001</c:v>
                </c:pt>
                <c:pt idx="15">
                  <c:v>17066.407740000002</c:v>
                </c:pt>
                <c:pt idx="16">
                  <c:v>17302</c:v>
                </c:pt>
                <c:pt idx="17">
                  <c:v>17694.36591</c:v>
                </c:pt>
                <c:pt idx="18">
                  <c:v>17981.851280000003</c:v>
                </c:pt>
                <c:pt idx="19">
                  <c:v>18206.78469</c:v>
                </c:pt>
                <c:pt idx="20">
                  <c:v>18426.463779999998</c:v>
                </c:pt>
                <c:pt idx="21">
                  <c:v>18703.253419999997</c:v>
                </c:pt>
                <c:pt idx="22">
                  <c:v>18828.630300000004</c:v>
                </c:pt>
                <c:pt idx="23">
                  <c:v>19485.429629999999</c:v>
                </c:pt>
                <c:pt idx="24">
                  <c:v>20911.6914</c:v>
                </c:pt>
                <c:pt idx="25">
                  <c:v>21077.015980000004</c:v>
                </c:pt>
                <c:pt idx="26">
                  <c:v>21385.49727</c:v>
                </c:pt>
                <c:pt idx="27">
                  <c:v>21589.979070000001</c:v>
                </c:pt>
                <c:pt idx="28">
                  <c:v>21734.028549999992</c:v>
                </c:pt>
                <c:pt idx="29">
                  <c:v>22207.357319999999</c:v>
                </c:pt>
                <c:pt idx="30">
                  <c:v>22852.379909999996</c:v>
                </c:pt>
                <c:pt idx="31">
                  <c:v>23205.823519999998</c:v>
                </c:pt>
                <c:pt idx="32">
                  <c:v>23628.860360000002</c:v>
                </c:pt>
                <c:pt idx="33">
                  <c:v>24548.412040000007</c:v>
                </c:pt>
                <c:pt idx="34">
                  <c:v>25270.293470000001</c:v>
                </c:pt>
                <c:pt idx="35">
                  <c:v>25916.285310000003</c:v>
                </c:pt>
                <c:pt idx="36">
                  <c:v>26517.463409999993</c:v>
                </c:pt>
                <c:pt idx="37">
                  <c:v>25467.34893</c:v>
                </c:pt>
                <c:pt idx="38">
                  <c:v>26886.718509999999</c:v>
                </c:pt>
                <c:pt idx="39">
                  <c:v>27197.101029999998</c:v>
                </c:pt>
                <c:pt idx="40">
                  <c:v>27582.396659999995</c:v>
                </c:pt>
                <c:pt idx="41">
                  <c:v>28139.910379999994</c:v>
                </c:pt>
                <c:pt idx="42">
                  <c:v>28009.680259999997</c:v>
                </c:pt>
                <c:pt idx="43">
                  <c:v>28105.859889999996</c:v>
                </c:pt>
                <c:pt idx="44">
                  <c:v>28202.741110000003</c:v>
                </c:pt>
                <c:pt idx="45">
                  <c:v>28780.394010000011</c:v>
                </c:pt>
                <c:pt idx="46">
                  <c:v>28763.875369999998</c:v>
                </c:pt>
                <c:pt idx="47">
                  <c:v>28647.091750000003</c:v>
                </c:pt>
                <c:pt idx="48">
                  <c:v>28188.03444000001</c:v>
                </c:pt>
                <c:pt idx="49">
                  <c:v>28182.710060000001</c:v>
                </c:pt>
                <c:pt idx="50">
                  <c:v>27923.144120000001</c:v>
                </c:pt>
                <c:pt idx="51">
                  <c:v>27564.09519</c:v>
                </c:pt>
                <c:pt idx="52">
                  <c:v>27519.104180000002</c:v>
                </c:pt>
                <c:pt idx="53">
                  <c:v>27649.62144000001</c:v>
                </c:pt>
                <c:pt idx="54">
                  <c:v>27901.297910000008</c:v>
                </c:pt>
                <c:pt idx="55">
                  <c:v>27925.421200000004</c:v>
                </c:pt>
                <c:pt idx="56">
                  <c:v>27666.295020000009</c:v>
                </c:pt>
                <c:pt idx="57">
                  <c:v>28393.607530000005</c:v>
                </c:pt>
                <c:pt idx="58">
                  <c:v>28009.754870000004</c:v>
                </c:pt>
                <c:pt idx="59">
                  <c:v>28351.144019999992</c:v>
                </c:pt>
                <c:pt idx="60">
                  <c:v>28156.87674</c:v>
                </c:pt>
                <c:pt idx="61">
                  <c:v>27402.867200000004</c:v>
                </c:pt>
                <c:pt idx="62">
                  <c:v>26944.693199999998</c:v>
                </c:pt>
                <c:pt idx="63">
                  <c:v>26836.684970000006</c:v>
                </c:pt>
                <c:pt idx="64">
                  <c:v>26792.388299999995</c:v>
                </c:pt>
                <c:pt idx="65">
                  <c:v>27045.609339999995</c:v>
                </c:pt>
                <c:pt idx="66">
                  <c:v>27154.011709999999</c:v>
                </c:pt>
                <c:pt idx="67">
                  <c:v>27231.727920000005</c:v>
                </c:pt>
                <c:pt idx="68">
                  <c:v>27407.360860000004</c:v>
                </c:pt>
                <c:pt idx="69">
                  <c:v>27649.008409999995</c:v>
                </c:pt>
                <c:pt idx="70">
                  <c:v>27181.016869999999</c:v>
                </c:pt>
                <c:pt idx="71">
                  <c:v>27255.629089999995</c:v>
                </c:pt>
                <c:pt idx="72">
                  <c:v>27732.713169999999</c:v>
                </c:pt>
                <c:pt idx="73">
                  <c:v>27405.624589999999</c:v>
                </c:pt>
                <c:pt idx="74">
                  <c:v>27455.061359999996</c:v>
                </c:pt>
                <c:pt idx="75">
                  <c:v>27603.511219999997</c:v>
                </c:pt>
                <c:pt idx="76">
                  <c:v>27386.444319999999</c:v>
                </c:pt>
                <c:pt idx="77">
                  <c:v>27411.61032</c:v>
                </c:pt>
                <c:pt idx="78">
                  <c:v>27815.40784</c:v>
                </c:pt>
                <c:pt idx="79">
                  <c:v>27682.168899999993</c:v>
                </c:pt>
                <c:pt idx="80">
                  <c:v>27715.237410000005</c:v>
                </c:pt>
                <c:pt idx="81">
                  <c:v>27786.129530000009</c:v>
                </c:pt>
                <c:pt idx="82">
                  <c:v>27838.855709999996</c:v>
                </c:pt>
                <c:pt idx="83">
                  <c:v>27988.537790000002</c:v>
                </c:pt>
                <c:pt idx="84">
                  <c:v>27829.868309999998</c:v>
                </c:pt>
                <c:pt idx="85">
                  <c:v>27956.066850000003</c:v>
                </c:pt>
                <c:pt idx="86">
                  <c:v>28175.611459999996</c:v>
                </c:pt>
                <c:pt idx="87">
                  <c:v>28247.754830000005</c:v>
                </c:pt>
                <c:pt idx="88">
                  <c:v>28195.47696</c:v>
                </c:pt>
                <c:pt idx="89">
                  <c:v>28097.779859999999</c:v>
                </c:pt>
                <c:pt idx="90">
                  <c:v>28527.147270000005</c:v>
                </c:pt>
                <c:pt idx="91">
                  <c:v>29194.195939999998</c:v>
                </c:pt>
                <c:pt idx="92">
                  <c:v>29304.102930000005</c:v>
                </c:pt>
                <c:pt idx="93">
                  <c:v>29949.261980000003</c:v>
                </c:pt>
                <c:pt idx="94">
                  <c:v>30056.181430000001</c:v>
                </c:pt>
                <c:pt idx="95">
                  <c:v>30688.430589999996</c:v>
                </c:pt>
                <c:pt idx="96">
                  <c:v>31072.241369999996</c:v>
                </c:pt>
                <c:pt idx="97">
                  <c:v>31095.590029999996</c:v>
                </c:pt>
                <c:pt idx="98">
                  <c:v>31415.978620000002</c:v>
                </c:pt>
                <c:pt idx="99">
                  <c:v>31759.56323</c:v>
                </c:pt>
                <c:pt idx="100">
                  <c:v>32149.415430000001</c:v>
                </c:pt>
                <c:pt idx="101">
                  <c:v>32386.05780000001</c:v>
                </c:pt>
                <c:pt idx="102">
                  <c:v>32168.067050000001</c:v>
                </c:pt>
                <c:pt idx="103">
                  <c:v>32413.134629999997</c:v>
                </c:pt>
                <c:pt idx="104">
                  <c:v>32413.134629999997</c:v>
                </c:pt>
                <c:pt idx="105">
                  <c:v>32632.852620000005</c:v>
                </c:pt>
                <c:pt idx="106">
                  <c:v>33225.454449999997</c:v>
                </c:pt>
                <c:pt idx="107">
                  <c:v>33431.128400000001</c:v>
                </c:pt>
                <c:pt idx="108">
                  <c:v>33381.562920000004</c:v>
                </c:pt>
                <c:pt idx="109">
                  <c:v>35774.110080000006</c:v>
                </c:pt>
                <c:pt idx="110">
                  <c:v>36291.918969999999</c:v>
                </c:pt>
                <c:pt idx="111">
                  <c:v>35877.559440000005</c:v>
                </c:pt>
                <c:pt idx="112">
                  <c:v>36279.009739999994</c:v>
                </c:pt>
                <c:pt idx="113">
                  <c:v>37102.868169999994</c:v>
                </c:pt>
                <c:pt idx="114">
                  <c:v>38107.653380000003</c:v>
                </c:pt>
                <c:pt idx="115">
                  <c:v>38837.151749999997</c:v>
                </c:pt>
                <c:pt idx="116">
                  <c:v>39335.914189999996</c:v>
                </c:pt>
                <c:pt idx="117">
                  <c:v>40038.325330000007</c:v>
                </c:pt>
                <c:pt idx="118">
                  <c:v>40444.385499999997</c:v>
                </c:pt>
                <c:pt idx="119">
                  <c:v>41419.353450000002</c:v>
                </c:pt>
                <c:pt idx="120">
                  <c:v>42213.988659999995</c:v>
                </c:pt>
                <c:pt idx="121">
                  <c:v>42157.116310000005</c:v>
                </c:pt>
                <c:pt idx="122">
                  <c:v>42460.377349999995</c:v>
                </c:pt>
                <c:pt idx="123">
                  <c:v>43411.47004</c:v>
                </c:pt>
                <c:pt idx="124">
                  <c:v>43821.759840000006</c:v>
                </c:pt>
                <c:pt idx="125">
                  <c:v>44315.805349999988</c:v>
                </c:pt>
                <c:pt idx="126">
                  <c:v>45245.625410000001</c:v>
                </c:pt>
                <c:pt idx="127">
                  <c:v>45197.471340000004</c:v>
                </c:pt>
                <c:pt idx="128">
                  <c:v>44906.192499999997</c:v>
                </c:pt>
                <c:pt idx="129">
                  <c:v>45578.619399999996</c:v>
                </c:pt>
                <c:pt idx="130">
                  <c:v>46202.814969999992</c:v>
                </c:pt>
                <c:pt idx="131">
                  <c:v>46764.941930000001</c:v>
                </c:pt>
                <c:pt idx="132">
                  <c:v>47546.274769680007</c:v>
                </c:pt>
                <c:pt idx="133">
                  <c:v>48199.51112606001</c:v>
                </c:pt>
                <c:pt idx="134">
                  <c:v>49200.786488300007</c:v>
                </c:pt>
                <c:pt idx="135">
                  <c:v>48943.380616240014</c:v>
                </c:pt>
                <c:pt idx="136">
                  <c:v>50689.42067403999</c:v>
                </c:pt>
                <c:pt idx="137">
                  <c:v>52432.096811760006</c:v>
                </c:pt>
                <c:pt idx="138">
                  <c:v>54329.281961329994</c:v>
                </c:pt>
                <c:pt idx="139">
                  <c:v>55576.841013689991</c:v>
                </c:pt>
                <c:pt idx="140">
                  <c:v>56301.611350060004</c:v>
                </c:pt>
                <c:pt idx="141">
                  <c:v>57367.731894080018</c:v>
                </c:pt>
                <c:pt idx="142">
                  <c:v>58766.912376049993</c:v>
                </c:pt>
                <c:pt idx="143">
                  <c:v>60493.5826705</c:v>
                </c:pt>
                <c:pt idx="144">
                  <c:v>61455.989826499994</c:v>
                </c:pt>
                <c:pt idx="145">
                  <c:v>61762.560987930003</c:v>
                </c:pt>
                <c:pt idx="146">
                  <c:v>63160.114639909996</c:v>
                </c:pt>
                <c:pt idx="147">
                  <c:v>64254.572342649997</c:v>
                </c:pt>
                <c:pt idx="148">
                  <c:v>64841.287499339982</c:v>
                </c:pt>
                <c:pt idx="149">
                  <c:v>66750.219360279982</c:v>
                </c:pt>
                <c:pt idx="150">
                  <c:v>68060.51294315001</c:v>
                </c:pt>
                <c:pt idx="151">
                  <c:v>69512.017931009992</c:v>
                </c:pt>
                <c:pt idx="152">
                  <c:v>71041.947069469999</c:v>
                </c:pt>
                <c:pt idx="153">
                  <c:v>72772.63567999001</c:v>
                </c:pt>
                <c:pt idx="154">
                  <c:v>73525.97954428001</c:v>
                </c:pt>
                <c:pt idx="155">
                  <c:v>75718.609116604988</c:v>
                </c:pt>
                <c:pt idx="156">
                  <c:v>75834.282168930018</c:v>
                </c:pt>
                <c:pt idx="157">
                  <c:v>75738.240125149983</c:v>
                </c:pt>
                <c:pt idx="158">
                  <c:v>76728.878558870012</c:v>
                </c:pt>
                <c:pt idx="159">
                  <c:v>77737.008078689978</c:v>
                </c:pt>
                <c:pt idx="160">
                  <c:v>78282.41345777997</c:v>
                </c:pt>
                <c:pt idx="161">
                  <c:v>79225.046681439984</c:v>
                </c:pt>
                <c:pt idx="162">
                  <c:v>81884.774819229991</c:v>
                </c:pt>
                <c:pt idx="163">
                  <c:v>82735.058274730007</c:v>
                </c:pt>
                <c:pt idx="164">
                  <c:v>84350.041909840016</c:v>
                </c:pt>
                <c:pt idx="165">
                  <c:v>86789.839197369991</c:v>
                </c:pt>
                <c:pt idx="166">
                  <c:v>89675.899530530005</c:v>
                </c:pt>
                <c:pt idx="167">
                  <c:v>91462.646907639995</c:v>
                </c:pt>
                <c:pt idx="168">
                  <c:v>90824.538407299988</c:v>
                </c:pt>
                <c:pt idx="169">
                  <c:v>90772.515229510012</c:v>
                </c:pt>
                <c:pt idx="170">
                  <c:v>91063.44436554001</c:v>
                </c:pt>
                <c:pt idx="171">
                  <c:v>91249.771248489997</c:v>
                </c:pt>
                <c:pt idx="172">
                  <c:v>91156.645555969997</c:v>
                </c:pt>
                <c:pt idx="173">
                  <c:v>93274.132454070001</c:v>
                </c:pt>
                <c:pt idx="174">
                  <c:v>93669.08829498</c:v>
                </c:pt>
                <c:pt idx="175">
                  <c:v>93015.57807297002</c:v>
                </c:pt>
                <c:pt idx="176">
                  <c:v>91152.981820770015</c:v>
                </c:pt>
                <c:pt idx="177">
                  <c:v>90670.817108430027</c:v>
                </c:pt>
                <c:pt idx="178">
                  <c:v>90771.89803200998</c:v>
                </c:pt>
                <c:pt idx="179">
                  <c:v>90546.743167830005</c:v>
                </c:pt>
                <c:pt idx="180">
                  <c:v>91113.135566869983</c:v>
                </c:pt>
                <c:pt idx="181">
                  <c:v>90578.278212800011</c:v>
                </c:pt>
                <c:pt idx="182">
                  <c:v>91237.706455710009</c:v>
                </c:pt>
                <c:pt idx="183">
                  <c:v>91456.70598052998</c:v>
                </c:pt>
                <c:pt idx="184">
                  <c:v>92113.174267519993</c:v>
                </c:pt>
                <c:pt idx="185">
                  <c:v>93260.847931389988</c:v>
                </c:pt>
                <c:pt idx="186">
                  <c:v>95206.626125280003</c:v>
                </c:pt>
                <c:pt idx="187">
                  <c:v>96589.721373979977</c:v>
                </c:pt>
                <c:pt idx="188">
                  <c:v>98015.134083489975</c:v>
                </c:pt>
                <c:pt idx="189">
                  <c:v>100381.15022318998</c:v>
                </c:pt>
                <c:pt idx="190">
                  <c:v>102174.20178755997</c:v>
                </c:pt>
                <c:pt idx="191">
                  <c:v>106375.75451793002</c:v>
                </c:pt>
                <c:pt idx="192">
                  <c:v>109127.30956894001</c:v>
                </c:pt>
                <c:pt idx="193">
                  <c:v>108606.04800793002</c:v>
                </c:pt>
                <c:pt idx="194">
                  <c:v>110869.68847468001</c:v>
                </c:pt>
                <c:pt idx="195">
                  <c:v>112623.54918659</c:v>
                </c:pt>
                <c:pt idx="196">
                  <c:v>114266.90842914999</c:v>
                </c:pt>
                <c:pt idx="197">
                  <c:v>116164.80646230998</c:v>
                </c:pt>
                <c:pt idx="198">
                  <c:v>117462.20172319001</c:v>
                </c:pt>
                <c:pt idx="199">
                  <c:v>118911.43529011001</c:v>
                </c:pt>
                <c:pt idx="200">
                  <c:v>120601.26537887999</c:v>
                </c:pt>
                <c:pt idx="201">
                  <c:v>123438.64607820001</c:v>
                </c:pt>
                <c:pt idx="202">
                  <c:v>124313.88855756</c:v>
                </c:pt>
                <c:pt idx="203">
                  <c:v>128617.77439709003</c:v>
                </c:pt>
                <c:pt idx="204">
                  <c:v>129159.37372479997</c:v>
                </c:pt>
                <c:pt idx="205">
                  <c:v>127909.74075628002</c:v>
                </c:pt>
                <c:pt idx="206">
                  <c:v>128933.17719079998</c:v>
                </c:pt>
                <c:pt idx="207">
                  <c:v>130308.3482204</c:v>
                </c:pt>
                <c:pt idx="208">
                  <c:v>131468.4614159</c:v>
                </c:pt>
                <c:pt idx="209">
                  <c:v>133592.15966930002</c:v>
                </c:pt>
                <c:pt idx="210">
                  <c:v>134906.16879969</c:v>
                </c:pt>
                <c:pt idx="211">
                  <c:v>137231.26675568998</c:v>
                </c:pt>
                <c:pt idx="212">
                  <c:v>137986.91103682999</c:v>
                </c:pt>
                <c:pt idx="213">
                  <c:v>139287.65854315003</c:v>
                </c:pt>
                <c:pt idx="214">
                  <c:v>140705.99903521003</c:v>
                </c:pt>
                <c:pt idx="215">
                  <c:v>144263.90952969005</c:v>
                </c:pt>
                <c:pt idx="216">
                  <c:v>146854.33286299446</c:v>
                </c:pt>
                <c:pt idx="217">
                  <c:v>146125.21057482998</c:v>
                </c:pt>
                <c:pt idx="218">
                  <c:v>147537.24459254002</c:v>
                </c:pt>
                <c:pt idx="219">
                  <c:v>148839.87832730002</c:v>
                </c:pt>
                <c:pt idx="220">
                  <c:v>150504.02867469998</c:v>
                </c:pt>
                <c:pt idx="221">
                  <c:v>153410.02983319992</c:v>
                </c:pt>
                <c:pt idx="222">
                  <c:v>156910.99866433995</c:v>
                </c:pt>
                <c:pt idx="223">
                  <c:v>157006.69916790002</c:v>
                </c:pt>
                <c:pt idx="224">
                  <c:v>158725.78316475003</c:v>
                </c:pt>
                <c:pt idx="225">
                  <c:v>160639.84898651001</c:v>
                </c:pt>
                <c:pt idx="226">
                  <c:v>160941.43794474995</c:v>
                </c:pt>
                <c:pt idx="227">
                  <c:v>162771.27963569999</c:v>
                </c:pt>
                <c:pt idx="228">
                  <c:v>163548.40467272996</c:v>
                </c:pt>
                <c:pt idx="229">
                  <c:v>164366.69775703998</c:v>
                </c:pt>
                <c:pt idx="230">
                  <c:v>166984.47809104001</c:v>
                </c:pt>
                <c:pt idx="231">
                  <c:v>168600.95152149003</c:v>
                </c:pt>
                <c:pt idx="232">
                  <c:v>171056.14342917004</c:v>
                </c:pt>
                <c:pt idx="233">
                  <c:v>173679.02817415999</c:v>
                </c:pt>
                <c:pt idx="234">
                  <c:v>176508.62512167997</c:v>
                </c:pt>
                <c:pt idx="235">
                  <c:v>176548.50121961001</c:v>
                </c:pt>
                <c:pt idx="236">
                  <c:v>177633.06331040998</c:v>
                </c:pt>
                <c:pt idx="237">
                  <c:v>178827.56266795003</c:v>
                </c:pt>
                <c:pt idx="238">
                  <c:v>180346.57896812996</c:v>
                </c:pt>
                <c:pt idx="239">
                  <c:v>185077.22282791001</c:v>
                </c:pt>
                <c:pt idx="240">
                  <c:v>189059.58921262002</c:v>
                </c:pt>
                <c:pt idx="241">
                  <c:v>193987.95306999999</c:v>
                </c:pt>
                <c:pt idx="242">
                  <c:v>197593.90511000002</c:v>
                </c:pt>
                <c:pt idx="243">
                  <c:v>199686.22561999998</c:v>
                </c:pt>
                <c:pt idx="244">
                  <c:v>199783.60810999994</c:v>
                </c:pt>
                <c:pt idx="245">
                  <c:v>204178.89573999998</c:v>
                </c:pt>
                <c:pt idx="246">
                  <c:v>207498.28724000006</c:v>
                </c:pt>
                <c:pt idx="247">
                  <c:v>211187.95746000003</c:v>
                </c:pt>
                <c:pt idx="248">
                  <c:v>217992.17157999999</c:v>
                </c:pt>
                <c:pt idx="249">
                  <c:v>218154.99013000002</c:v>
                </c:pt>
                <c:pt idx="250">
                  <c:v>219392.06671000001</c:v>
                </c:pt>
                <c:pt idx="251">
                  <c:v>223065.23434000005</c:v>
                </c:pt>
                <c:pt idx="252">
                  <c:v>222921.17732000005</c:v>
                </c:pt>
                <c:pt idx="253">
                  <c:v>224001</c:v>
                </c:pt>
                <c:pt idx="254">
                  <c:v>228000</c:v>
                </c:pt>
                <c:pt idx="255">
                  <c:v>226500</c:v>
                </c:pt>
                <c:pt idx="256">
                  <c:v>226900</c:v>
                </c:pt>
                <c:pt idx="257">
                  <c:v>230500</c:v>
                </c:pt>
                <c:pt idx="258">
                  <c:v>229924.39890000006</c:v>
                </c:pt>
                <c:pt idx="259">
                  <c:v>232238.85021999996</c:v>
                </c:pt>
                <c:pt idx="260">
                  <c:v>231830.52679000006</c:v>
                </c:pt>
                <c:pt idx="261">
                  <c:v>231704.47721000004</c:v>
                </c:pt>
                <c:pt idx="262">
                  <c:v>231917.94027000002</c:v>
                </c:pt>
                <c:pt idx="263">
                  <c:v>234036.80705</c:v>
                </c:pt>
                <c:pt idx="264">
                  <c:v>231946.37202999997</c:v>
                </c:pt>
                <c:pt idx="265">
                  <c:v>229539.30229999995</c:v>
                </c:pt>
                <c:pt idx="266">
                  <c:v>231891.72773000004</c:v>
                </c:pt>
                <c:pt idx="267">
                  <c:v>232931.02086999998</c:v>
                </c:pt>
                <c:pt idx="268">
                  <c:v>235006.11932</c:v>
                </c:pt>
                <c:pt idx="269">
                  <c:v>236203.98778000002</c:v>
                </c:pt>
                <c:pt idx="270">
                  <c:v>238805.71429000003</c:v>
                </c:pt>
                <c:pt idx="271">
                  <c:v>237741.24297000002</c:v>
                </c:pt>
                <c:pt idx="272">
                  <c:v>237049.19699000005</c:v>
                </c:pt>
                <c:pt idx="273">
                  <c:v>238496.85854999998</c:v>
                </c:pt>
                <c:pt idx="274">
                  <c:v>238675.59828999997</c:v>
                </c:pt>
                <c:pt idx="275">
                  <c:v>239355.67389999999</c:v>
                </c:pt>
                <c:pt idx="276">
                  <c:v>239657.66876000003</c:v>
                </c:pt>
                <c:pt idx="277">
                  <c:v>237408.97677000001</c:v>
                </c:pt>
                <c:pt idx="278">
                  <c:v>239505.46977000003</c:v>
                </c:pt>
                <c:pt idx="279">
                  <c:v>241213.34594999999</c:v>
                </c:pt>
                <c:pt idx="280">
                  <c:v>241488.96297999995</c:v>
                </c:pt>
                <c:pt idx="281">
                  <c:v>242494.67224999997</c:v>
                </c:pt>
                <c:pt idx="282">
                  <c:v>243114.67081000001</c:v>
                </c:pt>
                <c:pt idx="283">
                  <c:v>241834.82307000001</c:v>
                </c:pt>
                <c:pt idx="284">
                  <c:v>240569.51404999994</c:v>
                </c:pt>
                <c:pt idx="285">
                  <c:v>240969.58629999997</c:v>
                </c:pt>
                <c:pt idx="286">
                  <c:v>243938.58390000003</c:v>
                </c:pt>
                <c:pt idx="287">
                  <c:v>246571.60721999995</c:v>
                </c:pt>
                <c:pt idx="288">
                  <c:v>247377.96879999992</c:v>
                </c:pt>
                <c:pt idx="289">
                  <c:v>243332.00156999991</c:v>
                </c:pt>
                <c:pt idx="290">
                  <c:v>246536.56370999999</c:v>
                </c:pt>
                <c:pt idx="291">
                  <c:v>248863.84151000003</c:v>
                </c:pt>
                <c:pt idx="292">
                  <c:v>250741.56358000002</c:v>
                </c:pt>
                <c:pt idx="293">
                  <c:v>252789.70369999995</c:v>
                </c:pt>
                <c:pt idx="294">
                  <c:v>252514.29564999996</c:v>
                </c:pt>
                <c:pt idx="295">
                  <c:v>252392.52247000003</c:v>
                </c:pt>
                <c:pt idx="296">
                  <c:v>253363.40857999996</c:v>
                </c:pt>
                <c:pt idx="297">
                  <c:v>255303.02826000005</c:v>
                </c:pt>
                <c:pt idx="298">
                  <c:v>254850.43275000004</c:v>
                </c:pt>
                <c:pt idx="299">
                  <c:v>258405.97151000006</c:v>
                </c:pt>
                <c:pt idx="300">
                  <c:v>254208.39432000005</c:v>
                </c:pt>
                <c:pt idx="301">
                  <c:v>253107.24801999997</c:v>
                </c:pt>
                <c:pt idx="302">
                  <c:v>257435.41668999998</c:v>
                </c:pt>
                <c:pt idx="303">
                  <c:v>274719.11433000013</c:v>
                </c:pt>
                <c:pt idx="304">
                  <c:v>280387.66451000003</c:v>
                </c:pt>
                <c:pt idx="305">
                  <c:v>281591.21834999992</c:v>
                </c:pt>
                <c:pt idx="306">
                  <c:v>281397.26601999998</c:v>
                </c:pt>
                <c:pt idx="307">
                  <c:v>278314.89545999997</c:v>
                </c:pt>
                <c:pt idx="308">
                  <c:v>275619.31876999995</c:v>
                </c:pt>
                <c:pt idx="309">
                  <c:v>273972.56247000006</c:v>
                </c:pt>
                <c:pt idx="310">
                  <c:v>271840.46067</c:v>
                </c:pt>
                <c:pt idx="311">
                  <c:v>269565.36706000008</c:v>
                </c:pt>
                <c:pt idx="312">
                  <c:v>265298.46501000004</c:v>
                </c:pt>
                <c:pt idx="313">
                  <c:v>264555.19941999996</c:v>
                </c:pt>
                <c:pt idx="314">
                  <c:v>266915.52251000004</c:v>
                </c:pt>
                <c:pt idx="315">
                  <c:v>267508.47103999997</c:v>
                </c:pt>
                <c:pt idx="316">
                  <c:v>269769.47832000005</c:v>
                </c:pt>
                <c:pt idx="317">
                  <c:v>272797.04606999998</c:v>
                </c:pt>
                <c:pt idx="318">
                  <c:v>274839.08124000003</c:v>
                </c:pt>
                <c:pt idx="319">
                  <c:v>276402.55719999998</c:v>
                </c:pt>
                <c:pt idx="320">
                  <c:v>277957.24291000003</c:v>
                </c:pt>
                <c:pt idx="321">
                  <c:v>279405.70146000001</c:v>
                </c:pt>
                <c:pt idx="322">
                  <c:v>280587.20843</c:v>
                </c:pt>
                <c:pt idx="323">
                  <c:v>285200.26820000005</c:v>
                </c:pt>
                <c:pt idx="324">
                  <c:v>286080.11875000002</c:v>
                </c:pt>
                <c:pt idx="325">
                  <c:v>285111.76777999999</c:v>
                </c:pt>
                <c:pt idx="326">
                  <c:v>290489.97040999995</c:v>
                </c:pt>
                <c:pt idx="327">
                  <c:v>293178.22025999997</c:v>
                </c:pt>
                <c:pt idx="328">
                  <c:v>299056.55259000004</c:v>
                </c:pt>
                <c:pt idx="329">
                  <c:v>303122.40305999998</c:v>
                </c:pt>
                <c:pt idx="330">
                  <c:v>309718.98003000004</c:v>
                </c:pt>
                <c:pt idx="331">
                  <c:v>313928.21251999994</c:v>
                </c:pt>
                <c:pt idx="332">
                  <c:v>317177.14679000003</c:v>
                </c:pt>
                <c:pt idx="333">
                  <c:v>321264.0558700001</c:v>
                </c:pt>
                <c:pt idx="334">
                  <c:v>326294.64288</c:v>
                </c:pt>
                <c:pt idx="335" formatCode="_ * #,##0_ ;_ * \-#,##0_ ;_ * &quot;-&quot;_ ;_ @_ ">
                  <c:v>329775.81330999994</c:v>
                </c:pt>
                <c:pt idx="336" formatCode="_ * #,##0_ ;_ * \-#,##0_ ;_ * &quot;-&quot;_ ;_ @_ ">
                  <c:v>333983.11921000003</c:v>
                </c:pt>
                <c:pt idx="337" formatCode="_ * #,##0_ ;_ * \-#,##0_ ;_ * &quot;-&quot;_ ;_ @_ ">
                  <c:v>332426.05510000011</c:v>
                </c:pt>
                <c:pt idx="338" formatCode="_ * #,##0_ ;_ * \-#,##0_ ;_ * &quot;-&quot;_ ;_ @_ ">
                  <c:v>337008.07684999995</c:v>
                </c:pt>
                <c:pt idx="339" formatCode="_ * #,##0_ ;_ * \-#,##0_ ;_ * &quot;-&quot;_ ;_ @_ ">
                  <c:v>336602.04312000005</c:v>
                </c:pt>
                <c:pt idx="340" formatCode="_ * #,##0_ ;_ * \-#,##0_ ;_ * &quot;-&quot;_ ;_ @_ ">
                  <c:v>340826.82017000002</c:v>
                </c:pt>
                <c:pt idx="341" formatCode="_ * #,##0_ ;_ * \-#,##0_ ;_ * &quot;-&quot;_ ;_ @_ ">
                  <c:v>341234.95592999994</c:v>
                </c:pt>
                <c:pt idx="342" formatCode="_ * #,##0_ ;_ * \-#,##0_ ;_ * &quot;-&quot;_ ;_ @_ ">
                  <c:v>343485.57844999997</c:v>
                </c:pt>
                <c:pt idx="343" formatCode="_ * #,##0_ ;_ * \-#,##0_ ;_ * &quot;-&quot;_ ;_ @_ ">
                  <c:v>341425.58469000005</c:v>
                </c:pt>
                <c:pt idx="344" formatCode="_ * #,##0_ ;_ * \-#,##0_ ;_ * &quot;-&quot;_ ;_ @_ ">
                  <c:v>342653.76336999994</c:v>
                </c:pt>
                <c:pt idx="345" formatCode="_ * #,##0_ ;_ * \-#,##0_ ;_ * &quot;-&quot;_ ;_ @_ ">
                  <c:v>348865.02728932991</c:v>
                </c:pt>
                <c:pt idx="346" formatCode="_ * #,##0_ ;_ * \-#,##0_ ;_ * &quot;-&quot;_ ;_ @_ ">
                  <c:v>351428.57488232653</c:v>
                </c:pt>
                <c:pt idx="347" formatCode="_ * #,##0_ ;_ * \-#,##0_ ;_ * &quot;-&quot;_ ;_ @_ ">
                  <c:v>351580.6242836843</c:v>
                </c:pt>
                <c:pt idx="348" formatCode="_ * #,##0_ ;_ * \-#,##0_ ;_ * &quot;-&quot;_ ;_ @_ ">
                  <c:v>352785.0329755618</c:v>
                </c:pt>
                <c:pt idx="349" formatCode="_ * #,##0_ ;_ * \-#,##0_ ;_ * &quot;-&quot;_ ;_ @_ ">
                  <c:v>349357.25249618932</c:v>
                </c:pt>
                <c:pt idx="350" formatCode="_ * #,##0_ ;_ * \-#,##0_ ;_ * &quot;-&quot;_ ;_ @_ ">
                  <c:v>356381.74662978813</c:v>
                </c:pt>
                <c:pt idx="351" formatCode="_ * #,##0_ ;_ * \-#,##0_ ;_ * &quot;-&quot;_ ;_ @_ ">
                  <c:v>352513.1792188402</c:v>
                </c:pt>
                <c:pt idx="352" formatCode="_ * #,##0_ ;_ * \-#,##0_ ;_ * &quot;-&quot;_ ;_ @_ ">
                  <c:v>357278.75126591191</c:v>
                </c:pt>
                <c:pt idx="353" formatCode="_ * #,##0_ ;_ * \-#,##0_ ;_ * &quot;-&quot;_ ;_ @_ ">
                  <c:v>354397.27347534581</c:v>
                </c:pt>
                <c:pt idx="354" formatCode="_ * #,##0_ ;_ * \-#,##0_ ;_ * &quot;-&quot;_ ;_ @_ ">
                  <c:v>357600.22383232147</c:v>
                </c:pt>
                <c:pt idx="355" formatCode="_ * #,##0_ ;_ * \-#,##0_ ;_ * &quot;-&quot;_ ;_ @_ ">
                  <c:v>352991.13935327868</c:v>
                </c:pt>
                <c:pt idx="356" formatCode="_ * #,##0_ ;_ * \-#,##0_ ;_ * &quot;-&quot;_ ;_ @_ ">
                  <c:v>355637.49467888899</c:v>
                </c:pt>
                <c:pt idx="357" formatCode="_ * #,##0_ ;_ * \-#,##0_ ;_ * &quot;-&quot;_ ;_ @_ ">
                  <c:v>363089.16238483018</c:v>
                </c:pt>
                <c:pt idx="358" formatCode="_ * #,##0_ ;_ * \-#,##0_ ;_ * &quot;-&quot;_ ;_ @_ ">
                  <c:v>365238.86558559688</c:v>
                </c:pt>
                <c:pt idx="359" formatCode="_ * #,##0_ ;_ * \-#,##0_ ;_ * &quot;-&quot;_ ;_ @_ ">
                  <c:v>368540.90297460754</c:v>
                </c:pt>
                <c:pt idx="360" formatCode="_ * #,##0_ ;_ * \-#,##0_ ;_ * &quot;-&quot;_ ;_ @_ ">
                  <c:v>367977.81426518143</c:v>
                </c:pt>
                <c:pt idx="361" formatCode="_ * #,##0_ ;_ * \-#,##0_ ;_ * &quot;-&quot;_ ;_ @_ ">
                  <c:v>362628.36498808977</c:v>
                </c:pt>
                <c:pt idx="362" formatCode="_ * #,##0_ ;_ * \-#,##0_ ;_ * &quot;-&quot;_ ;_ @_ ">
                  <c:v>371178.18985931668</c:v>
                </c:pt>
                <c:pt idx="363" formatCode="_ * #,##0_ ;_ * \-#,##0_ ;_ * &quot;-&quot;_ ;_ @_ ">
                  <c:v>368139.65755825141</c:v>
                </c:pt>
                <c:pt idx="364" formatCode="_ * #,##0_ ;_ * \-#,##0_ ;_ * &quot;-&quot;_ ;_ @_ ">
                  <c:v>374115.86751009396</c:v>
                </c:pt>
                <c:pt idx="365" formatCode="_ * #,##0_ ;_ * \-#,##0_ ;_ * &quot;-&quot;_ ;_ @_ ">
                  <c:v>372085.33381793968</c:v>
                </c:pt>
                <c:pt idx="366" formatCode="_ * #,##0_ ;_ * \-#,##0_ ;_ * &quot;-&quot;_ ;_ @_ ">
                  <c:v>376686.24930768076</c:v>
                </c:pt>
                <c:pt idx="367" formatCode="_ * #,##0_ ;_ * \-#,##0_ ;_ * &quot;-&quot;_ ;_ @_ ">
                  <c:v>372803.81852742378</c:v>
                </c:pt>
                <c:pt idx="368" formatCode="_ * #,##0_ ;_ * \-#,##0_ ;_ * &quot;-&quot;_ ;_ @_ ">
                  <c:v>376817.31032313831</c:v>
                </c:pt>
                <c:pt idx="369" formatCode="_ * #,##0_ ;_ * \-#,##0_ ;_ * &quot;-&quot;_ ;_ @_ ">
                  <c:v>385702.93646411703</c:v>
                </c:pt>
                <c:pt idx="370" formatCode="_ * #,##0_ ;_ * \-#,##0_ ;_ * &quot;-&quot;_ ;_ @_ ">
                  <c:v>388978.01403695333</c:v>
                </c:pt>
                <c:pt idx="371" formatCode="_ * #,##0_ ;_ * \-#,##0_ ;_ * &quot;-&quot;_ ;_ @_ ">
                  <c:v>392620.31099258497</c:v>
                </c:pt>
                <c:pt idx="372" formatCode="_ * #,##0_ ;_ * \-#,##0_ ;_ * &quot;-&quot;_ ;_ @_ ">
                  <c:v>392119.76809526194</c:v>
                </c:pt>
                <c:pt idx="373" formatCode="_ * #,##0_ ;_ * \-#,##0_ ;_ * &quot;-&quot;_ ;_ @_ ">
                  <c:v>386516.36747351056</c:v>
                </c:pt>
                <c:pt idx="374" formatCode="_ * #,##0_ ;_ * \-#,##0_ ;_ * &quot;-&quot;_ ;_ @_ ">
                  <c:v>371178.18985931668</c:v>
                </c:pt>
                <c:pt idx="375" formatCode="_ * #,##0_ ;_ * \-#,##0_ ;_ * &quot;-&quot;_ ;_ @_ ">
                  <c:v>368139.65755825141</c:v>
                </c:pt>
                <c:pt idx="376" formatCode="_ * #,##0_ ;_ * \-#,##0_ ;_ * &quot;-&quot;_ ;_ @_ ">
                  <c:v>374115.86751009396</c:v>
                </c:pt>
                <c:pt idx="377" formatCode="_ * #,##0_ ;_ * \-#,##0_ ;_ * &quot;-&quot;_ ;_ @_ ">
                  <c:v>372085.33381793968</c:v>
                </c:pt>
                <c:pt idx="378" formatCode="_ * #,##0_ ;_ * \-#,##0_ ;_ * &quot;-&quot;_ ;_ @_ ">
                  <c:v>376686.24930768076</c:v>
                </c:pt>
                <c:pt idx="379" formatCode="_ * #,##0_ ;_ * \-#,##0_ ;_ * &quot;-&quot;_ ;_ @_ ">
                  <c:v>372803.81852742378</c:v>
                </c:pt>
                <c:pt idx="380" formatCode="_ * #,##0_ ;_ * \-#,##0_ ;_ * &quot;-&quot;_ ;_ @_ ">
                  <c:v>376817.31032313831</c:v>
                </c:pt>
                <c:pt idx="381" formatCode="_ * #,##0_ ;_ * \-#,##0_ ;_ * &quot;-&quot;_ ;_ @_ ">
                  <c:v>385702.93646411703</c:v>
                </c:pt>
                <c:pt idx="382" formatCode="_ * #,##0_ ;_ * \-#,##0_ ;_ * &quot;-&quot;_ ;_ @_ ">
                  <c:v>388978.01403695333</c:v>
                </c:pt>
                <c:pt idx="383" formatCode="_ * #,##0_ ;_ * \-#,##0_ ;_ * &quot;-&quot;_ ;_ @_ ">
                  <c:v>392620.31099258497</c:v>
                </c:pt>
                <c:pt idx="384" formatCode="_ * #,##0_ ;_ * \-#,##0_ ;_ * &quot;-&quot;_ ;_ @_ ">
                  <c:v>392119.76809526194</c:v>
                </c:pt>
                <c:pt idx="385" formatCode="_ * #,##0_ ;_ * \-#,##0_ ;_ * &quot;-&quot;_ ;_ @_ ">
                  <c:v>386516.36747351056</c:v>
                </c:pt>
                <c:pt idx="386" formatCode="_ * #,##0_ ;_ * \-#,##0_ ;_ * &quot;-&quot;_ ;_ @_ ">
                  <c:v>371178.18985931668</c:v>
                </c:pt>
                <c:pt idx="387" formatCode="_ * #,##0_ ;_ * \-#,##0_ ;_ * &quot;-&quot;_ ;_ @_ ">
                  <c:v>368139.65755825141</c:v>
                </c:pt>
                <c:pt idx="388" formatCode="_ * #,##0_ ;_ * \-#,##0_ ;_ * &quot;-&quot;_ ;_ @_ ">
                  <c:v>374115.86751009396</c:v>
                </c:pt>
                <c:pt idx="389" formatCode="_ * #,##0_ ;_ * \-#,##0_ ;_ * &quot;-&quot;_ ;_ @_ ">
                  <c:v>372085.33381793968</c:v>
                </c:pt>
                <c:pt idx="390" formatCode="_ * #,##0_ ;_ * \-#,##0_ ;_ * &quot;-&quot;_ ;_ @_ ">
                  <c:v>376686.24930768076</c:v>
                </c:pt>
                <c:pt idx="391" formatCode="_ * #,##0_ ;_ * \-#,##0_ ;_ * &quot;-&quot;_ ;_ @_ ">
                  <c:v>372803.81852742378</c:v>
                </c:pt>
                <c:pt idx="392" formatCode="_ * #,##0_ ;_ * \-#,##0_ ;_ * &quot;-&quot;_ ;_ @_ ">
                  <c:v>376817.31032313831</c:v>
                </c:pt>
                <c:pt idx="393" formatCode="_ * #,##0_ ;_ * \-#,##0_ ;_ * &quot;-&quot;_ ;_ @_ ">
                  <c:v>385702.93646411703</c:v>
                </c:pt>
                <c:pt idx="394" formatCode="_ * #,##0_ ;_ * \-#,##0_ ;_ * &quot;-&quot;_ ;_ @_ ">
                  <c:v>388978.01403695333</c:v>
                </c:pt>
                <c:pt idx="395" formatCode="_ * #,##0_ ;_ * \-#,##0_ ;_ * &quot;-&quot;_ ;_ @_ ">
                  <c:v>392620.31099258497</c:v>
                </c:pt>
                <c:pt idx="396" formatCode="_ * #,##0_ ;_ * \-#,##0_ ;_ * &quot;-&quot;_ ;_ @_ ">
                  <c:v>392119.76809526194</c:v>
                </c:pt>
                <c:pt idx="397" formatCode="_ * #,##0_ ;_ * \-#,##0_ ;_ * &quot;-&quot;_ ;_ @_ ">
                  <c:v>386516.36747351056</c:v>
                </c:pt>
                <c:pt idx="398" formatCode="_ * #,##0_ ;_ * \-#,##0_ ;_ * &quot;-&quot;_ ;_ @_ ">
                  <c:v>371178.18985931668</c:v>
                </c:pt>
                <c:pt idx="399" formatCode="_ * #,##0_ ;_ * \-#,##0_ ;_ * &quot;-&quot;_ ;_ @_ ">
                  <c:v>368139.65755825141</c:v>
                </c:pt>
                <c:pt idx="400" formatCode="_ * #,##0_ ;_ * \-#,##0_ ;_ * &quot;-&quot;_ ;_ @_ ">
                  <c:v>374115.86751009396</c:v>
                </c:pt>
                <c:pt idx="401" formatCode="_ * #,##0_ ;_ * \-#,##0_ ;_ * &quot;-&quot;_ ;_ @_ ">
                  <c:v>372085.33381793968</c:v>
                </c:pt>
                <c:pt idx="402" formatCode="_ * #,##0_ ;_ * \-#,##0_ ;_ * &quot;-&quot;_ ;_ @_ ">
                  <c:v>376686.24930768076</c:v>
                </c:pt>
                <c:pt idx="403" formatCode="_ * #,##0_ ;_ * \-#,##0_ ;_ * &quot;-&quot;_ ;_ @_ ">
                  <c:v>372803.81852742378</c:v>
                </c:pt>
                <c:pt idx="404" formatCode="_ * #,##0_ ;_ * \-#,##0_ ;_ * &quot;-&quot;_ ;_ @_ ">
                  <c:v>376817.31032313831</c:v>
                </c:pt>
                <c:pt idx="405" formatCode="_ * #,##0_ ;_ * \-#,##0_ ;_ * &quot;-&quot;_ ;_ @_ ">
                  <c:v>385702.93646411703</c:v>
                </c:pt>
                <c:pt idx="406" formatCode="_ * #,##0_ ;_ * \-#,##0_ ;_ * &quot;-&quot;_ ;_ @_ ">
                  <c:v>388978.01403695333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3AB-4E26-9CFB-76C6229097CC}"/>
            </c:ext>
          </c:extLst>
        </c:ser>
        <c:ser>
          <c:idx val="1"/>
          <c:order val="1"/>
          <c:tx>
            <c:strRef>
              <c:f>Proyeccion_NPL!$AI$4</c:f>
              <c:strCache>
                <c:ptCount val="1"/>
                <c:pt idx="0">
                  <c:v>Cartera consumo</c:v>
                </c:pt>
              </c:strCache>
            </c:strRef>
          </c:tx>
          <c:spPr>
            <a:ln w="28575" cap="rnd">
              <a:solidFill>
                <a:srgbClr val="2DCCCD"/>
              </a:solidFill>
              <a:round/>
            </a:ln>
            <a:effectLst/>
          </c:spPr>
          <c:marker>
            <c:symbol val="none"/>
          </c:marker>
          <c:cat>
            <c:numRef>
              <c:f>Proyeccion_NPL!$A$5:$A$411</c:f>
              <c:numCache>
                <c:formatCode>m/d/yyyy</c:formatCode>
                <c:ptCount val="407"/>
                <c:pt idx="0">
                  <c:v>34669</c:v>
                </c:pt>
                <c:pt idx="1">
                  <c:v>34700</c:v>
                </c:pt>
                <c:pt idx="2">
                  <c:v>34731</c:v>
                </c:pt>
                <c:pt idx="3">
                  <c:v>34759</c:v>
                </c:pt>
                <c:pt idx="4">
                  <c:v>34790</c:v>
                </c:pt>
                <c:pt idx="5">
                  <c:v>34820</c:v>
                </c:pt>
                <c:pt idx="6">
                  <c:v>34851</c:v>
                </c:pt>
                <c:pt idx="7">
                  <c:v>34881</c:v>
                </c:pt>
                <c:pt idx="8">
                  <c:v>34912</c:v>
                </c:pt>
                <c:pt idx="9">
                  <c:v>34943</c:v>
                </c:pt>
                <c:pt idx="10">
                  <c:v>34973</c:v>
                </c:pt>
                <c:pt idx="11">
                  <c:v>35004</c:v>
                </c:pt>
                <c:pt idx="12">
                  <c:v>35034</c:v>
                </c:pt>
                <c:pt idx="13">
                  <c:v>35065</c:v>
                </c:pt>
                <c:pt idx="14">
                  <c:v>35096</c:v>
                </c:pt>
                <c:pt idx="15">
                  <c:v>35125</c:v>
                </c:pt>
                <c:pt idx="16">
                  <c:v>35156</c:v>
                </c:pt>
                <c:pt idx="17">
                  <c:v>35186</c:v>
                </c:pt>
                <c:pt idx="18">
                  <c:v>35217</c:v>
                </c:pt>
                <c:pt idx="19">
                  <c:v>35247</c:v>
                </c:pt>
                <c:pt idx="20">
                  <c:v>35278</c:v>
                </c:pt>
                <c:pt idx="21">
                  <c:v>35309</c:v>
                </c:pt>
                <c:pt idx="22">
                  <c:v>35339</c:v>
                </c:pt>
                <c:pt idx="23">
                  <c:v>35370</c:v>
                </c:pt>
                <c:pt idx="24">
                  <c:v>35400</c:v>
                </c:pt>
                <c:pt idx="25">
                  <c:v>35431</c:v>
                </c:pt>
                <c:pt idx="26">
                  <c:v>35462</c:v>
                </c:pt>
                <c:pt idx="27">
                  <c:v>35490</c:v>
                </c:pt>
                <c:pt idx="28">
                  <c:v>35521</c:v>
                </c:pt>
                <c:pt idx="29">
                  <c:v>35551</c:v>
                </c:pt>
                <c:pt idx="30">
                  <c:v>35582</c:v>
                </c:pt>
                <c:pt idx="31">
                  <c:v>35612</c:v>
                </c:pt>
                <c:pt idx="32">
                  <c:v>35643</c:v>
                </c:pt>
                <c:pt idx="33">
                  <c:v>35674</c:v>
                </c:pt>
                <c:pt idx="34">
                  <c:v>35704</c:v>
                </c:pt>
                <c:pt idx="35">
                  <c:v>35735</c:v>
                </c:pt>
                <c:pt idx="36">
                  <c:v>35765</c:v>
                </c:pt>
                <c:pt idx="37">
                  <c:v>35796</c:v>
                </c:pt>
                <c:pt idx="38">
                  <c:v>35827</c:v>
                </c:pt>
                <c:pt idx="39">
                  <c:v>35855</c:v>
                </c:pt>
                <c:pt idx="40">
                  <c:v>35886</c:v>
                </c:pt>
                <c:pt idx="41">
                  <c:v>35916</c:v>
                </c:pt>
                <c:pt idx="42">
                  <c:v>35947</c:v>
                </c:pt>
                <c:pt idx="43">
                  <c:v>35977</c:v>
                </c:pt>
                <c:pt idx="44">
                  <c:v>36008</c:v>
                </c:pt>
                <c:pt idx="45">
                  <c:v>36039</c:v>
                </c:pt>
                <c:pt idx="46">
                  <c:v>36069</c:v>
                </c:pt>
                <c:pt idx="47">
                  <c:v>36100</c:v>
                </c:pt>
                <c:pt idx="48">
                  <c:v>36130</c:v>
                </c:pt>
                <c:pt idx="49">
                  <c:v>36161</c:v>
                </c:pt>
                <c:pt idx="50">
                  <c:v>36192</c:v>
                </c:pt>
                <c:pt idx="51">
                  <c:v>36220</c:v>
                </c:pt>
                <c:pt idx="52">
                  <c:v>36251</c:v>
                </c:pt>
                <c:pt idx="53">
                  <c:v>36281</c:v>
                </c:pt>
                <c:pt idx="54">
                  <c:v>36312</c:v>
                </c:pt>
                <c:pt idx="55">
                  <c:v>36342</c:v>
                </c:pt>
                <c:pt idx="56">
                  <c:v>36373</c:v>
                </c:pt>
                <c:pt idx="57">
                  <c:v>36404</c:v>
                </c:pt>
                <c:pt idx="58">
                  <c:v>36434</c:v>
                </c:pt>
                <c:pt idx="59">
                  <c:v>36465</c:v>
                </c:pt>
                <c:pt idx="60">
                  <c:v>36495</c:v>
                </c:pt>
                <c:pt idx="61">
                  <c:v>36526</c:v>
                </c:pt>
                <c:pt idx="62">
                  <c:v>36557</c:v>
                </c:pt>
                <c:pt idx="63">
                  <c:v>36586</c:v>
                </c:pt>
                <c:pt idx="64">
                  <c:v>36617</c:v>
                </c:pt>
                <c:pt idx="65">
                  <c:v>36647</c:v>
                </c:pt>
                <c:pt idx="66">
                  <c:v>36678</c:v>
                </c:pt>
                <c:pt idx="67">
                  <c:v>36708</c:v>
                </c:pt>
                <c:pt idx="68">
                  <c:v>36739</c:v>
                </c:pt>
                <c:pt idx="69">
                  <c:v>36770</c:v>
                </c:pt>
                <c:pt idx="70">
                  <c:v>36800</c:v>
                </c:pt>
                <c:pt idx="71">
                  <c:v>36831</c:v>
                </c:pt>
                <c:pt idx="72">
                  <c:v>36861</c:v>
                </c:pt>
                <c:pt idx="73">
                  <c:v>36892</c:v>
                </c:pt>
                <c:pt idx="74">
                  <c:v>36923</c:v>
                </c:pt>
                <c:pt idx="75">
                  <c:v>36951</c:v>
                </c:pt>
                <c:pt idx="76">
                  <c:v>36982</c:v>
                </c:pt>
                <c:pt idx="77">
                  <c:v>37012</c:v>
                </c:pt>
                <c:pt idx="78">
                  <c:v>37043</c:v>
                </c:pt>
                <c:pt idx="79">
                  <c:v>37073</c:v>
                </c:pt>
                <c:pt idx="80">
                  <c:v>37104</c:v>
                </c:pt>
                <c:pt idx="81">
                  <c:v>37135</c:v>
                </c:pt>
                <c:pt idx="82">
                  <c:v>37165</c:v>
                </c:pt>
                <c:pt idx="83">
                  <c:v>37196</c:v>
                </c:pt>
                <c:pt idx="84">
                  <c:v>37226</c:v>
                </c:pt>
                <c:pt idx="85">
                  <c:v>37257</c:v>
                </c:pt>
                <c:pt idx="86">
                  <c:v>37288</c:v>
                </c:pt>
                <c:pt idx="87">
                  <c:v>37316</c:v>
                </c:pt>
                <c:pt idx="88">
                  <c:v>37347</c:v>
                </c:pt>
                <c:pt idx="89">
                  <c:v>37377</c:v>
                </c:pt>
                <c:pt idx="90">
                  <c:v>37408</c:v>
                </c:pt>
                <c:pt idx="91">
                  <c:v>37438</c:v>
                </c:pt>
                <c:pt idx="92">
                  <c:v>37469</c:v>
                </c:pt>
                <c:pt idx="93">
                  <c:v>37500</c:v>
                </c:pt>
                <c:pt idx="94">
                  <c:v>37530</c:v>
                </c:pt>
                <c:pt idx="95">
                  <c:v>37561</c:v>
                </c:pt>
                <c:pt idx="96">
                  <c:v>37591</c:v>
                </c:pt>
                <c:pt idx="97">
                  <c:v>37622</c:v>
                </c:pt>
                <c:pt idx="98">
                  <c:v>37653</c:v>
                </c:pt>
                <c:pt idx="99">
                  <c:v>37681</c:v>
                </c:pt>
                <c:pt idx="100">
                  <c:v>37712</c:v>
                </c:pt>
                <c:pt idx="101">
                  <c:v>37742</c:v>
                </c:pt>
                <c:pt idx="102">
                  <c:v>37773</c:v>
                </c:pt>
                <c:pt idx="103">
                  <c:v>37803</c:v>
                </c:pt>
                <c:pt idx="104">
                  <c:v>37834</c:v>
                </c:pt>
                <c:pt idx="105">
                  <c:v>37865</c:v>
                </c:pt>
                <c:pt idx="106">
                  <c:v>37895</c:v>
                </c:pt>
                <c:pt idx="107">
                  <c:v>37926</c:v>
                </c:pt>
                <c:pt idx="108">
                  <c:v>37956</c:v>
                </c:pt>
                <c:pt idx="109">
                  <c:v>37987</c:v>
                </c:pt>
                <c:pt idx="110">
                  <c:v>38018</c:v>
                </c:pt>
                <c:pt idx="111">
                  <c:v>38047</c:v>
                </c:pt>
                <c:pt idx="112">
                  <c:v>38078</c:v>
                </c:pt>
                <c:pt idx="113">
                  <c:v>38108</c:v>
                </c:pt>
                <c:pt idx="114">
                  <c:v>38139</c:v>
                </c:pt>
                <c:pt idx="115">
                  <c:v>38169</c:v>
                </c:pt>
                <c:pt idx="116">
                  <c:v>38200</c:v>
                </c:pt>
                <c:pt idx="117">
                  <c:v>38231</c:v>
                </c:pt>
                <c:pt idx="118">
                  <c:v>38261</c:v>
                </c:pt>
                <c:pt idx="119">
                  <c:v>38292</c:v>
                </c:pt>
                <c:pt idx="120">
                  <c:v>38322</c:v>
                </c:pt>
                <c:pt idx="121">
                  <c:v>38353</c:v>
                </c:pt>
                <c:pt idx="122">
                  <c:v>38384</c:v>
                </c:pt>
                <c:pt idx="123">
                  <c:v>38412</c:v>
                </c:pt>
                <c:pt idx="124">
                  <c:v>38443</c:v>
                </c:pt>
                <c:pt idx="125">
                  <c:v>38473</c:v>
                </c:pt>
                <c:pt idx="126">
                  <c:v>38504</c:v>
                </c:pt>
                <c:pt idx="127">
                  <c:v>38534</c:v>
                </c:pt>
                <c:pt idx="128">
                  <c:v>38565</c:v>
                </c:pt>
                <c:pt idx="129">
                  <c:v>38596</c:v>
                </c:pt>
                <c:pt idx="130">
                  <c:v>38626</c:v>
                </c:pt>
                <c:pt idx="131">
                  <c:v>38657</c:v>
                </c:pt>
                <c:pt idx="132">
                  <c:v>38687</c:v>
                </c:pt>
                <c:pt idx="133">
                  <c:v>38718</c:v>
                </c:pt>
                <c:pt idx="134">
                  <c:v>38749</c:v>
                </c:pt>
                <c:pt idx="135">
                  <c:v>38777</c:v>
                </c:pt>
                <c:pt idx="136">
                  <c:v>38808</c:v>
                </c:pt>
                <c:pt idx="137">
                  <c:v>38838</c:v>
                </c:pt>
                <c:pt idx="138">
                  <c:v>38869</c:v>
                </c:pt>
                <c:pt idx="139">
                  <c:v>38899</c:v>
                </c:pt>
                <c:pt idx="140">
                  <c:v>38930</c:v>
                </c:pt>
                <c:pt idx="141">
                  <c:v>38961</c:v>
                </c:pt>
                <c:pt idx="142">
                  <c:v>38991</c:v>
                </c:pt>
                <c:pt idx="143">
                  <c:v>39022</c:v>
                </c:pt>
                <c:pt idx="144">
                  <c:v>39052</c:v>
                </c:pt>
                <c:pt idx="145">
                  <c:v>39083</c:v>
                </c:pt>
                <c:pt idx="146">
                  <c:v>39114</c:v>
                </c:pt>
                <c:pt idx="147">
                  <c:v>39142</c:v>
                </c:pt>
                <c:pt idx="148">
                  <c:v>39173</c:v>
                </c:pt>
                <c:pt idx="149">
                  <c:v>39203</c:v>
                </c:pt>
                <c:pt idx="150">
                  <c:v>39234</c:v>
                </c:pt>
                <c:pt idx="151">
                  <c:v>39264</c:v>
                </c:pt>
                <c:pt idx="152">
                  <c:v>39295</c:v>
                </c:pt>
                <c:pt idx="153">
                  <c:v>39326</c:v>
                </c:pt>
                <c:pt idx="154">
                  <c:v>39356</c:v>
                </c:pt>
                <c:pt idx="155">
                  <c:v>39387</c:v>
                </c:pt>
                <c:pt idx="156">
                  <c:v>39417</c:v>
                </c:pt>
                <c:pt idx="157">
                  <c:v>39448</c:v>
                </c:pt>
                <c:pt idx="158">
                  <c:v>39479</c:v>
                </c:pt>
                <c:pt idx="159">
                  <c:v>39508</c:v>
                </c:pt>
                <c:pt idx="160">
                  <c:v>39539</c:v>
                </c:pt>
                <c:pt idx="161">
                  <c:v>39569</c:v>
                </c:pt>
                <c:pt idx="162">
                  <c:v>39600</c:v>
                </c:pt>
                <c:pt idx="163">
                  <c:v>39630</c:v>
                </c:pt>
                <c:pt idx="164">
                  <c:v>39661</c:v>
                </c:pt>
                <c:pt idx="165">
                  <c:v>39692</c:v>
                </c:pt>
                <c:pt idx="166">
                  <c:v>39722</c:v>
                </c:pt>
                <c:pt idx="167">
                  <c:v>39753</c:v>
                </c:pt>
                <c:pt idx="168">
                  <c:v>39783</c:v>
                </c:pt>
                <c:pt idx="169">
                  <c:v>39814</c:v>
                </c:pt>
                <c:pt idx="170">
                  <c:v>39845</c:v>
                </c:pt>
                <c:pt idx="171">
                  <c:v>39873</c:v>
                </c:pt>
                <c:pt idx="172">
                  <c:v>39904</c:v>
                </c:pt>
                <c:pt idx="173">
                  <c:v>39934</c:v>
                </c:pt>
                <c:pt idx="174">
                  <c:v>39965</c:v>
                </c:pt>
                <c:pt idx="175">
                  <c:v>39995</c:v>
                </c:pt>
                <c:pt idx="176">
                  <c:v>40026</c:v>
                </c:pt>
                <c:pt idx="177">
                  <c:v>40057</c:v>
                </c:pt>
                <c:pt idx="178">
                  <c:v>40087</c:v>
                </c:pt>
                <c:pt idx="179">
                  <c:v>40118</c:v>
                </c:pt>
                <c:pt idx="180">
                  <c:v>40148</c:v>
                </c:pt>
                <c:pt idx="181">
                  <c:v>40179</c:v>
                </c:pt>
                <c:pt idx="182">
                  <c:v>40210</c:v>
                </c:pt>
                <c:pt idx="183">
                  <c:v>40238</c:v>
                </c:pt>
                <c:pt idx="184">
                  <c:v>40269</c:v>
                </c:pt>
                <c:pt idx="185">
                  <c:v>40299</c:v>
                </c:pt>
                <c:pt idx="186">
                  <c:v>40330</c:v>
                </c:pt>
                <c:pt idx="187">
                  <c:v>40360</c:v>
                </c:pt>
                <c:pt idx="188">
                  <c:v>40391</c:v>
                </c:pt>
                <c:pt idx="189">
                  <c:v>40422</c:v>
                </c:pt>
                <c:pt idx="190">
                  <c:v>40452</c:v>
                </c:pt>
                <c:pt idx="191">
                  <c:v>40483</c:v>
                </c:pt>
                <c:pt idx="192">
                  <c:v>40513</c:v>
                </c:pt>
                <c:pt idx="193">
                  <c:v>40544</c:v>
                </c:pt>
                <c:pt idx="194">
                  <c:v>40575</c:v>
                </c:pt>
                <c:pt idx="195">
                  <c:v>40603</c:v>
                </c:pt>
                <c:pt idx="196">
                  <c:v>40634</c:v>
                </c:pt>
                <c:pt idx="197">
                  <c:v>40664</c:v>
                </c:pt>
                <c:pt idx="198">
                  <c:v>40695</c:v>
                </c:pt>
                <c:pt idx="199">
                  <c:v>40725</c:v>
                </c:pt>
                <c:pt idx="200">
                  <c:v>40756</c:v>
                </c:pt>
                <c:pt idx="201">
                  <c:v>40787</c:v>
                </c:pt>
                <c:pt idx="202">
                  <c:v>40817</c:v>
                </c:pt>
                <c:pt idx="203">
                  <c:v>40848</c:v>
                </c:pt>
                <c:pt idx="204">
                  <c:v>40878</c:v>
                </c:pt>
                <c:pt idx="205">
                  <c:v>40909</c:v>
                </c:pt>
                <c:pt idx="206">
                  <c:v>40940</c:v>
                </c:pt>
                <c:pt idx="207">
                  <c:v>40969</c:v>
                </c:pt>
                <c:pt idx="208">
                  <c:v>41000</c:v>
                </c:pt>
                <c:pt idx="209">
                  <c:v>41030</c:v>
                </c:pt>
                <c:pt idx="210">
                  <c:v>41061</c:v>
                </c:pt>
                <c:pt idx="211">
                  <c:v>41091</c:v>
                </c:pt>
                <c:pt idx="212">
                  <c:v>41122</c:v>
                </c:pt>
                <c:pt idx="213">
                  <c:v>41153</c:v>
                </c:pt>
                <c:pt idx="214">
                  <c:v>41183</c:v>
                </c:pt>
                <c:pt idx="215">
                  <c:v>41214</c:v>
                </c:pt>
                <c:pt idx="216">
                  <c:v>41244</c:v>
                </c:pt>
                <c:pt idx="217">
                  <c:v>41275</c:v>
                </c:pt>
                <c:pt idx="218">
                  <c:v>41306</c:v>
                </c:pt>
                <c:pt idx="219">
                  <c:v>41334</c:v>
                </c:pt>
                <c:pt idx="220">
                  <c:v>41365</c:v>
                </c:pt>
                <c:pt idx="221">
                  <c:v>41395</c:v>
                </c:pt>
                <c:pt idx="222">
                  <c:v>41426</c:v>
                </c:pt>
                <c:pt idx="223">
                  <c:v>41456</c:v>
                </c:pt>
                <c:pt idx="224">
                  <c:v>41487</c:v>
                </c:pt>
                <c:pt idx="225">
                  <c:v>41518</c:v>
                </c:pt>
                <c:pt idx="226">
                  <c:v>41548</c:v>
                </c:pt>
                <c:pt idx="227">
                  <c:v>41579</c:v>
                </c:pt>
                <c:pt idx="228">
                  <c:v>41609</c:v>
                </c:pt>
                <c:pt idx="229">
                  <c:v>41640</c:v>
                </c:pt>
                <c:pt idx="230">
                  <c:v>41671</c:v>
                </c:pt>
                <c:pt idx="231">
                  <c:v>41699</c:v>
                </c:pt>
                <c:pt idx="232">
                  <c:v>41730</c:v>
                </c:pt>
                <c:pt idx="233">
                  <c:v>41760</c:v>
                </c:pt>
                <c:pt idx="234">
                  <c:v>41791</c:v>
                </c:pt>
                <c:pt idx="235">
                  <c:v>41821</c:v>
                </c:pt>
                <c:pt idx="236">
                  <c:v>41852</c:v>
                </c:pt>
                <c:pt idx="237">
                  <c:v>41883</c:v>
                </c:pt>
                <c:pt idx="238">
                  <c:v>41913</c:v>
                </c:pt>
                <c:pt idx="239">
                  <c:v>41944</c:v>
                </c:pt>
                <c:pt idx="240">
                  <c:v>41974</c:v>
                </c:pt>
                <c:pt idx="241">
                  <c:v>42005</c:v>
                </c:pt>
                <c:pt idx="242">
                  <c:v>42036</c:v>
                </c:pt>
                <c:pt idx="243">
                  <c:v>42064</c:v>
                </c:pt>
                <c:pt idx="244">
                  <c:v>42095</c:v>
                </c:pt>
                <c:pt idx="245">
                  <c:v>42125</c:v>
                </c:pt>
                <c:pt idx="246">
                  <c:v>42156</c:v>
                </c:pt>
                <c:pt idx="247">
                  <c:v>42186</c:v>
                </c:pt>
                <c:pt idx="248">
                  <c:v>42217</c:v>
                </c:pt>
                <c:pt idx="249">
                  <c:v>42248</c:v>
                </c:pt>
                <c:pt idx="250">
                  <c:v>42278</c:v>
                </c:pt>
                <c:pt idx="251">
                  <c:v>42309</c:v>
                </c:pt>
                <c:pt idx="252">
                  <c:v>42339</c:v>
                </c:pt>
                <c:pt idx="253">
                  <c:v>42370</c:v>
                </c:pt>
                <c:pt idx="254">
                  <c:v>42401</c:v>
                </c:pt>
                <c:pt idx="255">
                  <c:v>42430</c:v>
                </c:pt>
                <c:pt idx="256">
                  <c:v>42461</c:v>
                </c:pt>
                <c:pt idx="257">
                  <c:v>42491</c:v>
                </c:pt>
                <c:pt idx="258">
                  <c:v>42522</c:v>
                </c:pt>
                <c:pt idx="259">
                  <c:v>42552</c:v>
                </c:pt>
                <c:pt idx="260">
                  <c:v>42583</c:v>
                </c:pt>
                <c:pt idx="261">
                  <c:v>42614</c:v>
                </c:pt>
                <c:pt idx="262">
                  <c:v>42644</c:v>
                </c:pt>
                <c:pt idx="263">
                  <c:v>42675</c:v>
                </c:pt>
                <c:pt idx="264">
                  <c:v>42705</c:v>
                </c:pt>
                <c:pt idx="265">
                  <c:v>42736</c:v>
                </c:pt>
                <c:pt idx="266">
                  <c:v>42767</c:v>
                </c:pt>
                <c:pt idx="267">
                  <c:v>42795</c:v>
                </c:pt>
                <c:pt idx="268">
                  <c:v>42826</c:v>
                </c:pt>
                <c:pt idx="269">
                  <c:v>42856</c:v>
                </c:pt>
                <c:pt idx="270">
                  <c:v>42887</c:v>
                </c:pt>
                <c:pt idx="271">
                  <c:v>42917</c:v>
                </c:pt>
                <c:pt idx="272">
                  <c:v>42948</c:v>
                </c:pt>
                <c:pt idx="273">
                  <c:v>42979</c:v>
                </c:pt>
                <c:pt idx="274">
                  <c:v>43009</c:v>
                </c:pt>
                <c:pt idx="275">
                  <c:v>43040</c:v>
                </c:pt>
                <c:pt idx="276">
                  <c:v>43070</c:v>
                </c:pt>
                <c:pt idx="277">
                  <c:v>43101</c:v>
                </c:pt>
                <c:pt idx="278">
                  <c:v>43132</c:v>
                </c:pt>
                <c:pt idx="279">
                  <c:v>43160</c:v>
                </c:pt>
                <c:pt idx="280">
                  <c:v>43191</c:v>
                </c:pt>
                <c:pt idx="281">
                  <c:v>43221</c:v>
                </c:pt>
                <c:pt idx="282">
                  <c:v>43252</c:v>
                </c:pt>
                <c:pt idx="283">
                  <c:v>43282</c:v>
                </c:pt>
                <c:pt idx="284">
                  <c:v>43313</c:v>
                </c:pt>
                <c:pt idx="285">
                  <c:v>43344</c:v>
                </c:pt>
                <c:pt idx="286">
                  <c:v>43374</c:v>
                </c:pt>
                <c:pt idx="287">
                  <c:v>43405</c:v>
                </c:pt>
                <c:pt idx="288">
                  <c:v>43435</c:v>
                </c:pt>
                <c:pt idx="289">
                  <c:v>43466</c:v>
                </c:pt>
                <c:pt idx="290">
                  <c:v>43497</c:v>
                </c:pt>
                <c:pt idx="291">
                  <c:v>43525</c:v>
                </c:pt>
                <c:pt idx="292">
                  <c:v>43556</c:v>
                </c:pt>
                <c:pt idx="293">
                  <c:v>43586</c:v>
                </c:pt>
                <c:pt idx="294">
                  <c:v>43617</c:v>
                </c:pt>
                <c:pt idx="295">
                  <c:v>43647</c:v>
                </c:pt>
                <c:pt idx="296">
                  <c:v>43678</c:v>
                </c:pt>
                <c:pt idx="297">
                  <c:v>43709</c:v>
                </c:pt>
                <c:pt idx="298">
                  <c:v>43739</c:v>
                </c:pt>
                <c:pt idx="299">
                  <c:v>43770</c:v>
                </c:pt>
                <c:pt idx="300">
                  <c:v>43800</c:v>
                </c:pt>
                <c:pt idx="301">
                  <c:v>43831</c:v>
                </c:pt>
                <c:pt idx="302">
                  <c:v>43862</c:v>
                </c:pt>
                <c:pt idx="303">
                  <c:v>43891</c:v>
                </c:pt>
                <c:pt idx="304">
                  <c:v>43922</c:v>
                </c:pt>
                <c:pt idx="305">
                  <c:v>43952</c:v>
                </c:pt>
                <c:pt idx="306">
                  <c:v>43983</c:v>
                </c:pt>
                <c:pt idx="307">
                  <c:v>44013</c:v>
                </c:pt>
                <c:pt idx="308">
                  <c:v>44044</c:v>
                </c:pt>
                <c:pt idx="309">
                  <c:v>44075</c:v>
                </c:pt>
                <c:pt idx="310">
                  <c:v>44105</c:v>
                </c:pt>
                <c:pt idx="311">
                  <c:v>44136</c:v>
                </c:pt>
                <c:pt idx="312">
                  <c:v>44166</c:v>
                </c:pt>
                <c:pt idx="313">
                  <c:v>44197</c:v>
                </c:pt>
                <c:pt idx="314">
                  <c:v>44228</c:v>
                </c:pt>
                <c:pt idx="315">
                  <c:v>44256</c:v>
                </c:pt>
                <c:pt idx="316">
                  <c:v>44287</c:v>
                </c:pt>
                <c:pt idx="317">
                  <c:v>44317</c:v>
                </c:pt>
                <c:pt idx="318">
                  <c:v>44348</c:v>
                </c:pt>
                <c:pt idx="319">
                  <c:v>44378</c:v>
                </c:pt>
                <c:pt idx="320">
                  <c:v>44409</c:v>
                </c:pt>
                <c:pt idx="321">
                  <c:v>44440</c:v>
                </c:pt>
                <c:pt idx="322">
                  <c:v>44470</c:v>
                </c:pt>
                <c:pt idx="323">
                  <c:v>44501</c:v>
                </c:pt>
                <c:pt idx="324">
                  <c:v>44531</c:v>
                </c:pt>
                <c:pt idx="325">
                  <c:v>44562</c:v>
                </c:pt>
                <c:pt idx="326">
                  <c:v>44593</c:v>
                </c:pt>
                <c:pt idx="327">
                  <c:v>44621</c:v>
                </c:pt>
                <c:pt idx="328">
                  <c:v>44652</c:v>
                </c:pt>
                <c:pt idx="329">
                  <c:v>44682</c:v>
                </c:pt>
                <c:pt idx="330">
                  <c:v>44713</c:v>
                </c:pt>
                <c:pt idx="331">
                  <c:v>44743</c:v>
                </c:pt>
                <c:pt idx="332">
                  <c:v>44774</c:v>
                </c:pt>
                <c:pt idx="333">
                  <c:v>44805</c:v>
                </c:pt>
                <c:pt idx="334">
                  <c:v>44835</c:v>
                </c:pt>
                <c:pt idx="335">
                  <c:v>44866</c:v>
                </c:pt>
                <c:pt idx="336">
                  <c:v>44896</c:v>
                </c:pt>
                <c:pt idx="337">
                  <c:v>44927</c:v>
                </c:pt>
                <c:pt idx="338">
                  <c:v>44958</c:v>
                </c:pt>
                <c:pt idx="339">
                  <c:v>44986</c:v>
                </c:pt>
                <c:pt idx="340">
                  <c:v>45017</c:v>
                </c:pt>
                <c:pt idx="341">
                  <c:v>45047</c:v>
                </c:pt>
                <c:pt idx="342">
                  <c:v>45078</c:v>
                </c:pt>
                <c:pt idx="343">
                  <c:v>45108</c:v>
                </c:pt>
                <c:pt idx="344">
                  <c:v>45139</c:v>
                </c:pt>
                <c:pt idx="345">
                  <c:v>45170</c:v>
                </c:pt>
                <c:pt idx="346">
                  <c:v>45200</c:v>
                </c:pt>
                <c:pt idx="347">
                  <c:v>45231</c:v>
                </c:pt>
                <c:pt idx="348">
                  <c:v>45261</c:v>
                </c:pt>
                <c:pt idx="349">
                  <c:v>45292</c:v>
                </c:pt>
                <c:pt idx="350">
                  <c:v>45323</c:v>
                </c:pt>
                <c:pt idx="351">
                  <c:v>45352</c:v>
                </c:pt>
                <c:pt idx="352">
                  <c:v>45383</c:v>
                </c:pt>
                <c:pt idx="353">
                  <c:v>45413</c:v>
                </c:pt>
                <c:pt idx="354">
                  <c:v>45444</c:v>
                </c:pt>
                <c:pt idx="355">
                  <c:v>45474</c:v>
                </c:pt>
                <c:pt idx="356">
                  <c:v>45505</c:v>
                </c:pt>
                <c:pt idx="357">
                  <c:v>45536</c:v>
                </c:pt>
                <c:pt idx="358">
                  <c:v>45566</c:v>
                </c:pt>
                <c:pt idx="359">
                  <c:v>45597</c:v>
                </c:pt>
                <c:pt idx="360">
                  <c:v>45627</c:v>
                </c:pt>
                <c:pt idx="361">
                  <c:v>45658</c:v>
                </c:pt>
                <c:pt idx="362">
                  <c:v>45689</c:v>
                </c:pt>
                <c:pt idx="363">
                  <c:v>45717</c:v>
                </c:pt>
                <c:pt idx="364">
                  <c:v>45748</c:v>
                </c:pt>
                <c:pt idx="365">
                  <c:v>45778</c:v>
                </c:pt>
                <c:pt idx="366">
                  <c:v>45809</c:v>
                </c:pt>
                <c:pt idx="367">
                  <c:v>45839</c:v>
                </c:pt>
                <c:pt idx="368">
                  <c:v>45870</c:v>
                </c:pt>
                <c:pt idx="369">
                  <c:v>45901</c:v>
                </c:pt>
                <c:pt idx="370">
                  <c:v>45931</c:v>
                </c:pt>
                <c:pt idx="371">
                  <c:v>45962</c:v>
                </c:pt>
                <c:pt idx="372">
                  <c:v>45992</c:v>
                </c:pt>
                <c:pt idx="373">
                  <c:v>46023</c:v>
                </c:pt>
                <c:pt idx="374">
                  <c:v>46054</c:v>
                </c:pt>
                <c:pt idx="375">
                  <c:v>46082</c:v>
                </c:pt>
                <c:pt idx="376">
                  <c:v>46113</c:v>
                </c:pt>
                <c:pt idx="377">
                  <c:v>46143</c:v>
                </c:pt>
                <c:pt idx="378">
                  <c:v>46174</c:v>
                </c:pt>
                <c:pt idx="379">
                  <c:v>46204</c:v>
                </c:pt>
                <c:pt idx="380">
                  <c:v>46235</c:v>
                </c:pt>
                <c:pt idx="381">
                  <c:v>46266</c:v>
                </c:pt>
                <c:pt idx="382">
                  <c:v>46296</c:v>
                </c:pt>
                <c:pt idx="383">
                  <c:v>46327</c:v>
                </c:pt>
                <c:pt idx="384">
                  <c:v>46357</c:v>
                </c:pt>
                <c:pt idx="385">
                  <c:v>46388</c:v>
                </c:pt>
                <c:pt idx="386">
                  <c:v>46419</c:v>
                </c:pt>
                <c:pt idx="387">
                  <c:v>46447</c:v>
                </c:pt>
                <c:pt idx="388">
                  <c:v>46478</c:v>
                </c:pt>
                <c:pt idx="389">
                  <c:v>46508</c:v>
                </c:pt>
                <c:pt idx="390">
                  <c:v>46539</c:v>
                </c:pt>
                <c:pt idx="391">
                  <c:v>46569</c:v>
                </c:pt>
                <c:pt idx="392">
                  <c:v>46600</c:v>
                </c:pt>
                <c:pt idx="393">
                  <c:v>46631</c:v>
                </c:pt>
                <c:pt idx="394">
                  <c:v>46661</c:v>
                </c:pt>
                <c:pt idx="395">
                  <c:v>46692</c:v>
                </c:pt>
                <c:pt idx="396">
                  <c:v>46722</c:v>
                </c:pt>
                <c:pt idx="397">
                  <c:v>46753</c:v>
                </c:pt>
                <c:pt idx="398">
                  <c:v>46784</c:v>
                </c:pt>
                <c:pt idx="399">
                  <c:v>46813</c:v>
                </c:pt>
                <c:pt idx="400">
                  <c:v>46844</c:v>
                </c:pt>
                <c:pt idx="401">
                  <c:v>46874</c:v>
                </c:pt>
                <c:pt idx="402">
                  <c:v>46905</c:v>
                </c:pt>
                <c:pt idx="403">
                  <c:v>46935</c:v>
                </c:pt>
                <c:pt idx="404">
                  <c:v>46966</c:v>
                </c:pt>
                <c:pt idx="405">
                  <c:v>46997</c:v>
                </c:pt>
                <c:pt idx="406">
                  <c:v>47027</c:v>
                </c:pt>
              </c:numCache>
            </c:numRef>
          </c:cat>
          <c:val>
            <c:numRef>
              <c:f>Proyeccion_NPL!$AI$5:$AI$411</c:f>
              <c:numCache>
                <c:formatCode>0.0</c:formatCode>
                <c:ptCount val="407"/>
                <c:pt idx="0">
                  <c:v>5413.4141299999992</c:v>
                </c:pt>
                <c:pt idx="1">
                  <c:v>5645.6335900000004</c:v>
                </c:pt>
                <c:pt idx="2">
                  <c:v>5714.4182600000004</c:v>
                </c:pt>
                <c:pt idx="3">
                  <c:v>5828.1441399999994</c:v>
                </c:pt>
                <c:pt idx="4">
                  <c:v>5970.7463700000008</c:v>
                </c:pt>
                <c:pt idx="5">
                  <c:v>6077.1305299999995</c:v>
                </c:pt>
                <c:pt idx="6">
                  <c:v>6141.0301099999997</c:v>
                </c:pt>
                <c:pt idx="7">
                  <c:v>6227.5415399999993</c:v>
                </c:pt>
                <c:pt idx="8">
                  <c:v>6325.7461800000001</c:v>
                </c:pt>
                <c:pt idx="9">
                  <c:v>6472.4305300000015</c:v>
                </c:pt>
                <c:pt idx="10">
                  <c:v>6591.4236300000002</c:v>
                </c:pt>
                <c:pt idx="11">
                  <c:v>6690.6694599999992</c:v>
                </c:pt>
                <c:pt idx="12">
                  <c:v>6735.1318300000003</c:v>
                </c:pt>
                <c:pt idx="13">
                  <c:v>6892.3545299999996</c:v>
                </c:pt>
                <c:pt idx="14">
                  <c:v>6983.8367400000006</c:v>
                </c:pt>
                <c:pt idx="15">
                  <c:v>7068.8791500000007</c:v>
                </c:pt>
                <c:pt idx="16">
                  <c:v>7166.5109399999965</c:v>
                </c:pt>
                <c:pt idx="17">
                  <c:v>7198.3922000000011</c:v>
                </c:pt>
                <c:pt idx="18">
                  <c:v>7227.9785699999993</c:v>
                </c:pt>
                <c:pt idx="19">
                  <c:v>7345.5397699999994</c:v>
                </c:pt>
                <c:pt idx="20">
                  <c:v>7418.3198300000022</c:v>
                </c:pt>
                <c:pt idx="21">
                  <c:v>7505.3570400000017</c:v>
                </c:pt>
                <c:pt idx="22">
                  <c:v>7496.0020200000017</c:v>
                </c:pt>
                <c:pt idx="23">
                  <c:v>7385.9305099999992</c:v>
                </c:pt>
                <c:pt idx="24">
                  <c:v>6781.9526299999998</c:v>
                </c:pt>
                <c:pt idx="25">
                  <c:v>6988.0017599999992</c:v>
                </c:pt>
                <c:pt idx="26">
                  <c:v>7165.5648699999983</c:v>
                </c:pt>
                <c:pt idx="27">
                  <c:v>7285.696899999999</c:v>
                </c:pt>
                <c:pt idx="28">
                  <c:v>7264.2352300000002</c:v>
                </c:pt>
                <c:pt idx="29">
                  <c:v>7425.6899799999992</c:v>
                </c:pt>
                <c:pt idx="30">
                  <c:v>7612.3735299999989</c:v>
                </c:pt>
                <c:pt idx="31">
                  <c:v>7753.0286000000024</c:v>
                </c:pt>
                <c:pt idx="32">
                  <c:v>7956.2143299999989</c:v>
                </c:pt>
                <c:pt idx="33">
                  <c:v>8156.3477400000011</c:v>
                </c:pt>
                <c:pt idx="34">
                  <c:v>8321.3742999999995</c:v>
                </c:pt>
                <c:pt idx="35">
                  <c:v>8551.3068400000011</c:v>
                </c:pt>
                <c:pt idx="36">
                  <c:v>8649.0250299999989</c:v>
                </c:pt>
                <c:pt idx="37">
                  <c:v>8460.9481099999994</c:v>
                </c:pt>
                <c:pt idx="38">
                  <c:v>9189.9727500000008</c:v>
                </c:pt>
                <c:pt idx="39">
                  <c:v>9315.1460999999999</c:v>
                </c:pt>
                <c:pt idx="40">
                  <c:v>9489.5742999999984</c:v>
                </c:pt>
                <c:pt idx="41">
                  <c:v>9728.1269800000009</c:v>
                </c:pt>
                <c:pt idx="42">
                  <c:v>9698.910079999996</c:v>
                </c:pt>
                <c:pt idx="43">
                  <c:v>9700.2715099999987</c:v>
                </c:pt>
                <c:pt idx="44">
                  <c:v>9811.7040699999998</c:v>
                </c:pt>
                <c:pt idx="45">
                  <c:v>9766.5655399999996</c:v>
                </c:pt>
                <c:pt idx="46">
                  <c:v>9783.2181700000001</c:v>
                </c:pt>
                <c:pt idx="47">
                  <c:v>9692.4891900000039</c:v>
                </c:pt>
                <c:pt idx="48">
                  <c:v>9531.1916999999994</c:v>
                </c:pt>
                <c:pt idx="49">
                  <c:v>9787.8204900000001</c:v>
                </c:pt>
                <c:pt idx="50">
                  <c:v>9604.2026300000016</c:v>
                </c:pt>
                <c:pt idx="51">
                  <c:v>9405.3035200000013</c:v>
                </c:pt>
                <c:pt idx="52">
                  <c:v>9321.2903700000006</c:v>
                </c:pt>
                <c:pt idx="53">
                  <c:v>9060.7238400000024</c:v>
                </c:pt>
                <c:pt idx="54">
                  <c:v>8792.0564400000021</c:v>
                </c:pt>
                <c:pt idx="55">
                  <c:v>8057.75396</c:v>
                </c:pt>
                <c:pt idx="56">
                  <c:v>7774.5476800000006</c:v>
                </c:pt>
                <c:pt idx="57">
                  <c:v>7605.1077600000008</c:v>
                </c:pt>
                <c:pt idx="58">
                  <c:v>7419.3172200000008</c:v>
                </c:pt>
                <c:pt idx="59">
                  <c:v>7365.80357</c:v>
                </c:pt>
                <c:pt idx="60">
                  <c:v>6853.4465899999987</c:v>
                </c:pt>
                <c:pt idx="61">
                  <c:v>6672.1931499999992</c:v>
                </c:pt>
                <c:pt idx="62">
                  <c:v>6595.6072999999997</c:v>
                </c:pt>
                <c:pt idx="63">
                  <c:v>6521.4286700000002</c:v>
                </c:pt>
                <c:pt idx="64">
                  <c:v>6563.9780999999994</c:v>
                </c:pt>
                <c:pt idx="65">
                  <c:v>6573.8723899999995</c:v>
                </c:pt>
                <c:pt idx="66">
                  <c:v>6583.66003</c:v>
                </c:pt>
                <c:pt idx="67">
                  <c:v>6616.9541200000003</c:v>
                </c:pt>
                <c:pt idx="68">
                  <c:v>6743.8777999999993</c:v>
                </c:pt>
                <c:pt idx="69">
                  <c:v>6751.2401199999995</c:v>
                </c:pt>
                <c:pt idx="70">
                  <c:v>6661.1618399999998</c:v>
                </c:pt>
                <c:pt idx="71">
                  <c:v>6692.8419599999997</c:v>
                </c:pt>
                <c:pt idx="72">
                  <c:v>6665.9786699999986</c:v>
                </c:pt>
                <c:pt idx="73">
                  <c:v>6670.3832399999992</c:v>
                </c:pt>
                <c:pt idx="74">
                  <c:v>6729.6215699999993</c:v>
                </c:pt>
                <c:pt idx="75">
                  <c:v>6698.980959999999</c:v>
                </c:pt>
                <c:pt idx="76">
                  <c:v>6725.4236200000005</c:v>
                </c:pt>
                <c:pt idx="77">
                  <c:v>6843.2799900000009</c:v>
                </c:pt>
                <c:pt idx="78">
                  <c:v>6898.4889599999997</c:v>
                </c:pt>
                <c:pt idx="79">
                  <c:v>6964.317649999999</c:v>
                </c:pt>
                <c:pt idx="80">
                  <c:v>7059.7755199999992</c:v>
                </c:pt>
                <c:pt idx="81">
                  <c:v>7155.98567</c:v>
                </c:pt>
                <c:pt idx="82">
                  <c:v>7298.7602100000004</c:v>
                </c:pt>
                <c:pt idx="83">
                  <c:v>7433.4427100000003</c:v>
                </c:pt>
                <c:pt idx="84">
                  <c:v>7458.2705399999995</c:v>
                </c:pt>
                <c:pt idx="85">
                  <c:v>6706.318220000001</c:v>
                </c:pt>
                <c:pt idx="86">
                  <c:v>6763.78593</c:v>
                </c:pt>
                <c:pt idx="87">
                  <c:v>6615.8594800000001</c:v>
                </c:pt>
                <c:pt idx="88">
                  <c:v>6723.9035100000001</c:v>
                </c:pt>
                <c:pt idx="89">
                  <c:v>6947.6959399999996</c:v>
                </c:pt>
                <c:pt idx="90">
                  <c:v>6969.9154499999995</c:v>
                </c:pt>
                <c:pt idx="91">
                  <c:v>7172.7224299999989</c:v>
                </c:pt>
                <c:pt idx="92">
                  <c:v>7297.3329700000004</c:v>
                </c:pt>
                <c:pt idx="93">
                  <c:v>7427.8241599999974</c:v>
                </c:pt>
                <c:pt idx="94">
                  <c:v>7581.20712</c:v>
                </c:pt>
                <c:pt idx="95">
                  <c:v>7735.1655300000002</c:v>
                </c:pt>
                <c:pt idx="96">
                  <c:v>7854.7573199999997</c:v>
                </c:pt>
                <c:pt idx="97">
                  <c:v>8015.7309800000003</c:v>
                </c:pt>
                <c:pt idx="98">
                  <c:v>8063.4273600000006</c:v>
                </c:pt>
                <c:pt idx="99">
                  <c:v>8097.8787199999988</c:v>
                </c:pt>
                <c:pt idx="100">
                  <c:v>8270.0023900000015</c:v>
                </c:pt>
                <c:pt idx="101">
                  <c:v>8419.3460999999988</c:v>
                </c:pt>
                <c:pt idx="102">
                  <c:v>8578.8609300000007</c:v>
                </c:pt>
                <c:pt idx="103">
                  <c:v>8726.65049</c:v>
                </c:pt>
                <c:pt idx="104">
                  <c:v>8906.8699800000013</c:v>
                </c:pt>
                <c:pt idx="105">
                  <c:v>9033.8043799999996</c:v>
                </c:pt>
                <c:pt idx="106">
                  <c:v>9224.8044700000009</c:v>
                </c:pt>
                <c:pt idx="107">
                  <c:v>9434.4820899999995</c:v>
                </c:pt>
                <c:pt idx="108">
                  <c:v>9586.7247900000002</c:v>
                </c:pt>
                <c:pt idx="109">
                  <c:v>9907.1937999999991</c:v>
                </c:pt>
                <c:pt idx="110">
                  <c:v>10001.196</c:v>
                </c:pt>
                <c:pt idx="111">
                  <c:v>10175.358479999999</c:v>
                </c:pt>
                <c:pt idx="112">
                  <c:v>10459.347839999999</c:v>
                </c:pt>
                <c:pt idx="113">
                  <c:v>10658.407790000001</c:v>
                </c:pt>
                <c:pt idx="114">
                  <c:v>10844.950909999998</c:v>
                </c:pt>
                <c:pt idx="115">
                  <c:v>11093.631769999998</c:v>
                </c:pt>
                <c:pt idx="116">
                  <c:v>11337.76188</c:v>
                </c:pt>
                <c:pt idx="117">
                  <c:v>11656.89329</c:v>
                </c:pt>
                <c:pt idx="118">
                  <c:v>11953.778840000001</c:v>
                </c:pt>
                <c:pt idx="119">
                  <c:v>12297.905209999997</c:v>
                </c:pt>
                <c:pt idx="120">
                  <c:v>12673.770849999999</c:v>
                </c:pt>
                <c:pt idx="121">
                  <c:v>12895.679529999999</c:v>
                </c:pt>
                <c:pt idx="122">
                  <c:v>13144.840750000003</c:v>
                </c:pt>
                <c:pt idx="123">
                  <c:v>13346.750059999998</c:v>
                </c:pt>
                <c:pt idx="124">
                  <c:v>13782.676720000001</c:v>
                </c:pt>
                <c:pt idx="125">
                  <c:v>14106.983610000001</c:v>
                </c:pt>
                <c:pt idx="126">
                  <c:v>14460.473450000001</c:v>
                </c:pt>
                <c:pt idx="127">
                  <c:v>14894.255619999996</c:v>
                </c:pt>
                <c:pt idx="128">
                  <c:v>15345.71011</c:v>
                </c:pt>
                <c:pt idx="129">
                  <c:v>15887.504429999997</c:v>
                </c:pt>
                <c:pt idx="130">
                  <c:v>16331.594059999999</c:v>
                </c:pt>
                <c:pt idx="131">
                  <c:v>16912.903870000002</c:v>
                </c:pt>
                <c:pt idx="132">
                  <c:v>17583.385480000001</c:v>
                </c:pt>
                <c:pt idx="133">
                  <c:v>17991.71371</c:v>
                </c:pt>
                <c:pt idx="134">
                  <c:v>18558.909310000003</c:v>
                </c:pt>
                <c:pt idx="135">
                  <c:v>19210.813670000003</c:v>
                </c:pt>
                <c:pt idx="136">
                  <c:v>19890.296410000003</c:v>
                </c:pt>
                <c:pt idx="137">
                  <c:v>20679.770559999997</c:v>
                </c:pt>
                <c:pt idx="138">
                  <c:v>21333.731250000001</c:v>
                </c:pt>
                <c:pt idx="139">
                  <c:v>22006.120550000003</c:v>
                </c:pt>
                <c:pt idx="140">
                  <c:v>22828.168150000001</c:v>
                </c:pt>
                <c:pt idx="141">
                  <c:v>23793.424309999999</c:v>
                </c:pt>
                <c:pt idx="142">
                  <c:v>24543.334300000002</c:v>
                </c:pt>
                <c:pt idx="143">
                  <c:v>25397.244630000001</c:v>
                </c:pt>
                <c:pt idx="144">
                  <c:v>26299.944860000003</c:v>
                </c:pt>
                <c:pt idx="145">
                  <c:v>26888.267189999999</c:v>
                </c:pt>
                <c:pt idx="146">
                  <c:v>27592.361519999995</c:v>
                </c:pt>
                <c:pt idx="147">
                  <c:v>28660.461380000004</c:v>
                </c:pt>
                <c:pt idx="148">
                  <c:v>29652.169919999997</c:v>
                </c:pt>
                <c:pt idx="149">
                  <c:v>30375.334740000002</c:v>
                </c:pt>
                <c:pt idx="150">
                  <c:v>31128.380899999996</c:v>
                </c:pt>
                <c:pt idx="151">
                  <c:v>31919.717600000007</c:v>
                </c:pt>
                <c:pt idx="152">
                  <c:v>32610.949709999994</c:v>
                </c:pt>
                <c:pt idx="153">
                  <c:v>33287.189319999998</c:v>
                </c:pt>
                <c:pt idx="154">
                  <c:v>33853.922720000002</c:v>
                </c:pt>
                <c:pt idx="155">
                  <c:v>34361.631189999993</c:v>
                </c:pt>
                <c:pt idx="156">
                  <c:v>34912.636650000015</c:v>
                </c:pt>
                <c:pt idx="157">
                  <c:v>35187.139240000011</c:v>
                </c:pt>
                <c:pt idx="158">
                  <c:v>35500.521560000001</c:v>
                </c:pt>
                <c:pt idx="159">
                  <c:v>35856.457119999999</c:v>
                </c:pt>
                <c:pt idx="160">
                  <c:v>36442.346359999996</c:v>
                </c:pt>
                <c:pt idx="161">
                  <c:v>36955.916829999995</c:v>
                </c:pt>
                <c:pt idx="162">
                  <c:v>37106.301979999997</c:v>
                </c:pt>
                <c:pt idx="163">
                  <c:v>37609.43391</c:v>
                </c:pt>
                <c:pt idx="164">
                  <c:v>37981.101949999997</c:v>
                </c:pt>
                <c:pt idx="165">
                  <c:v>38395.135239999996</c:v>
                </c:pt>
                <c:pt idx="166">
                  <c:v>38749.216899999999</c:v>
                </c:pt>
                <c:pt idx="167">
                  <c:v>38946.635979999999</c:v>
                </c:pt>
                <c:pt idx="168">
                  <c:v>38970.088360000009</c:v>
                </c:pt>
                <c:pt idx="169">
                  <c:v>38738.517249999997</c:v>
                </c:pt>
                <c:pt idx="170">
                  <c:v>38556.754099999998</c:v>
                </c:pt>
                <c:pt idx="171">
                  <c:v>38333.509020000012</c:v>
                </c:pt>
                <c:pt idx="172">
                  <c:v>38155.247840000004</c:v>
                </c:pt>
                <c:pt idx="173">
                  <c:v>38004.351470000001</c:v>
                </c:pt>
                <c:pt idx="174">
                  <c:v>38037.473210000011</c:v>
                </c:pt>
                <c:pt idx="175">
                  <c:v>38099.076930000017</c:v>
                </c:pt>
                <c:pt idx="176">
                  <c:v>38277.692409999996</c:v>
                </c:pt>
                <c:pt idx="177">
                  <c:v>38361.152670000003</c:v>
                </c:pt>
                <c:pt idx="178">
                  <c:v>38615.861860000005</c:v>
                </c:pt>
                <c:pt idx="179">
                  <c:v>39295.712310000003</c:v>
                </c:pt>
                <c:pt idx="180">
                  <c:v>39490.38078</c:v>
                </c:pt>
                <c:pt idx="181">
                  <c:v>39647.381299999986</c:v>
                </c:pt>
                <c:pt idx="182">
                  <c:v>39894.517800000001</c:v>
                </c:pt>
                <c:pt idx="183">
                  <c:v>40081.341100000005</c:v>
                </c:pt>
                <c:pt idx="184">
                  <c:v>40364.484649999999</c:v>
                </c:pt>
                <c:pt idx="185">
                  <c:v>40894.908779999991</c:v>
                </c:pt>
                <c:pt idx="186">
                  <c:v>41369.182550000012</c:v>
                </c:pt>
                <c:pt idx="187">
                  <c:v>41937.143179999999</c:v>
                </c:pt>
                <c:pt idx="188">
                  <c:v>42597.942030000006</c:v>
                </c:pt>
                <c:pt idx="189">
                  <c:v>43433.754829999998</c:v>
                </c:pt>
                <c:pt idx="190">
                  <c:v>44167.981439999996</c:v>
                </c:pt>
                <c:pt idx="191">
                  <c:v>45125.927300000003</c:v>
                </c:pt>
                <c:pt idx="192">
                  <c:v>46008.219710000005</c:v>
                </c:pt>
                <c:pt idx="193">
                  <c:v>46514.884410000006</c:v>
                </c:pt>
                <c:pt idx="194">
                  <c:v>47210.067379999986</c:v>
                </c:pt>
                <c:pt idx="195">
                  <c:v>48011.491700000013</c:v>
                </c:pt>
                <c:pt idx="196">
                  <c:v>50058.363500000007</c:v>
                </c:pt>
                <c:pt idx="197">
                  <c:v>51548.965630000013</c:v>
                </c:pt>
                <c:pt idx="198">
                  <c:v>52716.509130000006</c:v>
                </c:pt>
                <c:pt idx="199">
                  <c:v>53624.43548</c:v>
                </c:pt>
                <c:pt idx="200">
                  <c:v>54681.139380000001</c:v>
                </c:pt>
                <c:pt idx="201">
                  <c:v>55672.41167999999</c:v>
                </c:pt>
                <c:pt idx="202">
                  <c:v>56589.388759999973</c:v>
                </c:pt>
                <c:pt idx="203">
                  <c:v>57794.046680000014</c:v>
                </c:pt>
                <c:pt idx="204">
                  <c:v>58882.008100000006</c:v>
                </c:pt>
                <c:pt idx="205">
                  <c:v>59390.103190000009</c:v>
                </c:pt>
                <c:pt idx="206">
                  <c:v>60310.28428</c:v>
                </c:pt>
                <c:pt idx="207">
                  <c:v>61302.520519999998</c:v>
                </c:pt>
                <c:pt idx="208">
                  <c:v>62174.259519999992</c:v>
                </c:pt>
                <c:pt idx="209">
                  <c:v>63164.930909999981</c:v>
                </c:pt>
                <c:pt idx="210">
                  <c:v>63995.186600000001</c:v>
                </c:pt>
                <c:pt idx="211">
                  <c:v>64806.742470000005</c:v>
                </c:pt>
                <c:pt idx="212">
                  <c:v>65697.369510000019</c:v>
                </c:pt>
                <c:pt idx="213">
                  <c:v>66462.629050000018</c:v>
                </c:pt>
                <c:pt idx="214">
                  <c:v>67299.109869999986</c:v>
                </c:pt>
                <c:pt idx="215">
                  <c:v>68331.343600000007</c:v>
                </c:pt>
                <c:pt idx="216">
                  <c:v>69063.443469999984</c:v>
                </c:pt>
                <c:pt idx="217">
                  <c:v>69406.499379999994</c:v>
                </c:pt>
                <c:pt idx="218">
                  <c:v>69958.060799999977</c:v>
                </c:pt>
                <c:pt idx="219">
                  <c:v>70480.376569999993</c:v>
                </c:pt>
                <c:pt idx="220">
                  <c:v>71200.19809999998</c:v>
                </c:pt>
                <c:pt idx="221">
                  <c:v>71886.607380000001</c:v>
                </c:pt>
                <c:pt idx="222">
                  <c:v>72455.845829999991</c:v>
                </c:pt>
                <c:pt idx="223">
                  <c:v>73265.04737</c:v>
                </c:pt>
                <c:pt idx="224">
                  <c:v>74056.42459000001</c:v>
                </c:pt>
                <c:pt idx="225">
                  <c:v>74897.128190000003</c:v>
                </c:pt>
                <c:pt idx="226">
                  <c:v>75742.846339999989</c:v>
                </c:pt>
                <c:pt idx="227">
                  <c:v>76559.890570000003</c:v>
                </c:pt>
                <c:pt idx="228">
                  <c:v>77288.105970000004</c:v>
                </c:pt>
                <c:pt idx="229">
                  <c:v>77593.389119999993</c:v>
                </c:pt>
                <c:pt idx="230">
                  <c:v>78051.765690000029</c:v>
                </c:pt>
                <c:pt idx="231">
                  <c:v>78562.287120000023</c:v>
                </c:pt>
                <c:pt idx="232">
                  <c:v>79418.540820000009</c:v>
                </c:pt>
                <c:pt idx="233">
                  <c:v>80869.763000000006</c:v>
                </c:pt>
                <c:pt idx="234">
                  <c:v>81498.994420000003</c:v>
                </c:pt>
                <c:pt idx="235">
                  <c:v>82411.352389999985</c:v>
                </c:pt>
                <c:pt idx="236">
                  <c:v>83323.427149999989</c:v>
                </c:pt>
                <c:pt idx="237">
                  <c:v>84506.048980000021</c:v>
                </c:pt>
                <c:pt idx="238">
                  <c:v>85675.754260000002</c:v>
                </c:pt>
                <c:pt idx="239">
                  <c:v>87212.162239999991</c:v>
                </c:pt>
                <c:pt idx="240">
                  <c:v>87910.891340000002</c:v>
                </c:pt>
                <c:pt idx="241">
                  <c:v>88116.064290000024</c:v>
                </c:pt>
                <c:pt idx="242">
                  <c:v>88173.815950000004</c:v>
                </c:pt>
                <c:pt idx="243">
                  <c:v>89184.5092</c:v>
                </c:pt>
                <c:pt idx="244">
                  <c:v>89981.064720000024</c:v>
                </c:pt>
                <c:pt idx="245">
                  <c:v>90879.516070000027</c:v>
                </c:pt>
                <c:pt idx="246">
                  <c:v>92336.14013</c:v>
                </c:pt>
                <c:pt idx="247">
                  <c:v>93109.671440000006</c:v>
                </c:pt>
                <c:pt idx="248">
                  <c:v>93949.669500000018</c:v>
                </c:pt>
                <c:pt idx="249">
                  <c:v>94912.813069999975</c:v>
                </c:pt>
                <c:pt idx="250">
                  <c:v>95824.689479999972</c:v>
                </c:pt>
                <c:pt idx="251">
                  <c:v>96984.233789999998</c:v>
                </c:pt>
                <c:pt idx="252">
                  <c:v>97747.452140000009</c:v>
                </c:pt>
                <c:pt idx="253">
                  <c:v>97864.842159999971</c:v>
                </c:pt>
                <c:pt idx="254">
                  <c:v>98527.712689999971</c:v>
                </c:pt>
                <c:pt idx="255">
                  <c:v>99145.537510000024</c:v>
                </c:pt>
                <c:pt idx="256">
                  <c:v>100222.02404999998</c:v>
                </c:pt>
                <c:pt idx="257">
                  <c:v>101437.43245000004</c:v>
                </c:pt>
                <c:pt idx="258">
                  <c:v>103015.87415999998</c:v>
                </c:pt>
                <c:pt idx="259">
                  <c:v>103932.84471</c:v>
                </c:pt>
                <c:pt idx="260">
                  <c:v>105204.89558999997</c:v>
                </c:pt>
                <c:pt idx="261">
                  <c:v>106442.74390000002</c:v>
                </c:pt>
                <c:pt idx="262">
                  <c:v>107737.99768</c:v>
                </c:pt>
                <c:pt idx="263">
                  <c:v>109540.36086999999</c:v>
                </c:pt>
                <c:pt idx="264">
                  <c:v>110714.46119000002</c:v>
                </c:pt>
                <c:pt idx="265">
                  <c:v>111168.00436000001</c:v>
                </c:pt>
                <c:pt idx="266">
                  <c:v>111875.62396999999</c:v>
                </c:pt>
                <c:pt idx="267">
                  <c:v>112853.42039000003</c:v>
                </c:pt>
                <c:pt idx="268">
                  <c:v>113579.41408</c:v>
                </c:pt>
                <c:pt idx="269">
                  <c:v>114839.24500999998</c:v>
                </c:pt>
                <c:pt idx="270">
                  <c:v>115844.33532000003</c:v>
                </c:pt>
                <c:pt idx="271">
                  <c:v>116665.62170000002</c:v>
                </c:pt>
                <c:pt idx="272">
                  <c:v>117523.92310999999</c:v>
                </c:pt>
                <c:pt idx="273">
                  <c:v>118541.66727000002</c:v>
                </c:pt>
                <c:pt idx="274">
                  <c:v>119559.55195999995</c:v>
                </c:pt>
                <c:pt idx="275">
                  <c:v>121222.60138000001</c:v>
                </c:pt>
                <c:pt idx="276">
                  <c:v>121589.13235000004</c:v>
                </c:pt>
                <c:pt idx="277">
                  <c:v>121678.57226000004</c:v>
                </c:pt>
                <c:pt idx="278">
                  <c:v>122272.55414000001</c:v>
                </c:pt>
                <c:pt idx="279">
                  <c:v>122744.65195999999</c:v>
                </c:pt>
                <c:pt idx="280">
                  <c:v>123785.76093999996</c:v>
                </c:pt>
                <c:pt idx="281">
                  <c:v>124867.51249999998</c:v>
                </c:pt>
                <c:pt idx="282">
                  <c:v>125589.08140000002</c:v>
                </c:pt>
                <c:pt idx="283">
                  <c:v>126366.20754999996</c:v>
                </c:pt>
                <c:pt idx="284">
                  <c:v>127624.30575999999</c:v>
                </c:pt>
                <c:pt idx="285">
                  <c:v>128646.67541</c:v>
                </c:pt>
                <c:pt idx="286">
                  <c:v>130140.34529</c:v>
                </c:pt>
                <c:pt idx="287">
                  <c:v>132199.15577999997</c:v>
                </c:pt>
                <c:pt idx="288">
                  <c:v>132994.82331000004</c:v>
                </c:pt>
                <c:pt idx="289">
                  <c:v>133503.46480999998</c:v>
                </c:pt>
                <c:pt idx="290">
                  <c:v>134492.00741000002</c:v>
                </c:pt>
                <c:pt idx="291">
                  <c:v>135870.27868000002</c:v>
                </c:pt>
                <c:pt idx="292">
                  <c:v>137417.67302000002</c:v>
                </c:pt>
                <c:pt idx="293">
                  <c:v>139375.64662000001</c:v>
                </c:pt>
                <c:pt idx="294">
                  <c:v>140730.66815999997</c:v>
                </c:pt>
                <c:pt idx="295">
                  <c:v>142686.38419000004</c:v>
                </c:pt>
                <c:pt idx="296">
                  <c:v>144678.84545000002</c:v>
                </c:pt>
                <c:pt idx="297">
                  <c:v>147214.72393000001</c:v>
                </c:pt>
                <c:pt idx="298">
                  <c:v>149735.06415000008</c:v>
                </c:pt>
                <c:pt idx="299">
                  <c:v>152346.65184000004</c:v>
                </c:pt>
                <c:pt idx="300">
                  <c:v>154139.11818999998</c:v>
                </c:pt>
                <c:pt idx="301">
                  <c:v>155376.29801</c:v>
                </c:pt>
                <c:pt idx="302">
                  <c:v>157345.13029</c:v>
                </c:pt>
                <c:pt idx="303">
                  <c:v>157652.71891999998</c:v>
                </c:pt>
                <c:pt idx="304">
                  <c:v>155246.83604000002</c:v>
                </c:pt>
                <c:pt idx="305">
                  <c:v>153737.32253999999</c:v>
                </c:pt>
                <c:pt idx="306">
                  <c:v>156128.84927000001</c:v>
                </c:pt>
                <c:pt idx="307">
                  <c:v>155554.05886000002</c:v>
                </c:pt>
                <c:pt idx="308">
                  <c:v>155289.84737999996</c:v>
                </c:pt>
                <c:pt idx="309">
                  <c:v>153280.40432999999</c:v>
                </c:pt>
                <c:pt idx="310">
                  <c:v>154895.64786999999</c:v>
                </c:pt>
                <c:pt idx="311">
                  <c:v>156727.72278000001</c:v>
                </c:pt>
                <c:pt idx="312">
                  <c:v>157288.29343999998</c:v>
                </c:pt>
                <c:pt idx="313">
                  <c:v>159942.56474</c:v>
                </c:pt>
                <c:pt idx="314">
                  <c:v>160803.37113999994</c:v>
                </c:pt>
                <c:pt idx="315">
                  <c:v>161642.64731000003</c:v>
                </c:pt>
                <c:pt idx="316">
                  <c:v>162332.15439999997</c:v>
                </c:pt>
                <c:pt idx="317">
                  <c:v>162574.07515000002</c:v>
                </c:pt>
                <c:pt idx="318">
                  <c:v>163953.79210000005</c:v>
                </c:pt>
                <c:pt idx="319">
                  <c:v>165796.08808000002</c:v>
                </c:pt>
                <c:pt idx="320">
                  <c:v>168246.09564999997</c:v>
                </c:pt>
                <c:pt idx="321">
                  <c:v>171204.83296000006</c:v>
                </c:pt>
                <c:pt idx="322">
                  <c:v>174454.66041000004</c:v>
                </c:pt>
                <c:pt idx="323">
                  <c:v>178424.63345999998</c:v>
                </c:pt>
                <c:pt idx="324">
                  <c:v>180865.68771999999</c:v>
                </c:pt>
                <c:pt idx="325">
                  <c:v>183107.81023999996</c:v>
                </c:pt>
                <c:pt idx="326">
                  <c:v>186857.25095999995</c:v>
                </c:pt>
                <c:pt idx="327">
                  <c:v>190568.22608000008</c:v>
                </c:pt>
                <c:pt idx="328">
                  <c:v>193989.11861999994</c:v>
                </c:pt>
                <c:pt idx="329">
                  <c:v>197918.47658999998</c:v>
                </c:pt>
                <c:pt idx="330">
                  <c:v>201295.58066000007</c:v>
                </c:pt>
                <c:pt idx="331">
                  <c:v>203272.95207000003</c:v>
                </c:pt>
                <c:pt idx="332">
                  <c:v>206476.82683000003</c:v>
                </c:pt>
                <c:pt idx="333">
                  <c:v>209433.59128999998</c:v>
                </c:pt>
                <c:pt idx="334">
                  <c:v>211624.49882000004</c:v>
                </c:pt>
                <c:pt idx="335">
                  <c:v>213733.67472000001</c:v>
                </c:pt>
                <c:pt idx="336">
                  <c:v>213945.7599899999</c:v>
                </c:pt>
                <c:pt idx="337">
                  <c:v>213501.38226000001</c:v>
                </c:pt>
                <c:pt idx="338">
                  <c:v>213329.89928999997</c:v>
                </c:pt>
                <c:pt idx="339">
                  <c:v>213106.83432000002</c:v>
                </c:pt>
                <c:pt idx="340">
                  <c:v>212897.27726000003</c:v>
                </c:pt>
                <c:pt idx="341">
                  <c:v>212874.96596999993</c:v>
                </c:pt>
                <c:pt idx="342">
                  <c:v>211899.66799000002</c:v>
                </c:pt>
                <c:pt idx="343">
                  <c:v>211233.43707999997</c:v>
                </c:pt>
                <c:pt idx="344">
                  <c:v>211380.83394999994</c:v>
                </c:pt>
                <c:pt idx="345">
                  <c:v>214307.52604932239</c:v>
                </c:pt>
                <c:pt idx="346">
                  <c:v>213291.66981642207</c:v>
                </c:pt>
                <c:pt idx="347">
                  <c:v>213132.49571983749</c:v>
                </c:pt>
                <c:pt idx="348">
                  <c:v>211277.18917414121</c:v>
                </c:pt>
                <c:pt idx="349">
                  <c:v>211265.70085519194</c:v>
                </c:pt>
                <c:pt idx="350">
                  <c:v>211609.26009122617</c:v>
                </c:pt>
                <c:pt idx="351">
                  <c:v>212014.48058971248</c:v>
                </c:pt>
                <c:pt idx="352">
                  <c:v>211352.85843535358</c:v>
                </c:pt>
                <c:pt idx="353">
                  <c:v>212373.10597611096</c:v>
                </c:pt>
                <c:pt idx="354">
                  <c:v>212645.0843376194</c:v>
                </c:pt>
                <c:pt idx="355">
                  <c:v>213837.95160651303</c:v>
                </c:pt>
                <c:pt idx="356">
                  <c:v>216406.79879473743</c:v>
                </c:pt>
                <c:pt idx="357">
                  <c:v>220512.509987247</c:v>
                </c:pt>
                <c:pt idx="358">
                  <c:v>221020.72332402028</c:v>
                </c:pt>
                <c:pt idx="359">
                  <c:v>224754.48218496714</c:v>
                </c:pt>
                <c:pt idx="360">
                  <c:v>224097.84492589973</c:v>
                </c:pt>
                <c:pt idx="361">
                  <c:v>225375.08777288257</c:v>
                </c:pt>
                <c:pt idx="362">
                  <c:v>227924.66871295351</c:v>
                </c:pt>
                <c:pt idx="363">
                  <c:v>230111.6843790987</c:v>
                </c:pt>
                <c:pt idx="364">
                  <c:v>231139.33785573815</c:v>
                </c:pt>
                <c:pt idx="365">
                  <c:v>233082.16382001954</c:v>
                </c:pt>
                <c:pt idx="366">
                  <c:v>234407.06518872091</c:v>
                </c:pt>
                <c:pt idx="367">
                  <c:v>236040.38831652125</c:v>
                </c:pt>
                <c:pt idx="368">
                  <c:v>238442.27753064767</c:v>
                </c:pt>
                <c:pt idx="369">
                  <c:v>242617.66219342855</c:v>
                </c:pt>
                <c:pt idx="370">
                  <c:v>242882.75252874714</c:v>
                </c:pt>
                <c:pt idx="371">
                  <c:v>245719.83369886843</c:v>
                </c:pt>
                <c:pt idx="372">
                  <c:v>244215.17627785614</c:v>
                </c:pt>
                <c:pt idx="373">
                  <c:v>244831.13708511816</c:v>
                </c:pt>
                <c:pt idx="374">
                  <c:v>227924.66871295351</c:v>
                </c:pt>
                <c:pt idx="375">
                  <c:v>230111.6843790987</c:v>
                </c:pt>
                <c:pt idx="376">
                  <c:v>231139.33785573815</c:v>
                </c:pt>
                <c:pt idx="377">
                  <c:v>233082.16382001954</c:v>
                </c:pt>
                <c:pt idx="378">
                  <c:v>234407.06518872091</c:v>
                </c:pt>
                <c:pt idx="379">
                  <c:v>236040.38831652125</c:v>
                </c:pt>
                <c:pt idx="380">
                  <c:v>238442.27753064767</c:v>
                </c:pt>
                <c:pt idx="381">
                  <c:v>242617.66219342855</c:v>
                </c:pt>
                <c:pt idx="382">
                  <c:v>242882.75252874714</c:v>
                </c:pt>
                <c:pt idx="383">
                  <c:v>245719.83369886843</c:v>
                </c:pt>
                <c:pt idx="384">
                  <c:v>244215.17627785614</c:v>
                </c:pt>
                <c:pt idx="385">
                  <c:v>244831.13708511816</c:v>
                </c:pt>
                <c:pt idx="386">
                  <c:v>227924.66871295351</c:v>
                </c:pt>
                <c:pt idx="387">
                  <c:v>230111.6843790987</c:v>
                </c:pt>
                <c:pt idx="388">
                  <c:v>231139.33785573815</c:v>
                </c:pt>
                <c:pt idx="389">
                  <c:v>233082.16382001954</c:v>
                </c:pt>
                <c:pt idx="390">
                  <c:v>234407.06518872091</c:v>
                </c:pt>
                <c:pt idx="391">
                  <c:v>236040.38831652125</c:v>
                </c:pt>
                <c:pt idx="392">
                  <c:v>238442.27753064767</c:v>
                </c:pt>
                <c:pt idx="393">
                  <c:v>242617.66219342855</c:v>
                </c:pt>
                <c:pt idx="394">
                  <c:v>242882.75252874714</c:v>
                </c:pt>
                <c:pt idx="395">
                  <c:v>245719.83369886843</c:v>
                </c:pt>
                <c:pt idx="396">
                  <c:v>244215.17627785614</c:v>
                </c:pt>
                <c:pt idx="397">
                  <c:v>244831.13708511816</c:v>
                </c:pt>
                <c:pt idx="398">
                  <c:v>227924.66871295351</c:v>
                </c:pt>
                <c:pt idx="399">
                  <c:v>230111.6843790987</c:v>
                </c:pt>
                <c:pt idx="400">
                  <c:v>231139.33785573815</c:v>
                </c:pt>
                <c:pt idx="401">
                  <c:v>233082.16382001954</c:v>
                </c:pt>
                <c:pt idx="402">
                  <c:v>234407.06518872091</c:v>
                </c:pt>
                <c:pt idx="403">
                  <c:v>236040.38831652125</c:v>
                </c:pt>
                <c:pt idx="404">
                  <c:v>238442.27753064767</c:v>
                </c:pt>
                <c:pt idx="405">
                  <c:v>242617.66219342855</c:v>
                </c:pt>
                <c:pt idx="406">
                  <c:v>242882.75252874714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73AB-4E26-9CFB-76C6229097CC}"/>
            </c:ext>
          </c:extLst>
        </c:ser>
        <c:ser>
          <c:idx val="2"/>
          <c:order val="2"/>
          <c:tx>
            <c:strRef>
              <c:f>Proyeccion_NPL!$AJ$4</c:f>
              <c:strCache>
                <c:ptCount val="1"/>
                <c:pt idx="0">
                  <c:v>Cartera vivienda</c:v>
                </c:pt>
              </c:strCache>
            </c:strRef>
          </c:tx>
          <c:spPr>
            <a:ln w="28575" cap="rnd">
              <a:solidFill>
                <a:srgbClr val="D8BE75"/>
              </a:solidFill>
              <a:round/>
            </a:ln>
            <a:effectLst/>
          </c:spPr>
          <c:marker>
            <c:symbol val="none"/>
          </c:marker>
          <c:cat>
            <c:numRef>
              <c:f>Proyeccion_NPL!$A$5:$A$411</c:f>
              <c:numCache>
                <c:formatCode>m/d/yyyy</c:formatCode>
                <c:ptCount val="407"/>
                <c:pt idx="0">
                  <c:v>34669</c:v>
                </c:pt>
                <c:pt idx="1">
                  <c:v>34700</c:v>
                </c:pt>
                <c:pt idx="2">
                  <c:v>34731</c:v>
                </c:pt>
                <c:pt idx="3">
                  <c:v>34759</c:v>
                </c:pt>
                <c:pt idx="4">
                  <c:v>34790</c:v>
                </c:pt>
                <c:pt idx="5">
                  <c:v>34820</c:v>
                </c:pt>
                <c:pt idx="6">
                  <c:v>34851</c:v>
                </c:pt>
                <c:pt idx="7">
                  <c:v>34881</c:v>
                </c:pt>
                <c:pt idx="8">
                  <c:v>34912</c:v>
                </c:pt>
                <c:pt idx="9">
                  <c:v>34943</c:v>
                </c:pt>
                <c:pt idx="10">
                  <c:v>34973</c:v>
                </c:pt>
                <c:pt idx="11">
                  <c:v>35004</c:v>
                </c:pt>
                <c:pt idx="12">
                  <c:v>35034</c:v>
                </c:pt>
                <c:pt idx="13">
                  <c:v>35065</c:v>
                </c:pt>
                <c:pt idx="14">
                  <c:v>35096</c:v>
                </c:pt>
                <c:pt idx="15">
                  <c:v>35125</c:v>
                </c:pt>
                <c:pt idx="16">
                  <c:v>35156</c:v>
                </c:pt>
                <c:pt idx="17">
                  <c:v>35186</c:v>
                </c:pt>
                <c:pt idx="18">
                  <c:v>35217</c:v>
                </c:pt>
                <c:pt idx="19">
                  <c:v>35247</c:v>
                </c:pt>
                <c:pt idx="20">
                  <c:v>35278</c:v>
                </c:pt>
                <c:pt idx="21">
                  <c:v>35309</c:v>
                </c:pt>
                <c:pt idx="22">
                  <c:v>35339</c:v>
                </c:pt>
                <c:pt idx="23">
                  <c:v>35370</c:v>
                </c:pt>
                <c:pt idx="24">
                  <c:v>35400</c:v>
                </c:pt>
                <c:pt idx="25">
                  <c:v>35431</c:v>
                </c:pt>
                <c:pt idx="26">
                  <c:v>35462</c:v>
                </c:pt>
                <c:pt idx="27">
                  <c:v>35490</c:v>
                </c:pt>
                <c:pt idx="28">
                  <c:v>35521</c:v>
                </c:pt>
                <c:pt idx="29">
                  <c:v>35551</c:v>
                </c:pt>
                <c:pt idx="30">
                  <c:v>35582</c:v>
                </c:pt>
                <c:pt idx="31">
                  <c:v>35612</c:v>
                </c:pt>
                <c:pt idx="32">
                  <c:v>35643</c:v>
                </c:pt>
                <c:pt idx="33">
                  <c:v>35674</c:v>
                </c:pt>
                <c:pt idx="34">
                  <c:v>35704</c:v>
                </c:pt>
                <c:pt idx="35">
                  <c:v>35735</c:v>
                </c:pt>
                <c:pt idx="36">
                  <c:v>35765</c:v>
                </c:pt>
                <c:pt idx="37">
                  <c:v>35796</c:v>
                </c:pt>
                <c:pt idx="38">
                  <c:v>35827</c:v>
                </c:pt>
                <c:pt idx="39">
                  <c:v>35855</c:v>
                </c:pt>
                <c:pt idx="40">
                  <c:v>35886</c:v>
                </c:pt>
                <c:pt idx="41">
                  <c:v>35916</c:v>
                </c:pt>
                <c:pt idx="42">
                  <c:v>35947</c:v>
                </c:pt>
                <c:pt idx="43">
                  <c:v>35977</c:v>
                </c:pt>
                <c:pt idx="44">
                  <c:v>36008</c:v>
                </c:pt>
                <c:pt idx="45">
                  <c:v>36039</c:v>
                </c:pt>
                <c:pt idx="46">
                  <c:v>36069</c:v>
                </c:pt>
                <c:pt idx="47">
                  <c:v>36100</c:v>
                </c:pt>
                <c:pt idx="48">
                  <c:v>36130</c:v>
                </c:pt>
                <c:pt idx="49">
                  <c:v>36161</c:v>
                </c:pt>
                <c:pt idx="50">
                  <c:v>36192</c:v>
                </c:pt>
                <c:pt idx="51">
                  <c:v>36220</c:v>
                </c:pt>
                <c:pt idx="52">
                  <c:v>36251</c:v>
                </c:pt>
                <c:pt idx="53">
                  <c:v>36281</c:v>
                </c:pt>
                <c:pt idx="54">
                  <c:v>36312</c:v>
                </c:pt>
                <c:pt idx="55">
                  <c:v>36342</c:v>
                </c:pt>
                <c:pt idx="56">
                  <c:v>36373</c:v>
                </c:pt>
                <c:pt idx="57">
                  <c:v>36404</c:v>
                </c:pt>
                <c:pt idx="58">
                  <c:v>36434</c:v>
                </c:pt>
                <c:pt idx="59">
                  <c:v>36465</c:v>
                </c:pt>
                <c:pt idx="60">
                  <c:v>36495</c:v>
                </c:pt>
                <c:pt idx="61">
                  <c:v>36526</c:v>
                </c:pt>
                <c:pt idx="62">
                  <c:v>36557</c:v>
                </c:pt>
                <c:pt idx="63">
                  <c:v>36586</c:v>
                </c:pt>
                <c:pt idx="64">
                  <c:v>36617</c:v>
                </c:pt>
                <c:pt idx="65">
                  <c:v>36647</c:v>
                </c:pt>
                <c:pt idx="66">
                  <c:v>36678</c:v>
                </c:pt>
                <c:pt idx="67">
                  <c:v>36708</c:v>
                </c:pt>
                <c:pt idx="68">
                  <c:v>36739</c:v>
                </c:pt>
                <c:pt idx="69">
                  <c:v>36770</c:v>
                </c:pt>
                <c:pt idx="70">
                  <c:v>36800</c:v>
                </c:pt>
                <c:pt idx="71">
                  <c:v>36831</c:v>
                </c:pt>
                <c:pt idx="72">
                  <c:v>36861</c:v>
                </c:pt>
                <c:pt idx="73">
                  <c:v>36892</c:v>
                </c:pt>
                <c:pt idx="74">
                  <c:v>36923</c:v>
                </c:pt>
                <c:pt idx="75">
                  <c:v>36951</c:v>
                </c:pt>
                <c:pt idx="76">
                  <c:v>36982</c:v>
                </c:pt>
                <c:pt idx="77">
                  <c:v>37012</c:v>
                </c:pt>
                <c:pt idx="78">
                  <c:v>37043</c:v>
                </c:pt>
                <c:pt idx="79">
                  <c:v>37073</c:v>
                </c:pt>
                <c:pt idx="80">
                  <c:v>37104</c:v>
                </c:pt>
                <c:pt idx="81">
                  <c:v>37135</c:v>
                </c:pt>
                <c:pt idx="82">
                  <c:v>37165</c:v>
                </c:pt>
                <c:pt idx="83">
                  <c:v>37196</c:v>
                </c:pt>
                <c:pt idx="84">
                  <c:v>37226</c:v>
                </c:pt>
                <c:pt idx="85">
                  <c:v>37257</c:v>
                </c:pt>
                <c:pt idx="86">
                  <c:v>37288</c:v>
                </c:pt>
                <c:pt idx="87">
                  <c:v>37316</c:v>
                </c:pt>
                <c:pt idx="88">
                  <c:v>37347</c:v>
                </c:pt>
                <c:pt idx="89">
                  <c:v>37377</c:v>
                </c:pt>
                <c:pt idx="90">
                  <c:v>37408</c:v>
                </c:pt>
                <c:pt idx="91">
                  <c:v>37438</c:v>
                </c:pt>
                <c:pt idx="92">
                  <c:v>37469</c:v>
                </c:pt>
                <c:pt idx="93">
                  <c:v>37500</c:v>
                </c:pt>
                <c:pt idx="94">
                  <c:v>37530</c:v>
                </c:pt>
                <c:pt idx="95">
                  <c:v>37561</c:v>
                </c:pt>
                <c:pt idx="96">
                  <c:v>37591</c:v>
                </c:pt>
                <c:pt idx="97">
                  <c:v>37622</c:v>
                </c:pt>
                <c:pt idx="98">
                  <c:v>37653</c:v>
                </c:pt>
                <c:pt idx="99">
                  <c:v>37681</c:v>
                </c:pt>
                <c:pt idx="100">
                  <c:v>37712</c:v>
                </c:pt>
                <c:pt idx="101">
                  <c:v>37742</c:v>
                </c:pt>
                <c:pt idx="102">
                  <c:v>37773</c:v>
                </c:pt>
                <c:pt idx="103">
                  <c:v>37803</c:v>
                </c:pt>
                <c:pt idx="104">
                  <c:v>37834</c:v>
                </c:pt>
                <c:pt idx="105">
                  <c:v>37865</c:v>
                </c:pt>
                <c:pt idx="106">
                  <c:v>37895</c:v>
                </c:pt>
                <c:pt idx="107">
                  <c:v>37926</c:v>
                </c:pt>
                <c:pt idx="108">
                  <c:v>37956</c:v>
                </c:pt>
                <c:pt idx="109">
                  <c:v>37987</c:v>
                </c:pt>
                <c:pt idx="110">
                  <c:v>38018</c:v>
                </c:pt>
                <c:pt idx="111">
                  <c:v>38047</c:v>
                </c:pt>
                <c:pt idx="112">
                  <c:v>38078</c:v>
                </c:pt>
                <c:pt idx="113">
                  <c:v>38108</c:v>
                </c:pt>
                <c:pt idx="114">
                  <c:v>38139</c:v>
                </c:pt>
                <c:pt idx="115">
                  <c:v>38169</c:v>
                </c:pt>
                <c:pt idx="116">
                  <c:v>38200</c:v>
                </c:pt>
                <c:pt idx="117">
                  <c:v>38231</c:v>
                </c:pt>
                <c:pt idx="118">
                  <c:v>38261</c:v>
                </c:pt>
                <c:pt idx="119">
                  <c:v>38292</c:v>
                </c:pt>
                <c:pt idx="120">
                  <c:v>38322</c:v>
                </c:pt>
                <c:pt idx="121">
                  <c:v>38353</c:v>
                </c:pt>
                <c:pt idx="122">
                  <c:v>38384</c:v>
                </c:pt>
                <c:pt idx="123">
                  <c:v>38412</c:v>
                </c:pt>
                <c:pt idx="124">
                  <c:v>38443</c:v>
                </c:pt>
                <c:pt idx="125">
                  <c:v>38473</c:v>
                </c:pt>
                <c:pt idx="126">
                  <c:v>38504</c:v>
                </c:pt>
                <c:pt idx="127">
                  <c:v>38534</c:v>
                </c:pt>
                <c:pt idx="128">
                  <c:v>38565</c:v>
                </c:pt>
                <c:pt idx="129">
                  <c:v>38596</c:v>
                </c:pt>
                <c:pt idx="130">
                  <c:v>38626</c:v>
                </c:pt>
                <c:pt idx="131">
                  <c:v>38657</c:v>
                </c:pt>
                <c:pt idx="132">
                  <c:v>38687</c:v>
                </c:pt>
                <c:pt idx="133">
                  <c:v>38718</c:v>
                </c:pt>
                <c:pt idx="134">
                  <c:v>38749</c:v>
                </c:pt>
                <c:pt idx="135">
                  <c:v>38777</c:v>
                </c:pt>
                <c:pt idx="136">
                  <c:v>38808</c:v>
                </c:pt>
                <c:pt idx="137">
                  <c:v>38838</c:v>
                </c:pt>
                <c:pt idx="138">
                  <c:v>38869</c:v>
                </c:pt>
                <c:pt idx="139">
                  <c:v>38899</c:v>
                </c:pt>
                <c:pt idx="140">
                  <c:v>38930</c:v>
                </c:pt>
                <c:pt idx="141">
                  <c:v>38961</c:v>
                </c:pt>
                <c:pt idx="142">
                  <c:v>38991</c:v>
                </c:pt>
                <c:pt idx="143">
                  <c:v>39022</c:v>
                </c:pt>
                <c:pt idx="144">
                  <c:v>39052</c:v>
                </c:pt>
                <c:pt idx="145">
                  <c:v>39083</c:v>
                </c:pt>
                <c:pt idx="146">
                  <c:v>39114</c:v>
                </c:pt>
                <c:pt idx="147">
                  <c:v>39142</c:v>
                </c:pt>
                <c:pt idx="148">
                  <c:v>39173</c:v>
                </c:pt>
                <c:pt idx="149">
                  <c:v>39203</c:v>
                </c:pt>
                <c:pt idx="150">
                  <c:v>39234</c:v>
                </c:pt>
                <c:pt idx="151">
                  <c:v>39264</c:v>
                </c:pt>
                <c:pt idx="152">
                  <c:v>39295</c:v>
                </c:pt>
                <c:pt idx="153">
                  <c:v>39326</c:v>
                </c:pt>
                <c:pt idx="154">
                  <c:v>39356</c:v>
                </c:pt>
                <c:pt idx="155">
                  <c:v>39387</c:v>
                </c:pt>
                <c:pt idx="156">
                  <c:v>39417</c:v>
                </c:pt>
                <c:pt idx="157">
                  <c:v>39448</c:v>
                </c:pt>
                <c:pt idx="158">
                  <c:v>39479</c:v>
                </c:pt>
                <c:pt idx="159">
                  <c:v>39508</c:v>
                </c:pt>
                <c:pt idx="160">
                  <c:v>39539</c:v>
                </c:pt>
                <c:pt idx="161">
                  <c:v>39569</c:v>
                </c:pt>
                <c:pt idx="162">
                  <c:v>39600</c:v>
                </c:pt>
                <c:pt idx="163">
                  <c:v>39630</c:v>
                </c:pt>
                <c:pt idx="164">
                  <c:v>39661</c:v>
                </c:pt>
                <c:pt idx="165">
                  <c:v>39692</c:v>
                </c:pt>
                <c:pt idx="166">
                  <c:v>39722</c:v>
                </c:pt>
                <c:pt idx="167">
                  <c:v>39753</c:v>
                </c:pt>
                <c:pt idx="168">
                  <c:v>39783</c:v>
                </c:pt>
                <c:pt idx="169">
                  <c:v>39814</c:v>
                </c:pt>
                <c:pt idx="170">
                  <c:v>39845</c:v>
                </c:pt>
                <c:pt idx="171">
                  <c:v>39873</c:v>
                </c:pt>
                <c:pt idx="172">
                  <c:v>39904</c:v>
                </c:pt>
                <c:pt idx="173">
                  <c:v>39934</c:v>
                </c:pt>
                <c:pt idx="174">
                  <c:v>39965</c:v>
                </c:pt>
                <c:pt idx="175">
                  <c:v>39995</c:v>
                </c:pt>
                <c:pt idx="176">
                  <c:v>40026</c:v>
                </c:pt>
                <c:pt idx="177">
                  <c:v>40057</c:v>
                </c:pt>
                <c:pt idx="178">
                  <c:v>40087</c:v>
                </c:pt>
                <c:pt idx="179">
                  <c:v>40118</c:v>
                </c:pt>
                <c:pt idx="180">
                  <c:v>40148</c:v>
                </c:pt>
                <c:pt idx="181">
                  <c:v>40179</c:v>
                </c:pt>
                <c:pt idx="182">
                  <c:v>40210</c:v>
                </c:pt>
                <c:pt idx="183">
                  <c:v>40238</c:v>
                </c:pt>
                <c:pt idx="184">
                  <c:v>40269</c:v>
                </c:pt>
                <c:pt idx="185">
                  <c:v>40299</c:v>
                </c:pt>
                <c:pt idx="186">
                  <c:v>40330</c:v>
                </c:pt>
                <c:pt idx="187">
                  <c:v>40360</c:v>
                </c:pt>
                <c:pt idx="188">
                  <c:v>40391</c:v>
                </c:pt>
                <c:pt idx="189">
                  <c:v>40422</c:v>
                </c:pt>
                <c:pt idx="190">
                  <c:v>40452</c:v>
                </c:pt>
                <c:pt idx="191">
                  <c:v>40483</c:v>
                </c:pt>
                <c:pt idx="192">
                  <c:v>40513</c:v>
                </c:pt>
                <c:pt idx="193">
                  <c:v>40544</c:v>
                </c:pt>
                <c:pt idx="194">
                  <c:v>40575</c:v>
                </c:pt>
                <c:pt idx="195">
                  <c:v>40603</c:v>
                </c:pt>
                <c:pt idx="196">
                  <c:v>40634</c:v>
                </c:pt>
                <c:pt idx="197">
                  <c:v>40664</c:v>
                </c:pt>
                <c:pt idx="198">
                  <c:v>40695</c:v>
                </c:pt>
                <c:pt idx="199">
                  <c:v>40725</c:v>
                </c:pt>
                <c:pt idx="200">
                  <c:v>40756</c:v>
                </c:pt>
                <c:pt idx="201">
                  <c:v>40787</c:v>
                </c:pt>
                <c:pt idx="202">
                  <c:v>40817</c:v>
                </c:pt>
                <c:pt idx="203">
                  <c:v>40848</c:v>
                </c:pt>
                <c:pt idx="204">
                  <c:v>40878</c:v>
                </c:pt>
                <c:pt idx="205">
                  <c:v>40909</c:v>
                </c:pt>
                <c:pt idx="206">
                  <c:v>40940</c:v>
                </c:pt>
                <c:pt idx="207">
                  <c:v>40969</c:v>
                </c:pt>
                <c:pt idx="208">
                  <c:v>41000</c:v>
                </c:pt>
                <c:pt idx="209">
                  <c:v>41030</c:v>
                </c:pt>
                <c:pt idx="210">
                  <c:v>41061</c:v>
                </c:pt>
                <c:pt idx="211">
                  <c:v>41091</c:v>
                </c:pt>
                <c:pt idx="212">
                  <c:v>41122</c:v>
                </c:pt>
                <c:pt idx="213">
                  <c:v>41153</c:v>
                </c:pt>
                <c:pt idx="214">
                  <c:v>41183</c:v>
                </c:pt>
                <c:pt idx="215">
                  <c:v>41214</c:v>
                </c:pt>
                <c:pt idx="216">
                  <c:v>41244</c:v>
                </c:pt>
                <c:pt idx="217">
                  <c:v>41275</c:v>
                </c:pt>
                <c:pt idx="218">
                  <c:v>41306</c:v>
                </c:pt>
                <c:pt idx="219">
                  <c:v>41334</c:v>
                </c:pt>
                <c:pt idx="220">
                  <c:v>41365</c:v>
                </c:pt>
                <c:pt idx="221">
                  <c:v>41395</c:v>
                </c:pt>
                <c:pt idx="222">
                  <c:v>41426</c:v>
                </c:pt>
                <c:pt idx="223">
                  <c:v>41456</c:v>
                </c:pt>
                <c:pt idx="224">
                  <c:v>41487</c:v>
                </c:pt>
                <c:pt idx="225">
                  <c:v>41518</c:v>
                </c:pt>
                <c:pt idx="226">
                  <c:v>41548</c:v>
                </c:pt>
                <c:pt idx="227">
                  <c:v>41579</c:v>
                </c:pt>
                <c:pt idx="228">
                  <c:v>41609</c:v>
                </c:pt>
                <c:pt idx="229">
                  <c:v>41640</c:v>
                </c:pt>
                <c:pt idx="230">
                  <c:v>41671</c:v>
                </c:pt>
                <c:pt idx="231">
                  <c:v>41699</c:v>
                </c:pt>
                <c:pt idx="232">
                  <c:v>41730</c:v>
                </c:pt>
                <c:pt idx="233">
                  <c:v>41760</c:v>
                </c:pt>
                <c:pt idx="234">
                  <c:v>41791</c:v>
                </c:pt>
                <c:pt idx="235">
                  <c:v>41821</c:v>
                </c:pt>
                <c:pt idx="236">
                  <c:v>41852</c:v>
                </c:pt>
                <c:pt idx="237">
                  <c:v>41883</c:v>
                </c:pt>
                <c:pt idx="238">
                  <c:v>41913</c:v>
                </c:pt>
                <c:pt idx="239">
                  <c:v>41944</c:v>
                </c:pt>
                <c:pt idx="240">
                  <c:v>41974</c:v>
                </c:pt>
                <c:pt idx="241">
                  <c:v>42005</c:v>
                </c:pt>
                <c:pt idx="242">
                  <c:v>42036</c:v>
                </c:pt>
                <c:pt idx="243">
                  <c:v>42064</c:v>
                </c:pt>
                <c:pt idx="244">
                  <c:v>42095</c:v>
                </c:pt>
                <c:pt idx="245">
                  <c:v>42125</c:v>
                </c:pt>
                <c:pt idx="246">
                  <c:v>42156</c:v>
                </c:pt>
                <c:pt idx="247">
                  <c:v>42186</c:v>
                </c:pt>
                <c:pt idx="248">
                  <c:v>42217</c:v>
                </c:pt>
                <c:pt idx="249">
                  <c:v>42248</c:v>
                </c:pt>
                <c:pt idx="250">
                  <c:v>42278</c:v>
                </c:pt>
                <c:pt idx="251">
                  <c:v>42309</c:v>
                </c:pt>
                <c:pt idx="252">
                  <c:v>42339</c:v>
                </c:pt>
                <c:pt idx="253">
                  <c:v>42370</c:v>
                </c:pt>
                <c:pt idx="254">
                  <c:v>42401</c:v>
                </c:pt>
                <c:pt idx="255">
                  <c:v>42430</c:v>
                </c:pt>
                <c:pt idx="256">
                  <c:v>42461</c:v>
                </c:pt>
                <c:pt idx="257">
                  <c:v>42491</c:v>
                </c:pt>
                <c:pt idx="258">
                  <c:v>42522</c:v>
                </c:pt>
                <c:pt idx="259">
                  <c:v>42552</c:v>
                </c:pt>
                <c:pt idx="260">
                  <c:v>42583</c:v>
                </c:pt>
                <c:pt idx="261">
                  <c:v>42614</c:v>
                </c:pt>
                <c:pt idx="262">
                  <c:v>42644</c:v>
                </c:pt>
                <c:pt idx="263">
                  <c:v>42675</c:v>
                </c:pt>
                <c:pt idx="264">
                  <c:v>42705</c:v>
                </c:pt>
                <c:pt idx="265">
                  <c:v>42736</c:v>
                </c:pt>
                <c:pt idx="266">
                  <c:v>42767</c:v>
                </c:pt>
                <c:pt idx="267">
                  <c:v>42795</c:v>
                </c:pt>
                <c:pt idx="268">
                  <c:v>42826</c:v>
                </c:pt>
                <c:pt idx="269">
                  <c:v>42856</c:v>
                </c:pt>
                <c:pt idx="270">
                  <c:v>42887</c:v>
                </c:pt>
                <c:pt idx="271">
                  <c:v>42917</c:v>
                </c:pt>
                <c:pt idx="272">
                  <c:v>42948</c:v>
                </c:pt>
                <c:pt idx="273">
                  <c:v>42979</c:v>
                </c:pt>
                <c:pt idx="274">
                  <c:v>43009</c:v>
                </c:pt>
                <c:pt idx="275">
                  <c:v>43040</c:v>
                </c:pt>
                <c:pt idx="276">
                  <c:v>43070</c:v>
                </c:pt>
                <c:pt idx="277">
                  <c:v>43101</c:v>
                </c:pt>
                <c:pt idx="278">
                  <c:v>43132</c:v>
                </c:pt>
                <c:pt idx="279">
                  <c:v>43160</c:v>
                </c:pt>
                <c:pt idx="280">
                  <c:v>43191</c:v>
                </c:pt>
                <c:pt idx="281">
                  <c:v>43221</c:v>
                </c:pt>
                <c:pt idx="282">
                  <c:v>43252</c:v>
                </c:pt>
                <c:pt idx="283">
                  <c:v>43282</c:v>
                </c:pt>
                <c:pt idx="284">
                  <c:v>43313</c:v>
                </c:pt>
                <c:pt idx="285">
                  <c:v>43344</c:v>
                </c:pt>
                <c:pt idx="286">
                  <c:v>43374</c:v>
                </c:pt>
                <c:pt idx="287">
                  <c:v>43405</c:v>
                </c:pt>
                <c:pt idx="288">
                  <c:v>43435</c:v>
                </c:pt>
                <c:pt idx="289">
                  <c:v>43466</c:v>
                </c:pt>
                <c:pt idx="290">
                  <c:v>43497</c:v>
                </c:pt>
                <c:pt idx="291">
                  <c:v>43525</c:v>
                </c:pt>
                <c:pt idx="292">
                  <c:v>43556</c:v>
                </c:pt>
                <c:pt idx="293">
                  <c:v>43586</c:v>
                </c:pt>
                <c:pt idx="294">
                  <c:v>43617</c:v>
                </c:pt>
                <c:pt idx="295">
                  <c:v>43647</c:v>
                </c:pt>
                <c:pt idx="296">
                  <c:v>43678</c:v>
                </c:pt>
                <c:pt idx="297">
                  <c:v>43709</c:v>
                </c:pt>
                <c:pt idx="298">
                  <c:v>43739</c:v>
                </c:pt>
                <c:pt idx="299">
                  <c:v>43770</c:v>
                </c:pt>
                <c:pt idx="300">
                  <c:v>43800</c:v>
                </c:pt>
                <c:pt idx="301">
                  <c:v>43831</c:v>
                </c:pt>
                <c:pt idx="302">
                  <c:v>43862</c:v>
                </c:pt>
                <c:pt idx="303">
                  <c:v>43891</c:v>
                </c:pt>
                <c:pt idx="304">
                  <c:v>43922</c:v>
                </c:pt>
                <c:pt idx="305">
                  <c:v>43952</c:v>
                </c:pt>
                <c:pt idx="306">
                  <c:v>43983</c:v>
                </c:pt>
                <c:pt idx="307">
                  <c:v>44013</c:v>
                </c:pt>
                <c:pt idx="308">
                  <c:v>44044</c:v>
                </c:pt>
                <c:pt idx="309">
                  <c:v>44075</c:v>
                </c:pt>
                <c:pt idx="310">
                  <c:v>44105</c:v>
                </c:pt>
                <c:pt idx="311">
                  <c:v>44136</c:v>
                </c:pt>
                <c:pt idx="312">
                  <c:v>44166</c:v>
                </c:pt>
                <c:pt idx="313">
                  <c:v>44197</c:v>
                </c:pt>
                <c:pt idx="314">
                  <c:v>44228</c:v>
                </c:pt>
                <c:pt idx="315">
                  <c:v>44256</c:v>
                </c:pt>
                <c:pt idx="316">
                  <c:v>44287</c:v>
                </c:pt>
                <c:pt idx="317">
                  <c:v>44317</c:v>
                </c:pt>
                <c:pt idx="318">
                  <c:v>44348</c:v>
                </c:pt>
                <c:pt idx="319">
                  <c:v>44378</c:v>
                </c:pt>
                <c:pt idx="320">
                  <c:v>44409</c:v>
                </c:pt>
                <c:pt idx="321">
                  <c:v>44440</c:v>
                </c:pt>
                <c:pt idx="322">
                  <c:v>44470</c:v>
                </c:pt>
                <c:pt idx="323">
                  <c:v>44501</c:v>
                </c:pt>
                <c:pt idx="324">
                  <c:v>44531</c:v>
                </c:pt>
                <c:pt idx="325">
                  <c:v>44562</c:v>
                </c:pt>
                <c:pt idx="326">
                  <c:v>44593</c:v>
                </c:pt>
                <c:pt idx="327">
                  <c:v>44621</c:v>
                </c:pt>
                <c:pt idx="328">
                  <c:v>44652</c:v>
                </c:pt>
                <c:pt idx="329">
                  <c:v>44682</c:v>
                </c:pt>
                <c:pt idx="330">
                  <c:v>44713</c:v>
                </c:pt>
                <c:pt idx="331">
                  <c:v>44743</c:v>
                </c:pt>
                <c:pt idx="332">
                  <c:v>44774</c:v>
                </c:pt>
                <c:pt idx="333">
                  <c:v>44805</c:v>
                </c:pt>
                <c:pt idx="334">
                  <c:v>44835</c:v>
                </c:pt>
                <c:pt idx="335">
                  <c:v>44866</c:v>
                </c:pt>
                <c:pt idx="336">
                  <c:v>44896</c:v>
                </c:pt>
                <c:pt idx="337">
                  <c:v>44927</c:v>
                </c:pt>
                <c:pt idx="338">
                  <c:v>44958</c:v>
                </c:pt>
                <c:pt idx="339">
                  <c:v>44986</c:v>
                </c:pt>
                <c:pt idx="340">
                  <c:v>45017</c:v>
                </c:pt>
                <c:pt idx="341">
                  <c:v>45047</c:v>
                </c:pt>
                <c:pt idx="342">
                  <c:v>45078</c:v>
                </c:pt>
                <c:pt idx="343">
                  <c:v>45108</c:v>
                </c:pt>
                <c:pt idx="344">
                  <c:v>45139</c:v>
                </c:pt>
                <c:pt idx="345">
                  <c:v>45170</c:v>
                </c:pt>
                <c:pt idx="346">
                  <c:v>45200</c:v>
                </c:pt>
                <c:pt idx="347">
                  <c:v>45231</c:v>
                </c:pt>
                <c:pt idx="348">
                  <c:v>45261</c:v>
                </c:pt>
                <c:pt idx="349">
                  <c:v>45292</c:v>
                </c:pt>
                <c:pt idx="350">
                  <c:v>45323</c:v>
                </c:pt>
                <c:pt idx="351">
                  <c:v>45352</c:v>
                </c:pt>
                <c:pt idx="352">
                  <c:v>45383</c:v>
                </c:pt>
                <c:pt idx="353">
                  <c:v>45413</c:v>
                </c:pt>
                <c:pt idx="354">
                  <c:v>45444</c:v>
                </c:pt>
                <c:pt idx="355">
                  <c:v>45474</c:v>
                </c:pt>
                <c:pt idx="356">
                  <c:v>45505</c:v>
                </c:pt>
                <c:pt idx="357">
                  <c:v>45536</c:v>
                </c:pt>
                <c:pt idx="358">
                  <c:v>45566</c:v>
                </c:pt>
                <c:pt idx="359">
                  <c:v>45597</c:v>
                </c:pt>
                <c:pt idx="360">
                  <c:v>45627</c:v>
                </c:pt>
                <c:pt idx="361">
                  <c:v>45658</c:v>
                </c:pt>
                <c:pt idx="362">
                  <c:v>45689</c:v>
                </c:pt>
                <c:pt idx="363">
                  <c:v>45717</c:v>
                </c:pt>
                <c:pt idx="364">
                  <c:v>45748</c:v>
                </c:pt>
                <c:pt idx="365">
                  <c:v>45778</c:v>
                </c:pt>
                <c:pt idx="366">
                  <c:v>45809</c:v>
                </c:pt>
                <c:pt idx="367">
                  <c:v>45839</c:v>
                </c:pt>
                <c:pt idx="368">
                  <c:v>45870</c:v>
                </c:pt>
                <c:pt idx="369">
                  <c:v>45901</c:v>
                </c:pt>
                <c:pt idx="370">
                  <c:v>45931</c:v>
                </c:pt>
                <c:pt idx="371">
                  <c:v>45962</c:v>
                </c:pt>
                <c:pt idx="372">
                  <c:v>45992</c:v>
                </c:pt>
                <c:pt idx="373">
                  <c:v>46023</c:v>
                </c:pt>
                <c:pt idx="374">
                  <c:v>46054</c:v>
                </c:pt>
                <c:pt idx="375">
                  <c:v>46082</c:v>
                </c:pt>
                <c:pt idx="376">
                  <c:v>46113</c:v>
                </c:pt>
                <c:pt idx="377">
                  <c:v>46143</c:v>
                </c:pt>
                <c:pt idx="378">
                  <c:v>46174</c:v>
                </c:pt>
                <c:pt idx="379">
                  <c:v>46204</c:v>
                </c:pt>
                <c:pt idx="380">
                  <c:v>46235</c:v>
                </c:pt>
                <c:pt idx="381">
                  <c:v>46266</c:v>
                </c:pt>
                <c:pt idx="382">
                  <c:v>46296</c:v>
                </c:pt>
                <c:pt idx="383">
                  <c:v>46327</c:v>
                </c:pt>
                <c:pt idx="384">
                  <c:v>46357</c:v>
                </c:pt>
                <c:pt idx="385">
                  <c:v>46388</c:v>
                </c:pt>
                <c:pt idx="386">
                  <c:v>46419</c:v>
                </c:pt>
                <c:pt idx="387">
                  <c:v>46447</c:v>
                </c:pt>
                <c:pt idx="388">
                  <c:v>46478</c:v>
                </c:pt>
                <c:pt idx="389">
                  <c:v>46508</c:v>
                </c:pt>
                <c:pt idx="390">
                  <c:v>46539</c:v>
                </c:pt>
                <c:pt idx="391">
                  <c:v>46569</c:v>
                </c:pt>
                <c:pt idx="392">
                  <c:v>46600</c:v>
                </c:pt>
                <c:pt idx="393">
                  <c:v>46631</c:v>
                </c:pt>
                <c:pt idx="394">
                  <c:v>46661</c:v>
                </c:pt>
                <c:pt idx="395">
                  <c:v>46692</c:v>
                </c:pt>
                <c:pt idx="396">
                  <c:v>46722</c:v>
                </c:pt>
                <c:pt idx="397">
                  <c:v>46753</c:v>
                </c:pt>
                <c:pt idx="398">
                  <c:v>46784</c:v>
                </c:pt>
                <c:pt idx="399">
                  <c:v>46813</c:v>
                </c:pt>
                <c:pt idx="400">
                  <c:v>46844</c:v>
                </c:pt>
                <c:pt idx="401">
                  <c:v>46874</c:v>
                </c:pt>
                <c:pt idx="402">
                  <c:v>46905</c:v>
                </c:pt>
                <c:pt idx="403">
                  <c:v>46935</c:v>
                </c:pt>
                <c:pt idx="404">
                  <c:v>46966</c:v>
                </c:pt>
                <c:pt idx="405">
                  <c:v>46997</c:v>
                </c:pt>
                <c:pt idx="406">
                  <c:v>47027</c:v>
                </c:pt>
              </c:numCache>
            </c:numRef>
          </c:cat>
          <c:val>
            <c:numRef>
              <c:f>Proyeccion_NPL!$AJ$5:$AJ$411</c:f>
              <c:numCache>
                <c:formatCode>0.0</c:formatCode>
                <c:ptCount val="407"/>
                <c:pt idx="0">
                  <c:v>5157.5406700000003</c:v>
                </c:pt>
                <c:pt idx="1">
                  <c:v>5363.6297500000001</c:v>
                </c:pt>
                <c:pt idx="2">
                  <c:v>5523.703019999999</c:v>
                </c:pt>
                <c:pt idx="3">
                  <c:v>5725.0240600000006</c:v>
                </c:pt>
                <c:pt idx="4">
                  <c:v>5877.3538000000008</c:v>
                </c:pt>
                <c:pt idx="5">
                  <c:v>6057.1458099999991</c:v>
                </c:pt>
                <c:pt idx="6">
                  <c:v>6230.97894</c:v>
                </c:pt>
                <c:pt idx="7">
                  <c:v>6271.7224499999993</c:v>
                </c:pt>
                <c:pt idx="8">
                  <c:v>6496.9663200000005</c:v>
                </c:pt>
                <c:pt idx="9">
                  <c:v>6687.4220900000009</c:v>
                </c:pt>
                <c:pt idx="10">
                  <c:v>6895.5345899999993</c:v>
                </c:pt>
                <c:pt idx="11">
                  <c:v>7049.7487199999996</c:v>
                </c:pt>
                <c:pt idx="12">
                  <c:v>7265.1810699999996</c:v>
                </c:pt>
                <c:pt idx="13">
                  <c:v>7469.316029999999</c:v>
                </c:pt>
                <c:pt idx="14">
                  <c:v>7650.0689999999977</c:v>
                </c:pt>
                <c:pt idx="15">
                  <c:v>7854.8237800000015</c:v>
                </c:pt>
                <c:pt idx="16">
                  <c:v>8027.5465300000005</c:v>
                </c:pt>
                <c:pt idx="17">
                  <c:v>8290.726999999999</c:v>
                </c:pt>
                <c:pt idx="18">
                  <c:v>8528.1091700000015</c:v>
                </c:pt>
                <c:pt idx="19">
                  <c:v>8788.177950000003</c:v>
                </c:pt>
                <c:pt idx="20">
                  <c:v>9041.3166899999978</c:v>
                </c:pt>
                <c:pt idx="21">
                  <c:v>9286.2702000000008</c:v>
                </c:pt>
                <c:pt idx="22">
                  <c:v>9476.0937500000018</c:v>
                </c:pt>
                <c:pt idx="23">
                  <c:v>9731.0553099999997</c:v>
                </c:pt>
                <c:pt idx="24">
                  <c:v>9977.0954099999981</c:v>
                </c:pt>
                <c:pt idx="25">
                  <c:v>10203.728889999999</c:v>
                </c:pt>
                <c:pt idx="26">
                  <c:v>10418.015600000001</c:v>
                </c:pt>
                <c:pt idx="27">
                  <c:v>10652.597300000001</c:v>
                </c:pt>
                <c:pt idx="28">
                  <c:v>10917.107319999999</c:v>
                </c:pt>
                <c:pt idx="29">
                  <c:v>11188.833840000001</c:v>
                </c:pt>
                <c:pt idx="30">
                  <c:v>11438.7137</c:v>
                </c:pt>
                <c:pt idx="31">
                  <c:v>11731.615570000002</c:v>
                </c:pt>
                <c:pt idx="32">
                  <c:v>11969.750980000003</c:v>
                </c:pt>
                <c:pt idx="33">
                  <c:v>12254.175749999999</c:v>
                </c:pt>
                <c:pt idx="34">
                  <c:v>12540.919830000001</c:v>
                </c:pt>
                <c:pt idx="35">
                  <c:v>12853.508180000003</c:v>
                </c:pt>
                <c:pt idx="36">
                  <c:v>13219.207410000001</c:v>
                </c:pt>
                <c:pt idx="37">
                  <c:v>13486.578740000001</c:v>
                </c:pt>
                <c:pt idx="38">
                  <c:v>13815.611949999999</c:v>
                </c:pt>
                <c:pt idx="39">
                  <c:v>14134.84736</c:v>
                </c:pt>
                <c:pt idx="40">
                  <c:v>14437.395560000003</c:v>
                </c:pt>
                <c:pt idx="41">
                  <c:v>14756.111369999999</c:v>
                </c:pt>
                <c:pt idx="42">
                  <c:v>14940.71003</c:v>
                </c:pt>
                <c:pt idx="43">
                  <c:v>15202.452020000001</c:v>
                </c:pt>
                <c:pt idx="44">
                  <c:v>15510.509740000001</c:v>
                </c:pt>
                <c:pt idx="45">
                  <c:v>15725.250610000001</c:v>
                </c:pt>
                <c:pt idx="46">
                  <c:v>15981.917450000001</c:v>
                </c:pt>
                <c:pt idx="47">
                  <c:v>16228.081040000001</c:v>
                </c:pt>
                <c:pt idx="48">
                  <c:v>16377.316270000001</c:v>
                </c:pt>
                <c:pt idx="49">
                  <c:v>16366.743249999998</c:v>
                </c:pt>
                <c:pt idx="50">
                  <c:v>16497.518309999999</c:v>
                </c:pt>
                <c:pt idx="51">
                  <c:v>16609.256849999998</c:v>
                </c:pt>
                <c:pt idx="52">
                  <c:v>16618.898340000003</c:v>
                </c:pt>
                <c:pt idx="53">
                  <c:v>16699.504670000006</c:v>
                </c:pt>
                <c:pt idx="54">
                  <c:v>16023.403420000002</c:v>
                </c:pt>
                <c:pt idx="55">
                  <c:v>15919.863370000001</c:v>
                </c:pt>
                <c:pt idx="56">
                  <c:v>15872.776870000002</c:v>
                </c:pt>
                <c:pt idx="57">
                  <c:v>15899.553719999996</c:v>
                </c:pt>
                <c:pt idx="58">
                  <c:v>15709.448299999998</c:v>
                </c:pt>
                <c:pt idx="59">
                  <c:v>15861.389229999999</c:v>
                </c:pt>
                <c:pt idx="60">
                  <c:v>16004.605799999999</c:v>
                </c:pt>
                <c:pt idx="61">
                  <c:v>13929.219539999998</c:v>
                </c:pt>
                <c:pt idx="62">
                  <c:v>14649.857480000002</c:v>
                </c:pt>
                <c:pt idx="63">
                  <c:v>14283.91318</c:v>
                </c:pt>
                <c:pt idx="64">
                  <c:v>14357.360259999998</c:v>
                </c:pt>
                <c:pt idx="65">
                  <c:v>14390.613450000001</c:v>
                </c:pt>
                <c:pt idx="66">
                  <c:v>14322.654600000002</c:v>
                </c:pt>
                <c:pt idx="67">
                  <c:v>14222.058639999997</c:v>
                </c:pt>
                <c:pt idx="68">
                  <c:v>13275.41822</c:v>
                </c:pt>
                <c:pt idx="69">
                  <c:v>13369.070230000001</c:v>
                </c:pt>
                <c:pt idx="70">
                  <c:v>12996.593000000003</c:v>
                </c:pt>
                <c:pt idx="71">
                  <c:v>12936.60608</c:v>
                </c:pt>
                <c:pt idx="72">
                  <c:v>12853.196</c:v>
                </c:pt>
                <c:pt idx="73">
                  <c:v>12787.907219999997</c:v>
                </c:pt>
                <c:pt idx="74">
                  <c:v>12756.184990000002</c:v>
                </c:pt>
                <c:pt idx="75">
                  <c:v>12825.363659999999</c:v>
                </c:pt>
                <c:pt idx="76">
                  <c:v>12749.404200000001</c:v>
                </c:pt>
                <c:pt idx="77">
                  <c:v>12869.96803</c:v>
                </c:pt>
                <c:pt idx="78">
                  <c:v>12868.509460000001</c:v>
                </c:pt>
                <c:pt idx="79">
                  <c:v>12828.361149999999</c:v>
                </c:pt>
                <c:pt idx="80">
                  <c:v>12744.093169999998</c:v>
                </c:pt>
                <c:pt idx="81">
                  <c:v>12671.53161</c:v>
                </c:pt>
                <c:pt idx="82">
                  <c:v>12552.832640000001</c:v>
                </c:pt>
                <c:pt idx="83">
                  <c:v>12494.7107</c:v>
                </c:pt>
                <c:pt idx="84">
                  <c:v>12404.667300000001</c:v>
                </c:pt>
                <c:pt idx="85">
                  <c:v>12158.394809999998</c:v>
                </c:pt>
                <c:pt idx="86">
                  <c:v>12102.273620000002</c:v>
                </c:pt>
                <c:pt idx="87">
                  <c:v>12105.586790000003</c:v>
                </c:pt>
                <c:pt idx="88">
                  <c:v>12080.575650000001</c:v>
                </c:pt>
                <c:pt idx="89">
                  <c:v>11781.555849999999</c:v>
                </c:pt>
                <c:pt idx="90">
                  <c:v>11734.475529999998</c:v>
                </c:pt>
                <c:pt idx="91">
                  <c:v>11661.072950000003</c:v>
                </c:pt>
                <c:pt idx="92">
                  <c:v>11577.498180000001</c:v>
                </c:pt>
                <c:pt idx="93">
                  <c:v>11501.742039999999</c:v>
                </c:pt>
                <c:pt idx="94">
                  <c:v>11416.236379999997</c:v>
                </c:pt>
                <c:pt idx="95">
                  <c:v>10809.748629999998</c:v>
                </c:pt>
                <c:pt idx="96">
                  <c:v>10914.860949999998</c:v>
                </c:pt>
                <c:pt idx="97">
                  <c:v>10891.15229</c:v>
                </c:pt>
                <c:pt idx="98">
                  <c:v>10849.660780000002</c:v>
                </c:pt>
                <c:pt idx="99">
                  <c:v>10907.46747</c:v>
                </c:pt>
                <c:pt idx="100">
                  <c:v>10904.051219999998</c:v>
                </c:pt>
                <c:pt idx="101">
                  <c:v>10893.25015</c:v>
                </c:pt>
                <c:pt idx="102">
                  <c:v>10380.29412</c:v>
                </c:pt>
                <c:pt idx="103">
                  <c:v>10309.856550000002</c:v>
                </c:pt>
                <c:pt idx="104">
                  <c:v>10310.910220000002</c:v>
                </c:pt>
                <c:pt idx="105">
                  <c:v>10241.600109999999</c:v>
                </c:pt>
                <c:pt idx="106">
                  <c:v>10211.755129999998</c:v>
                </c:pt>
                <c:pt idx="107">
                  <c:v>9829.303100000001</c:v>
                </c:pt>
                <c:pt idx="108">
                  <c:v>9626.2955000000002</c:v>
                </c:pt>
                <c:pt idx="109">
                  <c:v>9606.4810999999991</c:v>
                </c:pt>
                <c:pt idx="110">
                  <c:v>9590.3602100000007</c:v>
                </c:pt>
                <c:pt idx="111">
                  <c:v>9590.1302400000004</c:v>
                </c:pt>
                <c:pt idx="112">
                  <c:v>9600.0150799999974</c:v>
                </c:pt>
                <c:pt idx="113">
                  <c:v>9444.632440000003</c:v>
                </c:pt>
                <c:pt idx="114">
                  <c:v>9008.2930299999989</c:v>
                </c:pt>
                <c:pt idx="115">
                  <c:v>8985.8154900000027</c:v>
                </c:pt>
                <c:pt idx="116">
                  <c:v>8753.4170999999969</c:v>
                </c:pt>
                <c:pt idx="117">
                  <c:v>8501.0596699999987</c:v>
                </c:pt>
                <c:pt idx="118">
                  <c:v>8455.2122100000015</c:v>
                </c:pt>
                <c:pt idx="119">
                  <c:v>7981.1215200000015</c:v>
                </c:pt>
                <c:pt idx="120">
                  <c:v>7087.8837200000007</c:v>
                </c:pt>
                <c:pt idx="121">
                  <c:v>7139.6114200000002</c:v>
                </c:pt>
                <c:pt idx="122">
                  <c:v>7161.4299800000008</c:v>
                </c:pt>
                <c:pt idx="123">
                  <c:v>7131.5132300000005</c:v>
                </c:pt>
                <c:pt idx="124">
                  <c:v>7171.9618500000015</c:v>
                </c:pt>
                <c:pt idx="125">
                  <c:v>7186.2923699999992</c:v>
                </c:pt>
                <c:pt idx="126">
                  <c:v>7208.5367700000006</c:v>
                </c:pt>
                <c:pt idx="127">
                  <c:v>7227.1849299999994</c:v>
                </c:pt>
                <c:pt idx="128">
                  <c:v>7245.8075600000002</c:v>
                </c:pt>
                <c:pt idx="129">
                  <c:v>6821.9308600000004</c:v>
                </c:pt>
                <c:pt idx="130">
                  <c:v>6836.8214100000005</c:v>
                </c:pt>
                <c:pt idx="131">
                  <c:v>6863.7523199999996</c:v>
                </c:pt>
                <c:pt idx="132">
                  <c:v>6802.1262699999997</c:v>
                </c:pt>
                <c:pt idx="133">
                  <c:v>6826.7700800000021</c:v>
                </c:pt>
                <c:pt idx="134">
                  <c:v>6877.7993400000014</c:v>
                </c:pt>
                <c:pt idx="135">
                  <c:v>6944.4044800000011</c:v>
                </c:pt>
                <c:pt idx="136">
                  <c:v>7108.8424800000003</c:v>
                </c:pt>
                <c:pt idx="137">
                  <c:v>7387.2458399999996</c:v>
                </c:pt>
                <c:pt idx="138">
                  <c:v>7606.1484600000003</c:v>
                </c:pt>
                <c:pt idx="139">
                  <c:v>7783.1848599999994</c:v>
                </c:pt>
                <c:pt idx="140">
                  <c:v>7996.1378600000007</c:v>
                </c:pt>
                <c:pt idx="141">
                  <c:v>8265.1903899999998</c:v>
                </c:pt>
                <c:pt idx="142">
                  <c:v>7722.4085600000017</c:v>
                </c:pt>
                <c:pt idx="143">
                  <c:v>7670.0338300000012</c:v>
                </c:pt>
                <c:pt idx="144">
                  <c:v>7537.0381799999996</c:v>
                </c:pt>
                <c:pt idx="145">
                  <c:v>7755.6462500000007</c:v>
                </c:pt>
                <c:pt idx="146">
                  <c:v>7951.8943299999974</c:v>
                </c:pt>
                <c:pt idx="147">
                  <c:v>8193.15409</c:v>
                </c:pt>
                <c:pt idx="148">
                  <c:v>8396.700139999999</c:v>
                </c:pt>
                <c:pt idx="149">
                  <c:v>8660.4008300000005</c:v>
                </c:pt>
                <c:pt idx="150">
                  <c:v>8553.6892000000007</c:v>
                </c:pt>
                <c:pt idx="151">
                  <c:v>8389.2844999999998</c:v>
                </c:pt>
                <c:pt idx="152">
                  <c:v>8592.7276799999981</c:v>
                </c:pt>
                <c:pt idx="153">
                  <c:v>8788.1313300000002</c:v>
                </c:pt>
                <c:pt idx="154">
                  <c:v>9000.8059700000013</c:v>
                </c:pt>
                <c:pt idx="155">
                  <c:v>8889.7913900000003</c:v>
                </c:pt>
                <c:pt idx="156">
                  <c:v>8766.0534400000015</c:v>
                </c:pt>
                <c:pt idx="157">
                  <c:v>8927.1197599999978</c:v>
                </c:pt>
                <c:pt idx="158">
                  <c:v>9138.301489999998</c:v>
                </c:pt>
                <c:pt idx="159">
                  <c:v>9327.1574499999988</c:v>
                </c:pt>
                <c:pt idx="160">
                  <c:v>9377.676059999998</c:v>
                </c:pt>
                <c:pt idx="161">
                  <c:v>9246.9298399999989</c:v>
                </c:pt>
                <c:pt idx="162">
                  <c:v>9481.1803600000021</c:v>
                </c:pt>
                <c:pt idx="163">
                  <c:v>9756.445910000004</c:v>
                </c:pt>
                <c:pt idx="164">
                  <c:v>9574.9253900000003</c:v>
                </c:pt>
                <c:pt idx="165">
                  <c:v>9799.9840500000009</c:v>
                </c:pt>
                <c:pt idx="166">
                  <c:v>10015.51424</c:v>
                </c:pt>
                <c:pt idx="167">
                  <c:v>9944.1103400000029</c:v>
                </c:pt>
                <c:pt idx="168">
                  <c:v>9678.3827800000017</c:v>
                </c:pt>
                <c:pt idx="169">
                  <c:v>9826.3454799999981</c:v>
                </c:pt>
                <c:pt idx="170">
                  <c:v>9994.925830000002</c:v>
                </c:pt>
                <c:pt idx="171">
                  <c:v>9678.4118099999978</c:v>
                </c:pt>
                <c:pt idx="172">
                  <c:v>9859.6883100000014</c:v>
                </c:pt>
                <c:pt idx="173">
                  <c:v>9612.0856600000025</c:v>
                </c:pt>
                <c:pt idx="174">
                  <c:v>9756.8724299999994</c:v>
                </c:pt>
                <c:pt idx="175">
                  <c:v>9983.3680999999979</c:v>
                </c:pt>
                <c:pt idx="176">
                  <c:v>9835.3636099999967</c:v>
                </c:pt>
                <c:pt idx="177">
                  <c:v>10135.573680000003</c:v>
                </c:pt>
                <c:pt idx="178">
                  <c:v>10435.936079999998</c:v>
                </c:pt>
                <c:pt idx="179">
                  <c:v>10715.043210000002</c:v>
                </c:pt>
                <c:pt idx="180">
                  <c:v>10750.86183</c:v>
                </c:pt>
                <c:pt idx="181">
                  <c:v>10978.97018</c:v>
                </c:pt>
                <c:pt idx="182">
                  <c:v>11074.095170000001</c:v>
                </c:pt>
                <c:pt idx="183">
                  <c:v>11408.241880000003</c:v>
                </c:pt>
                <c:pt idx="184">
                  <c:v>11245.926190000002</c:v>
                </c:pt>
                <c:pt idx="185">
                  <c:v>11595.252160000002</c:v>
                </c:pt>
                <c:pt idx="186">
                  <c:v>11923.181529999998</c:v>
                </c:pt>
                <c:pt idx="187">
                  <c:v>11671.192400000004</c:v>
                </c:pt>
                <c:pt idx="188">
                  <c:v>12007.859480000003</c:v>
                </c:pt>
                <c:pt idx="189">
                  <c:v>12428.51497</c:v>
                </c:pt>
                <c:pt idx="190">
                  <c:v>12493.480150000001</c:v>
                </c:pt>
                <c:pt idx="191">
                  <c:v>12905.920900000003</c:v>
                </c:pt>
                <c:pt idx="192">
                  <c:v>10743.53894</c:v>
                </c:pt>
                <c:pt idx="193">
                  <c:v>11108.7006</c:v>
                </c:pt>
                <c:pt idx="194">
                  <c:v>11496.80488</c:v>
                </c:pt>
                <c:pt idx="195">
                  <c:v>11948.230589999997</c:v>
                </c:pt>
                <c:pt idx="196">
                  <c:v>12814.073970000001</c:v>
                </c:pt>
                <c:pt idx="197">
                  <c:v>13290.156440000001</c:v>
                </c:pt>
                <c:pt idx="198">
                  <c:v>13508.952029999999</c:v>
                </c:pt>
                <c:pt idx="199">
                  <c:v>13902.751460000001</c:v>
                </c:pt>
                <c:pt idx="200">
                  <c:v>14369.086790000001</c:v>
                </c:pt>
                <c:pt idx="201">
                  <c:v>14499.394839999997</c:v>
                </c:pt>
                <c:pt idx="202">
                  <c:v>14923.232340000002</c:v>
                </c:pt>
                <c:pt idx="203">
                  <c:v>14993.138560000001</c:v>
                </c:pt>
                <c:pt idx="204">
                  <c:v>15432.139840000002</c:v>
                </c:pt>
                <c:pt idx="205">
                  <c:v>15775.797980000003</c:v>
                </c:pt>
                <c:pt idx="206">
                  <c:v>15782.524700000004</c:v>
                </c:pt>
                <c:pt idx="207">
                  <c:v>16194.944160000005</c:v>
                </c:pt>
                <c:pt idx="208">
                  <c:v>16523.94369</c:v>
                </c:pt>
                <c:pt idx="209">
                  <c:v>16564.486519999999</c:v>
                </c:pt>
                <c:pt idx="210">
                  <c:v>16901.254390000002</c:v>
                </c:pt>
                <c:pt idx="211">
                  <c:v>17324.859589999996</c:v>
                </c:pt>
                <c:pt idx="212">
                  <c:v>17430.202840000005</c:v>
                </c:pt>
                <c:pt idx="213">
                  <c:v>17847.414210000003</c:v>
                </c:pt>
                <c:pt idx="214">
                  <c:v>18242.774089999995</c:v>
                </c:pt>
                <c:pt idx="215">
                  <c:v>18702.197099999994</c:v>
                </c:pt>
                <c:pt idx="216">
                  <c:v>19126.086499999998</c:v>
                </c:pt>
                <c:pt idx="217">
                  <c:v>19425.800020000002</c:v>
                </c:pt>
                <c:pt idx="218">
                  <c:v>19780.160449999999</c:v>
                </c:pt>
                <c:pt idx="219">
                  <c:v>20106.78067</c:v>
                </c:pt>
                <c:pt idx="220">
                  <c:v>20488.78975</c:v>
                </c:pt>
                <c:pt idx="221">
                  <c:v>20646.294080000003</c:v>
                </c:pt>
                <c:pt idx="222">
                  <c:v>21178.381710000009</c:v>
                </c:pt>
                <c:pt idx="223">
                  <c:v>21758.994190000005</c:v>
                </c:pt>
                <c:pt idx="224">
                  <c:v>22280.493150000006</c:v>
                </c:pt>
                <c:pt idx="225">
                  <c:v>22829.959740000002</c:v>
                </c:pt>
                <c:pt idx="226">
                  <c:v>23417.658779999994</c:v>
                </c:pt>
                <c:pt idx="227">
                  <c:v>23997.405079999997</c:v>
                </c:pt>
                <c:pt idx="228">
                  <c:v>24530.455729999998</c:v>
                </c:pt>
                <c:pt idx="229">
                  <c:v>24951.874240000001</c:v>
                </c:pt>
                <c:pt idx="230">
                  <c:v>25451.966680000001</c:v>
                </c:pt>
                <c:pt idx="231">
                  <c:v>25856.913019999996</c:v>
                </c:pt>
                <c:pt idx="232">
                  <c:v>26314.474339999997</c:v>
                </c:pt>
                <c:pt idx="233">
                  <c:v>26838.519599999992</c:v>
                </c:pt>
                <c:pt idx="234">
                  <c:v>27264.60759</c:v>
                </c:pt>
                <c:pt idx="235">
                  <c:v>27688.534339999998</c:v>
                </c:pt>
                <c:pt idx="236">
                  <c:v>28092.172589999995</c:v>
                </c:pt>
                <c:pt idx="237">
                  <c:v>28048.437539999999</c:v>
                </c:pt>
                <c:pt idx="238">
                  <c:v>28545.99783</c:v>
                </c:pt>
                <c:pt idx="239">
                  <c:v>28978.899649999999</c:v>
                </c:pt>
                <c:pt idx="240">
                  <c:v>29046.86358999999</c:v>
                </c:pt>
                <c:pt idx="241">
                  <c:v>28484.003606589995</c:v>
                </c:pt>
                <c:pt idx="242">
                  <c:v>29128.691588810012</c:v>
                </c:pt>
                <c:pt idx="243">
                  <c:v>30158.397011249988</c:v>
                </c:pt>
                <c:pt idx="244">
                  <c:v>30283.445121270011</c:v>
                </c:pt>
                <c:pt idx="245">
                  <c:v>30966.463750000006</c:v>
                </c:pt>
                <c:pt idx="246">
                  <c:v>30974.641525069987</c:v>
                </c:pt>
                <c:pt idx="247">
                  <c:v>31441.25958255001</c:v>
                </c:pt>
                <c:pt idx="248">
                  <c:v>31711.880450029999</c:v>
                </c:pt>
                <c:pt idx="249">
                  <c:v>32517.312692770007</c:v>
                </c:pt>
                <c:pt idx="250">
                  <c:v>32610.494423270015</c:v>
                </c:pt>
                <c:pt idx="251">
                  <c:v>33060.12266021</c:v>
                </c:pt>
                <c:pt idx="252">
                  <c:v>33547.080902260001</c:v>
                </c:pt>
                <c:pt idx="253">
                  <c:v>33766.920546110006</c:v>
                </c:pt>
                <c:pt idx="254">
                  <c:v>34902.211141949992</c:v>
                </c:pt>
                <c:pt idx="255">
                  <c:v>35360.074373630006</c:v>
                </c:pt>
                <c:pt idx="256">
                  <c:v>35923.414453700003</c:v>
                </c:pt>
                <c:pt idx="257">
                  <c:v>36462.981461769996</c:v>
                </c:pt>
                <c:pt idx="258">
                  <c:v>36963.631912789999</c:v>
                </c:pt>
                <c:pt idx="259">
                  <c:v>37409.897090889994</c:v>
                </c:pt>
                <c:pt idx="260">
                  <c:v>37912.148671609997</c:v>
                </c:pt>
                <c:pt idx="261">
                  <c:v>38004.61461199999</c:v>
                </c:pt>
                <c:pt idx="262">
                  <c:v>38490.62798367998</c:v>
                </c:pt>
                <c:pt idx="263">
                  <c:v>38742.694970490003</c:v>
                </c:pt>
                <c:pt idx="264">
                  <c:v>39265.363423059986</c:v>
                </c:pt>
                <c:pt idx="265">
                  <c:v>39410.305426970008</c:v>
                </c:pt>
                <c:pt idx="266">
                  <c:v>39957.131934940007</c:v>
                </c:pt>
                <c:pt idx="267">
                  <c:v>40052.944094329985</c:v>
                </c:pt>
                <c:pt idx="268">
                  <c:v>40397.77723457</c:v>
                </c:pt>
                <c:pt idx="269">
                  <c:v>40818.570821870009</c:v>
                </c:pt>
                <c:pt idx="270">
                  <c:v>40785.75739079999</c:v>
                </c:pt>
                <c:pt idx="271">
                  <c:v>41159.631241589996</c:v>
                </c:pt>
                <c:pt idx="272">
                  <c:v>41619.401090340012</c:v>
                </c:pt>
                <c:pt idx="273">
                  <c:v>42077.363584799998</c:v>
                </c:pt>
                <c:pt idx="274">
                  <c:v>42370.41021948</c:v>
                </c:pt>
                <c:pt idx="275">
                  <c:v>42518.605948580014</c:v>
                </c:pt>
                <c:pt idx="276">
                  <c:v>43137.287868639993</c:v>
                </c:pt>
                <c:pt idx="277">
                  <c:v>43245.699422600002</c:v>
                </c:pt>
                <c:pt idx="278">
                  <c:v>43332.959845180005</c:v>
                </c:pt>
                <c:pt idx="279">
                  <c:v>43904.170663310004</c:v>
                </c:pt>
                <c:pt idx="280">
                  <c:v>44358.763338930003</c:v>
                </c:pt>
                <c:pt idx="281">
                  <c:v>44840.767527539996</c:v>
                </c:pt>
                <c:pt idx="282">
                  <c:v>45297.470171360001</c:v>
                </c:pt>
                <c:pt idx="283">
                  <c:v>45220.509432550003</c:v>
                </c:pt>
                <c:pt idx="284">
                  <c:v>45694.283989530013</c:v>
                </c:pt>
                <c:pt idx="285">
                  <c:v>46167.723710889979</c:v>
                </c:pt>
                <c:pt idx="286">
                  <c:v>46707.343937620004</c:v>
                </c:pt>
                <c:pt idx="287">
                  <c:v>47248.31635478</c:v>
                </c:pt>
                <c:pt idx="288">
                  <c:v>47778.025929830001</c:v>
                </c:pt>
                <c:pt idx="289">
                  <c:v>48043.690541949989</c:v>
                </c:pt>
                <c:pt idx="290">
                  <c:v>48434.595207639984</c:v>
                </c:pt>
                <c:pt idx="291">
                  <c:v>48812.155210260011</c:v>
                </c:pt>
                <c:pt idx="292">
                  <c:v>48835.567016950001</c:v>
                </c:pt>
                <c:pt idx="293">
                  <c:v>48998.670446550008</c:v>
                </c:pt>
                <c:pt idx="294">
                  <c:v>49581.438990000002</c:v>
                </c:pt>
                <c:pt idx="295">
                  <c:v>49911.087553999998</c:v>
                </c:pt>
                <c:pt idx="296">
                  <c:v>50237.503257000004</c:v>
                </c:pt>
                <c:pt idx="297">
                  <c:v>50763.186473999995</c:v>
                </c:pt>
                <c:pt idx="298">
                  <c:v>51022.205795810019</c:v>
                </c:pt>
                <c:pt idx="299">
                  <c:v>51408.353048440025</c:v>
                </c:pt>
                <c:pt idx="300">
                  <c:v>51906.476256580005</c:v>
                </c:pt>
                <c:pt idx="301">
                  <c:v>69271.264210000023</c:v>
                </c:pt>
                <c:pt idx="302">
                  <c:v>69859.534729999999</c:v>
                </c:pt>
                <c:pt idx="303">
                  <c:v>70076.015750000006</c:v>
                </c:pt>
                <c:pt idx="304">
                  <c:v>70152.604139999967</c:v>
                </c:pt>
                <c:pt idx="305">
                  <c:v>70382.877759999988</c:v>
                </c:pt>
                <c:pt idx="306">
                  <c:v>70733.001919999981</c:v>
                </c:pt>
                <c:pt idx="307">
                  <c:v>71045.319929999998</c:v>
                </c:pt>
                <c:pt idx="308">
                  <c:v>71339.897680000009</c:v>
                </c:pt>
                <c:pt idx="309">
                  <c:v>71720.026080000011</c:v>
                </c:pt>
                <c:pt idx="310">
                  <c:v>72320.51234999999</c:v>
                </c:pt>
                <c:pt idx="311">
                  <c:v>72930.010170000023</c:v>
                </c:pt>
                <c:pt idx="312">
                  <c:v>73752.922659999982</c:v>
                </c:pt>
                <c:pt idx="313">
                  <c:v>73937.315400000021</c:v>
                </c:pt>
                <c:pt idx="314">
                  <c:v>74820.957380000007</c:v>
                </c:pt>
                <c:pt idx="315">
                  <c:v>75569.732479999991</c:v>
                </c:pt>
                <c:pt idx="316">
                  <c:v>76402.755230000039</c:v>
                </c:pt>
                <c:pt idx="317">
                  <c:v>77211.207920000001</c:v>
                </c:pt>
                <c:pt idx="318">
                  <c:v>77795.773889999997</c:v>
                </c:pt>
                <c:pt idx="319">
                  <c:v>78813.711579999988</c:v>
                </c:pt>
                <c:pt idx="320">
                  <c:v>79858.351619999987</c:v>
                </c:pt>
                <c:pt idx="321">
                  <c:v>81030.61798000001</c:v>
                </c:pt>
                <c:pt idx="322">
                  <c:v>81956.833699999974</c:v>
                </c:pt>
                <c:pt idx="323">
                  <c:v>83064.635220000011</c:v>
                </c:pt>
                <c:pt idx="324">
                  <c:v>84264.878410000005</c:v>
                </c:pt>
                <c:pt idx="325">
                  <c:v>84781.352100000004</c:v>
                </c:pt>
                <c:pt idx="326">
                  <c:v>85872.116059999986</c:v>
                </c:pt>
                <c:pt idx="327">
                  <c:v>86980.114629999982</c:v>
                </c:pt>
                <c:pt idx="328">
                  <c:v>87858.36636999996</c:v>
                </c:pt>
                <c:pt idx="329">
                  <c:v>88992.162760000021</c:v>
                </c:pt>
                <c:pt idx="330">
                  <c:v>90077.215319999988</c:v>
                </c:pt>
                <c:pt idx="331">
                  <c:v>91147.510229999971</c:v>
                </c:pt>
                <c:pt idx="332">
                  <c:v>92239.633679999999</c:v>
                </c:pt>
                <c:pt idx="333">
                  <c:v>93356.112410000002</c:v>
                </c:pt>
                <c:pt idx="334">
                  <c:v>94390.095499999996</c:v>
                </c:pt>
                <c:pt idx="335">
                  <c:v>95511.575030000036</c:v>
                </c:pt>
                <c:pt idx="336">
                  <c:v>96564.113569999987</c:v>
                </c:pt>
                <c:pt idx="337">
                  <c:v>96843.462849999982</c:v>
                </c:pt>
                <c:pt idx="338">
                  <c:v>97331.366509999993</c:v>
                </c:pt>
                <c:pt idx="339">
                  <c:v>97812.850019999998</c:v>
                </c:pt>
                <c:pt idx="340">
                  <c:v>98152.756119999991</c:v>
                </c:pt>
                <c:pt idx="341">
                  <c:v>98749.283619999987</c:v>
                </c:pt>
                <c:pt idx="342">
                  <c:v>99388.998280000014</c:v>
                </c:pt>
                <c:pt idx="343">
                  <c:v>99867.129560000001</c:v>
                </c:pt>
                <c:pt idx="344">
                  <c:v>100671.83254999999</c:v>
                </c:pt>
                <c:pt idx="345">
                  <c:v>101256.72859934023</c:v>
                </c:pt>
                <c:pt idx="346">
                  <c:v>102079.53811443641</c:v>
                </c:pt>
                <c:pt idx="347">
                  <c:v>103036.20880042529</c:v>
                </c:pt>
                <c:pt idx="348">
                  <c:v>103249.68518989436</c:v>
                </c:pt>
                <c:pt idx="349">
                  <c:v>102660.48953105592</c:v>
                </c:pt>
                <c:pt idx="350">
                  <c:v>103527.40125418652</c:v>
                </c:pt>
                <c:pt idx="351">
                  <c:v>103973.63403973964</c:v>
                </c:pt>
                <c:pt idx="352">
                  <c:v>104308.65981490271</c:v>
                </c:pt>
                <c:pt idx="353">
                  <c:v>105037.59913262623</c:v>
                </c:pt>
                <c:pt idx="354">
                  <c:v>105581.94632683245</c:v>
                </c:pt>
                <c:pt idx="355">
                  <c:v>106016.16189494885</c:v>
                </c:pt>
                <c:pt idx="356">
                  <c:v>106968.87921321233</c:v>
                </c:pt>
                <c:pt idx="357">
                  <c:v>107187.32334109177</c:v>
                </c:pt>
                <c:pt idx="358">
                  <c:v>107587.78998787056</c:v>
                </c:pt>
                <c:pt idx="359">
                  <c:v>108138.27064482782</c:v>
                </c:pt>
                <c:pt idx="360">
                  <c:v>108678.02386653397</c:v>
                </c:pt>
                <c:pt idx="361">
                  <c:v>108371.02319463681</c:v>
                </c:pt>
                <c:pt idx="362">
                  <c:v>109255.51984490358</c:v>
                </c:pt>
                <c:pt idx="363">
                  <c:v>109702.06161857618</c:v>
                </c:pt>
                <c:pt idx="364">
                  <c:v>110031.29268032184</c:v>
                </c:pt>
                <c:pt idx="365">
                  <c:v>110776.00624708962</c:v>
                </c:pt>
                <c:pt idx="366">
                  <c:v>111319.95004279703</c:v>
                </c:pt>
                <c:pt idx="367">
                  <c:v>111753.77760518338</c:v>
                </c:pt>
                <c:pt idx="368">
                  <c:v>112728.08603756106</c:v>
                </c:pt>
                <c:pt idx="369">
                  <c:v>112934.48908436506</c:v>
                </c:pt>
                <c:pt idx="370">
                  <c:v>113332.73315628071</c:v>
                </c:pt>
                <c:pt idx="371">
                  <c:v>113883.11193419444</c:v>
                </c:pt>
                <c:pt idx="372">
                  <c:v>114428.04187215962</c:v>
                </c:pt>
                <c:pt idx="373">
                  <c:v>114081.55685821771</c:v>
                </c:pt>
                <c:pt idx="374">
                  <c:v>109255.51984490358</c:v>
                </c:pt>
                <c:pt idx="375">
                  <c:v>109702.06161857618</c:v>
                </c:pt>
                <c:pt idx="376">
                  <c:v>110031.29268032184</c:v>
                </c:pt>
                <c:pt idx="377">
                  <c:v>110776.00624708962</c:v>
                </c:pt>
                <c:pt idx="378">
                  <c:v>111319.95004279703</c:v>
                </c:pt>
                <c:pt idx="379">
                  <c:v>111753.77760518338</c:v>
                </c:pt>
                <c:pt idx="380">
                  <c:v>112728.08603756106</c:v>
                </c:pt>
                <c:pt idx="381">
                  <c:v>112934.48908436506</c:v>
                </c:pt>
                <c:pt idx="382">
                  <c:v>113332.73315628071</c:v>
                </c:pt>
                <c:pt idx="383">
                  <c:v>113883.11193419444</c:v>
                </c:pt>
                <c:pt idx="384">
                  <c:v>114428.04187215962</c:v>
                </c:pt>
                <c:pt idx="385">
                  <c:v>114081.55685821771</c:v>
                </c:pt>
                <c:pt idx="386">
                  <c:v>109255.51984490358</c:v>
                </c:pt>
                <c:pt idx="387">
                  <c:v>109702.06161857618</c:v>
                </c:pt>
                <c:pt idx="388">
                  <c:v>110031.29268032184</c:v>
                </c:pt>
                <c:pt idx="389">
                  <c:v>110776.00624708962</c:v>
                </c:pt>
                <c:pt idx="390">
                  <c:v>111319.95004279703</c:v>
                </c:pt>
                <c:pt idx="391">
                  <c:v>111753.77760518338</c:v>
                </c:pt>
                <c:pt idx="392">
                  <c:v>112728.08603756106</c:v>
                </c:pt>
                <c:pt idx="393">
                  <c:v>112934.48908436506</c:v>
                </c:pt>
                <c:pt idx="394">
                  <c:v>113332.73315628071</c:v>
                </c:pt>
                <c:pt idx="395">
                  <c:v>113883.11193419444</c:v>
                </c:pt>
                <c:pt idx="396">
                  <c:v>114428.04187215962</c:v>
                </c:pt>
                <c:pt idx="397">
                  <c:v>114081.55685821771</c:v>
                </c:pt>
                <c:pt idx="398">
                  <c:v>109255.51984490358</c:v>
                </c:pt>
                <c:pt idx="399">
                  <c:v>109702.06161857618</c:v>
                </c:pt>
                <c:pt idx="400">
                  <c:v>110031.29268032184</c:v>
                </c:pt>
                <c:pt idx="401">
                  <c:v>110776.00624708962</c:v>
                </c:pt>
                <c:pt idx="402">
                  <c:v>111319.95004279703</c:v>
                </c:pt>
                <c:pt idx="403">
                  <c:v>111753.77760518338</c:v>
                </c:pt>
                <c:pt idx="404">
                  <c:v>112728.08603756106</c:v>
                </c:pt>
                <c:pt idx="405">
                  <c:v>112934.48908436506</c:v>
                </c:pt>
                <c:pt idx="406">
                  <c:v>113332.73315628071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73AB-4E26-9CFB-76C6229097CC}"/>
            </c:ext>
          </c:extLst>
        </c:ser>
        <c:ser>
          <c:idx val="3"/>
          <c:order val="3"/>
          <c:tx>
            <c:strRef>
              <c:f>Proyeccion_NPL!$AK$4</c:f>
              <c:strCache>
                <c:ptCount val="1"/>
                <c:pt idx="0">
                  <c:v>Cartera total</c:v>
                </c:pt>
              </c:strCache>
            </c:strRef>
          </c:tx>
          <c:spPr>
            <a:ln w="28575" cap="rnd">
              <a:solidFill>
                <a:srgbClr val="F7893B"/>
              </a:solidFill>
              <a:round/>
            </a:ln>
            <a:effectLst/>
          </c:spPr>
          <c:marker>
            <c:symbol val="none"/>
          </c:marker>
          <c:cat>
            <c:numRef>
              <c:f>Proyeccion_NPL!$A$5:$A$411</c:f>
              <c:numCache>
                <c:formatCode>m/d/yyyy</c:formatCode>
                <c:ptCount val="407"/>
                <c:pt idx="0">
                  <c:v>34669</c:v>
                </c:pt>
                <c:pt idx="1">
                  <c:v>34700</c:v>
                </c:pt>
                <c:pt idx="2">
                  <c:v>34731</c:v>
                </c:pt>
                <c:pt idx="3">
                  <c:v>34759</c:v>
                </c:pt>
                <c:pt idx="4">
                  <c:v>34790</c:v>
                </c:pt>
                <c:pt idx="5">
                  <c:v>34820</c:v>
                </c:pt>
                <c:pt idx="6">
                  <c:v>34851</c:v>
                </c:pt>
                <c:pt idx="7">
                  <c:v>34881</c:v>
                </c:pt>
                <c:pt idx="8">
                  <c:v>34912</c:v>
                </c:pt>
                <c:pt idx="9">
                  <c:v>34943</c:v>
                </c:pt>
                <c:pt idx="10">
                  <c:v>34973</c:v>
                </c:pt>
                <c:pt idx="11">
                  <c:v>35004</c:v>
                </c:pt>
                <c:pt idx="12">
                  <c:v>35034</c:v>
                </c:pt>
                <c:pt idx="13">
                  <c:v>35065</c:v>
                </c:pt>
                <c:pt idx="14">
                  <c:v>35096</c:v>
                </c:pt>
                <c:pt idx="15">
                  <c:v>35125</c:v>
                </c:pt>
                <c:pt idx="16">
                  <c:v>35156</c:v>
                </c:pt>
                <c:pt idx="17">
                  <c:v>35186</c:v>
                </c:pt>
                <c:pt idx="18">
                  <c:v>35217</c:v>
                </c:pt>
                <c:pt idx="19">
                  <c:v>35247</c:v>
                </c:pt>
                <c:pt idx="20">
                  <c:v>35278</c:v>
                </c:pt>
                <c:pt idx="21">
                  <c:v>35309</c:v>
                </c:pt>
                <c:pt idx="22">
                  <c:v>35339</c:v>
                </c:pt>
                <c:pt idx="23">
                  <c:v>35370</c:v>
                </c:pt>
                <c:pt idx="24">
                  <c:v>35400</c:v>
                </c:pt>
                <c:pt idx="25">
                  <c:v>35431</c:v>
                </c:pt>
                <c:pt idx="26">
                  <c:v>35462</c:v>
                </c:pt>
                <c:pt idx="27">
                  <c:v>35490</c:v>
                </c:pt>
                <c:pt idx="28">
                  <c:v>35521</c:v>
                </c:pt>
                <c:pt idx="29">
                  <c:v>35551</c:v>
                </c:pt>
                <c:pt idx="30">
                  <c:v>35582</c:v>
                </c:pt>
                <c:pt idx="31">
                  <c:v>35612</c:v>
                </c:pt>
                <c:pt idx="32">
                  <c:v>35643</c:v>
                </c:pt>
                <c:pt idx="33">
                  <c:v>35674</c:v>
                </c:pt>
                <c:pt idx="34">
                  <c:v>35704</c:v>
                </c:pt>
                <c:pt idx="35">
                  <c:v>35735</c:v>
                </c:pt>
                <c:pt idx="36">
                  <c:v>35765</c:v>
                </c:pt>
                <c:pt idx="37">
                  <c:v>35796</c:v>
                </c:pt>
                <c:pt idx="38">
                  <c:v>35827</c:v>
                </c:pt>
                <c:pt idx="39">
                  <c:v>35855</c:v>
                </c:pt>
                <c:pt idx="40">
                  <c:v>35886</c:v>
                </c:pt>
                <c:pt idx="41">
                  <c:v>35916</c:v>
                </c:pt>
                <c:pt idx="42">
                  <c:v>35947</c:v>
                </c:pt>
                <c:pt idx="43">
                  <c:v>35977</c:v>
                </c:pt>
                <c:pt idx="44">
                  <c:v>36008</c:v>
                </c:pt>
                <c:pt idx="45">
                  <c:v>36039</c:v>
                </c:pt>
                <c:pt idx="46">
                  <c:v>36069</c:v>
                </c:pt>
                <c:pt idx="47">
                  <c:v>36100</c:v>
                </c:pt>
                <c:pt idx="48">
                  <c:v>36130</c:v>
                </c:pt>
                <c:pt idx="49">
                  <c:v>36161</c:v>
                </c:pt>
                <c:pt idx="50">
                  <c:v>36192</c:v>
                </c:pt>
                <c:pt idx="51">
                  <c:v>36220</c:v>
                </c:pt>
                <c:pt idx="52">
                  <c:v>36251</c:v>
                </c:pt>
                <c:pt idx="53">
                  <c:v>36281</c:v>
                </c:pt>
                <c:pt idx="54">
                  <c:v>36312</c:v>
                </c:pt>
                <c:pt idx="55">
                  <c:v>36342</c:v>
                </c:pt>
                <c:pt idx="56">
                  <c:v>36373</c:v>
                </c:pt>
                <c:pt idx="57">
                  <c:v>36404</c:v>
                </c:pt>
                <c:pt idx="58">
                  <c:v>36434</c:v>
                </c:pt>
                <c:pt idx="59">
                  <c:v>36465</c:v>
                </c:pt>
                <c:pt idx="60">
                  <c:v>36495</c:v>
                </c:pt>
                <c:pt idx="61">
                  <c:v>36526</c:v>
                </c:pt>
                <c:pt idx="62">
                  <c:v>36557</c:v>
                </c:pt>
                <c:pt idx="63">
                  <c:v>36586</c:v>
                </c:pt>
                <c:pt idx="64">
                  <c:v>36617</c:v>
                </c:pt>
                <c:pt idx="65">
                  <c:v>36647</c:v>
                </c:pt>
                <c:pt idx="66">
                  <c:v>36678</c:v>
                </c:pt>
                <c:pt idx="67">
                  <c:v>36708</c:v>
                </c:pt>
                <c:pt idx="68">
                  <c:v>36739</c:v>
                </c:pt>
                <c:pt idx="69">
                  <c:v>36770</c:v>
                </c:pt>
                <c:pt idx="70">
                  <c:v>36800</c:v>
                </c:pt>
                <c:pt idx="71">
                  <c:v>36831</c:v>
                </c:pt>
                <c:pt idx="72">
                  <c:v>36861</c:v>
                </c:pt>
                <c:pt idx="73">
                  <c:v>36892</c:v>
                </c:pt>
                <c:pt idx="74">
                  <c:v>36923</c:v>
                </c:pt>
                <c:pt idx="75">
                  <c:v>36951</c:v>
                </c:pt>
                <c:pt idx="76">
                  <c:v>36982</c:v>
                </c:pt>
                <c:pt idx="77">
                  <c:v>37012</c:v>
                </c:pt>
                <c:pt idx="78">
                  <c:v>37043</c:v>
                </c:pt>
                <c:pt idx="79">
                  <c:v>37073</c:v>
                </c:pt>
                <c:pt idx="80">
                  <c:v>37104</c:v>
                </c:pt>
                <c:pt idx="81">
                  <c:v>37135</c:v>
                </c:pt>
                <c:pt idx="82">
                  <c:v>37165</c:v>
                </c:pt>
                <c:pt idx="83">
                  <c:v>37196</c:v>
                </c:pt>
                <c:pt idx="84">
                  <c:v>37226</c:v>
                </c:pt>
                <c:pt idx="85">
                  <c:v>37257</c:v>
                </c:pt>
                <c:pt idx="86">
                  <c:v>37288</c:v>
                </c:pt>
                <c:pt idx="87">
                  <c:v>37316</c:v>
                </c:pt>
                <c:pt idx="88">
                  <c:v>37347</c:v>
                </c:pt>
                <c:pt idx="89">
                  <c:v>37377</c:v>
                </c:pt>
                <c:pt idx="90">
                  <c:v>37408</c:v>
                </c:pt>
                <c:pt idx="91">
                  <c:v>37438</c:v>
                </c:pt>
                <c:pt idx="92">
                  <c:v>37469</c:v>
                </c:pt>
                <c:pt idx="93">
                  <c:v>37500</c:v>
                </c:pt>
                <c:pt idx="94">
                  <c:v>37530</c:v>
                </c:pt>
                <c:pt idx="95">
                  <c:v>37561</c:v>
                </c:pt>
                <c:pt idx="96">
                  <c:v>37591</c:v>
                </c:pt>
                <c:pt idx="97">
                  <c:v>37622</c:v>
                </c:pt>
                <c:pt idx="98">
                  <c:v>37653</c:v>
                </c:pt>
                <c:pt idx="99">
                  <c:v>37681</c:v>
                </c:pt>
                <c:pt idx="100">
                  <c:v>37712</c:v>
                </c:pt>
                <c:pt idx="101">
                  <c:v>37742</c:v>
                </c:pt>
                <c:pt idx="102">
                  <c:v>37773</c:v>
                </c:pt>
                <c:pt idx="103">
                  <c:v>37803</c:v>
                </c:pt>
                <c:pt idx="104">
                  <c:v>37834</c:v>
                </c:pt>
                <c:pt idx="105">
                  <c:v>37865</c:v>
                </c:pt>
                <c:pt idx="106">
                  <c:v>37895</c:v>
                </c:pt>
                <c:pt idx="107">
                  <c:v>37926</c:v>
                </c:pt>
                <c:pt idx="108">
                  <c:v>37956</c:v>
                </c:pt>
                <c:pt idx="109">
                  <c:v>37987</c:v>
                </c:pt>
                <c:pt idx="110">
                  <c:v>38018</c:v>
                </c:pt>
                <c:pt idx="111">
                  <c:v>38047</c:v>
                </c:pt>
                <c:pt idx="112">
                  <c:v>38078</c:v>
                </c:pt>
                <c:pt idx="113">
                  <c:v>38108</c:v>
                </c:pt>
                <c:pt idx="114">
                  <c:v>38139</c:v>
                </c:pt>
                <c:pt idx="115">
                  <c:v>38169</c:v>
                </c:pt>
                <c:pt idx="116">
                  <c:v>38200</c:v>
                </c:pt>
                <c:pt idx="117">
                  <c:v>38231</c:v>
                </c:pt>
                <c:pt idx="118">
                  <c:v>38261</c:v>
                </c:pt>
                <c:pt idx="119">
                  <c:v>38292</c:v>
                </c:pt>
                <c:pt idx="120">
                  <c:v>38322</c:v>
                </c:pt>
                <c:pt idx="121">
                  <c:v>38353</c:v>
                </c:pt>
                <c:pt idx="122">
                  <c:v>38384</c:v>
                </c:pt>
                <c:pt idx="123">
                  <c:v>38412</c:v>
                </c:pt>
                <c:pt idx="124">
                  <c:v>38443</c:v>
                </c:pt>
                <c:pt idx="125">
                  <c:v>38473</c:v>
                </c:pt>
                <c:pt idx="126">
                  <c:v>38504</c:v>
                </c:pt>
                <c:pt idx="127">
                  <c:v>38534</c:v>
                </c:pt>
                <c:pt idx="128">
                  <c:v>38565</c:v>
                </c:pt>
                <c:pt idx="129">
                  <c:v>38596</c:v>
                </c:pt>
                <c:pt idx="130">
                  <c:v>38626</c:v>
                </c:pt>
                <c:pt idx="131">
                  <c:v>38657</c:v>
                </c:pt>
                <c:pt idx="132">
                  <c:v>38687</c:v>
                </c:pt>
                <c:pt idx="133">
                  <c:v>38718</c:v>
                </c:pt>
                <c:pt idx="134">
                  <c:v>38749</c:v>
                </c:pt>
                <c:pt idx="135">
                  <c:v>38777</c:v>
                </c:pt>
                <c:pt idx="136">
                  <c:v>38808</c:v>
                </c:pt>
                <c:pt idx="137">
                  <c:v>38838</c:v>
                </c:pt>
                <c:pt idx="138">
                  <c:v>38869</c:v>
                </c:pt>
                <c:pt idx="139">
                  <c:v>38899</c:v>
                </c:pt>
                <c:pt idx="140">
                  <c:v>38930</c:v>
                </c:pt>
                <c:pt idx="141">
                  <c:v>38961</c:v>
                </c:pt>
                <c:pt idx="142">
                  <c:v>38991</c:v>
                </c:pt>
                <c:pt idx="143">
                  <c:v>39022</c:v>
                </c:pt>
                <c:pt idx="144">
                  <c:v>39052</c:v>
                </c:pt>
                <c:pt idx="145">
                  <c:v>39083</c:v>
                </c:pt>
                <c:pt idx="146">
                  <c:v>39114</c:v>
                </c:pt>
                <c:pt idx="147">
                  <c:v>39142</c:v>
                </c:pt>
                <c:pt idx="148">
                  <c:v>39173</c:v>
                </c:pt>
                <c:pt idx="149">
                  <c:v>39203</c:v>
                </c:pt>
                <c:pt idx="150">
                  <c:v>39234</c:v>
                </c:pt>
                <c:pt idx="151">
                  <c:v>39264</c:v>
                </c:pt>
                <c:pt idx="152">
                  <c:v>39295</c:v>
                </c:pt>
                <c:pt idx="153">
                  <c:v>39326</c:v>
                </c:pt>
                <c:pt idx="154">
                  <c:v>39356</c:v>
                </c:pt>
                <c:pt idx="155">
                  <c:v>39387</c:v>
                </c:pt>
                <c:pt idx="156">
                  <c:v>39417</c:v>
                </c:pt>
                <c:pt idx="157">
                  <c:v>39448</c:v>
                </c:pt>
                <c:pt idx="158">
                  <c:v>39479</c:v>
                </c:pt>
                <c:pt idx="159">
                  <c:v>39508</c:v>
                </c:pt>
                <c:pt idx="160">
                  <c:v>39539</c:v>
                </c:pt>
                <c:pt idx="161">
                  <c:v>39569</c:v>
                </c:pt>
                <c:pt idx="162">
                  <c:v>39600</c:v>
                </c:pt>
                <c:pt idx="163">
                  <c:v>39630</c:v>
                </c:pt>
                <c:pt idx="164">
                  <c:v>39661</c:v>
                </c:pt>
                <c:pt idx="165">
                  <c:v>39692</c:v>
                </c:pt>
                <c:pt idx="166">
                  <c:v>39722</c:v>
                </c:pt>
                <c:pt idx="167">
                  <c:v>39753</c:v>
                </c:pt>
                <c:pt idx="168">
                  <c:v>39783</c:v>
                </c:pt>
                <c:pt idx="169">
                  <c:v>39814</c:v>
                </c:pt>
                <c:pt idx="170">
                  <c:v>39845</c:v>
                </c:pt>
                <c:pt idx="171">
                  <c:v>39873</c:v>
                </c:pt>
                <c:pt idx="172">
                  <c:v>39904</c:v>
                </c:pt>
                <c:pt idx="173">
                  <c:v>39934</c:v>
                </c:pt>
                <c:pt idx="174">
                  <c:v>39965</c:v>
                </c:pt>
                <c:pt idx="175">
                  <c:v>39995</c:v>
                </c:pt>
                <c:pt idx="176">
                  <c:v>40026</c:v>
                </c:pt>
                <c:pt idx="177">
                  <c:v>40057</c:v>
                </c:pt>
                <c:pt idx="178">
                  <c:v>40087</c:v>
                </c:pt>
                <c:pt idx="179">
                  <c:v>40118</c:v>
                </c:pt>
                <c:pt idx="180">
                  <c:v>40148</c:v>
                </c:pt>
                <c:pt idx="181">
                  <c:v>40179</c:v>
                </c:pt>
                <c:pt idx="182">
                  <c:v>40210</c:v>
                </c:pt>
                <c:pt idx="183">
                  <c:v>40238</c:v>
                </c:pt>
                <c:pt idx="184">
                  <c:v>40269</c:v>
                </c:pt>
                <c:pt idx="185">
                  <c:v>40299</c:v>
                </c:pt>
                <c:pt idx="186">
                  <c:v>40330</c:v>
                </c:pt>
                <c:pt idx="187">
                  <c:v>40360</c:v>
                </c:pt>
                <c:pt idx="188">
                  <c:v>40391</c:v>
                </c:pt>
                <c:pt idx="189">
                  <c:v>40422</c:v>
                </c:pt>
                <c:pt idx="190">
                  <c:v>40452</c:v>
                </c:pt>
                <c:pt idx="191">
                  <c:v>40483</c:v>
                </c:pt>
                <c:pt idx="192">
                  <c:v>40513</c:v>
                </c:pt>
                <c:pt idx="193">
                  <c:v>40544</c:v>
                </c:pt>
                <c:pt idx="194">
                  <c:v>40575</c:v>
                </c:pt>
                <c:pt idx="195">
                  <c:v>40603</c:v>
                </c:pt>
                <c:pt idx="196">
                  <c:v>40634</c:v>
                </c:pt>
                <c:pt idx="197">
                  <c:v>40664</c:v>
                </c:pt>
                <c:pt idx="198">
                  <c:v>40695</c:v>
                </c:pt>
                <c:pt idx="199">
                  <c:v>40725</c:v>
                </c:pt>
                <c:pt idx="200">
                  <c:v>40756</c:v>
                </c:pt>
                <c:pt idx="201">
                  <c:v>40787</c:v>
                </c:pt>
                <c:pt idx="202">
                  <c:v>40817</c:v>
                </c:pt>
                <c:pt idx="203">
                  <c:v>40848</c:v>
                </c:pt>
                <c:pt idx="204">
                  <c:v>40878</c:v>
                </c:pt>
                <c:pt idx="205">
                  <c:v>40909</c:v>
                </c:pt>
                <c:pt idx="206">
                  <c:v>40940</c:v>
                </c:pt>
                <c:pt idx="207">
                  <c:v>40969</c:v>
                </c:pt>
                <c:pt idx="208">
                  <c:v>41000</c:v>
                </c:pt>
                <c:pt idx="209">
                  <c:v>41030</c:v>
                </c:pt>
                <c:pt idx="210">
                  <c:v>41061</c:v>
                </c:pt>
                <c:pt idx="211">
                  <c:v>41091</c:v>
                </c:pt>
                <c:pt idx="212">
                  <c:v>41122</c:v>
                </c:pt>
                <c:pt idx="213">
                  <c:v>41153</c:v>
                </c:pt>
                <c:pt idx="214">
                  <c:v>41183</c:v>
                </c:pt>
                <c:pt idx="215">
                  <c:v>41214</c:v>
                </c:pt>
                <c:pt idx="216">
                  <c:v>41244</c:v>
                </c:pt>
                <c:pt idx="217">
                  <c:v>41275</c:v>
                </c:pt>
                <c:pt idx="218">
                  <c:v>41306</c:v>
                </c:pt>
                <c:pt idx="219">
                  <c:v>41334</c:v>
                </c:pt>
                <c:pt idx="220">
                  <c:v>41365</c:v>
                </c:pt>
                <c:pt idx="221">
                  <c:v>41395</c:v>
                </c:pt>
                <c:pt idx="222">
                  <c:v>41426</c:v>
                </c:pt>
                <c:pt idx="223">
                  <c:v>41456</c:v>
                </c:pt>
                <c:pt idx="224">
                  <c:v>41487</c:v>
                </c:pt>
                <c:pt idx="225">
                  <c:v>41518</c:v>
                </c:pt>
                <c:pt idx="226">
                  <c:v>41548</c:v>
                </c:pt>
                <c:pt idx="227">
                  <c:v>41579</c:v>
                </c:pt>
                <c:pt idx="228">
                  <c:v>41609</c:v>
                </c:pt>
                <c:pt idx="229">
                  <c:v>41640</c:v>
                </c:pt>
                <c:pt idx="230">
                  <c:v>41671</c:v>
                </c:pt>
                <c:pt idx="231">
                  <c:v>41699</c:v>
                </c:pt>
                <c:pt idx="232">
                  <c:v>41730</c:v>
                </c:pt>
                <c:pt idx="233">
                  <c:v>41760</c:v>
                </c:pt>
                <c:pt idx="234">
                  <c:v>41791</c:v>
                </c:pt>
                <c:pt idx="235">
                  <c:v>41821</c:v>
                </c:pt>
                <c:pt idx="236">
                  <c:v>41852</c:v>
                </c:pt>
                <c:pt idx="237">
                  <c:v>41883</c:v>
                </c:pt>
                <c:pt idx="238">
                  <c:v>41913</c:v>
                </c:pt>
                <c:pt idx="239">
                  <c:v>41944</c:v>
                </c:pt>
                <c:pt idx="240">
                  <c:v>41974</c:v>
                </c:pt>
                <c:pt idx="241">
                  <c:v>42005</c:v>
                </c:pt>
                <c:pt idx="242">
                  <c:v>42036</c:v>
                </c:pt>
                <c:pt idx="243">
                  <c:v>42064</c:v>
                </c:pt>
                <c:pt idx="244">
                  <c:v>42095</c:v>
                </c:pt>
                <c:pt idx="245">
                  <c:v>42125</c:v>
                </c:pt>
                <c:pt idx="246">
                  <c:v>42156</c:v>
                </c:pt>
                <c:pt idx="247">
                  <c:v>42186</c:v>
                </c:pt>
                <c:pt idx="248">
                  <c:v>42217</c:v>
                </c:pt>
                <c:pt idx="249">
                  <c:v>42248</c:v>
                </c:pt>
                <c:pt idx="250">
                  <c:v>42278</c:v>
                </c:pt>
                <c:pt idx="251">
                  <c:v>42309</c:v>
                </c:pt>
                <c:pt idx="252">
                  <c:v>42339</c:v>
                </c:pt>
                <c:pt idx="253">
                  <c:v>42370</c:v>
                </c:pt>
                <c:pt idx="254">
                  <c:v>42401</c:v>
                </c:pt>
                <c:pt idx="255">
                  <c:v>42430</c:v>
                </c:pt>
                <c:pt idx="256">
                  <c:v>42461</c:v>
                </c:pt>
                <c:pt idx="257">
                  <c:v>42491</c:v>
                </c:pt>
                <c:pt idx="258">
                  <c:v>42522</c:v>
                </c:pt>
                <c:pt idx="259">
                  <c:v>42552</c:v>
                </c:pt>
                <c:pt idx="260">
                  <c:v>42583</c:v>
                </c:pt>
                <c:pt idx="261">
                  <c:v>42614</c:v>
                </c:pt>
                <c:pt idx="262">
                  <c:v>42644</c:v>
                </c:pt>
                <c:pt idx="263">
                  <c:v>42675</c:v>
                </c:pt>
                <c:pt idx="264">
                  <c:v>42705</c:v>
                </c:pt>
                <c:pt idx="265">
                  <c:v>42736</c:v>
                </c:pt>
                <c:pt idx="266">
                  <c:v>42767</c:v>
                </c:pt>
                <c:pt idx="267">
                  <c:v>42795</c:v>
                </c:pt>
                <c:pt idx="268">
                  <c:v>42826</c:v>
                </c:pt>
                <c:pt idx="269">
                  <c:v>42856</c:v>
                </c:pt>
                <c:pt idx="270">
                  <c:v>42887</c:v>
                </c:pt>
                <c:pt idx="271">
                  <c:v>42917</c:v>
                </c:pt>
                <c:pt idx="272">
                  <c:v>42948</c:v>
                </c:pt>
                <c:pt idx="273">
                  <c:v>42979</c:v>
                </c:pt>
                <c:pt idx="274">
                  <c:v>43009</c:v>
                </c:pt>
                <c:pt idx="275">
                  <c:v>43040</c:v>
                </c:pt>
                <c:pt idx="276">
                  <c:v>43070</c:v>
                </c:pt>
                <c:pt idx="277">
                  <c:v>43101</c:v>
                </c:pt>
                <c:pt idx="278">
                  <c:v>43132</c:v>
                </c:pt>
                <c:pt idx="279">
                  <c:v>43160</c:v>
                </c:pt>
                <c:pt idx="280">
                  <c:v>43191</c:v>
                </c:pt>
                <c:pt idx="281">
                  <c:v>43221</c:v>
                </c:pt>
                <c:pt idx="282">
                  <c:v>43252</c:v>
                </c:pt>
                <c:pt idx="283">
                  <c:v>43282</c:v>
                </c:pt>
                <c:pt idx="284">
                  <c:v>43313</c:v>
                </c:pt>
                <c:pt idx="285">
                  <c:v>43344</c:v>
                </c:pt>
                <c:pt idx="286">
                  <c:v>43374</c:v>
                </c:pt>
                <c:pt idx="287">
                  <c:v>43405</c:v>
                </c:pt>
                <c:pt idx="288">
                  <c:v>43435</c:v>
                </c:pt>
                <c:pt idx="289">
                  <c:v>43466</c:v>
                </c:pt>
                <c:pt idx="290">
                  <c:v>43497</c:v>
                </c:pt>
                <c:pt idx="291">
                  <c:v>43525</c:v>
                </c:pt>
                <c:pt idx="292">
                  <c:v>43556</c:v>
                </c:pt>
                <c:pt idx="293">
                  <c:v>43586</c:v>
                </c:pt>
                <c:pt idx="294">
                  <c:v>43617</c:v>
                </c:pt>
                <c:pt idx="295">
                  <c:v>43647</c:v>
                </c:pt>
                <c:pt idx="296">
                  <c:v>43678</c:v>
                </c:pt>
                <c:pt idx="297">
                  <c:v>43709</c:v>
                </c:pt>
                <c:pt idx="298">
                  <c:v>43739</c:v>
                </c:pt>
                <c:pt idx="299">
                  <c:v>43770</c:v>
                </c:pt>
                <c:pt idx="300">
                  <c:v>43800</c:v>
                </c:pt>
                <c:pt idx="301">
                  <c:v>43831</c:v>
                </c:pt>
                <c:pt idx="302">
                  <c:v>43862</c:v>
                </c:pt>
                <c:pt idx="303">
                  <c:v>43891</c:v>
                </c:pt>
                <c:pt idx="304">
                  <c:v>43922</c:v>
                </c:pt>
                <c:pt idx="305">
                  <c:v>43952</c:v>
                </c:pt>
                <c:pt idx="306">
                  <c:v>43983</c:v>
                </c:pt>
                <c:pt idx="307">
                  <c:v>44013</c:v>
                </c:pt>
                <c:pt idx="308">
                  <c:v>44044</c:v>
                </c:pt>
                <c:pt idx="309">
                  <c:v>44075</c:v>
                </c:pt>
                <c:pt idx="310">
                  <c:v>44105</c:v>
                </c:pt>
                <c:pt idx="311">
                  <c:v>44136</c:v>
                </c:pt>
                <c:pt idx="312">
                  <c:v>44166</c:v>
                </c:pt>
                <c:pt idx="313">
                  <c:v>44197</c:v>
                </c:pt>
                <c:pt idx="314">
                  <c:v>44228</c:v>
                </c:pt>
                <c:pt idx="315">
                  <c:v>44256</c:v>
                </c:pt>
                <c:pt idx="316">
                  <c:v>44287</c:v>
                </c:pt>
                <c:pt idx="317">
                  <c:v>44317</c:v>
                </c:pt>
                <c:pt idx="318">
                  <c:v>44348</c:v>
                </c:pt>
                <c:pt idx="319">
                  <c:v>44378</c:v>
                </c:pt>
                <c:pt idx="320">
                  <c:v>44409</c:v>
                </c:pt>
                <c:pt idx="321">
                  <c:v>44440</c:v>
                </c:pt>
                <c:pt idx="322">
                  <c:v>44470</c:v>
                </c:pt>
                <c:pt idx="323">
                  <c:v>44501</c:v>
                </c:pt>
                <c:pt idx="324">
                  <c:v>44531</c:v>
                </c:pt>
                <c:pt idx="325">
                  <c:v>44562</c:v>
                </c:pt>
                <c:pt idx="326">
                  <c:v>44593</c:v>
                </c:pt>
                <c:pt idx="327">
                  <c:v>44621</c:v>
                </c:pt>
                <c:pt idx="328">
                  <c:v>44652</c:v>
                </c:pt>
                <c:pt idx="329">
                  <c:v>44682</c:v>
                </c:pt>
                <c:pt idx="330">
                  <c:v>44713</c:v>
                </c:pt>
                <c:pt idx="331">
                  <c:v>44743</c:v>
                </c:pt>
                <c:pt idx="332">
                  <c:v>44774</c:v>
                </c:pt>
                <c:pt idx="333">
                  <c:v>44805</c:v>
                </c:pt>
                <c:pt idx="334">
                  <c:v>44835</c:v>
                </c:pt>
                <c:pt idx="335">
                  <c:v>44866</c:v>
                </c:pt>
                <c:pt idx="336">
                  <c:v>44896</c:v>
                </c:pt>
                <c:pt idx="337">
                  <c:v>44927</c:v>
                </c:pt>
                <c:pt idx="338">
                  <c:v>44958</c:v>
                </c:pt>
                <c:pt idx="339">
                  <c:v>44986</c:v>
                </c:pt>
                <c:pt idx="340">
                  <c:v>45017</c:v>
                </c:pt>
                <c:pt idx="341">
                  <c:v>45047</c:v>
                </c:pt>
                <c:pt idx="342">
                  <c:v>45078</c:v>
                </c:pt>
                <c:pt idx="343">
                  <c:v>45108</c:v>
                </c:pt>
                <c:pt idx="344">
                  <c:v>45139</c:v>
                </c:pt>
                <c:pt idx="345">
                  <c:v>45170</c:v>
                </c:pt>
                <c:pt idx="346">
                  <c:v>45200</c:v>
                </c:pt>
                <c:pt idx="347">
                  <c:v>45231</c:v>
                </c:pt>
                <c:pt idx="348">
                  <c:v>45261</c:v>
                </c:pt>
                <c:pt idx="349">
                  <c:v>45292</c:v>
                </c:pt>
                <c:pt idx="350">
                  <c:v>45323</c:v>
                </c:pt>
                <c:pt idx="351">
                  <c:v>45352</c:v>
                </c:pt>
                <c:pt idx="352">
                  <c:v>45383</c:v>
                </c:pt>
                <c:pt idx="353">
                  <c:v>45413</c:v>
                </c:pt>
                <c:pt idx="354">
                  <c:v>45444</c:v>
                </c:pt>
                <c:pt idx="355">
                  <c:v>45474</c:v>
                </c:pt>
                <c:pt idx="356">
                  <c:v>45505</c:v>
                </c:pt>
                <c:pt idx="357">
                  <c:v>45536</c:v>
                </c:pt>
                <c:pt idx="358">
                  <c:v>45566</c:v>
                </c:pt>
                <c:pt idx="359">
                  <c:v>45597</c:v>
                </c:pt>
                <c:pt idx="360">
                  <c:v>45627</c:v>
                </c:pt>
                <c:pt idx="361">
                  <c:v>45658</c:v>
                </c:pt>
                <c:pt idx="362">
                  <c:v>45689</c:v>
                </c:pt>
                <c:pt idx="363">
                  <c:v>45717</c:v>
                </c:pt>
                <c:pt idx="364">
                  <c:v>45748</c:v>
                </c:pt>
                <c:pt idx="365">
                  <c:v>45778</c:v>
                </c:pt>
                <c:pt idx="366">
                  <c:v>45809</c:v>
                </c:pt>
                <c:pt idx="367">
                  <c:v>45839</c:v>
                </c:pt>
                <c:pt idx="368">
                  <c:v>45870</c:v>
                </c:pt>
                <c:pt idx="369">
                  <c:v>45901</c:v>
                </c:pt>
                <c:pt idx="370">
                  <c:v>45931</c:v>
                </c:pt>
                <c:pt idx="371">
                  <c:v>45962</c:v>
                </c:pt>
                <c:pt idx="372">
                  <c:v>45992</c:v>
                </c:pt>
                <c:pt idx="373">
                  <c:v>46023</c:v>
                </c:pt>
                <c:pt idx="374">
                  <c:v>46054</c:v>
                </c:pt>
                <c:pt idx="375">
                  <c:v>46082</c:v>
                </c:pt>
                <c:pt idx="376">
                  <c:v>46113</c:v>
                </c:pt>
                <c:pt idx="377">
                  <c:v>46143</c:v>
                </c:pt>
                <c:pt idx="378">
                  <c:v>46174</c:v>
                </c:pt>
                <c:pt idx="379">
                  <c:v>46204</c:v>
                </c:pt>
                <c:pt idx="380">
                  <c:v>46235</c:v>
                </c:pt>
                <c:pt idx="381">
                  <c:v>46266</c:v>
                </c:pt>
                <c:pt idx="382">
                  <c:v>46296</c:v>
                </c:pt>
                <c:pt idx="383">
                  <c:v>46327</c:v>
                </c:pt>
                <c:pt idx="384">
                  <c:v>46357</c:v>
                </c:pt>
                <c:pt idx="385">
                  <c:v>46388</c:v>
                </c:pt>
                <c:pt idx="386">
                  <c:v>46419</c:v>
                </c:pt>
                <c:pt idx="387">
                  <c:v>46447</c:v>
                </c:pt>
                <c:pt idx="388">
                  <c:v>46478</c:v>
                </c:pt>
                <c:pt idx="389">
                  <c:v>46508</c:v>
                </c:pt>
                <c:pt idx="390">
                  <c:v>46539</c:v>
                </c:pt>
                <c:pt idx="391">
                  <c:v>46569</c:v>
                </c:pt>
                <c:pt idx="392">
                  <c:v>46600</c:v>
                </c:pt>
                <c:pt idx="393">
                  <c:v>46631</c:v>
                </c:pt>
                <c:pt idx="394">
                  <c:v>46661</c:v>
                </c:pt>
                <c:pt idx="395">
                  <c:v>46692</c:v>
                </c:pt>
                <c:pt idx="396">
                  <c:v>46722</c:v>
                </c:pt>
                <c:pt idx="397">
                  <c:v>46753</c:v>
                </c:pt>
                <c:pt idx="398">
                  <c:v>46784</c:v>
                </c:pt>
                <c:pt idx="399">
                  <c:v>46813</c:v>
                </c:pt>
                <c:pt idx="400">
                  <c:v>46844</c:v>
                </c:pt>
                <c:pt idx="401">
                  <c:v>46874</c:v>
                </c:pt>
                <c:pt idx="402">
                  <c:v>46905</c:v>
                </c:pt>
                <c:pt idx="403">
                  <c:v>46935</c:v>
                </c:pt>
                <c:pt idx="404">
                  <c:v>46966</c:v>
                </c:pt>
                <c:pt idx="405">
                  <c:v>46997</c:v>
                </c:pt>
                <c:pt idx="406">
                  <c:v>47027</c:v>
                </c:pt>
              </c:numCache>
            </c:numRef>
          </c:cat>
          <c:val>
            <c:numRef>
              <c:f>Proyeccion_NPL!$AK$5:$AK$411</c:f>
              <c:numCache>
                <c:formatCode>0.0</c:formatCode>
                <c:ptCount val="407"/>
                <c:pt idx="0">
                  <c:v>21655.117490000004</c:v>
                </c:pt>
                <c:pt idx="1">
                  <c:v>22243.685099999999</c:v>
                </c:pt>
                <c:pt idx="2">
                  <c:v>22746.015359999998</c:v>
                </c:pt>
                <c:pt idx="3">
                  <c:v>23620.154419999999</c:v>
                </c:pt>
                <c:pt idx="4">
                  <c:v>24219.85079</c:v>
                </c:pt>
                <c:pt idx="5">
                  <c:v>24937.484819999998</c:v>
                </c:pt>
                <c:pt idx="6">
                  <c:v>25603.289560000001</c:v>
                </c:pt>
                <c:pt idx="7">
                  <c:v>26239.718639999999</c:v>
                </c:pt>
                <c:pt idx="8">
                  <c:v>27069.68723</c:v>
                </c:pt>
                <c:pt idx="9">
                  <c:v>27923.379110000002</c:v>
                </c:pt>
                <c:pt idx="10">
                  <c:v>28648.66721</c:v>
                </c:pt>
                <c:pt idx="11">
                  <c:v>29383.912949999998</c:v>
                </c:pt>
                <c:pt idx="12">
                  <c:v>30081.972419999998</c:v>
                </c:pt>
                <c:pt idx="13">
                  <c:v>30732.534589999996</c:v>
                </c:pt>
                <c:pt idx="14">
                  <c:v>31262.737079999999</c:v>
                </c:pt>
                <c:pt idx="15">
                  <c:v>31990.110670000005</c:v>
                </c:pt>
                <c:pt idx="16">
                  <c:v>32496.057469999996</c:v>
                </c:pt>
                <c:pt idx="17">
                  <c:v>33183.485110000001</c:v>
                </c:pt>
                <c:pt idx="18">
                  <c:v>33737.939020000005</c:v>
                </c:pt>
                <c:pt idx="19">
                  <c:v>34340.502410000001</c:v>
                </c:pt>
                <c:pt idx="20">
                  <c:v>34886.100299999998</c:v>
                </c:pt>
                <c:pt idx="21">
                  <c:v>35494.880660000003</c:v>
                </c:pt>
                <c:pt idx="22">
                  <c:v>35800.726070000004</c:v>
                </c:pt>
                <c:pt idx="23">
                  <c:v>36602.41545</c:v>
                </c:pt>
                <c:pt idx="24">
                  <c:v>37670.739439999998</c:v>
                </c:pt>
                <c:pt idx="25">
                  <c:v>38268.746630000001</c:v>
                </c:pt>
                <c:pt idx="26">
                  <c:v>38969.077740000001</c:v>
                </c:pt>
                <c:pt idx="27">
                  <c:v>39528.273270000005</c:v>
                </c:pt>
                <c:pt idx="28">
                  <c:v>39915.371099999989</c:v>
                </c:pt>
                <c:pt idx="29">
                  <c:v>40821.881139999998</c:v>
                </c:pt>
                <c:pt idx="30">
                  <c:v>41903.467139999993</c:v>
                </c:pt>
                <c:pt idx="31">
                  <c:v>42690.467690000005</c:v>
                </c:pt>
                <c:pt idx="32">
                  <c:v>43554.825670000006</c:v>
                </c:pt>
                <c:pt idx="33">
                  <c:v>44958.935530000002</c:v>
                </c:pt>
                <c:pt idx="34">
                  <c:v>46132.587599999999</c:v>
                </c:pt>
                <c:pt idx="35">
                  <c:v>47321.100330000008</c:v>
                </c:pt>
                <c:pt idx="36">
                  <c:v>48385.695849999996</c:v>
                </c:pt>
                <c:pt idx="37">
                  <c:v>47414.875780000002</c:v>
                </c:pt>
                <c:pt idx="38">
                  <c:v>49892.303209999998</c:v>
                </c:pt>
                <c:pt idx="39">
                  <c:v>50647.094489999996</c:v>
                </c:pt>
                <c:pt idx="40">
                  <c:v>51509.366519999996</c:v>
                </c:pt>
                <c:pt idx="41">
                  <c:v>52624.148729999994</c:v>
                </c:pt>
                <c:pt idx="42">
                  <c:v>52649.300369999997</c:v>
                </c:pt>
                <c:pt idx="43">
                  <c:v>53008.583419999995</c:v>
                </c:pt>
                <c:pt idx="44">
                  <c:v>53524.954920000004</c:v>
                </c:pt>
                <c:pt idx="45">
                  <c:v>54272.210160000017</c:v>
                </c:pt>
                <c:pt idx="46">
                  <c:v>54529.010990000002</c:v>
                </c:pt>
                <c:pt idx="47">
                  <c:v>54567.661980000004</c:v>
                </c:pt>
                <c:pt idx="48">
                  <c:v>54096.542410000016</c:v>
                </c:pt>
                <c:pt idx="49">
                  <c:v>54337.273800000003</c:v>
                </c:pt>
                <c:pt idx="50">
                  <c:v>54024.865060000004</c:v>
                </c:pt>
                <c:pt idx="51">
                  <c:v>53578.655559999999</c:v>
                </c:pt>
                <c:pt idx="52">
                  <c:v>53459.292890000012</c:v>
                </c:pt>
                <c:pt idx="53">
                  <c:v>53409.849950000018</c:v>
                </c:pt>
                <c:pt idx="54">
                  <c:v>52716.757770000011</c:v>
                </c:pt>
                <c:pt idx="55">
                  <c:v>51903.038530000005</c:v>
                </c:pt>
                <c:pt idx="56">
                  <c:v>51313.61957000001</c:v>
                </c:pt>
                <c:pt idx="57">
                  <c:v>51898.269010000004</c:v>
                </c:pt>
                <c:pt idx="58">
                  <c:v>51138.520389999998</c:v>
                </c:pt>
                <c:pt idx="59">
                  <c:v>51578.336819999997</c:v>
                </c:pt>
                <c:pt idx="60">
                  <c:v>51014.929129999997</c:v>
                </c:pt>
                <c:pt idx="61">
                  <c:v>48004.279889999998</c:v>
                </c:pt>
                <c:pt idx="62">
                  <c:v>48190.157980000004</c:v>
                </c:pt>
                <c:pt idx="63">
                  <c:v>47642.026819999999</c:v>
                </c:pt>
                <c:pt idx="64">
                  <c:v>47713.726659999986</c:v>
                </c:pt>
                <c:pt idx="65">
                  <c:v>48010.095179999989</c:v>
                </c:pt>
                <c:pt idx="66">
                  <c:v>48060.32634</c:v>
                </c:pt>
                <c:pt idx="67">
                  <c:v>48070.740680000003</c:v>
                </c:pt>
                <c:pt idx="68">
                  <c:v>47426.656880000002</c:v>
                </c:pt>
                <c:pt idx="69">
                  <c:v>47769.318759999995</c:v>
                </c:pt>
                <c:pt idx="70">
                  <c:v>46838.771710000001</c:v>
                </c:pt>
                <c:pt idx="71">
                  <c:v>46885.077129999991</c:v>
                </c:pt>
                <c:pt idx="72">
                  <c:v>47251.887839999996</c:v>
                </c:pt>
                <c:pt idx="73">
                  <c:v>46863.915049999996</c:v>
                </c:pt>
                <c:pt idx="74">
                  <c:v>46940.867919999997</c:v>
                </c:pt>
                <c:pt idx="75">
                  <c:v>47127.855839999989</c:v>
                </c:pt>
                <c:pt idx="76">
                  <c:v>46861.272140000001</c:v>
                </c:pt>
                <c:pt idx="77">
                  <c:v>47124.858340000006</c:v>
                </c:pt>
                <c:pt idx="78">
                  <c:v>47582.406260000003</c:v>
                </c:pt>
                <c:pt idx="79">
                  <c:v>47474.847699999991</c:v>
                </c:pt>
                <c:pt idx="80">
                  <c:v>47519.106100000005</c:v>
                </c:pt>
                <c:pt idx="81">
                  <c:v>47613.646810000006</c:v>
                </c:pt>
                <c:pt idx="82">
                  <c:v>47690.448559999997</c:v>
                </c:pt>
                <c:pt idx="83">
                  <c:v>47916.691200000001</c:v>
                </c:pt>
                <c:pt idx="84">
                  <c:v>47692.806149999997</c:v>
                </c:pt>
                <c:pt idx="85">
                  <c:v>46820.779880000002</c:v>
                </c:pt>
                <c:pt idx="86">
                  <c:v>47041.671009999998</c:v>
                </c:pt>
                <c:pt idx="87">
                  <c:v>46969.201100000006</c:v>
                </c:pt>
                <c:pt idx="88">
                  <c:v>46999.956120000003</c:v>
                </c:pt>
                <c:pt idx="89">
                  <c:v>46827.031649999997</c:v>
                </c:pt>
                <c:pt idx="90">
                  <c:v>47231.538249999998</c:v>
                </c:pt>
                <c:pt idx="91">
                  <c:v>48027.991320000001</c:v>
                </c:pt>
                <c:pt idx="92">
                  <c:v>48178.934080000006</c:v>
                </c:pt>
                <c:pt idx="93">
                  <c:v>48878.828179999997</c:v>
                </c:pt>
                <c:pt idx="94">
                  <c:v>49053.624929999998</c:v>
                </c:pt>
                <c:pt idx="95">
                  <c:v>49233.344749999989</c:v>
                </c:pt>
                <c:pt idx="96">
                  <c:v>49841.859639999995</c:v>
                </c:pt>
                <c:pt idx="97">
                  <c:v>50002.473299999998</c:v>
                </c:pt>
                <c:pt idx="98">
                  <c:v>50329.066760000002</c:v>
                </c:pt>
                <c:pt idx="99">
                  <c:v>50764.909419999996</c:v>
                </c:pt>
                <c:pt idx="100">
                  <c:v>51323.469039999996</c:v>
                </c:pt>
                <c:pt idx="101">
                  <c:v>51698.654050000005</c:v>
                </c:pt>
                <c:pt idx="102">
                  <c:v>51127.222099999999</c:v>
                </c:pt>
                <c:pt idx="103">
                  <c:v>51449.641670000005</c:v>
                </c:pt>
                <c:pt idx="104">
                  <c:v>51630.914829999994</c:v>
                </c:pt>
                <c:pt idx="105">
                  <c:v>51908.257110000006</c:v>
                </c:pt>
                <c:pt idx="106">
                  <c:v>52662.014049999998</c:v>
                </c:pt>
                <c:pt idx="107">
                  <c:v>52694.913589999996</c:v>
                </c:pt>
                <c:pt idx="108">
                  <c:v>52594.583210000004</c:v>
                </c:pt>
                <c:pt idx="109">
                  <c:v>55287.784980000004</c:v>
                </c:pt>
                <c:pt idx="110">
                  <c:v>55883.475179999994</c:v>
                </c:pt>
                <c:pt idx="111">
                  <c:v>55643.048160000006</c:v>
                </c:pt>
                <c:pt idx="112">
                  <c:v>56338.372659999994</c:v>
                </c:pt>
                <c:pt idx="113">
                  <c:v>57205.9084</c:v>
                </c:pt>
                <c:pt idx="114">
                  <c:v>57960.897320000004</c:v>
                </c:pt>
                <c:pt idx="115">
                  <c:v>58916.599009999998</c:v>
                </c:pt>
                <c:pt idx="116">
                  <c:v>59427.093169999993</c:v>
                </c:pt>
                <c:pt idx="117">
                  <c:v>60196.278290000002</c:v>
                </c:pt>
                <c:pt idx="118">
                  <c:v>60853.376550000001</c:v>
                </c:pt>
                <c:pt idx="119">
                  <c:v>61698.38018</c:v>
                </c:pt>
                <c:pt idx="120">
                  <c:v>61975.643229999994</c:v>
                </c:pt>
                <c:pt idx="121">
                  <c:v>62192.407260000007</c:v>
                </c:pt>
                <c:pt idx="122">
                  <c:v>62766.648079999999</c:v>
                </c:pt>
                <c:pt idx="123">
                  <c:v>63889.733330000003</c:v>
                </c:pt>
                <c:pt idx="124">
                  <c:v>64776.398410000009</c:v>
                </c:pt>
                <c:pt idx="125">
                  <c:v>65609.081329999986</c:v>
                </c:pt>
                <c:pt idx="126">
                  <c:v>66914.635630000004</c:v>
                </c:pt>
                <c:pt idx="127">
                  <c:v>67318.911890000003</c:v>
                </c:pt>
                <c:pt idx="128">
                  <c:v>67497.710169999991</c:v>
                </c:pt>
                <c:pt idx="129">
                  <c:v>68288.05468999999</c:v>
                </c:pt>
                <c:pt idx="130">
                  <c:v>69371.230439999999</c:v>
                </c:pt>
                <c:pt idx="131">
                  <c:v>70541.59812000001</c:v>
                </c:pt>
                <c:pt idx="132">
                  <c:v>71931.786519679998</c:v>
                </c:pt>
                <c:pt idx="133">
                  <c:v>73017.994916060008</c:v>
                </c:pt>
                <c:pt idx="134">
                  <c:v>74637.495138300001</c:v>
                </c:pt>
                <c:pt idx="135">
                  <c:v>75098.598766240015</c:v>
                </c:pt>
                <c:pt idx="136">
                  <c:v>77688.559564039999</c:v>
                </c:pt>
                <c:pt idx="137">
                  <c:v>80499.113211760006</c:v>
                </c:pt>
                <c:pt idx="138">
                  <c:v>83269.161671329988</c:v>
                </c:pt>
                <c:pt idx="139">
                  <c:v>85366.146423689992</c:v>
                </c:pt>
                <c:pt idx="140">
                  <c:v>87125.917360060004</c:v>
                </c:pt>
                <c:pt idx="141">
                  <c:v>89426.346594080023</c:v>
                </c:pt>
                <c:pt idx="142">
                  <c:v>91032.655236049992</c:v>
                </c:pt>
                <c:pt idx="143">
                  <c:v>93560.861130500009</c:v>
                </c:pt>
                <c:pt idx="144">
                  <c:v>95292.9728665</c:v>
                </c:pt>
                <c:pt idx="145">
                  <c:v>96406.474427930007</c:v>
                </c:pt>
                <c:pt idx="146">
                  <c:v>98704.370489909983</c:v>
                </c:pt>
                <c:pt idx="147">
                  <c:v>101108.18781264999</c:v>
                </c:pt>
                <c:pt idx="148">
                  <c:v>102890.15755933998</c:v>
                </c:pt>
                <c:pt idx="149">
                  <c:v>105785.95493027999</c:v>
                </c:pt>
                <c:pt idx="150">
                  <c:v>107742.58304314999</c:v>
                </c:pt>
                <c:pt idx="151">
                  <c:v>109821.02003100999</c:v>
                </c:pt>
                <c:pt idx="152">
                  <c:v>112245.62445947</c:v>
                </c:pt>
                <c:pt idx="153">
                  <c:v>114847.95632999</c:v>
                </c:pt>
                <c:pt idx="154">
                  <c:v>116380.70823428001</c:v>
                </c:pt>
                <c:pt idx="155">
                  <c:v>118970.03169660497</c:v>
                </c:pt>
                <c:pt idx="156">
                  <c:v>119512.97225893004</c:v>
                </c:pt>
                <c:pt idx="157">
                  <c:v>119852.49912515</c:v>
                </c:pt>
                <c:pt idx="158">
                  <c:v>121367.70160887002</c:v>
                </c:pt>
                <c:pt idx="159">
                  <c:v>122920.62264868998</c:v>
                </c:pt>
                <c:pt idx="160">
                  <c:v>124102.43587777996</c:v>
                </c:pt>
                <c:pt idx="161">
                  <c:v>125427.89335143997</c:v>
                </c:pt>
                <c:pt idx="162">
                  <c:v>128472.25715922998</c:v>
                </c:pt>
                <c:pt idx="163">
                  <c:v>130100.93809473002</c:v>
                </c:pt>
                <c:pt idx="164">
                  <c:v>131906.06924984002</c:v>
                </c:pt>
                <c:pt idx="165">
                  <c:v>134984.95848736999</c:v>
                </c:pt>
                <c:pt idx="166">
                  <c:v>138440.63067052999</c:v>
                </c:pt>
                <c:pt idx="167">
                  <c:v>140353.39322764002</c:v>
                </c:pt>
                <c:pt idx="168">
                  <c:v>139473.0095473</c:v>
                </c:pt>
                <c:pt idx="169">
                  <c:v>139337.37795950999</c:v>
                </c:pt>
                <c:pt idx="170">
                  <c:v>139615.12429554001</c:v>
                </c:pt>
                <c:pt idx="171">
                  <c:v>139261.69207849001</c:v>
                </c:pt>
                <c:pt idx="172">
                  <c:v>139171.58170596999</c:v>
                </c:pt>
                <c:pt idx="173">
                  <c:v>140890.56958407001</c:v>
                </c:pt>
                <c:pt idx="174">
                  <c:v>141463.43393498001</c:v>
                </c:pt>
                <c:pt idx="175">
                  <c:v>141098.02310297004</c:v>
                </c:pt>
                <c:pt idx="176">
                  <c:v>139266.03784077</c:v>
                </c:pt>
                <c:pt idx="177">
                  <c:v>139167.54345843004</c:v>
                </c:pt>
                <c:pt idx="178">
                  <c:v>139823.69597200997</c:v>
                </c:pt>
                <c:pt idx="179">
                  <c:v>140557.49868783</c:v>
                </c:pt>
                <c:pt idx="180">
                  <c:v>141354.37817687</c:v>
                </c:pt>
                <c:pt idx="181">
                  <c:v>141204.62969279999</c:v>
                </c:pt>
                <c:pt idx="182">
                  <c:v>142206.31942571001</c:v>
                </c:pt>
                <c:pt idx="183">
                  <c:v>142946.28896052999</c:v>
                </c:pt>
                <c:pt idx="184">
                  <c:v>143723.58510751999</c:v>
                </c:pt>
                <c:pt idx="185">
                  <c:v>145751.00887138999</c:v>
                </c:pt>
                <c:pt idx="186">
                  <c:v>148498.99020528002</c:v>
                </c:pt>
                <c:pt idx="187">
                  <c:v>150198.05695397998</c:v>
                </c:pt>
                <c:pt idx="188">
                  <c:v>152620.93559348999</c:v>
                </c:pt>
                <c:pt idx="189">
                  <c:v>156243.42002318997</c:v>
                </c:pt>
                <c:pt idx="190">
                  <c:v>158835.66337755995</c:v>
                </c:pt>
                <c:pt idx="191">
                  <c:v>164407.60271793001</c:v>
                </c:pt>
                <c:pt idx="192">
                  <c:v>165879.06821894</c:v>
                </c:pt>
                <c:pt idx="193">
                  <c:v>166229.63301793003</c:v>
                </c:pt>
                <c:pt idx="194">
                  <c:v>169576.56073468001</c:v>
                </c:pt>
                <c:pt idx="195">
                  <c:v>172583.27147659002</c:v>
                </c:pt>
                <c:pt idx="196">
                  <c:v>177139.34589914998</c:v>
                </c:pt>
                <c:pt idx="197">
                  <c:v>181003.92853230998</c:v>
                </c:pt>
                <c:pt idx="198">
                  <c:v>183687.66288319</c:v>
                </c:pt>
                <c:pt idx="199">
                  <c:v>186438.62223010999</c:v>
                </c:pt>
                <c:pt idx="200">
                  <c:v>189651.49154888</c:v>
                </c:pt>
                <c:pt idx="201">
                  <c:v>193610.45259819998</c:v>
                </c:pt>
                <c:pt idx="202">
                  <c:v>195826.50965755997</c:v>
                </c:pt>
                <c:pt idx="203">
                  <c:v>201404.95963709004</c:v>
                </c:pt>
                <c:pt idx="204">
                  <c:v>203473.52166479998</c:v>
                </c:pt>
                <c:pt idx="205">
                  <c:v>203075.64192628002</c:v>
                </c:pt>
                <c:pt idx="206">
                  <c:v>205025.9861708</c:v>
                </c:pt>
                <c:pt idx="207">
                  <c:v>207805.81290040002</c:v>
                </c:pt>
                <c:pt idx="208">
                  <c:v>210166.66462589998</c:v>
                </c:pt>
                <c:pt idx="209">
                  <c:v>213321.57709930002</c:v>
                </c:pt>
                <c:pt idx="210">
                  <c:v>215802.60978969</c:v>
                </c:pt>
                <c:pt idx="211">
                  <c:v>219362.86881568999</c:v>
                </c:pt>
                <c:pt idx="212">
                  <c:v>221114.48338683002</c:v>
                </c:pt>
                <c:pt idx="213">
                  <c:v>223597.70180315006</c:v>
                </c:pt>
                <c:pt idx="214">
                  <c:v>226247.88299521001</c:v>
                </c:pt>
                <c:pt idx="215">
                  <c:v>231297.45022969006</c:v>
                </c:pt>
                <c:pt idx="216">
                  <c:v>235043.86283299446</c:v>
                </c:pt>
                <c:pt idx="217">
                  <c:v>234957.50997482997</c:v>
                </c:pt>
                <c:pt idx="218">
                  <c:v>237275.46584254</c:v>
                </c:pt>
                <c:pt idx="219">
                  <c:v>239427.03556730002</c:v>
                </c:pt>
                <c:pt idx="220">
                  <c:v>242193.01652469995</c:v>
                </c:pt>
                <c:pt idx="221">
                  <c:v>245942.93129319992</c:v>
                </c:pt>
                <c:pt idx="222">
                  <c:v>250545.22620433997</c:v>
                </c:pt>
                <c:pt idx="223">
                  <c:v>252030.7407279</c:v>
                </c:pt>
                <c:pt idx="224">
                  <c:v>255062.70090475003</c:v>
                </c:pt>
                <c:pt idx="225">
                  <c:v>258366.93691651002</c:v>
                </c:pt>
                <c:pt idx="226">
                  <c:v>260101.94306474994</c:v>
                </c:pt>
                <c:pt idx="227">
                  <c:v>263328.57528569998</c:v>
                </c:pt>
                <c:pt idx="228">
                  <c:v>265366.96637272998</c:v>
                </c:pt>
                <c:pt idx="229">
                  <c:v>266911.96111703996</c:v>
                </c:pt>
                <c:pt idx="230">
                  <c:v>270488.21046104003</c:v>
                </c:pt>
                <c:pt idx="231">
                  <c:v>273020.15166149003</c:v>
                </c:pt>
                <c:pt idx="232">
                  <c:v>276789.15858917008</c:v>
                </c:pt>
                <c:pt idx="233">
                  <c:v>281387.31077415997</c:v>
                </c:pt>
                <c:pt idx="234">
                  <c:v>285272.22713168</c:v>
                </c:pt>
                <c:pt idx="235">
                  <c:v>286648.38794961001</c:v>
                </c:pt>
                <c:pt idx="236">
                  <c:v>289048.66305040993</c:v>
                </c:pt>
                <c:pt idx="237">
                  <c:v>291382.04918795003</c:v>
                </c:pt>
                <c:pt idx="238">
                  <c:v>294568.33105812996</c:v>
                </c:pt>
                <c:pt idx="239">
                  <c:v>301268.28471790999</c:v>
                </c:pt>
                <c:pt idx="240">
                  <c:v>306017.34414261999</c:v>
                </c:pt>
                <c:pt idx="241">
                  <c:v>310588.02096658997</c:v>
                </c:pt>
                <c:pt idx="242">
                  <c:v>314896.41264881002</c:v>
                </c:pt>
                <c:pt idx="243">
                  <c:v>319029.13183124998</c:v>
                </c:pt>
                <c:pt idx="244">
                  <c:v>320048.11795126996</c:v>
                </c:pt>
                <c:pt idx="245">
                  <c:v>326024.87556000001</c:v>
                </c:pt>
                <c:pt idx="246">
                  <c:v>330809.06889507006</c:v>
                </c:pt>
                <c:pt idx="247">
                  <c:v>335738.88848255004</c:v>
                </c:pt>
                <c:pt idx="248">
                  <c:v>343653.72153003002</c:v>
                </c:pt>
                <c:pt idx="249">
                  <c:v>345585.11589277</c:v>
                </c:pt>
                <c:pt idx="250">
                  <c:v>347827.25061326998</c:v>
                </c:pt>
                <c:pt idx="251">
                  <c:v>353109.59079021006</c:v>
                </c:pt>
                <c:pt idx="252">
                  <c:v>354215.71036226011</c:v>
                </c:pt>
                <c:pt idx="253">
                  <c:v>355632.76270611002</c:v>
                </c:pt>
                <c:pt idx="254">
                  <c:v>361429.92383194994</c:v>
                </c:pt>
                <c:pt idx="255">
                  <c:v>361005.61188363004</c:v>
                </c:pt>
                <c:pt idx="256">
                  <c:v>363045.43850370002</c:v>
                </c:pt>
                <c:pt idx="257">
                  <c:v>368400.41391177004</c:v>
                </c:pt>
                <c:pt idx="258">
                  <c:v>369903.90497279004</c:v>
                </c:pt>
                <c:pt idx="259">
                  <c:v>373581.59202088998</c:v>
                </c:pt>
                <c:pt idx="260">
                  <c:v>374947.57105160999</c:v>
                </c:pt>
                <c:pt idx="261">
                  <c:v>376151.83572200005</c:v>
                </c:pt>
                <c:pt idx="262">
                  <c:v>378146.56593368005</c:v>
                </c:pt>
                <c:pt idx="263">
                  <c:v>382319.86289048998</c:v>
                </c:pt>
                <c:pt idx="264">
                  <c:v>381926.19664305996</c:v>
                </c:pt>
                <c:pt idx="265">
                  <c:v>380117.61208696995</c:v>
                </c:pt>
                <c:pt idx="266">
                  <c:v>383724.48363494</c:v>
                </c:pt>
                <c:pt idx="267">
                  <c:v>385837.38535432995</c:v>
                </c:pt>
                <c:pt idx="268">
                  <c:v>388983.31063457002</c:v>
                </c:pt>
                <c:pt idx="269">
                  <c:v>391861.80361187004</c:v>
                </c:pt>
                <c:pt idx="270">
                  <c:v>395435.80700080004</c:v>
                </c:pt>
                <c:pt idx="271">
                  <c:v>395566.49591159006</c:v>
                </c:pt>
                <c:pt idx="272">
                  <c:v>396192.52119034005</c:v>
                </c:pt>
                <c:pt idx="273">
                  <c:v>399115.88940479996</c:v>
                </c:pt>
                <c:pt idx="274">
                  <c:v>400605.56046947994</c:v>
                </c:pt>
                <c:pt idx="275">
                  <c:v>403096.88122858002</c:v>
                </c:pt>
                <c:pt idx="276">
                  <c:v>404384.08897864004</c:v>
                </c:pt>
                <c:pt idx="277">
                  <c:v>402333.24845260003</c:v>
                </c:pt>
                <c:pt idx="278">
                  <c:v>405110.98375518003</c:v>
                </c:pt>
                <c:pt idx="279">
                  <c:v>407862.16857330996</c:v>
                </c:pt>
                <c:pt idx="280">
                  <c:v>409633.48725892988</c:v>
                </c:pt>
                <c:pt idx="281">
                  <c:v>412202.95227753994</c:v>
                </c:pt>
                <c:pt idx="282">
                  <c:v>414001.22238136007</c:v>
                </c:pt>
                <c:pt idx="283">
                  <c:v>413421.54005254997</c:v>
                </c:pt>
                <c:pt idx="284">
                  <c:v>413888.1037995299</c:v>
                </c:pt>
                <c:pt idx="285">
                  <c:v>415783.98542088998</c:v>
                </c:pt>
                <c:pt idx="286">
                  <c:v>420786.27312762005</c:v>
                </c:pt>
                <c:pt idx="287">
                  <c:v>426019.07935477991</c:v>
                </c:pt>
                <c:pt idx="288">
                  <c:v>428150.8180398299</c:v>
                </c:pt>
                <c:pt idx="289">
                  <c:v>424879.15692194988</c:v>
                </c:pt>
                <c:pt idx="290">
                  <c:v>429463.16632763995</c:v>
                </c:pt>
                <c:pt idx="291">
                  <c:v>433546.27540026006</c:v>
                </c:pt>
                <c:pt idx="292">
                  <c:v>436994.80361695006</c:v>
                </c:pt>
                <c:pt idx="293">
                  <c:v>441164.02076654998</c:v>
                </c:pt>
                <c:pt idx="294">
                  <c:v>442826.40279999992</c:v>
                </c:pt>
                <c:pt idx="295">
                  <c:v>444989.99421400006</c:v>
                </c:pt>
                <c:pt idx="296">
                  <c:v>448279.75728699996</c:v>
                </c:pt>
                <c:pt idx="297">
                  <c:v>453280.93866400002</c:v>
                </c:pt>
                <c:pt idx="298">
                  <c:v>455607.70269581018</c:v>
                </c:pt>
                <c:pt idx="299">
                  <c:v>462160.97639844014</c:v>
                </c:pt>
                <c:pt idx="300">
                  <c:v>460253.98876658001</c:v>
                </c:pt>
                <c:pt idx="301">
                  <c:v>477754.81024000002</c:v>
                </c:pt>
                <c:pt idx="302">
                  <c:v>484640.08171</c:v>
                </c:pt>
                <c:pt idx="303">
                  <c:v>502447.84900000016</c:v>
                </c:pt>
                <c:pt idx="304">
                  <c:v>505787.10469000001</c:v>
                </c:pt>
                <c:pt idx="305">
                  <c:v>505711.41864999995</c:v>
                </c:pt>
                <c:pt idx="306">
                  <c:v>508259.11720999994</c:v>
                </c:pt>
                <c:pt idx="307">
                  <c:v>504914.27425000002</c:v>
                </c:pt>
                <c:pt idx="308">
                  <c:v>502249.06382999994</c:v>
                </c:pt>
                <c:pt idx="309">
                  <c:v>498972.99288000003</c:v>
                </c:pt>
                <c:pt idx="310">
                  <c:v>499056.62088999996</c:v>
                </c:pt>
                <c:pt idx="311">
                  <c:v>499223.10001000011</c:v>
                </c:pt>
                <c:pt idx="312">
                  <c:v>496339.68111</c:v>
                </c:pt>
                <c:pt idx="313">
                  <c:v>498435.07955999998</c:v>
                </c:pt>
                <c:pt idx="314">
                  <c:v>502539.85103000002</c:v>
                </c:pt>
                <c:pt idx="315">
                  <c:v>504720.85083000001</c:v>
                </c:pt>
                <c:pt idx="316">
                  <c:v>508504.38795</c:v>
                </c:pt>
                <c:pt idx="317">
                  <c:v>512582.32913999999</c:v>
                </c:pt>
                <c:pt idx="318">
                  <c:v>516588.64723000006</c:v>
                </c:pt>
                <c:pt idx="319">
                  <c:v>521012.35686</c:v>
                </c:pt>
                <c:pt idx="320">
                  <c:v>526061.69018000003</c:v>
                </c:pt>
                <c:pt idx="321">
                  <c:v>531641.15240000002</c:v>
                </c:pt>
                <c:pt idx="322">
                  <c:v>536998.70253999997</c:v>
                </c:pt>
                <c:pt idx="323">
                  <c:v>546689.53688000003</c:v>
                </c:pt>
                <c:pt idx="324">
                  <c:v>551210.68488000007</c:v>
                </c:pt>
                <c:pt idx="325">
                  <c:v>553000.93011999992</c:v>
                </c:pt>
                <c:pt idx="326">
                  <c:v>563219.33742999996</c:v>
                </c:pt>
                <c:pt idx="327">
                  <c:v>570726.56096999999</c:v>
                </c:pt>
                <c:pt idx="328">
                  <c:v>580904.03757999989</c:v>
                </c:pt>
                <c:pt idx="329">
                  <c:v>590033.04240999999</c:v>
                </c:pt>
                <c:pt idx="330">
                  <c:v>601091.77601000003</c:v>
                </c:pt>
                <c:pt idx="331">
                  <c:v>608348.67481999996</c:v>
                </c:pt>
                <c:pt idx="332">
                  <c:v>615893.60730000003</c:v>
                </c:pt>
                <c:pt idx="333">
                  <c:v>624053.75956999999</c:v>
                </c:pt>
                <c:pt idx="334">
                  <c:v>632309.23720000009</c:v>
                </c:pt>
                <c:pt idx="335">
                  <c:v>639021.06305999996</c:v>
                </c:pt>
                <c:pt idx="336">
                  <c:v>644492.9927699999</c:v>
                </c:pt>
                <c:pt idx="337">
                  <c:v>642770.90021000011</c:v>
                </c:pt>
                <c:pt idx="338">
                  <c:v>647669.34264999989</c:v>
                </c:pt>
                <c:pt idx="339">
                  <c:v>647521.72746000008</c:v>
                </c:pt>
                <c:pt idx="340">
                  <c:v>651876.85355000012</c:v>
                </c:pt>
                <c:pt idx="341">
                  <c:v>652859.20551999984</c:v>
                </c:pt>
                <c:pt idx="342">
                  <c:v>654774.24472000008</c:v>
                </c:pt>
                <c:pt idx="343">
                  <c:v>652526.15133000002</c:v>
                </c:pt>
                <c:pt idx="344">
                  <c:v>654706.42986999988</c:v>
                </c:pt>
                <c:pt idx="345">
                  <c:v>664429.28193799243</c:v>
                </c:pt>
                <c:pt idx="346">
                  <c:v>666799.78281318501</c:v>
                </c:pt>
                <c:pt idx="347">
                  <c:v>667749.32880394708</c:v>
                </c:pt>
                <c:pt idx="348">
                  <c:v>667311.90733959735</c:v>
                </c:pt>
                <c:pt idx="349">
                  <c:v>663283.44288243714</c:v>
                </c:pt>
                <c:pt idx="350">
                  <c:v>671518.4079752008</c:v>
                </c:pt>
                <c:pt idx="351">
                  <c:v>668501.29384829232</c:v>
                </c:pt>
                <c:pt idx="352">
                  <c:v>672940.26951616816</c:v>
                </c:pt>
                <c:pt idx="353">
                  <c:v>671807.97858408291</c:v>
                </c:pt>
                <c:pt idx="354">
                  <c:v>675827.25449677324</c:v>
                </c:pt>
                <c:pt idx="355">
                  <c:v>672845.25285474048</c:v>
                </c:pt>
                <c:pt idx="356">
                  <c:v>679013.17268683878</c:v>
                </c:pt>
                <c:pt idx="357">
                  <c:v>690788.99571316887</c:v>
                </c:pt>
                <c:pt idx="358">
                  <c:v>693847.37889748777</c:v>
                </c:pt>
                <c:pt idx="359">
                  <c:v>701433.65580440254</c:v>
                </c:pt>
                <c:pt idx="360">
                  <c:v>700753.68305761518</c:v>
                </c:pt>
                <c:pt idx="361">
                  <c:v>696374.47595560912</c:v>
                </c:pt>
                <c:pt idx="362">
                  <c:v>708358.37841717387</c:v>
                </c:pt>
                <c:pt idx="363">
                  <c:v>707953.40355592628</c:v>
                </c:pt>
                <c:pt idx="364">
                  <c:v>715286.49804615392</c:v>
                </c:pt>
                <c:pt idx="365">
                  <c:v>715943.50388504879</c:v>
                </c:pt>
                <c:pt idx="366">
                  <c:v>722413.26453919872</c:v>
                </c:pt>
                <c:pt idx="367">
                  <c:v>720597.98444912839</c:v>
                </c:pt>
                <c:pt idx="368">
                  <c:v>727987.67389134702</c:v>
                </c:pt>
                <c:pt idx="369">
                  <c:v>741255.08774191071</c:v>
                </c:pt>
                <c:pt idx="370">
                  <c:v>745193.49972198124</c:v>
                </c:pt>
                <c:pt idx="371">
                  <c:v>752223.25662564789</c:v>
                </c:pt>
                <c:pt idx="372">
                  <c:v>750762.98624527769</c:v>
                </c:pt>
                <c:pt idx="373">
                  <c:v>745429.06141684635</c:v>
                </c:pt>
                <c:pt idx="374">
                  <c:v>708358.37841717387</c:v>
                </c:pt>
                <c:pt idx="375">
                  <c:v>707953.40355592628</c:v>
                </c:pt>
                <c:pt idx="376">
                  <c:v>715286.49804615392</c:v>
                </c:pt>
                <c:pt idx="377">
                  <c:v>715943.50388504879</c:v>
                </c:pt>
                <c:pt idx="378">
                  <c:v>722413.26453919872</c:v>
                </c:pt>
                <c:pt idx="379">
                  <c:v>720597.98444912839</c:v>
                </c:pt>
                <c:pt idx="380">
                  <c:v>727987.67389134702</c:v>
                </c:pt>
                <c:pt idx="381">
                  <c:v>741255.08774191071</c:v>
                </c:pt>
                <c:pt idx="382">
                  <c:v>745193.49972198124</c:v>
                </c:pt>
                <c:pt idx="383">
                  <c:v>752223.25662564789</c:v>
                </c:pt>
                <c:pt idx="384">
                  <c:v>750762.98624527769</c:v>
                </c:pt>
                <c:pt idx="385">
                  <c:v>745429.06141684635</c:v>
                </c:pt>
                <c:pt idx="386">
                  <c:v>708358.37841717387</c:v>
                </c:pt>
                <c:pt idx="387">
                  <c:v>707953.40355592628</c:v>
                </c:pt>
                <c:pt idx="388">
                  <c:v>715286.49804615392</c:v>
                </c:pt>
                <c:pt idx="389">
                  <c:v>715943.50388504879</c:v>
                </c:pt>
                <c:pt idx="390">
                  <c:v>722413.26453919872</c:v>
                </c:pt>
                <c:pt idx="391">
                  <c:v>720597.98444912839</c:v>
                </c:pt>
                <c:pt idx="392">
                  <c:v>727987.67389134702</c:v>
                </c:pt>
                <c:pt idx="393">
                  <c:v>741255.08774191071</c:v>
                </c:pt>
                <c:pt idx="394">
                  <c:v>745193.49972198124</c:v>
                </c:pt>
                <c:pt idx="395">
                  <c:v>752223.25662564789</c:v>
                </c:pt>
                <c:pt idx="396">
                  <c:v>750762.98624527769</c:v>
                </c:pt>
                <c:pt idx="397">
                  <c:v>745429.06141684635</c:v>
                </c:pt>
                <c:pt idx="398">
                  <c:v>708358.37841717387</c:v>
                </c:pt>
                <c:pt idx="399">
                  <c:v>707953.40355592628</c:v>
                </c:pt>
                <c:pt idx="400">
                  <c:v>715286.49804615392</c:v>
                </c:pt>
                <c:pt idx="401">
                  <c:v>715943.50388504879</c:v>
                </c:pt>
                <c:pt idx="402">
                  <c:v>722413.26453919872</c:v>
                </c:pt>
                <c:pt idx="403">
                  <c:v>720597.98444912839</c:v>
                </c:pt>
                <c:pt idx="404">
                  <c:v>727987.67389134702</c:v>
                </c:pt>
                <c:pt idx="405">
                  <c:v>741255.08774191071</c:v>
                </c:pt>
                <c:pt idx="406">
                  <c:v>745193.49972198124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73AB-4E26-9CFB-76C622909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63488"/>
        <c:axId val="2471104"/>
      </c:lineChart>
      <c:lineChart>
        <c:grouping val="standard"/>
        <c:varyColors val="0"/>
        <c:ser>
          <c:idx val="4"/>
          <c:order val="4"/>
          <c:tx>
            <c:strRef>
              <c:f>Proyeccion_NPL!$AL$4</c:f>
              <c:strCache>
                <c:ptCount val="1"/>
                <c:pt idx="0">
                  <c:v>vencida comercial</c:v>
                </c:pt>
              </c:strCache>
            </c:strRef>
          </c:tx>
          <c:spPr>
            <a:ln w="28575" cap="rnd">
              <a:solidFill>
                <a:srgbClr val="48AE64"/>
              </a:solidFill>
              <a:round/>
            </a:ln>
            <a:effectLst/>
          </c:spPr>
          <c:marker>
            <c:symbol val="none"/>
          </c:marker>
          <c:cat>
            <c:numRef>
              <c:f>Proyeccion_NPL!$A$5:$A$411</c:f>
              <c:numCache>
                <c:formatCode>m/d/yyyy</c:formatCode>
                <c:ptCount val="407"/>
                <c:pt idx="0">
                  <c:v>34669</c:v>
                </c:pt>
                <c:pt idx="1">
                  <c:v>34700</c:v>
                </c:pt>
                <c:pt idx="2">
                  <c:v>34731</c:v>
                </c:pt>
                <c:pt idx="3">
                  <c:v>34759</c:v>
                </c:pt>
                <c:pt idx="4">
                  <c:v>34790</c:v>
                </c:pt>
                <c:pt idx="5">
                  <c:v>34820</c:v>
                </c:pt>
                <c:pt idx="6">
                  <c:v>34851</c:v>
                </c:pt>
                <c:pt idx="7">
                  <c:v>34881</c:v>
                </c:pt>
                <c:pt idx="8">
                  <c:v>34912</c:v>
                </c:pt>
                <c:pt idx="9">
                  <c:v>34943</c:v>
                </c:pt>
                <c:pt idx="10">
                  <c:v>34973</c:v>
                </c:pt>
                <c:pt idx="11">
                  <c:v>35004</c:v>
                </c:pt>
                <c:pt idx="12">
                  <c:v>35034</c:v>
                </c:pt>
                <c:pt idx="13">
                  <c:v>35065</c:v>
                </c:pt>
                <c:pt idx="14">
                  <c:v>35096</c:v>
                </c:pt>
                <c:pt idx="15">
                  <c:v>35125</c:v>
                </c:pt>
                <c:pt idx="16">
                  <c:v>35156</c:v>
                </c:pt>
                <c:pt idx="17">
                  <c:v>35186</c:v>
                </c:pt>
                <c:pt idx="18">
                  <c:v>35217</c:v>
                </c:pt>
                <c:pt idx="19">
                  <c:v>35247</c:v>
                </c:pt>
                <c:pt idx="20">
                  <c:v>35278</c:v>
                </c:pt>
                <c:pt idx="21">
                  <c:v>35309</c:v>
                </c:pt>
                <c:pt idx="22">
                  <c:v>35339</c:v>
                </c:pt>
                <c:pt idx="23">
                  <c:v>35370</c:v>
                </c:pt>
                <c:pt idx="24">
                  <c:v>35400</c:v>
                </c:pt>
                <c:pt idx="25">
                  <c:v>35431</c:v>
                </c:pt>
                <c:pt idx="26">
                  <c:v>35462</c:v>
                </c:pt>
                <c:pt idx="27">
                  <c:v>35490</c:v>
                </c:pt>
                <c:pt idx="28">
                  <c:v>35521</c:v>
                </c:pt>
                <c:pt idx="29">
                  <c:v>35551</c:v>
                </c:pt>
                <c:pt idx="30">
                  <c:v>35582</c:v>
                </c:pt>
                <c:pt idx="31">
                  <c:v>35612</c:v>
                </c:pt>
                <c:pt idx="32">
                  <c:v>35643</c:v>
                </c:pt>
                <c:pt idx="33">
                  <c:v>35674</c:v>
                </c:pt>
                <c:pt idx="34">
                  <c:v>35704</c:v>
                </c:pt>
                <c:pt idx="35">
                  <c:v>35735</c:v>
                </c:pt>
                <c:pt idx="36">
                  <c:v>35765</c:v>
                </c:pt>
                <c:pt idx="37">
                  <c:v>35796</c:v>
                </c:pt>
                <c:pt idx="38">
                  <c:v>35827</c:v>
                </c:pt>
                <c:pt idx="39">
                  <c:v>35855</c:v>
                </c:pt>
                <c:pt idx="40">
                  <c:v>35886</c:v>
                </c:pt>
                <c:pt idx="41">
                  <c:v>35916</c:v>
                </c:pt>
                <c:pt idx="42">
                  <c:v>35947</c:v>
                </c:pt>
                <c:pt idx="43">
                  <c:v>35977</c:v>
                </c:pt>
                <c:pt idx="44">
                  <c:v>36008</c:v>
                </c:pt>
                <c:pt idx="45">
                  <c:v>36039</c:v>
                </c:pt>
                <c:pt idx="46">
                  <c:v>36069</c:v>
                </c:pt>
                <c:pt idx="47">
                  <c:v>36100</c:v>
                </c:pt>
                <c:pt idx="48">
                  <c:v>36130</c:v>
                </c:pt>
                <c:pt idx="49">
                  <c:v>36161</c:v>
                </c:pt>
                <c:pt idx="50">
                  <c:v>36192</c:v>
                </c:pt>
                <c:pt idx="51">
                  <c:v>36220</c:v>
                </c:pt>
                <c:pt idx="52">
                  <c:v>36251</c:v>
                </c:pt>
                <c:pt idx="53">
                  <c:v>36281</c:v>
                </c:pt>
                <c:pt idx="54">
                  <c:v>36312</c:v>
                </c:pt>
                <c:pt idx="55">
                  <c:v>36342</c:v>
                </c:pt>
                <c:pt idx="56">
                  <c:v>36373</c:v>
                </c:pt>
                <c:pt idx="57">
                  <c:v>36404</c:v>
                </c:pt>
                <c:pt idx="58">
                  <c:v>36434</c:v>
                </c:pt>
                <c:pt idx="59">
                  <c:v>36465</c:v>
                </c:pt>
                <c:pt idx="60">
                  <c:v>36495</c:v>
                </c:pt>
                <c:pt idx="61">
                  <c:v>36526</c:v>
                </c:pt>
                <c:pt idx="62">
                  <c:v>36557</c:v>
                </c:pt>
                <c:pt idx="63">
                  <c:v>36586</c:v>
                </c:pt>
                <c:pt idx="64">
                  <c:v>36617</c:v>
                </c:pt>
                <c:pt idx="65">
                  <c:v>36647</c:v>
                </c:pt>
                <c:pt idx="66">
                  <c:v>36678</c:v>
                </c:pt>
                <c:pt idx="67">
                  <c:v>36708</c:v>
                </c:pt>
                <c:pt idx="68">
                  <c:v>36739</c:v>
                </c:pt>
                <c:pt idx="69">
                  <c:v>36770</c:v>
                </c:pt>
                <c:pt idx="70">
                  <c:v>36800</c:v>
                </c:pt>
                <c:pt idx="71">
                  <c:v>36831</c:v>
                </c:pt>
                <c:pt idx="72">
                  <c:v>36861</c:v>
                </c:pt>
                <c:pt idx="73">
                  <c:v>36892</c:v>
                </c:pt>
                <c:pt idx="74">
                  <c:v>36923</c:v>
                </c:pt>
                <c:pt idx="75">
                  <c:v>36951</c:v>
                </c:pt>
                <c:pt idx="76">
                  <c:v>36982</c:v>
                </c:pt>
                <c:pt idx="77">
                  <c:v>37012</c:v>
                </c:pt>
                <c:pt idx="78">
                  <c:v>37043</c:v>
                </c:pt>
                <c:pt idx="79">
                  <c:v>37073</c:v>
                </c:pt>
                <c:pt idx="80">
                  <c:v>37104</c:v>
                </c:pt>
                <c:pt idx="81">
                  <c:v>37135</c:v>
                </c:pt>
                <c:pt idx="82">
                  <c:v>37165</c:v>
                </c:pt>
                <c:pt idx="83">
                  <c:v>37196</c:v>
                </c:pt>
                <c:pt idx="84">
                  <c:v>37226</c:v>
                </c:pt>
                <c:pt idx="85">
                  <c:v>37257</c:v>
                </c:pt>
                <c:pt idx="86">
                  <c:v>37288</c:v>
                </c:pt>
                <c:pt idx="87">
                  <c:v>37316</c:v>
                </c:pt>
                <c:pt idx="88">
                  <c:v>37347</c:v>
                </c:pt>
                <c:pt idx="89">
                  <c:v>37377</c:v>
                </c:pt>
                <c:pt idx="90">
                  <c:v>37408</c:v>
                </c:pt>
                <c:pt idx="91">
                  <c:v>37438</c:v>
                </c:pt>
                <c:pt idx="92">
                  <c:v>37469</c:v>
                </c:pt>
                <c:pt idx="93">
                  <c:v>37500</c:v>
                </c:pt>
                <c:pt idx="94">
                  <c:v>37530</c:v>
                </c:pt>
                <c:pt idx="95">
                  <c:v>37561</c:v>
                </c:pt>
                <c:pt idx="96">
                  <c:v>37591</c:v>
                </c:pt>
                <c:pt idx="97">
                  <c:v>37622</c:v>
                </c:pt>
                <c:pt idx="98">
                  <c:v>37653</c:v>
                </c:pt>
                <c:pt idx="99">
                  <c:v>37681</c:v>
                </c:pt>
                <c:pt idx="100">
                  <c:v>37712</c:v>
                </c:pt>
                <c:pt idx="101">
                  <c:v>37742</c:v>
                </c:pt>
                <c:pt idx="102">
                  <c:v>37773</c:v>
                </c:pt>
                <c:pt idx="103">
                  <c:v>37803</c:v>
                </c:pt>
                <c:pt idx="104">
                  <c:v>37834</c:v>
                </c:pt>
                <c:pt idx="105">
                  <c:v>37865</c:v>
                </c:pt>
                <c:pt idx="106">
                  <c:v>37895</c:v>
                </c:pt>
                <c:pt idx="107">
                  <c:v>37926</c:v>
                </c:pt>
                <c:pt idx="108">
                  <c:v>37956</c:v>
                </c:pt>
                <c:pt idx="109">
                  <c:v>37987</c:v>
                </c:pt>
                <c:pt idx="110">
                  <c:v>38018</c:v>
                </c:pt>
                <c:pt idx="111">
                  <c:v>38047</c:v>
                </c:pt>
                <c:pt idx="112">
                  <c:v>38078</c:v>
                </c:pt>
                <c:pt idx="113">
                  <c:v>38108</c:v>
                </c:pt>
                <c:pt idx="114">
                  <c:v>38139</c:v>
                </c:pt>
                <c:pt idx="115">
                  <c:v>38169</c:v>
                </c:pt>
                <c:pt idx="116">
                  <c:v>38200</c:v>
                </c:pt>
                <c:pt idx="117">
                  <c:v>38231</c:v>
                </c:pt>
                <c:pt idx="118">
                  <c:v>38261</c:v>
                </c:pt>
                <c:pt idx="119">
                  <c:v>38292</c:v>
                </c:pt>
                <c:pt idx="120">
                  <c:v>38322</c:v>
                </c:pt>
                <c:pt idx="121">
                  <c:v>38353</c:v>
                </c:pt>
                <c:pt idx="122">
                  <c:v>38384</c:v>
                </c:pt>
                <c:pt idx="123">
                  <c:v>38412</c:v>
                </c:pt>
                <c:pt idx="124">
                  <c:v>38443</c:v>
                </c:pt>
                <c:pt idx="125">
                  <c:v>38473</c:v>
                </c:pt>
                <c:pt idx="126">
                  <c:v>38504</c:v>
                </c:pt>
                <c:pt idx="127">
                  <c:v>38534</c:v>
                </c:pt>
                <c:pt idx="128">
                  <c:v>38565</c:v>
                </c:pt>
                <c:pt idx="129">
                  <c:v>38596</c:v>
                </c:pt>
                <c:pt idx="130">
                  <c:v>38626</c:v>
                </c:pt>
                <c:pt idx="131">
                  <c:v>38657</c:v>
                </c:pt>
                <c:pt idx="132">
                  <c:v>38687</c:v>
                </c:pt>
                <c:pt idx="133">
                  <c:v>38718</c:v>
                </c:pt>
                <c:pt idx="134">
                  <c:v>38749</c:v>
                </c:pt>
                <c:pt idx="135">
                  <c:v>38777</c:v>
                </c:pt>
                <c:pt idx="136">
                  <c:v>38808</c:v>
                </c:pt>
                <c:pt idx="137">
                  <c:v>38838</c:v>
                </c:pt>
                <c:pt idx="138">
                  <c:v>38869</c:v>
                </c:pt>
                <c:pt idx="139">
                  <c:v>38899</c:v>
                </c:pt>
                <c:pt idx="140">
                  <c:v>38930</c:v>
                </c:pt>
                <c:pt idx="141">
                  <c:v>38961</c:v>
                </c:pt>
                <c:pt idx="142">
                  <c:v>38991</c:v>
                </c:pt>
                <c:pt idx="143">
                  <c:v>39022</c:v>
                </c:pt>
                <c:pt idx="144">
                  <c:v>39052</c:v>
                </c:pt>
                <c:pt idx="145">
                  <c:v>39083</c:v>
                </c:pt>
                <c:pt idx="146">
                  <c:v>39114</c:v>
                </c:pt>
                <c:pt idx="147">
                  <c:v>39142</c:v>
                </c:pt>
                <c:pt idx="148">
                  <c:v>39173</c:v>
                </c:pt>
                <c:pt idx="149">
                  <c:v>39203</c:v>
                </c:pt>
                <c:pt idx="150">
                  <c:v>39234</c:v>
                </c:pt>
                <c:pt idx="151">
                  <c:v>39264</c:v>
                </c:pt>
                <c:pt idx="152">
                  <c:v>39295</c:v>
                </c:pt>
                <c:pt idx="153">
                  <c:v>39326</c:v>
                </c:pt>
                <c:pt idx="154">
                  <c:v>39356</c:v>
                </c:pt>
                <c:pt idx="155">
                  <c:v>39387</c:v>
                </c:pt>
                <c:pt idx="156">
                  <c:v>39417</c:v>
                </c:pt>
                <c:pt idx="157">
                  <c:v>39448</c:v>
                </c:pt>
                <c:pt idx="158">
                  <c:v>39479</c:v>
                </c:pt>
                <c:pt idx="159">
                  <c:v>39508</c:v>
                </c:pt>
                <c:pt idx="160">
                  <c:v>39539</c:v>
                </c:pt>
                <c:pt idx="161">
                  <c:v>39569</c:v>
                </c:pt>
                <c:pt idx="162">
                  <c:v>39600</c:v>
                </c:pt>
                <c:pt idx="163">
                  <c:v>39630</c:v>
                </c:pt>
                <c:pt idx="164">
                  <c:v>39661</c:v>
                </c:pt>
                <c:pt idx="165">
                  <c:v>39692</c:v>
                </c:pt>
                <c:pt idx="166">
                  <c:v>39722</c:v>
                </c:pt>
                <c:pt idx="167">
                  <c:v>39753</c:v>
                </c:pt>
                <c:pt idx="168">
                  <c:v>39783</c:v>
                </c:pt>
                <c:pt idx="169">
                  <c:v>39814</c:v>
                </c:pt>
                <c:pt idx="170">
                  <c:v>39845</c:v>
                </c:pt>
                <c:pt idx="171">
                  <c:v>39873</c:v>
                </c:pt>
                <c:pt idx="172">
                  <c:v>39904</c:v>
                </c:pt>
                <c:pt idx="173">
                  <c:v>39934</c:v>
                </c:pt>
                <c:pt idx="174">
                  <c:v>39965</c:v>
                </c:pt>
                <c:pt idx="175">
                  <c:v>39995</c:v>
                </c:pt>
                <c:pt idx="176">
                  <c:v>40026</c:v>
                </c:pt>
                <c:pt idx="177">
                  <c:v>40057</c:v>
                </c:pt>
                <c:pt idx="178">
                  <c:v>40087</c:v>
                </c:pt>
                <c:pt idx="179">
                  <c:v>40118</c:v>
                </c:pt>
                <c:pt idx="180">
                  <c:v>40148</c:v>
                </c:pt>
                <c:pt idx="181">
                  <c:v>40179</c:v>
                </c:pt>
                <c:pt idx="182">
                  <c:v>40210</c:v>
                </c:pt>
                <c:pt idx="183">
                  <c:v>40238</c:v>
                </c:pt>
                <c:pt idx="184">
                  <c:v>40269</c:v>
                </c:pt>
                <c:pt idx="185">
                  <c:v>40299</c:v>
                </c:pt>
                <c:pt idx="186">
                  <c:v>40330</c:v>
                </c:pt>
                <c:pt idx="187">
                  <c:v>40360</c:v>
                </c:pt>
                <c:pt idx="188">
                  <c:v>40391</c:v>
                </c:pt>
                <c:pt idx="189">
                  <c:v>40422</c:v>
                </c:pt>
                <c:pt idx="190">
                  <c:v>40452</c:v>
                </c:pt>
                <c:pt idx="191">
                  <c:v>40483</c:v>
                </c:pt>
                <c:pt idx="192">
                  <c:v>40513</c:v>
                </c:pt>
                <c:pt idx="193">
                  <c:v>40544</c:v>
                </c:pt>
                <c:pt idx="194">
                  <c:v>40575</c:v>
                </c:pt>
                <c:pt idx="195">
                  <c:v>40603</c:v>
                </c:pt>
                <c:pt idx="196">
                  <c:v>40634</c:v>
                </c:pt>
                <c:pt idx="197">
                  <c:v>40664</c:v>
                </c:pt>
                <c:pt idx="198">
                  <c:v>40695</c:v>
                </c:pt>
                <c:pt idx="199">
                  <c:v>40725</c:v>
                </c:pt>
                <c:pt idx="200">
                  <c:v>40756</c:v>
                </c:pt>
                <c:pt idx="201">
                  <c:v>40787</c:v>
                </c:pt>
                <c:pt idx="202">
                  <c:v>40817</c:v>
                </c:pt>
                <c:pt idx="203">
                  <c:v>40848</c:v>
                </c:pt>
                <c:pt idx="204">
                  <c:v>40878</c:v>
                </c:pt>
                <c:pt idx="205">
                  <c:v>40909</c:v>
                </c:pt>
                <c:pt idx="206">
                  <c:v>40940</c:v>
                </c:pt>
                <c:pt idx="207">
                  <c:v>40969</c:v>
                </c:pt>
                <c:pt idx="208">
                  <c:v>41000</c:v>
                </c:pt>
                <c:pt idx="209">
                  <c:v>41030</c:v>
                </c:pt>
                <c:pt idx="210">
                  <c:v>41061</c:v>
                </c:pt>
                <c:pt idx="211">
                  <c:v>41091</c:v>
                </c:pt>
                <c:pt idx="212">
                  <c:v>41122</c:v>
                </c:pt>
                <c:pt idx="213">
                  <c:v>41153</c:v>
                </c:pt>
                <c:pt idx="214">
                  <c:v>41183</c:v>
                </c:pt>
                <c:pt idx="215">
                  <c:v>41214</c:v>
                </c:pt>
                <c:pt idx="216">
                  <c:v>41244</c:v>
                </c:pt>
                <c:pt idx="217">
                  <c:v>41275</c:v>
                </c:pt>
                <c:pt idx="218">
                  <c:v>41306</c:v>
                </c:pt>
                <c:pt idx="219">
                  <c:v>41334</c:v>
                </c:pt>
                <c:pt idx="220">
                  <c:v>41365</c:v>
                </c:pt>
                <c:pt idx="221">
                  <c:v>41395</c:v>
                </c:pt>
                <c:pt idx="222">
                  <c:v>41426</c:v>
                </c:pt>
                <c:pt idx="223">
                  <c:v>41456</c:v>
                </c:pt>
                <c:pt idx="224">
                  <c:v>41487</c:v>
                </c:pt>
                <c:pt idx="225">
                  <c:v>41518</c:v>
                </c:pt>
                <c:pt idx="226">
                  <c:v>41548</c:v>
                </c:pt>
                <c:pt idx="227">
                  <c:v>41579</c:v>
                </c:pt>
                <c:pt idx="228">
                  <c:v>41609</c:v>
                </c:pt>
                <c:pt idx="229">
                  <c:v>41640</c:v>
                </c:pt>
                <c:pt idx="230">
                  <c:v>41671</c:v>
                </c:pt>
                <c:pt idx="231">
                  <c:v>41699</c:v>
                </c:pt>
                <c:pt idx="232">
                  <c:v>41730</c:v>
                </c:pt>
                <c:pt idx="233">
                  <c:v>41760</c:v>
                </c:pt>
                <c:pt idx="234">
                  <c:v>41791</c:v>
                </c:pt>
                <c:pt idx="235">
                  <c:v>41821</c:v>
                </c:pt>
                <c:pt idx="236">
                  <c:v>41852</c:v>
                </c:pt>
                <c:pt idx="237">
                  <c:v>41883</c:v>
                </c:pt>
                <c:pt idx="238">
                  <c:v>41913</c:v>
                </c:pt>
                <c:pt idx="239">
                  <c:v>41944</c:v>
                </c:pt>
                <c:pt idx="240">
                  <c:v>41974</c:v>
                </c:pt>
                <c:pt idx="241">
                  <c:v>42005</c:v>
                </c:pt>
                <c:pt idx="242">
                  <c:v>42036</c:v>
                </c:pt>
                <c:pt idx="243">
                  <c:v>42064</c:v>
                </c:pt>
                <c:pt idx="244">
                  <c:v>42095</c:v>
                </c:pt>
                <c:pt idx="245">
                  <c:v>42125</c:v>
                </c:pt>
                <c:pt idx="246">
                  <c:v>42156</c:v>
                </c:pt>
                <c:pt idx="247">
                  <c:v>42186</c:v>
                </c:pt>
                <c:pt idx="248">
                  <c:v>42217</c:v>
                </c:pt>
                <c:pt idx="249">
                  <c:v>42248</c:v>
                </c:pt>
                <c:pt idx="250">
                  <c:v>42278</c:v>
                </c:pt>
                <c:pt idx="251">
                  <c:v>42309</c:v>
                </c:pt>
                <c:pt idx="252">
                  <c:v>42339</c:v>
                </c:pt>
                <c:pt idx="253">
                  <c:v>42370</c:v>
                </c:pt>
                <c:pt idx="254">
                  <c:v>42401</c:v>
                </c:pt>
                <c:pt idx="255">
                  <c:v>42430</c:v>
                </c:pt>
                <c:pt idx="256">
                  <c:v>42461</c:v>
                </c:pt>
                <c:pt idx="257">
                  <c:v>42491</c:v>
                </c:pt>
                <c:pt idx="258">
                  <c:v>42522</c:v>
                </c:pt>
                <c:pt idx="259">
                  <c:v>42552</c:v>
                </c:pt>
                <c:pt idx="260">
                  <c:v>42583</c:v>
                </c:pt>
                <c:pt idx="261">
                  <c:v>42614</c:v>
                </c:pt>
                <c:pt idx="262">
                  <c:v>42644</c:v>
                </c:pt>
                <c:pt idx="263">
                  <c:v>42675</c:v>
                </c:pt>
                <c:pt idx="264">
                  <c:v>42705</c:v>
                </c:pt>
                <c:pt idx="265">
                  <c:v>42736</c:v>
                </c:pt>
                <c:pt idx="266">
                  <c:v>42767</c:v>
                </c:pt>
                <c:pt idx="267">
                  <c:v>42795</c:v>
                </c:pt>
                <c:pt idx="268">
                  <c:v>42826</c:v>
                </c:pt>
                <c:pt idx="269">
                  <c:v>42856</c:v>
                </c:pt>
                <c:pt idx="270">
                  <c:v>42887</c:v>
                </c:pt>
                <c:pt idx="271">
                  <c:v>42917</c:v>
                </c:pt>
                <c:pt idx="272">
                  <c:v>42948</c:v>
                </c:pt>
                <c:pt idx="273">
                  <c:v>42979</c:v>
                </c:pt>
                <c:pt idx="274">
                  <c:v>43009</c:v>
                </c:pt>
                <c:pt idx="275">
                  <c:v>43040</c:v>
                </c:pt>
                <c:pt idx="276">
                  <c:v>43070</c:v>
                </c:pt>
                <c:pt idx="277">
                  <c:v>43101</c:v>
                </c:pt>
                <c:pt idx="278">
                  <c:v>43132</c:v>
                </c:pt>
                <c:pt idx="279">
                  <c:v>43160</c:v>
                </c:pt>
                <c:pt idx="280">
                  <c:v>43191</c:v>
                </c:pt>
                <c:pt idx="281">
                  <c:v>43221</c:v>
                </c:pt>
                <c:pt idx="282">
                  <c:v>43252</c:v>
                </c:pt>
                <c:pt idx="283">
                  <c:v>43282</c:v>
                </c:pt>
                <c:pt idx="284">
                  <c:v>43313</c:v>
                </c:pt>
                <c:pt idx="285">
                  <c:v>43344</c:v>
                </c:pt>
                <c:pt idx="286">
                  <c:v>43374</c:v>
                </c:pt>
                <c:pt idx="287">
                  <c:v>43405</c:v>
                </c:pt>
                <c:pt idx="288">
                  <c:v>43435</c:v>
                </c:pt>
                <c:pt idx="289">
                  <c:v>43466</c:v>
                </c:pt>
                <c:pt idx="290">
                  <c:v>43497</c:v>
                </c:pt>
                <c:pt idx="291">
                  <c:v>43525</c:v>
                </c:pt>
                <c:pt idx="292">
                  <c:v>43556</c:v>
                </c:pt>
                <c:pt idx="293">
                  <c:v>43586</c:v>
                </c:pt>
                <c:pt idx="294">
                  <c:v>43617</c:v>
                </c:pt>
                <c:pt idx="295">
                  <c:v>43647</c:v>
                </c:pt>
                <c:pt idx="296">
                  <c:v>43678</c:v>
                </c:pt>
                <c:pt idx="297">
                  <c:v>43709</c:v>
                </c:pt>
                <c:pt idx="298">
                  <c:v>43739</c:v>
                </c:pt>
                <c:pt idx="299">
                  <c:v>43770</c:v>
                </c:pt>
                <c:pt idx="300">
                  <c:v>43800</c:v>
                </c:pt>
                <c:pt idx="301">
                  <c:v>43831</c:v>
                </c:pt>
                <c:pt idx="302">
                  <c:v>43862</c:v>
                </c:pt>
                <c:pt idx="303">
                  <c:v>43891</c:v>
                </c:pt>
                <c:pt idx="304">
                  <c:v>43922</c:v>
                </c:pt>
                <c:pt idx="305">
                  <c:v>43952</c:v>
                </c:pt>
                <c:pt idx="306">
                  <c:v>43983</c:v>
                </c:pt>
                <c:pt idx="307">
                  <c:v>44013</c:v>
                </c:pt>
                <c:pt idx="308">
                  <c:v>44044</c:v>
                </c:pt>
                <c:pt idx="309">
                  <c:v>44075</c:v>
                </c:pt>
                <c:pt idx="310">
                  <c:v>44105</c:v>
                </c:pt>
                <c:pt idx="311">
                  <c:v>44136</c:v>
                </c:pt>
                <c:pt idx="312">
                  <c:v>44166</c:v>
                </c:pt>
                <c:pt idx="313">
                  <c:v>44197</c:v>
                </c:pt>
                <c:pt idx="314">
                  <c:v>44228</c:v>
                </c:pt>
                <c:pt idx="315">
                  <c:v>44256</c:v>
                </c:pt>
                <c:pt idx="316">
                  <c:v>44287</c:v>
                </c:pt>
                <c:pt idx="317">
                  <c:v>44317</c:v>
                </c:pt>
                <c:pt idx="318">
                  <c:v>44348</c:v>
                </c:pt>
                <c:pt idx="319">
                  <c:v>44378</c:v>
                </c:pt>
                <c:pt idx="320">
                  <c:v>44409</c:v>
                </c:pt>
                <c:pt idx="321">
                  <c:v>44440</c:v>
                </c:pt>
                <c:pt idx="322">
                  <c:v>44470</c:v>
                </c:pt>
                <c:pt idx="323">
                  <c:v>44501</c:v>
                </c:pt>
                <c:pt idx="324">
                  <c:v>44531</c:v>
                </c:pt>
                <c:pt idx="325">
                  <c:v>44562</c:v>
                </c:pt>
                <c:pt idx="326">
                  <c:v>44593</c:v>
                </c:pt>
                <c:pt idx="327">
                  <c:v>44621</c:v>
                </c:pt>
                <c:pt idx="328">
                  <c:v>44652</c:v>
                </c:pt>
                <c:pt idx="329">
                  <c:v>44682</c:v>
                </c:pt>
                <c:pt idx="330">
                  <c:v>44713</c:v>
                </c:pt>
                <c:pt idx="331">
                  <c:v>44743</c:v>
                </c:pt>
                <c:pt idx="332">
                  <c:v>44774</c:v>
                </c:pt>
                <c:pt idx="333">
                  <c:v>44805</c:v>
                </c:pt>
                <c:pt idx="334">
                  <c:v>44835</c:v>
                </c:pt>
                <c:pt idx="335">
                  <c:v>44866</c:v>
                </c:pt>
                <c:pt idx="336">
                  <c:v>44896</c:v>
                </c:pt>
                <c:pt idx="337">
                  <c:v>44927</c:v>
                </c:pt>
                <c:pt idx="338">
                  <c:v>44958</c:v>
                </c:pt>
                <c:pt idx="339">
                  <c:v>44986</c:v>
                </c:pt>
                <c:pt idx="340">
                  <c:v>45017</c:v>
                </c:pt>
                <c:pt idx="341">
                  <c:v>45047</c:v>
                </c:pt>
                <c:pt idx="342">
                  <c:v>45078</c:v>
                </c:pt>
                <c:pt idx="343">
                  <c:v>45108</c:v>
                </c:pt>
                <c:pt idx="344">
                  <c:v>45139</c:v>
                </c:pt>
                <c:pt idx="345">
                  <c:v>45170</c:v>
                </c:pt>
                <c:pt idx="346">
                  <c:v>45200</c:v>
                </c:pt>
                <c:pt idx="347">
                  <c:v>45231</c:v>
                </c:pt>
                <c:pt idx="348">
                  <c:v>45261</c:v>
                </c:pt>
                <c:pt idx="349">
                  <c:v>45292</c:v>
                </c:pt>
                <c:pt idx="350">
                  <c:v>45323</c:v>
                </c:pt>
                <c:pt idx="351">
                  <c:v>45352</c:v>
                </c:pt>
                <c:pt idx="352">
                  <c:v>45383</c:v>
                </c:pt>
                <c:pt idx="353">
                  <c:v>45413</c:v>
                </c:pt>
                <c:pt idx="354">
                  <c:v>45444</c:v>
                </c:pt>
                <c:pt idx="355">
                  <c:v>45474</c:v>
                </c:pt>
                <c:pt idx="356">
                  <c:v>45505</c:v>
                </c:pt>
                <c:pt idx="357">
                  <c:v>45536</c:v>
                </c:pt>
                <c:pt idx="358">
                  <c:v>45566</c:v>
                </c:pt>
                <c:pt idx="359">
                  <c:v>45597</c:v>
                </c:pt>
                <c:pt idx="360">
                  <c:v>45627</c:v>
                </c:pt>
                <c:pt idx="361">
                  <c:v>45658</c:v>
                </c:pt>
                <c:pt idx="362">
                  <c:v>45689</c:v>
                </c:pt>
                <c:pt idx="363">
                  <c:v>45717</c:v>
                </c:pt>
                <c:pt idx="364">
                  <c:v>45748</c:v>
                </c:pt>
                <c:pt idx="365">
                  <c:v>45778</c:v>
                </c:pt>
                <c:pt idx="366">
                  <c:v>45809</c:v>
                </c:pt>
                <c:pt idx="367">
                  <c:v>45839</c:v>
                </c:pt>
                <c:pt idx="368">
                  <c:v>45870</c:v>
                </c:pt>
                <c:pt idx="369">
                  <c:v>45901</c:v>
                </c:pt>
                <c:pt idx="370">
                  <c:v>45931</c:v>
                </c:pt>
                <c:pt idx="371">
                  <c:v>45962</c:v>
                </c:pt>
                <c:pt idx="372">
                  <c:v>45992</c:v>
                </c:pt>
                <c:pt idx="373">
                  <c:v>46023</c:v>
                </c:pt>
                <c:pt idx="374">
                  <c:v>46054</c:v>
                </c:pt>
                <c:pt idx="375">
                  <c:v>46082</c:v>
                </c:pt>
                <c:pt idx="376">
                  <c:v>46113</c:v>
                </c:pt>
                <c:pt idx="377">
                  <c:v>46143</c:v>
                </c:pt>
                <c:pt idx="378">
                  <c:v>46174</c:v>
                </c:pt>
                <c:pt idx="379">
                  <c:v>46204</c:v>
                </c:pt>
                <c:pt idx="380">
                  <c:v>46235</c:v>
                </c:pt>
                <c:pt idx="381">
                  <c:v>46266</c:v>
                </c:pt>
                <c:pt idx="382">
                  <c:v>46296</c:v>
                </c:pt>
                <c:pt idx="383">
                  <c:v>46327</c:v>
                </c:pt>
                <c:pt idx="384">
                  <c:v>46357</c:v>
                </c:pt>
                <c:pt idx="385">
                  <c:v>46388</c:v>
                </c:pt>
                <c:pt idx="386">
                  <c:v>46419</c:v>
                </c:pt>
                <c:pt idx="387">
                  <c:v>46447</c:v>
                </c:pt>
                <c:pt idx="388">
                  <c:v>46478</c:v>
                </c:pt>
                <c:pt idx="389">
                  <c:v>46508</c:v>
                </c:pt>
                <c:pt idx="390">
                  <c:v>46539</c:v>
                </c:pt>
                <c:pt idx="391">
                  <c:v>46569</c:v>
                </c:pt>
                <c:pt idx="392">
                  <c:v>46600</c:v>
                </c:pt>
                <c:pt idx="393">
                  <c:v>46631</c:v>
                </c:pt>
                <c:pt idx="394">
                  <c:v>46661</c:v>
                </c:pt>
                <c:pt idx="395">
                  <c:v>46692</c:v>
                </c:pt>
                <c:pt idx="396">
                  <c:v>46722</c:v>
                </c:pt>
                <c:pt idx="397">
                  <c:v>46753</c:v>
                </c:pt>
                <c:pt idx="398">
                  <c:v>46784</c:v>
                </c:pt>
                <c:pt idx="399">
                  <c:v>46813</c:v>
                </c:pt>
                <c:pt idx="400">
                  <c:v>46844</c:v>
                </c:pt>
                <c:pt idx="401">
                  <c:v>46874</c:v>
                </c:pt>
                <c:pt idx="402">
                  <c:v>46905</c:v>
                </c:pt>
                <c:pt idx="403">
                  <c:v>46935</c:v>
                </c:pt>
                <c:pt idx="404">
                  <c:v>46966</c:v>
                </c:pt>
                <c:pt idx="405">
                  <c:v>46997</c:v>
                </c:pt>
                <c:pt idx="406">
                  <c:v>47027</c:v>
                </c:pt>
              </c:numCache>
            </c:numRef>
          </c:cat>
          <c:val>
            <c:numRef>
              <c:f>Proyeccion_NPL!$AL$5:$AL$411</c:f>
              <c:numCache>
                <c:formatCode>0.0</c:formatCode>
                <c:ptCount val="407"/>
                <c:pt idx="0">
                  <c:v>411.16813999999999</c:v>
                </c:pt>
                <c:pt idx="1">
                  <c:v>477.61451</c:v>
                </c:pt>
                <c:pt idx="2">
                  <c:v>511.89638000000002</c:v>
                </c:pt>
                <c:pt idx="3">
                  <c:v>509.42082999999997</c:v>
                </c:pt>
                <c:pt idx="4">
                  <c:v>531.89046000000008</c:v>
                </c:pt>
                <c:pt idx="5">
                  <c:v>533.74045000000001</c:v>
                </c:pt>
                <c:pt idx="6">
                  <c:v>529.12972000000002</c:v>
                </c:pt>
                <c:pt idx="7">
                  <c:v>641.29951999999992</c:v>
                </c:pt>
                <c:pt idx="8">
                  <c:v>662.50680999999986</c:v>
                </c:pt>
                <c:pt idx="9">
                  <c:v>649.97139000000016</c:v>
                </c:pt>
                <c:pt idx="10">
                  <c:v>703.51071000000013</c:v>
                </c:pt>
                <c:pt idx="11">
                  <c:v>725.00083999999993</c:v>
                </c:pt>
                <c:pt idx="12">
                  <c:v>656.73165999999992</c:v>
                </c:pt>
                <c:pt idx="13">
                  <c:v>759.31187999999997</c:v>
                </c:pt>
                <c:pt idx="14">
                  <c:v>806.2290999999999</c:v>
                </c:pt>
                <c:pt idx="15">
                  <c:v>809.17201999999997</c:v>
                </c:pt>
                <c:pt idx="16">
                  <c:v>895.77895999999998</c:v>
                </c:pt>
                <c:pt idx="17">
                  <c:v>924.85888</c:v>
                </c:pt>
                <c:pt idx="18">
                  <c:v>903.9396999999999</c:v>
                </c:pt>
                <c:pt idx="19">
                  <c:v>1012.8559299999999</c:v>
                </c:pt>
                <c:pt idx="20">
                  <c:v>1104.89159</c:v>
                </c:pt>
                <c:pt idx="21">
                  <c:v>1088.7846399999999</c:v>
                </c:pt>
                <c:pt idx="22">
                  <c:v>1191.3719699999999</c:v>
                </c:pt>
                <c:pt idx="23">
                  <c:v>1253.68552</c:v>
                </c:pt>
                <c:pt idx="24">
                  <c:v>1187.63572</c:v>
                </c:pt>
                <c:pt idx="25">
                  <c:v>1370.1327499999998</c:v>
                </c:pt>
                <c:pt idx="26">
                  <c:v>1380.49629</c:v>
                </c:pt>
                <c:pt idx="27">
                  <c:v>1396.0562199999999</c:v>
                </c:pt>
                <c:pt idx="28">
                  <c:v>1468.6465000000003</c:v>
                </c:pt>
                <c:pt idx="29">
                  <c:v>1473.2294999999997</c:v>
                </c:pt>
                <c:pt idx="30">
                  <c:v>1415.94631</c:v>
                </c:pt>
                <c:pt idx="31">
                  <c:v>1502.13455</c:v>
                </c:pt>
                <c:pt idx="32">
                  <c:v>1568.0920999999998</c:v>
                </c:pt>
                <c:pt idx="33">
                  <c:v>1569.0705199999998</c:v>
                </c:pt>
                <c:pt idx="34">
                  <c:v>1562.3387600000003</c:v>
                </c:pt>
                <c:pt idx="35">
                  <c:v>1613.2790699999998</c:v>
                </c:pt>
                <c:pt idx="36">
                  <c:v>1433.2468299999998</c:v>
                </c:pt>
                <c:pt idx="37">
                  <c:v>1515.5727300000001</c:v>
                </c:pt>
                <c:pt idx="38">
                  <c:v>1670.7597599999999</c:v>
                </c:pt>
                <c:pt idx="39">
                  <c:v>1825.85915</c:v>
                </c:pt>
                <c:pt idx="40">
                  <c:v>1888.65696</c:v>
                </c:pt>
                <c:pt idx="41">
                  <c:v>1899.69571</c:v>
                </c:pt>
                <c:pt idx="42">
                  <c:v>1948.7139100000002</c:v>
                </c:pt>
                <c:pt idx="43">
                  <c:v>2065.89329</c:v>
                </c:pt>
                <c:pt idx="44">
                  <c:v>2230.7110400000001</c:v>
                </c:pt>
                <c:pt idx="45">
                  <c:v>2230.89624</c:v>
                </c:pt>
                <c:pt idx="46">
                  <c:v>2511.2473599999994</c:v>
                </c:pt>
                <c:pt idx="47">
                  <c:v>2777.6065100000001</c:v>
                </c:pt>
                <c:pt idx="48">
                  <c:v>2475.4037999999991</c:v>
                </c:pt>
                <c:pt idx="49">
                  <c:v>2866.5638800000002</c:v>
                </c:pt>
                <c:pt idx="50">
                  <c:v>3035.9837600000001</c:v>
                </c:pt>
                <c:pt idx="51">
                  <c:v>3160.3942299999994</c:v>
                </c:pt>
                <c:pt idx="52">
                  <c:v>3364.6000600000002</c:v>
                </c:pt>
                <c:pt idx="53">
                  <c:v>3543.6827899999998</c:v>
                </c:pt>
                <c:pt idx="54">
                  <c:v>3230.3544200000056</c:v>
                </c:pt>
                <c:pt idx="55">
                  <c:v>3219.7589400000002</c:v>
                </c:pt>
                <c:pt idx="56">
                  <c:v>3075.88861</c:v>
                </c:pt>
                <c:pt idx="57">
                  <c:v>3144.9057299999999</c:v>
                </c:pt>
                <c:pt idx="58">
                  <c:v>3244.73479</c:v>
                </c:pt>
                <c:pt idx="59">
                  <c:v>3686.52828</c:v>
                </c:pt>
                <c:pt idx="60">
                  <c:v>2785.4965099999999</c:v>
                </c:pt>
                <c:pt idx="61">
                  <c:v>2652.7399300000002</c:v>
                </c:pt>
                <c:pt idx="62">
                  <c:v>2721.0853700000002</c:v>
                </c:pt>
                <c:pt idx="63">
                  <c:v>2641.4343900000003</c:v>
                </c:pt>
                <c:pt idx="64">
                  <c:v>2660.7014300000001</c:v>
                </c:pt>
                <c:pt idx="65">
                  <c:v>2658.3551699999998</c:v>
                </c:pt>
                <c:pt idx="66">
                  <c:v>2483.5263300000001</c:v>
                </c:pt>
                <c:pt idx="67">
                  <c:v>2701.3412400000002</c:v>
                </c:pt>
                <c:pt idx="68">
                  <c:v>2668.7548099999999</c:v>
                </c:pt>
                <c:pt idx="69">
                  <c:v>2550.9864400000001</c:v>
                </c:pt>
                <c:pt idx="70">
                  <c:v>2245.7720199999999</c:v>
                </c:pt>
                <c:pt idx="71">
                  <c:v>2077.03962</c:v>
                </c:pt>
                <c:pt idx="72">
                  <c:v>1916.1196699999998</c:v>
                </c:pt>
                <c:pt idx="73">
                  <c:v>2062.7683999999999</c:v>
                </c:pt>
                <c:pt idx="74">
                  <c:v>1979.85466</c:v>
                </c:pt>
                <c:pt idx="75">
                  <c:v>1929.7325600000001</c:v>
                </c:pt>
                <c:pt idx="76">
                  <c:v>2013.09043</c:v>
                </c:pt>
                <c:pt idx="77">
                  <c:v>1979.5733500000001</c:v>
                </c:pt>
                <c:pt idx="78">
                  <c:v>1864.3684599999999</c:v>
                </c:pt>
                <c:pt idx="79">
                  <c:v>1902.99856</c:v>
                </c:pt>
                <c:pt idx="80">
                  <c:v>1869.7236399999999</c:v>
                </c:pt>
                <c:pt idx="81">
                  <c:v>1734.4043000000001</c:v>
                </c:pt>
                <c:pt idx="82">
                  <c:v>1694.78918</c:v>
                </c:pt>
                <c:pt idx="83">
                  <c:v>1639.3213799999999</c:v>
                </c:pt>
                <c:pt idx="84">
                  <c:v>1426.5808999999999</c:v>
                </c:pt>
                <c:pt idx="85">
                  <c:v>1794.7543000000001</c:v>
                </c:pt>
                <c:pt idx="86">
                  <c:v>1767.0409399999999</c:v>
                </c:pt>
                <c:pt idx="87">
                  <c:v>1682.98405</c:v>
                </c:pt>
                <c:pt idx="88">
                  <c:v>1652.0656799999999</c:v>
                </c:pt>
                <c:pt idx="89">
                  <c:v>1587.7057399999946</c:v>
                </c:pt>
                <c:pt idx="90">
                  <c:v>1474.79656</c:v>
                </c:pt>
                <c:pt idx="91">
                  <c:v>1447.12093</c:v>
                </c:pt>
                <c:pt idx="92">
                  <c:v>1416.1290300000001</c:v>
                </c:pt>
                <c:pt idx="93">
                  <c:v>1359.3842199999999</c:v>
                </c:pt>
                <c:pt idx="94">
                  <c:v>1334.0336200000002</c:v>
                </c:pt>
                <c:pt idx="95">
                  <c:v>1340.91452</c:v>
                </c:pt>
                <c:pt idx="96">
                  <c:v>1211.1286399999999</c:v>
                </c:pt>
                <c:pt idx="97">
                  <c:v>1199.6672599999999</c:v>
                </c:pt>
                <c:pt idx="98">
                  <c:v>1242.9595099999999</c:v>
                </c:pt>
                <c:pt idx="99">
                  <c:v>1192.3183000000001</c:v>
                </c:pt>
                <c:pt idx="100">
                  <c:v>1153.13184</c:v>
                </c:pt>
                <c:pt idx="101">
                  <c:v>1187.8461100000002</c:v>
                </c:pt>
                <c:pt idx="102">
                  <c:v>1078.5317600000001</c:v>
                </c:pt>
                <c:pt idx="103">
                  <c:v>1050.0101399999999</c:v>
                </c:pt>
                <c:pt idx="104">
                  <c:v>1053.8505299999999</c:v>
                </c:pt>
                <c:pt idx="105">
                  <c:v>999.57566000000008</c:v>
                </c:pt>
                <c:pt idx="106">
                  <c:v>973.80461999999727</c:v>
                </c:pt>
                <c:pt idx="107">
                  <c:v>896.79462999999896</c:v>
                </c:pt>
                <c:pt idx="108">
                  <c:v>819.22153000000117</c:v>
                </c:pt>
                <c:pt idx="109">
                  <c:v>1006.9800300000087</c:v>
                </c:pt>
                <c:pt idx="110">
                  <c:v>988.10156000000234</c:v>
                </c:pt>
                <c:pt idx="111">
                  <c:v>950.16774999999996</c:v>
                </c:pt>
                <c:pt idx="112">
                  <c:v>980.00903999999912</c:v>
                </c:pt>
                <c:pt idx="113">
                  <c:v>945.14164999999855</c:v>
                </c:pt>
                <c:pt idx="114">
                  <c:v>930.83702000000324</c:v>
                </c:pt>
                <c:pt idx="115">
                  <c:v>987.20885999999939</c:v>
                </c:pt>
                <c:pt idx="116">
                  <c:v>975.56512999999518</c:v>
                </c:pt>
                <c:pt idx="117">
                  <c:v>922.50630000000444</c:v>
                </c:pt>
                <c:pt idx="118">
                  <c:v>917.18483999999614</c:v>
                </c:pt>
                <c:pt idx="119">
                  <c:v>886.27696000000094</c:v>
                </c:pt>
                <c:pt idx="120">
                  <c:v>783.71628000000123</c:v>
                </c:pt>
                <c:pt idx="121">
                  <c:v>858.46765999999639</c:v>
                </c:pt>
                <c:pt idx="122">
                  <c:v>835.13521000000094</c:v>
                </c:pt>
                <c:pt idx="123">
                  <c:v>869.52700000000004</c:v>
                </c:pt>
                <c:pt idx="124">
                  <c:v>875.10814999999855</c:v>
                </c:pt>
                <c:pt idx="125">
                  <c:v>901.37435999999195</c:v>
                </c:pt>
                <c:pt idx="126">
                  <c:v>835.48903999999914</c:v>
                </c:pt>
                <c:pt idx="127">
                  <c:v>915.57273999999461</c:v>
                </c:pt>
                <c:pt idx="128">
                  <c:v>892.54379999999696</c:v>
                </c:pt>
                <c:pt idx="129">
                  <c:v>879.81385999999941</c:v>
                </c:pt>
                <c:pt idx="130">
                  <c:v>899.19074999999998</c:v>
                </c:pt>
                <c:pt idx="131">
                  <c:v>881.77797000000623</c:v>
                </c:pt>
                <c:pt idx="132">
                  <c:v>768.61162000000479</c:v>
                </c:pt>
                <c:pt idx="133">
                  <c:v>896.05881999999997</c:v>
                </c:pt>
                <c:pt idx="134">
                  <c:v>931.77278000000865</c:v>
                </c:pt>
                <c:pt idx="135">
                  <c:v>962.24335000000144</c:v>
                </c:pt>
                <c:pt idx="136">
                  <c:v>1073.32779</c:v>
                </c:pt>
                <c:pt idx="137">
                  <c:v>1025.8026</c:v>
                </c:pt>
                <c:pt idx="138">
                  <c:v>967.63726999999585</c:v>
                </c:pt>
                <c:pt idx="139">
                  <c:v>1087.55611</c:v>
                </c:pt>
                <c:pt idx="140">
                  <c:v>939.95278999999914</c:v>
                </c:pt>
                <c:pt idx="141">
                  <c:v>1015.2741300000101</c:v>
                </c:pt>
                <c:pt idx="142">
                  <c:v>1014.4124399999999</c:v>
                </c:pt>
                <c:pt idx="143">
                  <c:v>970.58968999999763</c:v>
                </c:pt>
                <c:pt idx="144">
                  <c:v>934.1960300000012</c:v>
                </c:pt>
                <c:pt idx="145">
                  <c:v>1035.12797</c:v>
                </c:pt>
                <c:pt idx="146">
                  <c:v>1094.4902099999933</c:v>
                </c:pt>
                <c:pt idx="147">
                  <c:v>1092.9599999999925</c:v>
                </c:pt>
                <c:pt idx="148">
                  <c:v>1251.7791399999999</c:v>
                </c:pt>
                <c:pt idx="149">
                  <c:v>1206.8683099999948</c:v>
                </c:pt>
                <c:pt idx="150">
                  <c:v>1243.94245</c:v>
                </c:pt>
                <c:pt idx="151">
                  <c:v>1359.729150000006</c:v>
                </c:pt>
                <c:pt idx="152">
                  <c:v>1390.0645800000132</c:v>
                </c:pt>
                <c:pt idx="153">
                  <c:v>1419.0225400000065</c:v>
                </c:pt>
                <c:pt idx="154">
                  <c:v>1493.2085300000001</c:v>
                </c:pt>
                <c:pt idx="155">
                  <c:v>1626.3958699999898</c:v>
                </c:pt>
                <c:pt idx="156">
                  <c:v>1565.42786</c:v>
                </c:pt>
                <c:pt idx="157">
                  <c:v>1715.5758600000001</c:v>
                </c:pt>
                <c:pt idx="158">
                  <c:v>1837.8489099999999</c:v>
                </c:pt>
                <c:pt idx="159">
                  <c:v>1995.5787600000053</c:v>
                </c:pt>
                <c:pt idx="160">
                  <c:v>2014.5571799999923</c:v>
                </c:pt>
                <c:pt idx="161">
                  <c:v>2198.0837599999904</c:v>
                </c:pt>
                <c:pt idx="162">
                  <c:v>2214.873849999994</c:v>
                </c:pt>
                <c:pt idx="163">
                  <c:v>2276.9830000000002</c:v>
                </c:pt>
                <c:pt idx="164">
                  <c:v>2396.2943000000118</c:v>
                </c:pt>
                <c:pt idx="165">
                  <c:v>2409.4256299999997</c:v>
                </c:pt>
                <c:pt idx="166">
                  <c:v>2504.23234</c:v>
                </c:pt>
                <c:pt idx="167">
                  <c:v>2723.1180299999996</c:v>
                </c:pt>
                <c:pt idx="168">
                  <c:v>2506.0016099999998</c:v>
                </c:pt>
                <c:pt idx="169">
                  <c:v>2799.5529599999936</c:v>
                </c:pt>
                <c:pt idx="170">
                  <c:v>2892.2446099999843</c:v>
                </c:pt>
                <c:pt idx="171">
                  <c:v>2944.1523399999996</c:v>
                </c:pt>
                <c:pt idx="172">
                  <c:v>3051.6670199999999</c:v>
                </c:pt>
                <c:pt idx="173">
                  <c:v>3128.7284900000095</c:v>
                </c:pt>
                <c:pt idx="174">
                  <c:v>3133.2880200000109</c:v>
                </c:pt>
                <c:pt idx="175">
                  <c:v>3148.0927500000148</c:v>
                </c:pt>
                <c:pt idx="176">
                  <c:v>3253.431900000006</c:v>
                </c:pt>
                <c:pt idx="177">
                  <c:v>3101.5051600000002</c:v>
                </c:pt>
                <c:pt idx="178">
                  <c:v>3132.6804899999947</c:v>
                </c:pt>
                <c:pt idx="179">
                  <c:v>3242.5529200000019</c:v>
                </c:pt>
                <c:pt idx="180">
                  <c:v>2899.6057700000001</c:v>
                </c:pt>
                <c:pt idx="181">
                  <c:v>3122.4534000000058</c:v>
                </c:pt>
                <c:pt idx="182">
                  <c:v>3201.8537700000002</c:v>
                </c:pt>
                <c:pt idx="183">
                  <c:v>3262.9846699999871</c:v>
                </c:pt>
                <c:pt idx="184">
                  <c:v>3346.55672</c:v>
                </c:pt>
                <c:pt idx="185">
                  <c:v>3192.9210599999874</c:v>
                </c:pt>
                <c:pt idx="186">
                  <c:v>2957.1093100000003</c:v>
                </c:pt>
                <c:pt idx="187">
                  <c:v>3057.0186199999898</c:v>
                </c:pt>
                <c:pt idx="188">
                  <c:v>2988.8016899999998</c:v>
                </c:pt>
                <c:pt idx="189">
                  <c:v>2675.5381999999881</c:v>
                </c:pt>
                <c:pt idx="190">
                  <c:v>2698.7237299999892</c:v>
                </c:pt>
                <c:pt idx="191">
                  <c:v>2648.6178200000077</c:v>
                </c:pt>
                <c:pt idx="192">
                  <c:v>2290.1678400000001</c:v>
                </c:pt>
                <c:pt idx="193">
                  <c:v>2529.610950000003</c:v>
                </c:pt>
                <c:pt idx="194">
                  <c:v>2540.8616799999922</c:v>
                </c:pt>
                <c:pt idx="195">
                  <c:v>2592.969680000007</c:v>
                </c:pt>
                <c:pt idx="196">
                  <c:v>2584.244949999988</c:v>
                </c:pt>
                <c:pt idx="197">
                  <c:v>2423.625329999998</c:v>
                </c:pt>
                <c:pt idx="198">
                  <c:v>2356.1710100000055</c:v>
                </c:pt>
                <c:pt idx="199">
                  <c:v>2544.2589800000042</c:v>
                </c:pt>
                <c:pt idx="200">
                  <c:v>2499.1364299999923</c:v>
                </c:pt>
                <c:pt idx="201">
                  <c:v>2560.681819999993</c:v>
                </c:pt>
                <c:pt idx="202">
                  <c:v>2665.52025</c:v>
                </c:pt>
                <c:pt idx="203">
                  <c:v>2537.9291100000141</c:v>
                </c:pt>
                <c:pt idx="204">
                  <c:v>2196.4973399999885</c:v>
                </c:pt>
                <c:pt idx="205">
                  <c:v>2452.810330000013</c:v>
                </c:pt>
                <c:pt idx="206">
                  <c:v>2547.5065600000025</c:v>
                </c:pt>
                <c:pt idx="207">
                  <c:v>2536.1576800000071</c:v>
                </c:pt>
                <c:pt idx="208">
                  <c:v>2777.4919599999935</c:v>
                </c:pt>
                <c:pt idx="209">
                  <c:v>2699.6800500000118</c:v>
                </c:pt>
                <c:pt idx="210">
                  <c:v>2656.6038700000049</c:v>
                </c:pt>
                <c:pt idx="211">
                  <c:v>2935.9852500000002</c:v>
                </c:pt>
                <c:pt idx="212">
                  <c:v>2803.553039999962</c:v>
                </c:pt>
                <c:pt idx="213">
                  <c:v>2792.5237700000107</c:v>
                </c:pt>
                <c:pt idx="214">
                  <c:v>2787.4983900000157</c:v>
                </c:pt>
                <c:pt idx="215">
                  <c:v>2936.814580000043</c:v>
                </c:pt>
                <c:pt idx="216">
                  <c:v>2815.4446499999763</c:v>
                </c:pt>
                <c:pt idx="217">
                  <c:v>3092.9612299999894</c:v>
                </c:pt>
                <c:pt idx="218">
                  <c:v>3077.2314900000097</c:v>
                </c:pt>
                <c:pt idx="219">
                  <c:v>3304.0815800000132</c:v>
                </c:pt>
                <c:pt idx="220">
                  <c:v>3468.3071200000049</c:v>
                </c:pt>
                <c:pt idx="221">
                  <c:v>3222.7645299999713</c:v>
                </c:pt>
                <c:pt idx="222">
                  <c:v>3188.2558499999941</c:v>
                </c:pt>
                <c:pt idx="223">
                  <c:v>3244.4984800000193</c:v>
                </c:pt>
                <c:pt idx="224">
                  <c:v>3444.9794600000082</c:v>
                </c:pt>
                <c:pt idx="225">
                  <c:v>3514.0918700000047</c:v>
                </c:pt>
                <c:pt idx="226">
                  <c:v>3489.1708899999858</c:v>
                </c:pt>
                <c:pt idx="227">
                  <c:v>3661.8772000000181</c:v>
                </c:pt>
                <c:pt idx="228">
                  <c:v>3413.0245199999808</c:v>
                </c:pt>
                <c:pt idx="229">
                  <c:v>3674.9192899999916</c:v>
                </c:pt>
                <c:pt idx="230">
                  <c:v>3784.9916100000141</c:v>
                </c:pt>
                <c:pt idx="231">
                  <c:v>3960.6579300000071</c:v>
                </c:pt>
                <c:pt idx="232">
                  <c:v>4157.1326400000153</c:v>
                </c:pt>
                <c:pt idx="233">
                  <c:v>4104.8044600000085</c:v>
                </c:pt>
                <c:pt idx="234">
                  <c:v>4179.3387600000206</c:v>
                </c:pt>
                <c:pt idx="235">
                  <c:v>4200.7456500000062</c:v>
                </c:pt>
                <c:pt idx="236">
                  <c:v>4433.1605</c:v>
                </c:pt>
                <c:pt idx="237">
                  <c:v>4431.1929900000096</c:v>
                </c:pt>
                <c:pt idx="238">
                  <c:v>4394.4720499999521</c:v>
                </c:pt>
                <c:pt idx="239">
                  <c:v>4467.8684299999777</c:v>
                </c:pt>
                <c:pt idx="240">
                  <c:v>4356.9941400000152</c:v>
                </c:pt>
                <c:pt idx="241">
                  <c:v>4460.2541400000009</c:v>
                </c:pt>
                <c:pt idx="242">
                  <c:v>4559.1394299999993</c:v>
                </c:pt>
                <c:pt idx="243">
                  <c:v>4601.8342300000004</c:v>
                </c:pt>
                <c:pt idx="244">
                  <c:v>4688.9351599999991</c:v>
                </c:pt>
                <c:pt idx="245">
                  <c:v>4719.9141800000007</c:v>
                </c:pt>
                <c:pt idx="246">
                  <c:v>4819.2630600000002</c:v>
                </c:pt>
                <c:pt idx="247">
                  <c:v>4903.1140500000001</c:v>
                </c:pt>
                <c:pt idx="248">
                  <c:v>5101.7450400000007</c:v>
                </c:pt>
                <c:pt idx="249">
                  <c:v>5132.9745899999998</c:v>
                </c:pt>
                <c:pt idx="250">
                  <c:v>4994.7102999999997</c:v>
                </c:pt>
                <c:pt idx="251">
                  <c:v>5208.8152399999999</c:v>
                </c:pt>
                <c:pt idx="252">
                  <c:v>4799.2716899999996</c:v>
                </c:pt>
                <c:pt idx="253">
                  <c:v>5358.8647300000002</c:v>
                </c:pt>
                <c:pt idx="254">
                  <c:v>5713.5269900000012</c:v>
                </c:pt>
                <c:pt idx="255">
                  <c:v>5783.0789599999998</c:v>
                </c:pt>
                <c:pt idx="256">
                  <c:v>5900.1660300000003</c:v>
                </c:pt>
                <c:pt idx="257">
                  <c:v>5870.3012700000018</c:v>
                </c:pt>
                <c:pt idx="258">
                  <c:v>5180.89696</c:v>
                </c:pt>
                <c:pt idx="259">
                  <c:v>5811.6450900000018</c:v>
                </c:pt>
                <c:pt idx="260">
                  <c:v>5825.5800499999996</c:v>
                </c:pt>
                <c:pt idx="261">
                  <c:v>5789.8032999999996</c:v>
                </c:pt>
                <c:pt idx="262">
                  <c:v>6179.4913399999987</c:v>
                </c:pt>
                <c:pt idx="263">
                  <c:v>6171.2677900000008</c:v>
                </c:pt>
                <c:pt idx="264">
                  <c:v>5392.1585200000018</c:v>
                </c:pt>
                <c:pt idx="265">
                  <c:v>7250.6922399999994</c:v>
                </c:pt>
                <c:pt idx="266">
                  <c:v>7255.6889200000005</c:v>
                </c:pt>
                <c:pt idx="267">
                  <c:v>7816.0333799999999</c:v>
                </c:pt>
                <c:pt idx="268">
                  <c:v>8366.2295900000008</c:v>
                </c:pt>
                <c:pt idx="269">
                  <c:v>8519.7608900000014</c:v>
                </c:pt>
                <c:pt idx="270">
                  <c:v>8573.5945100000008</c:v>
                </c:pt>
                <c:pt idx="271">
                  <c:v>8945.0368900000012</c:v>
                </c:pt>
                <c:pt idx="272">
                  <c:v>9107.3181700000005</c:v>
                </c:pt>
                <c:pt idx="273">
                  <c:v>9242.2618700000003</c:v>
                </c:pt>
                <c:pt idx="274">
                  <c:v>9176.1020600000011</c:v>
                </c:pt>
                <c:pt idx="275">
                  <c:v>9292.4157400000004</c:v>
                </c:pt>
                <c:pt idx="276">
                  <c:v>8878.8104700000004</c:v>
                </c:pt>
                <c:pt idx="277">
                  <c:v>9601.1254899999985</c:v>
                </c:pt>
                <c:pt idx="278">
                  <c:v>10518.297459999998</c:v>
                </c:pt>
                <c:pt idx="279">
                  <c:v>10820.50757</c:v>
                </c:pt>
                <c:pt idx="280">
                  <c:v>11115.868110000003</c:v>
                </c:pt>
                <c:pt idx="281">
                  <c:v>11407.288420000003</c:v>
                </c:pt>
                <c:pt idx="282">
                  <c:v>11516.381429999999</c:v>
                </c:pt>
                <c:pt idx="283">
                  <c:v>11862.20198</c:v>
                </c:pt>
                <c:pt idx="284">
                  <c:v>11650.377470000003</c:v>
                </c:pt>
                <c:pt idx="285">
                  <c:v>11703.307200000001</c:v>
                </c:pt>
                <c:pt idx="286">
                  <c:v>11841.145780000001</c:v>
                </c:pt>
                <c:pt idx="287">
                  <c:v>11637.309019999999</c:v>
                </c:pt>
                <c:pt idx="288">
                  <c:v>10908.936150000001</c:v>
                </c:pt>
                <c:pt idx="289">
                  <c:v>11403.679920000002</c:v>
                </c:pt>
                <c:pt idx="290">
                  <c:v>11539.272940000001</c:v>
                </c:pt>
                <c:pt idx="291">
                  <c:v>11941.95487</c:v>
                </c:pt>
                <c:pt idx="292">
                  <c:v>12374.5666</c:v>
                </c:pt>
                <c:pt idx="293">
                  <c:v>12219.793600000001</c:v>
                </c:pt>
                <c:pt idx="294">
                  <c:v>11577.010950000002</c:v>
                </c:pt>
                <c:pt idx="295">
                  <c:v>11840.56626</c:v>
                </c:pt>
                <c:pt idx="296">
                  <c:v>11027.920590000002</c:v>
                </c:pt>
                <c:pt idx="297">
                  <c:v>10808.58749</c:v>
                </c:pt>
                <c:pt idx="298">
                  <c:v>11522.040489999999</c:v>
                </c:pt>
                <c:pt idx="299">
                  <c:v>11889.162339999997</c:v>
                </c:pt>
                <c:pt idx="300">
                  <c:v>10681.624199999998</c:v>
                </c:pt>
                <c:pt idx="301">
                  <c:v>11177.30307</c:v>
                </c:pt>
                <c:pt idx="302">
                  <c:v>11802.94802</c:v>
                </c:pt>
                <c:pt idx="303">
                  <c:v>12021.319960000001</c:v>
                </c:pt>
                <c:pt idx="304">
                  <c:v>12374.75203</c:v>
                </c:pt>
                <c:pt idx="305">
                  <c:v>11726.182809999998</c:v>
                </c:pt>
                <c:pt idx="306">
                  <c:v>11279.70947</c:v>
                </c:pt>
                <c:pt idx="307">
                  <c:v>11808.742389999999</c:v>
                </c:pt>
                <c:pt idx="308">
                  <c:v>12687.050209999998</c:v>
                </c:pt>
                <c:pt idx="309">
                  <c:v>12846.9534</c:v>
                </c:pt>
                <c:pt idx="310">
                  <c:v>12796.702720000003</c:v>
                </c:pt>
                <c:pt idx="311">
                  <c:v>12942.643800000002</c:v>
                </c:pt>
                <c:pt idx="312">
                  <c:v>12075.23834</c:v>
                </c:pt>
                <c:pt idx="313">
                  <c:v>12350.875110000003</c:v>
                </c:pt>
                <c:pt idx="314">
                  <c:v>11980.590309999998</c:v>
                </c:pt>
                <c:pt idx="315">
                  <c:v>11907.057849999999</c:v>
                </c:pt>
                <c:pt idx="316">
                  <c:v>12111.882820000001</c:v>
                </c:pt>
                <c:pt idx="317">
                  <c:v>12311.563320000003</c:v>
                </c:pt>
                <c:pt idx="318">
                  <c:v>11854.038769999999</c:v>
                </c:pt>
                <c:pt idx="319">
                  <c:v>12043.235750000002</c:v>
                </c:pt>
                <c:pt idx="320">
                  <c:v>11899.574620000003</c:v>
                </c:pt>
                <c:pt idx="321">
                  <c:v>11246.326759999998</c:v>
                </c:pt>
                <c:pt idx="322">
                  <c:v>11471.95009</c:v>
                </c:pt>
                <c:pt idx="323">
                  <c:v>11524.75783</c:v>
                </c:pt>
                <c:pt idx="324">
                  <c:v>10657.098909999999</c:v>
                </c:pt>
                <c:pt idx="325">
                  <c:v>11600.070240000001</c:v>
                </c:pt>
                <c:pt idx="326">
                  <c:v>11199.6857</c:v>
                </c:pt>
                <c:pt idx="327">
                  <c:v>10603.53772</c:v>
                </c:pt>
                <c:pt idx="328">
                  <c:v>10547.785209999998</c:v>
                </c:pt>
                <c:pt idx="329">
                  <c:v>10425.24418</c:v>
                </c:pt>
                <c:pt idx="330">
                  <c:v>10096.725390000003</c:v>
                </c:pt>
                <c:pt idx="331">
                  <c:v>9770.8754300000019</c:v>
                </c:pt>
                <c:pt idx="332">
                  <c:v>9702.1764399999993</c:v>
                </c:pt>
                <c:pt idx="333">
                  <c:v>9596.1284600000017</c:v>
                </c:pt>
                <c:pt idx="334">
                  <c:v>9808.8465499999984</c:v>
                </c:pt>
                <c:pt idx="335">
                  <c:v>9655.9294500000015</c:v>
                </c:pt>
                <c:pt idx="336">
                  <c:v>9172.6189100000029</c:v>
                </c:pt>
                <c:pt idx="337">
                  <c:v>9875.0149699999984</c:v>
                </c:pt>
                <c:pt idx="338">
                  <c:v>10067.482050000002</c:v>
                </c:pt>
                <c:pt idx="339">
                  <c:v>10675.289279999999</c:v>
                </c:pt>
                <c:pt idx="340">
                  <c:v>11331.090129999999</c:v>
                </c:pt>
                <c:pt idx="341">
                  <c:v>11533.303490000002</c:v>
                </c:pt>
                <c:pt idx="342">
                  <c:v>11901.489189999998</c:v>
                </c:pt>
                <c:pt idx="343">
                  <c:v>12963.533200000002</c:v>
                </c:pt>
                <c:pt idx="344">
                  <c:v>12442.21686</c:v>
                </c:pt>
                <c:pt idx="345">
                  <c:v>13988.756954916489</c:v>
                </c:pt>
                <c:pt idx="346">
                  <c:v>14670.65463260355</c:v>
                </c:pt>
                <c:pt idx="347">
                  <c:v>15546.035067337878</c:v>
                </c:pt>
                <c:pt idx="348">
                  <c:v>16083.741106445537</c:v>
                </c:pt>
                <c:pt idx="349">
                  <c:v>15953.998959029244</c:v>
                </c:pt>
                <c:pt idx="350">
                  <c:v>16159.445386577752</c:v>
                </c:pt>
                <c:pt idx="351">
                  <c:v>15455.626705351995</c:v>
                </c:pt>
                <c:pt idx="352">
                  <c:v>16073.039834296451</c:v>
                </c:pt>
                <c:pt idx="353">
                  <c:v>15856.521510269184</c:v>
                </c:pt>
                <c:pt idx="354">
                  <c:v>15630.090076052602</c:v>
                </c:pt>
                <c:pt idx="355">
                  <c:v>16507.877994678409</c:v>
                </c:pt>
                <c:pt idx="356">
                  <c:v>15818.864947279813</c:v>
                </c:pt>
                <c:pt idx="357">
                  <c:v>15970.647295955663</c:v>
                </c:pt>
                <c:pt idx="358">
                  <c:v>15898.165599906346</c:v>
                </c:pt>
                <c:pt idx="359">
                  <c:v>15273.563630105573</c:v>
                </c:pt>
                <c:pt idx="360">
                  <c:v>14086.724162903001</c:v>
                </c:pt>
                <c:pt idx="361">
                  <c:v>14094.762729374008</c:v>
                </c:pt>
                <c:pt idx="362">
                  <c:v>13999.884365022694</c:v>
                </c:pt>
                <c:pt idx="363">
                  <c:v>12478.339693331462</c:v>
                </c:pt>
                <c:pt idx="364">
                  <c:v>12591.226786052704</c:v>
                </c:pt>
                <c:pt idx="365">
                  <c:v>11962.051178121825</c:v>
                </c:pt>
                <c:pt idx="366">
                  <c:v>10642.984103667586</c:v>
                </c:pt>
                <c:pt idx="367">
                  <c:v>11388.790606976107</c:v>
                </c:pt>
                <c:pt idx="368">
                  <c:v>11371.093085846958</c:v>
                </c:pt>
                <c:pt idx="369">
                  <c:v>11679.844725543124</c:v>
                </c:pt>
                <c:pt idx="370">
                  <c:v>11621.255254901007</c:v>
                </c:pt>
                <c:pt idx="371">
                  <c:v>11045.306002683381</c:v>
                </c:pt>
                <c:pt idx="372">
                  <c:v>10717.139238521107</c:v>
                </c:pt>
                <c:pt idx="373">
                  <c:v>11078.4856335642</c:v>
                </c:pt>
                <c:pt idx="374">
                  <c:v>10638.8566950677</c:v>
                </c:pt>
                <c:pt idx="375">
                  <c:v>10551.765075469522</c:v>
                </c:pt>
                <c:pt idx="376">
                  <c:v>10723.057578623839</c:v>
                </c:pt>
                <c:pt idx="377">
                  <c:v>10664.857615491512</c:v>
                </c:pt>
                <c:pt idx="378">
                  <c:v>10796.730882560421</c:v>
                </c:pt>
                <c:pt idx="379">
                  <c:v>10685.451109588499</c:v>
                </c:pt>
                <c:pt idx="380">
                  <c:v>10800.487405437727</c:v>
                </c:pt>
                <c:pt idx="381">
                  <c:v>11055.170750910287</c:v>
                </c:pt>
                <c:pt idx="382">
                  <c:v>11149.042325034407</c:v>
                </c:pt>
                <c:pt idx="383">
                  <c:v>11253.439286953246</c:v>
                </c:pt>
                <c:pt idx="384">
                  <c:v>11239.092527634299</c:v>
                </c:pt>
                <c:pt idx="385">
                  <c:v>11078.4856335642</c:v>
                </c:pt>
                <c:pt idx="386">
                  <c:v>10638.8566950677</c:v>
                </c:pt>
                <c:pt idx="387">
                  <c:v>10551.765075469522</c:v>
                </c:pt>
                <c:pt idx="388">
                  <c:v>10723.057578623839</c:v>
                </c:pt>
                <c:pt idx="389">
                  <c:v>10664.857615491512</c:v>
                </c:pt>
                <c:pt idx="390">
                  <c:v>10796.730882560421</c:v>
                </c:pt>
                <c:pt idx="391">
                  <c:v>10685.451109588499</c:v>
                </c:pt>
                <c:pt idx="392">
                  <c:v>10800.487405437727</c:v>
                </c:pt>
                <c:pt idx="393">
                  <c:v>11055.170750910287</c:v>
                </c:pt>
                <c:pt idx="394">
                  <c:v>11149.042325034407</c:v>
                </c:pt>
                <c:pt idx="395">
                  <c:v>11253.439286953246</c:v>
                </c:pt>
                <c:pt idx="396">
                  <c:v>11239.092527634299</c:v>
                </c:pt>
                <c:pt idx="397">
                  <c:v>11078.4856335642</c:v>
                </c:pt>
                <c:pt idx="398">
                  <c:v>10638.8566950677</c:v>
                </c:pt>
                <c:pt idx="399">
                  <c:v>10551.765075469522</c:v>
                </c:pt>
                <c:pt idx="400">
                  <c:v>10723.057578623839</c:v>
                </c:pt>
                <c:pt idx="401">
                  <c:v>10664.857615491512</c:v>
                </c:pt>
                <c:pt idx="402">
                  <c:v>10796.730882560421</c:v>
                </c:pt>
                <c:pt idx="403">
                  <c:v>10685.451109588499</c:v>
                </c:pt>
                <c:pt idx="404">
                  <c:v>10800.487405437727</c:v>
                </c:pt>
                <c:pt idx="405">
                  <c:v>11055.170750910287</c:v>
                </c:pt>
                <c:pt idx="406">
                  <c:v>11149.042325034407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73AB-4E26-9CFB-76C6229097CC}"/>
            </c:ext>
          </c:extLst>
        </c:ser>
        <c:ser>
          <c:idx val="5"/>
          <c:order val="5"/>
          <c:tx>
            <c:strRef>
              <c:f>Proyeccion_NPL!$AM$4</c:f>
              <c:strCache>
                <c:ptCount val="1"/>
                <c:pt idx="0">
                  <c:v>vencida consumo</c:v>
                </c:pt>
              </c:strCache>
            </c:strRef>
          </c:tx>
          <c:spPr>
            <a:ln w="28575" cap="rnd">
              <a:solidFill>
                <a:srgbClr val="F78BE8"/>
              </a:solidFill>
              <a:round/>
            </a:ln>
            <a:effectLst/>
          </c:spPr>
          <c:marker>
            <c:symbol val="none"/>
          </c:marker>
          <c:cat>
            <c:numRef>
              <c:f>Proyeccion_NPL!$A$5:$A$411</c:f>
              <c:numCache>
                <c:formatCode>m/d/yyyy</c:formatCode>
                <c:ptCount val="407"/>
                <c:pt idx="0">
                  <c:v>34669</c:v>
                </c:pt>
                <c:pt idx="1">
                  <c:v>34700</c:v>
                </c:pt>
                <c:pt idx="2">
                  <c:v>34731</c:v>
                </c:pt>
                <c:pt idx="3">
                  <c:v>34759</c:v>
                </c:pt>
                <c:pt idx="4">
                  <c:v>34790</c:v>
                </c:pt>
                <c:pt idx="5">
                  <c:v>34820</c:v>
                </c:pt>
                <c:pt idx="6">
                  <c:v>34851</c:v>
                </c:pt>
                <c:pt idx="7">
                  <c:v>34881</c:v>
                </c:pt>
                <c:pt idx="8">
                  <c:v>34912</c:v>
                </c:pt>
                <c:pt idx="9">
                  <c:v>34943</c:v>
                </c:pt>
                <c:pt idx="10">
                  <c:v>34973</c:v>
                </c:pt>
                <c:pt idx="11">
                  <c:v>35004</c:v>
                </c:pt>
                <c:pt idx="12">
                  <c:v>35034</c:v>
                </c:pt>
                <c:pt idx="13">
                  <c:v>35065</c:v>
                </c:pt>
                <c:pt idx="14">
                  <c:v>35096</c:v>
                </c:pt>
                <c:pt idx="15">
                  <c:v>35125</c:v>
                </c:pt>
                <c:pt idx="16">
                  <c:v>35156</c:v>
                </c:pt>
                <c:pt idx="17">
                  <c:v>35186</c:v>
                </c:pt>
                <c:pt idx="18">
                  <c:v>35217</c:v>
                </c:pt>
                <c:pt idx="19">
                  <c:v>35247</c:v>
                </c:pt>
                <c:pt idx="20">
                  <c:v>35278</c:v>
                </c:pt>
                <c:pt idx="21">
                  <c:v>35309</c:v>
                </c:pt>
                <c:pt idx="22">
                  <c:v>35339</c:v>
                </c:pt>
                <c:pt idx="23">
                  <c:v>35370</c:v>
                </c:pt>
                <c:pt idx="24">
                  <c:v>35400</c:v>
                </c:pt>
                <c:pt idx="25">
                  <c:v>35431</c:v>
                </c:pt>
                <c:pt idx="26">
                  <c:v>35462</c:v>
                </c:pt>
                <c:pt idx="27">
                  <c:v>35490</c:v>
                </c:pt>
                <c:pt idx="28">
                  <c:v>35521</c:v>
                </c:pt>
                <c:pt idx="29">
                  <c:v>35551</c:v>
                </c:pt>
                <c:pt idx="30">
                  <c:v>35582</c:v>
                </c:pt>
                <c:pt idx="31">
                  <c:v>35612</c:v>
                </c:pt>
                <c:pt idx="32">
                  <c:v>35643</c:v>
                </c:pt>
                <c:pt idx="33">
                  <c:v>35674</c:v>
                </c:pt>
                <c:pt idx="34">
                  <c:v>35704</c:v>
                </c:pt>
                <c:pt idx="35">
                  <c:v>35735</c:v>
                </c:pt>
                <c:pt idx="36">
                  <c:v>35765</c:v>
                </c:pt>
                <c:pt idx="37">
                  <c:v>35796</c:v>
                </c:pt>
                <c:pt idx="38">
                  <c:v>35827</c:v>
                </c:pt>
                <c:pt idx="39">
                  <c:v>35855</c:v>
                </c:pt>
                <c:pt idx="40">
                  <c:v>35886</c:v>
                </c:pt>
                <c:pt idx="41">
                  <c:v>35916</c:v>
                </c:pt>
                <c:pt idx="42">
                  <c:v>35947</c:v>
                </c:pt>
                <c:pt idx="43">
                  <c:v>35977</c:v>
                </c:pt>
                <c:pt idx="44">
                  <c:v>36008</c:v>
                </c:pt>
                <c:pt idx="45">
                  <c:v>36039</c:v>
                </c:pt>
                <c:pt idx="46">
                  <c:v>36069</c:v>
                </c:pt>
                <c:pt idx="47">
                  <c:v>36100</c:v>
                </c:pt>
                <c:pt idx="48">
                  <c:v>36130</c:v>
                </c:pt>
                <c:pt idx="49">
                  <c:v>36161</c:v>
                </c:pt>
                <c:pt idx="50">
                  <c:v>36192</c:v>
                </c:pt>
                <c:pt idx="51">
                  <c:v>36220</c:v>
                </c:pt>
                <c:pt idx="52">
                  <c:v>36251</c:v>
                </c:pt>
                <c:pt idx="53">
                  <c:v>36281</c:v>
                </c:pt>
                <c:pt idx="54">
                  <c:v>36312</c:v>
                </c:pt>
                <c:pt idx="55">
                  <c:v>36342</c:v>
                </c:pt>
                <c:pt idx="56">
                  <c:v>36373</c:v>
                </c:pt>
                <c:pt idx="57">
                  <c:v>36404</c:v>
                </c:pt>
                <c:pt idx="58">
                  <c:v>36434</c:v>
                </c:pt>
                <c:pt idx="59">
                  <c:v>36465</c:v>
                </c:pt>
                <c:pt idx="60">
                  <c:v>36495</c:v>
                </c:pt>
                <c:pt idx="61">
                  <c:v>36526</c:v>
                </c:pt>
                <c:pt idx="62">
                  <c:v>36557</c:v>
                </c:pt>
                <c:pt idx="63">
                  <c:v>36586</c:v>
                </c:pt>
                <c:pt idx="64">
                  <c:v>36617</c:v>
                </c:pt>
                <c:pt idx="65">
                  <c:v>36647</c:v>
                </c:pt>
                <c:pt idx="66">
                  <c:v>36678</c:v>
                </c:pt>
                <c:pt idx="67">
                  <c:v>36708</c:v>
                </c:pt>
                <c:pt idx="68">
                  <c:v>36739</c:v>
                </c:pt>
                <c:pt idx="69">
                  <c:v>36770</c:v>
                </c:pt>
                <c:pt idx="70">
                  <c:v>36800</c:v>
                </c:pt>
                <c:pt idx="71">
                  <c:v>36831</c:v>
                </c:pt>
                <c:pt idx="72">
                  <c:v>36861</c:v>
                </c:pt>
                <c:pt idx="73">
                  <c:v>36892</c:v>
                </c:pt>
                <c:pt idx="74">
                  <c:v>36923</c:v>
                </c:pt>
                <c:pt idx="75">
                  <c:v>36951</c:v>
                </c:pt>
                <c:pt idx="76">
                  <c:v>36982</c:v>
                </c:pt>
                <c:pt idx="77">
                  <c:v>37012</c:v>
                </c:pt>
                <c:pt idx="78">
                  <c:v>37043</c:v>
                </c:pt>
                <c:pt idx="79">
                  <c:v>37073</c:v>
                </c:pt>
                <c:pt idx="80">
                  <c:v>37104</c:v>
                </c:pt>
                <c:pt idx="81">
                  <c:v>37135</c:v>
                </c:pt>
                <c:pt idx="82">
                  <c:v>37165</c:v>
                </c:pt>
                <c:pt idx="83">
                  <c:v>37196</c:v>
                </c:pt>
                <c:pt idx="84">
                  <c:v>37226</c:v>
                </c:pt>
                <c:pt idx="85">
                  <c:v>37257</c:v>
                </c:pt>
                <c:pt idx="86">
                  <c:v>37288</c:v>
                </c:pt>
                <c:pt idx="87">
                  <c:v>37316</c:v>
                </c:pt>
                <c:pt idx="88">
                  <c:v>37347</c:v>
                </c:pt>
                <c:pt idx="89">
                  <c:v>37377</c:v>
                </c:pt>
                <c:pt idx="90">
                  <c:v>37408</c:v>
                </c:pt>
                <c:pt idx="91">
                  <c:v>37438</c:v>
                </c:pt>
                <c:pt idx="92">
                  <c:v>37469</c:v>
                </c:pt>
                <c:pt idx="93">
                  <c:v>37500</c:v>
                </c:pt>
                <c:pt idx="94">
                  <c:v>37530</c:v>
                </c:pt>
                <c:pt idx="95">
                  <c:v>37561</c:v>
                </c:pt>
                <c:pt idx="96">
                  <c:v>37591</c:v>
                </c:pt>
                <c:pt idx="97">
                  <c:v>37622</c:v>
                </c:pt>
                <c:pt idx="98">
                  <c:v>37653</c:v>
                </c:pt>
                <c:pt idx="99">
                  <c:v>37681</c:v>
                </c:pt>
                <c:pt idx="100">
                  <c:v>37712</c:v>
                </c:pt>
                <c:pt idx="101">
                  <c:v>37742</c:v>
                </c:pt>
                <c:pt idx="102">
                  <c:v>37773</c:v>
                </c:pt>
                <c:pt idx="103">
                  <c:v>37803</c:v>
                </c:pt>
                <c:pt idx="104">
                  <c:v>37834</c:v>
                </c:pt>
                <c:pt idx="105">
                  <c:v>37865</c:v>
                </c:pt>
                <c:pt idx="106">
                  <c:v>37895</c:v>
                </c:pt>
                <c:pt idx="107">
                  <c:v>37926</c:v>
                </c:pt>
                <c:pt idx="108">
                  <c:v>37956</c:v>
                </c:pt>
                <c:pt idx="109">
                  <c:v>37987</c:v>
                </c:pt>
                <c:pt idx="110">
                  <c:v>38018</c:v>
                </c:pt>
                <c:pt idx="111">
                  <c:v>38047</c:v>
                </c:pt>
                <c:pt idx="112">
                  <c:v>38078</c:v>
                </c:pt>
                <c:pt idx="113">
                  <c:v>38108</c:v>
                </c:pt>
                <c:pt idx="114">
                  <c:v>38139</c:v>
                </c:pt>
                <c:pt idx="115">
                  <c:v>38169</c:v>
                </c:pt>
                <c:pt idx="116">
                  <c:v>38200</c:v>
                </c:pt>
                <c:pt idx="117">
                  <c:v>38231</c:v>
                </c:pt>
                <c:pt idx="118">
                  <c:v>38261</c:v>
                </c:pt>
                <c:pt idx="119">
                  <c:v>38292</c:v>
                </c:pt>
                <c:pt idx="120">
                  <c:v>38322</c:v>
                </c:pt>
                <c:pt idx="121">
                  <c:v>38353</c:v>
                </c:pt>
                <c:pt idx="122">
                  <c:v>38384</c:v>
                </c:pt>
                <c:pt idx="123">
                  <c:v>38412</c:v>
                </c:pt>
                <c:pt idx="124">
                  <c:v>38443</c:v>
                </c:pt>
                <c:pt idx="125">
                  <c:v>38473</c:v>
                </c:pt>
                <c:pt idx="126">
                  <c:v>38504</c:v>
                </c:pt>
                <c:pt idx="127">
                  <c:v>38534</c:v>
                </c:pt>
                <c:pt idx="128">
                  <c:v>38565</c:v>
                </c:pt>
                <c:pt idx="129">
                  <c:v>38596</c:v>
                </c:pt>
                <c:pt idx="130">
                  <c:v>38626</c:v>
                </c:pt>
                <c:pt idx="131">
                  <c:v>38657</c:v>
                </c:pt>
                <c:pt idx="132">
                  <c:v>38687</c:v>
                </c:pt>
                <c:pt idx="133">
                  <c:v>38718</c:v>
                </c:pt>
                <c:pt idx="134">
                  <c:v>38749</c:v>
                </c:pt>
                <c:pt idx="135">
                  <c:v>38777</c:v>
                </c:pt>
                <c:pt idx="136">
                  <c:v>38808</c:v>
                </c:pt>
                <c:pt idx="137">
                  <c:v>38838</c:v>
                </c:pt>
                <c:pt idx="138">
                  <c:v>38869</c:v>
                </c:pt>
                <c:pt idx="139">
                  <c:v>38899</c:v>
                </c:pt>
                <c:pt idx="140">
                  <c:v>38930</c:v>
                </c:pt>
                <c:pt idx="141">
                  <c:v>38961</c:v>
                </c:pt>
                <c:pt idx="142">
                  <c:v>38991</c:v>
                </c:pt>
                <c:pt idx="143">
                  <c:v>39022</c:v>
                </c:pt>
                <c:pt idx="144">
                  <c:v>39052</c:v>
                </c:pt>
                <c:pt idx="145">
                  <c:v>39083</c:v>
                </c:pt>
                <c:pt idx="146">
                  <c:v>39114</c:v>
                </c:pt>
                <c:pt idx="147">
                  <c:v>39142</c:v>
                </c:pt>
                <c:pt idx="148">
                  <c:v>39173</c:v>
                </c:pt>
                <c:pt idx="149">
                  <c:v>39203</c:v>
                </c:pt>
                <c:pt idx="150">
                  <c:v>39234</c:v>
                </c:pt>
                <c:pt idx="151">
                  <c:v>39264</c:v>
                </c:pt>
                <c:pt idx="152">
                  <c:v>39295</c:v>
                </c:pt>
                <c:pt idx="153">
                  <c:v>39326</c:v>
                </c:pt>
                <c:pt idx="154">
                  <c:v>39356</c:v>
                </c:pt>
                <c:pt idx="155">
                  <c:v>39387</c:v>
                </c:pt>
                <c:pt idx="156">
                  <c:v>39417</c:v>
                </c:pt>
                <c:pt idx="157">
                  <c:v>39448</c:v>
                </c:pt>
                <c:pt idx="158">
                  <c:v>39479</c:v>
                </c:pt>
                <c:pt idx="159">
                  <c:v>39508</c:v>
                </c:pt>
                <c:pt idx="160">
                  <c:v>39539</c:v>
                </c:pt>
                <c:pt idx="161">
                  <c:v>39569</c:v>
                </c:pt>
                <c:pt idx="162">
                  <c:v>39600</c:v>
                </c:pt>
                <c:pt idx="163">
                  <c:v>39630</c:v>
                </c:pt>
                <c:pt idx="164">
                  <c:v>39661</c:v>
                </c:pt>
                <c:pt idx="165">
                  <c:v>39692</c:v>
                </c:pt>
                <c:pt idx="166">
                  <c:v>39722</c:v>
                </c:pt>
                <c:pt idx="167">
                  <c:v>39753</c:v>
                </c:pt>
                <c:pt idx="168">
                  <c:v>39783</c:v>
                </c:pt>
                <c:pt idx="169">
                  <c:v>39814</c:v>
                </c:pt>
                <c:pt idx="170">
                  <c:v>39845</c:v>
                </c:pt>
                <c:pt idx="171">
                  <c:v>39873</c:v>
                </c:pt>
                <c:pt idx="172">
                  <c:v>39904</c:v>
                </c:pt>
                <c:pt idx="173">
                  <c:v>39934</c:v>
                </c:pt>
                <c:pt idx="174">
                  <c:v>39965</c:v>
                </c:pt>
                <c:pt idx="175">
                  <c:v>39995</c:v>
                </c:pt>
                <c:pt idx="176">
                  <c:v>40026</c:v>
                </c:pt>
                <c:pt idx="177">
                  <c:v>40057</c:v>
                </c:pt>
                <c:pt idx="178">
                  <c:v>40087</c:v>
                </c:pt>
                <c:pt idx="179">
                  <c:v>40118</c:v>
                </c:pt>
                <c:pt idx="180">
                  <c:v>40148</c:v>
                </c:pt>
                <c:pt idx="181">
                  <c:v>40179</c:v>
                </c:pt>
                <c:pt idx="182">
                  <c:v>40210</c:v>
                </c:pt>
                <c:pt idx="183">
                  <c:v>40238</c:v>
                </c:pt>
                <c:pt idx="184">
                  <c:v>40269</c:v>
                </c:pt>
                <c:pt idx="185">
                  <c:v>40299</c:v>
                </c:pt>
                <c:pt idx="186">
                  <c:v>40330</c:v>
                </c:pt>
                <c:pt idx="187">
                  <c:v>40360</c:v>
                </c:pt>
                <c:pt idx="188">
                  <c:v>40391</c:v>
                </c:pt>
                <c:pt idx="189">
                  <c:v>40422</c:v>
                </c:pt>
                <c:pt idx="190">
                  <c:v>40452</c:v>
                </c:pt>
                <c:pt idx="191">
                  <c:v>40483</c:v>
                </c:pt>
                <c:pt idx="192">
                  <c:v>40513</c:v>
                </c:pt>
                <c:pt idx="193">
                  <c:v>40544</c:v>
                </c:pt>
                <c:pt idx="194">
                  <c:v>40575</c:v>
                </c:pt>
                <c:pt idx="195">
                  <c:v>40603</c:v>
                </c:pt>
                <c:pt idx="196">
                  <c:v>40634</c:v>
                </c:pt>
                <c:pt idx="197">
                  <c:v>40664</c:v>
                </c:pt>
                <c:pt idx="198">
                  <c:v>40695</c:v>
                </c:pt>
                <c:pt idx="199">
                  <c:v>40725</c:v>
                </c:pt>
                <c:pt idx="200">
                  <c:v>40756</c:v>
                </c:pt>
                <c:pt idx="201">
                  <c:v>40787</c:v>
                </c:pt>
                <c:pt idx="202">
                  <c:v>40817</c:v>
                </c:pt>
                <c:pt idx="203">
                  <c:v>40848</c:v>
                </c:pt>
                <c:pt idx="204">
                  <c:v>40878</c:v>
                </c:pt>
                <c:pt idx="205">
                  <c:v>40909</c:v>
                </c:pt>
                <c:pt idx="206">
                  <c:v>40940</c:v>
                </c:pt>
                <c:pt idx="207">
                  <c:v>40969</c:v>
                </c:pt>
                <c:pt idx="208">
                  <c:v>41000</c:v>
                </c:pt>
                <c:pt idx="209">
                  <c:v>41030</c:v>
                </c:pt>
                <c:pt idx="210">
                  <c:v>41061</c:v>
                </c:pt>
                <c:pt idx="211">
                  <c:v>41091</c:v>
                </c:pt>
                <c:pt idx="212">
                  <c:v>41122</c:v>
                </c:pt>
                <c:pt idx="213">
                  <c:v>41153</c:v>
                </c:pt>
                <c:pt idx="214">
                  <c:v>41183</c:v>
                </c:pt>
                <c:pt idx="215">
                  <c:v>41214</c:v>
                </c:pt>
                <c:pt idx="216">
                  <c:v>41244</c:v>
                </c:pt>
                <c:pt idx="217">
                  <c:v>41275</c:v>
                </c:pt>
                <c:pt idx="218">
                  <c:v>41306</c:v>
                </c:pt>
                <c:pt idx="219">
                  <c:v>41334</c:v>
                </c:pt>
                <c:pt idx="220">
                  <c:v>41365</c:v>
                </c:pt>
                <c:pt idx="221">
                  <c:v>41395</c:v>
                </c:pt>
                <c:pt idx="222">
                  <c:v>41426</c:v>
                </c:pt>
                <c:pt idx="223">
                  <c:v>41456</c:v>
                </c:pt>
                <c:pt idx="224">
                  <c:v>41487</c:v>
                </c:pt>
                <c:pt idx="225">
                  <c:v>41518</c:v>
                </c:pt>
                <c:pt idx="226">
                  <c:v>41548</c:v>
                </c:pt>
                <c:pt idx="227">
                  <c:v>41579</c:v>
                </c:pt>
                <c:pt idx="228">
                  <c:v>41609</c:v>
                </c:pt>
                <c:pt idx="229">
                  <c:v>41640</c:v>
                </c:pt>
                <c:pt idx="230">
                  <c:v>41671</c:v>
                </c:pt>
                <c:pt idx="231">
                  <c:v>41699</c:v>
                </c:pt>
                <c:pt idx="232">
                  <c:v>41730</c:v>
                </c:pt>
                <c:pt idx="233">
                  <c:v>41760</c:v>
                </c:pt>
                <c:pt idx="234">
                  <c:v>41791</c:v>
                </c:pt>
                <c:pt idx="235">
                  <c:v>41821</c:v>
                </c:pt>
                <c:pt idx="236">
                  <c:v>41852</c:v>
                </c:pt>
                <c:pt idx="237">
                  <c:v>41883</c:v>
                </c:pt>
                <c:pt idx="238">
                  <c:v>41913</c:v>
                </c:pt>
                <c:pt idx="239">
                  <c:v>41944</c:v>
                </c:pt>
                <c:pt idx="240">
                  <c:v>41974</c:v>
                </c:pt>
                <c:pt idx="241">
                  <c:v>42005</c:v>
                </c:pt>
                <c:pt idx="242">
                  <c:v>42036</c:v>
                </c:pt>
                <c:pt idx="243">
                  <c:v>42064</c:v>
                </c:pt>
                <c:pt idx="244">
                  <c:v>42095</c:v>
                </c:pt>
                <c:pt idx="245">
                  <c:v>42125</c:v>
                </c:pt>
                <c:pt idx="246">
                  <c:v>42156</c:v>
                </c:pt>
                <c:pt idx="247">
                  <c:v>42186</c:v>
                </c:pt>
                <c:pt idx="248">
                  <c:v>42217</c:v>
                </c:pt>
                <c:pt idx="249">
                  <c:v>42248</c:v>
                </c:pt>
                <c:pt idx="250">
                  <c:v>42278</c:v>
                </c:pt>
                <c:pt idx="251">
                  <c:v>42309</c:v>
                </c:pt>
                <c:pt idx="252">
                  <c:v>42339</c:v>
                </c:pt>
                <c:pt idx="253">
                  <c:v>42370</c:v>
                </c:pt>
                <c:pt idx="254">
                  <c:v>42401</c:v>
                </c:pt>
                <c:pt idx="255">
                  <c:v>42430</c:v>
                </c:pt>
                <c:pt idx="256">
                  <c:v>42461</c:v>
                </c:pt>
                <c:pt idx="257">
                  <c:v>42491</c:v>
                </c:pt>
                <c:pt idx="258">
                  <c:v>42522</c:v>
                </c:pt>
                <c:pt idx="259">
                  <c:v>42552</c:v>
                </c:pt>
                <c:pt idx="260">
                  <c:v>42583</c:v>
                </c:pt>
                <c:pt idx="261">
                  <c:v>42614</c:v>
                </c:pt>
                <c:pt idx="262">
                  <c:v>42644</c:v>
                </c:pt>
                <c:pt idx="263">
                  <c:v>42675</c:v>
                </c:pt>
                <c:pt idx="264">
                  <c:v>42705</c:v>
                </c:pt>
                <c:pt idx="265">
                  <c:v>42736</c:v>
                </c:pt>
                <c:pt idx="266">
                  <c:v>42767</c:v>
                </c:pt>
                <c:pt idx="267">
                  <c:v>42795</c:v>
                </c:pt>
                <c:pt idx="268">
                  <c:v>42826</c:v>
                </c:pt>
                <c:pt idx="269">
                  <c:v>42856</c:v>
                </c:pt>
                <c:pt idx="270">
                  <c:v>42887</c:v>
                </c:pt>
                <c:pt idx="271">
                  <c:v>42917</c:v>
                </c:pt>
                <c:pt idx="272">
                  <c:v>42948</c:v>
                </c:pt>
                <c:pt idx="273">
                  <c:v>42979</c:v>
                </c:pt>
                <c:pt idx="274">
                  <c:v>43009</c:v>
                </c:pt>
                <c:pt idx="275">
                  <c:v>43040</c:v>
                </c:pt>
                <c:pt idx="276">
                  <c:v>43070</c:v>
                </c:pt>
                <c:pt idx="277">
                  <c:v>43101</c:v>
                </c:pt>
                <c:pt idx="278">
                  <c:v>43132</c:v>
                </c:pt>
                <c:pt idx="279">
                  <c:v>43160</c:v>
                </c:pt>
                <c:pt idx="280">
                  <c:v>43191</c:v>
                </c:pt>
                <c:pt idx="281">
                  <c:v>43221</c:v>
                </c:pt>
                <c:pt idx="282">
                  <c:v>43252</c:v>
                </c:pt>
                <c:pt idx="283">
                  <c:v>43282</c:v>
                </c:pt>
                <c:pt idx="284">
                  <c:v>43313</c:v>
                </c:pt>
                <c:pt idx="285">
                  <c:v>43344</c:v>
                </c:pt>
                <c:pt idx="286">
                  <c:v>43374</c:v>
                </c:pt>
                <c:pt idx="287">
                  <c:v>43405</c:v>
                </c:pt>
                <c:pt idx="288">
                  <c:v>43435</c:v>
                </c:pt>
                <c:pt idx="289">
                  <c:v>43466</c:v>
                </c:pt>
                <c:pt idx="290">
                  <c:v>43497</c:v>
                </c:pt>
                <c:pt idx="291">
                  <c:v>43525</c:v>
                </c:pt>
                <c:pt idx="292">
                  <c:v>43556</c:v>
                </c:pt>
                <c:pt idx="293">
                  <c:v>43586</c:v>
                </c:pt>
                <c:pt idx="294">
                  <c:v>43617</c:v>
                </c:pt>
                <c:pt idx="295">
                  <c:v>43647</c:v>
                </c:pt>
                <c:pt idx="296">
                  <c:v>43678</c:v>
                </c:pt>
                <c:pt idx="297">
                  <c:v>43709</c:v>
                </c:pt>
                <c:pt idx="298">
                  <c:v>43739</c:v>
                </c:pt>
                <c:pt idx="299">
                  <c:v>43770</c:v>
                </c:pt>
                <c:pt idx="300">
                  <c:v>43800</c:v>
                </c:pt>
                <c:pt idx="301">
                  <c:v>43831</c:v>
                </c:pt>
                <c:pt idx="302">
                  <c:v>43862</c:v>
                </c:pt>
                <c:pt idx="303">
                  <c:v>43891</c:v>
                </c:pt>
                <c:pt idx="304">
                  <c:v>43922</c:v>
                </c:pt>
                <c:pt idx="305">
                  <c:v>43952</c:v>
                </c:pt>
                <c:pt idx="306">
                  <c:v>43983</c:v>
                </c:pt>
                <c:pt idx="307">
                  <c:v>44013</c:v>
                </c:pt>
                <c:pt idx="308">
                  <c:v>44044</c:v>
                </c:pt>
                <c:pt idx="309">
                  <c:v>44075</c:v>
                </c:pt>
                <c:pt idx="310">
                  <c:v>44105</c:v>
                </c:pt>
                <c:pt idx="311">
                  <c:v>44136</c:v>
                </c:pt>
                <c:pt idx="312">
                  <c:v>44166</c:v>
                </c:pt>
                <c:pt idx="313">
                  <c:v>44197</c:v>
                </c:pt>
                <c:pt idx="314">
                  <c:v>44228</c:v>
                </c:pt>
                <c:pt idx="315">
                  <c:v>44256</c:v>
                </c:pt>
                <c:pt idx="316">
                  <c:v>44287</c:v>
                </c:pt>
                <c:pt idx="317">
                  <c:v>44317</c:v>
                </c:pt>
                <c:pt idx="318">
                  <c:v>44348</c:v>
                </c:pt>
                <c:pt idx="319">
                  <c:v>44378</c:v>
                </c:pt>
                <c:pt idx="320">
                  <c:v>44409</c:v>
                </c:pt>
                <c:pt idx="321">
                  <c:v>44440</c:v>
                </c:pt>
                <c:pt idx="322">
                  <c:v>44470</c:v>
                </c:pt>
                <c:pt idx="323">
                  <c:v>44501</c:v>
                </c:pt>
                <c:pt idx="324">
                  <c:v>44531</c:v>
                </c:pt>
                <c:pt idx="325">
                  <c:v>44562</c:v>
                </c:pt>
                <c:pt idx="326">
                  <c:v>44593</c:v>
                </c:pt>
                <c:pt idx="327">
                  <c:v>44621</c:v>
                </c:pt>
                <c:pt idx="328">
                  <c:v>44652</c:v>
                </c:pt>
                <c:pt idx="329">
                  <c:v>44682</c:v>
                </c:pt>
                <c:pt idx="330">
                  <c:v>44713</c:v>
                </c:pt>
                <c:pt idx="331">
                  <c:v>44743</c:v>
                </c:pt>
                <c:pt idx="332">
                  <c:v>44774</c:v>
                </c:pt>
                <c:pt idx="333">
                  <c:v>44805</c:v>
                </c:pt>
                <c:pt idx="334">
                  <c:v>44835</c:v>
                </c:pt>
                <c:pt idx="335">
                  <c:v>44866</c:v>
                </c:pt>
                <c:pt idx="336">
                  <c:v>44896</c:v>
                </c:pt>
                <c:pt idx="337">
                  <c:v>44927</c:v>
                </c:pt>
                <c:pt idx="338">
                  <c:v>44958</c:v>
                </c:pt>
                <c:pt idx="339">
                  <c:v>44986</c:v>
                </c:pt>
                <c:pt idx="340">
                  <c:v>45017</c:v>
                </c:pt>
                <c:pt idx="341">
                  <c:v>45047</c:v>
                </c:pt>
                <c:pt idx="342">
                  <c:v>45078</c:v>
                </c:pt>
                <c:pt idx="343">
                  <c:v>45108</c:v>
                </c:pt>
                <c:pt idx="344">
                  <c:v>45139</c:v>
                </c:pt>
                <c:pt idx="345">
                  <c:v>45170</c:v>
                </c:pt>
                <c:pt idx="346">
                  <c:v>45200</c:v>
                </c:pt>
                <c:pt idx="347">
                  <c:v>45231</c:v>
                </c:pt>
                <c:pt idx="348">
                  <c:v>45261</c:v>
                </c:pt>
                <c:pt idx="349">
                  <c:v>45292</c:v>
                </c:pt>
                <c:pt idx="350">
                  <c:v>45323</c:v>
                </c:pt>
                <c:pt idx="351">
                  <c:v>45352</c:v>
                </c:pt>
                <c:pt idx="352">
                  <c:v>45383</c:v>
                </c:pt>
                <c:pt idx="353">
                  <c:v>45413</c:v>
                </c:pt>
                <c:pt idx="354">
                  <c:v>45444</c:v>
                </c:pt>
                <c:pt idx="355">
                  <c:v>45474</c:v>
                </c:pt>
                <c:pt idx="356">
                  <c:v>45505</c:v>
                </c:pt>
                <c:pt idx="357">
                  <c:v>45536</c:v>
                </c:pt>
                <c:pt idx="358">
                  <c:v>45566</c:v>
                </c:pt>
                <c:pt idx="359">
                  <c:v>45597</c:v>
                </c:pt>
                <c:pt idx="360">
                  <c:v>45627</c:v>
                </c:pt>
                <c:pt idx="361">
                  <c:v>45658</c:v>
                </c:pt>
                <c:pt idx="362">
                  <c:v>45689</c:v>
                </c:pt>
                <c:pt idx="363">
                  <c:v>45717</c:v>
                </c:pt>
                <c:pt idx="364">
                  <c:v>45748</c:v>
                </c:pt>
                <c:pt idx="365">
                  <c:v>45778</c:v>
                </c:pt>
                <c:pt idx="366">
                  <c:v>45809</c:v>
                </c:pt>
                <c:pt idx="367">
                  <c:v>45839</c:v>
                </c:pt>
                <c:pt idx="368">
                  <c:v>45870</c:v>
                </c:pt>
                <c:pt idx="369">
                  <c:v>45901</c:v>
                </c:pt>
                <c:pt idx="370">
                  <c:v>45931</c:v>
                </c:pt>
                <c:pt idx="371">
                  <c:v>45962</c:v>
                </c:pt>
                <c:pt idx="372">
                  <c:v>45992</c:v>
                </c:pt>
                <c:pt idx="373">
                  <c:v>46023</c:v>
                </c:pt>
                <c:pt idx="374">
                  <c:v>46054</c:v>
                </c:pt>
                <c:pt idx="375">
                  <c:v>46082</c:v>
                </c:pt>
                <c:pt idx="376">
                  <c:v>46113</c:v>
                </c:pt>
                <c:pt idx="377">
                  <c:v>46143</c:v>
                </c:pt>
                <c:pt idx="378">
                  <c:v>46174</c:v>
                </c:pt>
                <c:pt idx="379">
                  <c:v>46204</c:v>
                </c:pt>
                <c:pt idx="380">
                  <c:v>46235</c:v>
                </c:pt>
                <c:pt idx="381">
                  <c:v>46266</c:v>
                </c:pt>
                <c:pt idx="382">
                  <c:v>46296</c:v>
                </c:pt>
                <c:pt idx="383">
                  <c:v>46327</c:v>
                </c:pt>
                <c:pt idx="384">
                  <c:v>46357</c:v>
                </c:pt>
                <c:pt idx="385">
                  <c:v>46388</c:v>
                </c:pt>
                <c:pt idx="386">
                  <c:v>46419</c:v>
                </c:pt>
                <c:pt idx="387">
                  <c:v>46447</c:v>
                </c:pt>
                <c:pt idx="388">
                  <c:v>46478</c:v>
                </c:pt>
                <c:pt idx="389">
                  <c:v>46508</c:v>
                </c:pt>
                <c:pt idx="390">
                  <c:v>46539</c:v>
                </c:pt>
                <c:pt idx="391">
                  <c:v>46569</c:v>
                </c:pt>
                <c:pt idx="392">
                  <c:v>46600</c:v>
                </c:pt>
                <c:pt idx="393">
                  <c:v>46631</c:v>
                </c:pt>
                <c:pt idx="394">
                  <c:v>46661</c:v>
                </c:pt>
                <c:pt idx="395">
                  <c:v>46692</c:v>
                </c:pt>
                <c:pt idx="396">
                  <c:v>46722</c:v>
                </c:pt>
                <c:pt idx="397">
                  <c:v>46753</c:v>
                </c:pt>
                <c:pt idx="398">
                  <c:v>46784</c:v>
                </c:pt>
                <c:pt idx="399">
                  <c:v>46813</c:v>
                </c:pt>
                <c:pt idx="400">
                  <c:v>46844</c:v>
                </c:pt>
                <c:pt idx="401">
                  <c:v>46874</c:v>
                </c:pt>
                <c:pt idx="402">
                  <c:v>46905</c:v>
                </c:pt>
                <c:pt idx="403">
                  <c:v>46935</c:v>
                </c:pt>
                <c:pt idx="404">
                  <c:v>46966</c:v>
                </c:pt>
                <c:pt idx="405">
                  <c:v>46997</c:v>
                </c:pt>
                <c:pt idx="406">
                  <c:v>47027</c:v>
                </c:pt>
              </c:numCache>
            </c:numRef>
          </c:cat>
          <c:val>
            <c:numRef>
              <c:f>Proyeccion_NPL!$AM$5:$AM$411</c:f>
              <c:numCache>
                <c:formatCode>0.0</c:formatCode>
                <c:ptCount val="407"/>
                <c:pt idx="0">
                  <c:v>538.74158999999997</c:v>
                </c:pt>
                <c:pt idx="1">
                  <c:v>625.27143000000001</c:v>
                </c:pt>
                <c:pt idx="2">
                  <c:v>664.7952600000001</c:v>
                </c:pt>
                <c:pt idx="3">
                  <c:v>634.7998</c:v>
                </c:pt>
                <c:pt idx="4">
                  <c:v>704.00343999999996</c:v>
                </c:pt>
                <c:pt idx="5">
                  <c:v>722.78708000000006</c:v>
                </c:pt>
                <c:pt idx="6">
                  <c:v>699.1415199999999</c:v>
                </c:pt>
                <c:pt idx="7">
                  <c:v>780.72465999999986</c:v>
                </c:pt>
                <c:pt idx="8">
                  <c:v>785.93738999999994</c:v>
                </c:pt>
                <c:pt idx="9">
                  <c:v>779.23711000000003</c:v>
                </c:pt>
                <c:pt idx="10">
                  <c:v>797.70905000000016</c:v>
                </c:pt>
                <c:pt idx="11">
                  <c:v>828.64086000000009</c:v>
                </c:pt>
                <c:pt idx="12">
                  <c:v>821.23487</c:v>
                </c:pt>
                <c:pt idx="13">
                  <c:v>883.74904000000015</c:v>
                </c:pt>
                <c:pt idx="14">
                  <c:v>929.75645999999995</c:v>
                </c:pt>
                <c:pt idx="15">
                  <c:v>946.91954999999996</c:v>
                </c:pt>
                <c:pt idx="16">
                  <c:v>994.33780999999999</c:v>
                </c:pt>
                <c:pt idx="17">
                  <c:v>983.24601999999993</c:v>
                </c:pt>
                <c:pt idx="18">
                  <c:v>988.03819000000021</c:v>
                </c:pt>
                <c:pt idx="19">
                  <c:v>1018.5945999999999</c:v>
                </c:pt>
                <c:pt idx="20">
                  <c:v>1047.7518999999998</c:v>
                </c:pt>
                <c:pt idx="21">
                  <c:v>1063.2051900000001</c:v>
                </c:pt>
                <c:pt idx="22">
                  <c:v>1087.5660700000001</c:v>
                </c:pt>
                <c:pt idx="23">
                  <c:v>1100.2679400000002</c:v>
                </c:pt>
                <c:pt idx="24">
                  <c:v>879.57236</c:v>
                </c:pt>
                <c:pt idx="25">
                  <c:v>879.57231000000047</c:v>
                </c:pt>
                <c:pt idx="26">
                  <c:v>977.65908999999999</c:v>
                </c:pt>
                <c:pt idx="27">
                  <c:v>1053.6412</c:v>
                </c:pt>
                <c:pt idx="28">
                  <c:v>958.53727000000015</c:v>
                </c:pt>
                <c:pt idx="29">
                  <c:v>959.12590999999998</c:v>
                </c:pt>
                <c:pt idx="30">
                  <c:v>954.54847000000007</c:v>
                </c:pt>
                <c:pt idx="31">
                  <c:v>923.17376000000013</c:v>
                </c:pt>
                <c:pt idx="32">
                  <c:v>974.91028000000006</c:v>
                </c:pt>
                <c:pt idx="33">
                  <c:v>959.54499999999996</c:v>
                </c:pt>
                <c:pt idx="34">
                  <c:v>950.91660000000002</c:v>
                </c:pt>
                <c:pt idx="35">
                  <c:v>1020.07755</c:v>
                </c:pt>
                <c:pt idx="36">
                  <c:v>942.86736999999982</c:v>
                </c:pt>
                <c:pt idx="37">
                  <c:v>956.85044000000005</c:v>
                </c:pt>
                <c:pt idx="38">
                  <c:v>1071.95415</c:v>
                </c:pt>
                <c:pt idx="39">
                  <c:v>1116.1295</c:v>
                </c:pt>
                <c:pt idx="40">
                  <c:v>1164.71434</c:v>
                </c:pt>
                <c:pt idx="41">
                  <c:v>1215.1895</c:v>
                </c:pt>
                <c:pt idx="42">
                  <c:v>1307.1664800000003</c:v>
                </c:pt>
                <c:pt idx="43">
                  <c:v>1306.3035199999999</c:v>
                </c:pt>
                <c:pt idx="44">
                  <c:v>1379.3151200000002</c:v>
                </c:pt>
                <c:pt idx="45">
                  <c:v>1410.2201499999996</c:v>
                </c:pt>
                <c:pt idx="46">
                  <c:v>1544.9150800000002</c:v>
                </c:pt>
                <c:pt idx="47">
                  <c:v>1643.78045</c:v>
                </c:pt>
                <c:pt idx="48">
                  <c:v>1615.9423899999997</c:v>
                </c:pt>
                <c:pt idx="49">
                  <c:v>1826.1583600000001</c:v>
                </c:pt>
                <c:pt idx="50">
                  <c:v>1852.1278300000001</c:v>
                </c:pt>
                <c:pt idx="51">
                  <c:v>1894.4280299999998</c:v>
                </c:pt>
                <c:pt idx="52">
                  <c:v>1963.55575</c:v>
                </c:pt>
                <c:pt idx="53">
                  <c:v>1916.1114399999999</c:v>
                </c:pt>
                <c:pt idx="54">
                  <c:v>1899.9915600000002</c:v>
                </c:pt>
                <c:pt idx="55">
                  <c:v>1617.9258600000001</c:v>
                </c:pt>
                <c:pt idx="56">
                  <c:v>1522.1341499999999</c:v>
                </c:pt>
                <c:pt idx="57">
                  <c:v>1439.98811</c:v>
                </c:pt>
                <c:pt idx="58">
                  <c:v>1449.9754800000001</c:v>
                </c:pt>
                <c:pt idx="59">
                  <c:v>1527.5137099999999</c:v>
                </c:pt>
                <c:pt idx="60">
                  <c:v>1119.2830200000001</c:v>
                </c:pt>
                <c:pt idx="61">
                  <c:v>1091.3860900000002</c:v>
                </c:pt>
                <c:pt idx="62">
                  <c:v>1081.5373100000002</c:v>
                </c:pt>
                <c:pt idx="63">
                  <c:v>995.96731000000057</c:v>
                </c:pt>
                <c:pt idx="64">
                  <c:v>1022.80542</c:v>
                </c:pt>
                <c:pt idx="65">
                  <c:v>955.48779000000002</c:v>
                </c:pt>
                <c:pt idx="66">
                  <c:v>885.58699999999999</c:v>
                </c:pt>
                <c:pt idx="67">
                  <c:v>890.19193999999948</c:v>
                </c:pt>
                <c:pt idx="68">
                  <c:v>908.01323000000002</c:v>
                </c:pt>
                <c:pt idx="69">
                  <c:v>898.65782999999999</c:v>
                </c:pt>
                <c:pt idx="70">
                  <c:v>814.06700000000001</c:v>
                </c:pt>
                <c:pt idx="71">
                  <c:v>828.24261000000001</c:v>
                </c:pt>
                <c:pt idx="72">
                  <c:v>757.53622999999993</c:v>
                </c:pt>
                <c:pt idx="73">
                  <c:v>739.72213999999997</c:v>
                </c:pt>
                <c:pt idx="74">
                  <c:v>760.75390000000004</c:v>
                </c:pt>
                <c:pt idx="75">
                  <c:v>737.19311999999923</c:v>
                </c:pt>
                <c:pt idx="76">
                  <c:v>731.39326000000005</c:v>
                </c:pt>
                <c:pt idx="77">
                  <c:v>691.40643000000068</c:v>
                </c:pt>
                <c:pt idx="78">
                  <c:v>676.34530000000007</c:v>
                </c:pt>
                <c:pt idx="79">
                  <c:v>669.89856000000009</c:v>
                </c:pt>
                <c:pt idx="80">
                  <c:v>647.88437999999894</c:v>
                </c:pt>
                <c:pt idx="81">
                  <c:v>652.12284999999997</c:v>
                </c:pt>
                <c:pt idx="82">
                  <c:v>666.53981999999939</c:v>
                </c:pt>
                <c:pt idx="83">
                  <c:v>629.35768000000007</c:v>
                </c:pt>
                <c:pt idx="84">
                  <c:v>553.43186000000003</c:v>
                </c:pt>
                <c:pt idx="85">
                  <c:v>526.44727999999998</c:v>
                </c:pt>
                <c:pt idx="86">
                  <c:v>555.04664000000002</c:v>
                </c:pt>
                <c:pt idx="87">
                  <c:v>566.65523999999994</c:v>
                </c:pt>
                <c:pt idx="88">
                  <c:v>523.26484000000005</c:v>
                </c:pt>
                <c:pt idx="89">
                  <c:v>523.08728999999914</c:v>
                </c:pt>
                <c:pt idx="90">
                  <c:v>496.45846999999878</c:v>
                </c:pt>
                <c:pt idx="91">
                  <c:v>474.45090999999923</c:v>
                </c:pt>
                <c:pt idx="92">
                  <c:v>470.01941999999997</c:v>
                </c:pt>
                <c:pt idx="93">
                  <c:v>493.66909999999871</c:v>
                </c:pt>
                <c:pt idx="94">
                  <c:v>492.64047999999997</c:v>
                </c:pt>
                <c:pt idx="95">
                  <c:v>518.36837000000003</c:v>
                </c:pt>
                <c:pt idx="96">
                  <c:v>461.49054999999998</c:v>
                </c:pt>
                <c:pt idx="97">
                  <c:v>488.4375</c:v>
                </c:pt>
                <c:pt idx="98">
                  <c:v>513.70503000000008</c:v>
                </c:pt>
                <c:pt idx="99">
                  <c:v>531.15344999999922</c:v>
                </c:pt>
                <c:pt idx="100">
                  <c:v>525.08825000000093</c:v>
                </c:pt>
                <c:pt idx="101">
                  <c:v>517.99840999999992</c:v>
                </c:pt>
                <c:pt idx="102">
                  <c:v>522.98703999999998</c:v>
                </c:pt>
                <c:pt idx="103">
                  <c:v>486.17124999999999</c:v>
                </c:pt>
                <c:pt idx="104">
                  <c:v>519.35932000000003</c:v>
                </c:pt>
                <c:pt idx="105">
                  <c:v>521.69082000000003</c:v>
                </c:pt>
                <c:pt idx="106">
                  <c:v>520.21058000000005</c:v>
                </c:pt>
                <c:pt idx="107">
                  <c:v>549.54759000000001</c:v>
                </c:pt>
                <c:pt idx="108">
                  <c:v>487.03234000000174</c:v>
                </c:pt>
                <c:pt idx="109">
                  <c:v>524.72934999999995</c:v>
                </c:pt>
                <c:pt idx="110">
                  <c:v>551.20073000000002</c:v>
                </c:pt>
                <c:pt idx="111">
                  <c:v>564.62974999999813</c:v>
                </c:pt>
                <c:pt idx="112">
                  <c:v>587.74997999999857</c:v>
                </c:pt>
                <c:pt idx="113">
                  <c:v>593.27101000000005</c:v>
                </c:pt>
                <c:pt idx="114">
                  <c:v>575.66269999999929</c:v>
                </c:pt>
                <c:pt idx="115">
                  <c:v>595.02618999999947</c:v>
                </c:pt>
                <c:pt idx="116">
                  <c:v>580.54845000000114</c:v>
                </c:pt>
                <c:pt idx="117">
                  <c:v>607.48552999999936</c:v>
                </c:pt>
                <c:pt idx="118">
                  <c:v>612.93898999999999</c:v>
                </c:pt>
                <c:pt idx="119">
                  <c:v>615.30942000000005</c:v>
                </c:pt>
                <c:pt idx="120">
                  <c:v>532.12473999999997</c:v>
                </c:pt>
                <c:pt idx="121">
                  <c:v>573.69823999999994</c:v>
                </c:pt>
                <c:pt idx="122">
                  <c:v>632.38718000000006</c:v>
                </c:pt>
                <c:pt idx="123">
                  <c:v>664.26585</c:v>
                </c:pt>
                <c:pt idx="124">
                  <c:v>670.73017000000004</c:v>
                </c:pt>
                <c:pt idx="125">
                  <c:v>689.30632000000219</c:v>
                </c:pt>
                <c:pt idx="126">
                  <c:v>640.15531000000055</c:v>
                </c:pt>
                <c:pt idx="127">
                  <c:v>671.11068999999759</c:v>
                </c:pt>
                <c:pt idx="128">
                  <c:v>669.04168000000004</c:v>
                </c:pt>
                <c:pt idx="129">
                  <c:v>674.19750999999997</c:v>
                </c:pt>
                <c:pt idx="130">
                  <c:v>752.59676999999999</c:v>
                </c:pt>
                <c:pt idx="131">
                  <c:v>751.44730999999865</c:v>
                </c:pt>
                <c:pt idx="132">
                  <c:v>687.56591999999807</c:v>
                </c:pt>
                <c:pt idx="133">
                  <c:v>766.57617000000175</c:v>
                </c:pt>
                <c:pt idx="134">
                  <c:v>818.77050000000372</c:v>
                </c:pt>
                <c:pt idx="135">
                  <c:v>862.68664000000058</c:v>
                </c:pt>
                <c:pt idx="136">
                  <c:v>922.93187000000103</c:v>
                </c:pt>
                <c:pt idx="137">
                  <c:v>1318.1692600000001</c:v>
                </c:pt>
                <c:pt idx="138">
                  <c:v>985.97731999999996</c:v>
                </c:pt>
                <c:pt idx="139">
                  <c:v>1039.4950699999999</c:v>
                </c:pt>
                <c:pt idx="140">
                  <c:v>1037.2887700000001</c:v>
                </c:pt>
                <c:pt idx="141">
                  <c:v>1067.78423</c:v>
                </c:pt>
                <c:pt idx="142">
                  <c:v>1160.3310100000001</c:v>
                </c:pt>
                <c:pt idx="143">
                  <c:v>1214.5741799999998</c:v>
                </c:pt>
                <c:pt idx="144">
                  <c:v>1186.16425</c:v>
                </c:pt>
                <c:pt idx="145">
                  <c:v>1281.54215</c:v>
                </c:pt>
                <c:pt idx="146">
                  <c:v>1363.3470300000001</c:v>
                </c:pt>
                <c:pt idx="147">
                  <c:v>1417.7317600000001</c:v>
                </c:pt>
                <c:pt idx="148">
                  <c:v>1493.8334199999999</c:v>
                </c:pt>
                <c:pt idx="149">
                  <c:v>1533.77046</c:v>
                </c:pt>
                <c:pt idx="150">
                  <c:v>1649.5725299999999</c:v>
                </c:pt>
                <c:pt idx="151">
                  <c:v>1723.6940400000001</c:v>
                </c:pt>
                <c:pt idx="152">
                  <c:v>1746.8198400000001</c:v>
                </c:pt>
                <c:pt idx="153">
                  <c:v>1866.2799499999999</c:v>
                </c:pt>
                <c:pt idx="154">
                  <c:v>1945.5121100000001</c:v>
                </c:pt>
                <c:pt idx="155">
                  <c:v>2056.5015199999998</c:v>
                </c:pt>
                <c:pt idx="156">
                  <c:v>1982.2544200000093</c:v>
                </c:pt>
                <c:pt idx="157">
                  <c:v>2134.632930000007</c:v>
                </c:pt>
                <c:pt idx="158">
                  <c:v>2270.0116800000001</c:v>
                </c:pt>
                <c:pt idx="159">
                  <c:v>2540.2579100000003</c:v>
                </c:pt>
                <c:pt idx="160">
                  <c:v>2607.7319700000003</c:v>
                </c:pt>
                <c:pt idx="161">
                  <c:v>2659.0950100000055</c:v>
                </c:pt>
                <c:pt idx="162">
                  <c:v>2529.9761399999929</c:v>
                </c:pt>
                <c:pt idx="163">
                  <c:v>2562.8551600000001</c:v>
                </c:pt>
                <c:pt idx="164">
                  <c:v>2824.3572200000003</c:v>
                </c:pt>
                <c:pt idx="165">
                  <c:v>2836.6180699999927</c:v>
                </c:pt>
                <c:pt idx="166">
                  <c:v>2852.83347</c:v>
                </c:pt>
                <c:pt idx="167">
                  <c:v>3083.1547500000001</c:v>
                </c:pt>
                <c:pt idx="168">
                  <c:v>2834.2717000000002</c:v>
                </c:pt>
                <c:pt idx="169">
                  <c:v>3011.5555899999999</c:v>
                </c:pt>
                <c:pt idx="170">
                  <c:v>3116.5744</c:v>
                </c:pt>
                <c:pt idx="171">
                  <c:v>3113.5672300000001</c:v>
                </c:pt>
                <c:pt idx="172">
                  <c:v>3196.4046500000059</c:v>
                </c:pt>
                <c:pt idx="173">
                  <c:v>3194.87383</c:v>
                </c:pt>
                <c:pt idx="174">
                  <c:v>3092.8146800000072</c:v>
                </c:pt>
                <c:pt idx="175">
                  <c:v>2933.9743100000096</c:v>
                </c:pt>
                <c:pt idx="176">
                  <c:v>3031.8489100000002</c:v>
                </c:pt>
                <c:pt idx="177">
                  <c:v>2876.3459800000001</c:v>
                </c:pt>
                <c:pt idx="178">
                  <c:v>2907.6920599999999</c:v>
                </c:pt>
                <c:pt idx="179">
                  <c:v>2928.0961099999995</c:v>
                </c:pt>
                <c:pt idx="180">
                  <c:v>2583.61445</c:v>
                </c:pt>
                <c:pt idx="181">
                  <c:v>2689.6112699999999</c:v>
                </c:pt>
                <c:pt idx="182">
                  <c:v>2779.3355899999997</c:v>
                </c:pt>
                <c:pt idx="183">
                  <c:v>2695.1591000000003</c:v>
                </c:pt>
                <c:pt idx="184">
                  <c:v>2676.8514700000001</c:v>
                </c:pt>
                <c:pt idx="185">
                  <c:v>2618.0355800000057</c:v>
                </c:pt>
                <c:pt idx="186">
                  <c:v>2488.9929300000072</c:v>
                </c:pt>
                <c:pt idx="187">
                  <c:v>2485.1382999999996</c:v>
                </c:pt>
                <c:pt idx="188">
                  <c:v>2387.4114199999945</c:v>
                </c:pt>
                <c:pt idx="189">
                  <c:v>2290.5759400000052</c:v>
                </c:pt>
                <c:pt idx="190">
                  <c:v>2323.83709</c:v>
                </c:pt>
                <c:pt idx="191">
                  <c:v>2272.32656000001</c:v>
                </c:pt>
                <c:pt idx="192">
                  <c:v>2022.0182500000001</c:v>
                </c:pt>
                <c:pt idx="193">
                  <c:v>2110.3261899999975</c:v>
                </c:pt>
                <c:pt idx="194">
                  <c:v>2245.1859900000022</c:v>
                </c:pt>
                <c:pt idx="195">
                  <c:v>2224.6443900000004</c:v>
                </c:pt>
                <c:pt idx="196">
                  <c:v>2407.2752899999991</c:v>
                </c:pt>
                <c:pt idx="197">
                  <c:v>2345.5116700000017</c:v>
                </c:pt>
                <c:pt idx="198">
                  <c:v>2336.9343000000044</c:v>
                </c:pt>
                <c:pt idx="199">
                  <c:v>2426.7553900000007</c:v>
                </c:pt>
                <c:pt idx="200">
                  <c:v>2450.6928900000007</c:v>
                </c:pt>
                <c:pt idx="201">
                  <c:v>2505.3203099999951</c:v>
                </c:pt>
                <c:pt idx="202">
                  <c:v>2636.0998799999952</c:v>
                </c:pt>
                <c:pt idx="203">
                  <c:v>2685.1169100000038</c:v>
                </c:pt>
                <c:pt idx="204">
                  <c:v>2485.865780000001</c:v>
                </c:pt>
                <c:pt idx="205">
                  <c:v>2682.4467500000073</c:v>
                </c:pt>
                <c:pt idx="206">
                  <c:v>2858.1879599999934</c:v>
                </c:pt>
                <c:pt idx="207">
                  <c:v>2919.9410600000024</c:v>
                </c:pt>
                <c:pt idx="208">
                  <c:v>3098.832170000002</c:v>
                </c:pt>
                <c:pt idx="209">
                  <c:v>3141.8605999999941</c:v>
                </c:pt>
                <c:pt idx="210">
                  <c:v>3181.6696599999964</c:v>
                </c:pt>
                <c:pt idx="211">
                  <c:v>3187.5316499999985</c:v>
                </c:pt>
                <c:pt idx="212">
                  <c:v>3228.0565500000043</c:v>
                </c:pt>
                <c:pt idx="213">
                  <c:v>3321.0309799999968</c:v>
                </c:pt>
                <c:pt idx="214">
                  <c:v>3360.9721899999977</c:v>
                </c:pt>
                <c:pt idx="215">
                  <c:v>3450.8687200000063</c:v>
                </c:pt>
                <c:pt idx="216">
                  <c:v>3330.0128800000025</c:v>
                </c:pt>
                <c:pt idx="217">
                  <c:v>3453.1169699999987</c:v>
                </c:pt>
                <c:pt idx="218">
                  <c:v>3627.748089999996</c:v>
                </c:pt>
                <c:pt idx="219">
                  <c:v>3864.2648099999951</c:v>
                </c:pt>
                <c:pt idx="220">
                  <c:v>3815.5813299999832</c:v>
                </c:pt>
                <c:pt idx="221">
                  <c:v>3772.6002699999958</c:v>
                </c:pt>
                <c:pt idx="222">
                  <c:v>3761.0866099999994</c:v>
                </c:pt>
                <c:pt idx="223">
                  <c:v>3571.6806899999974</c:v>
                </c:pt>
                <c:pt idx="224">
                  <c:v>3615.1565000000001</c:v>
                </c:pt>
                <c:pt idx="225">
                  <c:v>3635.6087999999972</c:v>
                </c:pt>
                <c:pt idx="226">
                  <c:v>3637.1700600000022</c:v>
                </c:pt>
                <c:pt idx="227">
                  <c:v>3741.206019999996</c:v>
                </c:pt>
                <c:pt idx="228">
                  <c:v>3437.614769999996</c:v>
                </c:pt>
                <c:pt idx="229">
                  <c:v>3534.9560399999918</c:v>
                </c:pt>
                <c:pt idx="230">
                  <c:v>3677.1354999999999</c:v>
                </c:pt>
                <c:pt idx="231">
                  <c:v>3783.6521499999913</c:v>
                </c:pt>
                <c:pt idx="232">
                  <c:v>3832.2174899999945</c:v>
                </c:pt>
                <c:pt idx="233">
                  <c:v>3889.7659599999934</c:v>
                </c:pt>
                <c:pt idx="234">
                  <c:v>3945.5722099999934</c:v>
                </c:pt>
                <c:pt idx="235">
                  <c:v>3754.1763399999886</c:v>
                </c:pt>
                <c:pt idx="236">
                  <c:v>3916.1728099999873</c:v>
                </c:pt>
                <c:pt idx="237">
                  <c:v>3913.8927900000067</c:v>
                </c:pt>
                <c:pt idx="238">
                  <c:v>3912.2689999999998</c:v>
                </c:pt>
                <c:pt idx="239">
                  <c:v>4104.0638100000024</c:v>
                </c:pt>
                <c:pt idx="240">
                  <c:v>3847.2144900000094</c:v>
                </c:pt>
                <c:pt idx="241">
                  <c:v>4008.1537599999997</c:v>
                </c:pt>
                <c:pt idx="242">
                  <c:v>4219.0121899999995</c:v>
                </c:pt>
                <c:pt idx="243">
                  <c:v>4250.8968299999988</c:v>
                </c:pt>
                <c:pt idx="244">
                  <c:v>4447.7294599999996</c:v>
                </c:pt>
                <c:pt idx="245">
                  <c:v>4566.443409999998</c:v>
                </c:pt>
                <c:pt idx="246">
                  <c:v>4630.9685599999984</c:v>
                </c:pt>
                <c:pt idx="247">
                  <c:v>4450.1012399999991</c:v>
                </c:pt>
                <c:pt idx="248">
                  <c:v>4521.26181</c:v>
                </c:pt>
                <c:pt idx="249">
                  <c:v>4469.97541</c:v>
                </c:pt>
                <c:pt idx="250">
                  <c:v>4519.2984500000011</c:v>
                </c:pt>
                <c:pt idx="251">
                  <c:v>4688.0961900000002</c:v>
                </c:pt>
                <c:pt idx="252">
                  <c:v>4465.6280299999989</c:v>
                </c:pt>
                <c:pt idx="253">
                  <c:v>4627.6407599999984</c:v>
                </c:pt>
                <c:pt idx="254">
                  <c:v>4826.5019300000004</c:v>
                </c:pt>
                <c:pt idx="255">
                  <c:v>4980.8547900000003</c:v>
                </c:pt>
                <c:pt idx="256">
                  <c:v>5063.324990000001</c:v>
                </c:pt>
                <c:pt idx="257">
                  <c:v>5230.9524700000011</c:v>
                </c:pt>
                <c:pt idx="258">
                  <c:v>5167.5020000000004</c:v>
                </c:pt>
                <c:pt idx="259">
                  <c:v>5376.3244999999997</c:v>
                </c:pt>
                <c:pt idx="260">
                  <c:v>5368.6817499999988</c:v>
                </c:pt>
                <c:pt idx="261">
                  <c:v>5429.8463199999987</c:v>
                </c:pt>
                <c:pt idx="262">
                  <c:v>5671.8753099999985</c:v>
                </c:pt>
                <c:pt idx="263">
                  <c:v>5919.0390100000004</c:v>
                </c:pt>
                <c:pt idx="264">
                  <c:v>5656.4218899999987</c:v>
                </c:pt>
                <c:pt idx="265">
                  <c:v>5887.1428399999995</c:v>
                </c:pt>
                <c:pt idx="266">
                  <c:v>6180.7042600000004</c:v>
                </c:pt>
                <c:pt idx="267">
                  <c:v>6333.2714099999994</c:v>
                </c:pt>
                <c:pt idx="268">
                  <c:v>6732.9970499999999</c:v>
                </c:pt>
                <c:pt idx="269">
                  <c:v>6934.6305300000004</c:v>
                </c:pt>
                <c:pt idx="270">
                  <c:v>7029.1478200000001</c:v>
                </c:pt>
                <c:pt idx="271">
                  <c:v>7159.9905899999985</c:v>
                </c:pt>
                <c:pt idx="272">
                  <c:v>7118.690810000001</c:v>
                </c:pt>
                <c:pt idx="273">
                  <c:v>7270.8828899999999</c:v>
                </c:pt>
                <c:pt idx="274">
                  <c:v>7396.4804100000001</c:v>
                </c:pt>
                <c:pt idx="275">
                  <c:v>7609.6711500000001</c:v>
                </c:pt>
                <c:pt idx="276">
                  <c:v>7229.1939599999987</c:v>
                </c:pt>
                <c:pt idx="277">
                  <c:v>7446.5880200000001</c:v>
                </c:pt>
                <c:pt idx="278">
                  <c:v>7650.1288299999997</c:v>
                </c:pt>
                <c:pt idx="279">
                  <c:v>7735.1584499999999</c:v>
                </c:pt>
                <c:pt idx="280">
                  <c:v>7788.9328099999975</c:v>
                </c:pt>
                <c:pt idx="281">
                  <c:v>7636.0764700000018</c:v>
                </c:pt>
                <c:pt idx="282">
                  <c:v>7625.5715499999997</c:v>
                </c:pt>
                <c:pt idx="283">
                  <c:v>7558.1647600000006</c:v>
                </c:pt>
                <c:pt idx="284">
                  <c:v>7561.5745199999992</c:v>
                </c:pt>
                <c:pt idx="285">
                  <c:v>7586.0587999999998</c:v>
                </c:pt>
                <c:pt idx="286">
                  <c:v>7497.2696299999989</c:v>
                </c:pt>
                <c:pt idx="287">
                  <c:v>7554.3963999999996</c:v>
                </c:pt>
                <c:pt idx="288">
                  <c:v>7113.0080699999999</c:v>
                </c:pt>
                <c:pt idx="289">
                  <c:v>7285.6713100000015</c:v>
                </c:pt>
                <c:pt idx="290">
                  <c:v>7369.0662999999986</c:v>
                </c:pt>
                <c:pt idx="291">
                  <c:v>7476.8803499999995</c:v>
                </c:pt>
                <c:pt idx="292">
                  <c:v>7619.6690200000012</c:v>
                </c:pt>
                <c:pt idx="293">
                  <c:v>7552.7387299999991</c:v>
                </c:pt>
                <c:pt idx="294">
                  <c:v>7599.1625700000013</c:v>
                </c:pt>
                <c:pt idx="295">
                  <c:v>7437.9479899999997</c:v>
                </c:pt>
                <c:pt idx="296">
                  <c:v>7440.3042900000009</c:v>
                </c:pt>
                <c:pt idx="297">
                  <c:v>7506.0692900000004</c:v>
                </c:pt>
                <c:pt idx="298">
                  <c:v>7512.5449400000016</c:v>
                </c:pt>
                <c:pt idx="299">
                  <c:v>7847.6444100000008</c:v>
                </c:pt>
                <c:pt idx="300">
                  <c:v>7437.3290400000005</c:v>
                </c:pt>
                <c:pt idx="301">
                  <c:v>7650.221379999999</c:v>
                </c:pt>
                <c:pt idx="302">
                  <c:v>7893.1028699999979</c:v>
                </c:pt>
                <c:pt idx="303">
                  <c:v>7222.1115499999996</c:v>
                </c:pt>
                <c:pt idx="304">
                  <c:v>6639.8376399999997</c:v>
                </c:pt>
                <c:pt idx="305">
                  <c:v>5956.7889799999994</c:v>
                </c:pt>
                <c:pt idx="306">
                  <c:v>5185.1977499999994</c:v>
                </c:pt>
                <c:pt idx="307">
                  <c:v>4758.7237499999992</c:v>
                </c:pt>
                <c:pt idx="308">
                  <c:v>6362.4482300000018</c:v>
                </c:pt>
                <c:pt idx="309">
                  <c:v>7692.9433699999981</c:v>
                </c:pt>
                <c:pt idx="310">
                  <c:v>9680.8628500000013</c:v>
                </c:pt>
                <c:pt idx="311">
                  <c:v>10259.48574</c:v>
                </c:pt>
                <c:pt idx="312">
                  <c:v>10144.739839999998</c:v>
                </c:pt>
                <c:pt idx="313">
                  <c:v>10525.28319</c:v>
                </c:pt>
                <c:pt idx="314">
                  <c:v>10360.187940000003</c:v>
                </c:pt>
                <c:pt idx="315">
                  <c:v>9838.7772199999999</c:v>
                </c:pt>
                <c:pt idx="316">
                  <c:v>9783.3260399999981</c:v>
                </c:pt>
                <c:pt idx="317">
                  <c:v>9368.9502099999972</c:v>
                </c:pt>
                <c:pt idx="318">
                  <c:v>9024.5270600000003</c:v>
                </c:pt>
                <c:pt idx="319">
                  <c:v>8859.1322800000016</c:v>
                </c:pt>
                <c:pt idx="320">
                  <c:v>8700.1568399999978</c:v>
                </c:pt>
                <c:pt idx="321">
                  <c:v>8665.1298999999999</c:v>
                </c:pt>
                <c:pt idx="322">
                  <c:v>8584.6647100000009</c:v>
                </c:pt>
                <c:pt idx="323">
                  <c:v>8543.2615100000003</c:v>
                </c:pt>
                <c:pt idx="324">
                  <c:v>8020.822369999999</c:v>
                </c:pt>
                <c:pt idx="325">
                  <c:v>8292.5365600000005</c:v>
                </c:pt>
                <c:pt idx="326">
                  <c:v>8444.9090899999974</c:v>
                </c:pt>
                <c:pt idx="327">
                  <c:v>8391.1660400000001</c:v>
                </c:pt>
                <c:pt idx="328">
                  <c:v>8681.5202399999962</c:v>
                </c:pt>
                <c:pt idx="329">
                  <c:v>9001.3327700000009</c:v>
                </c:pt>
                <c:pt idx="330">
                  <c:v>9408.4617800000015</c:v>
                </c:pt>
                <c:pt idx="331">
                  <c:v>9684.0692200000012</c:v>
                </c:pt>
                <c:pt idx="332">
                  <c:v>9906.596059999998</c:v>
                </c:pt>
                <c:pt idx="333">
                  <c:v>10333.439319999998</c:v>
                </c:pt>
                <c:pt idx="334">
                  <c:v>10829.599809999998</c:v>
                </c:pt>
                <c:pt idx="335">
                  <c:v>11611.730319999999</c:v>
                </c:pt>
                <c:pt idx="336">
                  <c:v>11777.184679999998</c:v>
                </c:pt>
                <c:pt idx="337">
                  <c:v>12601.060309999999</c:v>
                </c:pt>
                <c:pt idx="338">
                  <c:v>13568.849730000002</c:v>
                </c:pt>
                <c:pt idx="339">
                  <c:v>14370.307889999998</c:v>
                </c:pt>
                <c:pt idx="340">
                  <c:v>15432.189270000003</c:v>
                </c:pt>
                <c:pt idx="341">
                  <c:v>15797.19882</c:v>
                </c:pt>
                <c:pt idx="342">
                  <c:v>15974.106359999998</c:v>
                </c:pt>
                <c:pt idx="343">
                  <c:v>15876.694450000001</c:v>
                </c:pt>
                <c:pt idx="344">
                  <c:v>16159.046820000001</c:v>
                </c:pt>
                <c:pt idx="345">
                  <c:v>16419.445805551208</c:v>
                </c:pt>
                <c:pt idx="346">
                  <c:v>16435.532003889519</c:v>
                </c:pt>
                <c:pt idx="347">
                  <c:v>16517.113826010966</c:v>
                </c:pt>
                <c:pt idx="348">
                  <c:v>16512.878720888271</c:v>
                </c:pt>
                <c:pt idx="349">
                  <c:v>16306.499733078666</c:v>
                </c:pt>
                <c:pt idx="350">
                  <c:v>16438.188926273466</c:v>
                </c:pt>
                <c:pt idx="351">
                  <c:v>16267.036241601745</c:v>
                </c:pt>
                <c:pt idx="352">
                  <c:v>16231.433072535832</c:v>
                </c:pt>
                <c:pt idx="353">
                  <c:v>16272.155530142789</c:v>
                </c:pt>
                <c:pt idx="354">
                  <c:v>15855.819325203633</c:v>
                </c:pt>
                <c:pt idx="355">
                  <c:v>16061.529224335211</c:v>
                </c:pt>
                <c:pt idx="356">
                  <c:v>16343.982647332266</c:v>
                </c:pt>
                <c:pt idx="357">
                  <c:v>15963.03566020771</c:v>
                </c:pt>
                <c:pt idx="358">
                  <c:v>15735.546962042585</c:v>
                </c:pt>
                <c:pt idx="359">
                  <c:v>15333.789429158203</c:v>
                </c:pt>
                <c:pt idx="360">
                  <c:v>14173.059868529459</c:v>
                </c:pt>
                <c:pt idx="361">
                  <c:v>13989.741375710135</c:v>
                </c:pt>
                <c:pt idx="362">
                  <c:v>14148.001892968263</c:v>
                </c:pt>
                <c:pt idx="363">
                  <c:v>14283.756842001627</c:v>
                </c:pt>
                <c:pt idx="364">
                  <c:v>14347.546529247464</c:v>
                </c:pt>
                <c:pt idx="365">
                  <c:v>14468.143854563654</c:v>
                </c:pt>
                <c:pt idx="366">
                  <c:v>14550.384654465792</c:v>
                </c:pt>
                <c:pt idx="367">
                  <c:v>14651.770164136316</c:v>
                </c:pt>
                <c:pt idx="368">
                  <c:v>14800.862990902502</c:v>
                </c:pt>
                <c:pt idx="369">
                  <c:v>15060.042264679536</c:v>
                </c:pt>
                <c:pt idx="370">
                  <c:v>15076.497256528701</c:v>
                </c:pt>
                <c:pt idx="371">
                  <c:v>15252.603818367917</c:v>
                </c:pt>
                <c:pt idx="372">
                  <c:v>15159.204994269765</c:v>
                </c:pt>
                <c:pt idx="373">
                  <c:v>15197.439621159197</c:v>
                </c:pt>
                <c:pt idx="374">
                  <c:v>14148.001892968263</c:v>
                </c:pt>
                <c:pt idx="375">
                  <c:v>14283.756842001627</c:v>
                </c:pt>
                <c:pt idx="376">
                  <c:v>14347.546529247464</c:v>
                </c:pt>
                <c:pt idx="377">
                  <c:v>14468.143854563654</c:v>
                </c:pt>
                <c:pt idx="378">
                  <c:v>14550.384654465792</c:v>
                </c:pt>
                <c:pt idx="379">
                  <c:v>14651.770164136316</c:v>
                </c:pt>
                <c:pt idx="380">
                  <c:v>14800.862990902502</c:v>
                </c:pt>
                <c:pt idx="381">
                  <c:v>15060.042264679536</c:v>
                </c:pt>
                <c:pt idx="382">
                  <c:v>15076.497256528701</c:v>
                </c:pt>
                <c:pt idx="383">
                  <c:v>15252.603818367917</c:v>
                </c:pt>
                <c:pt idx="384">
                  <c:v>15159.204994269765</c:v>
                </c:pt>
                <c:pt idx="385">
                  <c:v>15197.439621159197</c:v>
                </c:pt>
                <c:pt idx="386">
                  <c:v>14148.001892968263</c:v>
                </c:pt>
                <c:pt idx="387">
                  <c:v>14283.756842001627</c:v>
                </c:pt>
                <c:pt idx="388">
                  <c:v>14347.546529247464</c:v>
                </c:pt>
                <c:pt idx="389">
                  <c:v>14468.143854563654</c:v>
                </c:pt>
                <c:pt idx="390">
                  <c:v>14550.384654465792</c:v>
                </c:pt>
                <c:pt idx="391">
                  <c:v>14651.770164136316</c:v>
                </c:pt>
                <c:pt idx="392">
                  <c:v>14800.862990902502</c:v>
                </c:pt>
                <c:pt idx="393">
                  <c:v>15060.042264679536</c:v>
                </c:pt>
                <c:pt idx="394">
                  <c:v>15076.497256528701</c:v>
                </c:pt>
                <c:pt idx="395">
                  <c:v>15252.603818367917</c:v>
                </c:pt>
                <c:pt idx="396">
                  <c:v>15159.204994269765</c:v>
                </c:pt>
                <c:pt idx="397">
                  <c:v>15197.439621159197</c:v>
                </c:pt>
                <c:pt idx="398">
                  <c:v>14148.001892968263</c:v>
                </c:pt>
                <c:pt idx="399">
                  <c:v>14283.756842001627</c:v>
                </c:pt>
                <c:pt idx="400">
                  <c:v>14347.546529247464</c:v>
                </c:pt>
                <c:pt idx="401">
                  <c:v>14468.143854563654</c:v>
                </c:pt>
                <c:pt idx="402">
                  <c:v>14550.384654465792</c:v>
                </c:pt>
                <c:pt idx="403">
                  <c:v>14651.770164136316</c:v>
                </c:pt>
                <c:pt idx="404">
                  <c:v>14800.862990902502</c:v>
                </c:pt>
                <c:pt idx="405">
                  <c:v>15060.042264679536</c:v>
                </c:pt>
                <c:pt idx="406">
                  <c:v>15076.497256528701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73AB-4E26-9CFB-76C6229097CC}"/>
            </c:ext>
          </c:extLst>
        </c:ser>
        <c:ser>
          <c:idx val="6"/>
          <c:order val="6"/>
          <c:tx>
            <c:strRef>
              <c:f>Proyeccion_NPL!$AN$4</c:f>
              <c:strCache>
                <c:ptCount val="1"/>
                <c:pt idx="0">
                  <c:v>vencida hipo</c:v>
                </c:pt>
              </c:strCache>
            </c:strRef>
          </c:tx>
          <c:spPr>
            <a:ln w="28575" cap="rnd">
              <a:solidFill>
                <a:srgbClr val="8F7AE5"/>
              </a:solidFill>
              <a:round/>
            </a:ln>
            <a:effectLst/>
          </c:spPr>
          <c:marker>
            <c:symbol val="none"/>
          </c:marker>
          <c:cat>
            <c:numRef>
              <c:f>Proyeccion_NPL!$A$5:$A$411</c:f>
              <c:numCache>
                <c:formatCode>m/d/yyyy</c:formatCode>
                <c:ptCount val="407"/>
                <c:pt idx="0">
                  <c:v>34669</c:v>
                </c:pt>
                <c:pt idx="1">
                  <c:v>34700</c:v>
                </c:pt>
                <c:pt idx="2">
                  <c:v>34731</c:v>
                </c:pt>
                <c:pt idx="3">
                  <c:v>34759</c:v>
                </c:pt>
                <c:pt idx="4">
                  <c:v>34790</c:v>
                </c:pt>
                <c:pt idx="5">
                  <c:v>34820</c:v>
                </c:pt>
                <c:pt idx="6">
                  <c:v>34851</c:v>
                </c:pt>
                <c:pt idx="7">
                  <c:v>34881</c:v>
                </c:pt>
                <c:pt idx="8">
                  <c:v>34912</c:v>
                </c:pt>
                <c:pt idx="9">
                  <c:v>34943</c:v>
                </c:pt>
                <c:pt idx="10">
                  <c:v>34973</c:v>
                </c:pt>
                <c:pt idx="11">
                  <c:v>35004</c:v>
                </c:pt>
                <c:pt idx="12">
                  <c:v>35034</c:v>
                </c:pt>
                <c:pt idx="13">
                  <c:v>35065</c:v>
                </c:pt>
                <c:pt idx="14">
                  <c:v>35096</c:v>
                </c:pt>
                <c:pt idx="15">
                  <c:v>35125</c:v>
                </c:pt>
                <c:pt idx="16">
                  <c:v>35156</c:v>
                </c:pt>
                <c:pt idx="17">
                  <c:v>35186</c:v>
                </c:pt>
                <c:pt idx="18">
                  <c:v>35217</c:v>
                </c:pt>
                <c:pt idx="19">
                  <c:v>35247</c:v>
                </c:pt>
                <c:pt idx="20">
                  <c:v>35278</c:v>
                </c:pt>
                <c:pt idx="21">
                  <c:v>35309</c:v>
                </c:pt>
                <c:pt idx="22">
                  <c:v>35339</c:v>
                </c:pt>
                <c:pt idx="23">
                  <c:v>35370</c:v>
                </c:pt>
                <c:pt idx="24">
                  <c:v>35400</c:v>
                </c:pt>
                <c:pt idx="25">
                  <c:v>35431</c:v>
                </c:pt>
                <c:pt idx="26">
                  <c:v>35462</c:v>
                </c:pt>
                <c:pt idx="27">
                  <c:v>35490</c:v>
                </c:pt>
                <c:pt idx="28">
                  <c:v>35521</c:v>
                </c:pt>
                <c:pt idx="29">
                  <c:v>35551</c:v>
                </c:pt>
                <c:pt idx="30">
                  <c:v>35582</c:v>
                </c:pt>
                <c:pt idx="31">
                  <c:v>35612</c:v>
                </c:pt>
                <c:pt idx="32">
                  <c:v>35643</c:v>
                </c:pt>
                <c:pt idx="33">
                  <c:v>35674</c:v>
                </c:pt>
                <c:pt idx="34">
                  <c:v>35704</c:v>
                </c:pt>
                <c:pt idx="35">
                  <c:v>35735</c:v>
                </c:pt>
                <c:pt idx="36">
                  <c:v>35765</c:v>
                </c:pt>
                <c:pt idx="37">
                  <c:v>35796</c:v>
                </c:pt>
                <c:pt idx="38">
                  <c:v>35827</c:v>
                </c:pt>
                <c:pt idx="39">
                  <c:v>35855</c:v>
                </c:pt>
                <c:pt idx="40">
                  <c:v>35886</c:v>
                </c:pt>
                <c:pt idx="41">
                  <c:v>35916</c:v>
                </c:pt>
                <c:pt idx="42">
                  <c:v>35947</c:v>
                </c:pt>
                <c:pt idx="43">
                  <c:v>35977</c:v>
                </c:pt>
                <c:pt idx="44">
                  <c:v>36008</c:v>
                </c:pt>
                <c:pt idx="45">
                  <c:v>36039</c:v>
                </c:pt>
                <c:pt idx="46">
                  <c:v>36069</c:v>
                </c:pt>
                <c:pt idx="47">
                  <c:v>36100</c:v>
                </c:pt>
                <c:pt idx="48">
                  <c:v>36130</c:v>
                </c:pt>
                <c:pt idx="49">
                  <c:v>36161</c:v>
                </c:pt>
                <c:pt idx="50">
                  <c:v>36192</c:v>
                </c:pt>
                <c:pt idx="51">
                  <c:v>36220</c:v>
                </c:pt>
                <c:pt idx="52">
                  <c:v>36251</c:v>
                </c:pt>
                <c:pt idx="53">
                  <c:v>36281</c:v>
                </c:pt>
                <c:pt idx="54">
                  <c:v>36312</c:v>
                </c:pt>
                <c:pt idx="55">
                  <c:v>36342</c:v>
                </c:pt>
                <c:pt idx="56">
                  <c:v>36373</c:v>
                </c:pt>
                <c:pt idx="57">
                  <c:v>36404</c:v>
                </c:pt>
                <c:pt idx="58">
                  <c:v>36434</c:v>
                </c:pt>
                <c:pt idx="59">
                  <c:v>36465</c:v>
                </c:pt>
                <c:pt idx="60">
                  <c:v>36495</c:v>
                </c:pt>
                <c:pt idx="61">
                  <c:v>36526</c:v>
                </c:pt>
                <c:pt idx="62">
                  <c:v>36557</c:v>
                </c:pt>
                <c:pt idx="63">
                  <c:v>36586</c:v>
                </c:pt>
                <c:pt idx="64">
                  <c:v>36617</c:v>
                </c:pt>
                <c:pt idx="65">
                  <c:v>36647</c:v>
                </c:pt>
                <c:pt idx="66">
                  <c:v>36678</c:v>
                </c:pt>
                <c:pt idx="67">
                  <c:v>36708</c:v>
                </c:pt>
                <c:pt idx="68">
                  <c:v>36739</c:v>
                </c:pt>
                <c:pt idx="69">
                  <c:v>36770</c:v>
                </c:pt>
                <c:pt idx="70">
                  <c:v>36800</c:v>
                </c:pt>
                <c:pt idx="71">
                  <c:v>36831</c:v>
                </c:pt>
                <c:pt idx="72">
                  <c:v>36861</c:v>
                </c:pt>
                <c:pt idx="73">
                  <c:v>36892</c:v>
                </c:pt>
                <c:pt idx="74">
                  <c:v>36923</c:v>
                </c:pt>
                <c:pt idx="75">
                  <c:v>36951</c:v>
                </c:pt>
                <c:pt idx="76">
                  <c:v>36982</c:v>
                </c:pt>
                <c:pt idx="77">
                  <c:v>37012</c:v>
                </c:pt>
                <c:pt idx="78">
                  <c:v>37043</c:v>
                </c:pt>
                <c:pt idx="79">
                  <c:v>37073</c:v>
                </c:pt>
                <c:pt idx="80">
                  <c:v>37104</c:v>
                </c:pt>
                <c:pt idx="81">
                  <c:v>37135</c:v>
                </c:pt>
                <c:pt idx="82">
                  <c:v>37165</c:v>
                </c:pt>
                <c:pt idx="83">
                  <c:v>37196</c:v>
                </c:pt>
                <c:pt idx="84">
                  <c:v>37226</c:v>
                </c:pt>
                <c:pt idx="85">
                  <c:v>37257</c:v>
                </c:pt>
                <c:pt idx="86">
                  <c:v>37288</c:v>
                </c:pt>
                <c:pt idx="87">
                  <c:v>37316</c:v>
                </c:pt>
                <c:pt idx="88">
                  <c:v>37347</c:v>
                </c:pt>
                <c:pt idx="89">
                  <c:v>37377</c:v>
                </c:pt>
                <c:pt idx="90">
                  <c:v>37408</c:v>
                </c:pt>
                <c:pt idx="91">
                  <c:v>37438</c:v>
                </c:pt>
                <c:pt idx="92">
                  <c:v>37469</c:v>
                </c:pt>
                <c:pt idx="93">
                  <c:v>37500</c:v>
                </c:pt>
                <c:pt idx="94">
                  <c:v>37530</c:v>
                </c:pt>
                <c:pt idx="95">
                  <c:v>37561</c:v>
                </c:pt>
                <c:pt idx="96">
                  <c:v>37591</c:v>
                </c:pt>
                <c:pt idx="97">
                  <c:v>37622</c:v>
                </c:pt>
                <c:pt idx="98">
                  <c:v>37653</c:v>
                </c:pt>
                <c:pt idx="99">
                  <c:v>37681</c:v>
                </c:pt>
                <c:pt idx="100">
                  <c:v>37712</c:v>
                </c:pt>
                <c:pt idx="101">
                  <c:v>37742</c:v>
                </c:pt>
                <c:pt idx="102">
                  <c:v>37773</c:v>
                </c:pt>
                <c:pt idx="103">
                  <c:v>37803</c:v>
                </c:pt>
                <c:pt idx="104">
                  <c:v>37834</c:v>
                </c:pt>
                <c:pt idx="105">
                  <c:v>37865</c:v>
                </c:pt>
                <c:pt idx="106">
                  <c:v>37895</c:v>
                </c:pt>
                <c:pt idx="107">
                  <c:v>37926</c:v>
                </c:pt>
                <c:pt idx="108">
                  <c:v>37956</c:v>
                </c:pt>
                <c:pt idx="109">
                  <c:v>37987</c:v>
                </c:pt>
                <c:pt idx="110">
                  <c:v>38018</c:v>
                </c:pt>
                <c:pt idx="111">
                  <c:v>38047</c:v>
                </c:pt>
                <c:pt idx="112">
                  <c:v>38078</c:v>
                </c:pt>
                <c:pt idx="113">
                  <c:v>38108</c:v>
                </c:pt>
                <c:pt idx="114">
                  <c:v>38139</c:v>
                </c:pt>
                <c:pt idx="115">
                  <c:v>38169</c:v>
                </c:pt>
                <c:pt idx="116">
                  <c:v>38200</c:v>
                </c:pt>
                <c:pt idx="117">
                  <c:v>38231</c:v>
                </c:pt>
                <c:pt idx="118">
                  <c:v>38261</c:v>
                </c:pt>
                <c:pt idx="119">
                  <c:v>38292</c:v>
                </c:pt>
                <c:pt idx="120">
                  <c:v>38322</c:v>
                </c:pt>
                <c:pt idx="121">
                  <c:v>38353</c:v>
                </c:pt>
                <c:pt idx="122">
                  <c:v>38384</c:v>
                </c:pt>
                <c:pt idx="123">
                  <c:v>38412</c:v>
                </c:pt>
                <c:pt idx="124">
                  <c:v>38443</c:v>
                </c:pt>
                <c:pt idx="125">
                  <c:v>38473</c:v>
                </c:pt>
                <c:pt idx="126">
                  <c:v>38504</c:v>
                </c:pt>
                <c:pt idx="127">
                  <c:v>38534</c:v>
                </c:pt>
                <c:pt idx="128">
                  <c:v>38565</c:v>
                </c:pt>
                <c:pt idx="129">
                  <c:v>38596</c:v>
                </c:pt>
                <c:pt idx="130">
                  <c:v>38626</c:v>
                </c:pt>
                <c:pt idx="131">
                  <c:v>38657</c:v>
                </c:pt>
                <c:pt idx="132">
                  <c:v>38687</c:v>
                </c:pt>
                <c:pt idx="133">
                  <c:v>38718</c:v>
                </c:pt>
                <c:pt idx="134">
                  <c:v>38749</c:v>
                </c:pt>
                <c:pt idx="135">
                  <c:v>38777</c:v>
                </c:pt>
                <c:pt idx="136">
                  <c:v>38808</c:v>
                </c:pt>
                <c:pt idx="137">
                  <c:v>38838</c:v>
                </c:pt>
                <c:pt idx="138">
                  <c:v>38869</c:v>
                </c:pt>
                <c:pt idx="139">
                  <c:v>38899</c:v>
                </c:pt>
                <c:pt idx="140">
                  <c:v>38930</c:v>
                </c:pt>
                <c:pt idx="141">
                  <c:v>38961</c:v>
                </c:pt>
                <c:pt idx="142">
                  <c:v>38991</c:v>
                </c:pt>
                <c:pt idx="143">
                  <c:v>39022</c:v>
                </c:pt>
                <c:pt idx="144">
                  <c:v>39052</c:v>
                </c:pt>
                <c:pt idx="145">
                  <c:v>39083</c:v>
                </c:pt>
                <c:pt idx="146">
                  <c:v>39114</c:v>
                </c:pt>
                <c:pt idx="147">
                  <c:v>39142</c:v>
                </c:pt>
                <c:pt idx="148">
                  <c:v>39173</c:v>
                </c:pt>
                <c:pt idx="149">
                  <c:v>39203</c:v>
                </c:pt>
                <c:pt idx="150">
                  <c:v>39234</c:v>
                </c:pt>
                <c:pt idx="151">
                  <c:v>39264</c:v>
                </c:pt>
                <c:pt idx="152">
                  <c:v>39295</c:v>
                </c:pt>
                <c:pt idx="153">
                  <c:v>39326</c:v>
                </c:pt>
                <c:pt idx="154">
                  <c:v>39356</c:v>
                </c:pt>
                <c:pt idx="155">
                  <c:v>39387</c:v>
                </c:pt>
                <c:pt idx="156">
                  <c:v>39417</c:v>
                </c:pt>
                <c:pt idx="157">
                  <c:v>39448</c:v>
                </c:pt>
                <c:pt idx="158">
                  <c:v>39479</c:v>
                </c:pt>
                <c:pt idx="159">
                  <c:v>39508</c:v>
                </c:pt>
                <c:pt idx="160">
                  <c:v>39539</c:v>
                </c:pt>
                <c:pt idx="161">
                  <c:v>39569</c:v>
                </c:pt>
                <c:pt idx="162">
                  <c:v>39600</c:v>
                </c:pt>
                <c:pt idx="163">
                  <c:v>39630</c:v>
                </c:pt>
                <c:pt idx="164">
                  <c:v>39661</c:v>
                </c:pt>
                <c:pt idx="165">
                  <c:v>39692</c:v>
                </c:pt>
                <c:pt idx="166">
                  <c:v>39722</c:v>
                </c:pt>
                <c:pt idx="167">
                  <c:v>39753</c:v>
                </c:pt>
                <c:pt idx="168">
                  <c:v>39783</c:v>
                </c:pt>
                <c:pt idx="169">
                  <c:v>39814</c:v>
                </c:pt>
                <c:pt idx="170">
                  <c:v>39845</c:v>
                </c:pt>
                <c:pt idx="171">
                  <c:v>39873</c:v>
                </c:pt>
                <c:pt idx="172">
                  <c:v>39904</c:v>
                </c:pt>
                <c:pt idx="173">
                  <c:v>39934</c:v>
                </c:pt>
                <c:pt idx="174">
                  <c:v>39965</c:v>
                </c:pt>
                <c:pt idx="175">
                  <c:v>39995</c:v>
                </c:pt>
                <c:pt idx="176">
                  <c:v>40026</c:v>
                </c:pt>
                <c:pt idx="177">
                  <c:v>40057</c:v>
                </c:pt>
                <c:pt idx="178">
                  <c:v>40087</c:v>
                </c:pt>
                <c:pt idx="179">
                  <c:v>40118</c:v>
                </c:pt>
                <c:pt idx="180">
                  <c:v>40148</c:v>
                </c:pt>
                <c:pt idx="181">
                  <c:v>40179</c:v>
                </c:pt>
                <c:pt idx="182">
                  <c:v>40210</c:v>
                </c:pt>
                <c:pt idx="183">
                  <c:v>40238</c:v>
                </c:pt>
                <c:pt idx="184">
                  <c:v>40269</c:v>
                </c:pt>
                <c:pt idx="185">
                  <c:v>40299</c:v>
                </c:pt>
                <c:pt idx="186">
                  <c:v>40330</c:v>
                </c:pt>
                <c:pt idx="187">
                  <c:v>40360</c:v>
                </c:pt>
                <c:pt idx="188">
                  <c:v>40391</c:v>
                </c:pt>
                <c:pt idx="189">
                  <c:v>40422</c:v>
                </c:pt>
                <c:pt idx="190">
                  <c:v>40452</c:v>
                </c:pt>
                <c:pt idx="191">
                  <c:v>40483</c:v>
                </c:pt>
                <c:pt idx="192">
                  <c:v>40513</c:v>
                </c:pt>
                <c:pt idx="193">
                  <c:v>40544</c:v>
                </c:pt>
                <c:pt idx="194">
                  <c:v>40575</c:v>
                </c:pt>
                <c:pt idx="195">
                  <c:v>40603</c:v>
                </c:pt>
                <c:pt idx="196">
                  <c:v>40634</c:v>
                </c:pt>
                <c:pt idx="197">
                  <c:v>40664</c:v>
                </c:pt>
                <c:pt idx="198">
                  <c:v>40695</c:v>
                </c:pt>
                <c:pt idx="199">
                  <c:v>40725</c:v>
                </c:pt>
                <c:pt idx="200">
                  <c:v>40756</c:v>
                </c:pt>
                <c:pt idx="201">
                  <c:v>40787</c:v>
                </c:pt>
                <c:pt idx="202">
                  <c:v>40817</c:v>
                </c:pt>
                <c:pt idx="203">
                  <c:v>40848</c:v>
                </c:pt>
                <c:pt idx="204">
                  <c:v>40878</c:v>
                </c:pt>
                <c:pt idx="205">
                  <c:v>40909</c:v>
                </c:pt>
                <c:pt idx="206">
                  <c:v>40940</c:v>
                </c:pt>
                <c:pt idx="207">
                  <c:v>40969</c:v>
                </c:pt>
                <c:pt idx="208">
                  <c:v>41000</c:v>
                </c:pt>
                <c:pt idx="209">
                  <c:v>41030</c:v>
                </c:pt>
                <c:pt idx="210">
                  <c:v>41061</c:v>
                </c:pt>
                <c:pt idx="211">
                  <c:v>41091</c:v>
                </c:pt>
                <c:pt idx="212">
                  <c:v>41122</c:v>
                </c:pt>
                <c:pt idx="213">
                  <c:v>41153</c:v>
                </c:pt>
                <c:pt idx="214">
                  <c:v>41183</c:v>
                </c:pt>
                <c:pt idx="215">
                  <c:v>41214</c:v>
                </c:pt>
                <c:pt idx="216">
                  <c:v>41244</c:v>
                </c:pt>
                <c:pt idx="217">
                  <c:v>41275</c:v>
                </c:pt>
                <c:pt idx="218">
                  <c:v>41306</c:v>
                </c:pt>
                <c:pt idx="219">
                  <c:v>41334</c:v>
                </c:pt>
                <c:pt idx="220">
                  <c:v>41365</c:v>
                </c:pt>
                <c:pt idx="221">
                  <c:v>41395</c:v>
                </c:pt>
                <c:pt idx="222">
                  <c:v>41426</c:v>
                </c:pt>
                <c:pt idx="223">
                  <c:v>41456</c:v>
                </c:pt>
                <c:pt idx="224">
                  <c:v>41487</c:v>
                </c:pt>
                <c:pt idx="225">
                  <c:v>41518</c:v>
                </c:pt>
                <c:pt idx="226">
                  <c:v>41548</c:v>
                </c:pt>
                <c:pt idx="227">
                  <c:v>41579</c:v>
                </c:pt>
                <c:pt idx="228">
                  <c:v>41609</c:v>
                </c:pt>
                <c:pt idx="229">
                  <c:v>41640</c:v>
                </c:pt>
                <c:pt idx="230">
                  <c:v>41671</c:v>
                </c:pt>
                <c:pt idx="231">
                  <c:v>41699</c:v>
                </c:pt>
                <c:pt idx="232">
                  <c:v>41730</c:v>
                </c:pt>
                <c:pt idx="233">
                  <c:v>41760</c:v>
                </c:pt>
                <c:pt idx="234">
                  <c:v>41791</c:v>
                </c:pt>
                <c:pt idx="235">
                  <c:v>41821</c:v>
                </c:pt>
                <c:pt idx="236">
                  <c:v>41852</c:v>
                </c:pt>
                <c:pt idx="237">
                  <c:v>41883</c:v>
                </c:pt>
                <c:pt idx="238">
                  <c:v>41913</c:v>
                </c:pt>
                <c:pt idx="239">
                  <c:v>41944</c:v>
                </c:pt>
                <c:pt idx="240">
                  <c:v>41974</c:v>
                </c:pt>
                <c:pt idx="241">
                  <c:v>42005</c:v>
                </c:pt>
                <c:pt idx="242">
                  <c:v>42036</c:v>
                </c:pt>
                <c:pt idx="243">
                  <c:v>42064</c:v>
                </c:pt>
                <c:pt idx="244">
                  <c:v>42095</c:v>
                </c:pt>
                <c:pt idx="245">
                  <c:v>42125</c:v>
                </c:pt>
                <c:pt idx="246">
                  <c:v>42156</c:v>
                </c:pt>
                <c:pt idx="247">
                  <c:v>42186</c:v>
                </c:pt>
                <c:pt idx="248">
                  <c:v>42217</c:v>
                </c:pt>
                <c:pt idx="249">
                  <c:v>42248</c:v>
                </c:pt>
                <c:pt idx="250">
                  <c:v>42278</c:v>
                </c:pt>
                <c:pt idx="251">
                  <c:v>42309</c:v>
                </c:pt>
                <c:pt idx="252">
                  <c:v>42339</c:v>
                </c:pt>
                <c:pt idx="253">
                  <c:v>42370</c:v>
                </c:pt>
                <c:pt idx="254">
                  <c:v>42401</c:v>
                </c:pt>
                <c:pt idx="255">
                  <c:v>42430</c:v>
                </c:pt>
                <c:pt idx="256">
                  <c:v>42461</c:v>
                </c:pt>
                <c:pt idx="257">
                  <c:v>42491</c:v>
                </c:pt>
                <c:pt idx="258">
                  <c:v>42522</c:v>
                </c:pt>
                <c:pt idx="259">
                  <c:v>42552</c:v>
                </c:pt>
                <c:pt idx="260">
                  <c:v>42583</c:v>
                </c:pt>
                <c:pt idx="261">
                  <c:v>42614</c:v>
                </c:pt>
                <c:pt idx="262">
                  <c:v>42644</c:v>
                </c:pt>
                <c:pt idx="263">
                  <c:v>42675</c:v>
                </c:pt>
                <c:pt idx="264">
                  <c:v>42705</c:v>
                </c:pt>
                <c:pt idx="265">
                  <c:v>42736</c:v>
                </c:pt>
                <c:pt idx="266">
                  <c:v>42767</c:v>
                </c:pt>
                <c:pt idx="267">
                  <c:v>42795</c:v>
                </c:pt>
                <c:pt idx="268">
                  <c:v>42826</c:v>
                </c:pt>
                <c:pt idx="269">
                  <c:v>42856</c:v>
                </c:pt>
                <c:pt idx="270">
                  <c:v>42887</c:v>
                </c:pt>
                <c:pt idx="271">
                  <c:v>42917</c:v>
                </c:pt>
                <c:pt idx="272">
                  <c:v>42948</c:v>
                </c:pt>
                <c:pt idx="273">
                  <c:v>42979</c:v>
                </c:pt>
                <c:pt idx="274">
                  <c:v>43009</c:v>
                </c:pt>
                <c:pt idx="275">
                  <c:v>43040</c:v>
                </c:pt>
                <c:pt idx="276">
                  <c:v>43070</c:v>
                </c:pt>
                <c:pt idx="277">
                  <c:v>43101</c:v>
                </c:pt>
                <c:pt idx="278">
                  <c:v>43132</c:v>
                </c:pt>
                <c:pt idx="279">
                  <c:v>43160</c:v>
                </c:pt>
                <c:pt idx="280">
                  <c:v>43191</c:v>
                </c:pt>
                <c:pt idx="281">
                  <c:v>43221</c:v>
                </c:pt>
                <c:pt idx="282">
                  <c:v>43252</c:v>
                </c:pt>
                <c:pt idx="283">
                  <c:v>43282</c:v>
                </c:pt>
                <c:pt idx="284">
                  <c:v>43313</c:v>
                </c:pt>
                <c:pt idx="285">
                  <c:v>43344</c:v>
                </c:pt>
                <c:pt idx="286">
                  <c:v>43374</c:v>
                </c:pt>
                <c:pt idx="287">
                  <c:v>43405</c:v>
                </c:pt>
                <c:pt idx="288">
                  <c:v>43435</c:v>
                </c:pt>
                <c:pt idx="289">
                  <c:v>43466</c:v>
                </c:pt>
                <c:pt idx="290">
                  <c:v>43497</c:v>
                </c:pt>
                <c:pt idx="291">
                  <c:v>43525</c:v>
                </c:pt>
                <c:pt idx="292">
                  <c:v>43556</c:v>
                </c:pt>
                <c:pt idx="293">
                  <c:v>43586</c:v>
                </c:pt>
                <c:pt idx="294">
                  <c:v>43617</c:v>
                </c:pt>
                <c:pt idx="295">
                  <c:v>43647</c:v>
                </c:pt>
                <c:pt idx="296">
                  <c:v>43678</c:v>
                </c:pt>
                <c:pt idx="297">
                  <c:v>43709</c:v>
                </c:pt>
                <c:pt idx="298">
                  <c:v>43739</c:v>
                </c:pt>
                <c:pt idx="299">
                  <c:v>43770</c:v>
                </c:pt>
                <c:pt idx="300">
                  <c:v>43800</c:v>
                </c:pt>
                <c:pt idx="301">
                  <c:v>43831</c:v>
                </c:pt>
                <c:pt idx="302">
                  <c:v>43862</c:v>
                </c:pt>
                <c:pt idx="303">
                  <c:v>43891</c:v>
                </c:pt>
                <c:pt idx="304">
                  <c:v>43922</c:v>
                </c:pt>
                <c:pt idx="305">
                  <c:v>43952</c:v>
                </c:pt>
                <c:pt idx="306">
                  <c:v>43983</c:v>
                </c:pt>
                <c:pt idx="307">
                  <c:v>44013</c:v>
                </c:pt>
                <c:pt idx="308">
                  <c:v>44044</c:v>
                </c:pt>
                <c:pt idx="309">
                  <c:v>44075</c:v>
                </c:pt>
                <c:pt idx="310">
                  <c:v>44105</c:v>
                </c:pt>
                <c:pt idx="311">
                  <c:v>44136</c:v>
                </c:pt>
                <c:pt idx="312">
                  <c:v>44166</c:v>
                </c:pt>
                <c:pt idx="313">
                  <c:v>44197</c:v>
                </c:pt>
                <c:pt idx="314">
                  <c:v>44228</c:v>
                </c:pt>
                <c:pt idx="315">
                  <c:v>44256</c:v>
                </c:pt>
                <c:pt idx="316">
                  <c:v>44287</c:v>
                </c:pt>
                <c:pt idx="317">
                  <c:v>44317</c:v>
                </c:pt>
                <c:pt idx="318">
                  <c:v>44348</c:v>
                </c:pt>
                <c:pt idx="319">
                  <c:v>44378</c:v>
                </c:pt>
                <c:pt idx="320">
                  <c:v>44409</c:v>
                </c:pt>
                <c:pt idx="321">
                  <c:v>44440</c:v>
                </c:pt>
                <c:pt idx="322">
                  <c:v>44470</c:v>
                </c:pt>
                <c:pt idx="323">
                  <c:v>44501</c:v>
                </c:pt>
                <c:pt idx="324">
                  <c:v>44531</c:v>
                </c:pt>
                <c:pt idx="325">
                  <c:v>44562</c:v>
                </c:pt>
                <c:pt idx="326">
                  <c:v>44593</c:v>
                </c:pt>
                <c:pt idx="327">
                  <c:v>44621</c:v>
                </c:pt>
                <c:pt idx="328">
                  <c:v>44652</c:v>
                </c:pt>
                <c:pt idx="329">
                  <c:v>44682</c:v>
                </c:pt>
                <c:pt idx="330">
                  <c:v>44713</c:v>
                </c:pt>
                <c:pt idx="331">
                  <c:v>44743</c:v>
                </c:pt>
                <c:pt idx="332">
                  <c:v>44774</c:v>
                </c:pt>
                <c:pt idx="333">
                  <c:v>44805</c:v>
                </c:pt>
                <c:pt idx="334">
                  <c:v>44835</c:v>
                </c:pt>
                <c:pt idx="335">
                  <c:v>44866</c:v>
                </c:pt>
                <c:pt idx="336">
                  <c:v>44896</c:v>
                </c:pt>
                <c:pt idx="337">
                  <c:v>44927</c:v>
                </c:pt>
                <c:pt idx="338">
                  <c:v>44958</c:v>
                </c:pt>
                <c:pt idx="339">
                  <c:v>44986</c:v>
                </c:pt>
                <c:pt idx="340">
                  <c:v>45017</c:v>
                </c:pt>
                <c:pt idx="341">
                  <c:v>45047</c:v>
                </c:pt>
                <c:pt idx="342">
                  <c:v>45078</c:v>
                </c:pt>
                <c:pt idx="343">
                  <c:v>45108</c:v>
                </c:pt>
                <c:pt idx="344">
                  <c:v>45139</c:v>
                </c:pt>
                <c:pt idx="345">
                  <c:v>45170</c:v>
                </c:pt>
                <c:pt idx="346">
                  <c:v>45200</c:v>
                </c:pt>
                <c:pt idx="347">
                  <c:v>45231</c:v>
                </c:pt>
                <c:pt idx="348">
                  <c:v>45261</c:v>
                </c:pt>
                <c:pt idx="349">
                  <c:v>45292</c:v>
                </c:pt>
                <c:pt idx="350">
                  <c:v>45323</c:v>
                </c:pt>
                <c:pt idx="351">
                  <c:v>45352</c:v>
                </c:pt>
                <c:pt idx="352">
                  <c:v>45383</c:v>
                </c:pt>
                <c:pt idx="353">
                  <c:v>45413</c:v>
                </c:pt>
                <c:pt idx="354">
                  <c:v>45444</c:v>
                </c:pt>
                <c:pt idx="355">
                  <c:v>45474</c:v>
                </c:pt>
                <c:pt idx="356">
                  <c:v>45505</c:v>
                </c:pt>
                <c:pt idx="357">
                  <c:v>45536</c:v>
                </c:pt>
                <c:pt idx="358">
                  <c:v>45566</c:v>
                </c:pt>
                <c:pt idx="359">
                  <c:v>45597</c:v>
                </c:pt>
                <c:pt idx="360">
                  <c:v>45627</c:v>
                </c:pt>
                <c:pt idx="361">
                  <c:v>45658</c:v>
                </c:pt>
                <c:pt idx="362">
                  <c:v>45689</c:v>
                </c:pt>
                <c:pt idx="363">
                  <c:v>45717</c:v>
                </c:pt>
                <c:pt idx="364">
                  <c:v>45748</c:v>
                </c:pt>
                <c:pt idx="365">
                  <c:v>45778</c:v>
                </c:pt>
                <c:pt idx="366">
                  <c:v>45809</c:v>
                </c:pt>
                <c:pt idx="367">
                  <c:v>45839</c:v>
                </c:pt>
                <c:pt idx="368">
                  <c:v>45870</c:v>
                </c:pt>
                <c:pt idx="369">
                  <c:v>45901</c:v>
                </c:pt>
                <c:pt idx="370">
                  <c:v>45931</c:v>
                </c:pt>
                <c:pt idx="371">
                  <c:v>45962</c:v>
                </c:pt>
                <c:pt idx="372">
                  <c:v>45992</c:v>
                </c:pt>
                <c:pt idx="373">
                  <c:v>46023</c:v>
                </c:pt>
                <c:pt idx="374">
                  <c:v>46054</c:v>
                </c:pt>
                <c:pt idx="375">
                  <c:v>46082</c:v>
                </c:pt>
                <c:pt idx="376">
                  <c:v>46113</c:v>
                </c:pt>
                <c:pt idx="377">
                  <c:v>46143</c:v>
                </c:pt>
                <c:pt idx="378">
                  <c:v>46174</c:v>
                </c:pt>
                <c:pt idx="379">
                  <c:v>46204</c:v>
                </c:pt>
                <c:pt idx="380">
                  <c:v>46235</c:v>
                </c:pt>
                <c:pt idx="381">
                  <c:v>46266</c:v>
                </c:pt>
                <c:pt idx="382">
                  <c:v>46296</c:v>
                </c:pt>
                <c:pt idx="383">
                  <c:v>46327</c:v>
                </c:pt>
                <c:pt idx="384">
                  <c:v>46357</c:v>
                </c:pt>
                <c:pt idx="385">
                  <c:v>46388</c:v>
                </c:pt>
                <c:pt idx="386">
                  <c:v>46419</c:v>
                </c:pt>
                <c:pt idx="387">
                  <c:v>46447</c:v>
                </c:pt>
                <c:pt idx="388">
                  <c:v>46478</c:v>
                </c:pt>
                <c:pt idx="389">
                  <c:v>46508</c:v>
                </c:pt>
                <c:pt idx="390">
                  <c:v>46539</c:v>
                </c:pt>
                <c:pt idx="391">
                  <c:v>46569</c:v>
                </c:pt>
                <c:pt idx="392">
                  <c:v>46600</c:v>
                </c:pt>
                <c:pt idx="393">
                  <c:v>46631</c:v>
                </c:pt>
                <c:pt idx="394">
                  <c:v>46661</c:v>
                </c:pt>
                <c:pt idx="395">
                  <c:v>46692</c:v>
                </c:pt>
                <c:pt idx="396">
                  <c:v>46722</c:v>
                </c:pt>
                <c:pt idx="397">
                  <c:v>46753</c:v>
                </c:pt>
                <c:pt idx="398">
                  <c:v>46784</c:v>
                </c:pt>
                <c:pt idx="399">
                  <c:v>46813</c:v>
                </c:pt>
                <c:pt idx="400">
                  <c:v>46844</c:v>
                </c:pt>
                <c:pt idx="401">
                  <c:v>46874</c:v>
                </c:pt>
                <c:pt idx="402">
                  <c:v>46905</c:v>
                </c:pt>
                <c:pt idx="403">
                  <c:v>46935</c:v>
                </c:pt>
                <c:pt idx="404">
                  <c:v>46966</c:v>
                </c:pt>
                <c:pt idx="405">
                  <c:v>46997</c:v>
                </c:pt>
                <c:pt idx="406">
                  <c:v>47027</c:v>
                </c:pt>
              </c:numCache>
            </c:numRef>
          </c:cat>
          <c:val>
            <c:numRef>
              <c:f>Proyeccion_NPL!$AN$5:$AN$411</c:f>
              <c:numCache>
                <c:formatCode>0.0</c:formatCode>
                <c:ptCount val="407"/>
                <c:pt idx="0">
                  <c:v>177.55180000000001</c:v>
                </c:pt>
                <c:pt idx="1">
                  <c:v>178.73762999999997</c:v>
                </c:pt>
                <c:pt idx="2">
                  <c:v>188.20359999999997</c:v>
                </c:pt>
                <c:pt idx="3">
                  <c:v>194.02645999999999</c:v>
                </c:pt>
                <c:pt idx="4">
                  <c:v>205.80511999999999</c:v>
                </c:pt>
                <c:pt idx="5">
                  <c:v>199.86291999999997</c:v>
                </c:pt>
                <c:pt idx="6">
                  <c:v>217.34537000000003</c:v>
                </c:pt>
                <c:pt idx="7">
                  <c:v>212.57915</c:v>
                </c:pt>
                <c:pt idx="8">
                  <c:v>224.67818</c:v>
                </c:pt>
                <c:pt idx="9">
                  <c:v>227.71375999999998</c:v>
                </c:pt>
                <c:pt idx="10">
                  <c:v>236.63223000000005</c:v>
                </c:pt>
                <c:pt idx="11">
                  <c:v>250.81978000000007</c:v>
                </c:pt>
                <c:pt idx="12">
                  <c:v>251.12441999999999</c:v>
                </c:pt>
                <c:pt idx="13">
                  <c:v>276.49345</c:v>
                </c:pt>
                <c:pt idx="14">
                  <c:v>282.94511999999997</c:v>
                </c:pt>
                <c:pt idx="15">
                  <c:v>292.03141999999997</c:v>
                </c:pt>
                <c:pt idx="16">
                  <c:v>307.19289000000003</c:v>
                </c:pt>
                <c:pt idx="17">
                  <c:v>322.63806</c:v>
                </c:pt>
                <c:pt idx="18">
                  <c:v>336.47764000000001</c:v>
                </c:pt>
                <c:pt idx="19">
                  <c:v>350.67154999999997</c:v>
                </c:pt>
                <c:pt idx="20">
                  <c:v>364.25690999999995</c:v>
                </c:pt>
                <c:pt idx="21">
                  <c:v>389.61253000000005</c:v>
                </c:pt>
                <c:pt idx="22">
                  <c:v>410.04505999999992</c:v>
                </c:pt>
                <c:pt idx="23">
                  <c:v>444.00468999999993</c:v>
                </c:pt>
                <c:pt idx="24">
                  <c:v>468.36722999999859</c:v>
                </c:pt>
                <c:pt idx="25">
                  <c:v>507.85286999999994</c:v>
                </c:pt>
                <c:pt idx="26">
                  <c:v>534.68079999999998</c:v>
                </c:pt>
                <c:pt idx="27">
                  <c:v>570.19793000000004</c:v>
                </c:pt>
                <c:pt idx="28">
                  <c:v>588.46635000000015</c:v>
                </c:pt>
                <c:pt idx="29">
                  <c:v>639.09472000000005</c:v>
                </c:pt>
                <c:pt idx="30">
                  <c:v>676.12543999999991</c:v>
                </c:pt>
                <c:pt idx="31">
                  <c:v>726.17554999999993</c:v>
                </c:pt>
                <c:pt idx="32">
                  <c:v>744.07510999999988</c:v>
                </c:pt>
                <c:pt idx="33">
                  <c:v>758.4744300000001</c:v>
                </c:pt>
                <c:pt idx="34">
                  <c:v>808.11735999999996</c:v>
                </c:pt>
                <c:pt idx="35">
                  <c:v>831.37219000000005</c:v>
                </c:pt>
                <c:pt idx="36">
                  <c:v>849.46852000000013</c:v>
                </c:pt>
                <c:pt idx="37">
                  <c:v>896.38633000000004</c:v>
                </c:pt>
                <c:pt idx="38">
                  <c:v>947.36927999999989</c:v>
                </c:pt>
                <c:pt idx="39">
                  <c:v>1008.69151</c:v>
                </c:pt>
                <c:pt idx="40">
                  <c:v>1036.2751899999998</c:v>
                </c:pt>
                <c:pt idx="41">
                  <c:v>1072.8300499999998</c:v>
                </c:pt>
                <c:pt idx="42">
                  <c:v>1063.43371</c:v>
                </c:pt>
                <c:pt idx="43">
                  <c:v>1094.67311</c:v>
                </c:pt>
                <c:pt idx="44">
                  <c:v>1176.4258500000001</c:v>
                </c:pt>
                <c:pt idx="45">
                  <c:v>1265.2891100000002</c:v>
                </c:pt>
                <c:pt idx="46">
                  <c:v>1367.4280100000001</c:v>
                </c:pt>
                <c:pt idx="47">
                  <c:v>1485.3136800000002</c:v>
                </c:pt>
                <c:pt idx="48">
                  <c:v>1596.4375600000001</c:v>
                </c:pt>
                <c:pt idx="49">
                  <c:v>1818.9940800000004</c:v>
                </c:pt>
                <c:pt idx="50">
                  <c:v>2020.8053300000004</c:v>
                </c:pt>
                <c:pt idx="51">
                  <c:v>2200.0447800000002</c:v>
                </c:pt>
                <c:pt idx="52">
                  <c:v>2425.3168300000002</c:v>
                </c:pt>
                <c:pt idx="53">
                  <c:v>2048.9405199999997</c:v>
                </c:pt>
                <c:pt idx="54">
                  <c:v>2081.1786200000001</c:v>
                </c:pt>
                <c:pt idx="55">
                  <c:v>2158.1980400000002</c:v>
                </c:pt>
                <c:pt idx="56">
                  <c:v>2361.3439700000004</c:v>
                </c:pt>
                <c:pt idx="57">
                  <c:v>2387.0314900000003</c:v>
                </c:pt>
                <c:pt idx="58">
                  <c:v>2684.1032599999999</c:v>
                </c:pt>
                <c:pt idx="59">
                  <c:v>3203.2552700000001</c:v>
                </c:pt>
                <c:pt idx="60">
                  <c:v>3013.8316099999997</c:v>
                </c:pt>
                <c:pt idx="61">
                  <c:v>2536.2256299999999</c:v>
                </c:pt>
                <c:pt idx="62">
                  <c:v>2394.1415400000001</c:v>
                </c:pt>
                <c:pt idx="63">
                  <c:v>2162.0361499999999</c:v>
                </c:pt>
                <c:pt idx="64">
                  <c:v>1862.13832</c:v>
                </c:pt>
                <c:pt idx="65">
                  <c:v>1787.22559</c:v>
                </c:pt>
                <c:pt idx="66">
                  <c:v>1720.4644599999999</c:v>
                </c:pt>
                <c:pt idx="67">
                  <c:v>1998.7577699999999</c:v>
                </c:pt>
                <c:pt idx="68">
                  <c:v>2143.88366</c:v>
                </c:pt>
                <c:pt idx="69">
                  <c:v>2456.7182599999996</c:v>
                </c:pt>
                <c:pt idx="70">
                  <c:v>2369.54918</c:v>
                </c:pt>
                <c:pt idx="71">
                  <c:v>2519.0835000000002</c:v>
                </c:pt>
                <c:pt idx="72">
                  <c:v>2536.8885599999999</c:v>
                </c:pt>
                <c:pt idx="73">
                  <c:v>2602.6112200000002</c:v>
                </c:pt>
                <c:pt idx="74">
                  <c:v>2646.0360699999997</c:v>
                </c:pt>
                <c:pt idx="75">
                  <c:v>2717.7863199999997</c:v>
                </c:pt>
                <c:pt idx="76">
                  <c:v>2571.1171899999999</c:v>
                </c:pt>
                <c:pt idx="77">
                  <c:v>2545.9034300000003</c:v>
                </c:pt>
                <c:pt idx="78">
                  <c:v>2564.2038700000003</c:v>
                </c:pt>
                <c:pt idx="79">
                  <c:v>2574.2017799999999</c:v>
                </c:pt>
                <c:pt idx="80">
                  <c:v>2634.63931</c:v>
                </c:pt>
                <c:pt idx="81">
                  <c:v>2715.4341400000003</c:v>
                </c:pt>
                <c:pt idx="82">
                  <c:v>2677.2706400000002</c:v>
                </c:pt>
                <c:pt idx="83">
                  <c:v>2726.1175800000001</c:v>
                </c:pt>
                <c:pt idx="84">
                  <c:v>2659.6294199999998</c:v>
                </c:pt>
                <c:pt idx="85">
                  <c:v>2684.1703700000003</c:v>
                </c:pt>
                <c:pt idx="86">
                  <c:v>2684.97633</c:v>
                </c:pt>
                <c:pt idx="87">
                  <c:v>2725.54243</c:v>
                </c:pt>
                <c:pt idx="88">
                  <c:v>2733.3187499999999</c:v>
                </c:pt>
                <c:pt idx="89">
                  <c:v>2783.2014300000001</c:v>
                </c:pt>
                <c:pt idx="90">
                  <c:v>2798.5547900000001</c:v>
                </c:pt>
                <c:pt idx="91">
                  <c:v>2777.9922499999998</c:v>
                </c:pt>
                <c:pt idx="92">
                  <c:v>2751.3057699999999</c:v>
                </c:pt>
                <c:pt idx="93">
                  <c:v>2754.9877099999999</c:v>
                </c:pt>
                <c:pt idx="94">
                  <c:v>2733.1098700000002</c:v>
                </c:pt>
                <c:pt idx="95">
                  <c:v>2733.8788999999997</c:v>
                </c:pt>
                <c:pt idx="96">
                  <c:v>2688.06819</c:v>
                </c:pt>
                <c:pt idx="97">
                  <c:v>2688.53413</c:v>
                </c:pt>
                <c:pt idx="98">
                  <c:v>2646.5775199999998</c:v>
                </c:pt>
                <c:pt idx="99">
                  <c:v>2644.9386</c:v>
                </c:pt>
                <c:pt idx="100">
                  <c:v>2634.97507</c:v>
                </c:pt>
                <c:pt idx="101">
                  <c:v>2621.1244700000002</c:v>
                </c:pt>
                <c:pt idx="102">
                  <c:v>2550.9957200000003</c:v>
                </c:pt>
                <c:pt idx="103">
                  <c:v>2522.8777300000002</c:v>
                </c:pt>
                <c:pt idx="104">
                  <c:v>2529.1488199999999</c:v>
                </c:pt>
                <c:pt idx="105">
                  <c:v>2498.2553700000003</c:v>
                </c:pt>
                <c:pt idx="106">
                  <c:v>2477.7929599999998</c:v>
                </c:pt>
                <c:pt idx="107">
                  <c:v>2442.54592</c:v>
                </c:pt>
                <c:pt idx="108">
                  <c:v>2267.1630099999998</c:v>
                </c:pt>
                <c:pt idx="109">
                  <c:v>2269.5299</c:v>
                </c:pt>
                <c:pt idx="110">
                  <c:v>2224.4870699999997</c:v>
                </c:pt>
                <c:pt idx="111">
                  <c:v>2176.7232100000001</c:v>
                </c:pt>
                <c:pt idx="112">
                  <c:v>2149.8823399999997</c:v>
                </c:pt>
                <c:pt idx="113">
                  <c:v>2011.5712900000001</c:v>
                </c:pt>
                <c:pt idx="114">
                  <c:v>1574.6196599999998</c:v>
                </c:pt>
                <c:pt idx="115">
                  <c:v>1555.31277</c:v>
                </c:pt>
                <c:pt idx="116">
                  <c:v>1330.7870700000001</c:v>
                </c:pt>
                <c:pt idx="117">
                  <c:v>1088.6313300000002</c:v>
                </c:pt>
                <c:pt idx="118">
                  <c:v>1082.7276999999999</c:v>
                </c:pt>
                <c:pt idx="119">
                  <c:v>957.19743000000005</c:v>
                </c:pt>
                <c:pt idx="120">
                  <c:v>695.96217000000081</c:v>
                </c:pt>
                <c:pt idx="121">
                  <c:v>717.47592000000088</c:v>
                </c:pt>
                <c:pt idx="122">
                  <c:v>707.96603000000005</c:v>
                </c:pt>
                <c:pt idx="123">
                  <c:v>636.87837000000002</c:v>
                </c:pt>
                <c:pt idx="124">
                  <c:v>626.71996000000001</c:v>
                </c:pt>
                <c:pt idx="125">
                  <c:v>633.52370999999994</c:v>
                </c:pt>
                <c:pt idx="126">
                  <c:v>618.00681999999995</c:v>
                </c:pt>
                <c:pt idx="127">
                  <c:v>605.96602000000007</c:v>
                </c:pt>
                <c:pt idx="128">
                  <c:v>604.97847999999999</c:v>
                </c:pt>
                <c:pt idx="129">
                  <c:v>565.69566000000009</c:v>
                </c:pt>
                <c:pt idx="130">
                  <c:v>555.08001000000002</c:v>
                </c:pt>
                <c:pt idx="131">
                  <c:v>530.04691999999898</c:v>
                </c:pt>
                <c:pt idx="132">
                  <c:v>405.62131999999934</c:v>
                </c:pt>
                <c:pt idx="133">
                  <c:v>417.09836000000001</c:v>
                </c:pt>
                <c:pt idx="134">
                  <c:v>412.10480999999999</c:v>
                </c:pt>
                <c:pt idx="135">
                  <c:v>409.59196999999995</c:v>
                </c:pt>
                <c:pt idx="136">
                  <c:v>397.2055200000014</c:v>
                </c:pt>
                <c:pt idx="137">
                  <c:v>401.37723999999997</c:v>
                </c:pt>
                <c:pt idx="138">
                  <c:v>366.53826000000072</c:v>
                </c:pt>
                <c:pt idx="139">
                  <c:v>354.61980000000074</c:v>
                </c:pt>
                <c:pt idx="140">
                  <c:v>353.14672999999999</c:v>
                </c:pt>
                <c:pt idx="141">
                  <c:v>344.72204999999997</c:v>
                </c:pt>
                <c:pt idx="142">
                  <c:v>342.07958000000002</c:v>
                </c:pt>
                <c:pt idx="143">
                  <c:v>340.59040999999996</c:v>
                </c:pt>
                <c:pt idx="144">
                  <c:v>336.17551000000003</c:v>
                </c:pt>
                <c:pt idx="145">
                  <c:v>339.08319</c:v>
                </c:pt>
                <c:pt idx="146">
                  <c:v>318.53537</c:v>
                </c:pt>
                <c:pt idx="147">
                  <c:v>319.68119999999925</c:v>
                </c:pt>
                <c:pt idx="148">
                  <c:v>324.15302999999841</c:v>
                </c:pt>
                <c:pt idx="149">
                  <c:v>324.97984000000002</c:v>
                </c:pt>
                <c:pt idx="150">
                  <c:v>324.45994999999999</c:v>
                </c:pt>
                <c:pt idx="151">
                  <c:v>353.84881000000001</c:v>
                </c:pt>
                <c:pt idx="152">
                  <c:v>341.14994999999834</c:v>
                </c:pt>
                <c:pt idx="153">
                  <c:v>351.08622000000065</c:v>
                </c:pt>
                <c:pt idx="154">
                  <c:v>365.97527999999932</c:v>
                </c:pt>
                <c:pt idx="155">
                  <c:v>379.45089000000058</c:v>
                </c:pt>
                <c:pt idx="156">
                  <c:v>368.53061000000127</c:v>
                </c:pt>
                <c:pt idx="157">
                  <c:v>394.80116999999808</c:v>
                </c:pt>
                <c:pt idx="158">
                  <c:v>364.19328999999908</c:v>
                </c:pt>
                <c:pt idx="159">
                  <c:v>371.16504999999887</c:v>
                </c:pt>
                <c:pt idx="160">
                  <c:v>369.40061999999921</c:v>
                </c:pt>
                <c:pt idx="161">
                  <c:v>377.30932000000001</c:v>
                </c:pt>
                <c:pt idx="162">
                  <c:v>376.54136999999918</c:v>
                </c:pt>
                <c:pt idx="163">
                  <c:v>378.18040000000224</c:v>
                </c:pt>
                <c:pt idx="164">
                  <c:v>384.98030000000074</c:v>
                </c:pt>
                <c:pt idx="165">
                  <c:v>390.4715900000017</c:v>
                </c:pt>
                <c:pt idx="166">
                  <c:v>400.07752999999934</c:v>
                </c:pt>
                <c:pt idx="167">
                  <c:v>417.53993000000156</c:v>
                </c:pt>
                <c:pt idx="168">
                  <c:v>418.47435000000149</c:v>
                </c:pt>
                <c:pt idx="169">
                  <c:v>434.279589999998</c:v>
                </c:pt>
                <c:pt idx="170">
                  <c:v>444.91178000000122</c:v>
                </c:pt>
                <c:pt idx="171">
                  <c:v>451.13409000000001</c:v>
                </c:pt>
                <c:pt idx="172">
                  <c:v>458.88880999999867</c:v>
                </c:pt>
                <c:pt idx="173">
                  <c:v>473.80277000000143</c:v>
                </c:pt>
                <c:pt idx="174">
                  <c:v>449.91672999999997</c:v>
                </c:pt>
                <c:pt idx="175">
                  <c:v>450.56106999999844</c:v>
                </c:pt>
                <c:pt idx="176">
                  <c:v>465.9273599999994</c:v>
                </c:pt>
                <c:pt idx="177">
                  <c:v>467.24956000000236</c:v>
                </c:pt>
                <c:pt idx="178">
                  <c:v>476.5192899999991</c:v>
                </c:pt>
                <c:pt idx="179">
                  <c:v>483.23024000000021</c:v>
                </c:pt>
                <c:pt idx="180">
                  <c:v>445.78685999999942</c:v>
                </c:pt>
                <c:pt idx="181">
                  <c:v>459.6181300000008</c:v>
                </c:pt>
                <c:pt idx="182">
                  <c:v>458.25954000000098</c:v>
                </c:pt>
                <c:pt idx="183">
                  <c:v>454.95873000000233</c:v>
                </c:pt>
                <c:pt idx="184">
                  <c:v>466.65732000000219</c:v>
                </c:pt>
                <c:pt idx="185">
                  <c:v>463.68097999999998</c:v>
                </c:pt>
                <c:pt idx="186">
                  <c:v>459.80490000000003</c:v>
                </c:pt>
                <c:pt idx="187">
                  <c:v>457.86523000000233</c:v>
                </c:pt>
                <c:pt idx="188">
                  <c:v>451.25243000000154</c:v>
                </c:pt>
                <c:pt idx="189">
                  <c:v>448.00565999999998</c:v>
                </c:pt>
                <c:pt idx="190">
                  <c:v>445.21187000000106</c:v>
                </c:pt>
                <c:pt idx="191">
                  <c:v>450.22389000000061</c:v>
                </c:pt>
                <c:pt idx="192">
                  <c:v>423.19528999999909</c:v>
                </c:pt>
                <c:pt idx="193">
                  <c:v>432.01491000000016</c:v>
                </c:pt>
                <c:pt idx="194">
                  <c:v>426.85978999999725</c:v>
                </c:pt>
                <c:pt idx="195">
                  <c:v>415.35141999999991</c:v>
                </c:pt>
                <c:pt idx="196">
                  <c:v>421.92746000000091</c:v>
                </c:pt>
                <c:pt idx="197">
                  <c:v>417.75975000000187</c:v>
                </c:pt>
                <c:pt idx="198">
                  <c:v>414.92629000000096</c:v>
                </c:pt>
                <c:pt idx="199">
                  <c:v>414.60748000000046</c:v>
                </c:pt>
                <c:pt idx="200">
                  <c:v>405.86384999999774</c:v>
                </c:pt>
                <c:pt idx="201">
                  <c:v>402.25380999999868</c:v>
                </c:pt>
                <c:pt idx="202">
                  <c:v>408.96061000000128</c:v>
                </c:pt>
                <c:pt idx="203">
                  <c:v>412.68298999999837</c:v>
                </c:pt>
                <c:pt idx="204">
                  <c:v>401.31871000000092</c:v>
                </c:pt>
                <c:pt idx="205">
                  <c:v>416.35461000000129</c:v>
                </c:pt>
                <c:pt idx="206">
                  <c:v>411.86315000000036</c:v>
                </c:pt>
                <c:pt idx="207">
                  <c:v>410.16669000000132</c:v>
                </c:pt>
                <c:pt idx="208">
                  <c:v>415.39044000000132</c:v>
                </c:pt>
                <c:pt idx="209">
                  <c:v>419.09831000000054</c:v>
                </c:pt>
                <c:pt idx="210">
                  <c:v>419.84850999999975</c:v>
                </c:pt>
                <c:pt idx="211">
                  <c:v>429.55544999999552</c:v>
                </c:pt>
                <c:pt idx="212">
                  <c:v>430.955570000004</c:v>
                </c:pt>
                <c:pt idx="213">
                  <c:v>434.12175000000371</c:v>
                </c:pt>
                <c:pt idx="214">
                  <c:v>435.36564000000061</c:v>
                </c:pt>
                <c:pt idx="215">
                  <c:v>456.93261999999731</c:v>
                </c:pt>
                <c:pt idx="216">
                  <c:v>449.38538999999685</c:v>
                </c:pt>
                <c:pt idx="217">
                  <c:v>467.72828999999911</c:v>
                </c:pt>
                <c:pt idx="218">
                  <c:v>472.26971000000464</c:v>
                </c:pt>
                <c:pt idx="219">
                  <c:v>477.37576999999953</c:v>
                </c:pt>
                <c:pt idx="220">
                  <c:v>485.87969999999552</c:v>
                </c:pt>
                <c:pt idx="221">
                  <c:v>489.19381000000612</c:v>
                </c:pt>
                <c:pt idx="222">
                  <c:v>494.07528999999909</c:v>
                </c:pt>
                <c:pt idx="223">
                  <c:v>490.23995000000673</c:v>
                </c:pt>
                <c:pt idx="224">
                  <c:v>497.3687800000049</c:v>
                </c:pt>
                <c:pt idx="225">
                  <c:v>497.11655000000076</c:v>
                </c:pt>
                <c:pt idx="226">
                  <c:v>494.71953000000121</c:v>
                </c:pt>
                <c:pt idx="227">
                  <c:v>503.08335999999565</c:v>
                </c:pt>
                <c:pt idx="228">
                  <c:v>496.33142999999598</c:v>
                </c:pt>
                <c:pt idx="229">
                  <c:v>515.28901000000167</c:v>
                </c:pt>
                <c:pt idx="230">
                  <c:v>516.93409999999778</c:v>
                </c:pt>
                <c:pt idx="231">
                  <c:v>517.45222999999669</c:v>
                </c:pt>
                <c:pt idx="232">
                  <c:v>533.68486999999732</c:v>
                </c:pt>
                <c:pt idx="233">
                  <c:v>533.84244000000137</c:v>
                </c:pt>
                <c:pt idx="234">
                  <c:v>549.9773399999998</c:v>
                </c:pt>
                <c:pt idx="235">
                  <c:v>554.16645000000301</c:v>
                </c:pt>
                <c:pt idx="236">
                  <c:v>571.84514000000058</c:v>
                </c:pt>
                <c:pt idx="237">
                  <c:v>585.32301999999959</c:v>
                </c:pt>
                <c:pt idx="238">
                  <c:v>602.83394999999928</c:v>
                </c:pt>
                <c:pt idx="239">
                  <c:v>625.1508000000008</c:v>
                </c:pt>
                <c:pt idx="240">
                  <c:v>624.34381999999653</c:v>
                </c:pt>
                <c:pt idx="241">
                  <c:v>785.93853999999976</c:v>
                </c:pt>
                <c:pt idx="242">
                  <c:v>786.20601999999985</c:v>
                </c:pt>
                <c:pt idx="243">
                  <c:v>706.24072000000001</c:v>
                </c:pt>
                <c:pt idx="244">
                  <c:v>718.58700999999996</c:v>
                </c:pt>
                <c:pt idx="245">
                  <c:v>739.83794000000012</c:v>
                </c:pt>
                <c:pt idx="246">
                  <c:v>749.74665000000005</c:v>
                </c:pt>
                <c:pt idx="247">
                  <c:v>768.07634000000007</c:v>
                </c:pt>
                <c:pt idx="248">
                  <c:v>795.50233000000014</c:v>
                </c:pt>
                <c:pt idx="249">
                  <c:v>808.03650999999991</c:v>
                </c:pt>
                <c:pt idx="250">
                  <c:v>827.11873000000003</c:v>
                </c:pt>
                <c:pt idx="251">
                  <c:v>861.36992999999995</c:v>
                </c:pt>
                <c:pt idx="252">
                  <c:v>849.43436000000008</c:v>
                </c:pt>
                <c:pt idx="253">
                  <c:v>884.49976999999967</c:v>
                </c:pt>
                <c:pt idx="254">
                  <c:v>894.24940999999978</c:v>
                </c:pt>
                <c:pt idx="255">
                  <c:v>915.9826800000003</c:v>
                </c:pt>
                <c:pt idx="256">
                  <c:v>942.41352999999958</c:v>
                </c:pt>
                <c:pt idx="257">
                  <c:v>965.05591999999979</c:v>
                </c:pt>
                <c:pt idx="258">
                  <c:v>976.03536000000008</c:v>
                </c:pt>
                <c:pt idx="259">
                  <c:v>1016.3152200000002</c:v>
                </c:pt>
                <c:pt idx="260">
                  <c:v>1045.9087899999997</c:v>
                </c:pt>
                <c:pt idx="261">
                  <c:v>1068.1193599999999</c:v>
                </c:pt>
                <c:pt idx="262">
                  <c:v>1094.0910899999999</c:v>
                </c:pt>
                <c:pt idx="263">
                  <c:v>1128.7641799999999</c:v>
                </c:pt>
                <c:pt idx="264">
                  <c:v>1132.47972</c:v>
                </c:pt>
                <c:pt idx="265">
                  <c:v>1198.1476300000002</c:v>
                </c:pt>
                <c:pt idx="266">
                  <c:v>1213.2756900000004</c:v>
                </c:pt>
                <c:pt idx="267">
                  <c:v>1238.50244</c:v>
                </c:pt>
                <c:pt idx="268">
                  <c:v>1286.5540400000002</c:v>
                </c:pt>
                <c:pt idx="269">
                  <c:v>1329.7715900000001</c:v>
                </c:pt>
                <c:pt idx="270">
                  <c:v>1381.1335999999999</c:v>
                </c:pt>
                <c:pt idx="271">
                  <c:v>1450.6544300000003</c:v>
                </c:pt>
                <c:pt idx="272">
                  <c:v>1497.6164200000001</c:v>
                </c:pt>
                <c:pt idx="273">
                  <c:v>1542.5154499999999</c:v>
                </c:pt>
                <c:pt idx="274">
                  <c:v>1606.4778800000001</c:v>
                </c:pt>
                <c:pt idx="275">
                  <c:v>1660.1736099999998</c:v>
                </c:pt>
                <c:pt idx="276">
                  <c:v>1666.61311</c:v>
                </c:pt>
                <c:pt idx="277">
                  <c:v>1729.6596400000001</c:v>
                </c:pt>
                <c:pt idx="278">
                  <c:v>1751.6764099999998</c:v>
                </c:pt>
                <c:pt idx="279">
                  <c:v>1750.9864299999999</c:v>
                </c:pt>
                <c:pt idx="280">
                  <c:v>1788.5285499999993</c:v>
                </c:pt>
                <c:pt idx="281">
                  <c:v>1802.9060599999998</c:v>
                </c:pt>
                <c:pt idx="282">
                  <c:v>1827.9237200000002</c:v>
                </c:pt>
                <c:pt idx="283">
                  <c:v>1859.0845199999997</c:v>
                </c:pt>
                <c:pt idx="284">
                  <c:v>1904.9009899999999</c:v>
                </c:pt>
                <c:pt idx="285">
                  <c:v>1909.0746199999996</c:v>
                </c:pt>
                <c:pt idx="286">
                  <c:v>1901.59476</c:v>
                </c:pt>
                <c:pt idx="287">
                  <c:v>1972.67335</c:v>
                </c:pt>
                <c:pt idx="288">
                  <c:v>1973.0098800000003</c:v>
                </c:pt>
                <c:pt idx="289">
                  <c:v>2033.9969899999999</c:v>
                </c:pt>
                <c:pt idx="290">
                  <c:v>2040.84005</c:v>
                </c:pt>
                <c:pt idx="291">
                  <c:v>2049.3733199999997</c:v>
                </c:pt>
                <c:pt idx="292">
                  <c:v>2063.7509599999998</c:v>
                </c:pt>
                <c:pt idx="293">
                  <c:v>2084.2317800000001</c:v>
                </c:pt>
                <c:pt idx="294">
                  <c:v>2113.9945699999994</c:v>
                </c:pt>
                <c:pt idx="295">
                  <c:v>2144.7422999999999</c:v>
                </c:pt>
                <c:pt idx="296">
                  <c:v>2156.1812200000004</c:v>
                </c:pt>
                <c:pt idx="297">
                  <c:v>2169.5879200000004</c:v>
                </c:pt>
                <c:pt idx="298">
                  <c:v>2163.6036399999998</c:v>
                </c:pt>
                <c:pt idx="299">
                  <c:v>2243.4667099999992</c:v>
                </c:pt>
                <c:pt idx="300">
                  <c:v>2218.9522800000004</c:v>
                </c:pt>
                <c:pt idx="301">
                  <c:v>2273.1245800000006</c:v>
                </c:pt>
                <c:pt idx="302">
                  <c:v>2284.29558</c:v>
                </c:pt>
                <c:pt idx="303">
                  <c:v>2376.8394500000004</c:v>
                </c:pt>
                <c:pt idx="304">
                  <c:v>2704.4623999999994</c:v>
                </c:pt>
                <c:pt idx="305">
                  <c:v>2769.3918699999999</c:v>
                </c:pt>
                <c:pt idx="306">
                  <c:v>2765.4393099999998</c:v>
                </c:pt>
                <c:pt idx="307">
                  <c:v>2720.0211300000001</c:v>
                </c:pt>
                <c:pt idx="308">
                  <c:v>2663.3113600000001</c:v>
                </c:pt>
                <c:pt idx="309">
                  <c:v>2572.5786699999999</c:v>
                </c:pt>
                <c:pt idx="310">
                  <c:v>2495.3741900000005</c:v>
                </c:pt>
                <c:pt idx="311">
                  <c:v>2530.5230300000003</c:v>
                </c:pt>
                <c:pt idx="312">
                  <c:v>2417.5457500000002</c:v>
                </c:pt>
                <c:pt idx="313">
                  <c:v>2611.4531300000003</c:v>
                </c:pt>
                <c:pt idx="314">
                  <c:v>2698.048769999999</c:v>
                </c:pt>
                <c:pt idx="315">
                  <c:v>2696.7450399999989</c:v>
                </c:pt>
                <c:pt idx="316">
                  <c:v>2727.7112999999999</c:v>
                </c:pt>
                <c:pt idx="317">
                  <c:v>2775.8703300000006</c:v>
                </c:pt>
                <c:pt idx="318">
                  <c:v>2739.2795899999996</c:v>
                </c:pt>
                <c:pt idx="319">
                  <c:v>2711.9964100000002</c:v>
                </c:pt>
                <c:pt idx="320">
                  <c:v>2665.0896000000002</c:v>
                </c:pt>
                <c:pt idx="321">
                  <c:v>2625.5089700000003</c:v>
                </c:pt>
                <c:pt idx="322">
                  <c:v>2616.7614700000004</c:v>
                </c:pt>
                <c:pt idx="323">
                  <c:v>2654.1696599999996</c:v>
                </c:pt>
                <c:pt idx="324">
                  <c:v>2606.0868499999992</c:v>
                </c:pt>
                <c:pt idx="325">
                  <c:v>2621.9606300000005</c:v>
                </c:pt>
                <c:pt idx="326">
                  <c:v>2568.2231600000005</c:v>
                </c:pt>
                <c:pt idx="327">
                  <c:v>2511.0469000000003</c:v>
                </c:pt>
                <c:pt idx="328">
                  <c:v>2495.8488400000001</c:v>
                </c:pt>
                <c:pt idx="329">
                  <c:v>2462.1054900000004</c:v>
                </c:pt>
                <c:pt idx="330">
                  <c:v>2432.3632099999995</c:v>
                </c:pt>
                <c:pt idx="331">
                  <c:v>2439.1233699999998</c:v>
                </c:pt>
                <c:pt idx="332">
                  <c:v>2407.0257000000001</c:v>
                </c:pt>
                <c:pt idx="333">
                  <c:v>2427.1805100000001</c:v>
                </c:pt>
                <c:pt idx="334">
                  <c:v>2427.532040000001</c:v>
                </c:pt>
                <c:pt idx="335">
                  <c:v>2490.7034100000001</c:v>
                </c:pt>
                <c:pt idx="336">
                  <c:v>2382.1577000000002</c:v>
                </c:pt>
                <c:pt idx="337">
                  <c:v>2443.7800400000001</c:v>
                </c:pt>
                <c:pt idx="338">
                  <c:v>2474.98983</c:v>
                </c:pt>
                <c:pt idx="339">
                  <c:v>2476.0512900000003</c:v>
                </c:pt>
                <c:pt idx="340">
                  <c:v>2568.6780100000001</c:v>
                </c:pt>
                <c:pt idx="341">
                  <c:v>2608.3101100000003</c:v>
                </c:pt>
                <c:pt idx="342">
                  <c:v>2646.1951999999997</c:v>
                </c:pt>
                <c:pt idx="343">
                  <c:v>2719.66768</c:v>
                </c:pt>
                <c:pt idx="344">
                  <c:v>2778.0392000000006</c:v>
                </c:pt>
                <c:pt idx="345">
                  <c:v>2872.6087757757473</c:v>
                </c:pt>
                <c:pt idx="346">
                  <c:v>2971.4980805520272</c:v>
                </c:pt>
                <c:pt idx="347">
                  <c:v>3035.5108247146709</c:v>
                </c:pt>
                <c:pt idx="348">
                  <c:v>3056.5023403157352</c:v>
                </c:pt>
                <c:pt idx="349">
                  <c:v>3075.0929074229116</c:v>
                </c:pt>
                <c:pt idx="350">
                  <c:v>3137.3971984527616</c:v>
                </c:pt>
                <c:pt idx="351">
                  <c:v>3187.4137142711961</c:v>
                </c:pt>
                <c:pt idx="352">
                  <c:v>3234.2952820316032</c:v>
                </c:pt>
                <c:pt idx="353">
                  <c:v>3293.7643527490382</c:v>
                </c:pt>
                <c:pt idx="354">
                  <c:v>3255.7753228005258</c:v>
                </c:pt>
                <c:pt idx="355">
                  <c:v>3244.2837362473938</c:v>
                </c:pt>
                <c:pt idx="356">
                  <c:v>3240.897188337799</c:v>
                </c:pt>
                <c:pt idx="357">
                  <c:v>3034.4991663589421</c:v>
                </c:pt>
                <c:pt idx="358">
                  <c:v>3071.3295665752503</c:v>
                </c:pt>
                <c:pt idx="359">
                  <c:v>3056.3115128487975</c:v>
                </c:pt>
                <c:pt idx="360">
                  <c:v>2974.2948755042862</c:v>
                </c:pt>
                <c:pt idx="361">
                  <c:v>3074.2145432445222</c:v>
                </c:pt>
                <c:pt idx="362">
                  <c:v>3001.4344661482455</c:v>
                </c:pt>
                <c:pt idx="363">
                  <c:v>2917.2696442618749</c:v>
                </c:pt>
                <c:pt idx="364">
                  <c:v>2972.9324169119509</c:v>
                </c:pt>
                <c:pt idx="365">
                  <c:v>2878.0732862348045</c:v>
                </c:pt>
                <c:pt idx="366">
                  <c:v>2780.1685570948844</c:v>
                </c:pt>
                <c:pt idx="367">
                  <c:v>2759.5650374638412</c:v>
                </c:pt>
                <c:pt idx="368">
                  <c:v>2745.4556466111158</c:v>
                </c:pt>
                <c:pt idx="369">
                  <c:v>2712.2443980591333</c:v>
                </c:pt>
                <c:pt idx="370">
                  <c:v>2683.4356945247341</c:v>
                </c:pt>
                <c:pt idx="371">
                  <c:v>2657.9079691896991</c:v>
                </c:pt>
                <c:pt idx="372">
                  <c:v>2631.8822167840267</c:v>
                </c:pt>
                <c:pt idx="373">
                  <c:v>2585.2864394395965</c:v>
                </c:pt>
                <c:pt idx="374">
                  <c:v>2438.9275725792413</c:v>
                </c:pt>
                <c:pt idx="375">
                  <c:v>2411.7521225081182</c:v>
                </c:pt>
                <c:pt idx="376">
                  <c:v>2381.7349810044607</c:v>
                </c:pt>
                <c:pt idx="377">
                  <c:v>2360.3477413415758</c:v>
                </c:pt>
                <c:pt idx="378">
                  <c:v>2334.2462991798448</c:v>
                </c:pt>
                <c:pt idx="379">
                  <c:v>2343.343144638302</c:v>
                </c:pt>
                <c:pt idx="380">
                  <c:v>2363.7732279401989</c:v>
                </c:pt>
                <c:pt idx="381">
                  <c:v>2368.1012531320575</c:v>
                </c:pt>
                <c:pt idx="382">
                  <c:v>2376.4519553258874</c:v>
                </c:pt>
                <c:pt idx="383">
                  <c:v>2387.9927404681584</c:v>
                </c:pt>
                <c:pt idx="384">
                  <c:v>2399.4192699493387</c:v>
                </c:pt>
                <c:pt idx="385">
                  <c:v>2392.1538933371116</c:v>
                </c:pt>
                <c:pt idx="386">
                  <c:v>2290.9576654040006</c:v>
                </c:pt>
                <c:pt idx="387">
                  <c:v>2300.3211126766928</c:v>
                </c:pt>
                <c:pt idx="388">
                  <c:v>2307.2246945338479</c:v>
                </c:pt>
                <c:pt idx="389">
                  <c:v>2322.8404479231408</c:v>
                </c:pt>
                <c:pt idx="390">
                  <c:v>2334.2462991798448</c:v>
                </c:pt>
                <c:pt idx="391">
                  <c:v>2343.343144638302</c:v>
                </c:pt>
                <c:pt idx="392">
                  <c:v>2363.7732279401989</c:v>
                </c:pt>
                <c:pt idx="393">
                  <c:v>2368.1012531320575</c:v>
                </c:pt>
                <c:pt idx="394">
                  <c:v>2376.4519553258874</c:v>
                </c:pt>
                <c:pt idx="395">
                  <c:v>2387.9927404681584</c:v>
                </c:pt>
                <c:pt idx="396">
                  <c:v>2399.4192699493387</c:v>
                </c:pt>
                <c:pt idx="397">
                  <c:v>2392.1538933371116</c:v>
                </c:pt>
                <c:pt idx="398">
                  <c:v>2290.9576654040006</c:v>
                </c:pt>
                <c:pt idx="399">
                  <c:v>2300.3211126766928</c:v>
                </c:pt>
                <c:pt idx="400">
                  <c:v>2307.2246945338479</c:v>
                </c:pt>
                <c:pt idx="401">
                  <c:v>2322.8404479231408</c:v>
                </c:pt>
                <c:pt idx="402">
                  <c:v>2334.2462991798448</c:v>
                </c:pt>
                <c:pt idx="403">
                  <c:v>2343.343144638302</c:v>
                </c:pt>
                <c:pt idx="404">
                  <c:v>2363.7732279401989</c:v>
                </c:pt>
                <c:pt idx="405">
                  <c:v>2368.1012531320575</c:v>
                </c:pt>
                <c:pt idx="406">
                  <c:v>2376.4519553258874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73AB-4E26-9CFB-76C6229097CC}"/>
            </c:ext>
          </c:extLst>
        </c:ser>
        <c:ser>
          <c:idx val="7"/>
          <c:order val="7"/>
          <c:tx>
            <c:strRef>
              <c:f>Proyeccion_NPL!$AO$4</c:f>
              <c:strCache>
                <c:ptCount val="1"/>
                <c:pt idx="0">
                  <c:v>vencida total</c:v>
                </c:pt>
              </c:strCache>
            </c:strRef>
          </c:tx>
          <c:spPr>
            <a:ln w="28575" cap="rnd">
              <a:solidFill>
                <a:srgbClr val="B92A45"/>
              </a:solidFill>
              <a:round/>
            </a:ln>
            <a:effectLst/>
          </c:spPr>
          <c:marker>
            <c:symbol val="none"/>
          </c:marker>
          <c:cat>
            <c:numRef>
              <c:f>Proyeccion_NPL!$A$5:$A$411</c:f>
              <c:numCache>
                <c:formatCode>m/d/yyyy</c:formatCode>
                <c:ptCount val="407"/>
                <c:pt idx="0">
                  <c:v>34669</c:v>
                </c:pt>
                <c:pt idx="1">
                  <c:v>34700</c:v>
                </c:pt>
                <c:pt idx="2">
                  <c:v>34731</c:v>
                </c:pt>
                <c:pt idx="3">
                  <c:v>34759</c:v>
                </c:pt>
                <c:pt idx="4">
                  <c:v>34790</c:v>
                </c:pt>
                <c:pt idx="5">
                  <c:v>34820</c:v>
                </c:pt>
                <c:pt idx="6">
                  <c:v>34851</c:v>
                </c:pt>
                <c:pt idx="7">
                  <c:v>34881</c:v>
                </c:pt>
                <c:pt idx="8">
                  <c:v>34912</c:v>
                </c:pt>
                <c:pt idx="9">
                  <c:v>34943</c:v>
                </c:pt>
                <c:pt idx="10">
                  <c:v>34973</c:v>
                </c:pt>
                <c:pt idx="11">
                  <c:v>35004</c:v>
                </c:pt>
                <c:pt idx="12">
                  <c:v>35034</c:v>
                </c:pt>
                <c:pt idx="13">
                  <c:v>35065</c:v>
                </c:pt>
                <c:pt idx="14">
                  <c:v>35096</c:v>
                </c:pt>
                <c:pt idx="15">
                  <c:v>35125</c:v>
                </c:pt>
                <c:pt idx="16">
                  <c:v>35156</c:v>
                </c:pt>
                <c:pt idx="17">
                  <c:v>35186</c:v>
                </c:pt>
                <c:pt idx="18">
                  <c:v>35217</c:v>
                </c:pt>
                <c:pt idx="19">
                  <c:v>35247</c:v>
                </c:pt>
                <c:pt idx="20">
                  <c:v>35278</c:v>
                </c:pt>
                <c:pt idx="21">
                  <c:v>35309</c:v>
                </c:pt>
                <c:pt idx="22">
                  <c:v>35339</c:v>
                </c:pt>
                <c:pt idx="23">
                  <c:v>35370</c:v>
                </c:pt>
                <c:pt idx="24">
                  <c:v>35400</c:v>
                </c:pt>
                <c:pt idx="25">
                  <c:v>35431</c:v>
                </c:pt>
                <c:pt idx="26">
                  <c:v>35462</c:v>
                </c:pt>
                <c:pt idx="27">
                  <c:v>35490</c:v>
                </c:pt>
                <c:pt idx="28">
                  <c:v>35521</c:v>
                </c:pt>
                <c:pt idx="29">
                  <c:v>35551</c:v>
                </c:pt>
                <c:pt idx="30">
                  <c:v>35582</c:v>
                </c:pt>
                <c:pt idx="31">
                  <c:v>35612</c:v>
                </c:pt>
                <c:pt idx="32">
                  <c:v>35643</c:v>
                </c:pt>
                <c:pt idx="33">
                  <c:v>35674</c:v>
                </c:pt>
                <c:pt idx="34">
                  <c:v>35704</c:v>
                </c:pt>
                <c:pt idx="35">
                  <c:v>35735</c:v>
                </c:pt>
                <c:pt idx="36">
                  <c:v>35765</c:v>
                </c:pt>
                <c:pt idx="37">
                  <c:v>35796</c:v>
                </c:pt>
                <c:pt idx="38">
                  <c:v>35827</c:v>
                </c:pt>
                <c:pt idx="39">
                  <c:v>35855</c:v>
                </c:pt>
                <c:pt idx="40">
                  <c:v>35886</c:v>
                </c:pt>
                <c:pt idx="41">
                  <c:v>35916</c:v>
                </c:pt>
                <c:pt idx="42">
                  <c:v>35947</c:v>
                </c:pt>
                <c:pt idx="43">
                  <c:v>35977</c:v>
                </c:pt>
                <c:pt idx="44">
                  <c:v>36008</c:v>
                </c:pt>
                <c:pt idx="45">
                  <c:v>36039</c:v>
                </c:pt>
                <c:pt idx="46">
                  <c:v>36069</c:v>
                </c:pt>
                <c:pt idx="47">
                  <c:v>36100</c:v>
                </c:pt>
                <c:pt idx="48">
                  <c:v>36130</c:v>
                </c:pt>
                <c:pt idx="49">
                  <c:v>36161</c:v>
                </c:pt>
                <c:pt idx="50">
                  <c:v>36192</c:v>
                </c:pt>
                <c:pt idx="51">
                  <c:v>36220</c:v>
                </c:pt>
                <c:pt idx="52">
                  <c:v>36251</c:v>
                </c:pt>
                <c:pt idx="53">
                  <c:v>36281</c:v>
                </c:pt>
                <c:pt idx="54">
                  <c:v>36312</c:v>
                </c:pt>
                <c:pt idx="55">
                  <c:v>36342</c:v>
                </c:pt>
                <c:pt idx="56">
                  <c:v>36373</c:v>
                </c:pt>
                <c:pt idx="57">
                  <c:v>36404</c:v>
                </c:pt>
                <c:pt idx="58">
                  <c:v>36434</c:v>
                </c:pt>
                <c:pt idx="59">
                  <c:v>36465</c:v>
                </c:pt>
                <c:pt idx="60">
                  <c:v>36495</c:v>
                </c:pt>
                <c:pt idx="61">
                  <c:v>36526</c:v>
                </c:pt>
                <c:pt idx="62">
                  <c:v>36557</c:v>
                </c:pt>
                <c:pt idx="63">
                  <c:v>36586</c:v>
                </c:pt>
                <c:pt idx="64">
                  <c:v>36617</c:v>
                </c:pt>
                <c:pt idx="65">
                  <c:v>36647</c:v>
                </c:pt>
                <c:pt idx="66">
                  <c:v>36678</c:v>
                </c:pt>
                <c:pt idx="67">
                  <c:v>36708</c:v>
                </c:pt>
                <c:pt idx="68">
                  <c:v>36739</c:v>
                </c:pt>
                <c:pt idx="69">
                  <c:v>36770</c:v>
                </c:pt>
                <c:pt idx="70">
                  <c:v>36800</c:v>
                </c:pt>
                <c:pt idx="71">
                  <c:v>36831</c:v>
                </c:pt>
                <c:pt idx="72">
                  <c:v>36861</c:v>
                </c:pt>
                <c:pt idx="73">
                  <c:v>36892</c:v>
                </c:pt>
                <c:pt idx="74">
                  <c:v>36923</c:v>
                </c:pt>
                <c:pt idx="75">
                  <c:v>36951</c:v>
                </c:pt>
                <c:pt idx="76">
                  <c:v>36982</c:v>
                </c:pt>
                <c:pt idx="77">
                  <c:v>37012</c:v>
                </c:pt>
                <c:pt idx="78">
                  <c:v>37043</c:v>
                </c:pt>
                <c:pt idx="79">
                  <c:v>37073</c:v>
                </c:pt>
                <c:pt idx="80">
                  <c:v>37104</c:v>
                </c:pt>
                <c:pt idx="81">
                  <c:v>37135</c:v>
                </c:pt>
                <c:pt idx="82">
                  <c:v>37165</c:v>
                </c:pt>
                <c:pt idx="83">
                  <c:v>37196</c:v>
                </c:pt>
                <c:pt idx="84">
                  <c:v>37226</c:v>
                </c:pt>
                <c:pt idx="85">
                  <c:v>37257</c:v>
                </c:pt>
                <c:pt idx="86">
                  <c:v>37288</c:v>
                </c:pt>
                <c:pt idx="87">
                  <c:v>37316</c:v>
                </c:pt>
                <c:pt idx="88">
                  <c:v>37347</c:v>
                </c:pt>
                <c:pt idx="89">
                  <c:v>37377</c:v>
                </c:pt>
                <c:pt idx="90">
                  <c:v>37408</c:v>
                </c:pt>
                <c:pt idx="91">
                  <c:v>37438</c:v>
                </c:pt>
                <c:pt idx="92">
                  <c:v>37469</c:v>
                </c:pt>
                <c:pt idx="93">
                  <c:v>37500</c:v>
                </c:pt>
                <c:pt idx="94">
                  <c:v>37530</c:v>
                </c:pt>
                <c:pt idx="95">
                  <c:v>37561</c:v>
                </c:pt>
                <c:pt idx="96">
                  <c:v>37591</c:v>
                </c:pt>
                <c:pt idx="97">
                  <c:v>37622</c:v>
                </c:pt>
                <c:pt idx="98">
                  <c:v>37653</c:v>
                </c:pt>
                <c:pt idx="99">
                  <c:v>37681</c:v>
                </c:pt>
                <c:pt idx="100">
                  <c:v>37712</c:v>
                </c:pt>
                <c:pt idx="101">
                  <c:v>37742</c:v>
                </c:pt>
                <c:pt idx="102">
                  <c:v>37773</c:v>
                </c:pt>
                <c:pt idx="103">
                  <c:v>37803</c:v>
                </c:pt>
                <c:pt idx="104">
                  <c:v>37834</c:v>
                </c:pt>
                <c:pt idx="105">
                  <c:v>37865</c:v>
                </c:pt>
                <c:pt idx="106">
                  <c:v>37895</c:v>
                </c:pt>
                <c:pt idx="107">
                  <c:v>37926</c:v>
                </c:pt>
                <c:pt idx="108">
                  <c:v>37956</c:v>
                </c:pt>
                <c:pt idx="109">
                  <c:v>37987</c:v>
                </c:pt>
                <c:pt idx="110">
                  <c:v>38018</c:v>
                </c:pt>
                <c:pt idx="111">
                  <c:v>38047</c:v>
                </c:pt>
                <c:pt idx="112">
                  <c:v>38078</c:v>
                </c:pt>
                <c:pt idx="113">
                  <c:v>38108</c:v>
                </c:pt>
                <c:pt idx="114">
                  <c:v>38139</c:v>
                </c:pt>
                <c:pt idx="115">
                  <c:v>38169</c:v>
                </c:pt>
                <c:pt idx="116">
                  <c:v>38200</c:v>
                </c:pt>
                <c:pt idx="117">
                  <c:v>38231</c:v>
                </c:pt>
                <c:pt idx="118">
                  <c:v>38261</c:v>
                </c:pt>
                <c:pt idx="119">
                  <c:v>38292</c:v>
                </c:pt>
                <c:pt idx="120">
                  <c:v>38322</c:v>
                </c:pt>
                <c:pt idx="121">
                  <c:v>38353</c:v>
                </c:pt>
                <c:pt idx="122">
                  <c:v>38384</c:v>
                </c:pt>
                <c:pt idx="123">
                  <c:v>38412</c:v>
                </c:pt>
                <c:pt idx="124">
                  <c:v>38443</c:v>
                </c:pt>
                <c:pt idx="125">
                  <c:v>38473</c:v>
                </c:pt>
                <c:pt idx="126">
                  <c:v>38504</c:v>
                </c:pt>
                <c:pt idx="127">
                  <c:v>38534</c:v>
                </c:pt>
                <c:pt idx="128">
                  <c:v>38565</c:v>
                </c:pt>
                <c:pt idx="129">
                  <c:v>38596</c:v>
                </c:pt>
                <c:pt idx="130">
                  <c:v>38626</c:v>
                </c:pt>
                <c:pt idx="131">
                  <c:v>38657</c:v>
                </c:pt>
                <c:pt idx="132">
                  <c:v>38687</c:v>
                </c:pt>
                <c:pt idx="133">
                  <c:v>38718</c:v>
                </c:pt>
                <c:pt idx="134">
                  <c:v>38749</c:v>
                </c:pt>
                <c:pt idx="135">
                  <c:v>38777</c:v>
                </c:pt>
                <c:pt idx="136">
                  <c:v>38808</c:v>
                </c:pt>
                <c:pt idx="137">
                  <c:v>38838</c:v>
                </c:pt>
                <c:pt idx="138">
                  <c:v>38869</c:v>
                </c:pt>
                <c:pt idx="139">
                  <c:v>38899</c:v>
                </c:pt>
                <c:pt idx="140">
                  <c:v>38930</c:v>
                </c:pt>
                <c:pt idx="141">
                  <c:v>38961</c:v>
                </c:pt>
                <c:pt idx="142">
                  <c:v>38991</c:v>
                </c:pt>
                <c:pt idx="143">
                  <c:v>39022</c:v>
                </c:pt>
                <c:pt idx="144">
                  <c:v>39052</c:v>
                </c:pt>
                <c:pt idx="145">
                  <c:v>39083</c:v>
                </c:pt>
                <c:pt idx="146">
                  <c:v>39114</c:v>
                </c:pt>
                <c:pt idx="147">
                  <c:v>39142</c:v>
                </c:pt>
                <c:pt idx="148">
                  <c:v>39173</c:v>
                </c:pt>
                <c:pt idx="149">
                  <c:v>39203</c:v>
                </c:pt>
                <c:pt idx="150">
                  <c:v>39234</c:v>
                </c:pt>
                <c:pt idx="151">
                  <c:v>39264</c:v>
                </c:pt>
                <c:pt idx="152">
                  <c:v>39295</c:v>
                </c:pt>
                <c:pt idx="153">
                  <c:v>39326</c:v>
                </c:pt>
                <c:pt idx="154">
                  <c:v>39356</c:v>
                </c:pt>
                <c:pt idx="155">
                  <c:v>39387</c:v>
                </c:pt>
                <c:pt idx="156">
                  <c:v>39417</c:v>
                </c:pt>
                <c:pt idx="157">
                  <c:v>39448</c:v>
                </c:pt>
                <c:pt idx="158">
                  <c:v>39479</c:v>
                </c:pt>
                <c:pt idx="159">
                  <c:v>39508</c:v>
                </c:pt>
                <c:pt idx="160">
                  <c:v>39539</c:v>
                </c:pt>
                <c:pt idx="161">
                  <c:v>39569</c:v>
                </c:pt>
                <c:pt idx="162">
                  <c:v>39600</c:v>
                </c:pt>
                <c:pt idx="163">
                  <c:v>39630</c:v>
                </c:pt>
                <c:pt idx="164">
                  <c:v>39661</c:v>
                </c:pt>
                <c:pt idx="165">
                  <c:v>39692</c:v>
                </c:pt>
                <c:pt idx="166">
                  <c:v>39722</c:v>
                </c:pt>
                <c:pt idx="167">
                  <c:v>39753</c:v>
                </c:pt>
                <c:pt idx="168">
                  <c:v>39783</c:v>
                </c:pt>
                <c:pt idx="169">
                  <c:v>39814</c:v>
                </c:pt>
                <c:pt idx="170">
                  <c:v>39845</c:v>
                </c:pt>
                <c:pt idx="171">
                  <c:v>39873</c:v>
                </c:pt>
                <c:pt idx="172">
                  <c:v>39904</c:v>
                </c:pt>
                <c:pt idx="173">
                  <c:v>39934</c:v>
                </c:pt>
                <c:pt idx="174">
                  <c:v>39965</c:v>
                </c:pt>
                <c:pt idx="175">
                  <c:v>39995</c:v>
                </c:pt>
                <c:pt idx="176">
                  <c:v>40026</c:v>
                </c:pt>
                <c:pt idx="177">
                  <c:v>40057</c:v>
                </c:pt>
                <c:pt idx="178">
                  <c:v>40087</c:v>
                </c:pt>
                <c:pt idx="179">
                  <c:v>40118</c:v>
                </c:pt>
                <c:pt idx="180">
                  <c:v>40148</c:v>
                </c:pt>
                <c:pt idx="181">
                  <c:v>40179</c:v>
                </c:pt>
                <c:pt idx="182">
                  <c:v>40210</c:v>
                </c:pt>
                <c:pt idx="183">
                  <c:v>40238</c:v>
                </c:pt>
                <c:pt idx="184">
                  <c:v>40269</c:v>
                </c:pt>
                <c:pt idx="185">
                  <c:v>40299</c:v>
                </c:pt>
                <c:pt idx="186">
                  <c:v>40330</c:v>
                </c:pt>
                <c:pt idx="187">
                  <c:v>40360</c:v>
                </c:pt>
                <c:pt idx="188">
                  <c:v>40391</c:v>
                </c:pt>
                <c:pt idx="189">
                  <c:v>40422</c:v>
                </c:pt>
                <c:pt idx="190">
                  <c:v>40452</c:v>
                </c:pt>
                <c:pt idx="191">
                  <c:v>40483</c:v>
                </c:pt>
                <c:pt idx="192">
                  <c:v>40513</c:v>
                </c:pt>
                <c:pt idx="193">
                  <c:v>40544</c:v>
                </c:pt>
                <c:pt idx="194">
                  <c:v>40575</c:v>
                </c:pt>
                <c:pt idx="195">
                  <c:v>40603</c:v>
                </c:pt>
                <c:pt idx="196">
                  <c:v>40634</c:v>
                </c:pt>
                <c:pt idx="197">
                  <c:v>40664</c:v>
                </c:pt>
                <c:pt idx="198">
                  <c:v>40695</c:v>
                </c:pt>
                <c:pt idx="199">
                  <c:v>40725</c:v>
                </c:pt>
                <c:pt idx="200">
                  <c:v>40756</c:v>
                </c:pt>
                <c:pt idx="201">
                  <c:v>40787</c:v>
                </c:pt>
                <c:pt idx="202">
                  <c:v>40817</c:v>
                </c:pt>
                <c:pt idx="203">
                  <c:v>40848</c:v>
                </c:pt>
                <c:pt idx="204">
                  <c:v>40878</c:v>
                </c:pt>
                <c:pt idx="205">
                  <c:v>40909</c:v>
                </c:pt>
                <c:pt idx="206">
                  <c:v>40940</c:v>
                </c:pt>
                <c:pt idx="207">
                  <c:v>40969</c:v>
                </c:pt>
                <c:pt idx="208">
                  <c:v>41000</c:v>
                </c:pt>
                <c:pt idx="209">
                  <c:v>41030</c:v>
                </c:pt>
                <c:pt idx="210">
                  <c:v>41061</c:v>
                </c:pt>
                <c:pt idx="211">
                  <c:v>41091</c:v>
                </c:pt>
                <c:pt idx="212">
                  <c:v>41122</c:v>
                </c:pt>
                <c:pt idx="213">
                  <c:v>41153</c:v>
                </c:pt>
                <c:pt idx="214">
                  <c:v>41183</c:v>
                </c:pt>
                <c:pt idx="215">
                  <c:v>41214</c:v>
                </c:pt>
                <c:pt idx="216">
                  <c:v>41244</c:v>
                </c:pt>
                <c:pt idx="217">
                  <c:v>41275</c:v>
                </c:pt>
                <c:pt idx="218">
                  <c:v>41306</c:v>
                </c:pt>
                <c:pt idx="219">
                  <c:v>41334</c:v>
                </c:pt>
                <c:pt idx="220">
                  <c:v>41365</c:v>
                </c:pt>
                <c:pt idx="221">
                  <c:v>41395</c:v>
                </c:pt>
                <c:pt idx="222">
                  <c:v>41426</c:v>
                </c:pt>
                <c:pt idx="223">
                  <c:v>41456</c:v>
                </c:pt>
                <c:pt idx="224">
                  <c:v>41487</c:v>
                </c:pt>
                <c:pt idx="225">
                  <c:v>41518</c:v>
                </c:pt>
                <c:pt idx="226">
                  <c:v>41548</c:v>
                </c:pt>
                <c:pt idx="227">
                  <c:v>41579</c:v>
                </c:pt>
                <c:pt idx="228">
                  <c:v>41609</c:v>
                </c:pt>
                <c:pt idx="229">
                  <c:v>41640</c:v>
                </c:pt>
                <c:pt idx="230">
                  <c:v>41671</c:v>
                </c:pt>
                <c:pt idx="231">
                  <c:v>41699</c:v>
                </c:pt>
                <c:pt idx="232">
                  <c:v>41730</c:v>
                </c:pt>
                <c:pt idx="233">
                  <c:v>41760</c:v>
                </c:pt>
                <c:pt idx="234">
                  <c:v>41791</c:v>
                </c:pt>
                <c:pt idx="235">
                  <c:v>41821</c:v>
                </c:pt>
                <c:pt idx="236">
                  <c:v>41852</c:v>
                </c:pt>
                <c:pt idx="237">
                  <c:v>41883</c:v>
                </c:pt>
                <c:pt idx="238">
                  <c:v>41913</c:v>
                </c:pt>
                <c:pt idx="239">
                  <c:v>41944</c:v>
                </c:pt>
                <c:pt idx="240">
                  <c:v>41974</c:v>
                </c:pt>
                <c:pt idx="241">
                  <c:v>42005</c:v>
                </c:pt>
                <c:pt idx="242">
                  <c:v>42036</c:v>
                </c:pt>
                <c:pt idx="243">
                  <c:v>42064</c:v>
                </c:pt>
                <c:pt idx="244">
                  <c:v>42095</c:v>
                </c:pt>
                <c:pt idx="245">
                  <c:v>42125</c:v>
                </c:pt>
                <c:pt idx="246">
                  <c:v>42156</c:v>
                </c:pt>
                <c:pt idx="247">
                  <c:v>42186</c:v>
                </c:pt>
                <c:pt idx="248">
                  <c:v>42217</c:v>
                </c:pt>
                <c:pt idx="249">
                  <c:v>42248</c:v>
                </c:pt>
                <c:pt idx="250">
                  <c:v>42278</c:v>
                </c:pt>
                <c:pt idx="251">
                  <c:v>42309</c:v>
                </c:pt>
                <c:pt idx="252">
                  <c:v>42339</c:v>
                </c:pt>
                <c:pt idx="253">
                  <c:v>42370</c:v>
                </c:pt>
                <c:pt idx="254">
                  <c:v>42401</c:v>
                </c:pt>
                <c:pt idx="255">
                  <c:v>42430</c:v>
                </c:pt>
                <c:pt idx="256">
                  <c:v>42461</c:v>
                </c:pt>
                <c:pt idx="257">
                  <c:v>42491</c:v>
                </c:pt>
                <c:pt idx="258">
                  <c:v>42522</c:v>
                </c:pt>
                <c:pt idx="259">
                  <c:v>42552</c:v>
                </c:pt>
                <c:pt idx="260">
                  <c:v>42583</c:v>
                </c:pt>
                <c:pt idx="261">
                  <c:v>42614</c:v>
                </c:pt>
                <c:pt idx="262">
                  <c:v>42644</c:v>
                </c:pt>
                <c:pt idx="263">
                  <c:v>42675</c:v>
                </c:pt>
                <c:pt idx="264">
                  <c:v>42705</c:v>
                </c:pt>
                <c:pt idx="265">
                  <c:v>42736</c:v>
                </c:pt>
                <c:pt idx="266">
                  <c:v>42767</c:v>
                </c:pt>
                <c:pt idx="267">
                  <c:v>42795</c:v>
                </c:pt>
                <c:pt idx="268">
                  <c:v>42826</c:v>
                </c:pt>
                <c:pt idx="269">
                  <c:v>42856</c:v>
                </c:pt>
                <c:pt idx="270">
                  <c:v>42887</c:v>
                </c:pt>
                <c:pt idx="271">
                  <c:v>42917</c:v>
                </c:pt>
                <c:pt idx="272">
                  <c:v>42948</c:v>
                </c:pt>
                <c:pt idx="273">
                  <c:v>42979</c:v>
                </c:pt>
                <c:pt idx="274">
                  <c:v>43009</c:v>
                </c:pt>
                <c:pt idx="275">
                  <c:v>43040</c:v>
                </c:pt>
                <c:pt idx="276">
                  <c:v>43070</c:v>
                </c:pt>
                <c:pt idx="277">
                  <c:v>43101</c:v>
                </c:pt>
                <c:pt idx="278">
                  <c:v>43132</c:v>
                </c:pt>
                <c:pt idx="279">
                  <c:v>43160</c:v>
                </c:pt>
                <c:pt idx="280">
                  <c:v>43191</c:v>
                </c:pt>
                <c:pt idx="281">
                  <c:v>43221</c:v>
                </c:pt>
                <c:pt idx="282">
                  <c:v>43252</c:v>
                </c:pt>
                <c:pt idx="283">
                  <c:v>43282</c:v>
                </c:pt>
                <c:pt idx="284">
                  <c:v>43313</c:v>
                </c:pt>
                <c:pt idx="285">
                  <c:v>43344</c:v>
                </c:pt>
                <c:pt idx="286">
                  <c:v>43374</c:v>
                </c:pt>
                <c:pt idx="287">
                  <c:v>43405</c:v>
                </c:pt>
                <c:pt idx="288">
                  <c:v>43435</c:v>
                </c:pt>
                <c:pt idx="289">
                  <c:v>43466</c:v>
                </c:pt>
                <c:pt idx="290">
                  <c:v>43497</c:v>
                </c:pt>
                <c:pt idx="291">
                  <c:v>43525</c:v>
                </c:pt>
                <c:pt idx="292">
                  <c:v>43556</c:v>
                </c:pt>
                <c:pt idx="293">
                  <c:v>43586</c:v>
                </c:pt>
                <c:pt idx="294">
                  <c:v>43617</c:v>
                </c:pt>
                <c:pt idx="295">
                  <c:v>43647</c:v>
                </c:pt>
                <c:pt idx="296">
                  <c:v>43678</c:v>
                </c:pt>
                <c:pt idx="297">
                  <c:v>43709</c:v>
                </c:pt>
                <c:pt idx="298">
                  <c:v>43739</c:v>
                </c:pt>
                <c:pt idx="299">
                  <c:v>43770</c:v>
                </c:pt>
                <c:pt idx="300">
                  <c:v>43800</c:v>
                </c:pt>
                <c:pt idx="301">
                  <c:v>43831</c:v>
                </c:pt>
                <c:pt idx="302">
                  <c:v>43862</c:v>
                </c:pt>
                <c:pt idx="303">
                  <c:v>43891</c:v>
                </c:pt>
                <c:pt idx="304">
                  <c:v>43922</c:v>
                </c:pt>
                <c:pt idx="305">
                  <c:v>43952</c:v>
                </c:pt>
                <c:pt idx="306">
                  <c:v>43983</c:v>
                </c:pt>
                <c:pt idx="307">
                  <c:v>44013</c:v>
                </c:pt>
                <c:pt idx="308">
                  <c:v>44044</c:v>
                </c:pt>
                <c:pt idx="309">
                  <c:v>44075</c:v>
                </c:pt>
                <c:pt idx="310">
                  <c:v>44105</c:v>
                </c:pt>
                <c:pt idx="311">
                  <c:v>44136</c:v>
                </c:pt>
                <c:pt idx="312">
                  <c:v>44166</c:v>
                </c:pt>
                <c:pt idx="313">
                  <c:v>44197</c:v>
                </c:pt>
                <c:pt idx="314">
                  <c:v>44228</c:v>
                </c:pt>
                <c:pt idx="315">
                  <c:v>44256</c:v>
                </c:pt>
                <c:pt idx="316">
                  <c:v>44287</c:v>
                </c:pt>
                <c:pt idx="317">
                  <c:v>44317</c:v>
                </c:pt>
                <c:pt idx="318">
                  <c:v>44348</c:v>
                </c:pt>
                <c:pt idx="319">
                  <c:v>44378</c:v>
                </c:pt>
                <c:pt idx="320">
                  <c:v>44409</c:v>
                </c:pt>
                <c:pt idx="321">
                  <c:v>44440</c:v>
                </c:pt>
                <c:pt idx="322">
                  <c:v>44470</c:v>
                </c:pt>
                <c:pt idx="323">
                  <c:v>44501</c:v>
                </c:pt>
                <c:pt idx="324">
                  <c:v>44531</c:v>
                </c:pt>
                <c:pt idx="325">
                  <c:v>44562</c:v>
                </c:pt>
                <c:pt idx="326">
                  <c:v>44593</c:v>
                </c:pt>
                <c:pt idx="327">
                  <c:v>44621</c:v>
                </c:pt>
                <c:pt idx="328">
                  <c:v>44652</c:v>
                </c:pt>
                <c:pt idx="329">
                  <c:v>44682</c:v>
                </c:pt>
                <c:pt idx="330">
                  <c:v>44713</c:v>
                </c:pt>
                <c:pt idx="331">
                  <c:v>44743</c:v>
                </c:pt>
                <c:pt idx="332">
                  <c:v>44774</c:v>
                </c:pt>
                <c:pt idx="333">
                  <c:v>44805</c:v>
                </c:pt>
                <c:pt idx="334">
                  <c:v>44835</c:v>
                </c:pt>
                <c:pt idx="335">
                  <c:v>44866</c:v>
                </c:pt>
                <c:pt idx="336">
                  <c:v>44896</c:v>
                </c:pt>
                <c:pt idx="337">
                  <c:v>44927</c:v>
                </c:pt>
                <c:pt idx="338">
                  <c:v>44958</c:v>
                </c:pt>
                <c:pt idx="339">
                  <c:v>44986</c:v>
                </c:pt>
                <c:pt idx="340">
                  <c:v>45017</c:v>
                </c:pt>
                <c:pt idx="341">
                  <c:v>45047</c:v>
                </c:pt>
                <c:pt idx="342">
                  <c:v>45078</c:v>
                </c:pt>
                <c:pt idx="343">
                  <c:v>45108</c:v>
                </c:pt>
                <c:pt idx="344">
                  <c:v>45139</c:v>
                </c:pt>
                <c:pt idx="345">
                  <c:v>45170</c:v>
                </c:pt>
                <c:pt idx="346">
                  <c:v>45200</c:v>
                </c:pt>
                <c:pt idx="347">
                  <c:v>45231</c:v>
                </c:pt>
                <c:pt idx="348">
                  <c:v>45261</c:v>
                </c:pt>
                <c:pt idx="349">
                  <c:v>45292</c:v>
                </c:pt>
                <c:pt idx="350">
                  <c:v>45323</c:v>
                </c:pt>
                <c:pt idx="351">
                  <c:v>45352</c:v>
                </c:pt>
                <c:pt idx="352">
                  <c:v>45383</c:v>
                </c:pt>
                <c:pt idx="353">
                  <c:v>45413</c:v>
                </c:pt>
                <c:pt idx="354">
                  <c:v>45444</c:v>
                </c:pt>
                <c:pt idx="355">
                  <c:v>45474</c:v>
                </c:pt>
                <c:pt idx="356">
                  <c:v>45505</c:v>
                </c:pt>
                <c:pt idx="357">
                  <c:v>45536</c:v>
                </c:pt>
                <c:pt idx="358">
                  <c:v>45566</c:v>
                </c:pt>
                <c:pt idx="359">
                  <c:v>45597</c:v>
                </c:pt>
                <c:pt idx="360">
                  <c:v>45627</c:v>
                </c:pt>
                <c:pt idx="361">
                  <c:v>45658</c:v>
                </c:pt>
                <c:pt idx="362">
                  <c:v>45689</c:v>
                </c:pt>
                <c:pt idx="363">
                  <c:v>45717</c:v>
                </c:pt>
                <c:pt idx="364">
                  <c:v>45748</c:v>
                </c:pt>
                <c:pt idx="365">
                  <c:v>45778</c:v>
                </c:pt>
                <c:pt idx="366">
                  <c:v>45809</c:v>
                </c:pt>
                <c:pt idx="367">
                  <c:v>45839</c:v>
                </c:pt>
                <c:pt idx="368">
                  <c:v>45870</c:v>
                </c:pt>
                <c:pt idx="369">
                  <c:v>45901</c:v>
                </c:pt>
                <c:pt idx="370">
                  <c:v>45931</c:v>
                </c:pt>
                <c:pt idx="371">
                  <c:v>45962</c:v>
                </c:pt>
                <c:pt idx="372">
                  <c:v>45992</c:v>
                </c:pt>
                <c:pt idx="373">
                  <c:v>46023</c:v>
                </c:pt>
                <c:pt idx="374">
                  <c:v>46054</c:v>
                </c:pt>
                <c:pt idx="375">
                  <c:v>46082</c:v>
                </c:pt>
                <c:pt idx="376">
                  <c:v>46113</c:v>
                </c:pt>
                <c:pt idx="377">
                  <c:v>46143</c:v>
                </c:pt>
                <c:pt idx="378">
                  <c:v>46174</c:v>
                </c:pt>
                <c:pt idx="379">
                  <c:v>46204</c:v>
                </c:pt>
                <c:pt idx="380">
                  <c:v>46235</c:v>
                </c:pt>
                <c:pt idx="381">
                  <c:v>46266</c:v>
                </c:pt>
                <c:pt idx="382">
                  <c:v>46296</c:v>
                </c:pt>
                <c:pt idx="383">
                  <c:v>46327</c:v>
                </c:pt>
                <c:pt idx="384">
                  <c:v>46357</c:v>
                </c:pt>
                <c:pt idx="385">
                  <c:v>46388</c:v>
                </c:pt>
                <c:pt idx="386">
                  <c:v>46419</c:v>
                </c:pt>
                <c:pt idx="387">
                  <c:v>46447</c:v>
                </c:pt>
                <c:pt idx="388">
                  <c:v>46478</c:v>
                </c:pt>
                <c:pt idx="389">
                  <c:v>46508</c:v>
                </c:pt>
                <c:pt idx="390">
                  <c:v>46539</c:v>
                </c:pt>
                <c:pt idx="391">
                  <c:v>46569</c:v>
                </c:pt>
                <c:pt idx="392">
                  <c:v>46600</c:v>
                </c:pt>
                <c:pt idx="393">
                  <c:v>46631</c:v>
                </c:pt>
                <c:pt idx="394">
                  <c:v>46661</c:v>
                </c:pt>
                <c:pt idx="395">
                  <c:v>46692</c:v>
                </c:pt>
                <c:pt idx="396">
                  <c:v>46722</c:v>
                </c:pt>
                <c:pt idx="397">
                  <c:v>46753</c:v>
                </c:pt>
                <c:pt idx="398">
                  <c:v>46784</c:v>
                </c:pt>
                <c:pt idx="399">
                  <c:v>46813</c:v>
                </c:pt>
                <c:pt idx="400">
                  <c:v>46844</c:v>
                </c:pt>
                <c:pt idx="401">
                  <c:v>46874</c:v>
                </c:pt>
                <c:pt idx="402">
                  <c:v>46905</c:v>
                </c:pt>
                <c:pt idx="403">
                  <c:v>46935</c:v>
                </c:pt>
                <c:pt idx="404">
                  <c:v>46966</c:v>
                </c:pt>
                <c:pt idx="405">
                  <c:v>46997</c:v>
                </c:pt>
                <c:pt idx="406">
                  <c:v>47027</c:v>
                </c:pt>
              </c:numCache>
            </c:numRef>
          </c:cat>
          <c:val>
            <c:numRef>
              <c:f>Proyeccion_NPL!$AO$5:$AO$411</c:f>
              <c:numCache>
                <c:formatCode>0.0</c:formatCode>
                <c:ptCount val="407"/>
                <c:pt idx="0">
                  <c:v>1127.46153</c:v>
                </c:pt>
                <c:pt idx="1">
                  <c:v>1281.6235700000002</c:v>
                </c:pt>
                <c:pt idx="2">
                  <c:v>1364.8952400000001</c:v>
                </c:pt>
                <c:pt idx="3">
                  <c:v>1338.2470900000001</c:v>
                </c:pt>
                <c:pt idx="4">
                  <c:v>1441.69902</c:v>
                </c:pt>
                <c:pt idx="5">
                  <c:v>1456.3904500000001</c:v>
                </c:pt>
                <c:pt idx="6">
                  <c:v>1445.61661</c:v>
                </c:pt>
                <c:pt idx="7">
                  <c:v>1634.6033299999999</c:v>
                </c:pt>
                <c:pt idx="8">
                  <c:v>1673.1223799999998</c:v>
                </c:pt>
                <c:pt idx="9">
                  <c:v>1656.9222600000003</c:v>
                </c:pt>
                <c:pt idx="10">
                  <c:v>1737.8519900000006</c:v>
                </c:pt>
                <c:pt idx="11">
                  <c:v>1804.4614800000002</c:v>
                </c:pt>
                <c:pt idx="12">
                  <c:v>1729.0909499999998</c:v>
                </c:pt>
                <c:pt idx="13">
                  <c:v>1919.5543700000001</c:v>
                </c:pt>
                <c:pt idx="14">
                  <c:v>2018.9306799999999</c:v>
                </c:pt>
                <c:pt idx="15">
                  <c:v>2048.1229899999998</c:v>
                </c:pt>
                <c:pt idx="16">
                  <c:v>2197.3096599999999</c:v>
                </c:pt>
                <c:pt idx="17">
                  <c:v>2230.7429599999996</c:v>
                </c:pt>
                <c:pt idx="18">
                  <c:v>2228.4555300000002</c:v>
                </c:pt>
                <c:pt idx="19">
                  <c:v>2382.1220799999996</c:v>
                </c:pt>
                <c:pt idx="20">
                  <c:v>2516.9003999999995</c:v>
                </c:pt>
                <c:pt idx="21">
                  <c:v>2541.6023599999999</c:v>
                </c:pt>
                <c:pt idx="22">
                  <c:v>2688.9830999999999</c:v>
                </c:pt>
                <c:pt idx="23">
                  <c:v>2797.9581499999999</c:v>
                </c:pt>
                <c:pt idx="24">
                  <c:v>2535.5753099999984</c:v>
                </c:pt>
                <c:pt idx="25">
                  <c:v>2757.5579299999999</c:v>
                </c:pt>
                <c:pt idx="26">
                  <c:v>2892.8361800000002</c:v>
                </c:pt>
                <c:pt idx="27">
                  <c:v>3019.8953499999998</c:v>
                </c:pt>
                <c:pt idx="28">
                  <c:v>3015.6501200000007</c:v>
                </c:pt>
                <c:pt idx="29">
                  <c:v>3071.4501299999997</c:v>
                </c:pt>
                <c:pt idx="30">
                  <c:v>3046.6202199999998</c:v>
                </c:pt>
                <c:pt idx="31">
                  <c:v>3151.4838600000003</c:v>
                </c:pt>
                <c:pt idx="32">
                  <c:v>3287.0774899999997</c:v>
                </c:pt>
                <c:pt idx="33">
                  <c:v>3287.08995</c:v>
                </c:pt>
                <c:pt idx="34">
                  <c:v>3321.3727200000003</c:v>
                </c:pt>
                <c:pt idx="35">
                  <c:v>3464.7288099999996</c:v>
                </c:pt>
                <c:pt idx="36">
                  <c:v>3225.5827199999994</c:v>
                </c:pt>
                <c:pt idx="37">
                  <c:v>3368.8095000000003</c:v>
                </c:pt>
                <c:pt idx="38">
                  <c:v>3690.0831899999998</c:v>
                </c:pt>
                <c:pt idx="39">
                  <c:v>3950.6801600000003</c:v>
                </c:pt>
                <c:pt idx="40">
                  <c:v>4089.6464899999996</c:v>
                </c:pt>
                <c:pt idx="41">
                  <c:v>4187.7152599999999</c:v>
                </c:pt>
                <c:pt idx="42">
                  <c:v>4319.3141000000005</c:v>
                </c:pt>
                <c:pt idx="43">
                  <c:v>4466.8699200000001</c:v>
                </c:pt>
                <c:pt idx="44">
                  <c:v>4786.4520100000009</c:v>
                </c:pt>
                <c:pt idx="45">
                  <c:v>4906.4054999999998</c:v>
                </c:pt>
                <c:pt idx="46">
                  <c:v>5423.5904499999997</c:v>
                </c:pt>
                <c:pt idx="47">
                  <c:v>5906.70064</c:v>
                </c:pt>
                <c:pt idx="48">
                  <c:v>5687.7837499999987</c:v>
                </c:pt>
                <c:pt idx="49">
                  <c:v>6511.7163200000005</c:v>
                </c:pt>
                <c:pt idx="50">
                  <c:v>6908.9169200000006</c:v>
                </c:pt>
                <c:pt idx="51">
                  <c:v>7254.8670399999992</c:v>
                </c:pt>
                <c:pt idx="52">
                  <c:v>7753.47264</c:v>
                </c:pt>
                <c:pt idx="53">
                  <c:v>7508.7347499999996</c:v>
                </c:pt>
                <c:pt idx="54">
                  <c:v>7211.5246000000061</c:v>
                </c:pt>
                <c:pt idx="55">
                  <c:v>6995.8828400000002</c:v>
                </c:pt>
                <c:pt idx="56">
                  <c:v>6959.3667299999997</c:v>
                </c:pt>
                <c:pt idx="57">
                  <c:v>6971.92533</c:v>
                </c:pt>
                <c:pt idx="58">
                  <c:v>7378.8135299999994</c:v>
                </c:pt>
                <c:pt idx="59">
                  <c:v>8417.2972599999994</c:v>
                </c:pt>
                <c:pt idx="60">
                  <c:v>6918.6111399999991</c:v>
                </c:pt>
                <c:pt idx="61">
                  <c:v>6280.3516500000005</c:v>
                </c:pt>
                <c:pt idx="62">
                  <c:v>6196.7642200000009</c:v>
                </c:pt>
                <c:pt idx="63">
                  <c:v>5799.4378500000003</c:v>
                </c:pt>
                <c:pt idx="64">
                  <c:v>5545.6451699999998</c:v>
                </c:pt>
                <c:pt idx="65">
                  <c:v>5401.06855</c:v>
                </c:pt>
                <c:pt idx="66">
                  <c:v>5089.5777900000003</c:v>
                </c:pt>
                <c:pt idx="67">
                  <c:v>5590.2909499999996</c:v>
                </c:pt>
                <c:pt idx="68">
                  <c:v>5720.6517000000003</c:v>
                </c:pt>
                <c:pt idx="69">
                  <c:v>5906.3625300000003</c:v>
                </c:pt>
                <c:pt idx="70">
                  <c:v>5429.3881999999994</c:v>
                </c:pt>
                <c:pt idx="71">
                  <c:v>5424.3657299999995</c:v>
                </c:pt>
                <c:pt idx="72">
                  <c:v>5210.5444599999992</c:v>
                </c:pt>
                <c:pt idx="73">
                  <c:v>5405.1017599999996</c:v>
                </c:pt>
                <c:pt idx="74">
                  <c:v>5386.6446299999998</c:v>
                </c:pt>
                <c:pt idx="75">
                  <c:v>5384.7119999999995</c:v>
                </c:pt>
                <c:pt idx="76">
                  <c:v>5315.60088</c:v>
                </c:pt>
                <c:pt idx="77">
                  <c:v>5216.8832100000009</c:v>
                </c:pt>
                <c:pt idx="78">
                  <c:v>5104.9176299999999</c:v>
                </c:pt>
                <c:pt idx="79">
                  <c:v>5147.0989</c:v>
                </c:pt>
                <c:pt idx="80">
                  <c:v>5152.2473299999983</c:v>
                </c:pt>
                <c:pt idx="81">
                  <c:v>5101.9612900000002</c:v>
                </c:pt>
                <c:pt idx="82">
                  <c:v>5038.5996399999995</c:v>
                </c:pt>
                <c:pt idx="83">
                  <c:v>4994.7966400000005</c:v>
                </c:pt>
                <c:pt idx="84">
                  <c:v>4639.6421799999998</c:v>
                </c:pt>
                <c:pt idx="85">
                  <c:v>5005.3719500000007</c:v>
                </c:pt>
                <c:pt idx="86">
                  <c:v>5007.0639099999999</c:v>
                </c:pt>
                <c:pt idx="87">
                  <c:v>4975.1817200000005</c:v>
                </c:pt>
                <c:pt idx="88">
                  <c:v>4908.6492699999999</c:v>
                </c:pt>
                <c:pt idx="89">
                  <c:v>4893.9944599999944</c:v>
                </c:pt>
                <c:pt idx="90">
                  <c:v>4769.8098199999986</c:v>
                </c:pt>
                <c:pt idx="91">
                  <c:v>4699.5640899999989</c:v>
                </c:pt>
                <c:pt idx="92">
                  <c:v>4637.4542199999996</c:v>
                </c:pt>
                <c:pt idx="93">
                  <c:v>4608.0410299999985</c:v>
                </c:pt>
                <c:pt idx="94">
                  <c:v>4559.7839700000004</c:v>
                </c:pt>
                <c:pt idx="95">
                  <c:v>4593.1617900000001</c:v>
                </c:pt>
                <c:pt idx="96">
                  <c:v>4360.6873799999994</c:v>
                </c:pt>
                <c:pt idx="97">
                  <c:v>4376.6388900000002</c:v>
                </c:pt>
                <c:pt idx="98">
                  <c:v>4403.2420599999996</c:v>
                </c:pt>
                <c:pt idx="99">
                  <c:v>4368.4103499999992</c:v>
                </c:pt>
                <c:pt idx="100">
                  <c:v>4313.1951600000011</c:v>
                </c:pt>
                <c:pt idx="101">
                  <c:v>4326.9689900000003</c:v>
                </c:pt>
                <c:pt idx="102">
                  <c:v>4152.5145200000006</c:v>
                </c:pt>
                <c:pt idx="103">
                  <c:v>4059.0591199999999</c:v>
                </c:pt>
                <c:pt idx="104">
                  <c:v>4102.3586699999996</c:v>
                </c:pt>
                <c:pt idx="105">
                  <c:v>4019.5218500000005</c:v>
                </c:pt>
                <c:pt idx="106">
                  <c:v>3971.8081599999969</c:v>
                </c:pt>
                <c:pt idx="107">
                  <c:v>3888.8881399999991</c:v>
                </c:pt>
                <c:pt idx="108">
                  <c:v>3573.4168800000025</c:v>
                </c:pt>
                <c:pt idx="109">
                  <c:v>3801.2392800000089</c:v>
                </c:pt>
                <c:pt idx="110">
                  <c:v>3763.789360000002</c:v>
                </c:pt>
                <c:pt idx="111">
                  <c:v>3691.520709999998</c:v>
                </c:pt>
                <c:pt idx="112">
                  <c:v>3717.6413599999973</c:v>
                </c:pt>
                <c:pt idx="113">
                  <c:v>3549.9839499999989</c:v>
                </c:pt>
                <c:pt idx="114">
                  <c:v>3081.1193800000024</c:v>
                </c:pt>
                <c:pt idx="115">
                  <c:v>3137.5478199999989</c:v>
                </c:pt>
                <c:pt idx="116">
                  <c:v>2886.9006499999964</c:v>
                </c:pt>
                <c:pt idx="117">
                  <c:v>2618.6231600000037</c:v>
                </c:pt>
                <c:pt idx="118">
                  <c:v>2612.8515299999963</c:v>
                </c:pt>
                <c:pt idx="119">
                  <c:v>2458.7838100000013</c:v>
                </c:pt>
                <c:pt idx="120">
                  <c:v>2011.8031900000019</c:v>
                </c:pt>
                <c:pt idx="121">
                  <c:v>2149.6418199999971</c:v>
                </c:pt>
                <c:pt idx="122">
                  <c:v>2175.488420000001</c:v>
                </c:pt>
                <c:pt idx="123">
                  <c:v>2170.6712200000002</c:v>
                </c:pt>
                <c:pt idx="124">
                  <c:v>2172.5582799999984</c:v>
                </c:pt>
                <c:pt idx="125">
                  <c:v>2224.204389999994</c:v>
                </c:pt>
                <c:pt idx="126">
                  <c:v>2093.6511699999996</c:v>
                </c:pt>
                <c:pt idx="127">
                  <c:v>2192.6494499999926</c:v>
                </c:pt>
                <c:pt idx="128">
                  <c:v>2166.5639599999968</c:v>
                </c:pt>
                <c:pt idx="129">
                  <c:v>2119.7070299999996</c:v>
                </c:pt>
                <c:pt idx="130">
                  <c:v>2206.86753</c:v>
                </c:pt>
                <c:pt idx="131">
                  <c:v>2163.272200000004</c:v>
                </c:pt>
                <c:pt idx="132">
                  <c:v>1861.7988600000022</c:v>
                </c:pt>
                <c:pt idx="133">
                  <c:v>2079.7333500000018</c:v>
                </c:pt>
                <c:pt idx="134">
                  <c:v>2162.6480900000124</c:v>
                </c:pt>
                <c:pt idx="135">
                  <c:v>2234.5219600000019</c:v>
                </c:pt>
                <c:pt idx="136">
                  <c:v>2393.4651800000024</c:v>
                </c:pt>
                <c:pt idx="137">
                  <c:v>2745.3490999999999</c:v>
                </c:pt>
                <c:pt idx="138">
                  <c:v>2320.1528499999968</c:v>
                </c:pt>
                <c:pt idx="139">
                  <c:v>2481.6709800000008</c:v>
                </c:pt>
                <c:pt idx="140">
                  <c:v>2330.3882899999994</c:v>
                </c:pt>
                <c:pt idx="141">
                  <c:v>2427.7804100000099</c:v>
                </c:pt>
                <c:pt idx="142">
                  <c:v>2516.82303</c:v>
                </c:pt>
                <c:pt idx="143">
                  <c:v>2525.7542799999974</c:v>
                </c:pt>
                <c:pt idx="144">
                  <c:v>2456.5357900000013</c:v>
                </c:pt>
                <c:pt idx="145">
                  <c:v>2655.7533099999996</c:v>
                </c:pt>
                <c:pt idx="146">
                  <c:v>2776.3726099999935</c:v>
                </c:pt>
                <c:pt idx="147">
                  <c:v>2830.3729599999915</c:v>
                </c:pt>
                <c:pt idx="148">
                  <c:v>3069.7655899999982</c:v>
                </c:pt>
                <c:pt idx="149">
                  <c:v>3065.618609999995</c:v>
                </c:pt>
                <c:pt idx="150">
                  <c:v>3217.9749299999999</c:v>
                </c:pt>
                <c:pt idx="151">
                  <c:v>3437.2720000000058</c:v>
                </c:pt>
                <c:pt idx="152">
                  <c:v>3478.0343700000112</c:v>
                </c:pt>
                <c:pt idx="153">
                  <c:v>3636.388710000007</c:v>
                </c:pt>
                <c:pt idx="154">
                  <c:v>3804.6959199999997</c:v>
                </c:pt>
                <c:pt idx="155">
                  <c:v>4062.3482799999902</c:v>
                </c:pt>
                <c:pt idx="156">
                  <c:v>3916.2128900000102</c:v>
                </c:pt>
                <c:pt idx="157">
                  <c:v>4245.0099600000049</c:v>
                </c:pt>
                <c:pt idx="158">
                  <c:v>4472.0538799999995</c:v>
                </c:pt>
                <c:pt idx="159">
                  <c:v>4907.0017200000048</c:v>
                </c:pt>
                <c:pt idx="160">
                  <c:v>4991.6897699999918</c:v>
                </c:pt>
                <c:pt idx="161">
                  <c:v>5234.4880899999962</c:v>
                </c:pt>
                <c:pt idx="162">
                  <c:v>5121.391359999986</c:v>
                </c:pt>
                <c:pt idx="163">
                  <c:v>5218.0185600000023</c:v>
                </c:pt>
                <c:pt idx="164">
                  <c:v>5605.6318200000132</c:v>
                </c:pt>
                <c:pt idx="165">
                  <c:v>5636.5152899999948</c:v>
                </c:pt>
                <c:pt idx="166">
                  <c:v>5757.1433399999996</c:v>
                </c:pt>
                <c:pt idx="167">
                  <c:v>6223.8127100000011</c:v>
                </c:pt>
                <c:pt idx="168">
                  <c:v>5758.7476600000018</c:v>
                </c:pt>
                <c:pt idx="169">
                  <c:v>6245.3881399999918</c:v>
                </c:pt>
                <c:pt idx="170">
                  <c:v>6453.730789999986</c:v>
                </c:pt>
                <c:pt idx="171">
                  <c:v>6508.8536599999989</c:v>
                </c:pt>
                <c:pt idx="172">
                  <c:v>6706.9604800000043</c:v>
                </c:pt>
                <c:pt idx="173">
                  <c:v>6797.4050900000102</c:v>
                </c:pt>
                <c:pt idx="174">
                  <c:v>6676.0194300000176</c:v>
                </c:pt>
                <c:pt idx="175">
                  <c:v>6532.6281300000237</c:v>
                </c:pt>
                <c:pt idx="176">
                  <c:v>6751.2081700000053</c:v>
                </c:pt>
                <c:pt idx="177">
                  <c:v>6445.1007000000027</c:v>
                </c:pt>
                <c:pt idx="178">
                  <c:v>6516.8918399999939</c:v>
                </c:pt>
                <c:pt idx="179">
                  <c:v>6653.8792700000013</c:v>
                </c:pt>
                <c:pt idx="180">
                  <c:v>5929.0070799999994</c:v>
                </c:pt>
                <c:pt idx="181">
                  <c:v>6271.682800000006</c:v>
                </c:pt>
                <c:pt idx="182">
                  <c:v>6439.4489000000012</c:v>
                </c:pt>
                <c:pt idx="183">
                  <c:v>6413.10249999999</c:v>
                </c:pt>
                <c:pt idx="184">
                  <c:v>6490.0655100000022</c:v>
                </c:pt>
                <c:pt idx="185">
                  <c:v>6274.6376199999931</c:v>
                </c:pt>
                <c:pt idx="186">
                  <c:v>5905.9071400000075</c:v>
                </c:pt>
                <c:pt idx="187">
                  <c:v>6000.0221499999916</c:v>
                </c:pt>
                <c:pt idx="188">
                  <c:v>5827.4655399999956</c:v>
                </c:pt>
                <c:pt idx="189">
                  <c:v>5414.1197999999931</c:v>
                </c:pt>
                <c:pt idx="190">
                  <c:v>5467.7726899999907</c:v>
                </c:pt>
                <c:pt idx="191">
                  <c:v>5371.1682700000174</c:v>
                </c:pt>
                <c:pt idx="192">
                  <c:v>4735.3813799999989</c:v>
                </c:pt>
                <c:pt idx="193">
                  <c:v>5071.9520499999999</c:v>
                </c:pt>
                <c:pt idx="194">
                  <c:v>5212.9074599999913</c:v>
                </c:pt>
                <c:pt idx="195">
                  <c:v>5232.9654900000069</c:v>
                </c:pt>
                <c:pt idx="196">
                  <c:v>5413.4476999999879</c:v>
                </c:pt>
                <c:pt idx="197">
                  <c:v>5186.8967500000017</c:v>
                </c:pt>
                <c:pt idx="198">
                  <c:v>5108.0316000000112</c:v>
                </c:pt>
                <c:pt idx="199">
                  <c:v>5385.621850000005</c:v>
                </c:pt>
                <c:pt idx="200">
                  <c:v>5355.6931699999914</c:v>
                </c:pt>
                <c:pt idx="201">
                  <c:v>5468.2559399999864</c:v>
                </c:pt>
                <c:pt idx="202">
                  <c:v>5710.5807399999967</c:v>
                </c:pt>
                <c:pt idx="203">
                  <c:v>5635.7290100000164</c:v>
                </c:pt>
                <c:pt idx="204">
                  <c:v>5083.6818299999904</c:v>
                </c:pt>
                <c:pt idx="205">
                  <c:v>5551.6116900000216</c:v>
                </c:pt>
                <c:pt idx="206">
                  <c:v>5817.5576699999956</c:v>
                </c:pt>
                <c:pt idx="207">
                  <c:v>5866.2654300000104</c:v>
                </c:pt>
                <c:pt idx="208">
                  <c:v>6291.7145699999965</c:v>
                </c:pt>
                <c:pt idx="209">
                  <c:v>6260.6389600000066</c:v>
                </c:pt>
                <c:pt idx="210">
                  <c:v>6258.1220400000011</c:v>
                </c:pt>
                <c:pt idx="211">
                  <c:v>6553.072349999994</c:v>
                </c:pt>
                <c:pt idx="212">
                  <c:v>6462.5651599999701</c:v>
                </c:pt>
                <c:pt idx="213">
                  <c:v>6547.6765000000114</c:v>
                </c:pt>
                <c:pt idx="214">
                  <c:v>6583.8362200000147</c:v>
                </c:pt>
                <c:pt idx="215">
                  <c:v>6844.6159200000475</c:v>
                </c:pt>
                <c:pt idx="216">
                  <c:v>6594.8429199999755</c:v>
                </c:pt>
                <c:pt idx="217">
                  <c:v>7013.8064899999872</c:v>
                </c:pt>
                <c:pt idx="218">
                  <c:v>7177.2492900000107</c:v>
                </c:pt>
                <c:pt idx="219">
                  <c:v>7645.7221600000075</c:v>
                </c:pt>
                <c:pt idx="220">
                  <c:v>7769.7681499999835</c:v>
                </c:pt>
                <c:pt idx="221">
                  <c:v>7484.5586099999728</c:v>
                </c:pt>
                <c:pt idx="222">
                  <c:v>7443.4177499999923</c:v>
                </c:pt>
                <c:pt idx="223">
                  <c:v>7306.4191200000232</c:v>
                </c:pt>
                <c:pt idx="224">
                  <c:v>7557.504740000014</c:v>
                </c:pt>
                <c:pt idx="225">
                  <c:v>7646.8172200000026</c:v>
                </c:pt>
                <c:pt idx="226">
                  <c:v>7621.0604799999892</c:v>
                </c:pt>
                <c:pt idx="227">
                  <c:v>7906.1665800000101</c:v>
                </c:pt>
                <c:pt idx="228">
                  <c:v>7346.970719999973</c:v>
                </c:pt>
                <c:pt idx="229">
                  <c:v>7725.1643399999848</c:v>
                </c:pt>
                <c:pt idx="230">
                  <c:v>7979.0612100000117</c:v>
                </c:pt>
                <c:pt idx="231">
                  <c:v>8261.7623099999946</c:v>
                </c:pt>
                <c:pt idx="232">
                  <c:v>8523.0350000000071</c:v>
                </c:pt>
                <c:pt idx="233">
                  <c:v>8528.412860000004</c:v>
                </c:pt>
                <c:pt idx="234">
                  <c:v>8674.888310000013</c:v>
                </c:pt>
                <c:pt idx="235">
                  <c:v>8509.0884399999977</c:v>
                </c:pt>
                <c:pt idx="236">
                  <c:v>8921.1784499999885</c:v>
                </c:pt>
                <c:pt idx="237">
                  <c:v>8930.4088000000156</c:v>
                </c:pt>
                <c:pt idx="238">
                  <c:v>8909.5749999999498</c:v>
                </c:pt>
                <c:pt idx="239">
                  <c:v>9197.0830399999813</c:v>
                </c:pt>
                <c:pt idx="240">
                  <c:v>8828.5524500000211</c:v>
                </c:pt>
                <c:pt idx="241">
                  <c:v>9254.3464399999993</c:v>
                </c:pt>
                <c:pt idx="242">
                  <c:v>9564.3576399999984</c:v>
                </c:pt>
                <c:pt idx="243">
                  <c:v>9558.971779999998</c:v>
                </c:pt>
                <c:pt idx="244">
                  <c:v>9855.2516299999988</c:v>
                </c:pt>
                <c:pt idx="245">
                  <c:v>10026.195529999999</c:v>
                </c:pt>
                <c:pt idx="246">
                  <c:v>10199.97827</c:v>
                </c:pt>
                <c:pt idx="247">
                  <c:v>10121.29163</c:v>
                </c:pt>
                <c:pt idx="248">
                  <c:v>10418.509180000001</c:v>
                </c:pt>
                <c:pt idx="249">
                  <c:v>10410.986510000001</c:v>
                </c:pt>
                <c:pt idx="250">
                  <c:v>10341.127480000001</c:v>
                </c:pt>
                <c:pt idx="251">
                  <c:v>10758.281360000001</c:v>
                </c:pt>
                <c:pt idx="252">
                  <c:v>10114.334079999997</c:v>
                </c:pt>
                <c:pt idx="253">
                  <c:v>10871.00526</c:v>
                </c:pt>
                <c:pt idx="254">
                  <c:v>11434.278330000001</c:v>
                </c:pt>
                <c:pt idx="255">
                  <c:v>11679.916430000001</c:v>
                </c:pt>
                <c:pt idx="256">
                  <c:v>11905.904550000001</c:v>
                </c:pt>
                <c:pt idx="257">
                  <c:v>12066.309660000003</c:v>
                </c:pt>
                <c:pt idx="258">
                  <c:v>11324.43432</c:v>
                </c:pt>
                <c:pt idx="259">
                  <c:v>12204.284810000001</c:v>
                </c:pt>
                <c:pt idx="260">
                  <c:v>12240.170589999998</c:v>
                </c:pt>
                <c:pt idx="261">
                  <c:v>12287.768979999999</c:v>
                </c:pt>
                <c:pt idx="262">
                  <c:v>12945.457739999996</c:v>
                </c:pt>
                <c:pt idx="263">
                  <c:v>13219.070980000002</c:v>
                </c:pt>
                <c:pt idx="264">
                  <c:v>12181.06013</c:v>
                </c:pt>
                <c:pt idx="265">
                  <c:v>14335.982709999998</c:v>
                </c:pt>
                <c:pt idx="266">
                  <c:v>14649.668870000001</c:v>
                </c:pt>
                <c:pt idx="267">
                  <c:v>15387.807229999999</c:v>
                </c:pt>
                <c:pt idx="268">
                  <c:v>16385.78068</c:v>
                </c:pt>
                <c:pt idx="269">
                  <c:v>16784.16301</c:v>
                </c:pt>
                <c:pt idx="270">
                  <c:v>16983.875930000002</c:v>
                </c:pt>
                <c:pt idx="271">
                  <c:v>17555.681909999999</c:v>
                </c:pt>
                <c:pt idx="272">
                  <c:v>17723.625400000001</c:v>
                </c:pt>
                <c:pt idx="273">
                  <c:v>18055.660209999998</c:v>
                </c:pt>
                <c:pt idx="274">
                  <c:v>18179.06035</c:v>
                </c:pt>
                <c:pt idx="275">
                  <c:v>18562.260499999997</c:v>
                </c:pt>
                <c:pt idx="276">
                  <c:v>17774.617539999999</c:v>
                </c:pt>
                <c:pt idx="277">
                  <c:v>18777.373149999999</c:v>
                </c:pt>
                <c:pt idx="278">
                  <c:v>19920.102699999996</c:v>
                </c:pt>
                <c:pt idx="279">
                  <c:v>20306.652450000001</c:v>
                </c:pt>
                <c:pt idx="280">
                  <c:v>20693.329470000001</c:v>
                </c:pt>
                <c:pt idx="281">
                  <c:v>20846.270950000006</c:v>
                </c:pt>
                <c:pt idx="282">
                  <c:v>20969.876699999997</c:v>
                </c:pt>
                <c:pt idx="283">
                  <c:v>21279.451260000002</c:v>
                </c:pt>
                <c:pt idx="284">
                  <c:v>21116.85298</c:v>
                </c:pt>
                <c:pt idx="285">
                  <c:v>21198.440620000001</c:v>
                </c:pt>
                <c:pt idx="286">
                  <c:v>21240.010170000001</c:v>
                </c:pt>
                <c:pt idx="287">
                  <c:v>21164.378769999999</c:v>
                </c:pt>
                <c:pt idx="288">
                  <c:v>19994.954100000003</c:v>
                </c:pt>
                <c:pt idx="289">
                  <c:v>20723.348220000003</c:v>
                </c:pt>
                <c:pt idx="290">
                  <c:v>20949.17929</c:v>
                </c:pt>
                <c:pt idx="291">
                  <c:v>21468.20854</c:v>
                </c:pt>
                <c:pt idx="292">
                  <c:v>22057.986580000001</c:v>
                </c:pt>
                <c:pt idx="293">
                  <c:v>21856.764110000004</c:v>
                </c:pt>
                <c:pt idx="294">
                  <c:v>21290.168090000003</c:v>
                </c:pt>
                <c:pt idx="295">
                  <c:v>21423.256549999998</c:v>
                </c:pt>
                <c:pt idx="296">
                  <c:v>20624.4061</c:v>
                </c:pt>
                <c:pt idx="297">
                  <c:v>20484.244700000003</c:v>
                </c:pt>
                <c:pt idx="298">
                  <c:v>21198.18907</c:v>
                </c:pt>
                <c:pt idx="299">
                  <c:v>21980.273459999997</c:v>
                </c:pt>
                <c:pt idx="300">
                  <c:v>20337.90552</c:v>
                </c:pt>
                <c:pt idx="301">
                  <c:v>21100.649029999997</c:v>
                </c:pt>
                <c:pt idx="302">
                  <c:v>21980.346469999997</c:v>
                </c:pt>
                <c:pt idx="303">
                  <c:v>21620.270960000002</c:v>
                </c:pt>
                <c:pt idx="304">
                  <c:v>21719.052070000002</c:v>
                </c:pt>
                <c:pt idx="305">
                  <c:v>20452.363659999995</c:v>
                </c:pt>
                <c:pt idx="306">
                  <c:v>19230.346530000003</c:v>
                </c:pt>
                <c:pt idx="307">
                  <c:v>19287.487269999998</c:v>
                </c:pt>
                <c:pt idx="308">
                  <c:v>21712.809799999999</c:v>
                </c:pt>
                <c:pt idx="309">
                  <c:v>23112.475439999998</c:v>
                </c:pt>
                <c:pt idx="310">
                  <c:v>24972.939760000008</c:v>
                </c:pt>
                <c:pt idx="311">
                  <c:v>25732.652570000002</c:v>
                </c:pt>
                <c:pt idx="312">
                  <c:v>24637.523929999999</c:v>
                </c:pt>
                <c:pt idx="313">
                  <c:v>25487.611430000004</c:v>
                </c:pt>
                <c:pt idx="314">
                  <c:v>25038.827020000001</c:v>
                </c:pt>
                <c:pt idx="315">
                  <c:v>24442.580109999999</c:v>
                </c:pt>
                <c:pt idx="316">
                  <c:v>24622.920159999998</c:v>
                </c:pt>
                <c:pt idx="317">
                  <c:v>24456.383860000002</c:v>
                </c:pt>
                <c:pt idx="318">
                  <c:v>23617.845419999998</c:v>
                </c:pt>
                <c:pt idx="319">
                  <c:v>23614.364440000005</c:v>
                </c:pt>
                <c:pt idx="320">
                  <c:v>23264.821060000002</c:v>
                </c:pt>
                <c:pt idx="321">
                  <c:v>22536.965629999995</c:v>
                </c:pt>
                <c:pt idx="322">
                  <c:v>22673.376270000004</c:v>
                </c:pt>
                <c:pt idx="323">
                  <c:v>22722.188999999998</c:v>
                </c:pt>
                <c:pt idx="324">
                  <c:v>21284.008129999998</c:v>
                </c:pt>
                <c:pt idx="325">
                  <c:v>22514.567430000003</c:v>
                </c:pt>
                <c:pt idx="326">
                  <c:v>22212.817949999997</c:v>
                </c:pt>
                <c:pt idx="327">
                  <c:v>21505.750660000002</c:v>
                </c:pt>
                <c:pt idx="328">
                  <c:v>21725.154289999991</c:v>
                </c:pt>
                <c:pt idx="329">
                  <c:v>21888.682440000004</c:v>
                </c:pt>
                <c:pt idx="330">
                  <c:v>21937.550380000004</c:v>
                </c:pt>
                <c:pt idx="331">
                  <c:v>21894.068020000006</c:v>
                </c:pt>
                <c:pt idx="332">
                  <c:v>22015.798199999997</c:v>
                </c:pt>
                <c:pt idx="333">
                  <c:v>22356.748289999996</c:v>
                </c:pt>
                <c:pt idx="334">
                  <c:v>23065.978399999996</c:v>
                </c:pt>
                <c:pt idx="335">
                  <c:v>23758.36318</c:v>
                </c:pt>
                <c:pt idx="336">
                  <c:v>23331.961290000003</c:v>
                </c:pt>
                <c:pt idx="337">
                  <c:v>24919.855319999999</c:v>
                </c:pt>
                <c:pt idx="338">
                  <c:v>26111.321610000003</c:v>
                </c:pt>
                <c:pt idx="339">
                  <c:v>27521.648459999997</c:v>
                </c:pt>
                <c:pt idx="340">
                  <c:v>29331.957409999999</c:v>
                </c:pt>
                <c:pt idx="341">
                  <c:v>29938.812420000002</c:v>
                </c:pt>
                <c:pt idx="342">
                  <c:v>30521.790749999996</c:v>
                </c:pt>
                <c:pt idx="343">
                  <c:v>31559.895329999999</c:v>
                </c:pt>
                <c:pt idx="344">
                  <c:v>31379.302880000003</c:v>
                </c:pt>
                <c:pt idx="345">
                  <c:v>33280.811536243447</c:v>
                </c:pt>
                <c:pt idx="346">
                  <c:v>34077.684717045093</c:v>
                </c:pt>
                <c:pt idx="347">
                  <c:v>35098.659718063514</c:v>
                </c:pt>
                <c:pt idx="348">
                  <c:v>35653.122167649541</c:v>
                </c:pt>
                <c:pt idx="349">
                  <c:v>35335.591599530824</c:v>
                </c:pt>
                <c:pt idx="350">
                  <c:v>35735.031511303976</c:v>
                </c:pt>
                <c:pt idx="351">
                  <c:v>34910.076661224935</c:v>
                </c:pt>
                <c:pt idx="352">
                  <c:v>35538.768188863891</c:v>
                </c:pt>
                <c:pt idx="353">
                  <c:v>35422.441393161011</c:v>
                </c:pt>
                <c:pt idx="354">
                  <c:v>34741.684724056759</c:v>
                </c:pt>
                <c:pt idx="355">
                  <c:v>35813.690955261016</c:v>
                </c:pt>
                <c:pt idx="356">
                  <c:v>35403.744782949878</c:v>
                </c:pt>
                <c:pt idx="357">
                  <c:v>34968.18212252231</c:v>
                </c:pt>
                <c:pt idx="358">
                  <c:v>34705.042128524183</c:v>
                </c:pt>
                <c:pt idx="359">
                  <c:v>33663.664572112575</c:v>
                </c:pt>
                <c:pt idx="360">
                  <c:v>31234.078906936746</c:v>
                </c:pt>
                <c:pt idx="361">
                  <c:v>31158.718648328664</c:v>
                </c:pt>
                <c:pt idx="362">
                  <c:v>31149.320724139201</c:v>
                </c:pt>
                <c:pt idx="363">
                  <c:v>29679.366179594967</c:v>
                </c:pt>
                <c:pt idx="364">
                  <c:v>29911.705732212118</c:v>
                </c:pt>
                <c:pt idx="365">
                  <c:v>29308.268318920283</c:v>
                </c:pt>
                <c:pt idx="366">
                  <c:v>27973.537315228263</c:v>
                </c:pt>
                <c:pt idx="367">
                  <c:v>28800.125808576267</c:v>
                </c:pt>
                <c:pt idx="368">
                  <c:v>28917.411723360579</c:v>
                </c:pt>
                <c:pt idx="369">
                  <c:v>29452.131388281792</c:v>
                </c:pt>
                <c:pt idx="370">
                  <c:v>29381.188205954444</c:v>
                </c:pt>
                <c:pt idx="371">
                  <c:v>28955.817790240995</c:v>
                </c:pt>
                <c:pt idx="372">
                  <c:v>28508.226449574897</c:v>
                </c:pt>
                <c:pt idx="373">
                  <c:v>28861.211694162994</c:v>
                </c:pt>
                <c:pt idx="374">
                  <c:v>27225.7861606152</c:v>
                </c:pt>
                <c:pt idx="375">
                  <c:v>27247.274039979267</c:v>
                </c:pt>
                <c:pt idx="376">
                  <c:v>27452.339088875764</c:v>
                </c:pt>
                <c:pt idx="377">
                  <c:v>27493.34921139674</c:v>
                </c:pt>
                <c:pt idx="378">
                  <c:v>27681.361836206059</c:v>
                </c:pt>
                <c:pt idx="379">
                  <c:v>27680.564418363116</c:v>
                </c:pt>
                <c:pt idx="380">
                  <c:v>27965.12362428043</c:v>
                </c:pt>
                <c:pt idx="381">
                  <c:v>28483.314268721879</c:v>
                </c:pt>
                <c:pt idx="382">
                  <c:v>28601.991536888992</c:v>
                </c:pt>
                <c:pt idx="383">
                  <c:v>28894.035845789324</c:v>
                </c:pt>
                <c:pt idx="384">
                  <c:v>28797.716791853403</c:v>
                </c:pt>
                <c:pt idx="385">
                  <c:v>28668.079148060511</c:v>
                </c:pt>
                <c:pt idx="386">
                  <c:v>27077.81625343996</c:v>
                </c:pt>
                <c:pt idx="387">
                  <c:v>27135.843030147844</c:v>
                </c:pt>
                <c:pt idx="388">
                  <c:v>27377.828802405151</c:v>
                </c:pt>
                <c:pt idx="389">
                  <c:v>27455.841917978305</c:v>
                </c:pt>
                <c:pt idx="390">
                  <c:v>27681.361836206059</c:v>
                </c:pt>
                <c:pt idx="391">
                  <c:v>27680.564418363116</c:v>
                </c:pt>
                <c:pt idx="392">
                  <c:v>27965.12362428043</c:v>
                </c:pt>
                <c:pt idx="393">
                  <c:v>28483.314268721879</c:v>
                </c:pt>
                <c:pt idx="394">
                  <c:v>28601.991536888992</c:v>
                </c:pt>
                <c:pt idx="395">
                  <c:v>28894.035845789324</c:v>
                </c:pt>
                <c:pt idx="396">
                  <c:v>28797.716791853403</c:v>
                </c:pt>
                <c:pt idx="397">
                  <c:v>28668.079148060511</c:v>
                </c:pt>
                <c:pt idx="398">
                  <c:v>27077.81625343996</c:v>
                </c:pt>
                <c:pt idx="399">
                  <c:v>27135.843030147844</c:v>
                </c:pt>
                <c:pt idx="400">
                  <c:v>27377.828802405151</c:v>
                </c:pt>
                <c:pt idx="401">
                  <c:v>27455.841917978305</c:v>
                </c:pt>
                <c:pt idx="402">
                  <c:v>27681.361836206059</c:v>
                </c:pt>
                <c:pt idx="403">
                  <c:v>27680.564418363116</c:v>
                </c:pt>
                <c:pt idx="404">
                  <c:v>27965.12362428043</c:v>
                </c:pt>
                <c:pt idx="405">
                  <c:v>28483.314268721879</c:v>
                </c:pt>
                <c:pt idx="406">
                  <c:v>28601.991536888992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73AB-4E26-9CFB-76C622909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9136"/>
        <c:axId val="2474368"/>
      </c:lineChart>
      <c:dateAx>
        <c:axId val="2463488"/>
        <c:scaling>
          <c:orientation val="minMax"/>
          <c:max val="45078"/>
          <c:min val="39052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D3D3D3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72146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71104"/>
        <c:crosses val="autoZero"/>
        <c:auto val="1"/>
        <c:lblOffset val="100"/>
        <c:baseTimeUnit val="months"/>
      </c:dateAx>
      <c:valAx>
        <c:axId val="247110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D3D3D3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7F7F7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63488"/>
        <c:crosses val="autoZero"/>
        <c:crossBetween val="between"/>
      </c:valAx>
      <c:valAx>
        <c:axId val="2474368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7F7F7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59136"/>
        <c:crosses val="max"/>
        <c:crossBetween val="between"/>
      </c:valAx>
      <c:dateAx>
        <c:axId val="245913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74368"/>
        <c:crosses val="autoZero"/>
        <c:auto val="1"/>
        <c:lblOffset val="100"/>
        <c:baseTimeUnit val="months"/>
      </c:date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b"/>
      <c:layout>
        <c:manualLayout>
          <c:xMode val="edge"/>
          <c:yMode val="edge"/>
          <c:x val="5.4440279977357991E-3"/>
          <c:y val="0.95424977818904622"/>
          <c:w val="0.89999995713363778"/>
          <c:h val="3.37502255904801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72146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694686518928238E-2"/>
          <c:y val="3.3748694182089964E-2"/>
          <c:w val="0.95582804790083242"/>
          <c:h val="0.57828047896900758"/>
        </c:manualLayout>
      </c:layout>
      <c:lineChart>
        <c:grouping val="standard"/>
        <c:varyColors val="0"/>
        <c:ser>
          <c:idx val="0"/>
          <c:order val="0"/>
          <c:tx>
            <c:strRef>
              <c:f>Proyeccion_NPL!$BO$4</c:f>
              <c:strCache>
                <c:ptCount val="1"/>
                <c:pt idx="0">
                  <c:v>NPL comercial</c:v>
                </c:pt>
              </c:strCache>
            </c:strRef>
          </c:tx>
          <c:spPr>
            <a:ln w="38100" cap="rnd">
              <a:solidFill>
                <a:srgbClr val="004481"/>
              </a:solidFill>
              <a:round/>
            </a:ln>
            <a:effectLst/>
          </c:spPr>
          <c:marker>
            <c:symbol val="none"/>
          </c:marker>
          <c:dLbls>
            <c:dLbl>
              <c:idx val="344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2082-4665-A685-4EEA6A57EC57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04481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Proyeccion_NPL!$A$5:$A$389</c:f>
              <c:numCache>
                <c:formatCode>m/d/yyyy</c:formatCode>
                <c:ptCount val="385"/>
                <c:pt idx="0">
                  <c:v>34669</c:v>
                </c:pt>
                <c:pt idx="1">
                  <c:v>34700</c:v>
                </c:pt>
                <c:pt idx="2">
                  <c:v>34731</c:v>
                </c:pt>
                <c:pt idx="3">
                  <c:v>34759</c:v>
                </c:pt>
                <c:pt idx="4">
                  <c:v>34790</c:v>
                </c:pt>
                <c:pt idx="5">
                  <c:v>34820</c:v>
                </c:pt>
                <c:pt idx="6">
                  <c:v>34851</c:v>
                </c:pt>
                <c:pt idx="7">
                  <c:v>34881</c:v>
                </c:pt>
                <c:pt idx="8">
                  <c:v>34912</c:v>
                </c:pt>
                <c:pt idx="9">
                  <c:v>34943</c:v>
                </c:pt>
                <c:pt idx="10">
                  <c:v>34973</c:v>
                </c:pt>
                <c:pt idx="11">
                  <c:v>35004</c:v>
                </c:pt>
                <c:pt idx="12">
                  <c:v>35034</c:v>
                </c:pt>
                <c:pt idx="13">
                  <c:v>35065</c:v>
                </c:pt>
                <c:pt idx="14">
                  <c:v>35096</c:v>
                </c:pt>
                <c:pt idx="15">
                  <c:v>35125</c:v>
                </c:pt>
                <c:pt idx="16">
                  <c:v>35156</c:v>
                </c:pt>
                <c:pt idx="17">
                  <c:v>35186</c:v>
                </c:pt>
                <c:pt idx="18">
                  <c:v>35217</c:v>
                </c:pt>
                <c:pt idx="19">
                  <c:v>35247</c:v>
                </c:pt>
                <c:pt idx="20">
                  <c:v>35278</c:v>
                </c:pt>
                <c:pt idx="21">
                  <c:v>35309</c:v>
                </c:pt>
                <c:pt idx="22">
                  <c:v>35339</c:v>
                </c:pt>
                <c:pt idx="23">
                  <c:v>35370</c:v>
                </c:pt>
                <c:pt idx="24">
                  <c:v>35400</c:v>
                </c:pt>
                <c:pt idx="25">
                  <c:v>35431</c:v>
                </c:pt>
                <c:pt idx="26">
                  <c:v>35462</c:v>
                </c:pt>
                <c:pt idx="27">
                  <c:v>35490</c:v>
                </c:pt>
                <c:pt idx="28">
                  <c:v>35521</c:v>
                </c:pt>
                <c:pt idx="29">
                  <c:v>35551</c:v>
                </c:pt>
                <c:pt idx="30">
                  <c:v>35582</c:v>
                </c:pt>
                <c:pt idx="31">
                  <c:v>35612</c:v>
                </c:pt>
                <c:pt idx="32">
                  <c:v>35643</c:v>
                </c:pt>
                <c:pt idx="33">
                  <c:v>35674</c:v>
                </c:pt>
                <c:pt idx="34">
                  <c:v>35704</c:v>
                </c:pt>
                <c:pt idx="35">
                  <c:v>35735</c:v>
                </c:pt>
                <c:pt idx="36">
                  <c:v>35765</c:v>
                </c:pt>
                <c:pt idx="37">
                  <c:v>35796</c:v>
                </c:pt>
                <c:pt idx="38">
                  <c:v>35827</c:v>
                </c:pt>
                <c:pt idx="39">
                  <c:v>35855</c:v>
                </c:pt>
                <c:pt idx="40">
                  <c:v>35886</c:v>
                </c:pt>
                <c:pt idx="41">
                  <c:v>35916</c:v>
                </c:pt>
                <c:pt idx="42">
                  <c:v>35947</c:v>
                </c:pt>
                <c:pt idx="43">
                  <c:v>35977</c:v>
                </c:pt>
                <c:pt idx="44">
                  <c:v>36008</c:v>
                </c:pt>
                <c:pt idx="45">
                  <c:v>36039</c:v>
                </c:pt>
                <c:pt idx="46">
                  <c:v>36069</c:v>
                </c:pt>
                <c:pt idx="47">
                  <c:v>36100</c:v>
                </c:pt>
                <c:pt idx="48">
                  <c:v>36130</c:v>
                </c:pt>
                <c:pt idx="49">
                  <c:v>36161</c:v>
                </c:pt>
                <c:pt idx="50">
                  <c:v>36192</c:v>
                </c:pt>
                <c:pt idx="51">
                  <c:v>36220</c:v>
                </c:pt>
                <c:pt idx="52">
                  <c:v>36251</c:v>
                </c:pt>
                <c:pt idx="53">
                  <c:v>36281</c:v>
                </c:pt>
                <c:pt idx="54">
                  <c:v>36312</c:v>
                </c:pt>
                <c:pt idx="55">
                  <c:v>36342</c:v>
                </c:pt>
                <c:pt idx="56">
                  <c:v>36373</c:v>
                </c:pt>
                <c:pt idx="57">
                  <c:v>36404</c:v>
                </c:pt>
                <c:pt idx="58">
                  <c:v>36434</c:v>
                </c:pt>
                <c:pt idx="59">
                  <c:v>36465</c:v>
                </c:pt>
                <c:pt idx="60">
                  <c:v>36495</c:v>
                </c:pt>
                <c:pt idx="61">
                  <c:v>36526</c:v>
                </c:pt>
                <c:pt idx="62">
                  <c:v>36557</c:v>
                </c:pt>
                <c:pt idx="63">
                  <c:v>36586</c:v>
                </c:pt>
                <c:pt idx="64">
                  <c:v>36617</c:v>
                </c:pt>
                <c:pt idx="65">
                  <c:v>36647</c:v>
                </c:pt>
                <c:pt idx="66">
                  <c:v>36678</c:v>
                </c:pt>
                <c:pt idx="67">
                  <c:v>36708</c:v>
                </c:pt>
                <c:pt idx="68">
                  <c:v>36739</c:v>
                </c:pt>
                <c:pt idx="69">
                  <c:v>36770</c:v>
                </c:pt>
                <c:pt idx="70">
                  <c:v>36800</c:v>
                </c:pt>
                <c:pt idx="71">
                  <c:v>36831</c:v>
                </c:pt>
                <c:pt idx="72">
                  <c:v>36861</c:v>
                </c:pt>
                <c:pt idx="73">
                  <c:v>36892</c:v>
                </c:pt>
                <c:pt idx="74">
                  <c:v>36923</c:v>
                </c:pt>
                <c:pt idx="75">
                  <c:v>36951</c:v>
                </c:pt>
                <c:pt idx="76">
                  <c:v>36982</c:v>
                </c:pt>
                <c:pt idx="77">
                  <c:v>37012</c:v>
                </c:pt>
                <c:pt idx="78">
                  <c:v>37043</c:v>
                </c:pt>
                <c:pt idx="79">
                  <c:v>37073</c:v>
                </c:pt>
                <c:pt idx="80">
                  <c:v>37104</c:v>
                </c:pt>
                <c:pt idx="81">
                  <c:v>37135</c:v>
                </c:pt>
                <c:pt idx="82">
                  <c:v>37165</c:v>
                </c:pt>
                <c:pt idx="83">
                  <c:v>37196</c:v>
                </c:pt>
                <c:pt idx="84">
                  <c:v>37226</c:v>
                </c:pt>
                <c:pt idx="85">
                  <c:v>37257</c:v>
                </c:pt>
                <c:pt idx="86">
                  <c:v>37288</c:v>
                </c:pt>
                <c:pt idx="87">
                  <c:v>37316</c:v>
                </c:pt>
                <c:pt idx="88">
                  <c:v>37347</c:v>
                </c:pt>
                <c:pt idx="89">
                  <c:v>37377</c:v>
                </c:pt>
                <c:pt idx="90">
                  <c:v>37408</c:v>
                </c:pt>
                <c:pt idx="91">
                  <c:v>37438</c:v>
                </c:pt>
                <c:pt idx="92">
                  <c:v>37469</c:v>
                </c:pt>
                <c:pt idx="93">
                  <c:v>37500</c:v>
                </c:pt>
                <c:pt idx="94">
                  <c:v>37530</c:v>
                </c:pt>
                <c:pt idx="95">
                  <c:v>37561</c:v>
                </c:pt>
                <c:pt idx="96">
                  <c:v>37591</c:v>
                </c:pt>
                <c:pt idx="97">
                  <c:v>37622</c:v>
                </c:pt>
                <c:pt idx="98">
                  <c:v>37653</c:v>
                </c:pt>
                <c:pt idx="99">
                  <c:v>37681</c:v>
                </c:pt>
                <c:pt idx="100">
                  <c:v>37712</c:v>
                </c:pt>
                <c:pt idx="101">
                  <c:v>37742</c:v>
                </c:pt>
                <c:pt idx="102">
                  <c:v>37773</c:v>
                </c:pt>
                <c:pt idx="103">
                  <c:v>37803</c:v>
                </c:pt>
                <c:pt idx="104">
                  <c:v>37834</c:v>
                </c:pt>
                <c:pt idx="105">
                  <c:v>37865</c:v>
                </c:pt>
                <c:pt idx="106">
                  <c:v>37895</c:v>
                </c:pt>
                <c:pt idx="107">
                  <c:v>37926</c:v>
                </c:pt>
                <c:pt idx="108">
                  <c:v>37956</c:v>
                </c:pt>
                <c:pt idx="109">
                  <c:v>37987</c:v>
                </c:pt>
                <c:pt idx="110">
                  <c:v>38018</c:v>
                </c:pt>
                <c:pt idx="111">
                  <c:v>38047</c:v>
                </c:pt>
                <c:pt idx="112">
                  <c:v>38078</c:v>
                </c:pt>
                <c:pt idx="113">
                  <c:v>38108</c:v>
                </c:pt>
                <c:pt idx="114">
                  <c:v>38139</c:v>
                </c:pt>
                <c:pt idx="115">
                  <c:v>38169</c:v>
                </c:pt>
                <c:pt idx="116">
                  <c:v>38200</c:v>
                </c:pt>
                <c:pt idx="117">
                  <c:v>38231</c:v>
                </c:pt>
                <c:pt idx="118">
                  <c:v>38261</c:v>
                </c:pt>
                <c:pt idx="119">
                  <c:v>38292</c:v>
                </c:pt>
                <c:pt idx="120">
                  <c:v>38322</c:v>
                </c:pt>
                <c:pt idx="121">
                  <c:v>38353</c:v>
                </c:pt>
                <c:pt idx="122">
                  <c:v>38384</c:v>
                </c:pt>
                <c:pt idx="123">
                  <c:v>38412</c:v>
                </c:pt>
                <c:pt idx="124">
                  <c:v>38443</c:v>
                </c:pt>
                <c:pt idx="125">
                  <c:v>38473</c:v>
                </c:pt>
                <c:pt idx="126">
                  <c:v>38504</c:v>
                </c:pt>
                <c:pt idx="127">
                  <c:v>38534</c:v>
                </c:pt>
                <c:pt idx="128">
                  <c:v>38565</c:v>
                </c:pt>
                <c:pt idx="129">
                  <c:v>38596</c:v>
                </c:pt>
                <c:pt idx="130">
                  <c:v>38626</c:v>
                </c:pt>
                <c:pt idx="131">
                  <c:v>38657</c:v>
                </c:pt>
                <c:pt idx="132">
                  <c:v>38687</c:v>
                </c:pt>
                <c:pt idx="133">
                  <c:v>38718</c:v>
                </c:pt>
                <c:pt idx="134">
                  <c:v>38749</c:v>
                </c:pt>
                <c:pt idx="135">
                  <c:v>38777</c:v>
                </c:pt>
                <c:pt idx="136">
                  <c:v>38808</c:v>
                </c:pt>
                <c:pt idx="137">
                  <c:v>38838</c:v>
                </c:pt>
                <c:pt idx="138">
                  <c:v>38869</c:v>
                </c:pt>
                <c:pt idx="139">
                  <c:v>38899</c:v>
                </c:pt>
                <c:pt idx="140">
                  <c:v>38930</c:v>
                </c:pt>
                <c:pt idx="141">
                  <c:v>38961</c:v>
                </c:pt>
                <c:pt idx="142">
                  <c:v>38991</c:v>
                </c:pt>
                <c:pt idx="143">
                  <c:v>39022</c:v>
                </c:pt>
                <c:pt idx="144">
                  <c:v>39052</c:v>
                </c:pt>
                <c:pt idx="145">
                  <c:v>39083</c:v>
                </c:pt>
                <c:pt idx="146">
                  <c:v>39114</c:v>
                </c:pt>
                <c:pt idx="147">
                  <c:v>39142</c:v>
                </c:pt>
                <c:pt idx="148">
                  <c:v>39173</c:v>
                </c:pt>
                <c:pt idx="149">
                  <c:v>39203</c:v>
                </c:pt>
                <c:pt idx="150">
                  <c:v>39234</c:v>
                </c:pt>
                <c:pt idx="151">
                  <c:v>39264</c:v>
                </c:pt>
                <c:pt idx="152">
                  <c:v>39295</c:v>
                </c:pt>
                <c:pt idx="153">
                  <c:v>39326</c:v>
                </c:pt>
                <c:pt idx="154">
                  <c:v>39356</c:v>
                </c:pt>
                <c:pt idx="155">
                  <c:v>39387</c:v>
                </c:pt>
                <c:pt idx="156">
                  <c:v>39417</c:v>
                </c:pt>
                <c:pt idx="157">
                  <c:v>39448</c:v>
                </c:pt>
                <c:pt idx="158">
                  <c:v>39479</c:v>
                </c:pt>
                <c:pt idx="159">
                  <c:v>39508</c:v>
                </c:pt>
                <c:pt idx="160">
                  <c:v>39539</c:v>
                </c:pt>
                <c:pt idx="161">
                  <c:v>39569</c:v>
                </c:pt>
                <c:pt idx="162">
                  <c:v>39600</c:v>
                </c:pt>
                <c:pt idx="163">
                  <c:v>39630</c:v>
                </c:pt>
                <c:pt idx="164">
                  <c:v>39661</c:v>
                </c:pt>
                <c:pt idx="165">
                  <c:v>39692</c:v>
                </c:pt>
                <c:pt idx="166">
                  <c:v>39722</c:v>
                </c:pt>
                <c:pt idx="167">
                  <c:v>39753</c:v>
                </c:pt>
                <c:pt idx="168">
                  <c:v>39783</c:v>
                </c:pt>
                <c:pt idx="169">
                  <c:v>39814</c:v>
                </c:pt>
                <c:pt idx="170">
                  <c:v>39845</c:v>
                </c:pt>
                <c:pt idx="171">
                  <c:v>39873</c:v>
                </c:pt>
                <c:pt idx="172">
                  <c:v>39904</c:v>
                </c:pt>
                <c:pt idx="173">
                  <c:v>39934</c:v>
                </c:pt>
                <c:pt idx="174">
                  <c:v>39965</c:v>
                </c:pt>
                <c:pt idx="175">
                  <c:v>39995</c:v>
                </c:pt>
                <c:pt idx="176">
                  <c:v>40026</c:v>
                </c:pt>
                <c:pt idx="177">
                  <c:v>40057</c:v>
                </c:pt>
                <c:pt idx="178">
                  <c:v>40087</c:v>
                </c:pt>
                <c:pt idx="179">
                  <c:v>40118</c:v>
                </c:pt>
                <c:pt idx="180">
                  <c:v>40148</c:v>
                </c:pt>
                <c:pt idx="181">
                  <c:v>40179</c:v>
                </c:pt>
                <c:pt idx="182">
                  <c:v>40210</c:v>
                </c:pt>
                <c:pt idx="183">
                  <c:v>40238</c:v>
                </c:pt>
                <c:pt idx="184">
                  <c:v>40269</c:v>
                </c:pt>
                <c:pt idx="185">
                  <c:v>40299</c:v>
                </c:pt>
                <c:pt idx="186">
                  <c:v>40330</c:v>
                </c:pt>
                <c:pt idx="187">
                  <c:v>40360</c:v>
                </c:pt>
                <c:pt idx="188">
                  <c:v>40391</c:v>
                </c:pt>
                <c:pt idx="189">
                  <c:v>40422</c:v>
                </c:pt>
                <c:pt idx="190">
                  <c:v>40452</c:v>
                </c:pt>
                <c:pt idx="191">
                  <c:v>40483</c:v>
                </c:pt>
                <c:pt idx="192">
                  <c:v>40513</c:v>
                </c:pt>
                <c:pt idx="193">
                  <c:v>40544</c:v>
                </c:pt>
                <c:pt idx="194">
                  <c:v>40575</c:v>
                </c:pt>
                <c:pt idx="195">
                  <c:v>40603</c:v>
                </c:pt>
                <c:pt idx="196">
                  <c:v>40634</c:v>
                </c:pt>
                <c:pt idx="197">
                  <c:v>40664</c:v>
                </c:pt>
                <c:pt idx="198">
                  <c:v>40695</c:v>
                </c:pt>
                <c:pt idx="199">
                  <c:v>40725</c:v>
                </c:pt>
                <c:pt idx="200">
                  <c:v>40756</c:v>
                </c:pt>
                <c:pt idx="201">
                  <c:v>40787</c:v>
                </c:pt>
                <c:pt idx="202">
                  <c:v>40817</c:v>
                </c:pt>
                <c:pt idx="203">
                  <c:v>40848</c:v>
                </c:pt>
                <c:pt idx="204">
                  <c:v>40878</c:v>
                </c:pt>
                <c:pt idx="205">
                  <c:v>40909</c:v>
                </c:pt>
                <c:pt idx="206">
                  <c:v>40940</c:v>
                </c:pt>
                <c:pt idx="207">
                  <c:v>40969</c:v>
                </c:pt>
                <c:pt idx="208">
                  <c:v>41000</c:v>
                </c:pt>
                <c:pt idx="209">
                  <c:v>41030</c:v>
                </c:pt>
                <c:pt idx="210">
                  <c:v>41061</c:v>
                </c:pt>
                <c:pt idx="211">
                  <c:v>41091</c:v>
                </c:pt>
                <c:pt idx="212">
                  <c:v>41122</c:v>
                </c:pt>
                <c:pt idx="213">
                  <c:v>41153</c:v>
                </c:pt>
                <c:pt idx="214">
                  <c:v>41183</c:v>
                </c:pt>
                <c:pt idx="215">
                  <c:v>41214</c:v>
                </c:pt>
                <c:pt idx="216">
                  <c:v>41244</c:v>
                </c:pt>
                <c:pt idx="217">
                  <c:v>41275</c:v>
                </c:pt>
                <c:pt idx="218">
                  <c:v>41306</c:v>
                </c:pt>
                <c:pt idx="219">
                  <c:v>41334</c:v>
                </c:pt>
                <c:pt idx="220">
                  <c:v>41365</c:v>
                </c:pt>
                <c:pt idx="221">
                  <c:v>41395</c:v>
                </c:pt>
                <c:pt idx="222">
                  <c:v>41426</c:v>
                </c:pt>
                <c:pt idx="223">
                  <c:v>41456</c:v>
                </c:pt>
                <c:pt idx="224">
                  <c:v>41487</c:v>
                </c:pt>
                <c:pt idx="225">
                  <c:v>41518</c:v>
                </c:pt>
                <c:pt idx="226">
                  <c:v>41548</c:v>
                </c:pt>
                <c:pt idx="227">
                  <c:v>41579</c:v>
                </c:pt>
                <c:pt idx="228">
                  <c:v>41609</c:v>
                </c:pt>
                <c:pt idx="229">
                  <c:v>41640</c:v>
                </c:pt>
                <c:pt idx="230">
                  <c:v>41671</c:v>
                </c:pt>
                <c:pt idx="231">
                  <c:v>41699</c:v>
                </c:pt>
                <c:pt idx="232">
                  <c:v>41730</c:v>
                </c:pt>
                <c:pt idx="233">
                  <c:v>41760</c:v>
                </c:pt>
                <c:pt idx="234">
                  <c:v>41791</c:v>
                </c:pt>
                <c:pt idx="235">
                  <c:v>41821</c:v>
                </c:pt>
                <c:pt idx="236">
                  <c:v>41852</c:v>
                </c:pt>
                <c:pt idx="237">
                  <c:v>41883</c:v>
                </c:pt>
                <c:pt idx="238">
                  <c:v>41913</c:v>
                </c:pt>
                <c:pt idx="239">
                  <c:v>41944</c:v>
                </c:pt>
                <c:pt idx="240">
                  <c:v>41974</c:v>
                </c:pt>
                <c:pt idx="241">
                  <c:v>42005</c:v>
                </c:pt>
                <c:pt idx="242">
                  <c:v>42036</c:v>
                </c:pt>
                <c:pt idx="243">
                  <c:v>42064</c:v>
                </c:pt>
                <c:pt idx="244">
                  <c:v>42095</c:v>
                </c:pt>
                <c:pt idx="245">
                  <c:v>42125</c:v>
                </c:pt>
                <c:pt idx="246">
                  <c:v>42156</c:v>
                </c:pt>
                <c:pt idx="247">
                  <c:v>42186</c:v>
                </c:pt>
                <c:pt idx="248">
                  <c:v>42217</c:v>
                </c:pt>
                <c:pt idx="249">
                  <c:v>42248</c:v>
                </c:pt>
                <c:pt idx="250">
                  <c:v>42278</c:v>
                </c:pt>
                <c:pt idx="251">
                  <c:v>42309</c:v>
                </c:pt>
                <c:pt idx="252">
                  <c:v>42339</c:v>
                </c:pt>
                <c:pt idx="253">
                  <c:v>42370</c:v>
                </c:pt>
                <c:pt idx="254">
                  <c:v>42401</c:v>
                </c:pt>
                <c:pt idx="255">
                  <c:v>42430</c:v>
                </c:pt>
                <c:pt idx="256">
                  <c:v>42461</c:v>
                </c:pt>
                <c:pt idx="257">
                  <c:v>42491</c:v>
                </c:pt>
                <c:pt idx="258">
                  <c:v>42522</c:v>
                </c:pt>
                <c:pt idx="259">
                  <c:v>42552</c:v>
                </c:pt>
                <c:pt idx="260">
                  <c:v>42583</c:v>
                </c:pt>
                <c:pt idx="261">
                  <c:v>42614</c:v>
                </c:pt>
                <c:pt idx="262">
                  <c:v>42644</c:v>
                </c:pt>
                <c:pt idx="263">
                  <c:v>42675</c:v>
                </c:pt>
                <c:pt idx="264">
                  <c:v>42705</c:v>
                </c:pt>
                <c:pt idx="265">
                  <c:v>42736</c:v>
                </c:pt>
                <c:pt idx="266">
                  <c:v>42767</c:v>
                </c:pt>
                <c:pt idx="267">
                  <c:v>42795</c:v>
                </c:pt>
                <c:pt idx="268">
                  <c:v>42826</c:v>
                </c:pt>
                <c:pt idx="269">
                  <c:v>42856</c:v>
                </c:pt>
                <c:pt idx="270">
                  <c:v>42887</c:v>
                </c:pt>
                <c:pt idx="271">
                  <c:v>42917</c:v>
                </c:pt>
                <c:pt idx="272">
                  <c:v>42948</c:v>
                </c:pt>
                <c:pt idx="273">
                  <c:v>42979</c:v>
                </c:pt>
                <c:pt idx="274">
                  <c:v>43009</c:v>
                </c:pt>
                <c:pt idx="275">
                  <c:v>43040</c:v>
                </c:pt>
                <c:pt idx="276">
                  <c:v>43070</c:v>
                </c:pt>
                <c:pt idx="277">
                  <c:v>43101</c:v>
                </c:pt>
                <c:pt idx="278">
                  <c:v>43132</c:v>
                </c:pt>
                <c:pt idx="279">
                  <c:v>43160</c:v>
                </c:pt>
                <c:pt idx="280">
                  <c:v>43191</c:v>
                </c:pt>
                <c:pt idx="281">
                  <c:v>43221</c:v>
                </c:pt>
                <c:pt idx="282">
                  <c:v>43252</c:v>
                </c:pt>
                <c:pt idx="283">
                  <c:v>43282</c:v>
                </c:pt>
                <c:pt idx="284">
                  <c:v>43313</c:v>
                </c:pt>
                <c:pt idx="285">
                  <c:v>43344</c:v>
                </c:pt>
                <c:pt idx="286">
                  <c:v>43374</c:v>
                </c:pt>
                <c:pt idx="287">
                  <c:v>43405</c:v>
                </c:pt>
                <c:pt idx="288">
                  <c:v>43435</c:v>
                </c:pt>
                <c:pt idx="289">
                  <c:v>43466</c:v>
                </c:pt>
                <c:pt idx="290">
                  <c:v>43497</c:v>
                </c:pt>
                <c:pt idx="291">
                  <c:v>43525</c:v>
                </c:pt>
                <c:pt idx="292">
                  <c:v>43556</c:v>
                </c:pt>
                <c:pt idx="293">
                  <c:v>43586</c:v>
                </c:pt>
                <c:pt idx="294">
                  <c:v>43617</c:v>
                </c:pt>
                <c:pt idx="295">
                  <c:v>43647</c:v>
                </c:pt>
                <c:pt idx="296">
                  <c:v>43678</c:v>
                </c:pt>
                <c:pt idx="297">
                  <c:v>43709</c:v>
                </c:pt>
                <c:pt idx="298">
                  <c:v>43739</c:v>
                </c:pt>
                <c:pt idx="299">
                  <c:v>43770</c:v>
                </c:pt>
                <c:pt idx="300">
                  <c:v>43800</c:v>
                </c:pt>
                <c:pt idx="301">
                  <c:v>43831</c:v>
                </c:pt>
                <c:pt idx="302">
                  <c:v>43862</c:v>
                </c:pt>
                <c:pt idx="303">
                  <c:v>43891</c:v>
                </c:pt>
                <c:pt idx="304">
                  <c:v>43922</c:v>
                </c:pt>
                <c:pt idx="305">
                  <c:v>43952</c:v>
                </c:pt>
                <c:pt idx="306">
                  <c:v>43983</c:v>
                </c:pt>
                <c:pt idx="307">
                  <c:v>44013</c:v>
                </c:pt>
                <c:pt idx="308">
                  <c:v>44044</c:v>
                </c:pt>
                <c:pt idx="309">
                  <c:v>44075</c:v>
                </c:pt>
                <c:pt idx="310">
                  <c:v>44105</c:v>
                </c:pt>
                <c:pt idx="311">
                  <c:v>44136</c:v>
                </c:pt>
                <c:pt idx="312">
                  <c:v>44166</c:v>
                </c:pt>
                <c:pt idx="313">
                  <c:v>44197</c:v>
                </c:pt>
                <c:pt idx="314">
                  <c:v>44228</c:v>
                </c:pt>
                <c:pt idx="315">
                  <c:v>44256</c:v>
                </c:pt>
                <c:pt idx="316">
                  <c:v>44287</c:v>
                </c:pt>
                <c:pt idx="317">
                  <c:v>44317</c:v>
                </c:pt>
                <c:pt idx="318">
                  <c:v>44348</c:v>
                </c:pt>
                <c:pt idx="319">
                  <c:v>44378</c:v>
                </c:pt>
                <c:pt idx="320">
                  <c:v>44409</c:v>
                </c:pt>
                <c:pt idx="321">
                  <c:v>44440</c:v>
                </c:pt>
                <c:pt idx="322">
                  <c:v>44470</c:v>
                </c:pt>
                <c:pt idx="323">
                  <c:v>44501</c:v>
                </c:pt>
                <c:pt idx="324">
                  <c:v>44531</c:v>
                </c:pt>
                <c:pt idx="325">
                  <c:v>44562</c:v>
                </c:pt>
                <c:pt idx="326">
                  <c:v>44593</c:v>
                </c:pt>
                <c:pt idx="327">
                  <c:v>44621</c:v>
                </c:pt>
                <c:pt idx="328">
                  <c:v>44652</c:v>
                </c:pt>
                <c:pt idx="329">
                  <c:v>44682</c:v>
                </c:pt>
                <c:pt idx="330">
                  <c:v>44713</c:v>
                </c:pt>
                <c:pt idx="331">
                  <c:v>44743</c:v>
                </c:pt>
                <c:pt idx="332">
                  <c:v>44774</c:v>
                </c:pt>
                <c:pt idx="333">
                  <c:v>44805</c:v>
                </c:pt>
                <c:pt idx="334">
                  <c:v>44835</c:v>
                </c:pt>
                <c:pt idx="335">
                  <c:v>44866</c:v>
                </c:pt>
                <c:pt idx="336">
                  <c:v>44896</c:v>
                </c:pt>
                <c:pt idx="337">
                  <c:v>44927</c:v>
                </c:pt>
                <c:pt idx="338">
                  <c:v>44958</c:v>
                </c:pt>
                <c:pt idx="339">
                  <c:v>44986</c:v>
                </c:pt>
                <c:pt idx="340">
                  <c:v>45017</c:v>
                </c:pt>
                <c:pt idx="341">
                  <c:v>45047</c:v>
                </c:pt>
                <c:pt idx="342">
                  <c:v>45078</c:v>
                </c:pt>
                <c:pt idx="343">
                  <c:v>45108</c:v>
                </c:pt>
                <c:pt idx="344">
                  <c:v>45139</c:v>
                </c:pt>
                <c:pt idx="345">
                  <c:v>45170</c:v>
                </c:pt>
                <c:pt idx="346">
                  <c:v>45200</c:v>
                </c:pt>
                <c:pt idx="347">
                  <c:v>45231</c:v>
                </c:pt>
                <c:pt idx="348">
                  <c:v>45261</c:v>
                </c:pt>
                <c:pt idx="349">
                  <c:v>45292</c:v>
                </c:pt>
                <c:pt idx="350">
                  <c:v>45323</c:v>
                </c:pt>
                <c:pt idx="351">
                  <c:v>45352</c:v>
                </c:pt>
                <c:pt idx="352">
                  <c:v>45383</c:v>
                </c:pt>
                <c:pt idx="353">
                  <c:v>45413</c:v>
                </c:pt>
                <c:pt idx="354">
                  <c:v>45444</c:v>
                </c:pt>
                <c:pt idx="355">
                  <c:v>45474</c:v>
                </c:pt>
                <c:pt idx="356">
                  <c:v>45505</c:v>
                </c:pt>
                <c:pt idx="357">
                  <c:v>45536</c:v>
                </c:pt>
                <c:pt idx="358">
                  <c:v>45566</c:v>
                </c:pt>
                <c:pt idx="359">
                  <c:v>45597</c:v>
                </c:pt>
                <c:pt idx="360">
                  <c:v>45627</c:v>
                </c:pt>
                <c:pt idx="361">
                  <c:v>45658</c:v>
                </c:pt>
                <c:pt idx="362">
                  <c:v>45689</c:v>
                </c:pt>
                <c:pt idx="363">
                  <c:v>45717</c:v>
                </c:pt>
                <c:pt idx="364">
                  <c:v>45748</c:v>
                </c:pt>
                <c:pt idx="365">
                  <c:v>45778</c:v>
                </c:pt>
                <c:pt idx="366">
                  <c:v>45809</c:v>
                </c:pt>
                <c:pt idx="367">
                  <c:v>45839</c:v>
                </c:pt>
                <c:pt idx="368">
                  <c:v>45870</c:v>
                </c:pt>
                <c:pt idx="369">
                  <c:v>45901</c:v>
                </c:pt>
                <c:pt idx="370">
                  <c:v>45931</c:v>
                </c:pt>
                <c:pt idx="371">
                  <c:v>45962</c:v>
                </c:pt>
                <c:pt idx="372">
                  <c:v>45992</c:v>
                </c:pt>
                <c:pt idx="373">
                  <c:v>46023</c:v>
                </c:pt>
                <c:pt idx="374">
                  <c:v>46054</c:v>
                </c:pt>
                <c:pt idx="375">
                  <c:v>46082</c:v>
                </c:pt>
                <c:pt idx="376">
                  <c:v>46113</c:v>
                </c:pt>
                <c:pt idx="377">
                  <c:v>46143</c:v>
                </c:pt>
                <c:pt idx="378">
                  <c:v>46174</c:v>
                </c:pt>
                <c:pt idx="379">
                  <c:v>46204</c:v>
                </c:pt>
                <c:pt idx="380">
                  <c:v>46235</c:v>
                </c:pt>
                <c:pt idx="381">
                  <c:v>46266</c:v>
                </c:pt>
                <c:pt idx="382">
                  <c:v>46296</c:v>
                </c:pt>
                <c:pt idx="383">
                  <c:v>46327</c:v>
                </c:pt>
                <c:pt idx="384">
                  <c:v>46357</c:v>
                </c:pt>
              </c:numCache>
            </c:numRef>
          </c:cat>
          <c:val>
            <c:numRef>
              <c:f>Proyeccion_NPL!$BO$5:$BO$389</c:f>
              <c:numCache>
                <c:formatCode>0.0</c:formatCode>
                <c:ptCount val="385"/>
                <c:pt idx="0">
                  <c:v>3.7095101497468184</c:v>
                </c:pt>
                <c:pt idx="1">
                  <c:v>4.2513492924089764</c:v>
                </c:pt>
                <c:pt idx="2">
                  <c:v>4.4482194260863412</c:v>
                </c:pt>
                <c:pt idx="3">
                  <c:v>4.2216077876651452</c:v>
                </c:pt>
                <c:pt idx="4">
                  <c:v>4.2992336035302339</c:v>
                </c:pt>
                <c:pt idx="5">
                  <c:v>4.16880230321767</c:v>
                </c:pt>
                <c:pt idx="6">
                  <c:v>3.999081718508589</c:v>
                </c:pt>
                <c:pt idx="7">
                  <c:v>4.6672365386395711</c:v>
                </c:pt>
                <c:pt idx="8">
                  <c:v>4.6501578233654932</c:v>
                </c:pt>
                <c:pt idx="9">
                  <c:v>4.402548337216416</c:v>
                </c:pt>
                <c:pt idx="10">
                  <c:v>4.640048892008183</c:v>
                </c:pt>
                <c:pt idx="11">
                  <c:v>4.6345196559937225</c:v>
                </c:pt>
                <c:pt idx="12">
                  <c:v>4.0837306571703857</c:v>
                </c:pt>
                <c:pt idx="13">
                  <c:v>4.6381906209015167</c:v>
                </c:pt>
                <c:pt idx="14">
                  <c:v>4.848381004747143</c:v>
                </c:pt>
                <c:pt idx="15">
                  <c:v>4.7413142374623698</c:v>
                </c:pt>
                <c:pt idx="16">
                  <c:v>5.1773145301121257</c:v>
                </c:pt>
                <c:pt idx="17">
                  <c:v>5.2268551735855899</c:v>
                </c:pt>
                <c:pt idx="18">
                  <c:v>5.0269557117591717</c:v>
                </c:pt>
                <c:pt idx="19">
                  <c:v>5.5630686430663774</c:v>
                </c:pt>
                <c:pt idx="20">
                  <c:v>5.9962215387156617</c:v>
                </c:pt>
                <c:pt idx="21">
                  <c:v>5.8213649548036761</c:v>
                </c:pt>
                <c:pt idx="22">
                  <c:v>6.3274489488489225</c:v>
                </c:pt>
                <c:pt idx="23">
                  <c:v>6.4339639607936121</c:v>
                </c:pt>
                <c:pt idx="24">
                  <c:v>5.6792905809618057</c:v>
                </c:pt>
                <c:pt idx="25">
                  <c:v>6.5006011823501009</c:v>
                </c:pt>
                <c:pt idx="26">
                  <c:v>6.4552919792825572</c:v>
                </c:pt>
                <c:pt idx="27">
                  <c:v>6.4662231282098217</c:v>
                </c:pt>
                <c:pt idx="28">
                  <c:v>6.757359762463369</c:v>
                </c:pt>
                <c:pt idx="29">
                  <c:v>6.6339703494265194</c:v>
                </c:pt>
                <c:pt idx="30">
                  <c:v>6.1960562338647041</c:v>
                </c:pt>
                <c:pt idx="31">
                  <c:v>6.4730930522908681</c:v>
                </c:pt>
                <c:pt idx="32">
                  <c:v>6.6363424901123738</c:v>
                </c:pt>
                <c:pt idx="33">
                  <c:v>6.3917393819335588</c:v>
                </c:pt>
                <c:pt idx="34">
                  <c:v>6.1825113422396685</c:v>
                </c:pt>
                <c:pt idx="35">
                  <c:v>6.2249626082697258</c:v>
                </c:pt>
                <c:pt idx="36">
                  <c:v>5.4049167819705879</c:v>
                </c:pt>
                <c:pt idx="37">
                  <c:v>5.9510423882977763</c:v>
                </c:pt>
                <c:pt idx="38">
                  <c:v>6.21407093386496</c:v>
                </c:pt>
                <c:pt idx="39">
                  <c:v>6.7134329794413388</c:v>
                </c:pt>
                <c:pt idx="40">
                  <c:v>6.8473272401992942</c:v>
                </c:pt>
                <c:pt idx="41">
                  <c:v>6.7508946700490542</c:v>
                </c:pt>
                <c:pt idx="42">
                  <c:v>6.9572872375230759</c:v>
                </c:pt>
                <c:pt idx="43">
                  <c:v>7.350400585804671</c:v>
                </c:pt>
                <c:pt idx="44">
                  <c:v>7.9095540085961522</c:v>
                </c:pt>
                <c:pt idx="45">
                  <c:v>7.7514444007432797</c:v>
                </c:pt>
                <c:pt idx="46">
                  <c:v>8.7305598696174567</c:v>
                </c:pt>
                <c:pt idx="47">
                  <c:v>9.6959458720622127</c:v>
                </c:pt>
                <c:pt idx="48">
                  <c:v>8.7817538511564202</c:v>
                </c:pt>
                <c:pt idx="49">
                  <c:v>10.171356388002382</c:v>
                </c:pt>
                <c:pt idx="50">
                  <c:v>10.872642947917429</c:v>
                </c:pt>
                <c:pt idx="51">
                  <c:v>11.465619343625548</c:v>
                </c:pt>
                <c:pt idx="52">
                  <c:v>12.226415649261153</c:v>
                </c:pt>
                <c:pt idx="53">
                  <c:v>12.816388093015419</c:v>
                </c:pt>
                <c:pt idx="54">
                  <c:v>11.577792654736056</c:v>
                </c:pt>
                <c:pt idx="55">
                  <c:v>11.529849154074711</c:v>
                </c:pt>
                <c:pt idx="56">
                  <c:v>11.117819020495643</c:v>
                </c:pt>
                <c:pt idx="57">
                  <c:v>11.076104812243981</c:v>
                </c:pt>
                <c:pt idx="58">
                  <c:v>11.584302701182473</c:v>
                </c:pt>
                <c:pt idx="59">
                  <c:v>13.003102370046799</c:v>
                </c:pt>
                <c:pt idx="60">
                  <c:v>9.8927751672219024</c:v>
                </c:pt>
                <c:pt idx="61">
                  <c:v>9.6805195990585968</c:v>
                </c:pt>
                <c:pt idx="62">
                  <c:v>10.098780304538781</c:v>
                </c:pt>
                <c:pt idx="63">
                  <c:v>9.8426254694005149</c:v>
                </c:pt>
                <c:pt idx="64">
                  <c:v>9.9308109460327607</c:v>
                </c:pt>
                <c:pt idx="65">
                  <c:v>9.8291561361434656</c:v>
                </c:pt>
                <c:pt idx="66">
                  <c:v>9.1460751970044729</c:v>
                </c:pt>
                <c:pt idx="67">
                  <c:v>9.9198304563554114</c:v>
                </c:pt>
                <c:pt idx="68">
                  <c:v>9.7373651685483722</c:v>
                </c:pt>
                <c:pt idx="69">
                  <c:v>9.226321617658332</c:v>
                </c:pt>
                <c:pt idx="70">
                  <c:v>8.2622811013324675</c:v>
                </c:pt>
                <c:pt idx="71">
                  <c:v>7.6205895418574627</c:v>
                </c:pt>
                <c:pt idx="72">
                  <c:v>6.9092398506207893</c:v>
                </c:pt>
                <c:pt idx="73">
                  <c:v>7.5268067444544968</c:v>
                </c:pt>
                <c:pt idx="74">
                  <c:v>7.2112556371281773</c:v>
                </c:pt>
                <c:pt idx="75">
                  <c:v>6.9908952691562707</c:v>
                </c:pt>
                <c:pt idx="76">
                  <c:v>7.3506819887891162</c:v>
                </c:pt>
                <c:pt idx="77">
                  <c:v>7.2216601903014359</c:v>
                </c:pt>
                <c:pt idx="78">
                  <c:v>6.7026464998256872</c:v>
                </c:pt>
                <c:pt idx="79">
                  <c:v>6.8744561413321925</c:v>
                </c:pt>
                <c:pt idx="80">
                  <c:v>6.7461938439877134</c:v>
                </c:pt>
                <c:pt idx="81">
                  <c:v>6.241978747444497</c:v>
                </c:pt>
                <c:pt idx="82">
                  <c:v>6.0878550384928882</c:v>
                </c:pt>
                <c:pt idx="83">
                  <c:v>5.8571169108580987</c:v>
                </c:pt>
                <c:pt idx="84">
                  <c:v>5.1260785143111587</c:v>
                </c:pt>
                <c:pt idx="85">
                  <c:v>6.4199098880034331</c:v>
                </c:pt>
                <c:pt idx="86">
                  <c:v>6.2715265026585518</c:v>
                </c:pt>
                <c:pt idx="87">
                  <c:v>5.9579391711960694</c:v>
                </c:pt>
                <c:pt idx="88">
                  <c:v>5.8593287226306954</c:v>
                </c:pt>
                <c:pt idx="89">
                  <c:v>5.650644812191203</c:v>
                </c:pt>
                <c:pt idx="90">
                  <c:v>5.1698003520700437</c:v>
                </c:pt>
                <c:pt idx="91">
                  <c:v>4.9568788706293798</c:v>
                </c:pt>
                <c:pt idx="92">
                  <c:v>4.8325281732144116</c:v>
                </c:pt>
                <c:pt idx="93">
                  <c:v>4.5389573235821015</c:v>
                </c:pt>
                <c:pt idx="94">
                  <c:v>4.4384667530269173</c:v>
                </c:pt>
                <c:pt idx="95">
                  <c:v>4.3694463816502394</c:v>
                </c:pt>
                <c:pt idx="96">
                  <c:v>3.8977833159127528</c:v>
                </c:pt>
                <c:pt idx="97">
                  <c:v>3.8579980596689136</c:v>
                </c:pt>
                <c:pt idx="98">
                  <c:v>3.9564564422281236</c:v>
                </c:pt>
                <c:pt idx="99">
                  <c:v>3.7542024471978235</c:v>
                </c:pt>
                <c:pt idx="100">
                  <c:v>3.5867894472630537</c:v>
                </c:pt>
                <c:pt idx="101">
                  <c:v>3.6677699932963126</c:v>
                </c:pt>
                <c:pt idx="102">
                  <c:v>3.3528025116448519</c:v>
                </c:pt>
                <c:pt idx="103">
                  <c:v>3.2394587934366657</c:v>
                </c:pt>
                <c:pt idx="104">
                  <c:v>3.2513070458313766</c:v>
                </c:pt>
                <c:pt idx="105">
                  <c:v>3.0630961737846381</c:v>
                </c:pt>
                <c:pt idx="106">
                  <c:v>2.930899324388315</c:v>
                </c:pt>
                <c:pt idx="107">
                  <c:v>2.6825137915476369</c:v>
                </c:pt>
                <c:pt idx="108">
                  <c:v>2.4541137632270007</c:v>
                </c:pt>
                <c:pt idx="109">
                  <c:v>2.8148290139101864</c:v>
                </c:pt>
                <c:pt idx="110">
                  <c:v>2.7226489754283785</c:v>
                </c:pt>
                <c:pt idx="111">
                  <c:v>2.6483622766732982</c:v>
                </c:pt>
                <c:pt idx="112">
                  <c:v>2.7013114388276005</c:v>
                </c:pt>
                <c:pt idx="113">
                  <c:v>2.5473546833886149</c:v>
                </c:pt>
                <c:pt idx="114">
                  <c:v>2.442651114509542</c:v>
                </c:pt>
                <c:pt idx="115">
                  <c:v>2.5419187955769682</c:v>
                </c:pt>
                <c:pt idx="116">
                  <c:v>2.4800875995606173</c:v>
                </c:pt>
                <c:pt idx="117">
                  <c:v>2.3040581552715116</c:v>
                </c:pt>
                <c:pt idx="118">
                  <c:v>2.2677680193706893</c:v>
                </c:pt>
                <c:pt idx="119">
                  <c:v>2.1397653178480529</c:v>
                </c:pt>
                <c:pt idx="120">
                  <c:v>1.8565321706797495</c:v>
                </c:pt>
                <c:pt idx="121">
                  <c:v>2.0363528987307915</c:v>
                </c:pt>
                <c:pt idx="122">
                  <c:v>1.9668577203541999</c:v>
                </c:pt>
                <c:pt idx="123">
                  <c:v>2.002989069936596</c:v>
                </c:pt>
                <c:pt idx="124">
                  <c:v>1.9969717172362615</c:v>
                </c:pt>
                <c:pt idx="125">
                  <c:v>2.0339794185868092</c:v>
                </c:pt>
                <c:pt idx="126">
                  <c:v>1.846563137163185</c:v>
                </c:pt>
                <c:pt idx="127">
                  <c:v>2.0257167333821791</c:v>
                </c:pt>
                <c:pt idx="128">
                  <c:v>1.9875739854809491</c:v>
                </c:pt>
                <c:pt idx="129">
                  <c:v>1.9303214348787394</c:v>
                </c:pt>
                <c:pt idx="130">
                  <c:v>1.9461817436531834</c:v>
                </c:pt>
                <c:pt idx="131">
                  <c:v>1.8855534372733609</c:v>
                </c:pt>
                <c:pt idx="132">
                  <c:v>1.6165548693840976</c:v>
                </c:pt>
                <c:pt idx="133">
                  <c:v>1.8590620507674158</c:v>
                </c:pt>
                <c:pt idx="134">
                  <c:v>1.8938168401466207</c:v>
                </c:pt>
                <c:pt idx="135">
                  <c:v>1.9660336860358136</c:v>
                </c:pt>
                <c:pt idx="136">
                  <c:v>2.1174591773342017</c:v>
                </c:pt>
                <c:pt idx="137">
                  <c:v>1.9564401623738279</c:v>
                </c:pt>
                <c:pt idx="138">
                  <c:v>1.7810602957880652</c:v>
                </c:pt>
                <c:pt idx="139">
                  <c:v>1.9568512534422515</c:v>
                </c:pt>
                <c:pt idx="140">
                  <c:v>1.669495361608327</c:v>
                </c:pt>
                <c:pt idx="141">
                  <c:v>1.7697651562633592</c:v>
                </c:pt>
                <c:pt idx="142">
                  <c:v>1.7261625615257201</c:v>
                </c:pt>
                <c:pt idx="143">
                  <c:v>1.6044506659270992</c:v>
                </c:pt>
                <c:pt idx="144">
                  <c:v>1.520105741746874</c:v>
                </c:pt>
                <c:pt idx="145">
                  <c:v>1.6759796767531883</c:v>
                </c:pt>
                <c:pt idx="146">
                  <c:v>1.7328819243599032</c:v>
                </c:pt>
                <c:pt idx="147">
                  <c:v>1.7009840080664935</c:v>
                </c:pt>
                <c:pt idx="148">
                  <c:v>1.9305278909101578</c:v>
                </c:pt>
                <c:pt idx="149">
                  <c:v>1.8080364702413956</c:v>
                </c:pt>
                <c:pt idx="150">
                  <c:v>1.8277006684317052</c:v>
                </c:pt>
                <c:pt idx="151">
                  <c:v>1.9561065704487592</c:v>
                </c:pt>
                <c:pt idx="152">
                  <c:v>1.9566814218094368</c:v>
                </c:pt>
                <c:pt idx="153">
                  <c:v>1.9499397359194304</c:v>
                </c:pt>
                <c:pt idx="154">
                  <c:v>2.030858397609971</c:v>
                </c:pt>
                <c:pt idx="155">
                  <c:v>2.1479473658785464</c:v>
                </c:pt>
                <c:pt idx="156">
                  <c:v>2.0642746462778145</c:v>
                </c:pt>
                <c:pt idx="157">
                  <c:v>2.265138267228259</c:v>
                </c:pt>
                <c:pt idx="158">
                  <c:v>2.3952505816827698</c:v>
                </c:pt>
                <c:pt idx="159">
                  <c:v>2.5670897418382284</c:v>
                </c:pt>
                <c:pt idx="160">
                  <c:v>2.5734479700047865</c:v>
                </c:pt>
                <c:pt idx="161">
                  <c:v>2.7744808644144787</c:v>
                </c:pt>
                <c:pt idx="162">
                  <c:v>2.7048665089323154</c:v>
                </c:pt>
                <c:pt idx="163">
                  <c:v>2.7521380264688413</c:v>
                </c:pt>
                <c:pt idx="164">
                  <c:v>2.8408928386323273</c:v>
                </c:pt>
                <c:pt idx="165">
                  <c:v>2.7761609564924887</c:v>
                </c:pt>
                <c:pt idx="166">
                  <c:v>2.7925366270203273</c:v>
                </c:pt>
                <c:pt idx="167">
                  <c:v>2.9773007036958319</c:v>
                </c:pt>
                <c:pt idx="168">
                  <c:v>2.759168011140237</c:v>
                </c:pt>
                <c:pt idx="169">
                  <c:v>3.0841416621777853</c:v>
                </c:pt>
                <c:pt idx="170">
                  <c:v>3.1760764488439008</c:v>
                </c:pt>
                <c:pt idx="171">
                  <c:v>3.2264764061517792</c:v>
                </c:pt>
                <c:pt idx="172">
                  <c:v>3.3477175486084363</c:v>
                </c:pt>
                <c:pt idx="173">
                  <c:v>3.3543367359011955</c:v>
                </c:pt>
                <c:pt idx="174">
                  <c:v>3.3450608701696236</c:v>
                </c:pt>
                <c:pt idx="175">
                  <c:v>3.3844790466499708</c:v>
                </c:pt>
                <c:pt idx="176">
                  <c:v>3.5691996411012443</c:v>
                </c:pt>
                <c:pt idx="177">
                  <c:v>3.4206211644602469</c:v>
                </c:pt>
                <c:pt idx="178">
                  <c:v>3.4511567543682737</c:v>
                </c:pt>
                <c:pt idx="179">
                  <c:v>3.581081777828135</c:v>
                </c:pt>
                <c:pt idx="180">
                  <c:v>3.1824234255135626</c:v>
                </c:pt>
                <c:pt idx="181">
                  <c:v>3.4472430494475423</c:v>
                </c:pt>
                <c:pt idx="182">
                  <c:v>3.5093536371985548</c:v>
                </c:pt>
                <c:pt idx="183">
                  <c:v>3.5677915960527127</c:v>
                </c:pt>
                <c:pt idx="184">
                  <c:v>3.6330923851139376</c:v>
                </c:pt>
                <c:pt idx="185">
                  <c:v>3.4236457536274507</c:v>
                </c:pt>
                <c:pt idx="186">
                  <c:v>3.105991074727104</c:v>
                </c:pt>
                <c:pt idx="187">
                  <c:v>3.1649523122276149</c:v>
                </c:pt>
                <c:pt idx="188">
                  <c:v>3.0493267370874761</c:v>
                </c:pt>
                <c:pt idx="189">
                  <c:v>2.6653791016053603</c:v>
                </c:pt>
                <c:pt idx="190">
                  <c:v>2.6412966118503776</c:v>
                </c:pt>
                <c:pt idx="191">
                  <c:v>2.4898698317139303</c:v>
                </c:pt>
                <c:pt idx="192">
                  <c:v>2.0986202711734694</c:v>
                </c:pt>
                <c:pt idx="193">
                  <c:v>2.329162138203666</c:v>
                </c:pt>
                <c:pt idx="194">
                  <c:v>2.2917550459071276</c:v>
                </c:pt>
                <c:pt idx="195">
                  <c:v>2.3023334806329738</c:v>
                </c:pt>
                <c:pt idx="196">
                  <c:v>2.2615864781204982</c:v>
                </c:pt>
                <c:pt idx="197">
                  <c:v>2.0863679833929312</c:v>
                </c:pt>
                <c:pt idx="198">
                  <c:v>2.0058971953825022</c:v>
                </c:pt>
                <c:pt idx="199">
                  <c:v>2.1396251536218847</c:v>
                </c:pt>
                <c:pt idx="200">
                  <c:v>2.0722306869241582</c:v>
                </c:pt>
                <c:pt idx="201">
                  <c:v>2.0744571504598062</c:v>
                </c:pt>
                <c:pt idx="202">
                  <c:v>2.1441854011073005</c:v>
                </c:pt>
                <c:pt idx="203">
                  <c:v>1.9732335766940736</c:v>
                </c:pt>
                <c:pt idx="204">
                  <c:v>1.7006100886491353</c:v>
                </c:pt>
                <c:pt idx="205">
                  <c:v>1.9176102738521006</c:v>
                </c:pt>
                <c:pt idx="206">
                  <c:v>1.9758347816327446</c:v>
                </c:pt>
                <c:pt idx="207">
                  <c:v>1.9462741371799288</c:v>
                </c:pt>
                <c:pt idx="208">
                  <c:v>2.112667882537552</c:v>
                </c:pt>
                <c:pt idx="209">
                  <c:v>2.0208371933524543</c:v>
                </c:pt>
                <c:pt idx="210">
                  <c:v>1.9692234192378231</c:v>
                </c:pt>
                <c:pt idx="211">
                  <c:v>2.1394433786193012</c:v>
                </c:pt>
                <c:pt idx="212">
                  <c:v>2.0317528807146554</c:v>
                </c:pt>
                <c:pt idx="213">
                  <c:v>2.0048608751183172</c:v>
                </c:pt>
                <c:pt idx="214">
                  <c:v>1.9810799888514183</c:v>
                </c:pt>
                <c:pt idx="215">
                  <c:v>2.0357236883252741</c:v>
                </c:pt>
                <c:pt idx="216">
                  <c:v>1.9171682544951556</c:v>
                </c:pt>
                <c:pt idx="217">
                  <c:v>2.1166513415671688</c:v>
                </c:pt>
                <c:pt idx="218">
                  <c:v>2.0857319780497003</c:v>
                </c:pt>
                <c:pt idx="219">
                  <c:v>2.2198900033593905</c:v>
                </c:pt>
                <c:pt idx="220">
                  <c:v>2.3044613161129512</c:v>
                </c:pt>
                <c:pt idx="221">
                  <c:v>2.1007521695315665</c:v>
                </c:pt>
                <c:pt idx="222">
                  <c:v>2.0318880621110766</c:v>
                </c:pt>
                <c:pt idx="223">
                  <c:v>2.0664713653590114</c:v>
                </c:pt>
                <c:pt idx="224">
                  <c:v>2.1703968890953771</c:v>
                </c:pt>
                <c:pt idx="225">
                  <c:v>2.1875592464576497</c:v>
                </c:pt>
                <c:pt idx="226">
                  <c:v>2.1679754664537003</c:v>
                </c:pt>
                <c:pt idx="227">
                  <c:v>2.2497072015380737</c:v>
                </c:pt>
                <c:pt idx="228">
                  <c:v>2.0868589496972749</c:v>
                </c:pt>
                <c:pt idx="229">
                  <c:v>2.2358052696490285</c:v>
                </c:pt>
                <c:pt idx="230">
                  <c:v>2.2666727190873601</c:v>
                </c:pt>
                <c:pt idx="231">
                  <c:v>2.3491314220104966</c:v>
                </c:pt>
                <c:pt idx="232">
                  <c:v>2.4302738017248573</c:v>
                </c:pt>
                <c:pt idx="233">
                  <c:v>2.3634427847464905</c:v>
                </c:pt>
                <c:pt idx="234">
                  <c:v>2.3677816067735526</c:v>
                </c:pt>
                <c:pt idx="235">
                  <c:v>2.3793720258064761</c:v>
                </c:pt>
                <c:pt idx="236">
                  <c:v>2.4956843153986186</c:v>
                </c:pt>
                <c:pt idx="237">
                  <c:v>2.4779138763010051</c:v>
                </c:pt>
                <c:pt idx="238">
                  <c:v>2.4366816798762363</c:v>
                </c:pt>
                <c:pt idx="239">
                  <c:v>2.4140563391500245</c:v>
                </c:pt>
                <c:pt idx="240">
                  <c:v>2.3045613069115771</c:v>
                </c:pt>
                <c:pt idx="241">
                  <c:v>2.299242849575577</c:v>
                </c:pt>
                <c:pt idx="242">
                  <c:v>2.307327965132294</c:v>
                </c:pt>
                <c:pt idx="243">
                  <c:v>2.3045326314881756</c:v>
                </c:pt>
                <c:pt idx="244">
                  <c:v>2.3470069463448135</c:v>
                </c:pt>
                <c:pt idx="245">
                  <c:v>2.3116562379739318</c:v>
                </c:pt>
                <c:pt idx="246">
                  <c:v>2.3225555854472502</c:v>
                </c:pt>
                <c:pt idx="247">
                  <c:v>2.3216825944863224</c:v>
                </c:pt>
                <c:pt idx="248">
                  <c:v>2.3403340601741442</c:v>
                </c:pt>
                <c:pt idx="249">
                  <c:v>2.3529026711427625</c:v>
                </c:pt>
                <c:pt idx="250">
                  <c:v>2.2766139062822996</c:v>
                </c:pt>
                <c:pt idx="251">
                  <c:v>2.3351084965847391</c:v>
                </c:pt>
                <c:pt idx="252">
                  <c:v>2.1529007462178957</c:v>
                </c:pt>
                <c:pt idx="253">
                  <c:v>2.3923396458051527</c:v>
                </c:pt>
                <c:pt idx="254">
                  <c:v>2.5059328903508775</c:v>
                </c:pt>
                <c:pt idx="255">
                  <c:v>2.5532357439293598</c:v>
                </c:pt>
                <c:pt idx="256">
                  <c:v>2.6003376068752755</c:v>
                </c:pt>
                <c:pt idx="257">
                  <c:v>2.5467684468546645</c:v>
                </c:pt>
                <c:pt idx="258">
                  <c:v>2.2533045578400328</c:v>
                </c:pt>
                <c:pt idx="259">
                  <c:v>2.5024431030788463</c:v>
                </c:pt>
                <c:pt idx="260">
                  <c:v>2.5128614987261826</c:v>
                </c:pt>
                <c:pt idx="261">
                  <c:v>2.4987878394566128</c:v>
                </c:pt>
                <c:pt idx="262">
                  <c:v>2.6645163081414935</c:v>
                </c:pt>
                <c:pt idx="263">
                  <c:v>2.6368791592177043</c:v>
                </c:pt>
                <c:pt idx="264">
                  <c:v>2.3247436348358059</c:v>
                </c:pt>
                <c:pt idx="265">
                  <c:v>3.1588020732604623</c:v>
                </c:pt>
                <c:pt idx="266">
                  <c:v>3.1289123553592488</c:v>
                </c:pt>
                <c:pt idx="267">
                  <c:v>3.3555141564258069</c:v>
                </c:pt>
                <c:pt idx="268">
                  <c:v>3.5600049965541469</c:v>
                </c:pt>
                <c:pt idx="269">
                  <c:v>3.6069504880397245</c:v>
                </c:pt>
                <c:pt idx="270">
                  <c:v>3.5901965476372268</c:v>
                </c:pt>
                <c:pt idx="271">
                  <c:v>3.7625095159146422</c:v>
                </c:pt>
                <c:pt idx="272">
                  <c:v>3.8419527615544693</c:v>
                </c:pt>
                <c:pt idx="273">
                  <c:v>3.8752132527826966</c:v>
                </c:pt>
                <c:pt idx="274">
                  <c:v>3.8445916238369229</c:v>
                </c:pt>
                <c:pt idx="275">
                  <c:v>3.8822625712571424</c:v>
                </c:pt>
                <c:pt idx="276">
                  <c:v>3.7047887997656743</c:v>
                </c:pt>
                <c:pt idx="277">
                  <c:v>4.044129089230478</c:v>
                </c:pt>
                <c:pt idx="278">
                  <c:v>4.391673171431469</c:v>
                </c:pt>
                <c:pt idx="279">
                  <c:v>4.4858660400336783</c:v>
                </c:pt>
                <c:pt idx="280">
                  <c:v>4.60305430642833</c:v>
                </c:pt>
                <c:pt idx="281">
                  <c:v>4.7041398122923104</c:v>
                </c:pt>
                <c:pt idx="282">
                  <c:v>4.7370162366714306</c:v>
                </c:pt>
                <c:pt idx="283">
                  <c:v>4.9050843172269039</c:v>
                </c:pt>
                <c:pt idx="284">
                  <c:v>4.842832025498705</c:v>
                </c:pt>
                <c:pt idx="285">
                  <c:v>4.8567569790445386</c:v>
                </c:pt>
                <c:pt idx="286">
                  <c:v>4.8541504138821061</c:v>
                </c:pt>
                <c:pt idx="287">
                  <c:v>4.7196468203319037</c:v>
                </c:pt>
                <c:pt idx="288">
                  <c:v>4.4098252576484107</c:v>
                </c:pt>
                <c:pt idx="289">
                  <c:v>4.6864694517870387</c:v>
                </c:pt>
                <c:pt idx="290">
                  <c:v>4.680552355541713</c:v>
                </c:pt>
                <c:pt idx="291">
                  <c:v>4.7985897820837664</c:v>
                </c:pt>
                <c:pt idx="292">
                  <c:v>4.9351876184068892</c:v>
                </c:pt>
                <c:pt idx="293">
                  <c:v>4.8339759971007092</c:v>
                </c:pt>
                <c:pt idx="294">
                  <c:v>4.5846952625788902</c:v>
                </c:pt>
                <c:pt idx="295">
                  <c:v>4.6913300537290672</c:v>
                </c:pt>
                <c:pt idx="296">
                  <c:v>4.3526098152085426</c:v>
                </c:pt>
                <c:pt idx="297">
                  <c:v>4.2336307421283532</c:v>
                </c:pt>
                <c:pt idx="298">
                  <c:v>4.5210990484378515</c:v>
                </c:pt>
                <c:pt idx="299">
                  <c:v>4.6009626908099133</c:v>
                </c:pt>
                <c:pt idx="300">
                  <c:v>4.2019163956300609</c:v>
                </c:pt>
                <c:pt idx="301">
                  <c:v>4.4160343717682853</c:v>
                </c:pt>
                <c:pt idx="302">
                  <c:v>4.5848190477275859</c:v>
                </c:pt>
                <c:pt idx="303">
                  <c:v>4.3758585889876089</c:v>
                </c:pt>
                <c:pt idx="304">
                  <c:v>4.4134438123823578</c:v>
                </c:pt>
                <c:pt idx="305">
                  <c:v>4.1642572800069004</c:v>
                </c:pt>
                <c:pt idx="306">
                  <c:v>4.0084644849386377</c:v>
                </c:pt>
                <c:pt idx="307">
                  <c:v>4.2429430054336335</c:v>
                </c:pt>
                <c:pt idx="308">
                  <c:v>4.6031062940791694</c:v>
                </c:pt>
                <c:pt idx="309">
                  <c:v>4.6891386802307036</c:v>
                </c:pt>
                <c:pt idx="310">
                  <c:v>4.7074312221441259</c:v>
                </c:pt>
                <c:pt idx="311">
                  <c:v>4.801300679370736</c:v>
                </c:pt>
                <c:pt idx="312">
                  <c:v>4.5515673600089777</c:v>
                </c:pt>
                <c:pt idx="313">
                  <c:v>4.6685437054639474</c:v>
                </c:pt>
                <c:pt idx="314">
                  <c:v>4.4885326253557034</c:v>
                </c:pt>
                <c:pt idx="315">
                  <c:v>4.4510956246389535</c:v>
                </c:pt>
                <c:pt idx="316">
                  <c:v>4.4897157734178172</c:v>
                </c:pt>
                <c:pt idx="317">
                  <c:v>4.5130852761656532</c:v>
                </c:pt>
                <c:pt idx="318">
                  <c:v>4.3130833928412811</c:v>
                </c:pt>
                <c:pt idx="319">
                  <c:v>4.3571361538763664</c:v>
                </c:pt>
                <c:pt idx="320">
                  <c:v>4.2810809660581404</c:v>
                </c:pt>
                <c:pt idx="321">
                  <c:v>4.0250885007835215</c:v>
                </c:pt>
                <c:pt idx="322">
                  <c:v>4.0885506342895122</c:v>
                </c:pt>
                <c:pt idx="323">
                  <c:v>4.0409351305091086</c:v>
                </c:pt>
                <c:pt idx="324">
                  <c:v>3.7252147952696548</c:v>
                </c:pt>
                <c:pt idx="325">
                  <c:v>4.068604509144965</c:v>
                </c:pt>
                <c:pt idx="326">
                  <c:v>3.8554466042984794</c:v>
                </c:pt>
                <c:pt idx="327">
                  <c:v>3.616754924904189</c:v>
                </c:pt>
                <c:pt idx="328">
                  <c:v>3.5270202637762567</c:v>
                </c:pt>
                <c:pt idx="329">
                  <c:v>3.4392852770886848</c:v>
                </c:pt>
                <c:pt idx="330">
                  <c:v>3.2599633994087198</c:v>
                </c:pt>
                <c:pt idx="331">
                  <c:v>3.1124553449867181</c:v>
                </c:pt>
                <c:pt idx="332">
                  <c:v>3.0589140920747728</c:v>
                </c:pt>
                <c:pt idx="333">
                  <c:v>2.9869910077593889</c:v>
                </c:pt>
                <c:pt idx="334">
                  <c:v>3.0061316555562807</c:v>
                </c:pt>
                <c:pt idx="335">
                  <c:v>2.9280283939207861</c:v>
                </c:pt>
                <c:pt idx="336">
                  <c:v>2.7464318950301481</c:v>
                </c:pt>
                <c:pt idx="337">
                  <c:v>2.9705899457939315</c:v>
                </c:pt>
                <c:pt idx="338">
                  <c:v>2.987311800981248</c:v>
                </c:pt>
                <c:pt idx="339">
                  <c:v>3.1714867744264441</c:v>
                </c:pt>
                <c:pt idx="340">
                  <c:v>3.3245887528300142</c:v>
                </c:pt>
                <c:pt idx="341">
                  <c:v>3.3798716367047441</c:v>
                </c:pt>
                <c:pt idx="342">
                  <c:v>3.4649167058792418</c:v>
                </c:pt>
                <c:pt idx="343">
                  <c:v>3.7968839423004401</c:v>
                </c:pt>
                <c:pt idx="344">
                  <c:v>3.6311338704209142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082-4665-A685-4EEA6A57EC57}"/>
            </c:ext>
          </c:extLst>
        </c:ser>
        <c:ser>
          <c:idx val="1"/>
          <c:order val="1"/>
          <c:tx>
            <c:strRef>
              <c:f>Proyeccion_NPL!$BP$4</c:f>
              <c:strCache>
                <c:ptCount val="1"/>
                <c:pt idx="0">
                  <c:v>NPL consumo</c:v>
                </c:pt>
              </c:strCache>
            </c:strRef>
          </c:tx>
          <c:spPr>
            <a:ln w="38100" cap="rnd">
              <a:solidFill>
                <a:srgbClr val="2DCCCD"/>
              </a:solidFill>
              <a:round/>
            </a:ln>
            <a:effectLst/>
          </c:spPr>
          <c:marker>
            <c:symbol val="none"/>
          </c:marker>
          <c:dLbls>
            <c:dLbl>
              <c:idx val="344"/>
              <c:layout>
                <c:manualLayout>
                  <c:x val="-3.6276950354609927E-2"/>
                  <c:y val="-5.86097724230254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2082-4665-A685-4EEA6A57EC57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2DCCCD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Proyeccion_NPL!$A$5:$A$389</c:f>
              <c:numCache>
                <c:formatCode>m/d/yyyy</c:formatCode>
                <c:ptCount val="385"/>
                <c:pt idx="0">
                  <c:v>34669</c:v>
                </c:pt>
                <c:pt idx="1">
                  <c:v>34700</c:v>
                </c:pt>
                <c:pt idx="2">
                  <c:v>34731</c:v>
                </c:pt>
                <c:pt idx="3">
                  <c:v>34759</c:v>
                </c:pt>
                <c:pt idx="4">
                  <c:v>34790</c:v>
                </c:pt>
                <c:pt idx="5">
                  <c:v>34820</c:v>
                </c:pt>
                <c:pt idx="6">
                  <c:v>34851</c:v>
                </c:pt>
                <c:pt idx="7">
                  <c:v>34881</c:v>
                </c:pt>
                <c:pt idx="8">
                  <c:v>34912</c:v>
                </c:pt>
                <c:pt idx="9">
                  <c:v>34943</c:v>
                </c:pt>
                <c:pt idx="10">
                  <c:v>34973</c:v>
                </c:pt>
                <c:pt idx="11">
                  <c:v>35004</c:v>
                </c:pt>
                <c:pt idx="12">
                  <c:v>35034</c:v>
                </c:pt>
                <c:pt idx="13">
                  <c:v>35065</c:v>
                </c:pt>
                <c:pt idx="14">
                  <c:v>35096</c:v>
                </c:pt>
                <c:pt idx="15">
                  <c:v>35125</c:v>
                </c:pt>
                <c:pt idx="16">
                  <c:v>35156</c:v>
                </c:pt>
                <c:pt idx="17">
                  <c:v>35186</c:v>
                </c:pt>
                <c:pt idx="18">
                  <c:v>35217</c:v>
                </c:pt>
                <c:pt idx="19">
                  <c:v>35247</c:v>
                </c:pt>
                <c:pt idx="20">
                  <c:v>35278</c:v>
                </c:pt>
                <c:pt idx="21">
                  <c:v>35309</c:v>
                </c:pt>
                <c:pt idx="22">
                  <c:v>35339</c:v>
                </c:pt>
                <c:pt idx="23">
                  <c:v>35370</c:v>
                </c:pt>
                <c:pt idx="24">
                  <c:v>35400</c:v>
                </c:pt>
                <c:pt idx="25">
                  <c:v>35431</c:v>
                </c:pt>
                <c:pt idx="26">
                  <c:v>35462</c:v>
                </c:pt>
                <c:pt idx="27">
                  <c:v>35490</c:v>
                </c:pt>
                <c:pt idx="28">
                  <c:v>35521</c:v>
                </c:pt>
                <c:pt idx="29">
                  <c:v>35551</c:v>
                </c:pt>
                <c:pt idx="30">
                  <c:v>35582</c:v>
                </c:pt>
                <c:pt idx="31">
                  <c:v>35612</c:v>
                </c:pt>
                <c:pt idx="32">
                  <c:v>35643</c:v>
                </c:pt>
                <c:pt idx="33">
                  <c:v>35674</c:v>
                </c:pt>
                <c:pt idx="34">
                  <c:v>35704</c:v>
                </c:pt>
                <c:pt idx="35">
                  <c:v>35735</c:v>
                </c:pt>
                <c:pt idx="36">
                  <c:v>35765</c:v>
                </c:pt>
                <c:pt idx="37">
                  <c:v>35796</c:v>
                </c:pt>
                <c:pt idx="38">
                  <c:v>35827</c:v>
                </c:pt>
                <c:pt idx="39">
                  <c:v>35855</c:v>
                </c:pt>
                <c:pt idx="40">
                  <c:v>35886</c:v>
                </c:pt>
                <c:pt idx="41">
                  <c:v>35916</c:v>
                </c:pt>
                <c:pt idx="42">
                  <c:v>35947</c:v>
                </c:pt>
                <c:pt idx="43">
                  <c:v>35977</c:v>
                </c:pt>
                <c:pt idx="44">
                  <c:v>36008</c:v>
                </c:pt>
                <c:pt idx="45">
                  <c:v>36039</c:v>
                </c:pt>
                <c:pt idx="46">
                  <c:v>36069</c:v>
                </c:pt>
                <c:pt idx="47">
                  <c:v>36100</c:v>
                </c:pt>
                <c:pt idx="48">
                  <c:v>36130</c:v>
                </c:pt>
                <c:pt idx="49">
                  <c:v>36161</c:v>
                </c:pt>
                <c:pt idx="50">
                  <c:v>36192</c:v>
                </c:pt>
                <c:pt idx="51">
                  <c:v>36220</c:v>
                </c:pt>
                <c:pt idx="52">
                  <c:v>36251</c:v>
                </c:pt>
                <c:pt idx="53">
                  <c:v>36281</c:v>
                </c:pt>
                <c:pt idx="54">
                  <c:v>36312</c:v>
                </c:pt>
                <c:pt idx="55">
                  <c:v>36342</c:v>
                </c:pt>
                <c:pt idx="56">
                  <c:v>36373</c:v>
                </c:pt>
                <c:pt idx="57">
                  <c:v>36404</c:v>
                </c:pt>
                <c:pt idx="58">
                  <c:v>36434</c:v>
                </c:pt>
                <c:pt idx="59">
                  <c:v>36465</c:v>
                </c:pt>
                <c:pt idx="60">
                  <c:v>36495</c:v>
                </c:pt>
                <c:pt idx="61">
                  <c:v>36526</c:v>
                </c:pt>
                <c:pt idx="62">
                  <c:v>36557</c:v>
                </c:pt>
                <c:pt idx="63">
                  <c:v>36586</c:v>
                </c:pt>
                <c:pt idx="64">
                  <c:v>36617</c:v>
                </c:pt>
                <c:pt idx="65">
                  <c:v>36647</c:v>
                </c:pt>
                <c:pt idx="66">
                  <c:v>36678</c:v>
                </c:pt>
                <c:pt idx="67">
                  <c:v>36708</c:v>
                </c:pt>
                <c:pt idx="68">
                  <c:v>36739</c:v>
                </c:pt>
                <c:pt idx="69">
                  <c:v>36770</c:v>
                </c:pt>
                <c:pt idx="70">
                  <c:v>36800</c:v>
                </c:pt>
                <c:pt idx="71">
                  <c:v>36831</c:v>
                </c:pt>
                <c:pt idx="72">
                  <c:v>36861</c:v>
                </c:pt>
                <c:pt idx="73">
                  <c:v>36892</c:v>
                </c:pt>
                <c:pt idx="74">
                  <c:v>36923</c:v>
                </c:pt>
                <c:pt idx="75">
                  <c:v>36951</c:v>
                </c:pt>
                <c:pt idx="76">
                  <c:v>36982</c:v>
                </c:pt>
                <c:pt idx="77">
                  <c:v>37012</c:v>
                </c:pt>
                <c:pt idx="78">
                  <c:v>37043</c:v>
                </c:pt>
                <c:pt idx="79">
                  <c:v>37073</c:v>
                </c:pt>
                <c:pt idx="80">
                  <c:v>37104</c:v>
                </c:pt>
                <c:pt idx="81">
                  <c:v>37135</c:v>
                </c:pt>
                <c:pt idx="82">
                  <c:v>37165</c:v>
                </c:pt>
                <c:pt idx="83">
                  <c:v>37196</c:v>
                </c:pt>
                <c:pt idx="84">
                  <c:v>37226</c:v>
                </c:pt>
                <c:pt idx="85">
                  <c:v>37257</c:v>
                </c:pt>
                <c:pt idx="86">
                  <c:v>37288</c:v>
                </c:pt>
                <c:pt idx="87">
                  <c:v>37316</c:v>
                </c:pt>
                <c:pt idx="88">
                  <c:v>37347</c:v>
                </c:pt>
                <c:pt idx="89">
                  <c:v>37377</c:v>
                </c:pt>
                <c:pt idx="90">
                  <c:v>37408</c:v>
                </c:pt>
                <c:pt idx="91">
                  <c:v>37438</c:v>
                </c:pt>
                <c:pt idx="92">
                  <c:v>37469</c:v>
                </c:pt>
                <c:pt idx="93">
                  <c:v>37500</c:v>
                </c:pt>
                <c:pt idx="94">
                  <c:v>37530</c:v>
                </c:pt>
                <c:pt idx="95">
                  <c:v>37561</c:v>
                </c:pt>
                <c:pt idx="96">
                  <c:v>37591</c:v>
                </c:pt>
                <c:pt idx="97">
                  <c:v>37622</c:v>
                </c:pt>
                <c:pt idx="98">
                  <c:v>37653</c:v>
                </c:pt>
                <c:pt idx="99">
                  <c:v>37681</c:v>
                </c:pt>
                <c:pt idx="100">
                  <c:v>37712</c:v>
                </c:pt>
                <c:pt idx="101">
                  <c:v>37742</c:v>
                </c:pt>
                <c:pt idx="102">
                  <c:v>37773</c:v>
                </c:pt>
                <c:pt idx="103">
                  <c:v>37803</c:v>
                </c:pt>
                <c:pt idx="104">
                  <c:v>37834</c:v>
                </c:pt>
                <c:pt idx="105">
                  <c:v>37865</c:v>
                </c:pt>
                <c:pt idx="106">
                  <c:v>37895</c:v>
                </c:pt>
                <c:pt idx="107">
                  <c:v>37926</c:v>
                </c:pt>
                <c:pt idx="108">
                  <c:v>37956</c:v>
                </c:pt>
                <c:pt idx="109">
                  <c:v>37987</c:v>
                </c:pt>
                <c:pt idx="110">
                  <c:v>38018</c:v>
                </c:pt>
                <c:pt idx="111">
                  <c:v>38047</c:v>
                </c:pt>
                <c:pt idx="112">
                  <c:v>38078</c:v>
                </c:pt>
                <c:pt idx="113">
                  <c:v>38108</c:v>
                </c:pt>
                <c:pt idx="114">
                  <c:v>38139</c:v>
                </c:pt>
                <c:pt idx="115">
                  <c:v>38169</c:v>
                </c:pt>
                <c:pt idx="116">
                  <c:v>38200</c:v>
                </c:pt>
                <c:pt idx="117">
                  <c:v>38231</c:v>
                </c:pt>
                <c:pt idx="118">
                  <c:v>38261</c:v>
                </c:pt>
                <c:pt idx="119">
                  <c:v>38292</c:v>
                </c:pt>
                <c:pt idx="120">
                  <c:v>38322</c:v>
                </c:pt>
                <c:pt idx="121">
                  <c:v>38353</c:v>
                </c:pt>
                <c:pt idx="122">
                  <c:v>38384</c:v>
                </c:pt>
                <c:pt idx="123">
                  <c:v>38412</c:v>
                </c:pt>
                <c:pt idx="124">
                  <c:v>38443</c:v>
                </c:pt>
                <c:pt idx="125">
                  <c:v>38473</c:v>
                </c:pt>
                <c:pt idx="126">
                  <c:v>38504</c:v>
                </c:pt>
                <c:pt idx="127">
                  <c:v>38534</c:v>
                </c:pt>
                <c:pt idx="128">
                  <c:v>38565</c:v>
                </c:pt>
                <c:pt idx="129">
                  <c:v>38596</c:v>
                </c:pt>
                <c:pt idx="130">
                  <c:v>38626</c:v>
                </c:pt>
                <c:pt idx="131">
                  <c:v>38657</c:v>
                </c:pt>
                <c:pt idx="132">
                  <c:v>38687</c:v>
                </c:pt>
                <c:pt idx="133">
                  <c:v>38718</c:v>
                </c:pt>
                <c:pt idx="134">
                  <c:v>38749</c:v>
                </c:pt>
                <c:pt idx="135">
                  <c:v>38777</c:v>
                </c:pt>
                <c:pt idx="136">
                  <c:v>38808</c:v>
                </c:pt>
                <c:pt idx="137">
                  <c:v>38838</c:v>
                </c:pt>
                <c:pt idx="138">
                  <c:v>38869</c:v>
                </c:pt>
                <c:pt idx="139">
                  <c:v>38899</c:v>
                </c:pt>
                <c:pt idx="140">
                  <c:v>38930</c:v>
                </c:pt>
                <c:pt idx="141">
                  <c:v>38961</c:v>
                </c:pt>
                <c:pt idx="142">
                  <c:v>38991</c:v>
                </c:pt>
                <c:pt idx="143">
                  <c:v>39022</c:v>
                </c:pt>
                <c:pt idx="144">
                  <c:v>39052</c:v>
                </c:pt>
                <c:pt idx="145">
                  <c:v>39083</c:v>
                </c:pt>
                <c:pt idx="146">
                  <c:v>39114</c:v>
                </c:pt>
                <c:pt idx="147">
                  <c:v>39142</c:v>
                </c:pt>
                <c:pt idx="148">
                  <c:v>39173</c:v>
                </c:pt>
                <c:pt idx="149">
                  <c:v>39203</c:v>
                </c:pt>
                <c:pt idx="150">
                  <c:v>39234</c:v>
                </c:pt>
                <c:pt idx="151">
                  <c:v>39264</c:v>
                </c:pt>
                <c:pt idx="152">
                  <c:v>39295</c:v>
                </c:pt>
                <c:pt idx="153">
                  <c:v>39326</c:v>
                </c:pt>
                <c:pt idx="154">
                  <c:v>39356</c:v>
                </c:pt>
                <c:pt idx="155">
                  <c:v>39387</c:v>
                </c:pt>
                <c:pt idx="156">
                  <c:v>39417</c:v>
                </c:pt>
                <c:pt idx="157">
                  <c:v>39448</c:v>
                </c:pt>
                <c:pt idx="158">
                  <c:v>39479</c:v>
                </c:pt>
                <c:pt idx="159">
                  <c:v>39508</c:v>
                </c:pt>
                <c:pt idx="160">
                  <c:v>39539</c:v>
                </c:pt>
                <c:pt idx="161">
                  <c:v>39569</c:v>
                </c:pt>
                <c:pt idx="162">
                  <c:v>39600</c:v>
                </c:pt>
                <c:pt idx="163">
                  <c:v>39630</c:v>
                </c:pt>
                <c:pt idx="164">
                  <c:v>39661</c:v>
                </c:pt>
                <c:pt idx="165">
                  <c:v>39692</c:v>
                </c:pt>
                <c:pt idx="166">
                  <c:v>39722</c:v>
                </c:pt>
                <c:pt idx="167">
                  <c:v>39753</c:v>
                </c:pt>
                <c:pt idx="168">
                  <c:v>39783</c:v>
                </c:pt>
                <c:pt idx="169">
                  <c:v>39814</c:v>
                </c:pt>
                <c:pt idx="170">
                  <c:v>39845</c:v>
                </c:pt>
                <c:pt idx="171">
                  <c:v>39873</c:v>
                </c:pt>
                <c:pt idx="172">
                  <c:v>39904</c:v>
                </c:pt>
                <c:pt idx="173">
                  <c:v>39934</c:v>
                </c:pt>
                <c:pt idx="174">
                  <c:v>39965</c:v>
                </c:pt>
                <c:pt idx="175">
                  <c:v>39995</c:v>
                </c:pt>
                <c:pt idx="176">
                  <c:v>40026</c:v>
                </c:pt>
                <c:pt idx="177">
                  <c:v>40057</c:v>
                </c:pt>
                <c:pt idx="178">
                  <c:v>40087</c:v>
                </c:pt>
                <c:pt idx="179">
                  <c:v>40118</c:v>
                </c:pt>
                <c:pt idx="180">
                  <c:v>40148</c:v>
                </c:pt>
                <c:pt idx="181">
                  <c:v>40179</c:v>
                </c:pt>
                <c:pt idx="182">
                  <c:v>40210</c:v>
                </c:pt>
                <c:pt idx="183">
                  <c:v>40238</c:v>
                </c:pt>
                <c:pt idx="184">
                  <c:v>40269</c:v>
                </c:pt>
                <c:pt idx="185">
                  <c:v>40299</c:v>
                </c:pt>
                <c:pt idx="186">
                  <c:v>40330</c:v>
                </c:pt>
                <c:pt idx="187">
                  <c:v>40360</c:v>
                </c:pt>
                <c:pt idx="188">
                  <c:v>40391</c:v>
                </c:pt>
                <c:pt idx="189">
                  <c:v>40422</c:v>
                </c:pt>
                <c:pt idx="190">
                  <c:v>40452</c:v>
                </c:pt>
                <c:pt idx="191">
                  <c:v>40483</c:v>
                </c:pt>
                <c:pt idx="192">
                  <c:v>40513</c:v>
                </c:pt>
                <c:pt idx="193">
                  <c:v>40544</c:v>
                </c:pt>
                <c:pt idx="194">
                  <c:v>40575</c:v>
                </c:pt>
                <c:pt idx="195">
                  <c:v>40603</c:v>
                </c:pt>
                <c:pt idx="196">
                  <c:v>40634</c:v>
                </c:pt>
                <c:pt idx="197">
                  <c:v>40664</c:v>
                </c:pt>
                <c:pt idx="198">
                  <c:v>40695</c:v>
                </c:pt>
                <c:pt idx="199">
                  <c:v>40725</c:v>
                </c:pt>
                <c:pt idx="200">
                  <c:v>40756</c:v>
                </c:pt>
                <c:pt idx="201">
                  <c:v>40787</c:v>
                </c:pt>
                <c:pt idx="202">
                  <c:v>40817</c:v>
                </c:pt>
                <c:pt idx="203">
                  <c:v>40848</c:v>
                </c:pt>
                <c:pt idx="204">
                  <c:v>40878</c:v>
                </c:pt>
                <c:pt idx="205">
                  <c:v>40909</c:v>
                </c:pt>
                <c:pt idx="206">
                  <c:v>40940</c:v>
                </c:pt>
                <c:pt idx="207">
                  <c:v>40969</c:v>
                </c:pt>
                <c:pt idx="208">
                  <c:v>41000</c:v>
                </c:pt>
                <c:pt idx="209">
                  <c:v>41030</c:v>
                </c:pt>
                <c:pt idx="210">
                  <c:v>41061</c:v>
                </c:pt>
                <c:pt idx="211">
                  <c:v>41091</c:v>
                </c:pt>
                <c:pt idx="212">
                  <c:v>41122</c:v>
                </c:pt>
                <c:pt idx="213">
                  <c:v>41153</c:v>
                </c:pt>
                <c:pt idx="214">
                  <c:v>41183</c:v>
                </c:pt>
                <c:pt idx="215">
                  <c:v>41214</c:v>
                </c:pt>
                <c:pt idx="216">
                  <c:v>41244</c:v>
                </c:pt>
                <c:pt idx="217">
                  <c:v>41275</c:v>
                </c:pt>
                <c:pt idx="218">
                  <c:v>41306</c:v>
                </c:pt>
                <c:pt idx="219">
                  <c:v>41334</c:v>
                </c:pt>
                <c:pt idx="220">
                  <c:v>41365</c:v>
                </c:pt>
                <c:pt idx="221">
                  <c:v>41395</c:v>
                </c:pt>
                <c:pt idx="222">
                  <c:v>41426</c:v>
                </c:pt>
                <c:pt idx="223">
                  <c:v>41456</c:v>
                </c:pt>
                <c:pt idx="224">
                  <c:v>41487</c:v>
                </c:pt>
                <c:pt idx="225">
                  <c:v>41518</c:v>
                </c:pt>
                <c:pt idx="226">
                  <c:v>41548</c:v>
                </c:pt>
                <c:pt idx="227">
                  <c:v>41579</c:v>
                </c:pt>
                <c:pt idx="228">
                  <c:v>41609</c:v>
                </c:pt>
                <c:pt idx="229">
                  <c:v>41640</c:v>
                </c:pt>
                <c:pt idx="230">
                  <c:v>41671</c:v>
                </c:pt>
                <c:pt idx="231">
                  <c:v>41699</c:v>
                </c:pt>
                <c:pt idx="232">
                  <c:v>41730</c:v>
                </c:pt>
                <c:pt idx="233">
                  <c:v>41760</c:v>
                </c:pt>
                <c:pt idx="234">
                  <c:v>41791</c:v>
                </c:pt>
                <c:pt idx="235">
                  <c:v>41821</c:v>
                </c:pt>
                <c:pt idx="236">
                  <c:v>41852</c:v>
                </c:pt>
                <c:pt idx="237">
                  <c:v>41883</c:v>
                </c:pt>
                <c:pt idx="238">
                  <c:v>41913</c:v>
                </c:pt>
                <c:pt idx="239">
                  <c:v>41944</c:v>
                </c:pt>
                <c:pt idx="240">
                  <c:v>41974</c:v>
                </c:pt>
                <c:pt idx="241">
                  <c:v>42005</c:v>
                </c:pt>
                <c:pt idx="242">
                  <c:v>42036</c:v>
                </c:pt>
                <c:pt idx="243">
                  <c:v>42064</c:v>
                </c:pt>
                <c:pt idx="244">
                  <c:v>42095</c:v>
                </c:pt>
                <c:pt idx="245">
                  <c:v>42125</c:v>
                </c:pt>
                <c:pt idx="246">
                  <c:v>42156</c:v>
                </c:pt>
                <c:pt idx="247">
                  <c:v>42186</c:v>
                </c:pt>
                <c:pt idx="248">
                  <c:v>42217</c:v>
                </c:pt>
                <c:pt idx="249">
                  <c:v>42248</c:v>
                </c:pt>
                <c:pt idx="250">
                  <c:v>42278</c:v>
                </c:pt>
                <c:pt idx="251">
                  <c:v>42309</c:v>
                </c:pt>
                <c:pt idx="252">
                  <c:v>42339</c:v>
                </c:pt>
                <c:pt idx="253">
                  <c:v>42370</c:v>
                </c:pt>
                <c:pt idx="254">
                  <c:v>42401</c:v>
                </c:pt>
                <c:pt idx="255">
                  <c:v>42430</c:v>
                </c:pt>
                <c:pt idx="256">
                  <c:v>42461</c:v>
                </c:pt>
                <c:pt idx="257">
                  <c:v>42491</c:v>
                </c:pt>
                <c:pt idx="258">
                  <c:v>42522</c:v>
                </c:pt>
                <c:pt idx="259">
                  <c:v>42552</c:v>
                </c:pt>
                <c:pt idx="260">
                  <c:v>42583</c:v>
                </c:pt>
                <c:pt idx="261">
                  <c:v>42614</c:v>
                </c:pt>
                <c:pt idx="262">
                  <c:v>42644</c:v>
                </c:pt>
                <c:pt idx="263">
                  <c:v>42675</c:v>
                </c:pt>
                <c:pt idx="264">
                  <c:v>42705</c:v>
                </c:pt>
                <c:pt idx="265">
                  <c:v>42736</c:v>
                </c:pt>
                <c:pt idx="266">
                  <c:v>42767</c:v>
                </c:pt>
                <c:pt idx="267">
                  <c:v>42795</c:v>
                </c:pt>
                <c:pt idx="268">
                  <c:v>42826</c:v>
                </c:pt>
                <c:pt idx="269">
                  <c:v>42856</c:v>
                </c:pt>
                <c:pt idx="270">
                  <c:v>42887</c:v>
                </c:pt>
                <c:pt idx="271">
                  <c:v>42917</c:v>
                </c:pt>
                <c:pt idx="272">
                  <c:v>42948</c:v>
                </c:pt>
                <c:pt idx="273">
                  <c:v>42979</c:v>
                </c:pt>
                <c:pt idx="274">
                  <c:v>43009</c:v>
                </c:pt>
                <c:pt idx="275">
                  <c:v>43040</c:v>
                </c:pt>
                <c:pt idx="276">
                  <c:v>43070</c:v>
                </c:pt>
                <c:pt idx="277">
                  <c:v>43101</c:v>
                </c:pt>
                <c:pt idx="278">
                  <c:v>43132</c:v>
                </c:pt>
                <c:pt idx="279">
                  <c:v>43160</c:v>
                </c:pt>
                <c:pt idx="280">
                  <c:v>43191</c:v>
                </c:pt>
                <c:pt idx="281">
                  <c:v>43221</c:v>
                </c:pt>
                <c:pt idx="282">
                  <c:v>43252</c:v>
                </c:pt>
                <c:pt idx="283">
                  <c:v>43282</c:v>
                </c:pt>
                <c:pt idx="284">
                  <c:v>43313</c:v>
                </c:pt>
                <c:pt idx="285">
                  <c:v>43344</c:v>
                </c:pt>
                <c:pt idx="286">
                  <c:v>43374</c:v>
                </c:pt>
                <c:pt idx="287">
                  <c:v>43405</c:v>
                </c:pt>
                <c:pt idx="288">
                  <c:v>43435</c:v>
                </c:pt>
                <c:pt idx="289">
                  <c:v>43466</c:v>
                </c:pt>
                <c:pt idx="290">
                  <c:v>43497</c:v>
                </c:pt>
                <c:pt idx="291">
                  <c:v>43525</c:v>
                </c:pt>
                <c:pt idx="292">
                  <c:v>43556</c:v>
                </c:pt>
                <c:pt idx="293">
                  <c:v>43586</c:v>
                </c:pt>
                <c:pt idx="294">
                  <c:v>43617</c:v>
                </c:pt>
                <c:pt idx="295">
                  <c:v>43647</c:v>
                </c:pt>
                <c:pt idx="296">
                  <c:v>43678</c:v>
                </c:pt>
                <c:pt idx="297">
                  <c:v>43709</c:v>
                </c:pt>
                <c:pt idx="298">
                  <c:v>43739</c:v>
                </c:pt>
                <c:pt idx="299">
                  <c:v>43770</c:v>
                </c:pt>
                <c:pt idx="300">
                  <c:v>43800</c:v>
                </c:pt>
                <c:pt idx="301">
                  <c:v>43831</c:v>
                </c:pt>
                <c:pt idx="302">
                  <c:v>43862</c:v>
                </c:pt>
                <c:pt idx="303">
                  <c:v>43891</c:v>
                </c:pt>
                <c:pt idx="304">
                  <c:v>43922</c:v>
                </c:pt>
                <c:pt idx="305">
                  <c:v>43952</c:v>
                </c:pt>
                <c:pt idx="306">
                  <c:v>43983</c:v>
                </c:pt>
                <c:pt idx="307">
                  <c:v>44013</c:v>
                </c:pt>
                <c:pt idx="308">
                  <c:v>44044</c:v>
                </c:pt>
                <c:pt idx="309">
                  <c:v>44075</c:v>
                </c:pt>
                <c:pt idx="310">
                  <c:v>44105</c:v>
                </c:pt>
                <c:pt idx="311">
                  <c:v>44136</c:v>
                </c:pt>
                <c:pt idx="312">
                  <c:v>44166</c:v>
                </c:pt>
                <c:pt idx="313">
                  <c:v>44197</c:v>
                </c:pt>
                <c:pt idx="314">
                  <c:v>44228</c:v>
                </c:pt>
                <c:pt idx="315">
                  <c:v>44256</c:v>
                </c:pt>
                <c:pt idx="316">
                  <c:v>44287</c:v>
                </c:pt>
                <c:pt idx="317">
                  <c:v>44317</c:v>
                </c:pt>
                <c:pt idx="318">
                  <c:v>44348</c:v>
                </c:pt>
                <c:pt idx="319">
                  <c:v>44378</c:v>
                </c:pt>
                <c:pt idx="320">
                  <c:v>44409</c:v>
                </c:pt>
                <c:pt idx="321">
                  <c:v>44440</c:v>
                </c:pt>
                <c:pt idx="322">
                  <c:v>44470</c:v>
                </c:pt>
                <c:pt idx="323">
                  <c:v>44501</c:v>
                </c:pt>
                <c:pt idx="324">
                  <c:v>44531</c:v>
                </c:pt>
                <c:pt idx="325">
                  <c:v>44562</c:v>
                </c:pt>
                <c:pt idx="326">
                  <c:v>44593</c:v>
                </c:pt>
                <c:pt idx="327">
                  <c:v>44621</c:v>
                </c:pt>
                <c:pt idx="328">
                  <c:v>44652</c:v>
                </c:pt>
                <c:pt idx="329">
                  <c:v>44682</c:v>
                </c:pt>
                <c:pt idx="330">
                  <c:v>44713</c:v>
                </c:pt>
                <c:pt idx="331">
                  <c:v>44743</c:v>
                </c:pt>
                <c:pt idx="332">
                  <c:v>44774</c:v>
                </c:pt>
                <c:pt idx="333">
                  <c:v>44805</c:v>
                </c:pt>
                <c:pt idx="334">
                  <c:v>44835</c:v>
                </c:pt>
                <c:pt idx="335">
                  <c:v>44866</c:v>
                </c:pt>
                <c:pt idx="336">
                  <c:v>44896</c:v>
                </c:pt>
                <c:pt idx="337">
                  <c:v>44927</c:v>
                </c:pt>
                <c:pt idx="338">
                  <c:v>44958</c:v>
                </c:pt>
                <c:pt idx="339">
                  <c:v>44986</c:v>
                </c:pt>
                <c:pt idx="340">
                  <c:v>45017</c:v>
                </c:pt>
                <c:pt idx="341">
                  <c:v>45047</c:v>
                </c:pt>
                <c:pt idx="342">
                  <c:v>45078</c:v>
                </c:pt>
                <c:pt idx="343">
                  <c:v>45108</c:v>
                </c:pt>
                <c:pt idx="344">
                  <c:v>45139</c:v>
                </c:pt>
                <c:pt idx="345">
                  <c:v>45170</c:v>
                </c:pt>
                <c:pt idx="346">
                  <c:v>45200</c:v>
                </c:pt>
                <c:pt idx="347">
                  <c:v>45231</c:v>
                </c:pt>
                <c:pt idx="348">
                  <c:v>45261</c:v>
                </c:pt>
                <c:pt idx="349">
                  <c:v>45292</c:v>
                </c:pt>
                <c:pt idx="350">
                  <c:v>45323</c:v>
                </c:pt>
                <c:pt idx="351">
                  <c:v>45352</c:v>
                </c:pt>
                <c:pt idx="352">
                  <c:v>45383</c:v>
                </c:pt>
                <c:pt idx="353">
                  <c:v>45413</c:v>
                </c:pt>
                <c:pt idx="354">
                  <c:v>45444</c:v>
                </c:pt>
                <c:pt idx="355">
                  <c:v>45474</c:v>
                </c:pt>
                <c:pt idx="356">
                  <c:v>45505</c:v>
                </c:pt>
                <c:pt idx="357">
                  <c:v>45536</c:v>
                </c:pt>
                <c:pt idx="358">
                  <c:v>45566</c:v>
                </c:pt>
                <c:pt idx="359">
                  <c:v>45597</c:v>
                </c:pt>
                <c:pt idx="360">
                  <c:v>45627</c:v>
                </c:pt>
                <c:pt idx="361">
                  <c:v>45658</c:v>
                </c:pt>
                <c:pt idx="362">
                  <c:v>45689</c:v>
                </c:pt>
                <c:pt idx="363">
                  <c:v>45717</c:v>
                </c:pt>
                <c:pt idx="364">
                  <c:v>45748</c:v>
                </c:pt>
                <c:pt idx="365">
                  <c:v>45778</c:v>
                </c:pt>
                <c:pt idx="366">
                  <c:v>45809</c:v>
                </c:pt>
                <c:pt idx="367">
                  <c:v>45839</c:v>
                </c:pt>
                <c:pt idx="368">
                  <c:v>45870</c:v>
                </c:pt>
                <c:pt idx="369">
                  <c:v>45901</c:v>
                </c:pt>
                <c:pt idx="370">
                  <c:v>45931</c:v>
                </c:pt>
                <c:pt idx="371">
                  <c:v>45962</c:v>
                </c:pt>
                <c:pt idx="372">
                  <c:v>45992</c:v>
                </c:pt>
                <c:pt idx="373">
                  <c:v>46023</c:v>
                </c:pt>
                <c:pt idx="374">
                  <c:v>46054</c:v>
                </c:pt>
                <c:pt idx="375">
                  <c:v>46082</c:v>
                </c:pt>
                <c:pt idx="376">
                  <c:v>46113</c:v>
                </c:pt>
                <c:pt idx="377">
                  <c:v>46143</c:v>
                </c:pt>
                <c:pt idx="378">
                  <c:v>46174</c:v>
                </c:pt>
                <c:pt idx="379">
                  <c:v>46204</c:v>
                </c:pt>
                <c:pt idx="380">
                  <c:v>46235</c:v>
                </c:pt>
                <c:pt idx="381">
                  <c:v>46266</c:v>
                </c:pt>
                <c:pt idx="382">
                  <c:v>46296</c:v>
                </c:pt>
                <c:pt idx="383">
                  <c:v>46327</c:v>
                </c:pt>
                <c:pt idx="384">
                  <c:v>46357</c:v>
                </c:pt>
              </c:numCache>
            </c:numRef>
          </c:cat>
          <c:val>
            <c:numRef>
              <c:f>Proyeccion_NPL!$BP$5:$BP$389</c:f>
              <c:numCache>
                <c:formatCode>0.0</c:formatCode>
                <c:ptCount val="385"/>
                <c:pt idx="0">
                  <c:v>9.9519744298594812</c:v>
                </c:pt>
                <c:pt idx="1">
                  <c:v>11.075310149555772</c:v>
                </c:pt>
                <c:pt idx="2">
                  <c:v>11.633647201736332</c:v>
                </c:pt>
                <c:pt idx="3">
                  <c:v>10.891971522173096</c:v>
                </c:pt>
                <c:pt idx="4">
                  <c:v>11.790878332016637</c:v>
                </c:pt>
                <c:pt idx="5">
                  <c:v>11.893558587098509</c:v>
                </c:pt>
                <c:pt idx="6">
                  <c:v>11.384759681629374</c:v>
                </c:pt>
                <c:pt idx="7">
                  <c:v>12.536643151801441</c:v>
                </c:pt>
                <c:pt idx="8">
                  <c:v>12.424421841092585</c:v>
                </c:pt>
                <c:pt idx="9">
                  <c:v>12.03932751982739</c:v>
                </c:pt>
                <c:pt idx="10">
                  <c:v>12.102226996446291</c:v>
                </c:pt>
                <c:pt idx="11">
                  <c:v>12.385021632797867</c:v>
                </c:pt>
                <c:pt idx="12">
                  <c:v>12.19330060240261</c:v>
                </c:pt>
                <c:pt idx="13">
                  <c:v>12.822164561520315</c:v>
                </c:pt>
                <c:pt idx="14">
                  <c:v>13.312975297300547</c:v>
                </c:pt>
                <c:pt idx="15">
                  <c:v>13.395610957643827</c:v>
                </c:pt>
                <c:pt idx="16">
                  <c:v>13.874782559112377</c:v>
                </c:pt>
                <c:pt idx="17">
                  <c:v>13.659244907494756</c:v>
                </c:pt>
                <c:pt idx="18">
                  <c:v>13.669633638661995</c:v>
                </c:pt>
                <c:pt idx="19">
                  <c:v>13.866844805061888</c:v>
                </c:pt>
                <c:pt idx="20">
                  <c:v>14.123843727562759</c:v>
                </c:pt>
                <c:pt idx="21">
                  <c:v>14.16595085794879</c:v>
                </c:pt>
                <c:pt idx="22">
                  <c:v>14.508614953654986</c:v>
                </c:pt>
                <c:pt idx="23">
                  <c:v>14.896808716387453</c:v>
                </c:pt>
                <c:pt idx="24">
                  <c:v>12.969308516093248</c:v>
                </c:pt>
                <c:pt idx="25">
                  <c:v>12.58689308057645</c:v>
                </c:pt>
                <c:pt idx="26">
                  <c:v>13.643852337352438</c:v>
                </c:pt>
                <c:pt idx="27">
                  <c:v>14.461776470552874</c:v>
                </c:pt>
                <c:pt idx="28">
                  <c:v>13.195295026259773</c:v>
                </c:pt>
                <c:pt idx="29">
                  <c:v>12.916320403669749</c:v>
                </c:pt>
                <c:pt idx="30">
                  <c:v>12.539432888286029</c:v>
                </c:pt>
                <c:pt idx="31">
                  <c:v>11.907266277851727</c:v>
                </c:pt>
                <c:pt idx="32">
                  <c:v>12.253444157782011</c:v>
                </c:pt>
                <c:pt idx="33">
                  <c:v>11.764395420443414</c:v>
                </c:pt>
                <c:pt idx="34">
                  <c:v>11.42739847671556</c:v>
                </c:pt>
                <c:pt idx="35">
                  <c:v>11.92890828368404</c:v>
                </c:pt>
                <c:pt idx="36">
                  <c:v>10.901429545290608</c:v>
                </c:pt>
                <c:pt idx="37">
                  <c:v>11.309021489791411</c:v>
                </c:pt>
                <c:pt idx="38">
                  <c:v>11.664388776343216</c:v>
                </c:pt>
                <c:pt idx="39">
                  <c:v>11.98187863097499</c:v>
                </c:pt>
                <c:pt idx="40">
                  <c:v>12.273620535327915</c:v>
                </c:pt>
                <c:pt idx="41">
                  <c:v>12.49150532778099</c:v>
                </c:pt>
                <c:pt idx="42">
                  <c:v>13.477457458807587</c:v>
                </c:pt>
                <c:pt idx="43">
                  <c:v>13.466669656136254</c:v>
                </c:pt>
                <c:pt idx="44">
                  <c:v>14.057854885955608</c:v>
                </c:pt>
                <c:pt idx="45">
                  <c:v>14.439263671802479</c:v>
                </c:pt>
                <c:pt idx="46">
                  <c:v>15.791481424153911</c:v>
                </c:pt>
                <c:pt idx="47">
                  <c:v>16.959321984036173</c:v>
                </c:pt>
                <c:pt idx="48">
                  <c:v>16.954253370016676</c:v>
                </c:pt>
                <c:pt idx="49">
                  <c:v>18.657456599921769</c:v>
                </c:pt>
                <c:pt idx="50">
                  <c:v>19.284555952772521</c:v>
                </c:pt>
                <c:pt idx="51">
                  <c:v>20.1421254079847</c:v>
                </c:pt>
                <c:pt idx="52">
                  <c:v>21.06527821855634</c:v>
                </c:pt>
                <c:pt idx="53">
                  <c:v>21.147443337153948</c:v>
                </c:pt>
                <c:pt idx="54">
                  <c:v>21.61032032683357</c:v>
                </c:pt>
                <c:pt idx="55">
                  <c:v>20.079117183667396</c:v>
                </c:pt>
                <c:pt idx="56">
                  <c:v>19.578427101497944</c:v>
                </c:pt>
                <c:pt idx="57">
                  <c:v>18.93448660351395</c:v>
                </c:pt>
                <c:pt idx="58">
                  <c:v>19.5432468649723</c:v>
                </c:pt>
                <c:pt idx="59">
                  <c:v>20.73790993044361</c:v>
                </c:pt>
                <c:pt idx="60">
                  <c:v>16.331680787199367</c:v>
                </c:pt>
                <c:pt idx="61">
                  <c:v>16.357231654782062</c:v>
                </c:pt>
                <c:pt idx="62">
                  <c:v>16.397842697517788</c:v>
                </c:pt>
                <c:pt idx="63">
                  <c:v>15.272225771350811</c:v>
                </c:pt>
                <c:pt idx="64">
                  <c:v>15.582096777562377</c:v>
                </c:pt>
                <c:pt idx="65">
                  <c:v>14.5346263711091</c:v>
                </c:pt>
                <c:pt idx="66">
                  <c:v>13.45128691282074</c:v>
                </c:pt>
                <c:pt idx="67">
                  <c:v>13.453198010083822</c:v>
                </c:pt>
                <c:pt idx="68">
                  <c:v>13.464259835787654</c:v>
                </c:pt>
                <c:pt idx="69">
                  <c:v>13.311003815992253</c:v>
                </c:pt>
                <c:pt idx="70">
                  <c:v>12.221096252481985</c:v>
                </c:pt>
                <c:pt idx="71">
                  <c:v>12.375051061268447</c:v>
                </c:pt>
                <c:pt idx="72">
                  <c:v>11.364216231432977</c:v>
                </c:pt>
                <c:pt idx="73">
                  <c:v>11.089649775505253</c:v>
                </c:pt>
                <c:pt idx="74">
                  <c:v>11.304556906904947</c:v>
                </c:pt>
                <c:pt idx="75">
                  <c:v>11.004556131773203</c:v>
                </c:pt>
                <c:pt idx="76">
                  <c:v>10.875051168895737</c:v>
                </c:pt>
                <c:pt idx="77">
                  <c:v>10.103436232484192</c:v>
                </c:pt>
                <c:pt idx="78">
                  <c:v>9.8042528432197429</c:v>
                </c:pt>
                <c:pt idx="79">
                  <c:v>9.619012136817167</c:v>
                </c:pt>
                <c:pt idx="80">
                  <c:v>9.1771243740622364</c:v>
                </c:pt>
                <c:pt idx="81">
                  <c:v>9.1129703170576626</c:v>
                </c:pt>
                <c:pt idx="82">
                  <c:v>9.1322334317378449</c:v>
                </c:pt>
                <c:pt idx="83">
                  <c:v>8.466570666554583</c:v>
                </c:pt>
                <c:pt idx="84">
                  <c:v>7.4203779151191807</c:v>
                </c:pt>
                <c:pt idx="85">
                  <c:v>7.8500193806788952</c:v>
                </c:pt>
                <c:pt idx="86">
                  <c:v>8.2061532660008361</c:v>
                </c:pt>
                <c:pt idx="87">
                  <c:v>8.5651039250912255</c:v>
                </c:pt>
                <c:pt idx="88">
                  <c:v>7.7821586705071573</c:v>
                </c:pt>
                <c:pt idx="89">
                  <c:v>7.528931814480055</c:v>
                </c:pt>
                <c:pt idx="90">
                  <c:v>7.1228765049079446</c:v>
                </c:pt>
                <c:pt idx="91">
                  <c:v>6.6146559361561597</c:v>
                </c:pt>
                <c:pt idx="92">
                  <c:v>6.4409753800777976</c:v>
                </c:pt>
                <c:pt idx="93">
                  <c:v>6.6462141451662866</c:v>
                </c:pt>
                <c:pt idx="94">
                  <c:v>6.4981799362843411</c:v>
                </c:pt>
                <c:pt idx="95">
                  <c:v>6.7014515460537272</c:v>
                </c:pt>
                <c:pt idx="96">
                  <c:v>5.8752999131486856</c:v>
                </c:pt>
                <c:pt idx="97">
                  <c:v>6.093486685352806</c:v>
                </c:pt>
                <c:pt idx="98">
                  <c:v>6.3708024772235321</c:v>
                </c:pt>
                <c:pt idx="99">
                  <c:v>6.559167756960421</c:v>
                </c:pt>
                <c:pt idx="100">
                  <c:v>6.3493119498360961</c:v>
                </c:pt>
                <c:pt idx="101">
                  <c:v>6.1524779222462422</c:v>
                </c:pt>
                <c:pt idx="102">
                  <c:v>6.0962293743582103</c:v>
                </c:pt>
                <c:pt idx="103">
                  <c:v>5.5711094486608683</c:v>
                </c:pt>
                <c:pt idx="104">
                  <c:v>5.8309969850935213</c:v>
                </c:pt>
                <c:pt idx="105">
                  <c:v>5.7748739961092674</c:v>
                </c:pt>
                <c:pt idx="106">
                  <c:v>5.6392586064211718</c:v>
                </c:pt>
                <c:pt idx="107">
                  <c:v>5.8248834939491632</c:v>
                </c:pt>
                <c:pt idx="108">
                  <c:v>5.0802787257231961</c:v>
                </c:pt>
                <c:pt idx="109">
                  <c:v>5.2964478195631948</c:v>
                </c:pt>
                <c:pt idx="110">
                  <c:v>5.5113481427621256</c:v>
                </c:pt>
                <c:pt idx="111">
                  <c:v>5.5489912331815772</c:v>
                </c:pt>
                <c:pt idx="112">
                  <c:v>5.6193750221428589</c:v>
                </c:pt>
                <c:pt idx="113">
                  <c:v>5.5662254784117247</c:v>
                </c:pt>
                <c:pt idx="114">
                  <c:v>5.3081171577197983</c:v>
                </c:pt>
                <c:pt idx="115">
                  <c:v>5.3636735231207302</c:v>
                </c:pt>
                <c:pt idx="116">
                  <c:v>5.1204854727465943</c:v>
                </c:pt>
                <c:pt idx="117">
                  <c:v>5.2113844991712996</c:v>
                </c:pt>
                <c:pt idx="118">
                  <c:v>5.1275751225124715</c:v>
                </c:pt>
                <c:pt idx="119">
                  <c:v>5.0033677239572754</c:v>
                </c:pt>
                <c:pt idx="120">
                  <c:v>4.1986299602379189</c:v>
                </c:pt>
                <c:pt idx="121">
                  <c:v>4.4487631587414294</c:v>
                </c:pt>
                <c:pt idx="122">
                  <c:v>4.8109154916920538</c:v>
                </c:pt>
                <c:pt idx="123">
                  <c:v>4.9769857606818784</c:v>
                </c:pt>
                <c:pt idx="124">
                  <c:v>4.8664724830025614</c:v>
                </c:pt>
                <c:pt idx="125">
                  <c:v>4.8862771734658743</c:v>
                </c:pt>
                <c:pt idx="126">
                  <c:v>4.4269318858297861</c:v>
                </c:pt>
                <c:pt idx="127">
                  <c:v>4.5058357203083759</c:v>
                </c:pt>
                <c:pt idx="128">
                  <c:v>4.3597961593450174</c:v>
                </c:pt>
                <c:pt idx="129">
                  <c:v>4.24357087024271</c:v>
                </c:pt>
                <c:pt idx="130">
                  <c:v>4.6082260386528375</c:v>
                </c:pt>
                <c:pt idx="131">
                  <c:v>4.4430413356331497</c:v>
                </c:pt>
                <c:pt idx="132">
                  <c:v>3.9103159103351355</c:v>
                </c:pt>
                <c:pt idx="133">
                  <c:v>4.2607179191270141</c:v>
                </c:pt>
                <c:pt idx="134">
                  <c:v>4.4117382456243259</c:v>
                </c:pt>
                <c:pt idx="135">
                  <c:v>4.4906304064943878</c:v>
                </c:pt>
                <c:pt idx="136">
                  <c:v>4.6401111927924301</c:v>
                </c:pt>
                <c:pt idx="137">
                  <c:v>6.3741967357688143</c:v>
                </c:pt>
                <c:pt idx="138">
                  <c:v>4.6216824822896365</c:v>
                </c:pt>
                <c:pt idx="139">
                  <c:v>4.7236634355345277</c:v>
                </c:pt>
                <c:pt idx="140">
                  <c:v>4.5438984117523251</c:v>
                </c:pt>
                <c:pt idx="141">
                  <c:v>4.4877282735265105</c:v>
                </c:pt>
                <c:pt idx="142">
                  <c:v>4.727682864181987</c:v>
                </c:pt>
                <c:pt idx="143">
                  <c:v>4.7823068907455726</c:v>
                </c:pt>
                <c:pt idx="144">
                  <c:v>4.5101396839962806</c:v>
                </c:pt>
                <c:pt idx="145">
                  <c:v>4.766176046021358</c:v>
                </c:pt>
                <c:pt idx="146">
                  <c:v>4.9410306146206233</c:v>
                </c:pt>
                <c:pt idx="147">
                  <c:v>4.9466466753718397</c:v>
                </c:pt>
                <c:pt idx="148">
                  <c:v>5.0378553206402241</c:v>
                </c:pt>
                <c:pt idx="149">
                  <c:v>5.0493944285007073</c:v>
                </c:pt>
                <c:pt idx="150">
                  <c:v>5.2992557990704876</c:v>
                </c:pt>
                <c:pt idx="151">
                  <c:v>5.4000917602103087</c:v>
                </c:pt>
                <c:pt idx="152">
                  <c:v>5.3565439079020321</c:v>
                </c:pt>
                <c:pt idx="153">
                  <c:v>5.6066011823914481</c:v>
                </c:pt>
                <c:pt idx="154">
                  <c:v>5.746784873620105</c:v>
                </c:pt>
                <c:pt idx="155">
                  <c:v>5.9848774600621635</c:v>
                </c:pt>
                <c:pt idx="156">
                  <c:v>5.677756280260799</c:v>
                </c:pt>
                <c:pt idx="157">
                  <c:v>6.0665145735217951</c:v>
                </c:pt>
                <c:pt idx="158">
                  <c:v>6.3943051545409464</c:v>
                </c:pt>
                <c:pt idx="159">
                  <c:v>7.0845200949401557</c:v>
                </c:pt>
                <c:pt idx="160">
                  <c:v>7.1557740663546028</c:v>
                </c:pt>
                <c:pt idx="161">
                  <c:v>7.1953160362169966</c:v>
                </c:pt>
                <c:pt idx="162">
                  <c:v>6.8181845266166103</c:v>
                </c:pt>
                <c:pt idx="163">
                  <c:v>6.8143944046936609</c:v>
                </c:pt>
                <c:pt idx="164">
                  <c:v>7.4362171579911225</c:v>
                </c:pt>
                <c:pt idx="165">
                  <c:v>7.387962178721037</c:v>
                </c:pt>
                <c:pt idx="166">
                  <c:v>7.3622996752742118</c:v>
                </c:pt>
                <c:pt idx="167">
                  <c:v>7.9163570162600738</c:v>
                </c:pt>
                <c:pt idx="168">
                  <c:v>7.2729414257863887</c:v>
                </c:pt>
                <c:pt idx="169">
                  <c:v>7.7740600409789824</c:v>
                </c:pt>
                <c:pt idx="170">
                  <c:v>8.0830829066080536</c:v>
                </c:pt>
                <c:pt idx="171">
                  <c:v>8.1223120700365214</c:v>
                </c:pt>
                <c:pt idx="172">
                  <c:v>8.3773657123229572</c:v>
                </c:pt>
                <c:pt idx="173">
                  <c:v>8.4066000508441245</c:v>
                </c:pt>
                <c:pt idx="174">
                  <c:v>8.1309677509990586</c:v>
                </c:pt>
                <c:pt idx="175">
                  <c:v>7.7009065479214698</c:v>
                </c:pt>
                <c:pt idx="176">
                  <c:v>7.9206679376731026</c:v>
                </c:pt>
                <c:pt idx="177">
                  <c:v>7.4980697393105729</c:v>
                </c:pt>
                <c:pt idx="178">
                  <c:v>7.5297867765885966</c:v>
                </c:pt>
                <c:pt idx="179">
                  <c:v>7.4514391974893792</c:v>
                </c:pt>
                <c:pt idx="180">
                  <c:v>6.54238930840717</c:v>
                </c:pt>
                <c:pt idx="181">
                  <c:v>6.7838308150758015</c:v>
                </c:pt>
                <c:pt idx="182">
                  <c:v>6.966710573952593</c:v>
                </c:pt>
                <c:pt idx="183">
                  <c:v>6.7242238558729266</c:v>
                </c:pt>
                <c:pt idx="184">
                  <c:v>6.6316998549862571</c:v>
                </c:pt>
                <c:pt idx="185">
                  <c:v>6.4018618896648043</c:v>
                </c:pt>
                <c:pt idx="186">
                  <c:v>6.0165388257109917</c:v>
                </c:pt>
                <c:pt idx="187">
                  <c:v>5.925864547647997</c:v>
                </c:pt>
                <c:pt idx="188">
                  <c:v>5.6045229093899351</c:v>
                </c:pt>
                <c:pt idx="189">
                  <c:v>5.2737230501146728</c:v>
                </c:pt>
                <c:pt idx="190">
                  <c:v>5.261361317036453</c:v>
                </c:pt>
                <c:pt idx="191">
                  <c:v>5.0355232478513745</c:v>
                </c:pt>
                <c:pt idx="192">
                  <c:v>4.3949065248454051</c:v>
                </c:pt>
                <c:pt idx="193">
                  <c:v>4.5368836594299022</c:v>
                </c:pt>
                <c:pt idx="194">
                  <c:v>4.7557356186937998</c:v>
                </c:pt>
                <c:pt idx="195">
                  <c:v>4.6335664884163554</c:v>
                </c:pt>
                <c:pt idx="196">
                  <c:v>4.8089372518140721</c:v>
                </c:pt>
                <c:pt idx="197">
                  <c:v>4.5500654403722534</c:v>
                </c:pt>
                <c:pt idx="198">
                  <c:v>4.4330217204577718</c:v>
                </c:pt>
                <c:pt idx="199">
                  <c:v>4.5254656170787921</c:v>
                </c:pt>
                <c:pt idx="200">
                  <c:v>4.4817882688383746</c:v>
                </c:pt>
                <c:pt idx="201">
                  <c:v>4.5001109784867062</c:v>
                </c:pt>
                <c:pt idx="202">
                  <c:v>4.6582936090366713</c:v>
                </c:pt>
                <c:pt idx="203">
                  <c:v>4.646009518709139</c:v>
                </c:pt>
                <c:pt idx="204">
                  <c:v>4.2217748005099045</c:v>
                </c:pt>
                <c:pt idx="205">
                  <c:v>4.5166561529929661</c:v>
                </c:pt>
                <c:pt idx="206">
                  <c:v>4.7391385965458319</c:v>
                </c:pt>
                <c:pt idx="207">
                  <c:v>4.7631664003886582</c:v>
                </c:pt>
                <c:pt idx="208">
                  <c:v>4.9841078831074466</c:v>
                </c:pt>
                <c:pt idx="209">
                  <c:v>4.9740584763349904</c:v>
                </c:pt>
                <c:pt idx="210">
                  <c:v>4.9717327646638916</c:v>
                </c:pt>
                <c:pt idx="211">
                  <c:v>4.918518549941858</c:v>
                </c:pt>
                <c:pt idx="212">
                  <c:v>4.9135248094045094</c:v>
                </c:pt>
                <c:pt idx="213">
                  <c:v>4.9968396186999708</c:v>
                </c:pt>
                <c:pt idx="214">
                  <c:v>4.9940811943758305</c:v>
                </c:pt>
                <c:pt idx="215">
                  <c:v>5.0501988373019575</c:v>
                </c:pt>
                <c:pt idx="216">
                  <c:v>4.8216722374210965</c:v>
                </c:pt>
                <c:pt idx="217">
                  <c:v>4.9752069342875407</c:v>
                </c:pt>
                <c:pt idx="218">
                  <c:v>5.1856041298388833</c:v>
                </c:pt>
                <c:pt idx="219">
                  <c:v>5.4827527860355119</c:v>
                </c:pt>
                <c:pt idx="220">
                  <c:v>5.3589476319167497</c:v>
                </c:pt>
                <c:pt idx="221">
                  <c:v>5.2479876398362251</c:v>
                </c:pt>
                <c:pt idx="222">
                  <c:v>5.190867026553625</c:v>
                </c:pt>
                <c:pt idx="223">
                  <c:v>4.8750131450300564</c:v>
                </c:pt>
                <c:pt idx="224">
                  <c:v>4.8816244100557915</c:v>
                </c:pt>
                <c:pt idx="225">
                  <c:v>4.8541364507022724</c:v>
                </c:pt>
                <c:pt idx="226">
                  <c:v>4.8019981235894003</c:v>
                </c:pt>
                <c:pt idx="227">
                  <c:v>4.8866397171497367</c:v>
                </c:pt>
                <c:pt idx="228">
                  <c:v>4.4477927448944516</c:v>
                </c:pt>
                <c:pt idx="229">
                  <c:v>4.5557438334509399</c:v>
                </c:pt>
                <c:pt idx="230">
                  <c:v>4.7111496677788978</c:v>
                </c:pt>
                <c:pt idx="231">
                  <c:v>4.8161176166124715</c:v>
                </c:pt>
                <c:pt idx="232">
                  <c:v>4.8253436167829031</c:v>
                </c:pt>
                <c:pt idx="233">
                  <c:v>4.8099138858611381</c:v>
                </c:pt>
                <c:pt idx="234">
                  <c:v>4.8412526290407119</c:v>
                </c:pt>
                <c:pt idx="235">
                  <c:v>4.555411640660723</c:v>
                </c:pt>
                <c:pt idx="236">
                  <c:v>4.6999660767073816</c:v>
                </c:pt>
                <c:pt idx="237">
                  <c:v>4.6314942388636631</c:v>
                </c:pt>
                <c:pt idx="238">
                  <c:v>4.5663665686880872</c:v>
                </c:pt>
                <c:pt idx="239">
                  <c:v>4.7058388470016252</c:v>
                </c:pt>
                <c:pt idx="240">
                  <c:v>4.376266047765009</c:v>
                </c:pt>
                <c:pt idx="241">
                  <c:v>4.5487208175897509</c:v>
                </c:pt>
                <c:pt idx="242">
                  <c:v>4.7848810268032862</c:v>
                </c:pt>
                <c:pt idx="243">
                  <c:v>4.7664071576232869</c:v>
                </c:pt>
                <c:pt idx="244">
                  <c:v>4.9429615817953376</c:v>
                </c:pt>
                <c:pt idx="245">
                  <c:v>5.0247224099242462</c:v>
                </c:pt>
                <c:pt idx="246">
                  <c:v>5.0153369563424031</c:v>
                </c:pt>
                <c:pt idx="247">
                  <c:v>4.7794189058734355</c:v>
                </c:pt>
                <c:pt idx="248">
                  <c:v>4.8124297126984557</c:v>
                </c:pt>
                <c:pt idx="249">
                  <c:v>4.7095595056310353</c:v>
                </c:pt>
                <c:pt idx="250">
                  <c:v>4.7162150741362385</c:v>
                </c:pt>
                <c:pt idx="251">
                  <c:v>4.8338745451669354</c:v>
                </c:pt>
                <c:pt idx="252">
                  <c:v>4.5685365011908932</c:v>
                </c:pt>
                <c:pt idx="253">
                  <c:v>4.7286039172619656</c:v>
                </c:pt>
                <c:pt idx="254">
                  <c:v>4.8986237457736737</c:v>
                </c:pt>
                <c:pt idx="255">
                  <c:v>5.0237811152091654</c:v>
                </c:pt>
                <c:pt idx="256">
                  <c:v>5.052108094997112</c:v>
                </c:pt>
                <c:pt idx="257">
                  <c:v>5.1568265714714467</c:v>
                </c:pt>
                <c:pt idx="258">
                  <c:v>5.016219143055614</c:v>
                </c:pt>
                <c:pt idx="259">
                  <c:v>5.1728830428930914</c:v>
                </c:pt>
                <c:pt idx="260">
                  <c:v>5.1030721715865734</c:v>
                </c:pt>
                <c:pt idx="261">
                  <c:v>5.1011897298525</c:v>
                </c:pt>
                <c:pt idx="262">
                  <c:v>5.2645078172386528</c:v>
                </c:pt>
                <c:pt idx="263">
                  <c:v>5.403523379865967</c:v>
                </c:pt>
                <c:pt idx="264">
                  <c:v>5.1090181257287277</c:v>
                </c:pt>
                <c:pt idx="265">
                  <c:v>5.2957169411222118</c:v>
                </c:pt>
                <c:pt idx="266">
                  <c:v>5.5246210395728275</c:v>
                </c:pt>
                <c:pt idx="267">
                  <c:v>5.6119445809559103</c:v>
                </c:pt>
                <c:pt idx="268">
                  <c:v>5.9280082614773777</c:v>
                </c:pt>
                <c:pt idx="269">
                  <c:v>6.0385546155376986</c:v>
                </c:pt>
                <c:pt idx="270">
                  <c:v>6.0677527309239503</c:v>
                </c:pt>
                <c:pt idx="271">
                  <c:v>6.1371897613605206</c:v>
                </c:pt>
                <c:pt idx="272">
                  <c:v>6.0572270067406206</c:v>
                </c:pt>
                <c:pt idx="273">
                  <c:v>6.1336094366205032</c:v>
                </c:pt>
                <c:pt idx="274">
                  <c:v>6.1864403878617571</c:v>
                </c:pt>
                <c:pt idx="275">
                  <c:v>6.2774359429441233</c:v>
                </c:pt>
                <c:pt idx="276">
                  <c:v>5.9455921925574922</c:v>
                </c:pt>
                <c:pt idx="277">
                  <c:v>6.1198844477631589</c:v>
                </c:pt>
                <c:pt idx="278">
                  <c:v>6.2566197981279856</c:v>
                </c:pt>
                <c:pt idx="279">
                  <c:v>6.3018293070077975</c:v>
                </c:pt>
                <c:pt idx="280">
                  <c:v>6.2922687963887558</c:v>
                </c:pt>
                <c:pt idx="281">
                  <c:v>6.1153428278632544</c:v>
                </c:pt>
                <c:pt idx="282">
                  <c:v>6.0718427629171252</c:v>
                </c:pt>
                <c:pt idx="283">
                  <c:v>5.981159762992351</c:v>
                </c:pt>
                <c:pt idx="284">
                  <c:v>5.9248702470669565</c:v>
                </c:pt>
                <c:pt idx="285">
                  <c:v>5.8968168247046036</c:v>
                </c:pt>
                <c:pt idx="286">
                  <c:v>5.7609111250576115</c:v>
                </c:pt>
                <c:pt idx="287">
                  <c:v>5.7144059320406662</c:v>
                </c:pt>
                <c:pt idx="288">
                  <c:v>5.3483345388716073</c:v>
                </c:pt>
                <c:pt idx="289">
                  <c:v>5.457290056380824</c:v>
                </c:pt>
                <c:pt idx="290">
                  <c:v>5.4791853002352306</c:v>
                </c:pt>
                <c:pt idx="291">
                  <c:v>5.5029550411164276</c:v>
                </c:pt>
                <c:pt idx="292">
                  <c:v>5.5448974302534006</c:v>
                </c:pt>
                <c:pt idx="293">
                  <c:v>5.4189802258583404</c:v>
                </c:pt>
                <c:pt idx="294">
                  <c:v>5.3997914380398848</c:v>
                </c:pt>
                <c:pt idx="295">
                  <c:v>5.2127945018886228</c:v>
                </c:pt>
                <c:pt idx="296">
                  <c:v>5.1426345481664191</c:v>
                </c:pt>
                <c:pt idx="297">
                  <c:v>5.0987218463073738</c:v>
                </c:pt>
                <c:pt idx="298">
                  <c:v>5.0172249116440488</c:v>
                </c:pt>
                <c:pt idx="299">
                  <c:v>5.1511761599079193</c:v>
                </c:pt>
                <c:pt idx="300">
                  <c:v>4.8250756377315964</c:v>
                </c:pt>
                <c:pt idx="301">
                  <c:v>4.9236733517152222</c:v>
                </c:pt>
                <c:pt idx="302">
                  <c:v>5.0164265366537624</c:v>
                </c:pt>
                <c:pt idx="303">
                  <c:v>4.581025687013252</c:v>
                </c:pt>
                <c:pt idx="304">
                  <c:v>4.2769552084715059</c:v>
                </c:pt>
                <c:pt idx="305">
                  <c:v>3.874653780606943</c:v>
                </c:pt>
                <c:pt idx="306">
                  <c:v>3.3211016248720471</c:v>
                </c:pt>
                <c:pt idx="307">
                  <c:v>3.0592089881003304</c:v>
                </c:pt>
                <c:pt idx="308">
                  <c:v>4.0971437201756382</c:v>
                </c:pt>
                <c:pt idx="309">
                  <c:v>5.0188694397215512</c:v>
                </c:pt>
                <c:pt idx="310">
                  <c:v>6.2499256648740102</c:v>
                </c:pt>
                <c:pt idx="311">
                  <c:v>6.546056790732119</c:v>
                </c:pt>
                <c:pt idx="312">
                  <c:v>6.4497742445593156</c:v>
                </c:pt>
                <c:pt idx="313">
                  <c:v>6.5806642572661804</c:v>
                </c:pt>
                <c:pt idx="314">
                  <c:v>6.4427678764148126</c:v>
                </c:pt>
                <c:pt idx="315">
                  <c:v>6.0867459075519132</c:v>
                </c:pt>
                <c:pt idx="316">
                  <c:v>6.0267333210480691</c:v>
                </c:pt>
                <c:pt idx="317">
                  <c:v>5.7628808291578313</c:v>
                </c:pt>
                <c:pt idx="318">
                  <c:v>5.5043112723465928</c:v>
                </c:pt>
                <c:pt idx="319">
                  <c:v>5.3433904156564225</c:v>
                </c:pt>
                <c:pt idx="320">
                  <c:v>5.1710898885278231</c:v>
                </c:pt>
                <c:pt idx="321">
                  <c:v>5.0612647728376352</c:v>
                </c:pt>
                <c:pt idx="322">
                  <c:v>4.9208571956888312</c:v>
                </c:pt>
                <c:pt idx="323">
                  <c:v>4.7881625672025079</c:v>
                </c:pt>
                <c:pt idx="324">
                  <c:v>4.4346843622528977</c:v>
                </c:pt>
                <c:pt idx="325">
                  <c:v>4.5287727209073969</c:v>
                </c:pt>
                <c:pt idx="326">
                  <c:v>4.5194441460598052</c:v>
                </c:pt>
                <c:pt idx="327">
                  <c:v>4.4032345856425241</c:v>
                </c:pt>
                <c:pt idx="328">
                  <c:v>4.4752614485588715</c:v>
                </c:pt>
                <c:pt idx="329">
                  <c:v>4.548000229734388</c:v>
                </c:pt>
                <c:pt idx="330">
                  <c:v>4.673953471383677</c:v>
                </c:pt>
                <c:pt idx="331">
                  <c:v>4.7640717180439971</c:v>
                </c:pt>
                <c:pt idx="332">
                  <c:v>4.7979214966125294</c:v>
                </c:pt>
                <c:pt idx="333">
                  <c:v>4.9339932798513768</c:v>
                </c:pt>
                <c:pt idx="334">
                  <c:v>5.1173658392033587</c:v>
                </c:pt>
                <c:pt idx="335">
                  <c:v>5.4328033873051815</c:v>
                </c:pt>
                <c:pt idx="336">
                  <c:v>5.5047525506233352</c:v>
                </c:pt>
                <c:pt idx="337">
                  <c:v>5.9020977647135524</c:v>
                </c:pt>
                <c:pt idx="338">
                  <c:v>6.3605006964141255</c:v>
                </c:pt>
                <c:pt idx="339">
                  <c:v>6.7432412178868111</c:v>
                </c:pt>
                <c:pt idx="340">
                  <c:v>7.2486550643639731</c:v>
                </c:pt>
                <c:pt idx="341">
                  <c:v>7.4208814305700326</c:v>
                </c:pt>
                <c:pt idx="342">
                  <c:v>7.5385235434884441</c:v>
                </c:pt>
                <c:pt idx="343">
                  <c:v>7.5161843075000752</c:v>
                </c:pt>
                <c:pt idx="344">
                  <c:v>7.6445184353006495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2082-4665-A685-4EEA6A57EC57}"/>
            </c:ext>
          </c:extLst>
        </c:ser>
        <c:ser>
          <c:idx val="2"/>
          <c:order val="2"/>
          <c:tx>
            <c:strRef>
              <c:f>Proyeccion_NPL!$BQ$4</c:f>
              <c:strCache>
                <c:ptCount val="1"/>
                <c:pt idx="0">
                  <c:v>NPL vivienda</c:v>
                </c:pt>
              </c:strCache>
            </c:strRef>
          </c:tx>
          <c:spPr>
            <a:ln w="38100" cap="rnd">
              <a:solidFill>
                <a:srgbClr val="D8BE75"/>
              </a:solidFill>
              <a:round/>
            </a:ln>
            <a:effectLst/>
          </c:spPr>
          <c:marker>
            <c:symbol val="none"/>
          </c:marker>
          <c:dLbls>
            <c:dLbl>
              <c:idx val="343"/>
              <c:layout>
                <c:manualLayout>
                  <c:x val="-7.587900530803434E-3"/>
                  <c:y val="6.333371116853847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rgbClr val="D8BE75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2082-4665-A685-4EEA6A57EC57}"/>
                </c:ext>
                <c:ext xmlns:c15="http://schemas.microsoft.com/office/drawing/2012/chart" uri="{CE6537A1-D6FC-4f65-9D91-7224C49458BB}">
                  <c15:layout>
                    <c:manualLayout>
                      <c:w val="3.8674634879407505E-2"/>
                      <c:h val="9.0373637621290429E-2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D8BE75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Proyeccion_NPL!$A$5:$A$389</c:f>
              <c:numCache>
                <c:formatCode>m/d/yyyy</c:formatCode>
                <c:ptCount val="385"/>
                <c:pt idx="0">
                  <c:v>34669</c:v>
                </c:pt>
                <c:pt idx="1">
                  <c:v>34700</c:v>
                </c:pt>
                <c:pt idx="2">
                  <c:v>34731</c:v>
                </c:pt>
                <c:pt idx="3">
                  <c:v>34759</c:v>
                </c:pt>
                <c:pt idx="4">
                  <c:v>34790</c:v>
                </c:pt>
                <c:pt idx="5">
                  <c:v>34820</c:v>
                </c:pt>
                <c:pt idx="6">
                  <c:v>34851</c:v>
                </c:pt>
                <c:pt idx="7">
                  <c:v>34881</c:v>
                </c:pt>
                <c:pt idx="8">
                  <c:v>34912</c:v>
                </c:pt>
                <c:pt idx="9">
                  <c:v>34943</c:v>
                </c:pt>
                <c:pt idx="10">
                  <c:v>34973</c:v>
                </c:pt>
                <c:pt idx="11">
                  <c:v>35004</c:v>
                </c:pt>
                <c:pt idx="12">
                  <c:v>35034</c:v>
                </c:pt>
                <c:pt idx="13">
                  <c:v>35065</c:v>
                </c:pt>
                <c:pt idx="14">
                  <c:v>35096</c:v>
                </c:pt>
                <c:pt idx="15">
                  <c:v>35125</c:v>
                </c:pt>
                <c:pt idx="16">
                  <c:v>35156</c:v>
                </c:pt>
                <c:pt idx="17">
                  <c:v>35186</c:v>
                </c:pt>
                <c:pt idx="18">
                  <c:v>35217</c:v>
                </c:pt>
                <c:pt idx="19">
                  <c:v>35247</c:v>
                </c:pt>
                <c:pt idx="20">
                  <c:v>35278</c:v>
                </c:pt>
                <c:pt idx="21">
                  <c:v>35309</c:v>
                </c:pt>
                <c:pt idx="22">
                  <c:v>35339</c:v>
                </c:pt>
                <c:pt idx="23">
                  <c:v>35370</c:v>
                </c:pt>
                <c:pt idx="24">
                  <c:v>35400</c:v>
                </c:pt>
                <c:pt idx="25">
                  <c:v>35431</c:v>
                </c:pt>
                <c:pt idx="26">
                  <c:v>35462</c:v>
                </c:pt>
                <c:pt idx="27">
                  <c:v>35490</c:v>
                </c:pt>
                <c:pt idx="28">
                  <c:v>35521</c:v>
                </c:pt>
                <c:pt idx="29">
                  <c:v>35551</c:v>
                </c:pt>
                <c:pt idx="30">
                  <c:v>35582</c:v>
                </c:pt>
                <c:pt idx="31">
                  <c:v>35612</c:v>
                </c:pt>
                <c:pt idx="32">
                  <c:v>35643</c:v>
                </c:pt>
                <c:pt idx="33">
                  <c:v>35674</c:v>
                </c:pt>
                <c:pt idx="34">
                  <c:v>35704</c:v>
                </c:pt>
                <c:pt idx="35">
                  <c:v>35735</c:v>
                </c:pt>
                <c:pt idx="36">
                  <c:v>35765</c:v>
                </c:pt>
                <c:pt idx="37">
                  <c:v>35796</c:v>
                </c:pt>
                <c:pt idx="38">
                  <c:v>35827</c:v>
                </c:pt>
                <c:pt idx="39">
                  <c:v>35855</c:v>
                </c:pt>
                <c:pt idx="40">
                  <c:v>35886</c:v>
                </c:pt>
                <c:pt idx="41">
                  <c:v>35916</c:v>
                </c:pt>
                <c:pt idx="42">
                  <c:v>35947</c:v>
                </c:pt>
                <c:pt idx="43">
                  <c:v>35977</c:v>
                </c:pt>
                <c:pt idx="44">
                  <c:v>36008</c:v>
                </c:pt>
                <c:pt idx="45">
                  <c:v>36039</c:v>
                </c:pt>
                <c:pt idx="46">
                  <c:v>36069</c:v>
                </c:pt>
                <c:pt idx="47">
                  <c:v>36100</c:v>
                </c:pt>
                <c:pt idx="48">
                  <c:v>36130</c:v>
                </c:pt>
                <c:pt idx="49">
                  <c:v>36161</c:v>
                </c:pt>
                <c:pt idx="50">
                  <c:v>36192</c:v>
                </c:pt>
                <c:pt idx="51">
                  <c:v>36220</c:v>
                </c:pt>
                <c:pt idx="52">
                  <c:v>36251</c:v>
                </c:pt>
                <c:pt idx="53">
                  <c:v>36281</c:v>
                </c:pt>
                <c:pt idx="54">
                  <c:v>36312</c:v>
                </c:pt>
                <c:pt idx="55">
                  <c:v>36342</c:v>
                </c:pt>
                <c:pt idx="56">
                  <c:v>36373</c:v>
                </c:pt>
                <c:pt idx="57">
                  <c:v>36404</c:v>
                </c:pt>
                <c:pt idx="58">
                  <c:v>36434</c:v>
                </c:pt>
                <c:pt idx="59">
                  <c:v>36465</c:v>
                </c:pt>
                <c:pt idx="60">
                  <c:v>36495</c:v>
                </c:pt>
                <c:pt idx="61">
                  <c:v>36526</c:v>
                </c:pt>
                <c:pt idx="62">
                  <c:v>36557</c:v>
                </c:pt>
                <c:pt idx="63">
                  <c:v>36586</c:v>
                </c:pt>
                <c:pt idx="64">
                  <c:v>36617</c:v>
                </c:pt>
                <c:pt idx="65">
                  <c:v>36647</c:v>
                </c:pt>
                <c:pt idx="66">
                  <c:v>36678</c:v>
                </c:pt>
                <c:pt idx="67">
                  <c:v>36708</c:v>
                </c:pt>
                <c:pt idx="68">
                  <c:v>36739</c:v>
                </c:pt>
                <c:pt idx="69">
                  <c:v>36770</c:v>
                </c:pt>
                <c:pt idx="70">
                  <c:v>36800</c:v>
                </c:pt>
                <c:pt idx="71">
                  <c:v>36831</c:v>
                </c:pt>
                <c:pt idx="72">
                  <c:v>36861</c:v>
                </c:pt>
                <c:pt idx="73">
                  <c:v>36892</c:v>
                </c:pt>
                <c:pt idx="74">
                  <c:v>36923</c:v>
                </c:pt>
                <c:pt idx="75">
                  <c:v>36951</c:v>
                </c:pt>
                <c:pt idx="76">
                  <c:v>36982</c:v>
                </c:pt>
                <c:pt idx="77">
                  <c:v>37012</c:v>
                </c:pt>
                <c:pt idx="78">
                  <c:v>37043</c:v>
                </c:pt>
                <c:pt idx="79">
                  <c:v>37073</c:v>
                </c:pt>
                <c:pt idx="80">
                  <c:v>37104</c:v>
                </c:pt>
                <c:pt idx="81">
                  <c:v>37135</c:v>
                </c:pt>
                <c:pt idx="82">
                  <c:v>37165</c:v>
                </c:pt>
                <c:pt idx="83">
                  <c:v>37196</c:v>
                </c:pt>
                <c:pt idx="84">
                  <c:v>37226</c:v>
                </c:pt>
                <c:pt idx="85">
                  <c:v>37257</c:v>
                </c:pt>
                <c:pt idx="86">
                  <c:v>37288</c:v>
                </c:pt>
                <c:pt idx="87">
                  <c:v>37316</c:v>
                </c:pt>
                <c:pt idx="88">
                  <c:v>37347</c:v>
                </c:pt>
                <c:pt idx="89">
                  <c:v>37377</c:v>
                </c:pt>
                <c:pt idx="90">
                  <c:v>37408</c:v>
                </c:pt>
                <c:pt idx="91">
                  <c:v>37438</c:v>
                </c:pt>
                <c:pt idx="92">
                  <c:v>37469</c:v>
                </c:pt>
                <c:pt idx="93">
                  <c:v>37500</c:v>
                </c:pt>
                <c:pt idx="94">
                  <c:v>37530</c:v>
                </c:pt>
                <c:pt idx="95">
                  <c:v>37561</c:v>
                </c:pt>
                <c:pt idx="96">
                  <c:v>37591</c:v>
                </c:pt>
                <c:pt idx="97">
                  <c:v>37622</c:v>
                </c:pt>
                <c:pt idx="98">
                  <c:v>37653</c:v>
                </c:pt>
                <c:pt idx="99">
                  <c:v>37681</c:v>
                </c:pt>
                <c:pt idx="100">
                  <c:v>37712</c:v>
                </c:pt>
                <c:pt idx="101">
                  <c:v>37742</c:v>
                </c:pt>
                <c:pt idx="102">
                  <c:v>37773</c:v>
                </c:pt>
                <c:pt idx="103">
                  <c:v>37803</c:v>
                </c:pt>
                <c:pt idx="104">
                  <c:v>37834</c:v>
                </c:pt>
                <c:pt idx="105">
                  <c:v>37865</c:v>
                </c:pt>
                <c:pt idx="106">
                  <c:v>37895</c:v>
                </c:pt>
                <c:pt idx="107">
                  <c:v>37926</c:v>
                </c:pt>
                <c:pt idx="108">
                  <c:v>37956</c:v>
                </c:pt>
                <c:pt idx="109">
                  <c:v>37987</c:v>
                </c:pt>
                <c:pt idx="110">
                  <c:v>38018</c:v>
                </c:pt>
                <c:pt idx="111">
                  <c:v>38047</c:v>
                </c:pt>
                <c:pt idx="112">
                  <c:v>38078</c:v>
                </c:pt>
                <c:pt idx="113">
                  <c:v>38108</c:v>
                </c:pt>
                <c:pt idx="114">
                  <c:v>38139</c:v>
                </c:pt>
                <c:pt idx="115">
                  <c:v>38169</c:v>
                </c:pt>
                <c:pt idx="116">
                  <c:v>38200</c:v>
                </c:pt>
                <c:pt idx="117">
                  <c:v>38231</c:v>
                </c:pt>
                <c:pt idx="118">
                  <c:v>38261</c:v>
                </c:pt>
                <c:pt idx="119">
                  <c:v>38292</c:v>
                </c:pt>
                <c:pt idx="120">
                  <c:v>38322</c:v>
                </c:pt>
                <c:pt idx="121">
                  <c:v>38353</c:v>
                </c:pt>
                <c:pt idx="122">
                  <c:v>38384</c:v>
                </c:pt>
                <c:pt idx="123">
                  <c:v>38412</c:v>
                </c:pt>
                <c:pt idx="124">
                  <c:v>38443</c:v>
                </c:pt>
                <c:pt idx="125">
                  <c:v>38473</c:v>
                </c:pt>
                <c:pt idx="126">
                  <c:v>38504</c:v>
                </c:pt>
                <c:pt idx="127">
                  <c:v>38534</c:v>
                </c:pt>
                <c:pt idx="128">
                  <c:v>38565</c:v>
                </c:pt>
                <c:pt idx="129">
                  <c:v>38596</c:v>
                </c:pt>
                <c:pt idx="130">
                  <c:v>38626</c:v>
                </c:pt>
                <c:pt idx="131">
                  <c:v>38657</c:v>
                </c:pt>
                <c:pt idx="132">
                  <c:v>38687</c:v>
                </c:pt>
                <c:pt idx="133">
                  <c:v>38718</c:v>
                </c:pt>
                <c:pt idx="134">
                  <c:v>38749</c:v>
                </c:pt>
                <c:pt idx="135">
                  <c:v>38777</c:v>
                </c:pt>
                <c:pt idx="136">
                  <c:v>38808</c:v>
                </c:pt>
                <c:pt idx="137">
                  <c:v>38838</c:v>
                </c:pt>
                <c:pt idx="138">
                  <c:v>38869</c:v>
                </c:pt>
                <c:pt idx="139">
                  <c:v>38899</c:v>
                </c:pt>
                <c:pt idx="140">
                  <c:v>38930</c:v>
                </c:pt>
                <c:pt idx="141">
                  <c:v>38961</c:v>
                </c:pt>
                <c:pt idx="142">
                  <c:v>38991</c:v>
                </c:pt>
                <c:pt idx="143">
                  <c:v>39022</c:v>
                </c:pt>
                <c:pt idx="144">
                  <c:v>39052</c:v>
                </c:pt>
                <c:pt idx="145">
                  <c:v>39083</c:v>
                </c:pt>
                <c:pt idx="146">
                  <c:v>39114</c:v>
                </c:pt>
                <c:pt idx="147">
                  <c:v>39142</c:v>
                </c:pt>
                <c:pt idx="148">
                  <c:v>39173</c:v>
                </c:pt>
                <c:pt idx="149">
                  <c:v>39203</c:v>
                </c:pt>
                <c:pt idx="150">
                  <c:v>39234</c:v>
                </c:pt>
                <c:pt idx="151">
                  <c:v>39264</c:v>
                </c:pt>
                <c:pt idx="152">
                  <c:v>39295</c:v>
                </c:pt>
                <c:pt idx="153">
                  <c:v>39326</c:v>
                </c:pt>
                <c:pt idx="154">
                  <c:v>39356</c:v>
                </c:pt>
                <c:pt idx="155">
                  <c:v>39387</c:v>
                </c:pt>
                <c:pt idx="156">
                  <c:v>39417</c:v>
                </c:pt>
                <c:pt idx="157">
                  <c:v>39448</c:v>
                </c:pt>
                <c:pt idx="158">
                  <c:v>39479</c:v>
                </c:pt>
                <c:pt idx="159">
                  <c:v>39508</c:v>
                </c:pt>
                <c:pt idx="160">
                  <c:v>39539</c:v>
                </c:pt>
                <c:pt idx="161">
                  <c:v>39569</c:v>
                </c:pt>
                <c:pt idx="162">
                  <c:v>39600</c:v>
                </c:pt>
                <c:pt idx="163">
                  <c:v>39630</c:v>
                </c:pt>
                <c:pt idx="164">
                  <c:v>39661</c:v>
                </c:pt>
                <c:pt idx="165">
                  <c:v>39692</c:v>
                </c:pt>
                <c:pt idx="166">
                  <c:v>39722</c:v>
                </c:pt>
                <c:pt idx="167">
                  <c:v>39753</c:v>
                </c:pt>
                <c:pt idx="168">
                  <c:v>39783</c:v>
                </c:pt>
                <c:pt idx="169">
                  <c:v>39814</c:v>
                </c:pt>
                <c:pt idx="170">
                  <c:v>39845</c:v>
                </c:pt>
                <c:pt idx="171">
                  <c:v>39873</c:v>
                </c:pt>
                <c:pt idx="172">
                  <c:v>39904</c:v>
                </c:pt>
                <c:pt idx="173">
                  <c:v>39934</c:v>
                </c:pt>
                <c:pt idx="174">
                  <c:v>39965</c:v>
                </c:pt>
                <c:pt idx="175">
                  <c:v>39995</c:v>
                </c:pt>
                <c:pt idx="176">
                  <c:v>40026</c:v>
                </c:pt>
                <c:pt idx="177">
                  <c:v>40057</c:v>
                </c:pt>
                <c:pt idx="178">
                  <c:v>40087</c:v>
                </c:pt>
                <c:pt idx="179">
                  <c:v>40118</c:v>
                </c:pt>
                <c:pt idx="180">
                  <c:v>40148</c:v>
                </c:pt>
                <c:pt idx="181">
                  <c:v>40179</c:v>
                </c:pt>
                <c:pt idx="182">
                  <c:v>40210</c:v>
                </c:pt>
                <c:pt idx="183">
                  <c:v>40238</c:v>
                </c:pt>
                <c:pt idx="184">
                  <c:v>40269</c:v>
                </c:pt>
                <c:pt idx="185">
                  <c:v>40299</c:v>
                </c:pt>
                <c:pt idx="186">
                  <c:v>40330</c:v>
                </c:pt>
                <c:pt idx="187">
                  <c:v>40360</c:v>
                </c:pt>
                <c:pt idx="188">
                  <c:v>40391</c:v>
                </c:pt>
                <c:pt idx="189">
                  <c:v>40422</c:v>
                </c:pt>
                <c:pt idx="190">
                  <c:v>40452</c:v>
                </c:pt>
                <c:pt idx="191">
                  <c:v>40483</c:v>
                </c:pt>
                <c:pt idx="192">
                  <c:v>40513</c:v>
                </c:pt>
                <c:pt idx="193">
                  <c:v>40544</c:v>
                </c:pt>
                <c:pt idx="194">
                  <c:v>40575</c:v>
                </c:pt>
                <c:pt idx="195">
                  <c:v>40603</c:v>
                </c:pt>
                <c:pt idx="196">
                  <c:v>40634</c:v>
                </c:pt>
                <c:pt idx="197">
                  <c:v>40664</c:v>
                </c:pt>
                <c:pt idx="198">
                  <c:v>40695</c:v>
                </c:pt>
                <c:pt idx="199">
                  <c:v>40725</c:v>
                </c:pt>
                <c:pt idx="200">
                  <c:v>40756</c:v>
                </c:pt>
                <c:pt idx="201">
                  <c:v>40787</c:v>
                </c:pt>
                <c:pt idx="202">
                  <c:v>40817</c:v>
                </c:pt>
                <c:pt idx="203">
                  <c:v>40848</c:v>
                </c:pt>
                <c:pt idx="204">
                  <c:v>40878</c:v>
                </c:pt>
                <c:pt idx="205">
                  <c:v>40909</c:v>
                </c:pt>
                <c:pt idx="206">
                  <c:v>40940</c:v>
                </c:pt>
                <c:pt idx="207">
                  <c:v>40969</c:v>
                </c:pt>
                <c:pt idx="208">
                  <c:v>41000</c:v>
                </c:pt>
                <c:pt idx="209">
                  <c:v>41030</c:v>
                </c:pt>
                <c:pt idx="210">
                  <c:v>41061</c:v>
                </c:pt>
                <c:pt idx="211">
                  <c:v>41091</c:v>
                </c:pt>
                <c:pt idx="212">
                  <c:v>41122</c:v>
                </c:pt>
                <c:pt idx="213">
                  <c:v>41153</c:v>
                </c:pt>
                <c:pt idx="214">
                  <c:v>41183</c:v>
                </c:pt>
                <c:pt idx="215">
                  <c:v>41214</c:v>
                </c:pt>
                <c:pt idx="216">
                  <c:v>41244</c:v>
                </c:pt>
                <c:pt idx="217">
                  <c:v>41275</c:v>
                </c:pt>
                <c:pt idx="218">
                  <c:v>41306</c:v>
                </c:pt>
                <c:pt idx="219">
                  <c:v>41334</c:v>
                </c:pt>
                <c:pt idx="220">
                  <c:v>41365</c:v>
                </c:pt>
                <c:pt idx="221">
                  <c:v>41395</c:v>
                </c:pt>
                <c:pt idx="222">
                  <c:v>41426</c:v>
                </c:pt>
                <c:pt idx="223">
                  <c:v>41456</c:v>
                </c:pt>
                <c:pt idx="224">
                  <c:v>41487</c:v>
                </c:pt>
                <c:pt idx="225">
                  <c:v>41518</c:v>
                </c:pt>
                <c:pt idx="226">
                  <c:v>41548</c:v>
                </c:pt>
                <c:pt idx="227">
                  <c:v>41579</c:v>
                </c:pt>
                <c:pt idx="228">
                  <c:v>41609</c:v>
                </c:pt>
                <c:pt idx="229">
                  <c:v>41640</c:v>
                </c:pt>
                <c:pt idx="230">
                  <c:v>41671</c:v>
                </c:pt>
                <c:pt idx="231">
                  <c:v>41699</c:v>
                </c:pt>
                <c:pt idx="232">
                  <c:v>41730</c:v>
                </c:pt>
                <c:pt idx="233">
                  <c:v>41760</c:v>
                </c:pt>
                <c:pt idx="234">
                  <c:v>41791</c:v>
                </c:pt>
                <c:pt idx="235">
                  <c:v>41821</c:v>
                </c:pt>
                <c:pt idx="236">
                  <c:v>41852</c:v>
                </c:pt>
                <c:pt idx="237">
                  <c:v>41883</c:v>
                </c:pt>
                <c:pt idx="238">
                  <c:v>41913</c:v>
                </c:pt>
                <c:pt idx="239">
                  <c:v>41944</c:v>
                </c:pt>
                <c:pt idx="240">
                  <c:v>41974</c:v>
                </c:pt>
                <c:pt idx="241">
                  <c:v>42005</c:v>
                </c:pt>
                <c:pt idx="242">
                  <c:v>42036</c:v>
                </c:pt>
                <c:pt idx="243">
                  <c:v>42064</c:v>
                </c:pt>
                <c:pt idx="244">
                  <c:v>42095</c:v>
                </c:pt>
                <c:pt idx="245">
                  <c:v>42125</c:v>
                </c:pt>
                <c:pt idx="246">
                  <c:v>42156</c:v>
                </c:pt>
                <c:pt idx="247">
                  <c:v>42186</c:v>
                </c:pt>
                <c:pt idx="248">
                  <c:v>42217</c:v>
                </c:pt>
                <c:pt idx="249">
                  <c:v>42248</c:v>
                </c:pt>
                <c:pt idx="250">
                  <c:v>42278</c:v>
                </c:pt>
                <c:pt idx="251">
                  <c:v>42309</c:v>
                </c:pt>
                <c:pt idx="252">
                  <c:v>42339</c:v>
                </c:pt>
                <c:pt idx="253">
                  <c:v>42370</c:v>
                </c:pt>
                <c:pt idx="254">
                  <c:v>42401</c:v>
                </c:pt>
                <c:pt idx="255">
                  <c:v>42430</c:v>
                </c:pt>
                <c:pt idx="256">
                  <c:v>42461</c:v>
                </c:pt>
                <c:pt idx="257">
                  <c:v>42491</c:v>
                </c:pt>
                <c:pt idx="258">
                  <c:v>42522</c:v>
                </c:pt>
                <c:pt idx="259">
                  <c:v>42552</c:v>
                </c:pt>
                <c:pt idx="260">
                  <c:v>42583</c:v>
                </c:pt>
                <c:pt idx="261">
                  <c:v>42614</c:v>
                </c:pt>
                <c:pt idx="262">
                  <c:v>42644</c:v>
                </c:pt>
                <c:pt idx="263">
                  <c:v>42675</c:v>
                </c:pt>
                <c:pt idx="264">
                  <c:v>42705</c:v>
                </c:pt>
                <c:pt idx="265">
                  <c:v>42736</c:v>
                </c:pt>
                <c:pt idx="266">
                  <c:v>42767</c:v>
                </c:pt>
                <c:pt idx="267">
                  <c:v>42795</c:v>
                </c:pt>
                <c:pt idx="268">
                  <c:v>42826</c:v>
                </c:pt>
                <c:pt idx="269">
                  <c:v>42856</c:v>
                </c:pt>
                <c:pt idx="270">
                  <c:v>42887</c:v>
                </c:pt>
                <c:pt idx="271">
                  <c:v>42917</c:v>
                </c:pt>
                <c:pt idx="272">
                  <c:v>42948</c:v>
                </c:pt>
                <c:pt idx="273">
                  <c:v>42979</c:v>
                </c:pt>
                <c:pt idx="274">
                  <c:v>43009</c:v>
                </c:pt>
                <c:pt idx="275">
                  <c:v>43040</c:v>
                </c:pt>
                <c:pt idx="276">
                  <c:v>43070</c:v>
                </c:pt>
                <c:pt idx="277">
                  <c:v>43101</c:v>
                </c:pt>
                <c:pt idx="278">
                  <c:v>43132</c:v>
                </c:pt>
                <c:pt idx="279">
                  <c:v>43160</c:v>
                </c:pt>
                <c:pt idx="280">
                  <c:v>43191</c:v>
                </c:pt>
                <c:pt idx="281">
                  <c:v>43221</c:v>
                </c:pt>
                <c:pt idx="282">
                  <c:v>43252</c:v>
                </c:pt>
                <c:pt idx="283">
                  <c:v>43282</c:v>
                </c:pt>
                <c:pt idx="284">
                  <c:v>43313</c:v>
                </c:pt>
                <c:pt idx="285">
                  <c:v>43344</c:v>
                </c:pt>
                <c:pt idx="286">
                  <c:v>43374</c:v>
                </c:pt>
                <c:pt idx="287">
                  <c:v>43405</c:v>
                </c:pt>
                <c:pt idx="288">
                  <c:v>43435</c:v>
                </c:pt>
                <c:pt idx="289">
                  <c:v>43466</c:v>
                </c:pt>
                <c:pt idx="290">
                  <c:v>43497</c:v>
                </c:pt>
                <c:pt idx="291">
                  <c:v>43525</c:v>
                </c:pt>
                <c:pt idx="292">
                  <c:v>43556</c:v>
                </c:pt>
                <c:pt idx="293">
                  <c:v>43586</c:v>
                </c:pt>
                <c:pt idx="294">
                  <c:v>43617</c:v>
                </c:pt>
                <c:pt idx="295">
                  <c:v>43647</c:v>
                </c:pt>
                <c:pt idx="296">
                  <c:v>43678</c:v>
                </c:pt>
                <c:pt idx="297">
                  <c:v>43709</c:v>
                </c:pt>
                <c:pt idx="298">
                  <c:v>43739</c:v>
                </c:pt>
                <c:pt idx="299">
                  <c:v>43770</c:v>
                </c:pt>
                <c:pt idx="300">
                  <c:v>43800</c:v>
                </c:pt>
                <c:pt idx="301">
                  <c:v>43831</c:v>
                </c:pt>
                <c:pt idx="302">
                  <c:v>43862</c:v>
                </c:pt>
                <c:pt idx="303">
                  <c:v>43891</c:v>
                </c:pt>
                <c:pt idx="304">
                  <c:v>43922</c:v>
                </c:pt>
                <c:pt idx="305">
                  <c:v>43952</c:v>
                </c:pt>
                <c:pt idx="306">
                  <c:v>43983</c:v>
                </c:pt>
                <c:pt idx="307">
                  <c:v>44013</c:v>
                </c:pt>
                <c:pt idx="308">
                  <c:v>44044</c:v>
                </c:pt>
                <c:pt idx="309">
                  <c:v>44075</c:v>
                </c:pt>
                <c:pt idx="310">
                  <c:v>44105</c:v>
                </c:pt>
                <c:pt idx="311">
                  <c:v>44136</c:v>
                </c:pt>
                <c:pt idx="312">
                  <c:v>44166</c:v>
                </c:pt>
                <c:pt idx="313">
                  <c:v>44197</c:v>
                </c:pt>
                <c:pt idx="314">
                  <c:v>44228</c:v>
                </c:pt>
                <c:pt idx="315">
                  <c:v>44256</c:v>
                </c:pt>
                <c:pt idx="316">
                  <c:v>44287</c:v>
                </c:pt>
                <c:pt idx="317">
                  <c:v>44317</c:v>
                </c:pt>
                <c:pt idx="318">
                  <c:v>44348</c:v>
                </c:pt>
                <c:pt idx="319">
                  <c:v>44378</c:v>
                </c:pt>
                <c:pt idx="320">
                  <c:v>44409</c:v>
                </c:pt>
                <c:pt idx="321">
                  <c:v>44440</c:v>
                </c:pt>
                <c:pt idx="322">
                  <c:v>44470</c:v>
                </c:pt>
                <c:pt idx="323">
                  <c:v>44501</c:v>
                </c:pt>
                <c:pt idx="324">
                  <c:v>44531</c:v>
                </c:pt>
                <c:pt idx="325">
                  <c:v>44562</c:v>
                </c:pt>
                <c:pt idx="326">
                  <c:v>44593</c:v>
                </c:pt>
                <c:pt idx="327">
                  <c:v>44621</c:v>
                </c:pt>
                <c:pt idx="328">
                  <c:v>44652</c:v>
                </c:pt>
                <c:pt idx="329">
                  <c:v>44682</c:v>
                </c:pt>
                <c:pt idx="330">
                  <c:v>44713</c:v>
                </c:pt>
                <c:pt idx="331">
                  <c:v>44743</c:v>
                </c:pt>
                <c:pt idx="332">
                  <c:v>44774</c:v>
                </c:pt>
                <c:pt idx="333">
                  <c:v>44805</c:v>
                </c:pt>
                <c:pt idx="334">
                  <c:v>44835</c:v>
                </c:pt>
                <c:pt idx="335">
                  <c:v>44866</c:v>
                </c:pt>
                <c:pt idx="336">
                  <c:v>44896</c:v>
                </c:pt>
                <c:pt idx="337">
                  <c:v>44927</c:v>
                </c:pt>
                <c:pt idx="338">
                  <c:v>44958</c:v>
                </c:pt>
                <c:pt idx="339">
                  <c:v>44986</c:v>
                </c:pt>
                <c:pt idx="340">
                  <c:v>45017</c:v>
                </c:pt>
                <c:pt idx="341">
                  <c:v>45047</c:v>
                </c:pt>
                <c:pt idx="342">
                  <c:v>45078</c:v>
                </c:pt>
                <c:pt idx="343">
                  <c:v>45108</c:v>
                </c:pt>
                <c:pt idx="344">
                  <c:v>45139</c:v>
                </c:pt>
                <c:pt idx="345">
                  <c:v>45170</c:v>
                </c:pt>
                <c:pt idx="346">
                  <c:v>45200</c:v>
                </c:pt>
                <c:pt idx="347">
                  <c:v>45231</c:v>
                </c:pt>
                <c:pt idx="348">
                  <c:v>45261</c:v>
                </c:pt>
                <c:pt idx="349">
                  <c:v>45292</c:v>
                </c:pt>
                <c:pt idx="350">
                  <c:v>45323</c:v>
                </c:pt>
                <c:pt idx="351">
                  <c:v>45352</c:v>
                </c:pt>
                <c:pt idx="352">
                  <c:v>45383</c:v>
                </c:pt>
                <c:pt idx="353">
                  <c:v>45413</c:v>
                </c:pt>
                <c:pt idx="354">
                  <c:v>45444</c:v>
                </c:pt>
                <c:pt idx="355">
                  <c:v>45474</c:v>
                </c:pt>
                <c:pt idx="356">
                  <c:v>45505</c:v>
                </c:pt>
                <c:pt idx="357">
                  <c:v>45536</c:v>
                </c:pt>
                <c:pt idx="358">
                  <c:v>45566</c:v>
                </c:pt>
                <c:pt idx="359">
                  <c:v>45597</c:v>
                </c:pt>
                <c:pt idx="360">
                  <c:v>45627</c:v>
                </c:pt>
                <c:pt idx="361">
                  <c:v>45658</c:v>
                </c:pt>
                <c:pt idx="362">
                  <c:v>45689</c:v>
                </c:pt>
                <c:pt idx="363">
                  <c:v>45717</c:v>
                </c:pt>
                <c:pt idx="364">
                  <c:v>45748</c:v>
                </c:pt>
                <c:pt idx="365">
                  <c:v>45778</c:v>
                </c:pt>
                <c:pt idx="366">
                  <c:v>45809</c:v>
                </c:pt>
                <c:pt idx="367">
                  <c:v>45839</c:v>
                </c:pt>
                <c:pt idx="368">
                  <c:v>45870</c:v>
                </c:pt>
                <c:pt idx="369">
                  <c:v>45901</c:v>
                </c:pt>
                <c:pt idx="370">
                  <c:v>45931</c:v>
                </c:pt>
                <c:pt idx="371">
                  <c:v>45962</c:v>
                </c:pt>
                <c:pt idx="372">
                  <c:v>45992</c:v>
                </c:pt>
                <c:pt idx="373">
                  <c:v>46023</c:v>
                </c:pt>
                <c:pt idx="374">
                  <c:v>46054</c:v>
                </c:pt>
                <c:pt idx="375">
                  <c:v>46082</c:v>
                </c:pt>
                <c:pt idx="376">
                  <c:v>46113</c:v>
                </c:pt>
                <c:pt idx="377">
                  <c:v>46143</c:v>
                </c:pt>
                <c:pt idx="378">
                  <c:v>46174</c:v>
                </c:pt>
                <c:pt idx="379">
                  <c:v>46204</c:v>
                </c:pt>
                <c:pt idx="380">
                  <c:v>46235</c:v>
                </c:pt>
                <c:pt idx="381">
                  <c:v>46266</c:v>
                </c:pt>
                <c:pt idx="382">
                  <c:v>46296</c:v>
                </c:pt>
                <c:pt idx="383">
                  <c:v>46327</c:v>
                </c:pt>
                <c:pt idx="384">
                  <c:v>46357</c:v>
                </c:pt>
              </c:numCache>
            </c:numRef>
          </c:cat>
          <c:val>
            <c:numRef>
              <c:f>Proyeccion_NPL!$BQ$5:$BQ$389</c:f>
              <c:numCache>
                <c:formatCode>0.0</c:formatCode>
                <c:ptCount val="385"/>
                <c:pt idx="0">
                  <c:v>3.4425671334551011</c:v>
                </c:pt>
                <c:pt idx="1">
                  <c:v>3.3324006005448075</c:v>
                </c:pt>
                <c:pt idx="2">
                  <c:v>3.4071998316810306</c:v>
                </c:pt>
                <c:pt idx="3">
                  <c:v>3.389094228540237</c:v>
                </c:pt>
                <c:pt idx="4">
                  <c:v>3.5016629422581289</c:v>
                </c:pt>
                <c:pt idx="5">
                  <c:v>3.2996220706795234</c:v>
                </c:pt>
                <c:pt idx="6">
                  <c:v>3.4881416241795229</c:v>
                </c:pt>
                <c:pt idx="7">
                  <c:v>3.3894859298182118</c:v>
                </c:pt>
                <c:pt idx="8">
                  <c:v>3.4582013963710989</c:v>
                </c:pt>
                <c:pt idx="9">
                  <c:v>3.4051052398877362</c:v>
                </c:pt>
                <c:pt idx="10">
                  <c:v>3.4316734534718658</c:v>
                </c:pt>
                <c:pt idx="11">
                  <c:v>3.5578541868936298</c:v>
                </c:pt>
                <c:pt idx="12">
                  <c:v>3.4565472984144083</c:v>
                </c:pt>
                <c:pt idx="13">
                  <c:v>3.7017238109819282</c:v>
                </c:pt>
                <c:pt idx="14">
                  <c:v>3.6985956597254224</c:v>
                </c:pt>
                <c:pt idx="15">
                  <c:v>3.71786087351281</c:v>
                </c:pt>
                <c:pt idx="16">
                  <c:v>3.8267344680218258</c:v>
                </c:pt>
                <c:pt idx="17">
                  <c:v>3.8915532980400882</c:v>
                </c:pt>
                <c:pt idx="18">
                  <c:v>3.9455128128947248</c:v>
                </c:pt>
                <c:pt idx="19">
                  <c:v>3.9902645576265314</c:v>
                </c:pt>
                <c:pt idx="20">
                  <c:v>4.0288037958329719</c:v>
                </c:pt>
                <c:pt idx="21">
                  <c:v>4.1955760666968311</c:v>
                </c:pt>
                <c:pt idx="22">
                  <c:v>4.3271528418553249</c:v>
                </c:pt>
                <c:pt idx="23">
                  <c:v>4.5627599048144747</c:v>
                </c:pt>
                <c:pt idx="24">
                  <c:v>4.6944246872747772</c:v>
                </c:pt>
                <c:pt idx="25">
                  <c:v>4.9771301793182001</c:v>
                </c:pt>
                <c:pt idx="26">
                  <c:v>5.1322710632147643</c:v>
                </c:pt>
                <c:pt idx="27">
                  <c:v>5.3526657766364636</c:v>
                </c:pt>
                <c:pt idx="28">
                  <c:v>5.3903138693336601</c:v>
                </c:pt>
                <c:pt idx="29">
                  <c:v>5.7118974965491125</c:v>
                </c:pt>
                <c:pt idx="30">
                  <c:v>5.9108520217618521</c:v>
                </c:pt>
                <c:pt idx="31">
                  <c:v>6.1899023682379308</c:v>
                </c:pt>
                <c:pt idx="32">
                  <c:v>6.2162956542977277</c:v>
                </c:pt>
                <c:pt idx="33">
                  <c:v>6.1895181322170947</c:v>
                </c:pt>
                <c:pt idx="34">
                  <c:v>6.4438443986129839</c:v>
                </c:pt>
                <c:pt idx="35">
                  <c:v>6.4680566453725943</c:v>
                </c:pt>
                <c:pt idx="36">
                  <c:v>6.4260170345568399</c:v>
                </c:pt>
                <c:pt idx="37">
                  <c:v>6.6465064808571315</c:v>
                </c:pt>
                <c:pt idx="38">
                  <c:v>6.8572371852120524</c:v>
                </c:pt>
                <c:pt idx="39">
                  <c:v>7.1362037686694908</c:v>
                </c:pt>
                <c:pt idx="40">
                  <c:v>7.1777155768391205</c:v>
                </c:pt>
                <c:pt idx="41">
                  <c:v>7.2704117168776827</c:v>
                </c:pt>
                <c:pt idx="42">
                  <c:v>7.1176919160113039</c:v>
                </c:pt>
                <c:pt idx="43">
                  <c:v>7.2006351906907708</c:v>
                </c:pt>
                <c:pt idx="44">
                  <c:v>7.5847014038882259</c:v>
                </c:pt>
                <c:pt idx="45">
                  <c:v>8.046225407659815</c:v>
                </c:pt>
                <c:pt idx="46">
                  <c:v>8.5560948132666024</c:v>
                </c:pt>
                <c:pt idx="47">
                  <c:v>9.1527376301542063</c:v>
                </c:pt>
                <c:pt idx="48">
                  <c:v>9.7478581574708763</c:v>
                </c:pt>
                <c:pt idx="49">
                  <c:v>11.113964777323678</c:v>
                </c:pt>
                <c:pt idx="50">
                  <c:v>12.249147368880843</c:v>
                </c:pt>
                <c:pt idx="51">
                  <c:v>13.245895345401927</c:v>
                </c:pt>
                <c:pt idx="52">
                  <c:v>14.593728058149971</c:v>
                </c:pt>
                <c:pt idx="53">
                  <c:v>12.269468828502678</c:v>
                </c:pt>
                <c:pt idx="54">
                  <c:v>12.988368110374893</c:v>
                </c:pt>
                <c:pt idx="55">
                  <c:v>13.556636698698</c:v>
                </c:pt>
                <c:pt idx="56">
                  <c:v>14.876691012163143</c:v>
                </c:pt>
                <c:pt idx="57">
                  <c:v>15.013198055976638</c:v>
                </c:pt>
                <c:pt idx="58">
                  <c:v>17.085916760043062</c:v>
                </c:pt>
                <c:pt idx="59">
                  <c:v>20.195300824857195</c:v>
                </c:pt>
                <c:pt idx="60">
                  <c:v>18.831026816043167</c:v>
                </c:pt>
                <c:pt idx="61">
                  <c:v>18.207952159249263</c:v>
                </c:pt>
                <c:pt idx="62">
                  <c:v>16.342422056108628</c:v>
                </c:pt>
                <c:pt idx="63">
                  <c:v>15.136161377872504</c:v>
                </c:pt>
                <c:pt idx="64">
                  <c:v>12.969921254870012</c:v>
                </c:pt>
                <c:pt idx="65">
                  <c:v>12.419384317490648</c:v>
                </c:pt>
                <c:pt idx="66">
                  <c:v>12.012189835255818</c:v>
                </c:pt>
                <c:pt idx="67">
                  <c:v>14.053927216826608</c:v>
                </c:pt>
                <c:pt idx="68">
                  <c:v>16.149273977449127</c:v>
                </c:pt>
                <c:pt idx="69">
                  <c:v>18.376133999858563</c:v>
                </c:pt>
                <c:pt idx="70">
                  <c:v>18.232079591936127</c:v>
                </c:pt>
                <c:pt idx="71">
                  <c:v>19.472522270694355</c:v>
                </c:pt>
                <c:pt idx="72">
                  <c:v>19.737414414282643</c:v>
                </c:pt>
                <c:pt idx="73">
                  <c:v>20.352127797186199</c:v>
                </c:pt>
                <c:pt idx="74">
                  <c:v>20.743161627667796</c:v>
                </c:pt>
                <c:pt idx="75">
                  <c:v>21.190715460773141</c:v>
                </c:pt>
                <c:pt idx="76">
                  <c:v>20.166567391439358</c:v>
                </c:pt>
                <c:pt idx="77">
                  <c:v>19.781738572042126</c:v>
                </c:pt>
                <c:pt idx="78">
                  <c:v>19.926191747152046</c:v>
                </c:pt>
                <c:pt idx="79">
                  <c:v>20.066489786967061</c:v>
                </c:pt>
                <c:pt idx="80">
                  <c:v>20.67341532155481</c:v>
                </c:pt>
                <c:pt idx="81">
                  <c:v>21.429407458977252</c:v>
                </c:pt>
                <c:pt idx="82">
                  <c:v>21.328019872333773</c:v>
                </c:pt>
                <c:pt idx="83">
                  <c:v>21.818172868940454</c:v>
                </c:pt>
                <c:pt idx="84">
                  <c:v>21.440554233969657</c:v>
                </c:pt>
                <c:pt idx="85">
                  <c:v>22.076683739471367</c:v>
                </c:pt>
                <c:pt idx="86">
                  <c:v>22.185718273323914</c:v>
                </c:pt>
                <c:pt idx="87">
                  <c:v>22.514748580807947</c:v>
                </c:pt>
                <c:pt idx="88">
                  <c:v>22.625732657036089</c:v>
                </c:pt>
                <c:pt idx="89">
                  <c:v>23.623377637343207</c:v>
                </c:pt>
                <c:pt idx="90">
                  <c:v>23.848997621114819</c:v>
                </c:pt>
                <c:pt idx="91">
                  <c:v>23.822784249025723</c:v>
                </c:pt>
                <c:pt idx="92">
                  <c:v>23.764251371275101</c:v>
                </c:pt>
                <c:pt idx="93">
                  <c:v>23.952786459815265</c:v>
                </c:pt>
                <c:pt idx="94">
                  <c:v>23.940550799982656</c:v>
                </c:pt>
                <c:pt idx="95">
                  <c:v>25.290864696083133</c:v>
                </c:pt>
                <c:pt idx="96">
                  <c:v>24.627599035056882</c:v>
                </c:pt>
                <c:pt idx="97">
                  <c:v>24.685488352490935</c:v>
                </c:pt>
                <c:pt idx="98">
                  <c:v>24.39318218020821</c:v>
                </c:pt>
                <c:pt idx="99">
                  <c:v>24.248879103005937</c:v>
                </c:pt>
                <c:pt idx="100">
                  <c:v>24.165101729960515</c:v>
                </c:pt>
                <c:pt idx="101">
                  <c:v>24.06191388159759</c:v>
                </c:pt>
                <c:pt idx="102">
                  <c:v>24.575370317156295</c:v>
                </c:pt>
                <c:pt idx="103">
                  <c:v>24.470541542112915</c:v>
                </c:pt>
                <c:pt idx="104">
                  <c:v>24.528860847747733</c:v>
                </c:pt>
                <c:pt idx="105">
                  <c:v>24.393213396026653</c:v>
                </c:pt>
                <c:pt idx="106">
                  <c:v>24.264124320027641</c:v>
                </c:pt>
                <c:pt idx="107">
                  <c:v>24.849634762000573</c:v>
                </c:pt>
                <c:pt idx="108">
                  <c:v>23.551770356519803</c:v>
                </c:pt>
                <c:pt idx="109">
                  <c:v>23.624986885156108</c:v>
                </c:pt>
                <c:pt idx="110">
                  <c:v>23.195031482555748</c:v>
                </c:pt>
                <c:pt idx="111">
                  <c:v>22.697535440352894</c:v>
                </c:pt>
                <c:pt idx="112">
                  <c:v>22.39457253019232</c:v>
                </c:pt>
                <c:pt idx="113">
                  <c:v>21.298566172682094</c:v>
                </c:pt>
                <c:pt idx="114">
                  <c:v>17.479667399318604</c:v>
                </c:pt>
                <c:pt idx="115">
                  <c:v>17.308532227607532</c:v>
                </c:pt>
                <c:pt idx="116">
                  <c:v>15.203057900668307</c:v>
                </c:pt>
                <c:pt idx="117">
                  <c:v>12.80583094648482</c:v>
                </c:pt>
                <c:pt idx="118">
                  <c:v>12.805446783694618</c:v>
                </c:pt>
                <c:pt idx="119">
                  <c:v>11.993269712800963</c:v>
                </c:pt>
                <c:pt idx="120">
                  <c:v>9.8190404568318854</c:v>
                </c:pt>
                <c:pt idx="121">
                  <c:v>10.049229261835665</c:v>
                </c:pt>
                <c:pt idx="122">
                  <c:v>9.8858193402318228</c:v>
                </c:pt>
                <c:pt idx="123">
                  <c:v>8.930480102327456</c:v>
                </c:pt>
                <c:pt idx="124">
                  <c:v>8.7384731417666401</c:v>
                </c:pt>
                <c:pt idx="125">
                  <c:v>8.8157241228413863</c:v>
                </c:pt>
                <c:pt idx="126">
                  <c:v>8.5732630590438106</c:v>
                </c:pt>
                <c:pt idx="127">
                  <c:v>8.384537352636972</c:v>
                </c:pt>
                <c:pt idx="128">
                  <c:v>8.3493589222510352</c:v>
                </c:pt>
                <c:pt idx="129">
                  <c:v>8.2923100748048348</c:v>
                </c:pt>
                <c:pt idx="130">
                  <c:v>8.1189777633814195</c:v>
                </c:pt>
                <c:pt idx="131">
                  <c:v>7.7224074425808977</c:v>
                </c:pt>
                <c:pt idx="132">
                  <c:v>5.9631548121790363</c:v>
                </c:pt>
                <c:pt idx="133">
                  <c:v>6.1097467046964011</c:v>
                </c:pt>
                <c:pt idx="134">
                  <c:v>5.9918120553950311</c:v>
                </c:pt>
                <c:pt idx="135">
                  <c:v>5.8981583111933</c:v>
                </c:pt>
                <c:pt idx="136">
                  <c:v>5.5874851794437479</c:v>
                </c:pt>
                <c:pt idx="137">
                  <c:v>5.4333813804685835</c:v>
                </c:pt>
                <c:pt idx="138">
                  <c:v>4.8189732546976964</c:v>
                </c:pt>
                <c:pt idx="139">
                  <c:v>4.5562299544302585</c:v>
                </c:pt>
                <c:pt idx="140">
                  <c:v>4.4164662513710082</c:v>
                </c:pt>
                <c:pt idx="141">
                  <c:v>4.1707696221623269</c:v>
                </c:pt>
                <c:pt idx="142">
                  <c:v>4.4297006217966794</c:v>
                </c:pt>
                <c:pt idx="143">
                  <c:v>4.4405333476866797</c:v>
                </c:pt>
                <c:pt idx="144">
                  <c:v>4.4603132155023797</c:v>
                </c:pt>
                <c:pt idx="145">
                  <c:v>4.3720816946750247</c:v>
                </c:pt>
                <c:pt idx="146">
                  <c:v>4.0057797146305907</c:v>
                </c:pt>
                <c:pt idx="147">
                  <c:v>3.9018087111309199</c:v>
                </c:pt>
                <c:pt idx="148">
                  <c:v>3.8604811961285361</c:v>
                </c:pt>
                <c:pt idx="149">
                  <c:v>3.7524803571938139</c:v>
                </c:pt>
                <c:pt idx="150">
                  <c:v>3.7932164989113697</c:v>
                </c:pt>
                <c:pt idx="151">
                  <c:v>4.2178663746592457</c:v>
                </c:pt>
                <c:pt idx="152">
                  <c:v>3.9702171732270983</c:v>
                </c:pt>
                <c:pt idx="153">
                  <c:v>3.9950042485311905</c:v>
                </c:pt>
                <c:pt idx="154">
                  <c:v>4.0660278781678842</c:v>
                </c:pt>
                <c:pt idx="155">
                  <c:v>4.2683891370818836</c:v>
                </c:pt>
                <c:pt idx="156">
                  <c:v>4.2040652902978568</c:v>
                </c:pt>
                <c:pt idx="157">
                  <c:v>4.4224921431993671</c:v>
                </c:pt>
                <c:pt idx="158">
                  <c:v>3.9853499077321333</c:v>
                </c:pt>
                <c:pt idx="159">
                  <c:v>3.9794015699820626</c:v>
                </c:pt>
                <c:pt idx="160">
                  <c:v>3.93914886413766</c:v>
                </c:pt>
                <c:pt idx="161">
                  <c:v>4.0803739892980531</c:v>
                </c:pt>
                <c:pt idx="162">
                  <c:v>3.9714608909728528</c:v>
                </c:pt>
                <c:pt idx="163">
                  <c:v>3.8762106968930254</c:v>
                </c:pt>
                <c:pt idx="164">
                  <c:v>4.020713314404226</c:v>
                </c:pt>
                <c:pt idx="165">
                  <c:v>3.9844104644231706</c:v>
                </c:pt>
                <c:pt idx="166">
                  <c:v>3.9945780157964141</c:v>
                </c:pt>
                <c:pt idx="167">
                  <c:v>4.1988666227933411</c:v>
                </c:pt>
                <c:pt idx="168">
                  <c:v>4.3238044982552486</c:v>
                </c:pt>
                <c:pt idx="169">
                  <c:v>4.4195432664555376</c:v>
                </c:pt>
                <c:pt idx="170">
                  <c:v>4.4513765041115985</c:v>
                </c:pt>
                <c:pt idx="171">
                  <c:v>4.661240902498859</c:v>
                </c:pt>
                <c:pt idx="172">
                  <c:v>4.654191852439995</c:v>
                </c:pt>
                <c:pt idx="173">
                  <c:v>4.929239987651143</c:v>
                </c:pt>
                <c:pt idx="174">
                  <c:v>4.6112802358327025</c:v>
                </c:pt>
                <c:pt idx="175">
                  <c:v>4.5131168708484122</c:v>
                </c:pt>
                <c:pt idx="176">
                  <c:v>4.7372662412427022</c:v>
                </c:pt>
                <c:pt idx="177">
                  <c:v>4.6099961852381526</c:v>
                </c:pt>
                <c:pt idx="178">
                  <c:v>4.5661384503228888</c:v>
                </c:pt>
                <c:pt idx="179">
                  <c:v>4.5098300634851114</c:v>
                </c:pt>
                <c:pt idx="180">
                  <c:v>4.1465220839881214</c:v>
                </c:pt>
                <c:pt idx="181">
                  <c:v>4.1863501081118777</c:v>
                </c:pt>
                <c:pt idx="182">
                  <c:v>4.1381217423653496</c:v>
                </c:pt>
                <c:pt idx="183">
                  <c:v>3.9879828529722778</c:v>
                </c:pt>
                <c:pt idx="184">
                  <c:v>4.1495676933657881</c:v>
                </c:pt>
                <c:pt idx="185">
                  <c:v>3.9988865580651582</c:v>
                </c:pt>
                <c:pt idx="186">
                  <c:v>3.8563943595346748</c:v>
                </c:pt>
                <c:pt idx="187">
                  <c:v>3.9230372896603276</c:v>
                </c:pt>
                <c:pt idx="188">
                  <c:v>3.7579756054906919</c:v>
                </c:pt>
                <c:pt idx="189">
                  <c:v>3.6046596160635271</c:v>
                </c:pt>
                <c:pt idx="190">
                  <c:v>3.563553666829983</c:v>
                </c:pt>
                <c:pt idx="191">
                  <c:v>3.4885065040186363</c:v>
                </c:pt>
                <c:pt idx="192">
                  <c:v>3.9390678654718876</c:v>
                </c:pt>
                <c:pt idx="193">
                  <c:v>3.8889778881969344</c:v>
                </c:pt>
                <c:pt idx="194">
                  <c:v>3.7128558278184611</c:v>
                </c:pt>
                <c:pt idx="195">
                  <c:v>3.476258822353377</c:v>
                </c:pt>
                <c:pt idx="196">
                  <c:v>3.2926878757513593</c:v>
                </c:pt>
                <c:pt idx="197">
                  <c:v>3.1433772197191825</c:v>
                </c:pt>
                <c:pt idx="198">
                  <c:v>3.071491327221783</c:v>
                </c:pt>
                <c:pt idx="199">
                  <c:v>2.9821973095964447</c:v>
                </c:pt>
                <c:pt idx="200">
                  <c:v>2.8245625900349767</c:v>
                </c:pt>
                <c:pt idx="201">
                  <c:v>2.7742799919503311</c:v>
                </c:pt>
                <c:pt idx="202">
                  <c:v>2.7404291555779747</c:v>
                </c:pt>
                <c:pt idx="203">
                  <c:v>2.7524789979663762</c:v>
                </c:pt>
                <c:pt idx="204">
                  <c:v>2.6005383191239981</c:v>
                </c:pt>
                <c:pt idx="205">
                  <c:v>2.639198413467521</c:v>
                </c:pt>
                <c:pt idx="206">
                  <c:v>2.6096151143676036</c:v>
                </c:pt>
                <c:pt idx="207">
                  <c:v>2.5326835705495956</c:v>
                </c:pt>
                <c:pt idx="208">
                  <c:v>2.513869859356809</c:v>
                </c:pt>
                <c:pt idx="209">
                  <c:v>2.5301014281002931</c:v>
                </c:pt>
                <c:pt idx="210">
                  <c:v>2.4841263276198737</c:v>
                </c:pt>
                <c:pt idx="211">
                  <c:v>2.4794166311624095</c:v>
                </c:pt>
                <c:pt idx="212">
                  <c:v>2.4724644569885217</c:v>
                </c:pt>
                <c:pt idx="213">
                  <c:v>2.4324069856392025</c:v>
                </c:pt>
                <c:pt idx="214">
                  <c:v>2.3865100661343592</c:v>
                </c:pt>
                <c:pt idx="215">
                  <c:v>2.443202889782385</c:v>
                </c:pt>
                <c:pt idx="216">
                  <c:v>2.3495940478989099</c:v>
                </c:pt>
                <c:pt idx="217">
                  <c:v>2.4077684806723294</c:v>
                </c:pt>
                <c:pt idx="218">
                  <c:v>2.3875929176297688</c:v>
                </c:pt>
                <c:pt idx="219">
                  <c:v>2.374202901174828</c:v>
                </c:pt>
                <c:pt idx="220">
                  <c:v>2.3714416806878287</c:v>
                </c:pt>
                <c:pt idx="221">
                  <c:v>2.3694025092565476</c:v>
                </c:pt>
                <c:pt idx="222">
                  <c:v>2.3329227736352802</c:v>
                </c:pt>
                <c:pt idx="223">
                  <c:v>2.2530450889375722</c:v>
                </c:pt>
                <c:pt idx="224">
                  <c:v>2.2323059756870993</c:v>
                </c:pt>
                <c:pt idx="225">
                  <c:v>2.1774744925590515</c:v>
                </c:pt>
                <c:pt idx="226">
                  <c:v>2.112591760977061</c:v>
                </c:pt>
                <c:pt idx="227">
                  <c:v>2.0964073337215829</c:v>
                </c:pt>
                <c:pt idx="228">
                  <c:v>2.0233273913170629</c:v>
                </c:pt>
                <c:pt idx="229">
                  <c:v>2.0651314808806989</c:v>
                </c:pt>
                <c:pt idx="230">
                  <c:v>2.0310182961468413</c:v>
                </c:pt>
                <c:pt idx="231">
                  <c:v>2.0012142578650201</c:v>
                </c:pt>
                <c:pt idx="232">
                  <c:v>2.0281038606526742</c:v>
                </c:pt>
                <c:pt idx="233">
                  <c:v>1.9890904861980596</c:v>
                </c:pt>
                <c:pt idx="234">
                  <c:v>2.0171841394912216</c:v>
                </c:pt>
                <c:pt idx="235">
                  <c:v>2.0014293396506413</c:v>
                </c:pt>
                <c:pt idx="236">
                  <c:v>2.0356031138850437</c:v>
                </c:pt>
                <c:pt idx="237">
                  <c:v>2.0868293257521668</c:v>
                </c:pt>
                <c:pt idx="238">
                  <c:v>2.1117984860436714</c:v>
                </c:pt>
                <c:pt idx="239">
                  <c:v>2.1572620339295763</c:v>
                </c:pt>
                <c:pt idx="240">
                  <c:v>2.1494362655214188</c:v>
                </c:pt>
                <c:pt idx="241">
                  <c:v>2.7592277787037172</c:v>
                </c:pt>
                <c:pt idx="242">
                  <c:v>2.6990777035176765</c:v>
                </c:pt>
                <c:pt idx="243">
                  <c:v>2.3417714135686687</c:v>
                </c:pt>
                <c:pt idx="244">
                  <c:v>2.3728707454598359</c:v>
                </c:pt>
                <c:pt idx="245">
                  <c:v>2.3891586264834648</c:v>
                </c:pt>
                <c:pt idx="246">
                  <c:v>2.4205176011259941</c:v>
                </c:pt>
                <c:pt idx="247">
                  <c:v>2.4428930335420938</c:v>
                </c:pt>
                <c:pt idx="248">
                  <c:v>2.5085309313445259</c:v>
                </c:pt>
                <c:pt idx="249">
                  <c:v>2.4849424601426584</c:v>
                </c:pt>
                <c:pt idx="250">
                  <c:v>2.5363575273173082</c:v>
                </c:pt>
                <c:pt idx="251">
                  <c:v>2.6054650155206907</c:v>
                </c:pt>
                <c:pt idx="252">
                  <c:v>2.5320663889500303</c:v>
                </c:pt>
                <c:pt idx="253">
                  <c:v>2.6194268108996845</c:v>
                </c:pt>
                <c:pt idx="254">
                  <c:v>2.5621568970602415</c:v>
                </c:pt>
                <c:pt idx="255">
                  <c:v>2.5904433071076909</c:v>
                </c:pt>
                <c:pt idx="256">
                  <c:v>2.6233963122147865</c:v>
                </c:pt>
                <c:pt idx="257">
                  <c:v>2.6466730950452395</c:v>
                </c:pt>
                <c:pt idx="258">
                  <c:v>2.6405288373794149</c:v>
                </c:pt>
                <c:pt idx="259">
                  <c:v>2.7167014587898768</c:v>
                </c:pt>
                <c:pt idx="260">
                  <c:v>2.7587694885339338</c:v>
                </c:pt>
                <c:pt idx="261">
                  <c:v>2.8104991220269873</c:v>
                </c:pt>
                <c:pt idx="262">
                  <c:v>2.8424869827114652</c:v>
                </c:pt>
                <c:pt idx="263">
                  <c:v>2.9134890612534066</c:v>
                </c:pt>
                <c:pt idx="264">
                  <c:v>2.8841697141529852</c:v>
                </c:pt>
                <c:pt idx="265">
                  <c:v>3.040188643603003</c:v>
                </c:pt>
                <c:pt idx="266">
                  <c:v>3.0364433863158902</c:v>
                </c:pt>
                <c:pt idx="267">
                  <c:v>3.0921633053569364</c:v>
                </c:pt>
                <c:pt idx="268">
                  <c:v>3.1847149226295652</c:v>
                </c:pt>
                <c:pt idx="269">
                  <c:v>3.2577612670542773</c:v>
                </c:pt>
                <c:pt idx="270">
                  <c:v>3.3863134789095297</c:v>
                </c:pt>
                <c:pt idx="271">
                  <c:v>3.5244592486391806</c:v>
                </c:pt>
                <c:pt idx="272">
                  <c:v>3.5983612948904287</c:v>
                </c:pt>
                <c:pt idx="273">
                  <c:v>3.6659032757394932</c:v>
                </c:pt>
                <c:pt idx="274">
                  <c:v>3.7915089131268647</c:v>
                </c:pt>
                <c:pt idx="275">
                  <c:v>3.9045814719507388</c:v>
                </c:pt>
                <c:pt idx="276">
                  <c:v>3.8635092569451883</c:v>
                </c:pt>
                <c:pt idx="277">
                  <c:v>3.9996107430189642</c:v>
                </c:pt>
                <c:pt idx="278">
                  <c:v>4.0423650178948982</c:v>
                </c:pt>
                <c:pt idx="279">
                  <c:v>3.9882006732979258</c:v>
                </c:pt>
                <c:pt idx="280">
                  <c:v>4.0319621544326427</c:v>
                </c:pt>
                <c:pt idx="281">
                  <c:v>4.0206851028870174</c:v>
                </c:pt>
                <c:pt idx="282">
                  <c:v>4.035377059877689</c:v>
                </c:pt>
                <c:pt idx="283">
                  <c:v>4.1111534198281703</c:v>
                </c:pt>
                <c:pt idx="284">
                  <c:v>4.1687949206873931</c:v>
                </c:pt>
                <c:pt idx="285">
                  <c:v>4.1350850043093841</c:v>
                </c:pt>
                <c:pt idx="286">
                  <c:v>4.0712971444911847</c:v>
                </c:pt>
                <c:pt idx="287">
                  <c:v>4.1751188236793739</c:v>
                </c:pt>
                <c:pt idx="288">
                  <c:v>4.1295341144853799</c:v>
                </c:pt>
                <c:pt idx="289">
                  <c:v>4.2336401867878743</c:v>
                </c:pt>
                <c:pt idx="290">
                  <c:v>4.2135998891925945</c:v>
                </c:pt>
                <c:pt idx="291">
                  <c:v>4.1984897228410727</c:v>
                </c:pt>
                <c:pt idx="292">
                  <c:v>4.2259178833404487</c:v>
                </c:pt>
                <c:pt idx="293">
                  <c:v>4.2536496623384412</c:v>
                </c:pt>
                <c:pt idx="294">
                  <c:v>4.2636813554894353</c:v>
                </c:pt>
                <c:pt idx="295">
                  <c:v>4.297125959596757</c:v>
                </c:pt>
                <c:pt idx="296">
                  <c:v>4.2919752778509386</c:v>
                </c:pt>
                <c:pt idx="297">
                  <c:v>4.2739395824003772</c:v>
                </c:pt>
                <c:pt idx="298">
                  <c:v>4.2405137258445942</c:v>
                </c:pt>
                <c:pt idx="299">
                  <c:v>4.3640120271623379</c:v>
                </c:pt>
                <c:pt idx="300">
                  <c:v>4.2749044821140432</c:v>
                </c:pt>
                <c:pt idx="301">
                  <c:v>3.2814827416876442</c:v>
                </c:pt>
                <c:pt idx="302">
                  <c:v>3.2698408153283163</c:v>
                </c:pt>
                <c:pt idx="303">
                  <c:v>3.3918016379234577</c:v>
                </c:pt>
                <c:pt idx="304">
                  <c:v>3.8551133392038333</c:v>
                </c:pt>
                <c:pt idx="305">
                  <c:v>3.9347522552905634</c:v>
                </c:pt>
                <c:pt idx="306">
                  <c:v>3.9096874654461162</c:v>
                </c:pt>
                <c:pt idx="307">
                  <c:v>3.8285718646632891</c:v>
                </c:pt>
                <c:pt idx="308">
                  <c:v>3.733270507264344</c:v>
                </c:pt>
                <c:pt idx="309">
                  <c:v>3.5869739745080689</c:v>
                </c:pt>
                <c:pt idx="310">
                  <c:v>3.450437654428482</c:v>
                </c:pt>
                <c:pt idx="311">
                  <c:v>3.4697966229558244</c:v>
                </c:pt>
                <c:pt idx="312">
                  <c:v>3.2778982348195949</c:v>
                </c:pt>
                <c:pt idx="313">
                  <c:v>3.5319826205104543</c:v>
                </c:pt>
                <c:pt idx="314">
                  <c:v>3.6060067452721474</c:v>
                </c:pt>
                <c:pt idx="315">
                  <c:v>3.5685517885268547</c:v>
                </c:pt>
                <c:pt idx="316">
                  <c:v>3.5701739967211896</c:v>
                </c:pt>
                <c:pt idx="317">
                  <c:v>3.5951650087849072</c:v>
                </c:pt>
                <c:pt idx="318">
                  <c:v>3.5211161905442672</c:v>
                </c:pt>
                <c:pt idx="319">
                  <c:v>3.4410210553872771</c:v>
                </c:pt>
                <c:pt idx="320">
                  <c:v>3.3372709878631488</c:v>
                </c:pt>
                <c:pt idx="321">
                  <c:v>3.2401443250106139</c:v>
                </c:pt>
                <c:pt idx="322">
                  <c:v>3.1928533007736259</c:v>
                </c:pt>
                <c:pt idx="323">
                  <c:v>3.1953064658266723</c:v>
                </c:pt>
                <c:pt idx="324">
                  <c:v>3.0927319889074045</c:v>
                </c:pt>
                <c:pt idx="325">
                  <c:v>3.0926147850383252</c:v>
                </c:pt>
                <c:pt idx="326">
                  <c:v>2.9907533176491761</c:v>
                </c:pt>
                <c:pt idx="327">
                  <c:v>2.8869206607528715</c:v>
                </c:pt>
                <c:pt idx="328">
                  <c:v>2.8407639967822464</c:v>
                </c:pt>
                <c:pt idx="329">
                  <c:v>2.7666542913896475</c:v>
                </c:pt>
                <c:pt idx="330">
                  <c:v>2.7003090641279384</c:v>
                </c:pt>
                <c:pt idx="331">
                  <c:v>2.6760175498432814</c:v>
                </c:pt>
                <c:pt idx="332">
                  <c:v>2.6095351899927453</c:v>
                </c:pt>
                <c:pt idx="333">
                  <c:v>2.5999160069351905</c:v>
                </c:pt>
                <c:pt idx="334">
                  <c:v>2.5718080134795507</c:v>
                </c:pt>
                <c:pt idx="335">
                  <c:v>2.6077503268244442</c:v>
                </c:pt>
                <c:pt idx="336">
                  <c:v>2.466918207946017</c:v>
                </c:pt>
                <c:pt idx="337">
                  <c:v>2.5234331446668223</c:v>
                </c:pt>
                <c:pt idx="338">
                  <c:v>2.5428491541272207</c:v>
                </c:pt>
                <c:pt idx="339">
                  <c:v>2.5314171803538255</c:v>
                </c:pt>
                <c:pt idx="340">
                  <c:v>2.6170207659371028</c:v>
                </c:pt>
                <c:pt idx="341">
                  <c:v>2.6413458552642415</c:v>
                </c:pt>
                <c:pt idx="342">
                  <c:v>2.6624628940771724</c:v>
                </c:pt>
                <c:pt idx="343">
                  <c:v>2.7232861222530969</c:v>
                </c:pt>
                <c:pt idx="344">
                  <c:v>2.7594999809109968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2082-4665-A685-4EEA6A57EC57}"/>
            </c:ext>
          </c:extLst>
        </c:ser>
        <c:ser>
          <c:idx val="3"/>
          <c:order val="3"/>
          <c:tx>
            <c:strRef>
              <c:f>Proyeccion_NPL!$BR$4</c:f>
              <c:strCache>
                <c:ptCount val="1"/>
                <c:pt idx="0">
                  <c:v>NPL total</c:v>
                </c:pt>
              </c:strCache>
            </c:strRef>
          </c:tx>
          <c:spPr>
            <a:ln w="38100" cap="rnd">
              <a:solidFill>
                <a:srgbClr val="F7893B"/>
              </a:solidFill>
              <a:round/>
            </a:ln>
            <a:effectLst/>
          </c:spPr>
          <c:marker>
            <c:symbol val="none"/>
          </c:marker>
          <c:dLbls>
            <c:dLbl>
              <c:idx val="344"/>
              <c:layout>
                <c:manualLayout>
                  <c:x val="-4.3392892052294456E-2"/>
                  <c:y val="-6.781086100793805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rgbClr val="F7893B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2082-4665-A685-4EEA6A57EC57}"/>
                </c:ext>
                <c:ext xmlns:c15="http://schemas.microsoft.com/office/drawing/2012/chart" uri="{CE6537A1-D6FC-4f65-9D91-7224C49458BB}">
                  <c15:layout>
                    <c:manualLayout>
                      <c:w val="4.0283328122090463E-2"/>
                      <c:h val="9.0223537858555275E-2"/>
                    </c:manualLayout>
                  </c15:layout>
                </c:ext>
              </c:extLst>
            </c:dLbl>
            <c:dLbl>
              <c:idx val="360"/>
              <c:layout>
                <c:manualLayout>
                  <c:x val="-1.2190227540915663E-2"/>
                  <c:y val="-3.15720464155250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2082-4665-A685-4EEA6A57EC57}"/>
                </c:ext>
                <c:ext xmlns:c15="http://schemas.microsoft.com/office/drawing/2012/chart" uri="{CE6537A1-D6FC-4f65-9D91-7224C49458BB}"/>
              </c:extLst>
            </c:dLbl>
            <c:dLbl>
              <c:idx val="372"/>
              <c:layout>
                <c:manualLayout>
                  <c:x val="-1.6808269620526655E-2"/>
                  <c:y val="-4.01740806532453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2082-4665-A685-4EEA6A57EC57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F7893B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Proyeccion_NPL!$A$5:$A$389</c:f>
              <c:numCache>
                <c:formatCode>m/d/yyyy</c:formatCode>
                <c:ptCount val="385"/>
                <c:pt idx="0">
                  <c:v>34669</c:v>
                </c:pt>
                <c:pt idx="1">
                  <c:v>34700</c:v>
                </c:pt>
                <c:pt idx="2">
                  <c:v>34731</c:v>
                </c:pt>
                <c:pt idx="3">
                  <c:v>34759</c:v>
                </c:pt>
                <c:pt idx="4">
                  <c:v>34790</c:v>
                </c:pt>
                <c:pt idx="5">
                  <c:v>34820</c:v>
                </c:pt>
                <c:pt idx="6">
                  <c:v>34851</c:v>
                </c:pt>
                <c:pt idx="7">
                  <c:v>34881</c:v>
                </c:pt>
                <c:pt idx="8">
                  <c:v>34912</c:v>
                </c:pt>
                <c:pt idx="9">
                  <c:v>34943</c:v>
                </c:pt>
                <c:pt idx="10">
                  <c:v>34973</c:v>
                </c:pt>
                <c:pt idx="11">
                  <c:v>35004</c:v>
                </c:pt>
                <c:pt idx="12">
                  <c:v>35034</c:v>
                </c:pt>
                <c:pt idx="13">
                  <c:v>35065</c:v>
                </c:pt>
                <c:pt idx="14">
                  <c:v>35096</c:v>
                </c:pt>
                <c:pt idx="15">
                  <c:v>35125</c:v>
                </c:pt>
                <c:pt idx="16">
                  <c:v>35156</c:v>
                </c:pt>
                <c:pt idx="17">
                  <c:v>35186</c:v>
                </c:pt>
                <c:pt idx="18">
                  <c:v>35217</c:v>
                </c:pt>
                <c:pt idx="19">
                  <c:v>35247</c:v>
                </c:pt>
                <c:pt idx="20">
                  <c:v>35278</c:v>
                </c:pt>
                <c:pt idx="21">
                  <c:v>35309</c:v>
                </c:pt>
                <c:pt idx="22">
                  <c:v>35339</c:v>
                </c:pt>
                <c:pt idx="23">
                  <c:v>35370</c:v>
                </c:pt>
                <c:pt idx="24">
                  <c:v>35400</c:v>
                </c:pt>
                <c:pt idx="25">
                  <c:v>35431</c:v>
                </c:pt>
                <c:pt idx="26">
                  <c:v>35462</c:v>
                </c:pt>
                <c:pt idx="27">
                  <c:v>35490</c:v>
                </c:pt>
                <c:pt idx="28">
                  <c:v>35521</c:v>
                </c:pt>
                <c:pt idx="29">
                  <c:v>35551</c:v>
                </c:pt>
                <c:pt idx="30">
                  <c:v>35582</c:v>
                </c:pt>
                <c:pt idx="31">
                  <c:v>35612</c:v>
                </c:pt>
                <c:pt idx="32">
                  <c:v>35643</c:v>
                </c:pt>
                <c:pt idx="33">
                  <c:v>35674</c:v>
                </c:pt>
                <c:pt idx="34">
                  <c:v>35704</c:v>
                </c:pt>
                <c:pt idx="35">
                  <c:v>35735</c:v>
                </c:pt>
                <c:pt idx="36">
                  <c:v>35765</c:v>
                </c:pt>
                <c:pt idx="37">
                  <c:v>35796</c:v>
                </c:pt>
                <c:pt idx="38">
                  <c:v>35827</c:v>
                </c:pt>
                <c:pt idx="39">
                  <c:v>35855</c:v>
                </c:pt>
                <c:pt idx="40">
                  <c:v>35886</c:v>
                </c:pt>
                <c:pt idx="41">
                  <c:v>35916</c:v>
                </c:pt>
                <c:pt idx="42">
                  <c:v>35947</c:v>
                </c:pt>
                <c:pt idx="43">
                  <c:v>35977</c:v>
                </c:pt>
                <c:pt idx="44">
                  <c:v>36008</c:v>
                </c:pt>
                <c:pt idx="45">
                  <c:v>36039</c:v>
                </c:pt>
                <c:pt idx="46">
                  <c:v>36069</c:v>
                </c:pt>
                <c:pt idx="47">
                  <c:v>36100</c:v>
                </c:pt>
                <c:pt idx="48">
                  <c:v>36130</c:v>
                </c:pt>
                <c:pt idx="49">
                  <c:v>36161</c:v>
                </c:pt>
                <c:pt idx="50">
                  <c:v>36192</c:v>
                </c:pt>
                <c:pt idx="51">
                  <c:v>36220</c:v>
                </c:pt>
                <c:pt idx="52">
                  <c:v>36251</c:v>
                </c:pt>
                <c:pt idx="53">
                  <c:v>36281</c:v>
                </c:pt>
                <c:pt idx="54">
                  <c:v>36312</c:v>
                </c:pt>
                <c:pt idx="55">
                  <c:v>36342</c:v>
                </c:pt>
                <c:pt idx="56">
                  <c:v>36373</c:v>
                </c:pt>
                <c:pt idx="57">
                  <c:v>36404</c:v>
                </c:pt>
                <c:pt idx="58">
                  <c:v>36434</c:v>
                </c:pt>
                <c:pt idx="59">
                  <c:v>36465</c:v>
                </c:pt>
                <c:pt idx="60">
                  <c:v>36495</c:v>
                </c:pt>
                <c:pt idx="61">
                  <c:v>36526</c:v>
                </c:pt>
                <c:pt idx="62">
                  <c:v>36557</c:v>
                </c:pt>
                <c:pt idx="63">
                  <c:v>36586</c:v>
                </c:pt>
                <c:pt idx="64">
                  <c:v>36617</c:v>
                </c:pt>
                <c:pt idx="65">
                  <c:v>36647</c:v>
                </c:pt>
                <c:pt idx="66">
                  <c:v>36678</c:v>
                </c:pt>
                <c:pt idx="67">
                  <c:v>36708</c:v>
                </c:pt>
                <c:pt idx="68">
                  <c:v>36739</c:v>
                </c:pt>
                <c:pt idx="69">
                  <c:v>36770</c:v>
                </c:pt>
                <c:pt idx="70">
                  <c:v>36800</c:v>
                </c:pt>
                <c:pt idx="71">
                  <c:v>36831</c:v>
                </c:pt>
                <c:pt idx="72">
                  <c:v>36861</c:v>
                </c:pt>
                <c:pt idx="73">
                  <c:v>36892</c:v>
                </c:pt>
                <c:pt idx="74">
                  <c:v>36923</c:v>
                </c:pt>
                <c:pt idx="75">
                  <c:v>36951</c:v>
                </c:pt>
                <c:pt idx="76">
                  <c:v>36982</c:v>
                </c:pt>
                <c:pt idx="77">
                  <c:v>37012</c:v>
                </c:pt>
                <c:pt idx="78">
                  <c:v>37043</c:v>
                </c:pt>
                <c:pt idx="79">
                  <c:v>37073</c:v>
                </c:pt>
                <c:pt idx="80">
                  <c:v>37104</c:v>
                </c:pt>
                <c:pt idx="81">
                  <c:v>37135</c:v>
                </c:pt>
                <c:pt idx="82">
                  <c:v>37165</c:v>
                </c:pt>
                <c:pt idx="83">
                  <c:v>37196</c:v>
                </c:pt>
                <c:pt idx="84">
                  <c:v>37226</c:v>
                </c:pt>
                <c:pt idx="85">
                  <c:v>37257</c:v>
                </c:pt>
                <c:pt idx="86">
                  <c:v>37288</c:v>
                </c:pt>
                <c:pt idx="87">
                  <c:v>37316</c:v>
                </c:pt>
                <c:pt idx="88">
                  <c:v>37347</c:v>
                </c:pt>
                <c:pt idx="89">
                  <c:v>37377</c:v>
                </c:pt>
                <c:pt idx="90">
                  <c:v>37408</c:v>
                </c:pt>
                <c:pt idx="91">
                  <c:v>37438</c:v>
                </c:pt>
                <c:pt idx="92">
                  <c:v>37469</c:v>
                </c:pt>
                <c:pt idx="93">
                  <c:v>37500</c:v>
                </c:pt>
                <c:pt idx="94">
                  <c:v>37530</c:v>
                </c:pt>
                <c:pt idx="95">
                  <c:v>37561</c:v>
                </c:pt>
                <c:pt idx="96">
                  <c:v>37591</c:v>
                </c:pt>
                <c:pt idx="97">
                  <c:v>37622</c:v>
                </c:pt>
                <c:pt idx="98">
                  <c:v>37653</c:v>
                </c:pt>
                <c:pt idx="99">
                  <c:v>37681</c:v>
                </c:pt>
                <c:pt idx="100">
                  <c:v>37712</c:v>
                </c:pt>
                <c:pt idx="101">
                  <c:v>37742</c:v>
                </c:pt>
                <c:pt idx="102">
                  <c:v>37773</c:v>
                </c:pt>
                <c:pt idx="103">
                  <c:v>37803</c:v>
                </c:pt>
                <c:pt idx="104">
                  <c:v>37834</c:v>
                </c:pt>
                <c:pt idx="105">
                  <c:v>37865</c:v>
                </c:pt>
                <c:pt idx="106">
                  <c:v>37895</c:v>
                </c:pt>
                <c:pt idx="107">
                  <c:v>37926</c:v>
                </c:pt>
                <c:pt idx="108">
                  <c:v>37956</c:v>
                </c:pt>
                <c:pt idx="109">
                  <c:v>37987</c:v>
                </c:pt>
                <c:pt idx="110">
                  <c:v>38018</c:v>
                </c:pt>
                <c:pt idx="111">
                  <c:v>38047</c:v>
                </c:pt>
                <c:pt idx="112">
                  <c:v>38078</c:v>
                </c:pt>
                <c:pt idx="113">
                  <c:v>38108</c:v>
                </c:pt>
                <c:pt idx="114">
                  <c:v>38139</c:v>
                </c:pt>
                <c:pt idx="115">
                  <c:v>38169</c:v>
                </c:pt>
                <c:pt idx="116">
                  <c:v>38200</c:v>
                </c:pt>
                <c:pt idx="117">
                  <c:v>38231</c:v>
                </c:pt>
                <c:pt idx="118">
                  <c:v>38261</c:v>
                </c:pt>
                <c:pt idx="119">
                  <c:v>38292</c:v>
                </c:pt>
                <c:pt idx="120">
                  <c:v>38322</c:v>
                </c:pt>
                <c:pt idx="121">
                  <c:v>38353</c:v>
                </c:pt>
                <c:pt idx="122">
                  <c:v>38384</c:v>
                </c:pt>
                <c:pt idx="123">
                  <c:v>38412</c:v>
                </c:pt>
                <c:pt idx="124">
                  <c:v>38443</c:v>
                </c:pt>
                <c:pt idx="125">
                  <c:v>38473</c:v>
                </c:pt>
                <c:pt idx="126">
                  <c:v>38504</c:v>
                </c:pt>
                <c:pt idx="127">
                  <c:v>38534</c:v>
                </c:pt>
                <c:pt idx="128">
                  <c:v>38565</c:v>
                </c:pt>
                <c:pt idx="129">
                  <c:v>38596</c:v>
                </c:pt>
                <c:pt idx="130">
                  <c:v>38626</c:v>
                </c:pt>
                <c:pt idx="131">
                  <c:v>38657</c:v>
                </c:pt>
                <c:pt idx="132">
                  <c:v>38687</c:v>
                </c:pt>
                <c:pt idx="133">
                  <c:v>38718</c:v>
                </c:pt>
                <c:pt idx="134">
                  <c:v>38749</c:v>
                </c:pt>
                <c:pt idx="135">
                  <c:v>38777</c:v>
                </c:pt>
                <c:pt idx="136">
                  <c:v>38808</c:v>
                </c:pt>
                <c:pt idx="137">
                  <c:v>38838</c:v>
                </c:pt>
                <c:pt idx="138">
                  <c:v>38869</c:v>
                </c:pt>
                <c:pt idx="139">
                  <c:v>38899</c:v>
                </c:pt>
                <c:pt idx="140">
                  <c:v>38930</c:v>
                </c:pt>
                <c:pt idx="141">
                  <c:v>38961</c:v>
                </c:pt>
                <c:pt idx="142">
                  <c:v>38991</c:v>
                </c:pt>
                <c:pt idx="143">
                  <c:v>39022</c:v>
                </c:pt>
                <c:pt idx="144">
                  <c:v>39052</c:v>
                </c:pt>
                <c:pt idx="145">
                  <c:v>39083</c:v>
                </c:pt>
                <c:pt idx="146">
                  <c:v>39114</c:v>
                </c:pt>
                <c:pt idx="147">
                  <c:v>39142</c:v>
                </c:pt>
                <c:pt idx="148">
                  <c:v>39173</c:v>
                </c:pt>
                <c:pt idx="149">
                  <c:v>39203</c:v>
                </c:pt>
                <c:pt idx="150">
                  <c:v>39234</c:v>
                </c:pt>
                <c:pt idx="151">
                  <c:v>39264</c:v>
                </c:pt>
                <c:pt idx="152">
                  <c:v>39295</c:v>
                </c:pt>
                <c:pt idx="153">
                  <c:v>39326</c:v>
                </c:pt>
                <c:pt idx="154">
                  <c:v>39356</c:v>
                </c:pt>
                <c:pt idx="155">
                  <c:v>39387</c:v>
                </c:pt>
                <c:pt idx="156">
                  <c:v>39417</c:v>
                </c:pt>
                <c:pt idx="157">
                  <c:v>39448</c:v>
                </c:pt>
                <c:pt idx="158">
                  <c:v>39479</c:v>
                </c:pt>
                <c:pt idx="159">
                  <c:v>39508</c:v>
                </c:pt>
                <c:pt idx="160">
                  <c:v>39539</c:v>
                </c:pt>
                <c:pt idx="161">
                  <c:v>39569</c:v>
                </c:pt>
                <c:pt idx="162">
                  <c:v>39600</c:v>
                </c:pt>
                <c:pt idx="163">
                  <c:v>39630</c:v>
                </c:pt>
                <c:pt idx="164">
                  <c:v>39661</c:v>
                </c:pt>
                <c:pt idx="165">
                  <c:v>39692</c:v>
                </c:pt>
                <c:pt idx="166">
                  <c:v>39722</c:v>
                </c:pt>
                <c:pt idx="167">
                  <c:v>39753</c:v>
                </c:pt>
                <c:pt idx="168">
                  <c:v>39783</c:v>
                </c:pt>
                <c:pt idx="169">
                  <c:v>39814</c:v>
                </c:pt>
                <c:pt idx="170">
                  <c:v>39845</c:v>
                </c:pt>
                <c:pt idx="171">
                  <c:v>39873</c:v>
                </c:pt>
                <c:pt idx="172">
                  <c:v>39904</c:v>
                </c:pt>
                <c:pt idx="173">
                  <c:v>39934</c:v>
                </c:pt>
                <c:pt idx="174">
                  <c:v>39965</c:v>
                </c:pt>
                <c:pt idx="175">
                  <c:v>39995</c:v>
                </c:pt>
                <c:pt idx="176">
                  <c:v>40026</c:v>
                </c:pt>
                <c:pt idx="177">
                  <c:v>40057</c:v>
                </c:pt>
                <c:pt idx="178">
                  <c:v>40087</c:v>
                </c:pt>
                <c:pt idx="179">
                  <c:v>40118</c:v>
                </c:pt>
                <c:pt idx="180">
                  <c:v>40148</c:v>
                </c:pt>
                <c:pt idx="181">
                  <c:v>40179</c:v>
                </c:pt>
                <c:pt idx="182">
                  <c:v>40210</c:v>
                </c:pt>
                <c:pt idx="183">
                  <c:v>40238</c:v>
                </c:pt>
                <c:pt idx="184">
                  <c:v>40269</c:v>
                </c:pt>
                <c:pt idx="185">
                  <c:v>40299</c:v>
                </c:pt>
                <c:pt idx="186">
                  <c:v>40330</c:v>
                </c:pt>
                <c:pt idx="187">
                  <c:v>40360</c:v>
                </c:pt>
                <c:pt idx="188">
                  <c:v>40391</c:v>
                </c:pt>
                <c:pt idx="189">
                  <c:v>40422</c:v>
                </c:pt>
                <c:pt idx="190">
                  <c:v>40452</c:v>
                </c:pt>
                <c:pt idx="191">
                  <c:v>40483</c:v>
                </c:pt>
                <c:pt idx="192">
                  <c:v>40513</c:v>
                </c:pt>
                <c:pt idx="193">
                  <c:v>40544</c:v>
                </c:pt>
                <c:pt idx="194">
                  <c:v>40575</c:v>
                </c:pt>
                <c:pt idx="195">
                  <c:v>40603</c:v>
                </c:pt>
                <c:pt idx="196">
                  <c:v>40634</c:v>
                </c:pt>
                <c:pt idx="197">
                  <c:v>40664</c:v>
                </c:pt>
                <c:pt idx="198">
                  <c:v>40695</c:v>
                </c:pt>
                <c:pt idx="199">
                  <c:v>40725</c:v>
                </c:pt>
                <c:pt idx="200">
                  <c:v>40756</c:v>
                </c:pt>
                <c:pt idx="201">
                  <c:v>40787</c:v>
                </c:pt>
                <c:pt idx="202">
                  <c:v>40817</c:v>
                </c:pt>
                <c:pt idx="203">
                  <c:v>40848</c:v>
                </c:pt>
                <c:pt idx="204">
                  <c:v>40878</c:v>
                </c:pt>
                <c:pt idx="205">
                  <c:v>40909</c:v>
                </c:pt>
                <c:pt idx="206">
                  <c:v>40940</c:v>
                </c:pt>
                <c:pt idx="207">
                  <c:v>40969</c:v>
                </c:pt>
                <c:pt idx="208">
                  <c:v>41000</c:v>
                </c:pt>
                <c:pt idx="209">
                  <c:v>41030</c:v>
                </c:pt>
                <c:pt idx="210">
                  <c:v>41061</c:v>
                </c:pt>
                <c:pt idx="211">
                  <c:v>41091</c:v>
                </c:pt>
                <c:pt idx="212">
                  <c:v>41122</c:v>
                </c:pt>
                <c:pt idx="213">
                  <c:v>41153</c:v>
                </c:pt>
                <c:pt idx="214">
                  <c:v>41183</c:v>
                </c:pt>
                <c:pt idx="215">
                  <c:v>41214</c:v>
                </c:pt>
                <c:pt idx="216">
                  <c:v>41244</c:v>
                </c:pt>
                <c:pt idx="217">
                  <c:v>41275</c:v>
                </c:pt>
                <c:pt idx="218">
                  <c:v>41306</c:v>
                </c:pt>
                <c:pt idx="219">
                  <c:v>41334</c:v>
                </c:pt>
                <c:pt idx="220">
                  <c:v>41365</c:v>
                </c:pt>
                <c:pt idx="221">
                  <c:v>41395</c:v>
                </c:pt>
                <c:pt idx="222">
                  <c:v>41426</c:v>
                </c:pt>
                <c:pt idx="223">
                  <c:v>41456</c:v>
                </c:pt>
                <c:pt idx="224">
                  <c:v>41487</c:v>
                </c:pt>
                <c:pt idx="225">
                  <c:v>41518</c:v>
                </c:pt>
                <c:pt idx="226">
                  <c:v>41548</c:v>
                </c:pt>
                <c:pt idx="227">
                  <c:v>41579</c:v>
                </c:pt>
                <c:pt idx="228">
                  <c:v>41609</c:v>
                </c:pt>
                <c:pt idx="229">
                  <c:v>41640</c:v>
                </c:pt>
                <c:pt idx="230">
                  <c:v>41671</c:v>
                </c:pt>
                <c:pt idx="231">
                  <c:v>41699</c:v>
                </c:pt>
                <c:pt idx="232">
                  <c:v>41730</c:v>
                </c:pt>
                <c:pt idx="233">
                  <c:v>41760</c:v>
                </c:pt>
                <c:pt idx="234">
                  <c:v>41791</c:v>
                </c:pt>
                <c:pt idx="235">
                  <c:v>41821</c:v>
                </c:pt>
                <c:pt idx="236">
                  <c:v>41852</c:v>
                </c:pt>
                <c:pt idx="237">
                  <c:v>41883</c:v>
                </c:pt>
                <c:pt idx="238">
                  <c:v>41913</c:v>
                </c:pt>
                <c:pt idx="239">
                  <c:v>41944</c:v>
                </c:pt>
                <c:pt idx="240">
                  <c:v>41974</c:v>
                </c:pt>
                <c:pt idx="241">
                  <c:v>42005</c:v>
                </c:pt>
                <c:pt idx="242">
                  <c:v>42036</c:v>
                </c:pt>
                <c:pt idx="243">
                  <c:v>42064</c:v>
                </c:pt>
                <c:pt idx="244">
                  <c:v>42095</c:v>
                </c:pt>
                <c:pt idx="245">
                  <c:v>42125</c:v>
                </c:pt>
                <c:pt idx="246">
                  <c:v>42156</c:v>
                </c:pt>
                <c:pt idx="247">
                  <c:v>42186</c:v>
                </c:pt>
                <c:pt idx="248">
                  <c:v>42217</c:v>
                </c:pt>
                <c:pt idx="249">
                  <c:v>42248</c:v>
                </c:pt>
                <c:pt idx="250">
                  <c:v>42278</c:v>
                </c:pt>
                <c:pt idx="251">
                  <c:v>42309</c:v>
                </c:pt>
                <c:pt idx="252">
                  <c:v>42339</c:v>
                </c:pt>
                <c:pt idx="253">
                  <c:v>42370</c:v>
                </c:pt>
                <c:pt idx="254">
                  <c:v>42401</c:v>
                </c:pt>
                <c:pt idx="255">
                  <c:v>42430</c:v>
                </c:pt>
                <c:pt idx="256">
                  <c:v>42461</c:v>
                </c:pt>
                <c:pt idx="257">
                  <c:v>42491</c:v>
                </c:pt>
                <c:pt idx="258">
                  <c:v>42522</c:v>
                </c:pt>
                <c:pt idx="259">
                  <c:v>42552</c:v>
                </c:pt>
                <c:pt idx="260">
                  <c:v>42583</c:v>
                </c:pt>
                <c:pt idx="261">
                  <c:v>42614</c:v>
                </c:pt>
                <c:pt idx="262">
                  <c:v>42644</c:v>
                </c:pt>
                <c:pt idx="263">
                  <c:v>42675</c:v>
                </c:pt>
                <c:pt idx="264">
                  <c:v>42705</c:v>
                </c:pt>
                <c:pt idx="265">
                  <c:v>42736</c:v>
                </c:pt>
                <c:pt idx="266">
                  <c:v>42767</c:v>
                </c:pt>
                <c:pt idx="267">
                  <c:v>42795</c:v>
                </c:pt>
                <c:pt idx="268">
                  <c:v>42826</c:v>
                </c:pt>
                <c:pt idx="269">
                  <c:v>42856</c:v>
                </c:pt>
                <c:pt idx="270">
                  <c:v>42887</c:v>
                </c:pt>
                <c:pt idx="271">
                  <c:v>42917</c:v>
                </c:pt>
                <c:pt idx="272">
                  <c:v>42948</c:v>
                </c:pt>
                <c:pt idx="273">
                  <c:v>42979</c:v>
                </c:pt>
                <c:pt idx="274">
                  <c:v>43009</c:v>
                </c:pt>
                <c:pt idx="275">
                  <c:v>43040</c:v>
                </c:pt>
                <c:pt idx="276">
                  <c:v>43070</c:v>
                </c:pt>
                <c:pt idx="277">
                  <c:v>43101</c:v>
                </c:pt>
                <c:pt idx="278">
                  <c:v>43132</c:v>
                </c:pt>
                <c:pt idx="279">
                  <c:v>43160</c:v>
                </c:pt>
                <c:pt idx="280">
                  <c:v>43191</c:v>
                </c:pt>
                <c:pt idx="281">
                  <c:v>43221</c:v>
                </c:pt>
                <c:pt idx="282">
                  <c:v>43252</c:v>
                </c:pt>
                <c:pt idx="283">
                  <c:v>43282</c:v>
                </c:pt>
                <c:pt idx="284">
                  <c:v>43313</c:v>
                </c:pt>
                <c:pt idx="285">
                  <c:v>43344</c:v>
                </c:pt>
                <c:pt idx="286">
                  <c:v>43374</c:v>
                </c:pt>
                <c:pt idx="287">
                  <c:v>43405</c:v>
                </c:pt>
                <c:pt idx="288">
                  <c:v>43435</c:v>
                </c:pt>
                <c:pt idx="289">
                  <c:v>43466</c:v>
                </c:pt>
                <c:pt idx="290">
                  <c:v>43497</c:v>
                </c:pt>
                <c:pt idx="291">
                  <c:v>43525</c:v>
                </c:pt>
                <c:pt idx="292">
                  <c:v>43556</c:v>
                </c:pt>
                <c:pt idx="293">
                  <c:v>43586</c:v>
                </c:pt>
                <c:pt idx="294">
                  <c:v>43617</c:v>
                </c:pt>
                <c:pt idx="295">
                  <c:v>43647</c:v>
                </c:pt>
                <c:pt idx="296">
                  <c:v>43678</c:v>
                </c:pt>
                <c:pt idx="297">
                  <c:v>43709</c:v>
                </c:pt>
                <c:pt idx="298">
                  <c:v>43739</c:v>
                </c:pt>
                <c:pt idx="299">
                  <c:v>43770</c:v>
                </c:pt>
                <c:pt idx="300">
                  <c:v>43800</c:v>
                </c:pt>
                <c:pt idx="301">
                  <c:v>43831</c:v>
                </c:pt>
                <c:pt idx="302">
                  <c:v>43862</c:v>
                </c:pt>
                <c:pt idx="303">
                  <c:v>43891</c:v>
                </c:pt>
                <c:pt idx="304">
                  <c:v>43922</c:v>
                </c:pt>
                <c:pt idx="305">
                  <c:v>43952</c:v>
                </c:pt>
                <c:pt idx="306">
                  <c:v>43983</c:v>
                </c:pt>
                <c:pt idx="307">
                  <c:v>44013</c:v>
                </c:pt>
                <c:pt idx="308">
                  <c:v>44044</c:v>
                </c:pt>
                <c:pt idx="309">
                  <c:v>44075</c:v>
                </c:pt>
                <c:pt idx="310">
                  <c:v>44105</c:v>
                </c:pt>
                <c:pt idx="311">
                  <c:v>44136</c:v>
                </c:pt>
                <c:pt idx="312">
                  <c:v>44166</c:v>
                </c:pt>
                <c:pt idx="313">
                  <c:v>44197</c:v>
                </c:pt>
                <c:pt idx="314">
                  <c:v>44228</c:v>
                </c:pt>
                <c:pt idx="315">
                  <c:v>44256</c:v>
                </c:pt>
                <c:pt idx="316">
                  <c:v>44287</c:v>
                </c:pt>
                <c:pt idx="317">
                  <c:v>44317</c:v>
                </c:pt>
                <c:pt idx="318">
                  <c:v>44348</c:v>
                </c:pt>
                <c:pt idx="319">
                  <c:v>44378</c:v>
                </c:pt>
                <c:pt idx="320">
                  <c:v>44409</c:v>
                </c:pt>
                <c:pt idx="321">
                  <c:v>44440</c:v>
                </c:pt>
                <c:pt idx="322">
                  <c:v>44470</c:v>
                </c:pt>
                <c:pt idx="323">
                  <c:v>44501</c:v>
                </c:pt>
                <c:pt idx="324">
                  <c:v>44531</c:v>
                </c:pt>
                <c:pt idx="325">
                  <c:v>44562</c:v>
                </c:pt>
                <c:pt idx="326">
                  <c:v>44593</c:v>
                </c:pt>
                <c:pt idx="327">
                  <c:v>44621</c:v>
                </c:pt>
                <c:pt idx="328">
                  <c:v>44652</c:v>
                </c:pt>
                <c:pt idx="329">
                  <c:v>44682</c:v>
                </c:pt>
                <c:pt idx="330">
                  <c:v>44713</c:v>
                </c:pt>
                <c:pt idx="331">
                  <c:v>44743</c:v>
                </c:pt>
                <c:pt idx="332">
                  <c:v>44774</c:v>
                </c:pt>
                <c:pt idx="333">
                  <c:v>44805</c:v>
                </c:pt>
                <c:pt idx="334">
                  <c:v>44835</c:v>
                </c:pt>
                <c:pt idx="335">
                  <c:v>44866</c:v>
                </c:pt>
                <c:pt idx="336">
                  <c:v>44896</c:v>
                </c:pt>
                <c:pt idx="337">
                  <c:v>44927</c:v>
                </c:pt>
                <c:pt idx="338">
                  <c:v>44958</c:v>
                </c:pt>
                <c:pt idx="339">
                  <c:v>44986</c:v>
                </c:pt>
                <c:pt idx="340">
                  <c:v>45017</c:v>
                </c:pt>
                <c:pt idx="341">
                  <c:v>45047</c:v>
                </c:pt>
                <c:pt idx="342">
                  <c:v>45078</c:v>
                </c:pt>
                <c:pt idx="343">
                  <c:v>45108</c:v>
                </c:pt>
                <c:pt idx="344">
                  <c:v>45139</c:v>
                </c:pt>
                <c:pt idx="345">
                  <c:v>45170</c:v>
                </c:pt>
                <c:pt idx="346">
                  <c:v>45200</c:v>
                </c:pt>
                <c:pt idx="347">
                  <c:v>45231</c:v>
                </c:pt>
                <c:pt idx="348">
                  <c:v>45261</c:v>
                </c:pt>
                <c:pt idx="349">
                  <c:v>45292</c:v>
                </c:pt>
                <c:pt idx="350">
                  <c:v>45323</c:v>
                </c:pt>
                <c:pt idx="351">
                  <c:v>45352</c:v>
                </c:pt>
                <c:pt idx="352">
                  <c:v>45383</c:v>
                </c:pt>
                <c:pt idx="353">
                  <c:v>45413</c:v>
                </c:pt>
                <c:pt idx="354">
                  <c:v>45444</c:v>
                </c:pt>
                <c:pt idx="355">
                  <c:v>45474</c:v>
                </c:pt>
                <c:pt idx="356">
                  <c:v>45505</c:v>
                </c:pt>
                <c:pt idx="357">
                  <c:v>45536</c:v>
                </c:pt>
                <c:pt idx="358">
                  <c:v>45566</c:v>
                </c:pt>
                <c:pt idx="359">
                  <c:v>45597</c:v>
                </c:pt>
                <c:pt idx="360">
                  <c:v>45627</c:v>
                </c:pt>
                <c:pt idx="361">
                  <c:v>45658</c:v>
                </c:pt>
                <c:pt idx="362">
                  <c:v>45689</c:v>
                </c:pt>
                <c:pt idx="363">
                  <c:v>45717</c:v>
                </c:pt>
                <c:pt idx="364">
                  <c:v>45748</c:v>
                </c:pt>
                <c:pt idx="365">
                  <c:v>45778</c:v>
                </c:pt>
                <c:pt idx="366">
                  <c:v>45809</c:v>
                </c:pt>
                <c:pt idx="367">
                  <c:v>45839</c:v>
                </c:pt>
                <c:pt idx="368">
                  <c:v>45870</c:v>
                </c:pt>
                <c:pt idx="369">
                  <c:v>45901</c:v>
                </c:pt>
                <c:pt idx="370">
                  <c:v>45931</c:v>
                </c:pt>
                <c:pt idx="371">
                  <c:v>45962</c:v>
                </c:pt>
                <c:pt idx="372">
                  <c:v>45992</c:v>
                </c:pt>
                <c:pt idx="373">
                  <c:v>46023</c:v>
                </c:pt>
                <c:pt idx="374">
                  <c:v>46054</c:v>
                </c:pt>
                <c:pt idx="375">
                  <c:v>46082</c:v>
                </c:pt>
                <c:pt idx="376">
                  <c:v>46113</c:v>
                </c:pt>
                <c:pt idx="377">
                  <c:v>46143</c:v>
                </c:pt>
                <c:pt idx="378">
                  <c:v>46174</c:v>
                </c:pt>
                <c:pt idx="379">
                  <c:v>46204</c:v>
                </c:pt>
                <c:pt idx="380">
                  <c:v>46235</c:v>
                </c:pt>
                <c:pt idx="381">
                  <c:v>46266</c:v>
                </c:pt>
                <c:pt idx="382">
                  <c:v>46296</c:v>
                </c:pt>
                <c:pt idx="383">
                  <c:v>46327</c:v>
                </c:pt>
                <c:pt idx="384">
                  <c:v>46357</c:v>
                </c:pt>
              </c:numCache>
            </c:numRef>
          </c:cat>
          <c:val>
            <c:numRef>
              <c:f>Proyeccion_NPL!$BR$5:$BR$389</c:f>
              <c:numCache>
                <c:formatCode>0.0</c:formatCode>
                <c:ptCount val="385"/>
                <c:pt idx="0">
                  <c:v>5.2064438372160495</c:v>
                </c:pt>
                <c:pt idx="1">
                  <c:v>5.7617412053724868</c:v>
                </c:pt>
                <c:pt idx="2">
                  <c:v>6.0005905139773903</c:v>
                </c:pt>
                <c:pt idx="3">
                  <c:v>5.6657000043440027</c:v>
                </c:pt>
                <c:pt idx="4">
                  <c:v>5.9525512047962543</c:v>
                </c:pt>
                <c:pt idx="5">
                  <c:v>5.8401657605500255</c:v>
                </c:pt>
                <c:pt idx="6">
                  <c:v>5.6462143530903379</c:v>
                </c:pt>
                <c:pt idx="7">
                  <c:v>6.2295002184520376</c:v>
                </c:pt>
                <c:pt idx="8">
                  <c:v>6.1807968661926793</c:v>
                </c:pt>
                <c:pt idx="9">
                  <c:v>5.9338171554123207</c:v>
                </c:pt>
                <c:pt idx="10">
                  <c:v>6.0660832047132445</c:v>
                </c:pt>
                <c:pt idx="11">
                  <c:v>6.1409842966472592</c:v>
                </c:pt>
                <c:pt idx="12">
                  <c:v>5.7479307734835023</c:v>
                </c:pt>
                <c:pt idx="13">
                  <c:v>6.2460008444100161</c:v>
                </c:pt>
                <c:pt idx="14">
                  <c:v>6.4579460040035617</c:v>
                </c:pt>
                <c:pt idx="15">
                  <c:v>6.4023629399966673</c:v>
                </c:pt>
                <c:pt idx="16">
                  <c:v>6.7617730613276157</c:v>
                </c:pt>
                <c:pt idx="17">
                  <c:v>6.7224492924878296</c:v>
                </c:pt>
                <c:pt idx="18">
                  <c:v>6.6051916469437018</c:v>
                </c:pt>
                <c:pt idx="19">
                  <c:v>6.9367711967612991</c:v>
                </c:pt>
                <c:pt idx="20">
                  <c:v>7.2146223807078815</c:v>
                </c:pt>
                <c:pt idx="21">
                  <c:v>7.1604758566330098</c:v>
                </c:pt>
                <c:pt idx="22">
                  <c:v>7.5109736454571276</c:v>
                </c:pt>
                <c:pt idx="23">
                  <c:v>7.644189913701446</c:v>
                </c:pt>
                <c:pt idx="24">
                  <c:v>6.7308880783679106</c:v>
                </c:pt>
                <c:pt idx="25">
                  <c:v>7.2057701723585295</c:v>
                </c:pt>
                <c:pt idx="26">
                  <c:v>7.4234145321602885</c:v>
                </c:pt>
                <c:pt idx="27">
                  <c:v>7.6398362492903287</c:v>
                </c:pt>
                <c:pt idx="28">
                  <c:v>7.5551098158273211</c:v>
                </c:pt>
                <c:pt idx="29">
                  <c:v>7.5240288889832376</c:v>
                </c:pt>
                <c:pt idx="30">
                  <c:v>7.2705683513519412</c:v>
                </c:pt>
                <c:pt idx="31">
                  <c:v>7.3821722518589716</c:v>
                </c:pt>
                <c:pt idx="32">
                  <c:v>7.5469880534135534</c:v>
                </c:pt>
                <c:pt idx="33">
                  <c:v>7.3113162294658975</c:v>
                </c:pt>
                <c:pt idx="34">
                  <c:v>7.1996237210851799</c:v>
                </c:pt>
                <c:pt idx="35">
                  <c:v>7.3217418568846684</c:v>
                </c:pt>
                <c:pt idx="36">
                  <c:v>6.6663972964232974</c:v>
                </c:pt>
                <c:pt idx="37">
                  <c:v>7.1049632516826984</c:v>
                </c:pt>
                <c:pt idx="38">
                  <c:v>7.3960970983203476</c:v>
                </c:pt>
                <c:pt idx="39">
                  <c:v>7.800408295445342</c:v>
                </c:pt>
                <c:pt idx="40">
                  <c:v>7.939617134316876</c:v>
                </c:pt>
                <c:pt idx="41">
                  <c:v>7.9577824270108639</c:v>
                </c:pt>
                <c:pt idx="42">
                  <c:v>8.2039344675911039</c:v>
                </c:pt>
                <c:pt idx="43">
                  <c:v>8.4266917389734708</c:v>
                </c:pt>
                <c:pt idx="44">
                  <c:v>8.942468082698948</c:v>
                </c:pt>
                <c:pt idx="45">
                  <c:v>9.0403642776577833</c:v>
                </c:pt>
                <c:pt idx="46">
                  <c:v>9.9462476056912603</c:v>
                </c:pt>
                <c:pt idx="47">
                  <c:v>10.824544108495813</c:v>
                </c:pt>
                <c:pt idx="48">
                  <c:v>10.514135463394393</c:v>
                </c:pt>
                <c:pt idx="49">
                  <c:v>11.98388484480795</c:v>
                </c:pt>
                <c:pt idx="50">
                  <c:v>12.788401992910039</c:v>
                </c:pt>
                <c:pt idx="51">
                  <c:v>13.540591797559468</c:v>
                </c:pt>
                <c:pt idx="52">
                  <c:v>14.503507661341231</c:v>
                </c:pt>
                <c:pt idx="53">
                  <c:v>14.058707817058746</c:v>
                </c:pt>
                <c:pt idx="54">
                  <c:v>13.679757452959166</c:v>
                </c:pt>
                <c:pt idx="55">
                  <c:v>13.47875391911087</c:v>
                </c:pt>
                <c:pt idx="56">
                  <c:v>13.562416349340367</c:v>
                </c:pt>
                <c:pt idx="57">
                  <c:v>13.43383018932022</c:v>
                </c:pt>
                <c:pt idx="58">
                  <c:v>14.429071224053066</c:v>
                </c:pt>
                <c:pt idx="59">
                  <c:v>16.319442965706703</c:v>
                </c:pt>
                <c:pt idx="60">
                  <c:v>13.561934237661069</c:v>
                </c:pt>
                <c:pt idx="61">
                  <c:v>13.082899408951015</c:v>
                </c:pt>
                <c:pt idx="62">
                  <c:v>12.858982995182952</c:v>
                </c:pt>
                <c:pt idx="63">
                  <c:v>12.172945269333947</c:v>
                </c:pt>
                <c:pt idx="64">
                  <c:v>11.622745818027038</c:v>
                </c:pt>
                <c:pt idx="65">
                  <c:v>11.249860117440411</c:v>
                </c:pt>
                <c:pt idx="66">
                  <c:v>10.589977591899972</c:v>
                </c:pt>
                <c:pt idx="67">
                  <c:v>11.62930063261093</c:v>
                </c:pt>
                <c:pt idx="68">
                  <c:v>12.062101940844201</c:v>
                </c:pt>
                <c:pt idx="69">
                  <c:v>12.364343229750512</c:v>
                </c:pt>
                <c:pt idx="70">
                  <c:v>11.591653670202531</c:v>
                </c:pt>
                <c:pt idx="71">
                  <c:v>11.569493028580629</c:v>
                </c:pt>
                <c:pt idx="72">
                  <c:v>11.027166740180766</c:v>
                </c:pt>
                <c:pt idx="73">
                  <c:v>11.533611210743265</c:v>
                </c:pt>
                <c:pt idx="74">
                  <c:v>11.475383538242854</c:v>
                </c:pt>
                <c:pt idx="75">
                  <c:v>11.425752145994513</c:v>
                </c:pt>
                <c:pt idx="76">
                  <c:v>11.343270545706529</c:v>
                </c:pt>
                <c:pt idx="77">
                  <c:v>11.070342476917036</c:v>
                </c:pt>
                <c:pt idx="78">
                  <c:v>10.728582329581412</c:v>
                </c:pt>
                <c:pt idx="79">
                  <c:v>10.84173862447167</c:v>
                </c:pt>
                <c:pt idx="80">
                  <c:v>10.842475275434522</c:v>
                </c:pt>
                <c:pt idx="81">
                  <c:v>10.715334009930249</c:v>
                </c:pt>
                <c:pt idx="82">
                  <c:v>10.565217548039769</c:v>
                </c:pt>
                <c:pt idx="83">
                  <c:v>10.423918085562637</c:v>
                </c:pt>
                <c:pt idx="84">
                  <c:v>9.7281803159321978</c:v>
                </c:pt>
                <c:pt idx="85">
                  <c:v>10.690492475410686</c:v>
                </c:pt>
                <c:pt idx="86">
                  <c:v>10.643890411409091</c:v>
                </c:pt>
                <c:pt idx="87">
                  <c:v>10.592434198332574</c:v>
                </c:pt>
                <c:pt idx="88">
                  <c:v>10.443944367665507</c:v>
                </c:pt>
                <c:pt idx="89">
                  <c:v>10.451216503705066</c:v>
                </c:pt>
                <c:pt idx="90">
                  <c:v>10.098781442927066</c:v>
                </c:pt>
                <c:pt idx="91">
                  <c:v>9.7850523430968224</c:v>
                </c:pt>
                <c:pt idx="92">
                  <c:v>9.6254811538578533</c:v>
                </c:pt>
                <c:pt idx="93">
                  <c:v>9.4274785251203994</c:v>
                </c:pt>
                <c:pt idx="94">
                  <c:v>9.2955086938159148</c:v>
                </c:pt>
                <c:pt idx="95">
                  <c:v>9.3293718176642884</c:v>
                </c:pt>
                <c:pt idx="96">
                  <c:v>8.7490463066518114</c:v>
                </c:pt>
                <c:pt idx="97">
                  <c:v>8.7528448117785409</c:v>
                </c:pt>
                <c:pt idx="98">
                  <c:v>8.7489046458925426</c:v>
                </c:pt>
                <c:pt idx="99">
                  <c:v>8.6051770798175866</c:v>
                </c:pt>
                <c:pt idx="100">
                  <c:v>8.4039431485787208</c:v>
                </c:pt>
                <c:pt idx="101">
                  <c:v>8.3695969837342421</c:v>
                </c:pt>
                <c:pt idx="102">
                  <c:v>8.1219247779159129</c:v>
                </c:pt>
                <c:pt idx="103">
                  <c:v>7.8893826822642659</c:v>
                </c:pt>
                <c:pt idx="104">
                  <c:v>7.945547127157111</c:v>
                </c:pt>
                <c:pt idx="105">
                  <c:v>7.7435114831194154</c:v>
                </c:pt>
                <c:pt idx="106">
                  <c:v>7.5420741717720103</c:v>
                </c:pt>
                <c:pt idx="107">
                  <c:v>7.3800066743785306</c:v>
                </c:pt>
                <c:pt idx="108">
                  <c:v>6.7942678920603656</c:v>
                </c:pt>
                <c:pt idx="109">
                  <c:v>6.8753690916991559</c:v>
                </c:pt>
                <c:pt idx="110">
                  <c:v>6.7350667578866252</c:v>
                </c:pt>
                <c:pt idx="111">
                  <c:v>6.6342891557362833</c:v>
                </c:pt>
                <c:pt idx="112">
                  <c:v>6.5987730643833578</c:v>
                </c:pt>
                <c:pt idx="113">
                  <c:v>6.2056246448837076</c:v>
                </c:pt>
                <c:pt idx="114">
                  <c:v>5.3158586606919735</c:v>
                </c:pt>
                <c:pt idx="115">
                  <c:v>5.3254055270017506</c:v>
                </c:pt>
                <c:pt idx="116">
                  <c:v>4.8578863545312405</c:v>
                </c:pt>
                <c:pt idx="117">
                  <c:v>4.3501412950890312</c:v>
                </c:pt>
                <c:pt idx="118">
                  <c:v>4.2936837331502131</c:v>
                </c:pt>
                <c:pt idx="119">
                  <c:v>3.9851675243769766</c:v>
                </c:pt>
                <c:pt idx="120">
                  <c:v>3.2461190963907032</c:v>
                </c:pt>
                <c:pt idx="121">
                  <c:v>3.4564377143551601</c:v>
                </c:pt>
                <c:pt idx="122">
                  <c:v>3.4659942605620833</c:v>
                </c:pt>
                <c:pt idx="123">
                  <c:v>3.3975274380754721</c:v>
                </c:pt>
                <c:pt idx="124">
                  <c:v>3.3539349721929042</c:v>
                </c:pt>
                <c:pt idx="125">
                  <c:v>3.3900861662926052</c:v>
                </c:pt>
                <c:pt idx="126">
                  <c:v>3.1288389308083566</c:v>
                </c:pt>
                <c:pt idx="127">
                  <c:v>3.2571076810968229</c:v>
                </c:pt>
                <c:pt idx="128">
                  <c:v>3.2098332736670336</c:v>
                </c:pt>
                <c:pt idx="129">
                  <c:v>3.1040670870221856</c:v>
                </c:pt>
                <c:pt idx="130">
                  <c:v>3.1812431695423733</c:v>
                </c:pt>
                <c:pt idx="131">
                  <c:v>3.0666617395313467</c:v>
                </c:pt>
                <c:pt idx="132">
                  <c:v>2.5882839146371373</c:v>
                </c:pt>
                <c:pt idx="133">
                  <c:v>2.8482476852326895</c:v>
                </c:pt>
                <c:pt idx="134">
                  <c:v>2.8975357305235394</c:v>
                </c:pt>
                <c:pt idx="135">
                  <c:v>2.9754509361158861</c:v>
                </c:pt>
                <c:pt idx="136">
                  <c:v>3.0808463864322628</c:v>
                </c:pt>
                <c:pt idx="137">
                  <c:v>3.4104091218720849</c:v>
                </c:pt>
                <c:pt idx="138">
                  <c:v>2.7863290604003255</c:v>
                </c:pt>
                <c:pt idx="139">
                  <c:v>2.9070903208901453</c:v>
                </c:pt>
                <c:pt idx="140">
                  <c:v>2.674736014967102</c:v>
                </c:pt>
                <c:pt idx="141">
                  <c:v>2.7148379671821767</c:v>
                </c:pt>
                <c:pt idx="142">
                  <c:v>2.7647474672399852</c:v>
                </c:pt>
                <c:pt idx="143">
                  <c:v>2.6995842593593058</c:v>
                </c:pt>
                <c:pt idx="144">
                  <c:v>2.5778771677545071</c:v>
                </c:pt>
                <c:pt idx="145">
                  <c:v>2.754745804946269</c:v>
                </c:pt>
                <c:pt idx="146">
                  <c:v>2.8128162878905218</c:v>
                </c:pt>
                <c:pt idx="147">
                  <c:v>2.7993508945532439</c:v>
                </c:pt>
                <c:pt idx="148">
                  <c:v>2.983536679132373</c:v>
                </c:pt>
                <c:pt idx="149">
                  <c:v>2.897944828328527</c:v>
                </c:pt>
                <c:pt idx="150">
                  <c:v>2.9867252474457833</c:v>
                </c:pt>
                <c:pt idx="151">
                  <c:v>3.1298853343644311</c:v>
                </c:pt>
                <c:pt idx="152">
                  <c:v>3.0985923832210234</c:v>
                </c:pt>
                <c:pt idx="153">
                  <c:v>3.1662633156062916</c:v>
                </c:pt>
                <c:pt idx="154">
                  <c:v>3.2691809301769861</c:v>
                </c:pt>
                <c:pt idx="155">
                  <c:v>3.4145979639307074</c:v>
                </c:pt>
                <c:pt idx="156">
                  <c:v>3.2768098859723489</c:v>
                </c:pt>
                <c:pt idx="157">
                  <c:v>3.5418618643632662</c:v>
                </c:pt>
                <c:pt idx="158">
                  <c:v>3.6847149782996009</c:v>
                </c:pt>
                <c:pt idx="159">
                  <c:v>3.9920085127003713</c:v>
                </c:pt>
                <c:pt idx="160">
                  <c:v>4.0222335159609335</c:v>
                </c:pt>
                <c:pt idx="161">
                  <c:v>4.1733046375365133</c:v>
                </c:pt>
                <c:pt idx="162">
                  <c:v>3.9863792177734334</c:v>
                </c:pt>
                <c:pt idx="163">
                  <c:v>4.0107462993084813</c:v>
                </c:pt>
                <c:pt idx="164">
                  <c:v>4.2497148553358262</c:v>
                </c:pt>
                <c:pt idx="165">
                  <c:v>4.1756617575486246</c:v>
                </c:pt>
                <c:pt idx="166">
                  <c:v>4.1585648029162936</c:v>
                </c:pt>
                <c:pt idx="167">
                  <c:v>4.434387061740332</c:v>
                </c:pt>
                <c:pt idx="168">
                  <c:v>4.128933389113552</c:v>
                </c:pt>
                <c:pt idx="169">
                  <c:v>4.482205874302327</c:v>
                </c:pt>
                <c:pt idx="170">
                  <c:v>4.6225155208389914</c:v>
                </c:pt>
                <c:pt idx="171">
                  <c:v>4.6738292224192639</c:v>
                </c:pt>
                <c:pt idx="172">
                  <c:v>4.8192025971005386</c:v>
                </c:pt>
                <c:pt idx="173">
                  <c:v>4.8245990558963348</c:v>
                </c:pt>
                <c:pt idx="174">
                  <c:v>4.7192544704297763</c:v>
                </c:pt>
                <c:pt idx="175">
                  <c:v>4.6298509265666077</c:v>
                </c:pt>
                <c:pt idx="176">
                  <c:v>4.8477060701037589</c:v>
                </c:pt>
                <c:pt idx="177">
                  <c:v>4.6311809060028306</c:v>
                </c:pt>
                <c:pt idx="178">
                  <c:v>4.6607921459210688</c:v>
                </c:pt>
                <c:pt idx="179">
                  <c:v>4.7339198065681858</c:v>
                </c:pt>
                <c:pt idx="180">
                  <c:v>4.194427619766623</c:v>
                </c:pt>
                <c:pt idx="181">
                  <c:v>4.4415560691207263</c:v>
                </c:pt>
                <c:pt idx="182">
                  <c:v>4.528243840361843</c:v>
                </c:pt>
                <c:pt idx="183">
                  <c:v>4.4863721518302313</c:v>
                </c:pt>
                <c:pt idx="184">
                  <c:v>4.5156579590919383</c:v>
                </c:pt>
                <c:pt idx="185">
                  <c:v>4.3050388937868034</c:v>
                </c:pt>
                <c:pt idx="186">
                  <c:v>3.9770688890448889</c:v>
                </c:pt>
                <c:pt idx="187">
                  <c:v>3.994740192836431</c:v>
                </c:pt>
                <c:pt idx="188">
                  <c:v>3.8182609203245934</c:v>
                </c:pt>
                <c:pt idx="189">
                  <c:v>3.465182597255243</c:v>
                </c:pt>
                <c:pt idx="190">
                  <c:v>3.4424086969705501</c:v>
                </c:pt>
                <c:pt idx="191">
                  <c:v>3.2669829017671375</c:v>
                </c:pt>
                <c:pt idx="192">
                  <c:v>2.8547190618106661</c:v>
                </c:pt>
                <c:pt idx="193">
                  <c:v>3.0511720190424314</c:v>
                </c:pt>
                <c:pt idx="194">
                  <c:v>3.0740731132978465</c:v>
                </c:pt>
                <c:pt idx="195">
                  <c:v>3.0321394682275624</c:v>
                </c:pt>
                <c:pt idx="196">
                  <c:v>3.0560391157151523</c:v>
                </c:pt>
                <c:pt idx="197">
                  <c:v>2.8656266148798637</c:v>
                </c:pt>
                <c:pt idx="198">
                  <c:v>2.7808245365113562</c:v>
                </c:pt>
                <c:pt idx="199">
                  <c:v>2.8886835708069412</c:v>
                </c:pt>
                <c:pt idx="200">
                  <c:v>2.8239657522649311</c:v>
                </c:pt>
                <c:pt idx="201">
                  <c:v>2.8243598765549423</c:v>
                </c:pt>
                <c:pt idx="202">
                  <c:v>2.9161428398974363</c:v>
                </c:pt>
                <c:pt idx="203">
                  <c:v>2.7982076609011965</c:v>
                </c:pt>
                <c:pt idx="204">
                  <c:v>2.4984488342295426</c:v>
                </c:pt>
                <c:pt idx="205">
                  <c:v>2.7337654271777967</c:v>
                </c:pt>
                <c:pt idx="206">
                  <c:v>2.8374733265048615</c:v>
                </c:pt>
                <c:pt idx="207">
                  <c:v>2.8229554063589517</c:v>
                </c:pt>
                <c:pt idx="208">
                  <c:v>2.9936786507980937</c:v>
                </c:pt>
                <c:pt idx="209">
                  <c:v>2.9348362435393556</c:v>
                </c:pt>
                <c:pt idx="210">
                  <c:v>2.899928803501886</c:v>
                </c:pt>
                <c:pt idx="211">
                  <c:v>2.9873206825654366</c:v>
                </c:pt>
                <c:pt idx="212">
                  <c:v>2.9227235869004558</c:v>
                </c:pt>
                <c:pt idx="213">
                  <c:v>2.9283290692157586</c:v>
                </c:pt>
                <c:pt idx="214">
                  <c:v>2.9100100884212048</c:v>
                </c:pt>
                <c:pt idx="215">
                  <c:v>2.9592267070834537</c:v>
                </c:pt>
                <c:pt idx="216">
                  <c:v>2.8057924340214764</c:v>
                </c:pt>
                <c:pt idx="217">
                  <c:v>2.9851382451028474</c:v>
                </c:pt>
                <c:pt idx="218">
                  <c:v>3.0248594242621589</c:v>
                </c:pt>
                <c:pt idx="219">
                  <c:v>3.1933411955271391</c:v>
                </c:pt>
                <c:pt idx="220">
                  <c:v>3.2080892593398072</c:v>
                </c:pt>
                <c:pt idx="221">
                  <c:v>3.0432094838608252</c:v>
                </c:pt>
                <c:pt idx="222">
                  <c:v>2.9708878763186974</c:v>
                </c:pt>
                <c:pt idx="223">
                  <c:v>2.8990190239881306</c:v>
                </c:pt>
                <c:pt idx="224">
                  <c:v>2.9629987893926795</c:v>
                </c:pt>
                <c:pt idx="225">
                  <c:v>2.9596732891836828</c:v>
                </c:pt>
                <c:pt idx="226">
                  <c:v>2.9300282766833456</c:v>
                </c:pt>
                <c:pt idx="227">
                  <c:v>3.0023959881384563</c:v>
                </c:pt>
                <c:pt idx="228">
                  <c:v>2.7686078717426121</c:v>
                </c:pt>
                <c:pt idx="229">
                  <c:v>2.8942743171455425</c:v>
                </c:pt>
                <c:pt idx="230">
                  <c:v>2.9498739321761609</c:v>
                </c:pt>
                <c:pt idx="231">
                  <c:v>3.0260631897397525</c:v>
                </c:pt>
                <c:pt idx="232">
                  <c:v>3.0792517465073459</c:v>
                </c:pt>
                <c:pt idx="233">
                  <c:v>3.0308448652273681</c:v>
                </c:pt>
                <c:pt idx="234">
                  <c:v>3.040915828793854</c:v>
                </c:pt>
                <c:pt idx="235">
                  <c:v>2.9684759439483792</c:v>
                </c:pt>
                <c:pt idx="236">
                  <c:v>3.0863932584404101</c:v>
                </c:pt>
                <c:pt idx="237">
                  <c:v>3.0648452177778589</c:v>
                </c:pt>
                <c:pt idx="238">
                  <c:v>3.0246207961309115</c:v>
                </c:pt>
                <c:pt idx="239">
                  <c:v>3.0527883307104804</c:v>
                </c:pt>
                <c:pt idx="240">
                  <c:v>2.88498433797447</c:v>
                </c:pt>
                <c:pt idx="241">
                  <c:v>2.9796211750856583</c:v>
                </c:pt>
                <c:pt idx="242">
                  <c:v>3.037302825887287</c:v>
                </c:pt>
                <c:pt idx="243">
                  <c:v>2.9962692513786493</c:v>
                </c:pt>
                <c:pt idx="244">
                  <c:v>3.079303103885318</c:v>
                </c:pt>
                <c:pt idx="245">
                  <c:v>3.0752854403451271</c:v>
                </c:pt>
                <c:pt idx="246">
                  <c:v>3.0833430002595694</c:v>
                </c:pt>
                <c:pt idx="247">
                  <c:v>3.0146318991361203</c:v>
                </c:pt>
                <c:pt idx="248">
                  <c:v>3.0316881579557067</c:v>
                </c:pt>
                <c:pt idx="249">
                  <c:v>3.0125679698631398</c:v>
                </c:pt>
                <c:pt idx="250">
                  <c:v>2.973064204074606</c:v>
                </c:pt>
                <c:pt idx="251">
                  <c:v>3.0467259005694145</c:v>
                </c:pt>
                <c:pt idx="252">
                  <c:v>2.8554165679596655</c:v>
                </c:pt>
                <c:pt idx="253">
                  <c:v>3.0568064587973995</c:v>
                </c:pt>
                <c:pt idx="254">
                  <c:v>3.1636224828236608</c:v>
                </c:pt>
                <c:pt idx="255">
                  <c:v>3.2353836188466274</c:v>
                </c:pt>
                <c:pt idx="256">
                  <c:v>3.279453007058966</c:v>
                </c:pt>
                <c:pt idx="257">
                  <c:v>3.2753246750938292</c:v>
                </c:pt>
                <c:pt idx="258">
                  <c:v>3.0614530335474615</c:v>
                </c:pt>
                <c:pt idx="259">
                  <c:v>3.2668324860389695</c:v>
                </c:pt>
                <c:pt idx="260">
                  <c:v>3.2645019024046937</c:v>
                </c:pt>
                <c:pt idx="261">
                  <c:v>3.2667045094740508</c:v>
                </c:pt>
                <c:pt idx="262">
                  <c:v>3.4233968799998014</c:v>
                </c:pt>
                <c:pt idx="263">
                  <c:v>3.4575946120242294</c:v>
                </c:pt>
                <c:pt idx="264">
                  <c:v>3.1893753916503815</c:v>
                </c:pt>
                <c:pt idx="265">
                  <c:v>3.7714597414444349</c:v>
                </c:pt>
                <c:pt idx="266">
                  <c:v>3.8177571395045788</c:v>
                </c:pt>
                <c:pt idx="267">
                  <c:v>3.9881586943340799</c:v>
                </c:pt>
                <c:pt idx="268">
                  <c:v>4.2124636795519494</c:v>
                </c:pt>
                <c:pt idx="269">
                  <c:v>4.2831842387538037</c:v>
                </c:pt>
                <c:pt idx="270">
                  <c:v>4.2949767394144054</c:v>
                </c:pt>
                <c:pt idx="271">
                  <c:v>4.438111440541145</c:v>
                </c:pt>
                <c:pt idx="272">
                  <c:v>4.4734881281328276</c:v>
                </c:pt>
                <c:pt idx="273">
                  <c:v>4.5239141535874046</c:v>
                </c:pt>
                <c:pt idx="274">
                  <c:v>4.5378951626870814</c:v>
                </c:pt>
                <c:pt idx="275">
                  <c:v>4.6049129537854414</c:v>
                </c:pt>
                <c:pt idx="276">
                  <c:v>4.3954789578624771</c:v>
                </c:pt>
                <c:pt idx="277">
                  <c:v>4.6671194146193491</c:v>
                </c:pt>
                <c:pt idx="278">
                  <c:v>4.9171963977254869</c:v>
                </c:pt>
                <c:pt idx="279">
                  <c:v>4.978802648216206</c:v>
                </c:pt>
                <c:pt idx="280">
                  <c:v>5.0516693858380091</c:v>
                </c:pt>
                <c:pt idx="281">
                  <c:v>5.0572832714609053</c:v>
                </c:pt>
                <c:pt idx="282">
                  <c:v>5.06517265320619</c:v>
                </c:pt>
                <c:pt idx="283">
                  <c:v>5.1471559167660139</c:v>
                </c:pt>
                <c:pt idx="284">
                  <c:v>5.1020681160307326</c:v>
                </c:pt>
                <c:pt idx="285">
                  <c:v>5.0984264337505056</c:v>
                </c:pt>
                <c:pt idx="286">
                  <c:v>5.0476955942805031</c:v>
                </c:pt>
                <c:pt idx="287">
                  <c:v>4.967941530237133</c:v>
                </c:pt>
                <c:pt idx="288">
                  <c:v>4.6700726140245088</c:v>
                </c:pt>
                <c:pt idx="289">
                  <c:v>4.8774687772709155</c:v>
                </c:pt>
                <c:pt idx="290">
                  <c:v>4.8779920916472141</c:v>
                </c:pt>
                <c:pt idx="291">
                  <c:v>4.9517686480364862</c:v>
                </c:pt>
                <c:pt idx="292">
                  <c:v>5.0476542049079001</c:v>
                </c:pt>
                <c:pt idx="293">
                  <c:v>4.9543396743965014</c:v>
                </c:pt>
                <c:pt idx="294">
                  <c:v>4.8077910339992957</c:v>
                </c:pt>
                <c:pt idx="295">
                  <c:v>4.8143232046915072</c:v>
                </c:pt>
                <c:pt idx="296">
                  <c:v>4.6007890752907095</c:v>
                </c:pt>
                <c:pt idx="297">
                  <c:v>4.5191056920185639</c:v>
                </c:pt>
                <c:pt idx="298">
                  <c:v>4.652728420650325</c:v>
                </c:pt>
                <c:pt idx="299">
                  <c:v>4.7559778048093513</c:v>
                </c:pt>
                <c:pt idx="300">
                  <c:v>4.4188439462530038</c:v>
                </c:pt>
                <c:pt idx="301">
                  <c:v>4.4166272275521603</c:v>
                </c:pt>
                <c:pt idx="302">
                  <c:v>4.5353959153449974</c:v>
                </c:pt>
                <c:pt idx="303">
                  <c:v>4.3029880619510807</c:v>
                </c:pt>
                <c:pt idx="304">
                  <c:v>4.294109491643078</c:v>
                </c:pt>
                <c:pt idx="305">
                  <c:v>4.0442756294880029</c:v>
                </c:pt>
                <c:pt idx="306">
                  <c:v>3.7835713868866034</c:v>
                </c:pt>
                <c:pt idx="307">
                  <c:v>3.8199528620278449</c:v>
                </c:pt>
                <c:pt idx="308">
                  <c:v>4.3231160321981799</c:v>
                </c:pt>
                <c:pt idx="309">
                  <c:v>4.6320093010641976</c:v>
                </c:pt>
                <c:pt idx="310">
                  <c:v>5.0040293455007472</c:v>
                </c:pt>
                <c:pt idx="311">
                  <c:v>5.1545396375857893</c:v>
                </c:pt>
                <c:pt idx="312">
                  <c:v>4.9638432846838558</c:v>
                </c:pt>
                <c:pt idx="313">
                  <c:v>5.1135268112548431</c:v>
                </c:pt>
                <c:pt idx="314">
                  <c:v>4.982456011932328</c:v>
                </c:pt>
                <c:pt idx="315">
                  <c:v>4.8427918263738903</c:v>
                </c:pt>
                <c:pt idx="316">
                  <c:v>4.8422237336565734</c:v>
                </c:pt>
                <c:pt idx="317">
                  <c:v>4.7712108806076898</c:v>
                </c:pt>
                <c:pt idx="318">
                  <c:v>4.5718862670794733</c:v>
                </c:pt>
                <c:pt idx="319">
                  <c:v>4.5324000724891382</c:v>
                </c:pt>
                <c:pt idx="320">
                  <c:v>4.422451110636775</c:v>
                </c:pt>
                <c:pt idx="321">
                  <c:v>4.2391311372832678</c:v>
                </c:pt>
                <c:pt idx="322">
                  <c:v>4.222240419344609</c:v>
                </c:pt>
                <c:pt idx="323">
                  <c:v>4.1563241048433648</c:v>
                </c:pt>
                <c:pt idx="324">
                  <c:v>3.861319947858699</c:v>
                </c:pt>
                <c:pt idx="325">
                  <c:v>4.0713435011970764</c:v>
                </c:pt>
                <c:pt idx="326">
                  <c:v>3.9439018644775725</c:v>
                </c:pt>
                <c:pt idx="327">
                  <c:v>3.7681355890374344</c:v>
                </c:pt>
                <c:pt idx="328">
                  <c:v>3.7398869494013609</c:v>
                </c:pt>
                <c:pt idx="329">
                  <c:v>3.7097384157665663</c:v>
                </c:pt>
                <c:pt idx="330">
                  <c:v>3.6496174553609331</c:v>
                </c:pt>
                <c:pt idx="331">
                  <c:v>3.5989341189044408</c:v>
                </c:pt>
                <c:pt idx="332">
                  <c:v>3.5746106046650628</c:v>
                </c:pt>
                <c:pt idx="333">
                  <c:v>3.5825035819678037</c:v>
                </c:pt>
                <c:pt idx="334">
                  <c:v>3.6478952137629777</c:v>
                </c:pt>
                <c:pt idx="335">
                  <c:v>3.7179311533537422</c:v>
                </c:pt>
                <c:pt idx="336">
                  <c:v>3.6202040288631152</c:v>
                </c:pt>
                <c:pt idx="337">
                  <c:v>3.8769420507148684</c:v>
                </c:pt>
                <c:pt idx="338">
                  <c:v>4.0315821501081217</c:v>
                </c:pt>
                <c:pt idx="339">
                  <c:v>4.2503050157031392</c:v>
                </c:pt>
                <c:pt idx="340">
                  <c:v>4.4996163386172734</c:v>
                </c:pt>
                <c:pt idx="341">
                  <c:v>4.5857992300428476</c:v>
                </c:pt>
                <c:pt idx="342">
                  <c:v>4.6614220085965625</c:v>
                </c:pt>
                <c:pt idx="343" formatCode="_-* #,##0.0_-;\-* #,##0.0_-;_-* &quot;-&quot;??_-;_-@_-">
                  <c:v>4.9056194327305205</c:v>
                </c:pt>
                <c:pt idx="344" formatCode="_-* #,##0.0_-;\-* #,##0.0_-;_-* &quot;-&quot;??_-;_-@_-">
                  <c:v>4.8657930065680119</c:v>
                </c:pt>
                <c:pt idx="345" formatCode="_-* #,##0.0_-;\-* #,##0.0_-;_-* &quot;-&quot;??_-;_-@_-">
                  <c:v>5.081843672049569</c:v>
                </c:pt>
                <c:pt idx="346" formatCode="_-* #,##0.0_-;\-* #,##0.0_-;_-* &quot;-&quot;??_-;_-@_-">
                  <c:v>5.1835438254067778</c:v>
                </c:pt>
                <c:pt idx="347" formatCode="_-* #,##0.0_-;\-* #,##0.0_-;_-* &quot;-&quot;??_-;_-@_-">
                  <c:v>5.3291744019534111</c:v>
                </c:pt>
                <c:pt idx="348" formatCode="_-* #,##0.0_-;\-* #,##0.0_-;_-* &quot;-&quot;??_-;_-@_-">
                  <c:v>5.4157088193740233</c:v>
                </c:pt>
                <c:pt idx="349" formatCode="_-* #,##0.0_-;\-* #,##0.0_-;_-* &quot;-&quot;??_-;_-@_-">
                  <c:v>5.4002858683891617</c:v>
                </c:pt>
                <c:pt idx="350" formatCode="_-* #,##0.0_-;\-* #,##0.0_-;_-* &quot;-&quot;??_-;_-@_-">
                  <c:v>5.3944382995327889</c:v>
                </c:pt>
                <c:pt idx="351" formatCode="_-* #,##0.0_-;\-* #,##0.0_-;_-* &quot;-&quot;??_-;_-@_-">
                  <c:v>5.2950520572395661</c:v>
                </c:pt>
                <c:pt idx="352" formatCode="_-* #,##0.0_-;\-* #,##0.0_-;_-* &quot;-&quot;??_-;_-@_-">
                  <c:v>5.3540293544027708</c:v>
                </c:pt>
                <c:pt idx="353" formatCode="_-* #,##0.0_-;\-* #,##0.0_-;_-* &quot;-&quot;??_-;_-@_-">
                  <c:v>5.3456148699332022</c:v>
                </c:pt>
                <c:pt idx="354" formatCode="_-* #,##0.0_-;\-* #,##0.0_-;_-* &quot;-&quot;??_-;_-@_-">
                  <c:v>5.2135276898926843</c:v>
                </c:pt>
                <c:pt idx="355" formatCode="_-* #,##0.0_-;\-* #,##0.0_-;_-* &quot;-&quot;??_-;_-@_-">
                  <c:v>5.3956348657748601</c:v>
                </c:pt>
                <c:pt idx="356" formatCode="_-* #,##0.0_-;\-* #,##0.0_-;_-* &quot;-&quot;??_-;_-@_-">
                  <c:v>5.2869112787816013</c:v>
                </c:pt>
                <c:pt idx="357" formatCode="_-* #,##0.0_-;\-* #,##0.0_-;_-* &quot;-&quot;??_-;_-@_-">
                  <c:v>5.1349757320171774</c:v>
                </c:pt>
                <c:pt idx="358" formatCode="_-* #,##0.0_-;\-* #,##0.0_-;_-* &quot;-&quot;??_-;_-@_-">
                  <c:v>5.0747380881873969</c:v>
                </c:pt>
                <c:pt idx="359" formatCode="_-* #,##0.0_-;\-* #,##0.0_-;_-* &quot;-&quot;??_-;_-@_-">
                  <c:v>4.8721772395572298</c:v>
                </c:pt>
                <c:pt idx="360" formatCode="_-* #,##0.0_-;\-* #,##0.0_-;_-* &quot;-&quot;??_-;_-@_-">
                  <c:v>4.530123815566383</c:v>
                </c:pt>
                <c:pt idx="361" formatCode="_-* #,##0.0_-;\-* #,##0.0_-;_-* &quot;-&quot;??_-;_-@_-">
                  <c:v>4.5473315536913441</c:v>
                </c:pt>
                <c:pt idx="362" formatCode="_-* #,##0.0_-;\-* #,##0.0_-;_-* &quot;-&quot;??_-;_-@_-">
                  <c:v>4.4703072583263763</c:v>
                </c:pt>
                <c:pt idx="363" formatCode="_-* #,##0.0_-;\-* #,##0.0_-;_-* &quot;-&quot;??_-;_-@_-">
                  <c:v>4.2651883634667787</c:v>
                </c:pt>
                <c:pt idx="364" formatCode="_-* #,##0.0_-;\-* #,##0.0_-;_-* &quot;-&quot;??_-;_-@_-">
                  <c:v>4.2546913017357602</c:v>
                </c:pt>
                <c:pt idx="365" formatCode="_-* #,##0.0_-;\-* #,##0.0_-;_-* &quot;-&quot;??_-;_-@_-">
                  <c:v>4.1665681541949331</c:v>
                </c:pt>
                <c:pt idx="366" formatCode="_-* #,##0.0_-;\-* #,##0.0_-;_-* &quot;-&quot;??_-;_-@_-">
                  <c:v>3.9451463081955707</c:v>
                </c:pt>
                <c:pt idx="367" formatCode="_-* #,##0.0_-;\-* #,##0.0_-;_-* &quot;-&quot;??_-;_-@_-">
                  <c:v>4.0696096592979263</c:v>
                </c:pt>
                <c:pt idx="368" formatCode="_-* #,##0.0_-;\-* #,##0.0_-;_-* &quot;-&quot;??_-;_-@_-">
                  <c:v>4.0451507752189269</c:v>
                </c:pt>
                <c:pt idx="369" formatCode="_-* #,##0.0_-;\-* #,##0.0_-;_-* &quot;-&quot;??_-;_-@_-">
                  <c:v>4.046190397313838</c:v>
                </c:pt>
                <c:pt idx="370" formatCode="_-* #,##0.0_-;\-* #,##0.0_-;_-* &quot;-&quot;??_-;_-@_-">
                  <c:v>4.0156711735980863</c:v>
                </c:pt>
                <c:pt idx="371" formatCode="_-* #,##0.0_-;\-* #,##0.0_-;_-* &quot;-&quot;??_-;_-@_-">
                  <c:v>3.9222764501171739</c:v>
                </c:pt>
                <c:pt idx="372" formatCode="_-* #,##0.0_-;\-* #,##0.0_-;_-* &quot;-&quot;??_-;_-@_-">
                  <c:v>3.8701454563419779</c:v>
                </c:pt>
                <c:pt idx="373" formatCode="_-* #,##0.0_-;\-* #,##0.0_-;_-* &quot;-&quot;??_-;_-@_-">
                  <c:v>3.9446698978884802</c:v>
                </c:pt>
                <c:pt idx="374" formatCode="_-* #,##0.0_-;\-* #,##0.0_-;_-* &quot;-&quot;??_-;_-@_-">
                  <c:v>3.9164160807714308</c:v>
                </c:pt>
                <c:pt idx="375" formatCode="_-* #,##0.0_-;\-* #,##0.0_-;_-* &quot;-&quot;??_-;_-@_-">
                  <c:v>3.921649914834465</c:v>
                </c:pt>
                <c:pt idx="376" formatCode="_-* #,##0.0_-;\-* #,##0.0_-;_-* &quot;-&quot;??_-;_-@_-">
                  <c:v>3.9108617103686303</c:v>
                </c:pt>
                <c:pt idx="377" formatCode="_-* #,##0.0_-;\-* #,##0.0_-;_-* &quot;-&quot;??_-;_-@_-">
                  <c:v>3.9130678294242034</c:v>
                </c:pt>
                <c:pt idx="378" formatCode="_-* #,##0.0_-;\-* #,##0.0_-;_-* &quot;-&quot;??_-;_-@_-">
                  <c:v>3.9047019402189438</c:v>
                </c:pt>
                <c:pt idx="379" formatCode="_-* #,##0.0_-;\-* #,##0.0_-;_-* &quot;-&quot;??_-;_-@_-">
                  <c:v>3.9142440581758224</c:v>
                </c:pt>
                <c:pt idx="380" formatCode="_-* #,##0.0_-;\-* #,##0.0_-;_-* &quot;-&quot;??_-;_-@_-">
                  <c:v>3.9143397555776414</c:v>
                </c:pt>
                <c:pt idx="381" formatCode="_-* #,##0.0_-;\-* #,##0.0_-;_-* &quot;-&quot;??_-;_-@_-">
                  <c:v>3.9154908398226071</c:v>
                </c:pt>
                <c:pt idx="382" formatCode="_-* #,##0.0_-;\-* #,##0.0_-;_-* &quot;-&quot;??_-;_-@_-">
                  <c:v>3.9111081749465737</c:v>
                </c:pt>
                <c:pt idx="383" formatCode="_-* #,##0.0_-;\-* #,##0.0_-;_-* &quot;-&quot;??_-;_-@_-">
                  <c:v>3.9140632043942465</c:v>
                </c:pt>
                <c:pt idx="384" formatCode="_-* #,##0.0_-;\-* #,##0.0_-;_-* &quot;-&quot;??_-;_-@_-">
                  <c:v>3.9087049415033741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2082-4665-A685-4EEA6A57E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9680"/>
        <c:axId val="2461856"/>
      </c:lineChart>
      <c:dateAx>
        <c:axId val="2459680"/>
        <c:scaling>
          <c:orientation val="minMax"/>
          <c:min val="39052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D3D3D3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72146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61856"/>
        <c:crosses val="autoZero"/>
        <c:auto val="1"/>
        <c:lblOffset val="100"/>
        <c:baseTimeUnit val="months"/>
        <c:majorUnit val="5"/>
        <c:majorTimeUnit val="months"/>
      </c:dateAx>
      <c:valAx>
        <c:axId val="2461856"/>
        <c:scaling>
          <c:orientation val="minMax"/>
          <c:max val="10"/>
        </c:scaling>
        <c:delete val="0"/>
        <c:axPos val="l"/>
        <c:majorGridlines>
          <c:spPr>
            <a:ln w="3175" cap="flat" cmpd="sng" algn="ctr">
              <a:solidFill>
                <a:srgbClr val="D3D3D3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7F7F7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59680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b"/>
      <c:layout>
        <c:manualLayout>
          <c:xMode val="edge"/>
          <c:yMode val="edge"/>
          <c:x val="6.0787858510754902E-3"/>
          <c:y val="0.89409667541557303"/>
          <c:w val="0.58952079608122776"/>
          <c:h val="7.59142513634249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72146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Proyeccion_NPL!$B$4</c:f>
              <c:strCache>
                <c:ptCount val="1"/>
                <c:pt idx="0">
                  <c:v>Comercial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Proyeccion_NPL!$A$338:$A$349</c:f>
              <c:numCache>
                <c:formatCode>m/d/yyyy</c:formatCode>
                <c:ptCount val="12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</c:numCache>
            </c:numRef>
          </c:cat>
          <c:val>
            <c:numRef>
              <c:f>Proyeccion_NPL!$B$338:$B$349</c:f>
              <c:numCache>
                <c:formatCode>0.0</c:formatCode>
                <c:ptCount val="12"/>
                <c:pt idx="0">
                  <c:v>2.9869910077593889</c:v>
                </c:pt>
                <c:pt idx="1">
                  <c:v>3.0061316555562807</c:v>
                </c:pt>
                <c:pt idx="2">
                  <c:v>2.9280283939207861</c:v>
                </c:pt>
                <c:pt idx="3">
                  <c:v>2.7464318950301481</c:v>
                </c:pt>
                <c:pt idx="4">
                  <c:v>2.9705899457939315</c:v>
                </c:pt>
                <c:pt idx="5">
                  <c:v>2.987311800981248</c:v>
                </c:pt>
                <c:pt idx="6">
                  <c:v>3.1714867744264441</c:v>
                </c:pt>
                <c:pt idx="7">
                  <c:v>3.3245887528300142</c:v>
                </c:pt>
                <c:pt idx="8">
                  <c:v>3.3798716367047441</c:v>
                </c:pt>
                <c:pt idx="9">
                  <c:v>3.4649167058792418</c:v>
                </c:pt>
                <c:pt idx="10">
                  <c:v>3.7968839423004401</c:v>
                </c:pt>
                <c:pt idx="11">
                  <c:v>3.6311338704209142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5ED-4571-BB42-DE1507D6A8B0}"/>
            </c:ext>
          </c:extLst>
        </c:ser>
        <c:ser>
          <c:idx val="1"/>
          <c:order val="1"/>
          <c:tx>
            <c:strRef>
              <c:f>Proyeccion_NPL!$C$4</c:f>
              <c:strCache>
                <c:ptCount val="1"/>
                <c:pt idx="0">
                  <c:v>Consumo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Proyeccion_NPL!$A$338:$A$349</c:f>
              <c:numCache>
                <c:formatCode>m/d/yyyy</c:formatCode>
                <c:ptCount val="12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</c:numCache>
            </c:numRef>
          </c:cat>
          <c:val>
            <c:numRef>
              <c:f>Proyeccion_NPL!$C$338:$C$349</c:f>
              <c:numCache>
                <c:formatCode>0.0</c:formatCode>
                <c:ptCount val="12"/>
                <c:pt idx="0">
                  <c:v>4.9339932798513768</c:v>
                </c:pt>
                <c:pt idx="1">
                  <c:v>5.1173658392033587</c:v>
                </c:pt>
                <c:pt idx="2">
                  <c:v>5.4328033873051815</c:v>
                </c:pt>
                <c:pt idx="3">
                  <c:v>5.5047525506233352</c:v>
                </c:pt>
                <c:pt idx="4">
                  <c:v>5.9020977647135524</c:v>
                </c:pt>
                <c:pt idx="5">
                  <c:v>6.3605006964141255</c:v>
                </c:pt>
                <c:pt idx="6">
                  <c:v>6.7432412178868111</c:v>
                </c:pt>
                <c:pt idx="7">
                  <c:v>7.2486550643639731</c:v>
                </c:pt>
                <c:pt idx="8">
                  <c:v>7.4208814305700326</c:v>
                </c:pt>
                <c:pt idx="9">
                  <c:v>7.5385235434884441</c:v>
                </c:pt>
                <c:pt idx="10">
                  <c:v>7.5161843075000752</c:v>
                </c:pt>
                <c:pt idx="11">
                  <c:v>7.6445184353006495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5ED-4571-BB42-DE1507D6A8B0}"/>
            </c:ext>
          </c:extLst>
        </c:ser>
        <c:ser>
          <c:idx val="2"/>
          <c:order val="2"/>
          <c:tx>
            <c:strRef>
              <c:f>Proyeccion_NPL!$D$4</c:f>
              <c:strCache>
                <c:ptCount val="1"/>
                <c:pt idx="0">
                  <c:v>Hipotecaria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Proyeccion_NPL!$A$338:$A$349</c:f>
              <c:numCache>
                <c:formatCode>m/d/yyyy</c:formatCode>
                <c:ptCount val="12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</c:numCache>
            </c:numRef>
          </c:cat>
          <c:val>
            <c:numRef>
              <c:f>Proyeccion_NPL!$D$338:$D$349</c:f>
              <c:numCache>
                <c:formatCode>0.0</c:formatCode>
                <c:ptCount val="12"/>
                <c:pt idx="0">
                  <c:v>2.5999160069351905</c:v>
                </c:pt>
                <c:pt idx="1">
                  <c:v>2.5718080134795507</c:v>
                </c:pt>
                <c:pt idx="2">
                  <c:v>2.6077503268244442</c:v>
                </c:pt>
                <c:pt idx="3">
                  <c:v>2.466918207946017</c:v>
                </c:pt>
                <c:pt idx="4">
                  <c:v>2.5234331446668223</c:v>
                </c:pt>
                <c:pt idx="5">
                  <c:v>2.5428491541272207</c:v>
                </c:pt>
                <c:pt idx="6">
                  <c:v>2.5314171803538255</c:v>
                </c:pt>
                <c:pt idx="7">
                  <c:v>2.6170207659371028</c:v>
                </c:pt>
                <c:pt idx="8">
                  <c:v>2.6413458552642415</c:v>
                </c:pt>
                <c:pt idx="9">
                  <c:v>2.6624628940771724</c:v>
                </c:pt>
                <c:pt idx="10">
                  <c:v>2.7232861222530969</c:v>
                </c:pt>
                <c:pt idx="11">
                  <c:v>2.7594999809109968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5ED-4571-BB42-DE1507D6A8B0}"/>
            </c:ext>
          </c:extLst>
        </c:ser>
        <c:ser>
          <c:idx val="3"/>
          <c:order val="3"/>
          <c:tx>
            <c:strRef>
              <c:f>Proyeccion_NPL!$G$4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Proyeccion_NPL!$A$338:$A$349</c:f>
              <c:numCache>
                <c:formatCode>m/d/yyyy</c:formatCode>
                <c:ptCount val="12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</c:numCache>
            </c:numRef>
          </c:cat>
          <c:val>
            <c:numRef>
              <c:f>Proyeccion_NPL!$G$338:$G$349</c:f>
              <c:numCache>
                <c:formatCode>0.0</c:formatCode>
                <c:ptCount val="12"/>
                <c:pt idx="0">
                  <c:v>3.6347638612820039</c:v>
                </c:pt>
                <c:pt idx="1">
                  <c:v>3.6975264941336246</c:v>
                </c:pt>
                <c:pt idx="2">
                  <c:v>3.7659571408558601</c:v>
                </c:pt>
                <c:pt idx="3">
                  <c:v>3.6693412169623936</c:v>
                </c:pt>
                <c:pt idx="4">
                  <c:v>3.9324708748882262</c:v>
                </c:pt>
                <c:pt idx="5">
                  <c:v>4.0864082559334385</c:v>
                </c:pt>
                <c:pt idx="6">
                  <c:v>4.3018307019804718</c:v>
                </c:pt>
                <c:pt idx="7">
                  <c:v>4.5533435675518712</c:v>
                </c:pt>
                <c:pt idx="8">
                  <c:v>4.6407111335784199</c:v>
                </c:pt>
                <c:pt idx="9">
                  <c:v>4.7153665176009705</c:v>
                </c:pt>
                <c:pt idx="10">
                  <c:v>4.9056194327305205</c:v>
                </c:pt>
                <c:pt idx="11">
                  <c:v>4.8657930065680119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15ED-4571-BB42-DE1507D6A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2400"/>
        <c:axId val="2464032"/>
      </c:lineChart>
      <c:dateAx>
        <c:axId val="246240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4032"/>
        <c:crosses val="autoZero"/>
        <c:auto val="1"/>
        <c:lblOffset val="100"/>
        <c:baseTimeUnit val="months"/>
      </c:dateAx>
      <c:valAx>
        <c:axId val="2464032"/>
        <c:scaling>
          <c:orientation val="minMax"/>
          <c:max val="8.0000000000000016E-2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2972481295480145E-2"/>
          <c:y val="5.0129180421989376E-2"/>
          <c:w val="0.94707134969030582"/>
          <c:h val="0.79312257786708773"/>
        </c:manualLayout>
      </c:layout>
      <c:lineChart>
        <c:grouping val="standard"/>
        <c:varyColors val="0"/>
        <c:ser>
          <c:idx val="1"/>
          <c:order val="0"/>
          <c:tx>
            <c:strRef>
              <c:f>Sendas!$D$2:$D$3</c:f>
              <c:strCache>
                <c:ptCount val="2"/>
                <c:pt idx="0">
                  <c:v>2022</c:v>
                </c:pt>
                <c:pt idx="1">
                  <c:v>comercial</c:v>
                </c:pt>
              </c:strCache>
            </c:strRef>
          </c:tx>
          <c:spPr>
            <a:ln w="38100" cap="rnd">
              <a:solidFill>
                <a:srgbClr val="004481"/>
              </a:solidFill>
              <a:round/>
            </a:ln>
            <a:effectLst/>
          </c:spPr>
          <c:marker>
            <c:symbol val="none"/>
          </c:marker>
          <c:dPt>
            <c:idx val="6"/>
            <c:marker>
              <c:symbol val="diamond"/>
              <c:size val="6"/>
              <c:spPr>
                <a:solidFill>
                  <a:srgbClr val="004481"/>
                </a:solidFill>
                <a:ln w="38100">
                  <a:solidFill>
                    <a:srgbClr val="FFC000"/>
                  </a:solidFill>
                </a:ln>
                <a:effectLst/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55AC-4660-AAB5-A867B4317DBC}"/>
              </c:ext>
            </c:extLst>
          </c:dPt>
          <c:val>
            <c:numRef>
              <c:f>Sendas!$D$4:$D$74</c:f>
              <c:numCache>
                <c:formatCode>0.0</c:formatCode>
                <c:ptCount val="71"/>
                <c:pt idx="0">
                  <c:v>100</c:v>
                </c:pt>
                <c:pt idx="1">
                  <c:v>108.16179171125316</c:v>
                </c:pt>
                <c:pt idx="2">
                  <c:v>108.77064916071606</c:v>
                </c:pt>
                <c:pt idx="3">
                  <c:v>115.47662187310965</c:v>
                </c:pt>
                <c:pt idx="4">
                  <c:v>121.05119951621883</c:v>
                </c:pt>
                <c:pt idx="5">
                  <c:v>123.0640979235949</c:v>
                </c:pt>
                <c:pt idx="6">
                  <c:v>126.16066366507177</c:v>
                </c:pt>
                <c:pt idx="7">
                  <c:v>138.2478826134795</c:v>
                </c:pt>
                <c:pt idx="8">
                  <c:v>132.21277676652727</c:v>
                </c:pt>
                <c:pt idx="9">
                  <c:v>146</c:v>
                </c:pt>
                <c:pt idx="10">
                  <c:v>152</c:v>
                </c:pt>
                <c:pt idx="11">
                  <c:v>161</c:v>
                </c:pt>
                <c:pt idx="12">
                  <c:v>166</c:v>
                </c:pt>
                <c:pt idx="13">
                  <c:v>166.27653352844078</c:v>
                </c:pt>
                <c:pt idx="14">
                  <c:v>165.09813415066358</c:v>
                </c:pt>
                <c:pt idx="15">
                  <c:v>159.64026037141494</c:v>
                </c:pt>
                <c:pt idx="16">
                  <c:v>163.80305571998656</c:v>
                </c:pt>
                <c:pt idx="17">
                  <c:v>162.91036435079059</c:v>
                </c:pt>
                <c:pt idx="18">
                  <c:v>159.14568390573663</c:v>
                </c:pt>
                <c:pt idx="19">
                  <c:v>170.27802818178253</c:v>
                </c:pt>
                <c:pt idx="20">
                  <c:v>161.9567085920977</c:v>
                </c:pt>
                <c:pt idx="21">
                  <c:v>160.15496189596709</c:v>
                </c:pt>
                <c:pt idx="22">
                  <c:v>158.48975613742724</c:v>
                </c:pt>
                <c:pt idx="23">
                  <c:v>150.89882181806581</c:v>
                </c:pt>
                <c:pt idx="24">
                  <c:v>139.38612387369255</c:v>
                </c:pt>
                <c:pt idx="25">
                  <c:v>141.52304475935273</c:v>
                </c:pt>
                <c:pt idx="26">
                  <c:v>137.33244909162619</c:v>
                </c:pt>
                <c:pt idx="27">
                  <c:v>123.41710816523411</c:v>
                </c:pt>
                <c:pt idx="28">
                  <c:v>122.54429108205002</c:v>
                </c:pt>
                <c:pt idx="29">
                  <c:v>117.05615916963815</c:v>
                </c:pt>
                <c:pt idx="30">
                  <c:v>102.87617596597759</c:v>
                </c:pt>
                <c:pt idx="31">
                  <c:v>111.23166088387225</c:v>
                </c:pt>
                <c:pt idx="32">
                  <c:v>109.87592277203905</c:v>
                </c:pt>
                <c:pt idx="33">
                  <c:v>110.25931496429176</c:v>
                </c:pt>
                <c:pt idx="34">
                  <c:v>108.78252912348908</c:v>
                </c:pt>
                <c:pt idx="35">
                  <c:v>102.43211863670045</c:v>
                </c:pt>
                <c:pt idx="36">
                  <c:v>99.515631214204774</c:v>
                </c:pt>
                <c:pt idx="37">
                  <c:v>104.36230810011573</c:v>
                </c:pt>
                <c:pt idx="38">
                  <c:v>104.36230810011573</c:v>
                </c:pt>
                <c:pt idx="39">
                  <c:v>104.36230810011573</c:v>
                </c:pt>
                <c:pt idx="40">
                  <c:v>104.36230810011573</c:v>
                </c:pt>
                <c:pt idx="41">
                  <c:v>104.36230810011573</c:v>
                </c:pt>
                <c:pt idx="42">
                  <c:v>104.36230810011573</c:v>
                </c:pt>
                <c:pt idx="43">
                  <c:v>104.36230810011573</c:v>
                </c:pt>
                <c:pt idx="44">
                  <c:v>104.36230810011573</c:v>
                </c:pt>
                <c:pt idx="45">
                  <c:v>104.36230810011573</c:v>
                </c:pt>
                <c:pt idx="46">
                  <c:v>104.36230810011573</c:v>
                </c:pt>
                <c:pt idx="47">
                  <c:v>104.36230810011573</c:v>
                </c:pt>
                <c:pt idx="48">
                  <c:v>104.36230810011573</c:v>
                </c:pt>
                <c:pt idx="49">
                  <c:v>104.36230810011573</c:v>
                </c:pt>
                <c:pt idx="50">
                  <c:v>104.36230810011573</c:v>
                </c:pt>
                <c:pt idx="51">
                  <c:v>104.36230810011573</c:v>
                </c:pt>
                <c:pt idx="52">
                  <c:v>104.36230810011573</c:v>
                </c:pt>
                <c:pt idx="53">
                  <c:v>104.36230810011573</c:v>
                </c:pt>
                <c:pt idx="54">
                  <c:v>104.36230810011573</c:v>
                </c:pt>
                <c:pt idx="55">
                  <c:v>104.36230810011573</c:v>
                </c:pt>
                <c:pt idx="56">
                  <c:v>104.36230810011573</c:v>
                </c:pt>
                <c:pt idx="57">
                  <c:v>104.36230810011573</c:v>
                </c:pt>
                <c:pt idx="58">
                  <c:v>104.36230810011573</c:v>
                </c:pt>
                <c:pt idx="59">
                  <c:v>104.36230810011573</c:v>
                </c:pt>
                <c:pt idx="60">
                  <c:v>104.36230810011573</c:v>
                </c:pt>
                <c:pt idx="61">
                  <c:v>104.36230810011573</c:v>
                </c:pt>
                <c:pt idx="62">
                  <c:v>104.36230810011573</c:v>
                </c:pt>
                <c:pt idx="63">
                  <c:v>104.36230810011573</c:v>
                </c:pt>
                <c:pt idx="64">
                  <c:v>104.36230810011573</c:v>
                </c:pt>
                <c:pt idx="65">
                  <c:v>104.36230810011573</c:v>
                </c:pt>
                <c:pt idx="66">
                  <c:v>104.36230810011573</c:v>
                </c:pt>
                <c:pt idx="67">
                  <c:v>104.36230810011573</c:v>
                </c:pt>
                <c:pt idx="68">
                  <c:v>104.36230810011573</c:v>
                </c:pt>
                <c:pt idx="69">
                  <c:v>104.36230810011573</c:v>
                </c:pt>
                <c:pt idx="70">
                  <c:v>104.36230810011573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5AC-4660-AAB5-A867B4317DBC}"/>
            </c:ext>
          </c:extLst>
        </c:ser>
        <c:ser>
          <c:idx val="4"/>
          <c:order val="1"/>
          <c:tx>
            <c:strRef>
              <c:f>Sendas!$G$2:$G$3</c:f>
              <c:strCache>
                <c:ptCount val="2"/>
                <c:pt idx="0">
                  <c:v>pandemia</c:v>
                </c:pt>
                <c:pt idx="1">
                  <c:v>comercial</c:v>
                </c:pt>
              </c:strCache>
            </c:strRef>
          </c:tx>
          <c:spPr>
            <a:ln w="38100" cap="rnd">
              <a:solidFill>
                <a:srgbClr val="2DCCCD"/>
              </a:solidFill>
              <a:round/>
            </a:ln>
            <a:effectLst/>
          </c:spPr>
          <c:marker>
            <c:symbol val="none"/>
          </c:marker>
          <c:val>
            <c:numRef>
              <c:f>Sendas!$G$4:$G$74</c:f>
              <c:numCache>
                <c:formatCode>0.0</c:formatCode>
                <c:ptCount val="71"/>
                <c:pt idx="0">
                  <c:v>100</c:v>
                </c:pt>
                <c:pt idx="1">
                  <c:v>105.84958458222651</c:v>
                </c:pt>
                <c:pt idx="2">
                  <c:v>114.83465330364864</c:v>
                </c:pt>
                <c:pt idx="3">
                  <c:v>116.98092119437815</c:v>
                </c:pt>
                <c:pt idx="4">
                  <c:v>117.43726905481584</c:v>
                </c:pt>
                <c:pt idx="5">
                  <c:v>119.77904999311065</c:v>
                </c:pt>
                <c:pt idx="6">
                  <c:v>113.54890076015364</c:v>
                </c:pt>
                <c:pt idx="7">
                  <c:v>116.46713406107212</c:v>
                </c:pt>
                <c:pt idx="8">
                  <c:v>111.97636008054627</c:v>
                </c:pt>
                <c:pt idx="9">
                  <c:v>111.04241141123872</c:v>
                </c:pt>
                <c:pt idx="10">
                  <c:v>112.00587632215348</c:v>
                </c:pt>
                <c:pt idx="11">
                  <c:v>112.58888018399745</c:v>
                </c:pt>
                <c:pt idx="12">
                  <c:v>107.59939146391879</c:v>
                </c:pt>
                <c:pt idx="13">
                  <c:v>108.6983848864777</c:v>
                </c:pt>
                <c:pt idx="14">
                  <c:v>106.80102024463056</c:v>
                </c:pt>
                <c:pt idx="15">
                  <c:v>100.41472279241457</c:v>
                </c:pt>
                <c:pt idx="16">
                  <c:v>101.99792588039109</c:v>
                </c:pt>
                <c:pt idx="17">
                  <c:v>100.81005197108459</c:v>
                </c:pt>
                <c:pt idx="18">
                  <c:v>92.933710882726729</c:v>
                </c:pt>
                <c:pt idx="19">
                  <c:v>101.50032573401353</c:v>
                </c:pt>
                <c:pt idx="20">
                  <c:v>96.182630999598317</c:v>
                </c:pt>
                <c:pt idx="21">
                  <c:v>90.227939863100843</c:v>
                </c:pt>
                <c:pt idx="22">
                  <c:v>87.989310545937116</c:v>
                </c:pt>
                <c:pt idx="23">
                  <c:v>85.800567524333047</c:v>
                </c:pt>
                <c:pt idx="24">
                  <c:v>81.326987220609595</c:v>
                </c:pt>
                <c:pt idx="25">
                  <c:v>77.647073004673601</c:v>
                </c:pt>
                <c:pt idx="26">
                  <c:v>76.311368195185565</c:v>
                </c:pt>
                <c:pt idx="27">
                  <c:v>74.517088001719301</c:v>
                </c:pt>
                <c:pt idx="28">
                  <c:v>74.994593736616309</c:v>
                </c:pt>
                <c:pt idx="29">
                  <c:v>73.046135369853687</c:v>
                </c:pt>
                <c:pt idx="30">
                  <c:v>68.515809616115149</c:v>
                </c:pt>
                <c:pt idx="31">
                  <c:v>74.10792728626123</c:v>
                </c:pt>
                <c:pt idx="32">
                  <c:v>74.525090897168781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5AC-4660-AAB5-A867B4317DBC}"/>
            </c:ext>
          </c:extLst>
        </c:ser>
        <c:ser>
          <c:idx val="7"/>
          <c:order val="2"/>
          <c:tx>
            <c:strRef>
              <c:f>Sendas!$J$2:$J$3</c:f>
              <c:strCache>
                <c:ptCount val="2"/>
                <c:pt idx="0">
                  <c:v>2008</c:v>
                </c:pt>
                <c:pt idx="1">
                  <c:v>comercial</c:v>
                </c:pt>
              </c:strCache>
            </c:strRef>
          </c:tx>
          <c:spPr>
            <a:ln w="38100" cap="rnd">
              <a:solidFill>
                <a:srgbClr val="D8BE75"/>
              </a:solidFill>
              <a:round/>
            </a:ln>
            <a:effectLst/>
          </c:spPr>
          <c:marker>
            <c:symbol val="none"/>
          </c:marker>
          <c:val>
            <c:numRef>
              <c:f>Sendas!$J$4:$J$74</c:f>
              <c:numCache>
                <c:formatCode>0.0</c:formatCode>
                <c:ptCount val="71"/>
                <c:pt idx="0">
                  <c:v>100</c:v>
                </c:pt>
                <c:pt idx="1">
                  <c:v>111.77795805566953</c:v>
                </c:pt>
                <c:pt idx="2">
                  <c:v>115.10993299503261</c:v>
                </c:pt>
                <c:pt idx="3">
                  <c:v>116.9365690354762</c:v>
                </c:pt>
                <c:pt idx="4">
                  <c:v>121.33068863845587</c:v>
                </c:pt>
                <c:pt idx="5">
                  <c:v>121.57058658109779</c:v>
                </c:pt>
                <c:pt idx="6">
                  <c:v>121.23440314847895</c:v>
                </c:pt>
                <c:pt idx="7">
                  <c:v>122.66302860083252</c:v>
                </c:pt>
                <c:pt idx="8">
                  <c:v>129.35782187566963</c:v>
                </c:pt>
                <c:pt idx="9">
                  <c:v>123.9729204836157</c:v>
                </c:pt>
                <c:pt idx="10">
                  <c:v>125.07961604491311</c:v>
                </c:pt>
                <c:pt idx="11">
                  <c:v>129.78846389090452</c:v>
                </c:pt>
                <c:pt idx="12">
                  <c:v>115.33996525997753</c:v>
                </c:pt>
                <c:pt idx="13">
                  <c:v>124.93777238389174</c:v>
                </c:pt>
                <c:pt idx="14">
                  <c:v>127.18883457003767</c:v>
                </c:pt>
                <c:pt idx="15">
                  <c:v>129.30679036751766</c:v>
                </c:pt>
                <c:pt idx="16">
                  <c:v>131.67347441131531</c:v>
                </c:pt>
                <c:pt idx="17">
                  <c:v>124.08254009195387</c:v>
                </c:pt>
                <c:pt idx="18">
                  <c:v>112.56984214758062</c:v>
                </c:pt>
                <c:pt idx="19">
                  <c:v>114.7067630332408</c:v>
                </c:pt>
                <c:pt idx="20">
                  <c:v>110.51616736551428</c:v>
                </c:pt>
                <c:pt idx="21">
                  <c:v>96.600826439122201</c:v>
                </c:pt>
                <c:pt idx="22">
                  <c:v>95.728009355938113</c:v>
                </c:pt>
                <c:pt idx="23">
                  <c:v>90.23987744352624</c:v>
                </c:pt>
                <c:pt idx="24">
                  <c:v>76.059894239865685</c:v>
                </c:pt>
                <c:pt idx="25">
                  <c:v>84.415379157760341</c:v>
                </c:pt>
                <c:pt idx="26">
                  <c:v>83.059641045927137</c:v>
                </c:pt>
                <c:pt idx="27">
                  <c:v>83.443033238179851</c:v>
                </c:pt>
                <c:pt idx="28">
                  <c:v>81.966247397377174</c:v>
                </c:pt>
                <c:pt idx="29">
                  <c:v>75.615836910588541</c:v>
                </c:pt>
                <c:pt idx="30">
                  <c:v>72.699349488092864</c:v>
                </c:pt>
                <c:pt idx="31">
                  <c:v>77.546026374003816</c:v>
                </c:pt>
                <c:pt idx="32">
                  <c:v>75.103461570932069</c:v>
                </c:pt>
                <c:pt idx="33">
                  <c:v>75.184154864224041</c:v>
                </c:pt>
                <c:pt idx="34">
                  <c:v>77.711302553888601</c:v>
                </c:pt>
                <c:pt idx="35">
                  <c:v>71.51552818556442</c:v>
                </c:pt>
                <c:pt idx="36">
                  <c:v>61.634887103027538</c:v>
                </c:pt>
                <c:pt idx="37">
                  <c:v>69.499583429123646</c:v>
                </c:pt>
                <c:pt idx="38">
                  <c:v>71.609803160055591</c:v>
                </c:pt>
                <c:pt idx="39">
                  <c:v>70.538442360950086</c:v>
                </c:pt>
                <c:pt idx="40">
                  <c:v>76.569019139377588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55AC-4660-AAB5-A867B4317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7778688"/>
        <c:axId val="1863311392"/>
      </c:lineChart>
      <c:catAx>
        <c:axId val="189777868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3175" cap="flat" cmpd="sng" algn="ctr">
            <a:solidFill>
              <a:srgbClr val="D3D3D3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72146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63311392"/>
        <c:crosses val="autoZero"/>
        <c:auto val="1"/>
        <c:lblAlgn val="ctr"/>
        <c:lblOffset val="100"/>
        <c:noMultiLvlLbl val="0"/>
      </c:catAx>
      <c:valAx>
        <c:axId val="1863311392"/>
        <c:scaling>
          <c:orientation val="minMax"/>
          <c:min val="60"/>
        </c:scaling>
        <c:delete val="0"/>
        <c:axPos val="l"/>
        <c:majorGridlines>
          <c:spPr>
            <a:ln w="3175" cap="flat" cmpd="sng" algn="ctr">
              <a:solidFill>
                <a:srgbClr val="D3D3D3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7F7F7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97778688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layout>
        <c:manualLayout>
          <c:xMode val="edge"/>
          <c:yMode val="edge"/>
          <c:x val="6.8234716044274337E-3"/>
          <c:y val="0.84780895650925792"/>
          <c:w val="0.99317640562731069"/>
          <c:h val="0.121080450696138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72146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0"/>
          <c:y val="5.0129180421989376E-2"/>
          <c:w val="1"/>
          <c:h val="0.79767977608726859"/>
        </c:manualLayout>
      </c:layout>
      <c:lineChart>
        <c:grouping val="standard"/>
        <c:varyColors val="0"/>
        <c:ser>
          <c:idx val="0"/>
          <c:order val="0"/>
          <c:tx>
            <c:strRef>
              <c:f>Sendas!$C$2:$C$3</c:f>
              <c:strCache>
                <c:ptCount val="2"/>
                <c:pt idx="0">
                  <c:v>2022</c:v>
                </c:pt>
                <c:pt idx="1">
                  <c:v>consumo</c:v>
                </c:pt>
              </c:strCache>
            </c:strRef>
          </c:tx>
          <c:spPr>
            <a:ln w="38100" cap="rnd">
              <a:solidFill>
                <a:srgbClr val="004481"/>
              </a:solidFill>
              <a:round/>
            </a:ln>
            <a:effectLst/>
          </c:spPr>
          <c:marker>
            <c:symbol val="none"/>
          </c:marker>
          <c:dPt>
            <c:idx val="15"/>
            <c:marker>
              <c:symbol val="diamond"/>
              <c:size val="6"/>
              <c:spPr>
                <a:solidFill>
                  <a:srgbClr val="004481"/>
                </a:solidFill>
                <a:ln w="38100">
                  <a:solidFill>
                    <a:srgbClr val="FFC000"/>
                  </a:solidFill>
                </a:ln>
                <a:effectLst/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859A-45D4-8AE5-08458AEB8230}"/>
              </c:ext>
            </c:extLst>
          </c:dPt>
          <c:val>
            <c:numRef>
              <c:f>Sendas!$C$4:$C$74</c:f>
              <c:numCache>
                <c:formatCode>0.0</c:formatCode>
                <c:ptCount val="71"/>
                <c:pt idx="0">
                  <c:v>100</c:v>
                </c:pt>
                <c:pt idx="1">
                  <c:v>101.63474293989223</c:v>
                </c:pt>
                <c:pt idx="2">
                  <c:v>103.28044486151886</c:v>
                </c:pt>
                <c:pt idx="3">
                  <c:v>106.12648306694715</c:v>
                </c:pt>
                <c:pt idx="4">
                  <c:v>108.17564997835605</c:v>
                </c:pt>
                <c:pt idx="5">
                  <c:v>108.95183321601274</c:v>
                </c:pt>
                <c:pt idx="6">
                  <c:v>112.05472456241625</c:v>
                </c:pt>
                <c:pt idx="7">
                  <c:v>116.22547613808018</c:v>
                </c:pt>
                <c:pt idx="8">
                  <c:v>123.39168969982769</c:v>
                </c:pt>
                <c:pt idx="9">
                  <c:v>125.02674301820792</c:v>
                </c:pt>
                <c:pt idx="10">
                  <c:v>134.07081209071532</c:v>
                </c:pt>
                <c:pt idx="11">
                  <c:v>144.5261035650326</c:v>
                </c:pt>
                <c:pt idx="12">
                  <c:v>153.26772067162187</c:v>
                </c:pt>
                <c:pt idx="13">
                  <c:v>164.80899549365128</c:v>
                </c:pt>
                <c:pt idx="14">
                  <c:v>168.77134812326119</c:v>
                </c:pt>
                <c:pt idx="15">
                  <c:v>171.4801467960865</c:v>
                </c:pt>
                <c:pt idx="16">
                  <c:v>172</c:v>
                </c:pt>
                <c:pt idx="17">
                  <c:v>173</c:v>
                </c:pt>
                <c:pt idx="18">
                  <c:v>174</c:v>
                </c:pt>
                <c:pt idx="19">
                  <c:v>175</c:v>
                </c:pt>
                <c:pt idx="20">
                  <c:v>176</c:v>
                </c:pt>
                <c:pt idx="21">
                  <c:v>177.5</c:v>
                </c:pt>
                <c:pt idx="22">
                  <c:v>175.29112548910464</c:v>
                </c:pt>
                <c:pt idx="23">
                  <c:v>176.41986095472566</c:v>
                </c:pt>
                <c:pt idx="24">
                  <c:v>174.24931782729811</c:v>
                </c:pt>
                <c:pt idx="25">
                  <c:v>174.41222244343922</c:v>
                </c:pt>
                <c:pt idx="26">
                  <c:v>174.00981467165192</c:v>
                </c:pt>
                <c:pt idx="27">
                  <c:v>169.3407649765004</c:v>
                </c:pt>
                <c:pt idx="28">
                  <c:v>170.58085356420844</c:v>
                </c:pt>
                <c:pt idx="29">
                  <c:v>171.52015809819298</c:v>
                </c:pt>
                <c:pt idx="30">
                  <c:v>164.40326102183224</c:v>
                </c:pt>
                <c:pt idx="31">
                  <c:v>161.6877152112481</c:v>
                </c:pt>
                <c:pt idx="32">
                  <c:v>154.9420544328481</c:v>
                </c:pt>
                <c:pt idx="33">
                  <c:v>143.6329624997951</c:v>
                </c:pt>
                <c:pt idx="34">
                  <c:v>140.97170538205211</c:v>
                </c:pt>
                <c:pt idx="35">
                  <c:v>140.97170538205211</c:v>
                </c:pt>
                <c:pt idx="36">
                  <c:v>140.97170538205211</c:v>
                </c:pt>
                <c:pt idx="37">
                  <c:v>140.97170538205211</c:v>
                </c:pt>
                <c:pt idx="38">
                  <c:v>140.97170538205211</c:v>
                </c:pt>
                <c:pt idx="39">
                  <c:v>140.97170538205211</c:v>
                </c:pt>
                <c:pt idx="40">
                  <c:v>140.97170538205211</c:v>
                </c:pt>
                <c:pt idx="41">
                  <c:v>140.97170538205211</c:v>
                </c:pt>
                <c:pt idx="42">
                  <c:v>140.97170538205211</c:v>
                </c:pt>
                <c:pt idx="43">
                  <c:v>140.97170538205211</c:v>
                </c:pt>
                <c:pt idx="44">
                  <c:v>140.97170538205211</c:v>
                </c:pt>
                <c:pt idx="45">
                  <c:v>140.97170538205211</c:v>
                </c:pt>
                <c:pt idx="46">
                  <c:v>140.97170538205211</c:v>
                </c:pt>
                <c:pt idx="47">
                  <c:v>140.97170538205211</c:v>
                </c:pt>
                <c:pt idx="48">
                  <c:v>140.97170538205211</c:v>
                </c:pt>
                <c:pt idx="49">
                  <c:v>140.97170538205211</c:v>
                </c:pt>
                <c:pt idx="50">
                  <c:v>140.97170538205211</c:v>
                </c:pt>
                <c:pt idx="51">
                  <c:v>140.97170538205211</c:v>
                </c:pt>
                <c:pt idx="52">
                  <c:v>140.97170538205211</c:v>
                </c:pt>
                <c:pt idx="53">
                  <c:v>140.97170538205211</c:v>
                </c:pt>
                <c:pt idx="54">
                  <c:v>140.97170538205211</c:v>
                </c:pt>
                <c:pt idx="55">
                  <c:v>140.97170538205211</c:v>
                </c:pt>
                <c:pt idx="56">
                  <c:v>140.97170538205211</c:v>
                </c:pt>
                <c:pt idx="57">
                  <c:v>140.97170538205211</c:v>
                </c:pt>
                <c:pt idx="58">
                  <c:v>140.97170538205211</c:v>
                </c:pt>
                <c:pt idx="59">
                  <c:v>140.97170538205211</c:v>
                </c:pt>
                <c:pt idx="60">
                  <c:v>140.97170538205211</c:v>
                </c:pt>
                <c:pt idx="61">
                  <c:v>140.97170538205211</c:v>
                </c:pt>
                <c:pt idx="62">
                  <c:v>140.97170538205211</c:v>
                </c:pt>
                <c:pt idx="63">
                  <c:v>140.97170538205211</c:v>
                </c:pt>
                <c:pt idx="64">
                  <c:v>140.97170538205211</c:v>
                </c:pt>
                <c:pt idx="65">
                  <c:v>140.97170538205211</c:v>
                </c:pt>
                <c:pt idx="66">
                  <c:v>140.97170538205211</c:v>
                </c:pt>
                <c:pt idx="67">
                  <c:v>140.97170538205211</c:v>
                </c:pt>
                <c:pt idx="68">
                  <c:v>140.97170538205211</c:v>
                </c:pt>
                <c:pt idx="69">
                  <c:v>140.97170538205211</c:v>
                </c:pt>
                <c:pt idx="70">
                  <c:v>140.97170538205211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59A-45D4-8AE5-08458AEB8230}"/>
            </c:ext>
          </c:extLst>
        </c:ser>
        <c:ser>
          <c:idx val="3"/>
          <c:order val="1"/>
          <c:tx>
            <c:strRef>
              <c:f>Sendas!$F$2:$F$3</c:f>
              <c:strCache>
                <c:ptCount val="2"/>
                <c:pt idx="0">
                  <c:v>pandemia</c:v>
                </c:pt>
                <c:pt idx="1">
                  <c:v>consumo</c:v>
                </c:pt>
              </c:strCache>
            </c:strRef>
          </c:tx>
          <c:spPr>
            <a:ln w="38100" cap="rnd">
              <a:solidFill>
                <a:srgbClr val="2DCCCD"/>
              </a:solidFill>
              <a:round/>
            </a:ln>
            <a:effectLst/>
          </c:spPr>
          <c:marker>
            <c:symbol val="none"/>
          </c:marker>
          <c:val>
            <c:numRef>
              <c:f>Sendas!$F$4:$F$74</c:f>
              <c:numCache>
                <c:formatCode>0.0</c:formatCode>
                <c:ptCount val="71"/>
                <c:pt idx="0">
                  <c:v>100</c:v>
                </c:pt>
                <c:pt idx="1">
                  <c:v>133.94035983841783</c:v>
                </c:pt>
                <c:pt idx="2">
                  <c:v>160.87946086092711</c:v>
                </c:pt>
                <c:pt idx="3">
                  <c:v>200.34087028205033</c:v>
                </c:pt>
                <c:pt idx="4">
                  <c:v>209.83332997728303</c:v>
                </c:pt>
                <c:pt idx="5">
                  <c:v>206.74700061473695</c:v>
                </c:pt>
                <c:pt idx="6">
                  <c:v>215.12157047027097</c:v>
                </c:pt>
                <c:pt idx="7">
                  <c:v>210.6415898573197</c:v>
                </c:pt>
                <c:pt idx="8">
                  <c:v>199.02122850021252</c:v>
                </c:pt>
                <c:pt idx="9">
                  <c:v>197.07511341444749</c:v>
                </c:pt>
                <c:pt idx="10">
                  <c:v>188.44968973897721</c:v>
                </c:pt>
                <c:pt idx="11">
                  <c:v>179.9915271298604</c:v>
                </c:pt>
                <c:pt idx="12">
                  <c:v>174.72518258184934</c:v>
                </c:pt>
                <c:pt idx="13">
                  <c:v>169.0980149909723</c:v>
                </c:pt>
                <c:pt idx="14">
                  <c:v>165.50818471100013</c:v>
                </c:pt>
                <c:pt idx="15">
                  <c:v>160.90886393338087</c:v>
                </c:pt>
                <c:pt idx="16">
                  <c:v>156.54373306229812</c:v>
                </c:pt>
                <c:pt idx="17">
                  <c:v>144.97022073764626</c:v>
                </c:pt>
                <c:pt idx="18">
                  <c:v>148.04434939275865</c:v>
                </c:pt>
                <c:pt idx="19">
                  <c:v>147.75040366693989</c:v>
                </c:pt>
                <c:pt idx="20">
                  <c:v>143.97837794691577</c:v>
                </c:pt>
                <c:pt idx="21">
                  <c:v>146.33205431537434</c:v>
                </c:pt>
                <c:pt idx="22">
                  <c:v>148.70150924797358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59A-45D4-8AE5-08458AEB8230}"/>
            </c:ext>
          </c:extLst>
        </c:ser>
        <c:ser>
          <c:idx val="6"/>
          <c:order val="2"/>
          <c:tx>
            <c:strRef>
              <c:f>Sendas!$I$2:$I$3</c:f>
              <c:strCache>
                <c:ptCount val="2"/>
                <c:pt idx="0">
                  <c:v>2008</c:v>
                </c:pt>
                <c:pt idx="1">
                  <c:v>consumo</c:v>
                </c:pt>
              </c:strCache>
            </c:strRef>
          </c:tx>
          <c:spPr>
            <a:ln w="38100" cap="rnd">
              <a:solidFill>
                <a:srgbClr val="D8BE75"/>
              </a:solidFill>
              <a:round/>
            </a:ln>
            <a:effectLst/>
          </c:spPr>
          <c:marker>
            <c:symbol val="none"/>
          </c:marker>
          <c:val>
            <c:numRef>
              <c:f>Sendas!$I$4:$I$74</c:f>
              <c:numCache>
                <c:formatCode>0.0</c:formatCode>
                <c:ptCount val="71"/>
                <c:pt idx="0">
                  <c:v>100</c:v>
                </c:pt>
                <c:pt idx="1">
                  <c:v>109.12513594559714</c:v>
                </c:pt>
                <c:pt idx="2">
                  <c:v>108.41700289070897</c:v>
                </c:pt>
                <c:pt idx="3">
                  <c:v>108.04041031442443</c:v>
                </c:pt>
                <c:pt idx="4">
                  <c:v>116.17110114447435</c:v>
                </c:pt>
                <c:pt idx="5">
                  <c:v>106.72909423582655</c:v>
                </c:pt>
                <c:pt idx="6">
                  <c:v>114.08291888160036</c:v>
                </c:pt>
                <c:pt idx="7">
                  <c:v>118.61777329824845</c:v>
                </c:pt>
                <c:pt idx="8">
                  <c:v>119.19345414527203</c:v>
                </c:pt>
                <c:pt idx="9">
                  <c:v>122.93632001330512</c:v>
                </c:pt>
                <c:pt idx="10">
                  <c:v>123.36532862045343</c:v>
                </c:pt>
                <c:pt idx="11">
                  <c:v>119.32047469102405</c:v>
                </c:pt>
                <c:pt idx="12">
                  <c:v>113.00940465989453</c:v>
                </c:pt>
                <c:pt idx="13">
                  <c:v>116.23436313309743</c:v>
                </c:pt>
                <c:pt idx="14">
                  <c:v>110.03281134044731</c:v>
                </c:pt>
                <c:pt idx="15">
                  <c:v>110.4982531008505</c:v>
                </c:pt>
                <c:pt idx="16">
                  <c:v>109.34851661002965</c:v>
                </c:pt>
                <c:pt idx="17">
                  <c:v>96.008374623882389</c:v>
                </c:pt>
                <c:pt idx="18">
                  <c:v>99.551484874476785</c:v>
                </c:pt>
                <c:pt idx="19">
                  <c:v>102.23521211443263</c:v>
                </c:pt>
                <c:pt idx="20">
                  <c:v>98.676763576252256</c:v>
                </c:pt>
                <c:pt idx="21">
                  <c:v>97.31899067096019</c:v>
                </c:pt>
                <c:pt idx="22">
                  <c:v>93.946160281760186</c:v>
                </c:pt>
                <c:pt idx="23">
                  <c:v>88.291614315233687</c:v>
                </c:pt>
                <c:pt idx="24">
                  <c:v>86.960985756362192</c:v>
                </c:pt>
                <c:pt idx="25">
                  <c:v>82.245355589186573</c:v>
                </c:pt>
                <c:pt idx="26">
                  <c:v>77.390927746744524</c:v>
                </c:pt>
                <c:pt idx="27">
                  <c:v>77.20952155942868</c:v>
                </c:pt>
                <c:pt idx="28">
                  <c:v>73.895388919417044</c:v>
                </c:pt>
                <c:pt idx="29">
                  <c:v>64.494454882421465</c:v>
                </c:pt>
                <c:pt idx="30">
                  <c:v>66.577943541174534</c:v>
                </c:pt>
                <c:pt idx="31">
                  <c:v>69.789556287175202</c:v>
                </c:pt>
                <c:pt idx="32">
                  <c:v>67.996746493346777</c:v>
                </c:pt>
                <c:pt idx="33">
                  <c:v>70.570280588715889</c:v>
                </c:pt>
                <c:pt idx="34">
                  <c:v>66.771383781928307</c:v>
                </c:pt>
                <c:pt idx="35">
                  <c:v>65.053788454104861</c:v>
                </c:pt>
                <c:pt idx="36">
                  <c:v>66.410385843850094</c:v>
                </c:pt>
                <c:pt idx="37">
                  <c:v>65.769428692759263</c:v>
                </c:pt>
                <c:pt idx="38">
                  <c:v>66.038311128382759</c:v>
                </c:pt>
                <c:pt idx="39">
                  <c:v>68.359612496572012</c:v>
                </c:pt>
                <c:pt idx="40">
                  <c:v>68.179345702518063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859A-45D4-8AE5-08458AEB8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95392"/>
        <c:axId val="17589952"/>
      </c:lineChart>
      <c:catAx>
        <c:axId val="1759539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3175" cap="flat" cmpd="sng" algn="ctr">
            <a:solidFill>
              <a:srgbClr val="D3D3D3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72146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589952"/>
        <c:crosses val="autoZero"/>
        <c:auto val="1"/>
        <c:lblAlgn val="ctr"/>
        <c:lblOffset val="100"/>
        <c:noMultiLvlLbl val="0"/>
      </c:catAx>
      <c:valAx>
        <c:axId val="17589952"/>
        <c:scaling>
          <c:orientation val="minMax"/>
          <c:max val="250"/>
          <c:min val="50"/>
        </c:scaling>
        <c:delete val="0"/>
        <c:axPos val="l"/>
        <c:majorGridlines>
          <c:spPr>
            <a:ln w="3175" cap="flat" cmpd="sng" algn="ctr">
              <a:solidFill>
                <a:srgbClr val="D3D3D3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7F7F7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595392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layout>
        <c:manualLayout>
          <c:xMode val="edge"/>
          <c:yMode val="edge"/>
          <c:x val="6.8236213463971213E-3"/>
          <c:y val="0.85236615472943866"/>
          <c:w val="0.99317640562731069"/>
          <c:h val="0.116523252475958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72146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0"/>
          <c:y val="5.0129180421989376E-2"/>
          <c:w val="1"/>
          <c:h val="0.74755059566527915"/>
        </c:manualLayout>
      </c:layout>
      <c:lineChart>
        <c:grouping val="standard"/>
        <c:varyColors val="0"/>
        <c:ser>
          <c:idx val="2"/>
          <c:order val="0"/>
          <c:tx>
            <c:strRef>
              <c:f>Sendas!$E$2:$E$3</c:f>
              <c:strCache>
                <c:ptCount val="2"/>
                <c:pt idx="0">
                  <c:v>2022</c:v>
                </c:pt>
                <c:pt idx="1">
                  <c:v>hipotecaria</c:v>
                </c:pt>
              </c:strCache>
            </c:strRef>
          </c:tx>
          <c:spPr>
            <a:ln w="38100" cap="rnd">
              <a:solidFill>
                <a:srgbClr val="004481"/>
              </a:solidFill>
              <a:round/>
            </a:ln>
            <a:effectLst/>
          </c:spPr>
          <c:marker>
            <c:symbol val="none"/>
          </c:marker>
          <c:dPt>
            <c:idx val="6"/>
            <c:marker>
              <c:symbol val="diamond"/>
              <c:size val="6"/>
              <c:spPr>
                <a:solidFill>
                  <a:schemeClr val="bg2"/>
                </a:solidFill>
                <a:ln w="38100">
                  <a:solidFill>
                    <a:srgbClr val="FFC000"/>
                  </a:solidFill>
                </a:ln>
                <a:effectLst/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8996-4701-B20C-27B4ED22CC77}"/>
              </c:ext>
            </c:extLst>
          </c:dPt>
          <c:val>
            <c:numRef>
              <c:f>Sendas!$E$4:$E$74</c:f>
              <c:numCache>
                <c:formatCode>0.0</c:formatCode>
                <c:ptCount val="71"/>
                <c:pt idx="0">
                  <c:v>100</c:v>
                </c:pt>
                <c:pt idx="1">
                  <c:v>102.21426651347862</c:v>
                </c:pt>
                <c:pt idx="2">
                  <c:v>102.94370121117882</c:v>
                </c:pt>
                <c:pt idx="3">
                  <c:v>102.42271113300907</c:v>
                </c:pt>
                <c:pt idx="4">
                  <c:v>105.82671125304989</c:v>
                </c:pt>
                <c:pt idx="5">
                  <c:v>106.60336581693674</c:v>
                </c:pt>
                <c:pt idx="6">
                  <c:v>106.94847226559708</c:v>
                </c:pt>
                <c:pt idx="7">
                  <c:v>109.14581331002833</c:v>
                </c:pt>
                <c:pt idx="8">
                  <c:v>110.32136024763477</c:v>
                </c:pt>
                <c:pt idx="9">
                  <c:v>115</c:v>
                </c:pt>
                <c:pt idx="10">
                  <c:v>118</c:v>
                </c:pt>
                <c:pt idx="11">
                  <c:v>119.50429397786691</c:v>
                </c:pt>
                <c:pt idx="12">
                  <c:v>120</c:v>
                </c:pt>
                <c:pt idx="13">
                  <c:v>121.50429397786691</c:v>
                </c:pt>
                <c:pt idx="14">
                  <c:v>123.00858795573382</c:v>
                </c:pt>
                <c:pt idx="15">
                  <c:v>124.51288193360072</c:v>
                </c:pt>
                <c:pt idx="16">
                  <c:v>126.01717591146763</c:v>
                </c:pt>
                <c:pt idx="17">
                  <c:v>127.52146988933454</c:v>
                </c:pt>
                <c:pt idx="18">
                  <c:v>125</c:v>
                </c:pt>
                <c:pt idx="19">
                  <c:v>124.04863836860208</c:v>
                </c:pt>
                <c:pt idx="20">
                  <c:v>122.81546536146743</c:v>
                </c:pt>
                <c:pt idx="21">
                  <c:v>114.75955251369525</c:v>
                </c:pt>
                <c:pt idx="22">
                  <c:v>115.72006890109259</c:v>
                </c:pt>
                <c:pt idx="23">
                  <c:v>114.56803038302704</c:v>
                </c:pt>
                <c:pt idx="24">
                  <c:v>110.93984110439906</c:v>
                </c:pt>
                <c:pt idx="25">
                  <c:v>114.99163486457233</c:v>
                </c:pt>
                <c:pt idx="26">
                  <c:v>111.36038586623609</c:v>
                </c:pt>
                <c:pt idx="27">
                  <c:v>107.79708902194082</c:v>
                </c:pt>
                <c:pt idx="28">
                  <c:v>109.52520404111365</c:v>
                </c:pt>
                <c:pt idx="29">
                  <c:v>105.3177068397825</c:v>
                </c:pt>
                <c:pt idx="30">
                  <c:v>101.23795738097392</c:v>
                </c:pt>
                <c:pt idx="31">
                  <c:v>100.09760146358403</c:v>
                </c:pt>
                <c:pt idx="32">
                  <c:v>98.725092239621844</c:v>
                </c:pt>
                <c:pt idx="33">
                  <c:v>97.352583015659661</c:v>
                </c:pt>
                <c:pt idx="34">
                  <c:v>95.980073791697478</c:v>
                </c:pt>
                <c:pt idx="35">
                  <c:v>94.607564567735295</c:v>
                </c:pt>
                <c:pt idx="36">
                  <c:v>93.235055343773112</c:v>
                </c:pt>
                <c:pt idx="37">
                  <c:v>91.862546119810929</c:v>
                </c:pt>
                <c:pt idx="38">
                  <c:v>90.490036895848746</c:v>
                </c:pt>
                <c:pt idx="39">
                  <c:v>89.117527671886563</c:v>
                </c:pt>
                <c:pt idx="40">
                  <c:v>87.74501844792438</c:v>
                </c:pt>
                <c:pt idx="41">
                  <c:v>86.372509223962197</c:v>
                </c:pt>
                <c:pt idx="42">
                  <c:v>85.000000000000014</c:v>
                </c:pt>
                <c:pt idx="43">
                  <c:v>85.000000000000014</c:v>
                </c:pt>
                <c:pt idx="44">
                  <c:v>85</c:v>
                </c:pt>
                <c:pt idx="45">
                  <c:v>85</c:v>
                </c:pt>
                <c:pt idx="46">
                  <c:v>85</c:v>
                </c:pt>
                <c:pt idx="47">
                  <c:v>85</c:v>
                </c:pt>
                <c:pt idx="48">
                  <c:v>85</c:v>
                </c:pt>
                <c:pt idx="49">
                  <c:v>85</c:v>
                </c:pt>
                <c:pt idx="50">
                  <c:v>85</c:v>
                </c:pt>
                <c:pt idx="51">
                  <c:v>85</c:v>
                </c:pt>
                <c:pt idx="52">
                  <c:v>85</c:v>
                </c:pt>
                <c:pt idx="53">
                  <c:v>85</c:v>
                </c:pt>
                <c:pt idx="54">
                  <c:v>85</c:v>
                </c:pt>
                <c:pt idx="55">
                  <c:v>85</c:v>
                </c:pt>
                <c:pt idx="56">
                  <c:v>85</c:v>
                </c:pt>
                <c:pt idx="57">
                  <c:v>85</c:v>
                </c:pt>
                <c:pt idx="58">
                  <c:v>85</c:v>
                </c:pt>
                <c:pt idx="59">
                  <c:v>85</c:v>
                </c:pt>
                <c:pt idx="60">
                  <c:v>85</c:v>
                </c:pt>
                <c:pt idx="61">
                  <c:v>85</c:v>
                </c:pt>
                <c:pt idx="62">
                  <c:v>85</c:v>
                </c:pt>
                <c:pt idx="63">
                  <c:v>85</c:v>
                </c:pt>
                <c:pt idx="64">
                  <c:v>85</c:v>
                </c:pt>
                <c:pt idx="65">
                  <c:v>85</c:v>
                </c:pt>
                <c:pt idx="66">
                  <c:v>85</c:v>
                </c:pt>
                <c:pt idx="67">
                  <c:v>85</c:v>
                </c:pt>
                <c:pt idx="68">
                  <c:v>85</c:v>
                </c:pt>
                <c:pt idx="69">
                  <c:v>85</c:v>
                </c:pt>
                <c:pt idx="70">
                  <c:v>85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996-4701-B20C-27B4ED22CC77}"/>
            </c:ext>
          </c:extLst>
        </c:ser>
        <c:ser>
          <c:idx val="5"/>
          <c:order val="1"/>
          <c:tx>
            <c:strRef>
              <c:f>Sendas!$H$2:$H$3</c:f>
              <c:strCache>
                <c:ptCount val="2"/>
                <c:pt idx="0">
                  <c:v>2018</c:v>
                </c:pt>
                <c:pt idx="1">
                  <c:v>hipotecaria</c:v>
                </c:pt>
              </c:strCache>
            </c:strRef>
          </c:tx>
          <c:spPr>
            <a:ln w="38100" cap="rnd">
              <a:solidFill>
                <a:srgbClr val="2DCCCD"/>
              </a:solidFill>
              <a:round/>
            </a:ln>
            <a:effectLst/>
          </c:spPr>
          <c:marker>
            <c:symbol val="none"/>
          </c:marker>
          <c:val>
            <c:numRef>
              <c:f>Sendas!$H$4:$H$74</c:f>
              <c:numCache>
                <c:formatCode>0.0</c:formatCode>
                <c:ptCount val="71"/>
                <c:pt idx="0">
                  <c:v>100</c:v>
                </c:pt>
                <c:pt idx="1">
                  <c:v>101.85546029111055</c:v>
                </c:pt>
                <c:pt idx="2">
                  <c:v>101.47398015512333</c:v>
                </c:pt>
                <c:pt idx="3">
                  <c:v>105.27691659518881</c:v>
                </c:pt>
                <c:pt idx="4">
                  <c:v>119.83632845498693</c:v>
                </c:pt>
                <c:pt idx="5">
                  <c:v>122.42519600500412</c:v>
                </c:pt>
                <c:pt idx="6">
                  <c:v>121.7528512130541</c:v>
                </c:pt>
                <c:pt idx="7">
                  <c:v>119.3138703751257</c:v>
                </c:pt>
                <c:pt idx="8">
                  <c:v>116.42897372077815</c:v>
                </c:pt>
                <c:pt idx="9">
                  <c:v>111.90365781874361</c:v>
                </c:pt>
                <c:pt idx="10">
                  <c:v>107.67520955480445</c:v>
                </c:pt>
                <c:pt idx="11">
                  <c:v>108.20269014845645</c:v>
                </c:pt>
                <c:pt idx="12">
                  <c:v>102.32612091473077</c:v>
                </c:pt>
                <c:pt idx="13">
                  <c:v>110.23994922554591</c:v>
                </c:pt>
                <c:pt idx="14">
                  <c:v>112.79288286205058</c:v>
                </c:pt>
                <c:pt idx="15">
                  <c:v>111.60437113490029</c:v>
                </c:pt>
                <c:pt idx="16">
                  <c:v>111.72262041794036</c:v>
                </c:pt>
                <c:pt idx="17">
                  <c:v>112.57202675534295</c:v>
                </c:pt>
                <c:pt idx="18">
                  <c:v>110.45339208035301</c:v>
                </c:pt>
                <c:pt idx="19">
                  <c:v>108.01260747821802</c:v>
                </c:pt>
                <c:pt idx="20">
                  <c:v>104.7947938090085</c:v>
                </c:pt>
                <c:pt idx="21">
                  <c:v>101.68699015461303</c:v>
                </c:pt>
                <c:pt idx="22">
                  <c:v>100.25514613213942</c:v>
                </c:pt>
                <c:pt idx="23">
                  <c:v>100.16471379242226</c:v>
                </c:pt>
                <c:pt idx="24">
                  <c:v>96.918429639989583</c:v>
                </c:pt>
                <c:pt idx="25">
                  <c:v>96.763706821921645</c:v>
                </c:pt>
                <c:pt idx="26">
                  <c:v>93.522187674849917</c:v>
                </c:pt>
                <c:pt idx="27">
                  <c:v>90.214763313519725</c:v>
                </c:pt>
                <c:pt idx="28">
                  <c:v>88.469223923199493</c:v>
                </c:pt>
                <c:pt idx="29">
                  <c:v>86.318888640790973</c:v>
                </c:pt>
                <c:pt idx="30">
                  <c:v>84.217313356038716</c:v>
                </c:pt>
                <c:pt idx="31">
                  <c:v>83.414772419099876</c:v>
                </c:pt>
                <c:pt idx="32">
                  <c:v>81.243034468495722</c:v>
                </c:pt>
                <c:pt idx="33">
                  <c:v>80.85760129643748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996-4701-B20C-27B4ED22CC77}"/>
            </c:ext>
          </c:extLst>
        </c:ser>
        <c:ser>
          <c:idx val="8"/>
          <c:order val="2"/>
          <c:tx>
            <c:strRef>
              <c:f>Sendas!$K$2:$K$3</c:f>
              <c:strCache>
                <c:ptCount val="2"/>
                <c:pt idx="0">
                  <c:v>2008</c:v>
                </c:pt>
                <c:pt idx="1">
                  <c:v>hipotecaria</c:v>
                </c:pt>
              </c:strCache>
            </c:strRef>
          </c:tx>
          <c:spPr>
            <a:ln w="38100" cap="rnd">
              <a:solidFill>
                <a:srgbClr val="D8BE75"/>
              </a:solidFill>
              <a:round/>
            </a:ln>
            <a:effectLst/>
          </c:spPr>
          <c:marker>
            <c:symbol val="none"/>
          </c:marker>
          <c:val>
            <c:numRef>
              <c:f>Sendas!$K$4:$K$74</c:f>
              <c:numCache>
                <c:formatCode>0.0</c:formatCode>
                <c:ptCount val="71"/>
                <c:pt idx="0">
                  <c:v>100</c:v>
                </c:pt>
                <c:pt idx="1">
                  <c:v>100.25518333173828</c:v>
                </c:pt>
                <c:pt idx="2">
                  <c:v>105.3823811649189</c:v>
                </c:pt>
                <c:pt idx="3">
                  <c:v>108.51804895259988</c:v>
                </c:pt>
                <c:pt idx="4">
                  <c:v>110.92088292402779</c:v>
                </c:pt>
                <c:pt idx="5">
                  <c:v>111.71982765977479</c:v>
                </c:pt>
                <c:pt idx="6">
                  <c:v>116.98696567833842</c:v>
                </c:pt>
                <c:pt idx="7">
                  <c:v>116.81004991823276</c:v>
                </c:pt>
                <c:pt idx="8">
                  <c:v>123.71315735826822</c:v>
                </c:pt>
                <c:pt idx="9">
                  <c:v>115.7330620679485</c:v>
                </c:pt>
                <c:pt idx="10">
                  <c:v>113.26937601299025</c:v>
                </c:pt>
                <c:pt idx="11">
                  <c:v>118.89503562802544</c:v>
                </c:pt>
                <c:pt idx="12">
                  <c:v>115.70083520261885</c:v>
                </c:pt>
                <c:pt idx="13">
                  <c:v>114.60010184929419</c:v>
                </c:pt>
                <c:pt idx="14">
                  <c:v>113.18688432713988</c:v>
                </c:pt>
                <c:pt idx="15">
                  <c:v>104.06864757063678</c:v>
                </c:pt>
                <c:pt idx="16">
                  <c:v>105.06824398469554</c:v>
                </c:pt>
                <c:pt idx="17">
                  <c:v>103.85781734373676</c:v>
                </c:pt>
                <c:pt idx="18">
                  <c:v>100.08965914985428</c:v>
                </c:pt>
                <c:pt idx="19">
                  <c:v>104.14508571386678</c:v>
                </c:pt>
                <c:pt idx="20">
                  <c:v>100.36331833206556</c:v>
                </c:pt>
                <c:pt idx="21">
                  <c:v>96.787075377109048</c:v>
                </c:pt>
                <c:pt idx="22">
                  <c:v>98.459667363318999</c:v>
                </c:pt>
                <c:pt idx="23">
                  <c:v>94.316979614567401</c:v>
                </c:pt>
                <c:pt idx="24">
                  <c:v>90.469083149177493</c:v>
                </c:pt>
                <c:pt idx="25">
                  <c:v>89.43741360607747</c:v>
                </c:pt>
                <c:pt idx="26">
                  <c:v>87.5538937357869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8996-4701-B20C-27B4ED22C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93216"/>
        <c:axId val="17602464"/>
      </c:lineChart>
      <c:catAx>
        <c:axId val="1759321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3175" cap="flat" cmpd="sng" algn="ctr">
            <a:solidFill>
              <a:srgbClr val="D3D3D3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72146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02464"/>
        <c:crosses val="autoZero"/>
        <c:auto val="1"/>
        <c:lblAlgn val="ctr"/>
        <c:lblOffset val="100"/>
        <c:noMultiLvlLbl val="0"/>
      </c:catAx>
      <c:valAx>
        <c:axId val="17602464"/>
        <c:scaling>
          <c:orientation val="minMax"/>
          <c:min val="80"/>
        </c:scaling>
        <c:delete val="0"/>
        <c:axPos val="l"/>
        <c:majorGridlines>
          <c:spPr>
            <a:ln w="3175" cap="flat" cmpd="sng" algn="ctr">
              <a:solidFill>
                <a:srgbClr val="D3D3D3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7F7F7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593216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layout>
        <c:manualLayout>
          <c:xMode val="edge"/>
          <c:yMode val="edge"/>
          <c:x val="6.823604694041344E-3"/>
          <c:y val="0.80223697430744945"/>
          <c:w val="0.99317640562731069"/>
          <c:h val="0.166652432897947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72146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526397794690481E-2"/>
          <c:y val="3.2779782103947136E-2"/>
          <c:w val="0.922231797207407"/>
          <c:h val="0.61626111805679584"/>
        </c:manualLayout>
      </c:layout>
      <c:lineChart>
        <c:grouping val="standard"/>
        <c:varyColors val="0"/>
        <c:ser>
          <c:idx val="0"/>
          <c:order val="0"/>
          <c:tx>
            <c:strRef>
              <c:f>Vencida!$H$14</c:f>
              <c:strCache>
                <c:ptCount val="1"/>
                <c:pt idx="0">
                  <c:v>Comercial</c:v>
                </c:pt>
              </c:strCache>
            </c:strRef>
          </c:tx>
          <c:spPr>
            <a:ln w="38100" cap="rnd">
              <a:solidFill>
                <a:srgbClr val="00448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4481"/>
              </a:solidFill>
              <a:ln w="38100">
                <a:solidFill>
                  <a:srgbClr val="004481"/>
                </a:solidFill>
              </a:ln>
              <a:effectLst/>
            </c:spPr>
          </c:marker>
          <c:dLbls>
            <c:dLbl>
              <c:idx val="331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AA9D-4495-9F39-D31C5C4275BC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04481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Vencida!$G$15:$G$346</c:f>
              <c:numCache>
                <c:formatCode>mmm\-yy</c:formatCode>
                <c:ptCount val="332"/>
                <c:pt idx="0">
                  <c:v>35065</c:v>
                </c:pt>
                <c:pt idx="1">
                  <c:v>35096</c:v>
                </c:pt>
                <c:pt idx="2">
                  <c:v>35125</c:v>
                </c:pt>
                <c:pt idx="3">
                  <c:v>35156</c:v>
                </c:pt>
                <c:pt idx="4">
                  <c:v>35186</c:v>
                </c:pt>
                <c:pt idx="5">
                  <c:v>35217</c:v>
                </c:pt>
                <c:pt idx="6">
                  <c:v>35247</c:v>
                </c:pt>
                <c:pt idx="7">
                  <c:v>35278</c:v>
                </c:pt>
                <c:pt idx="8">
                  <c:v>35309</c:v>
                </c:pt>
                <c:pt idx="9">
                  <c:v>35339</c:v>
                </c:pt>
                <c:pt idx="10">
                  <c:v>35370</c:v>
                </c:pt>
                <c:pt idx="11">
                  <c:v>35400</c:v>
                </c:pt>
                <c:pt idx="12">
                  <c:v>35431</c:v>
                </c:pt>
                <c:pt idx="13">
                  <c:v>35462</c:v>
                </c:pt>
                <c:pt idx="14">
                  <c:v>35490</c:v>
                </c:pt>
                <c:pt idx="15">
                  <c:v>35521</c:v>
                </c:pt>
                <c:pt idx="16">
                  <c:v>35551</c:v>
                </c:pt>
                <c:pt idx="17">
                  <c:v>35582</c:v>
                </c:pt>
                <c:pt idx="18">
                  <c:v>35612</c:v>
                </c:pt>
                <c:pt idx="19">
                  <c:v>35643</c:v>
                </c:pt>
                <c:pt idx="20">
                  <c:v>35674</c:v>
                </c:pt>
                <c:pt idx="21">
                  <c:v>35704</c:v>
                </c:pt>
                <c:pt idx="22">
                  <c:v>35735</c:v>
                </c:pt>
                <c:pt idx="23">
                  <c:v>35765</c:v>
                </c:pt>
                <c:pt idx="24">
                  <c:v>35796</c:v>
                </c:pt>
                <c:pt idx="25">
                  <c:v>35827</c:v>
                </c:pt>
                <c:pt idx="26">
                  <c:v>35855</c:v>
                </c:pt>
                <c:pt idx="27">
                  <c:v>35886</c:v>
                </c:pt>
                <c:pt idx="28">
                  <c:v>35916</c:v>
                </c:pt>
                <c:pt idx="29">
                  <c:v>35947</c:v>
                </c:pt>
                <c:pt idx="30">
                  <c:v>35977</c:v>
                </c:pt>
                <c:pt idx="31">
                  <c:v>36008</c:v>
                </c:pt>
                <c:pt idx="32">
                  <c:v>36039</c:v>
                </c:pt>
                <c:pt idx="33">
                  <c:v>36069</c:v>
                </c:pt>
                <c:pt idx="34">
                  <c:v>36100</c:v>
                </c:pt>
                <c:pt idx="35">
                  <c:v>36130</c:v>
                </c:pt>
                <c:pt idx="36">
                  <c:v>36161</c:v>
                </c:pt>
                <c:pt idx="37">
                  <c:v>36192</c:v>
                </c:pt>
                <c:pt idx="38">
                  <c:v>36220</c:v>
                </c:pt>
                <c:pt idx="39">
                  <c:v>36251</c:v>
                </c:pt>
                <c:pt idx="40">
                  <c:v>36281</c:v>
                </c:pt>
                <c:pt idx="41">
                  <c:v>36312</c:v>
                </c:pt>
                <c:pt idx="42">
                  <c:v>36342</c:v>
                </c:pt>
                <c:pt idx="43">
                  <c:v>36373</c:v>
                </c:pt>
                <c:pt idx="44">
                  <c:v>36404</c:v>
                </c:pt>
                <c:pt idx="45">
                  <c:v>36434</c:v>
                </c:pt>
                <c:pt idx="46">
                  <c:v>36465</c:v>
                </c:pt>
                <c:pt idx="47">
                  <c:v>36495</c:v>
                </c:pt>
                <c:pt idx="48">
                  <c:v>36526</c:v>
                </c:pt>
                <c:pt idx="49">
                  <c:v>36557</c:v>
                </c:pt>
                <c:pt idx="50">
                  <c:v>36586</c:v>
                </c:pt>
                <c:pt idx="51">
                  <c:v>36617</c:v>
                </c:pt>
                <c:pt idx="52">
                  <c:v>36647</c:v>
                </c:pt>
                <c:pt idx="53">
                  <c:v>36678</c:v>
                </c:pt>
                <c:pt idx="54">
                  <c:v>36708</c:v>
                </c:pt>
                <c:pt idx="55">
                  <c:v>36739</c:v>
                </c:pt>
                <c:pt idx="56">
                  <c:v>36770</c:v>
                </c:pt>
                <c:pt idx="57">
                  <c:v>36800</c:v>
                </c:pt>
                <c:pt idx="58">
                  <c:v>36831</c:v>
                </c:pt>
                <c:pt idx="59">
                  <c:v>36861</c:v>
                </c:pt>
                <c:pt idx="60">
                  <c:v>36892</c:v>
                </c:pt>
                <c:pt idx="61">
                  <c:v>36923</c:v>
                </c:pt>
                <c:pt idx="62">
                  <c:v>36951</c:v>
                </c:pt>
                <c:pt idx="63">
                  <c:v>36982</c:v>
                </c:pt>
                <c:pt idx="64">
                  <c:v>37012</c:v>
                </c:pt>
                <c:pt idx="65">
                  <c:v>37043</c:v>
                </c:pt>
                <c:pt idx="66">
                  <c:v>37073</c:v>
                </c:pt>
                <c:pt idx="67">
                  <c:v>37104</c:v>
                </c:pt>
                <c:pt idx="68">
                  <c:v>37135</c:v>
                </c:pt>
                <c:pt idx="69">
                  <c:v>37165</c:v>
                </c:pt>
                <c:pt idx="70">
                  <c:v>37196</c:v>
                </c:pt>
                <c:pt idx="71">
                  <c:v>37226</c:v>
                </c:pt>
                <c:pt idx="72">
                  <c:v>37257</c:v>
                </c:pt>
                <c:pt idx="73">
                  <c:v>37288</c:v>
                </c:pt>
                <c:pt idx="74">
                  <c:v>37316</c:v>
                </c:pt>
                <c:pt idx="75">
                  <c:v>37347</c:v>
                </c:pt>
                <c:pt idx="76">
                  <c:v>37377</c:v>
                </c:pt>
                <c:pt idx="77">
                  <c:v>37408</c:v>
                </c:pt>
                <c:pt idx="78">
                  <c:v>37438</c:v>
                </c:pt>
                <c:pt idx="79">
                  <c:v>37469</c:v>
                </c:pt>
                <c:pt idx="80">
                  <c:v>37500</c:v>
                </c:pt>
                <c:pt idx="81">
                  <c:v>37530</c:v>
                </c:pt>
                <c:pt idx="82">
                  <c:v>37561</c:v>
                </c:pt>
                <c:pt idx="83">
                  <c:v>37591</c:v>
                </c:pt>
                <c:pt idx="84">
                  <c:v>37622</c:v>
                </c:pt>
                <c:pt idx="85">
                  <c:v>37653</c:v>
                </c:pt>
                <c:pt idx="86">
                  <c:v>37681</c:v>
                </c:pt>
                <c:pt idx="87">
                  <c:v>37712</c:v>
                </c:pt>
                <c:pt idx="88">
                  <c:v>37742</c:v>
                </c:pt>
                <c:pt idx="89">
                  <c:v>37773</c:v>
                </c:pt>
                <c:pt idx="90">
                  <c:v>37803</c:v>
                </c:pt>
                <c:pt idx="91">
                  <c:v>37834</c:v>
                </c:pt>
                <c:pt idx="92">
                  <c:v>37865</c:v>
                </c:pt>
                <c:pt idx="93">
                  <c:v>37895</c:v>
                </c:pt>
                <c:pt idx="94">
                  <c:v>37926</c:v>
                </c:pt>
                <c:pt idx="95">
                  <c:v>37956</c:v>
                </c:pt>
                <c:pt idx="96">
                  <c:v>37987</c:v>
                </c:pt>
                <c:pt idx="97">
                  <c:v>38018</c:v>
                </c:pt>
                <c:pt idx="98">
                  <c:v>38047</c:v>
                </c:pt>
                <c:pt idx="99">
                  <c:v>38078</c:v>
                </c:pt>
                <c:pt idx="100">
                  <c:v>38108</c:v>
                </c:pt>
                <c:pt idx="101">
                  <c:v>38139</c:v>
                </c:pt>
                <c:pt idx="102">
                  <c:v>38169</c:v>
                </c:pt>
                <c:pt idx="103">
                  <c:v>38200</c:v>
                </c:pt>
                <c:pt idx="104">
                  <c:v>38231</c:v>
                </c:pt>
                <c:pt idx="105">
                  <c:v>38261</c:v>
                </c:pt>
                <c:pt idx="106">
                  <c:v>38292</c:v>
                </c:pt>
                <c:pt idx="107">
                  <c:v>38322</c:v>
                </c:pt>
                <c:pt idx="108">
                  <c:v>38353</c:v>
                </c:pt>
                <c:pt idx="109">
                  <c:v>38384</c:v>
                </c:pt>
                <c:pt idx="110">
                  <c:v>38412</c:v>
                </c:pt>
                <c:pt idx="111">
                  <c:v>38443</c:v>
                </c:pt>
                <c:pt idx="112">
                  <c:v>38473</c:v>
                </c:pt>
                <c:pt idx="113">
                  <c:v>38504</c:v>
                </c:pt>
                <c:pt idx="114">
                  <c:v>38534</c:v>
                </c:pt>
                <c:pt idx="115">
                  <c:v>38565</c:v>
                </c:pt>
                <c:pt idx="116">
                  <c:v>38596</c:v>
                </c:pt>
                <c:pt idx="117">
                  <c:v>38626</c:v>
                </c:pt>
                <c:pt idx="118">
                  <c:v>38657</c:v>
                </c:pt>
                <c:pt idx="119">
                  <c:v>38687</c:v>
                </c:pt>
                <c:pt idx="120">
                  <c:v>38718</c:v>
                </c:pt>
                <c:pt idx="121">
                  <c:v>38749</c:v>
                </c:pt>
                <c:pt idx="122">
                  <c:v>38777</c:v>
                </c:pt>
                <c:pt idx="123">
                  <c:v>38808</c:v>
                </c:pt>
                <c:pt idx="124">
                  <c:v>38838</c:v>
                </c:pt>
                <c:pt idx="125">
                  <c:v>38869</c:v>
                </c:pt>
                <c:pt idx="126">
                  <c:v>38899</c:v>
                </c:pt>
                <c:pt idx="127">
                  <c:v>38930</c:v>
                </c:pt>
                <c:pt idx="128">
                  <c:v>38961</c:v>
                </c:pt>
                <c:pt idx="129">
                  <c:v>38991</c:v>
                </c:pt>
                <c:pt idx="130">
                  <c:v>39022</c:v>
                </c:pt>
                <c:pt idx="131">
                  <c:v>39052</c:v>
                </c:pt>
                <c:pt idx="132">
                  <c:v>39083</c:v>
                </c:pt>
                <c:pt idx="133">
                  <c:v>39114</c:v>
                </c:pt>
                <c:pt idx="134">
                  <c:v>39142</c:v>
                </c:pt>
                <c:pt idx="135">
                  <c:v>39173</c:v>
                </c:pt>
                <c:pt idx="136">
                  <c:v>39203</c:v>
                </c:pt>
                <c:pt idx="137">
                  <c:v>39234</c:v>
                </c:pt>
                <c:pt idx="138">
                  <c:v>39264</c:v>
                </c:pt>
                <c:pt idx="139">
                  <c:v>39295</c:v>
                </c:pt>
                <c:pt idx="140">
                  <c:v>39326</c:v>
                </c:pt>
                <c:pt idx="141">
                  <c:v>39356</c:v>
                </c:pt>
                <c:pt idx="142">
                  <c:v>39387</c:v>
                </c:pt>
                <c:pt idx="143">
                  <c:v>39417</c:v>
                </c:pt>
                <c:pt idx="144">
                  <c:v>39448</c:v>
                </c:pt>
                <c:pt idx="145">
                  <c:v>39479</c:v>
                </c:pt>
                <c:pt idx="146">
                  <c:v>39508</c:v>
                </c:pt>
                <c:pt idx="147">
                  <c:v>39539</c:v>
                </c:pt>
                <c:pt idx="148">
                  <c:v>39569</c:v>
                </c:pt>
                <c:pt idx="149">
                  <c:v>39600</c:v>
                </c:pt>
                <c:pt idx="150">
                  <c:v>39630</c:v>
                </c:pt>
                <c:pt idx="151">
                  <c:v>39661</c:v>
                </c:pt>
                <c:pt idx="152">
                  <c:v>39692</c:v>
                </c:pt>
                <c:pt idx="153">
                  <c:v>39722</c:v>
                </c:pt>
                <c:pt idx="154">
                  <c:v>39753</c:v>
                </c:pt>
                <c:pt idx="155">
                  <c:v>39783</c:v>
                </c:pt>
                <c:pt idx="156">
                  <c:v>39814</c:v>
                </c:pt>
                <c:pt idx="157">
                  <c:v>39845</c:v>
                </c:pt>
                <c:pt idx="158">
                  <c:v>39873</c:v>
                </c:pt>
                <c:pt idx="159">
                  <c:v>39904</c:v>
                </c:pt>
                <c:pt idx="160">
                  <c:v>39934</c:v>
                </c:pt>
                <c:pt idx="161">
                  <c:v>39965</c:v>
                </c:pt>
                <c:pt idx="162">
                  <c:v>39995</c:v>
                </c:pt>
                <c:pt idx="163">
                  <c:v>40026</c:v>
                </c:pt>
                <c:pt idx="164">
                  <c:v>40057</c:v>
                </c:pt>
                <c:pt idx="165">
                  <c:v>40087</c:v>
                </c:pt>
                <c:pt idx="166">
                  <c:v>40118</c:v>
                </c:pt>
                <c:pt idx="167">
                  <c:v>40148</c:v>
                </c:pt>
                <c:pt idx="168">
                  <c:v>40179</c:v>
                </c:pt>
                <c:pt idx="169">
                  <c:v>40210</c:v>
                </c:pt>
                <c:pt idx="170">
                  <c:v>40238</c:v>
                </c:pt>
                <c:pt idx="171">
                  <c:v>40269</c:v>
                </c:pt>
                <c:pt idx="172">
                  <c:v>40299</c:v>
                </c:pt>
                <c:pt idx="173">
                  <c:v>40330</c:v>
                </c:pt>
                <c:pt idx="174">
                  <c:v>40360</c:v>
                </c:pt>
                <c:pt idx="175">
                  <c:v>40391</c:v>
                </c:pt>
                <c:pt idx="176">
                  <c:v>40422</c:v>
                </c:pt>
                <c:pt idx="177">
                  <c:v>40452</c:v>
                </c:pt>
                <c:pt idx="178">
                  <c:v>40483</c:v>
                </c:pt>
                <c:pt idx="179">
                  <c:v>40513</c:v>
                </c:pt>
                <c:pt idx="180">
                  <c:v>40544</c:v>
                </c:pt>
                <c:pt idx="181">
                  <c:v>40575</c:v>
                </c:pt>
                <c:pt idx="182">
                  <c:v>40603</c:v>
                </c:pt>
                <c:pt idx="183">
                  <c:v>40634</c:v>
                </c:pt>
                <c:pt idx="184">
                  <c:v>40664</c:v>
                </c:pt>
                <c:pt idx="185">
                  <c:v>40695</c:v>
                </c:pt>
                <c:pt idx="186">
                  <c:v>40725</c:v>
                </c:pt>
                <c:pt idx="187">
                  <c:v>40756</c:v>
                </c:pt>
                <c:pt idx="188">
                  <c:v>40787</c:v>
                </c:pt>
                <c:pt idx="189">
                  <c:v>40817</c:v>
                </c:pt>
                <c:pt idx="190">
                  <c:v>40848</c:v>
                </c:pt>
                <c:pt idx="191">
                  <c:v>40878</c:v>
                </c:pt>
                <c:pt idx="192">
                  <c:v>40909</c:v>
                </c:pt>
                <c:pt idx="193">
                  <c:v>40940</c:v>
                </c:pt>
                <c:pt idx="194">
                  <c:v>40969</c:v>
                </c:pt>
                <c:pt idx="195">
                  <c:v>41000</c:v>
                </c:pt>
                <c:pt idx="196">
                  <c:v>41030</c:v>
                </c:pt>
                <c:pt idx="197">
                  <c:v>41061</c:v>
                </c:pt>
                <c:pt idx="198">
                  <c:v>41091</c:v>
                </c:pt>
                <c:pt idx="199">
                  <c:v>41122</c:v>
                </c:pt>
                <c:pt idx="200">
                  <c:v>41153</c:v>
                </c:pt>
                <c:pt idx="201">
                  <c:v>41183</c:v>
                </c:pt>
                <c:pt idx="202">
                  <c:v>41214</c:v>
                </c:pt>
                <c:pt idx="203">
                  <c:v>41244</c:v>
                </c:pt>
                <c:pt idx="204">
                  <c:v>41275</c:v>
                </c:pt>
                <c:pt idx="205">
                  <c:v>41306</c:v>
                </c:pt>
                <c:pt idx="206">
                  <c:v>41334</c:v>
                </c:pt>
                <c:pt idx="207">
                  <c:v>41365</c:v>
                </c:pt>
                <c:pt idx="208">
                  <c:v>41395</c:v>
                </c:pt>
                <c:pt idx="209">
                  <c:v>41426</c:v>
                </c:pt>
                <c:pt idx="210">
                  <c:v>41456</c:v>
                </c:pt>
                <c:pt idx="211">
                  <c:v>41487</c:v>
                </c:pt>
                <c:pt idx="212">
                  <c:v>41518</c:v>
                </c:pt>
                <c:pt idx="213">
                  <c:v>41548</c:v>
                </c:pt>
                <c:pt idx="214">
                  <c:v>41579</c:v>
                </c:pt>
                <c:pt idx="215">
                  <c:v>41609</c:v>
                </c:pt>
                <c:pt idx="216">
                  <c:v>41640</c:v>
                </c:pt>
                <c:pt idx="217">
                  <c:v>41671</c:v>
                </c:pt>
                <c:pt idx="218">
                  <c:v>41699</c:v>
                </c:pt>
                <c:pt idx="219">
                  <c:v>41730</c:v>
                </c:pt>
                <c:pt idx="220">
                  <c:v>41760</c:v>
                </c:pt>
                <c:pt idx="221">
                  <c:v>41791</c:v>
                </c:pt>
                <c:pt idx="222">
                  <c:v>41821</c:v>
                </c:pt>
                <c:pt idx="223">
                  <c:v>41852</c:v>
                </c:pt>
                <c:pt idx="224">
                  <c:v>41883</c:v>
                </c:pt>
                <c:pt idx="225">
                  <c:v>41913</c:v>
                </c:pt>
                <c:pt idx="226">
                  <c:v>41944</c:v>
                </c:pt>
                <c:pt idx="227">
                  <c:v>41974</c:v>
                </c:pt>
                <c:pt idx="228">
                  <c:v>42005</c:v>
                </c:pt>
                <c:pt idx="229">
                  <c:v>42036</c:v>
                </c:pt>
                <c:pt idx="230">
                  <c:v>42064</c:v>
                </c:pt>
                <c:pt idx="231">
                  <c:v>42095</c:v>
                </c:pt>
                <c:pt idx="232">
                  <c:v>42125</c:v>
                </c:pt>
                <c:pt idx="233">
                  <c:v>42156</c:v>
                </c:pt>
                <c:pt idx="234">
                  <c:v>42186</c:v>
                </c:pt>
                <c:pt idx="235">
                  <c:v>42217</c:v>
                </c:pt>
                <c:pt idx="236">
                  <c:v>42248</c:v>
                </c:pt>
                <c:pt idx="237">
                  <c:v>42278</c:v>
                </c:pt>
                <c:pt idx="238">
                  <c:v>42309</c:v>
                </c:pt>
                <c:pt idx="239">
                  <c:v>42339</c:v>
                </c:pt>
                <c:pt idx="240">
                  <c:v>42370</c:v>
                </c:pt>
                <c:pt idx="241">
                  <c:v>42401</c:v>
                </c:pt>
                <c:pt idx="242">
                  <c:v>42430</c:v>
                </c:pt>
                <c:pt idx="243">
                  <c:v>42461</c:v>
                </c:pt>
                <c:pt idx="244">
                  <c:v>42491</c:v>
                </c:pt>
                <c:pt idx="245">
                  <c:v>42522</c:v>
                </c:pt>
                <c:pt idx="246">
                  <c:v>42552</c:v>
                </c:pt>
                <c:pt idx="247">
                  <c:v>42583</c:v>
                </c:pt>
                <c:pt idx="248">
                  <c:v>42614</c:v>
                </c:pt>
                <c:pt idx="249">
                  <c:v>42644</c:v>
                </c:pt>
                <c:pt idx="250">
                  <c:v>42675</c:v>
                </c:pt>
                <c:pt idx="251">
                  <c:v>42705</c:v>
                </c:pt>
                <c:pt idx="252">
                  <c:v>42736</c:v>
                </c:pt>
                <c:pt idx="253">
                  <c:v>42767</c:v>
                </c:pt>
                <c:pt idx="254">
                  <c:v>42795</c:v>
                </c:pt>
                <c:pt idx="255">
                  <c:v>42826</c:v>
                </c:pt>
                <c:pt idx="256">
                  <c:v>42856</c:v>
                </c:pt>
                <c:pt idx="257">
                  <c:v>42887</c:v>
                </c:pt>
                <c:pt idx="258">
                  <c:v>42917</c:v>
                </c:pt>
                <c:pt idx="259">
                  <c:v>42948</c:v>
                </c:pt>
                <c:pt idx="260">
                  <c:v>42979</c:v>
                </c:pt>
                <c:pt idx="261">
                  <c:v>43009</c:v>
                </c:pt>
                <c:pt idx="262">
                  <c:v>43040</c:v>
                </c:pt>
                <c:pt idx="263">
                  <c:v>43070</c:v>
                </c:pt>
                <c:pt idx="264">
                  <c:v>43101</c:v>
                </c:pt>
                <c:pt idx="265">
                  <c:v>43132</c:v>
                </c:pt>
                <c:pt idx="266">
                  <c:v>43160</c:v>
                </c:pt>
                <c:pt idx="267">
                  <c:v>43191</c:v>
                </c:pt>
                <c:pt idx="268">
                  <c:v>43221</c:v>
                </c:pt>
                <c:pt idx="269">
                  <c:v>43252</c:v>
                </c:pt>
                <c:pt idx="270">
                  <c:v>43282</c:v>
                </c:pt>
                <c:pt idx="271">
                  <c:v>43313</c:v>
                </c:pt>
                <c:pt idx="272">
                  <c:v>43344</c:v>
                </c:pt>
                <c:pt idx="273">
                  <c:v>43374</c:v>
                </c:pt>
                <c:pt idx="274">
                  <c:v>43405</c:v>
                </c:pt>
                <c:pt idx="275">
                  <c:v>43435</c:v>
                </c:pt>
                <c:pt idx="276">
                  <c:v>43466</c:v>
                </c:pt>
                <c:pt idx="277">
                  <c:v>43497</c:v>
                </c:pt>
                <c:pt idx="278">
                  <c:v>43525</c:v>
                </c:pt>
                <c:pt idx="279">
                  <c:v>43556</c:v>
                </c:pt>
                <c:pt idx="280">
                  <c:v>43586</c:v>
                </c:pt>
                <c:pt idx="281">
                  <c:v>43617</c:v>
                </c:pt>
                <c:pt idx="282">
                  <c:v>43647</c:v>
                </c:pt>
                <c:pt idx="283">
                  <c:v>43678</c:v>
                </c:pt>
                <c:pt idx="284">
                  <c:v>43709</c:v>
                </c:pt>
                <c:pt idx="285">
                  <c:v>43739</c:v>
                </c:pt>
                <c:pt idx="286">
                  <c:v>43770</c:v>
                </c:pt>
                <c:pt idx="287">
                  <c:v>43800</c:v>
                </c:pt>
                <c:pt idx="288">
                  <c:v>43831</c:v>
                </c:pt>
                <c:pt idx="289">
                  <c:v>43862</c:v>
                </c:pt>
                <c:pt idx="290">
                  <c:v>43891</c:v>
                </c:pt>
                <c:pt idx="291">
                  <c:v>43922</c:v>
                </c:pt>
                <c:pt idx="292">
                  <c:v>43952</c:v>
                </c:pt>
                <c:pt idx="293">
                  <c:v>43983</c:v>
                </c:pt>
                <c:pt idx="294">
                  <c:v>44013</c:v>
                </c:pt>
                <c:pt idx="295">
                  <c:v>44044</c:v>
                </c:pt>
                <c:pt idx="296">
                  <c:v>44075</c:v>
                </c:pt>
                <c:pt idx="297">
                  <c:v>44105</c:v>
                </c:pt>
                <c:pt idx="298">
                  <c:v>44136</c:v>
                </c:pt>
                <c:pt idx="299">
                  <c:v>44166</c:v>
                </c:pt>
                <c:pt idx="300">
                  <c:v>44197</c:v>
                </c:pt>
                <c:pt idx="301">
                  <c:v>44228</c:v>
                </c:pt>
                <c:pt idx="302">
                  <c:v>44256</c:v>
                </c:pt>
                <c:pt idx="303">
                  <c:v>44287</c:v>
                </c:pt>
                <c:pt idx="304">
                  <c:v>44317</c:v>
                </c:pt>
                <c:pt idx="305">
                  <c:v>44348</c:v>
                </c:pt>
                <c:pt idx="306">
                  <c:v>44378</c:v>
                </c:pt>
                <c:pt idx="307">
                  <c:v>44409</c:v>
                </c:pt>
                <c:pt idx="308">
                  <c:v>44440</c:v>
                </c:pt>
                <c:pt idx="309">
                  <c:v>44470</c:v>
                </c:pt>
                <c:pt idx="310">
                  <c:v>44501</c:v>
                </c:pt>
                <c:pt idx="311">
                  <c:v>44531</c:v>
                </c:pt>
                <c:pt idx="312">
                  <c:v>44562</c:v>
                </c:pt>
                <c:pt idx="313">
                  <c:v>44593</c:v>
                </c:pt>
                <c:pt idx="314">
                  <c:v>44621</c:v>
                </c:pt>
                <c:pt idx="315">
                  <c:v>44652</c:v>
                </c:pt>
                <c:pt idx="316">
                  <c:v>44682</c:v>
                </c:pt>
                <c:pt idx="317">
                  <c:v>44713</c:v>
                </c:pt>
                <c:pt idx="318">
                  <c:v>44743</c:v>
                </c:pt>
                <c:pt idx="319">
                  <c:v>44774</c:v>
                </c:pt>
                <c:pt idx="320">
                  <c:v>44805</c:v>
                </c:pt>
                <c:pt idx="321">
                  <c:v>44835</c:v>
                </c:pt>
                <c:pt idx="322">
                  <c:v>44866</c:v>
                </c:pt>
                <c:pt idx="323">
                  <c:v>44896</c:v>
                </c:pt>
                <c:pt idx="324">
                  <c:v>44927</c:v>
                </c:pt>
                <c:pt idx="325">
                  <c:v>44958</c:v>
                </c:pt>
                <c:pt idx="326">
                  <c:v>44986</c:v>
                </c:pt>
                <c:pt idx="327">
                  <c:v>45017</c:v>
                </c:pt>
                <c:pt idx="328">
                  <c:v>45047</c:v>
                </c:pt>
                <c:pt idx="329">
                  <c:v>45078</c:v>
                </c:pt>
                <c:pt idx="330">
                  <c:v>45108</c:v>
                </c:pt>
                <c:pt idx="331">
                  <c:v>45139</c:v>
                </c:pt>
              </c:numCache>
            </c:numRef>
          </c:cat>
          <c:val>
            <c:numRef>
              <c:f>Vencida!$H$15:$H$346</c:f>
              <c:numCache>
                <c:formatCode>0.0</c:formatCode>
                <c:ptCount val="332"/>
                <c:pt idx="0">
                  <c:v>58.980069512544759</c:v>
                </c:pt>
                <c:pt idx="1">
                  <c:v>57.498496082351636</c:v>
                </c:pt>
                <c:pt idx="2">
                  <c:v>58.841565233993293</c:v>
                </c:pt>
                <c:pt idx="3">
                  <c:v>68.414180619069555</c:v>
                </c:pt>
                <c:pt idx="4">
                  <c:v>73.278768734878525</c:v>
                </c:pt>
                <c:pt idx="5">
                  <c:v>70.835178186551275</c:v>
                </c:pt>
                <c:pt idx="6">
                  <c:v>57.938045860380527</c:v>
                </c:pt>
                <c:pt idx="7">
                  <c:v>66.774374741898924</c:v>
                </c:pt>
                <c:pt idx="8">
                  <c:v>67.512702366791814</c:v>
                </c:pt>
                <c:pt idx="9">
                  <c:v>69.346671353446709</c:v>
                </c:pt>
                <c:pt idx="10">
                  <c:v>72.921940338717405</c:v>
                </c:pt>
                <c:pt idx="11">
                  <c:v>80.840332868983381</c:v>
                </c:pt>
                <c:pt idx="12">
                  <c:v>80.444002798955239</c:v>
                </c:pt>
                <c:pt idx="13">
                  <c:v>71.228784721365201</c:v>
                </c:pt>
                <c:pt idx="14">
                  <c:v>72.528978448859363</c:v>
                </c:pt>
                <c:pt idx="15">
                  <c:v>63.951886076895619</c:v>
                </c:pt>
                <c:pt idx="16">
                  <c:v>59.292356040307425</c:v>
                </c:pt>
                <c:pt idx="17">
                  <c:v>56.641677536676411</c:v>
                </c:pt>
                <c:pt idx="18">
                  <c:v>48.306832739775729</c:v>
                </c:pt>
                <c:pt idx="19">
                  <c:v>41.922711168432357</c:v>
                </c:pt>
                <c:pt idx="20">
                  <c:v>44.112110178189141</c:v>
                </c:pt>
                <c:pt idx="21">
                  <c:v>31.137780587535588</c:v>
                </c:pt>
                <c:pt idx="22">
                  <c:v>28.682914834973928</c:v>
                </c:pt>
                <c:pt idx="23">
                  <c:v>20.680677236619303</c:v>
                </c:pt>
                <c:pt idx="24">
                  <c:v>10.615028361302976</c:v>
                </c:pt>
                <c:pt idx="25">
                  <c:v>21.026023184748993</c:v>
                </c:pt>
                <c:pt idx="26">
                  <c:v>30.786935643608956</c:v>
                </c:pt>
                <c:pt idx="27">
                  <c:v>28.598472130631819</c:v>
                </c:pt>
                <c:pt idx="28">
                  <c:v>28.94771045515995</c:v>
                </c:pt>
                <c:pt idx="29">
                  <c:v>37.626257170725665</c:v>
                </c:pt>
                <c:pt idx="30">
                  <c:v>37.530508834910961</c:v>
                </c:pt>
                <c:pt idx="31">
                  <c:v>42.256378946109123</c:v>
                </c:pt>
                <c:pt idx="32">
                  <c:v>42.17947578289855</c:v>
                </c:pt>
                <c:pt idx="33">
                  <c:v>60.736418009625424</c:v>
                </c:pt>
                <c:pt idx="34">
                  <c:v>72.171483635500238</c:v>
                </c:pt>
                <c:pt idx="35">
                  <c:v>72.713014128906138</c:v>
                </c:pt>
                <c:pt idx="36">
                  <c:v>89.140634643116073</c:v>
                </c:pt>
                <c:pt idx="37">
                  <c:v>81.712765215269513</c:v>
                </c:pt>
                <c:pt idx="38">
                  <c:v>73.090801116833092</c:v>
                </c:pt>
                <c:pt idx="39">
                  <c:v>78.147759559258446</c:v>
                </c:pt>
                <c:pt idx="40">
                  <c:v>86.539495317384279</c:v>
                </c:pt>
                <c:pt idx="41">
                  <c:v>65.768530897385801</c:v>
                </c:pt>
                <c:pt idx="42">
                  <c:v>55.853109915469076</c:v>
                </c:pt>
                <c:pt idx="43">
                  <c:v>37.888258714136271</c:v>
                </c:pt>
                <c:pt idx="44">
                  <c:v>40.970506544042564</c:v>
                </c:pt>
                <c:pt idx="45">
                  <c:v>29.208091631403477</c:v>
                </c:pt>
                <c:pt idx="46">
                  <c:v>32.723201314789549</c:v>
                </c:pt>
                <c:pt idx="47">
                  <c:v>12.52695459221647</c:v>
                </c:pt>
                <c:pt idx="48">
                  <c:v>-7.4592424572097826</c:v>
                </c:pt>
                <c:pt idx="49">
                  <c:v>-10.37220271560345</c:v>
                </c:pt>
                <c:pt idx="50">
                  <c:v>-16.420731156694941</c:v>
                </c:pt>
                <c:pt idx="51">
                  <c:v>-20.920722149663163</c:v>
                </c:pt>
                <c:pt idx="52">
                  <c:v>-24.983263809569138</c:v>
                </c:pt>
                <c:pt idx="53">
                  <c:v>-23.11907589384586</c:v>
                </c:pt>
                <c:pt idx="54">
                  <c:v>-16.101133956320339</c:v>
                </c:pt>
                <c:pt idx="55">
                  <c:v>-13.236298566741667</c:v>
                </c:pt>
                <c:pt idx="56">
                  <c:v>-18.885122194107865</c:v>
                </c:pt>
                <c:pt idx="57">
                  <c:v>-30.78719324237899</c:v>
                </c:pt>
                <c:pt idx="58">
                  <c:v>-43.658654912040987</c:v>
                </c:pt>
                <c:pt idx="59">
                  <c:v>-31.210839319988963</c:v>
                </c:pt>
                <c:pt idx="60">
                  <c:v>-22.240081785929164</c:v>
                </c:pt>
                <c:pt idx="61">
                  <c:v>-27.240259279333088</c:v>
                </c:pt>
                <c:pt idx="62">
                  <c:v>-26.943763308843728</c:v>
                </c:pt>
                <c:pt idx="63">
                  <c:v>-24.339859884241136</c:v>
                </c:pt>
                <c:pt idx="64">
                  <c:v>-25.533902604895331</c:v>
                </c:pt>
                <c:pt idx="65">
                  <c:v>-24.930594152388153</c:v>
                </c:pt>
                <c:pt idx="66">
                  <c:v>-29.553566509057561</c:v>
                </c:pt>
                <c:pt idx="67">
                  <c:v>-29.940224070265941</c:v>
                </c:pt>
                <c:pt idx="68">
                  <c:v>-32.010446123735576</c:v>
                </c:pt>
                <c:pt idx="69">
                  <c:v>-24.534228545602758</c:v>
                </c:pt>
                <c:pt idx="70">
                  <c:v>-21.074140126417049</c:v>
                </c:pt>
                <c:pt idx="71">
                  <c:v>-25.548444476852524</c:v>
                </c:pt>
                <c:pt idx="72">
                  <c:v>-12.992932216723887</c:v>
                </c:pt>
                <c:pt idx="73">
                  <c:v>-10.748956693619121</c:v>
                </c:pt>
                <c:pt idx="74">
                  <c:v>-12.786668739216395</c:v>
                </c:pt>
                <c:pt idx="75">
                  <c:v>-17.933856553080929</c:v>
                </c:pt>
                <c:pt idx="76">
                  <c:v>-19.795558977393057</c:v>
                </c:pt>
                <c:pt idx="77">
                  <c:v>-20.895649564893404</c:v>
                </c:pt>
                <c:pt idx="78">
                  <c:v>-23.955752756849165</c:v>
                </c:pt>
                <c:pt idx="79">
                  <c:v>-24.259981544652234</c:v>
                </c:pt>
                <c:pt idx="80">
                  <c:v>-21.6224141049466</c:v>
                </c:pt>
                <c:pt idx="81">
                  <c:v>-21.286161385571262</c:v>
                </c:pt>
                <c:pt idx="82">
                  <c:v>-18.203072542127146</c:v>
                </c:pt>
                <c:pt idx="83">
                  <c:v>-15.102701851679086</c:v>
                </c:pt>
                <c:pt idx="84">
                  <c:v>-33.157019877316912</c:v>
                </c:pt>
                <c:pt idx="85">
                  <c:v>-29.658703323534766</c:v>
                </c:pt>
                <c:pt idx="86">
                  <c:v>-29.154509812496428</c:v>
                </c:pt>
                <c:pt idx="87">
                  <c:v>-30.200605583671475</c:v>
                </c:pt>
                <c:pt idx="88">
                  <c:v>-25.184744246121809</c:v>
                </c:pt>
                <c:pt idx="89">
                  <c:v>-26.869116103715342</c:v>
                </c:pt>
                <c:pt idx="90">
                  <c:v>-27.441437807136154</c:v>
                </c:pt>
                <c:pt idx="91">
                  <c:v>-25.582308696828292</c:v>
                </c:pt>
                <c:pt idx="92">
                  <c:v>-26.468496154825147</c:v>
                </c:pt>
                <c:pt idx="93">
                  <c:v>-27.002992623229602</c:v>
                </c:pt>
                <c:pt idx="94">
                  <c:v>-33.120671256509411</c:v>
                </c:pt>
                <c:pt idx="95">
                  <c:v>-32.358834318375855</c:v>
                </c:pt>
                <c:pt idx="96">
                  <c:v>-16.061722814707082</c:v>
                </c:pt>
                <c:pt idx="97">
                  <c:v>-20.504123259815415</c:v>
                </c:pt>
                <c:pt idx="98">
                  <c:v>-20.309220281195067</c:v>
                </c:pt>
                <c:pt idx="99">
                  <c:v>-15.013270295268313</c:v>
                </c:pt>
                <c:pt idx="100">
                  <c:v>-20.432315091725272</c:v>
                </c:pt>
                <c:pt idx="101">
                  <c:v>-13.694055704024592</c:v>
                </c:pt>
                <c:pt idx="102">
                  <c:v>-5.9810165261832964</c:v>
                </c:pt>
                <c:pt idx="103">
                  <c:v>-7.4285107585422736</c:v>
                </c:pt>
                <c:pt idx="104">
                  <c:v>-7.7102077495560053</c:v>
                </c:pt>
                <c:pt idx="105">
                  <c:v>-5.8142854158980413</c:v>
                </c:pt>
                <c:pt idx="106">
                  <c:v>-1.1728069781147212</c:v>
                </c:pt>
                <c:pt idx="107">
                  <c:v>-4.3340230572309224</c:v>
                </c:pt>
                <c:pt idx="108">
                  <c:v>-14.748293469137721</c:v>
                </c:pt>
                <c:pt idx="109">
                  <c:v>-15.480832759741929</c:v>
                </c:pt>
                <c:pt idx="110">
                  <c:v>-8.4870013742310135</c:v>
                </c:pt>
                <c:pt idx="111">
                  <c:v>-10.704073709360955</c:v>
                </c:pt>
                <c:pt idx="112">
                  <c:v>-4.6307651345178442</c:v>
                </c:pt>
                <c:pt idx="113">
                  <c:v>-10.243251820818628</c:v>
                </c:pt>
                <c:pt idx="114">
                  <c:v>-7.2564300121865699</c:v>
                </c:pt>
                <c:pt idx="115">
                  <c:v>-8.5100755907500059</c:v>
                </c:pt>
                <c:pt idx="116">
                  <c:v>-4.6278751700671137</c:v>
                </c:pt>
                <c:pt idx="117">
                  <c:v>-1.9618826233539011</c:v>
                </c:pt>
                <c:pt idx="118">
                  <c:v>-0.50762799926499724</c:v>
                </c:pt>
                <c:pt idx="119">
                  <c:v>-1.9273122666274531</c:v>
                </c:pt>
                <c:pt idx="120">
                  <c:v>4.3788673413747148</c:v>
                </c:pt>
                <c:pt idx="121">
                  <c:v>11.571487927087603</c:v>
                </c:pt>
                <c:pt idx="122">
                  <c:v>10.662848882208536</c:v>
                </c:pt>
                <c:pt idx="123">
                  <c:v>22.650873494893389</c:v>
                </c:pt>
                <c:pt idx="124">
                  <c:v>13.804279944240832</c:v>
                </c:pt>
                <c:pt idx="125">
                  <c:v>15.816871756928961</c:v>
                </c:pt>
                <c:pt idx="126">
                  <c:v>18.784238814275582</c:v>
                </c:pt>
                <c:pt idx="127">
                  <c:v>5.311670979060338</c:v>
                </c:pt>
                <c:pt idx="128">
                  <c:v>15.396469203157451</c:v>
                </c:pt>
                <c:pt idx="129">
                  <c:v>12.813931860397815</c:v>
                </c:pt>
                <c:pt idx="130">
                  <c:v>10.071891453581074</c:v>
                </c:pt>
                <c:pt idx="131">
                  <c:v>21.543313383682047</c:v>
                </c:pt>
                <c:pt idx="132">
                  <c:v>15.520091638627022</c:v>
                </c:pt>
                <c:pt idx="133">
                  <c:v>17.463209217163779</c:v>
                </c:pt>
                <c:pt idx="134">
                  <c:v>13.584572966910173</c:v>
                </c:pt>
                <c:pt idx="135">
                  <c:v>16.625988040428894</c:v>
                </c:pt>
                <c:pt idx="136">
                  <c:v>17.651126054856434</c:v>
                </c:pt>
                <c:pt idx="137">
                  <c:v>28.554623572943342</c:v>
                </c:pt>
                <c:pt idx="138">
                  <c:v>25.026114744553823</c:v>
                </c:pt>
                <c:pt idx="139">
                  <c:v>47.886638008704068</c:v>
                </c:pt>
                <c:pt idx="140">
                  <c:v>39.767428132931201</c:v>
                </c:pt>
                <c:pt idx="141">
                  <c:v>47.199351183035589</c:v>
                </c:pt>
                <c:pt idx="142">
                  <c:v>67.567808184732911</c:v>
                </c:pt>
                <c:pt idx="143">
                  <c:v>67.569526066172443</c:v>
                </c:pt>
                <c:pt idx="144">
                  <c:v>65.735629769525019</c:v>
                </c:pt>
                <c:pt idx="145">
                  <c:v>67.918259405902887</c:v>
                </c:pt>
                <c:pt idx="146">
                  <c:v>82.584793588056186</c:v>
                </c:pt>
                <c:pt idx="147">
                  <c:v>60.935512953186986</c:v>
                </c:pt>
                <c:pt idx="148">
                  <c:v>82.131202036450844</c:v>
                </c:pt>
                <c:pt idx="149">
                  <c:v>78.052758791212085</c:v>
                </c:pt>
                <c:pt idx="150">
                  <c:v>67.458570701377539</c:v>
                </c:pt>
                <c:pt idx="151">
                  <c:v>72.387264194587942</c:v>
                </c:pt>
                <c:pt idx="152">
                  <c:v>69.794739835491868</c:v>
                </c:pt>
                <c:pt idx="153">
                  <c:v>67.708145894398285</c:v>
                </c:pt>
                <c:pt idx="154">
                  <c:v>67.432670005489911</c:v>
                </c:pt>
                <c:pt idx="155">
                  <c:v>60.084132525915294</c:v>
                </c:pt>
                <c:pt idx="156">
                  <c:v>63.184445833831774</c:v>
                </c:pt>
                <c:pt idx="157">
                  <c:v>57.371185099213875</c:v>
                </c:pt>
                <c:pt idx="158">
                  <c:v>47.53375807627819</c:v>
                </c:pt>
                <c:pt idx="159">
                  <c:v>51.480784476914749</c:v>
                </c:pt>
                <c:pt idx="160">
                  <c:v>42.338911143223356</c:v>
                </c:pt>
                <c:pt idx="161">
                  <c:v>41.465755261863762</c:v>
                </c:pt>
                <c:pt idx="162">
                  <c:v>38.257191643504342</c:v>
                </c:pt>
                <c:pt idx="163">
                  <c:v>35.769295950000384</c:v>
                </c:pt>
                <c:pt idx="164">
                  <c:v>28.723838635351456</c:v>
                </c:pt>
                <c:pt idx="165">
                  <c:v>25.095441024453621</c:v>
                </c:pt>
                <c:pt idx="166">
                  <c:v>19.075004618878097</c:v>
                </c:pt>
                <c:pt idx="167">
                  <c:v>15.706460779169262</c:v>
                </c:pt>
                <c:pt idx="168">
                  <c:v>11.534000056923844</c:v>
                </c:pt>
                <c:pt idx="169">
                  <c:v>10.704805497070936</c:v>
                </c:pt>
                <c:pt idx="170">
                  <c:v>10.829342139272157</c:v>
                </c:pt>
                <c:pt idx="171">
                  <c:v>9.6632331793525879</c:v>
                </c:pt>
                <c:pt idx="172">
                  <c:v>2.0517143051929594</c:v>
                </c:pt>
                <c:pt idx="173">
                  <c:v>-5.6228061025813361</c:v>
                </c:pt>
                <c:pt idx="174">
                  <c:v>-2.892993861125106</c:v>
                </c:pt>
                <c:pt idx="175">
                  <c:v>-8.1338788741822299</c:v>
                </c:pt>
                <c:pt idx="176">
                  <c:v>-13.734201235377341</c:v>
                </c:pt>
                <c:pt idx="177">
                  <c:v>-13.852570071708982</c:v>
                </c:pt>
                <c:pt idx="178">
                  <c:v>-18.316897662228243</c:v>
                </c:pt>
                <c:pt idx="179">
                  <c:v>-21.017958244716837</c:v>
                </c:pt>
                <c:pt idx="180">
                  <c:v>-18.986430670190359</c:v>
                </c:pt>
                <c:pt idx="181">
                  <c:v>-20.644043653499139</c:v>
                </c:pt>
                <c:pt idx="182">
                  <c:v>-20.533807472653038</c:v>
                </c:pt>
                <c:pt idx="183">
                  <c:v>-22.778988488203851</c:v>
                </c:pt>
                <c:pt idx="184">
                  <c:v>-24.093791094227441</c:v>
                </c:pt>
                <c:pt idx="185">
                  <c:v>-20.321815563862089</c:v>
                </c:pt>
                <c:pt idx="186">
                  <c:v>-16.773193223140638</c:v>
                </c:pt>
                <c:pt idx="187">
                  <c:v>-16.383330538066161</c:v>
                </c:pt>
                <c:pt idx="188">
                  <c:v>-4.2928327466973002</c:v>
                </c:pt>
                <c:pt idx="189">
                  <c:v>-1.2303400911655871</c:v>
                </c:pt>
                <c:pt idx="190">
                  <c:v>-4.1791121831232516</c:v>
                </c:pt>
                <c:pt idx="191">
                  <c:v>-4.0901150720905974</c:v>
                </c:pt>
                <c:pt idx="192">
                  <c:v>-3.0360644983763052</c:v>
                </c:pt>
                <c:pt idx="193">
                  <c:v>0.26152072945623672</c:v>
                </c:pt>
                <c:pt idx="194">
                  <c:v>-2.1910013232395329</c:v>
                </c:pt>
                <c:pt idx="195">
                  <c:v>7.477890592376184</c:v>
                </c:pt>
                <c:pt idx="196">
                  <c:v>11.390156580019493</c:v>
                </c:pt>
                <c:pt idx="197">
                  <c:v>12.750893662850004</c:v>
                </c:pt>
                <c:pt idx="198">
                  <c:v>15.396477838116752</c:v>
                </c:pt>
                <c:pt idx="199">
                  <c:v>12.180872014256977</c:v>
                </c:pt>
                <c:pt idx="200">
                  <c:v>9.0539147889923584</c:v>
                </c:pt>
                <c:pt idx="201">
                  <c:v>4.5761475644394665</c:v>
                </c:pt>
                <c:pt idx="202">
                  <c:v>15.716966578314967</c:v>
                </c:pt>
                <c:pt idx="203">
                  <c:v>28.178832668196662</c:v>
                </c:pt>
                <c:pt idx="204">
                  <c:v>26.098671070093431</c:v>
                </c:pt>
                <c:pt idx="205">
                  <c:v>20.793859310022995</c:v>
                </c:pt>
                <c:pt idx="206">
                  <c:v>30.279028234553778</c:v>
                </c:pt>
                <c:pt idx="207">
                  <c:v>24.871904939736098</c:v>
                </c:pt>
                <c:pt idx="208">
                  <c:v>19.375795290999662</c:v>
                </c:pt>
                <c:pt idx="209">
                  <c:v>20.012467270853904</c:v>
                </c:pt>
                <c:pt idx="210">
                  <c:v>10.50799659160478</c:v>
                </c:pt>
                <c:pt idx="211">
                  <c:v>22.879054216147622</c:v>
                </c:pt>
                <c:pt idx="212">
                  <c:v>25.839282291945949</c:v>
                </c:pt>
                <c:pt idx="213">
                  <c:v>25.172122162193105</c:v>
                </c:pt>
                <c:pt idx="214">
                  <c:v>24.688743543351805</c:v>
                </c:pt>
                <c:pt idx="215">
                  <c:v>21.225061909848236</c:v>
                </c:pt>
                <c:pt idx="216">
                  <c:v>18.815562715605211</c:v>
                </c:pt>
                <c:pt idx="217">
                  <c:v>22.999898522421589</c:v>
                </c:pt>
                <c:pt idx="218">
                  <c:v>19.871674899746012</c:v>
                </c:pt>
                <c:pt idx="219">
                  <c:v>19.860568749171478</c:v>
                </c:pt>
                <c:pt idx="220">
                  <c:v>27.369046723374638</c:v>
                </c:pt>
                <c:pt idx="221">
                  <c:v>31.085425907711539</c:v>
                </c:pt>
                <c:pt idx="222">
                  <c:v>29.472880813307739</c:v>
                </c:pt>
                <c:pt idx="223">
                  <c:v>28.68467146100167</c:v>
                </c:pt>
                <c:pt idx="224">
                  <c:v>26.097812861107798</c:v>
                </c:pt>
                <c:pt idx="225">
                  <c:v>25.946025246128613</c:v>
                </c:pt>
                <c:pt idx="226">
                  <c:v>22.010329292308214</c:v>
                </c:pt>
                <c:pt idx="227">
                  <c:v>27.657862241201812</c:v>
                </c:pt>
                <c:pt idx="228">
                  <c:v>21.37012511096566</c:v>
                </c:pt>
                <c:pt idx="229">
                  <c:v>20.453092100776999</c:v>
                </c:pt>
                <c:pt idx="230">
                  <c:v>16.18863106413211</c:v>
                </c:pt>
                <c:pt idx="231">
                  <c:v>12.792531921713774</c:v>
                </c:pt>
                <c:pt idx="232">
                  <c:v>14.985116245951247</c:v>
                </c:pt>
                <c:pt idx="233">
                  <c:v>15.311615945675982</c:v>
                </c:pt>
                <c:pt idx="234">
                  <c:v>16.720088729961375</c:v>
                </c:pt>
                <c:pt idx="235">
                  <c:v>15.081442235172872</c:v>
                </c:pt>
                <c:pt idx="236">
                  <c:v>15.837306151723013</c:v>
                </c:pt>
                <c:pt idx="237">
                  <c:v>13.658938847956819</c:v>
                </c:pt>
                <c:pt idx="238">
                  <c:v>16.583899494999812</c:v>
                </c:pt>
                <c:pt idx="239">
                  <c:v>10.150978766291914</c:v>
                </c:pt>
                <c:pt idx="240">
                  <c:v>20.147071485034232</c:v>
                </c:pt>
                <c:pt idx="241">
                  <c:v>25.320295150525851</c:v>
                </c:pt>
                <c:pt idx="242">
                  <c:v>25.668997859577388</c:v>
                </c:pt>
                <c:pt idx="243">
                  <c:v>25.831683072367355</c:v>
                </c:pt>
                <c:pt idx="244">
                  <c:v>24.373050994753484</c:v>
                </c:pt>
                <c:pt idx="245">
                  <c:v>7.5039252993174443</c:v>
                </c:pt>
                <c:pt idx="246">
                  <c:v>18.529673810055499</c:v>
                </c:pt>
                <c:pt idx="247">
                  <c:v>14.187988704351227</c:v>
                </c:pt>
                <c:pt idx="248">
                  <c:v>12.796258747893006</c:v>
                </c:pt>
                <c:pt idx="249">
                  <c:v>23.720715894173054</c:v>
                </c:pt>
                <c:pt idx="250">
                  <c:v>18.477379320522829</c:v>
                </c:pt>
                <c:pt idx="251">
                  <c:v>12.353683398157472</c:v>
                </c:pt>
                <c:pt idx="252">
                  <c:v>35.302766636544646</c:v>
                </c:pt>
                <c:pt idx="253">
                  <c:v>26.991417607707831</c:v>
                </c:pt>
                <c:pt idx="254">
                  <c:v>35.153495811857283</c:v>
                </c:pt>
                <c:pt idx="255">
                  <c:v>41.796511275463217</c:v>
                </c:pt>
                <c:pt idx="256">
                  <c:v>45.133281890317676</c:v>
                </c:pt>
                <c:pt idx="257">
                  <c:v>65.484752470352163</c:v>
                </c:pt>
                <c:pt idx="258">
                  <c:v>53.915745911455815</c:v>
                </c:pt>
                <c:pt idx="259">
                  <c:v>56.333242215082123</c:v>
                </c:pt>
                <c:pt idx="260">
                  <c:v>59.629980348382503</c:v>
                </c:pt>
                <c:pt idx="261">
                  <c:v>48.492837923452839</c:v>
                </c:pt>
                <c:pt idx="262">
                  <c:v>50.575474217105722</c:v>
                </c:pt>
                <c:pt idx="263">
                  <c:v>64.661525381119475</c:v>
                </c:pt>
                <c:pt idx="264">
                  <c:v>32.416673776792351</c:v>
                </c:pt>
                <c:pt idx="265">
                  <c:v>44.966213077393036</c:v>
                </c:pt>
                <c:pt idx="266">
                  <c:v>38.439884324035461</c:v>
                </c:pt>
                <c:pt idx="267">
                  <c:v>32.865922341966268</c:v>
                </c:pt>
                <c:pt idx="268">
                  <c:v>33.892119359701894</c:v>
                </c:pt>
                <c:pt idx="269">
                  <c:v>34.323840678114806</c:v>
                </c:pt>
                <c:pt idx="270">
                  <c:v>32.612107986510495</c:v>
                </c:pt>
                <c:pt idx="271">
                  <c:v>27.92325086848264</c:v>
                </c:pt>
                <c:pt idx="272">
                  <c:v>26.628171378571878</c:v>
                </c:pt>
                <c:pt idx="273">
                  <c:v>29.043309485596552</c:v>
                </c:pt>
                <c:pt idx="274">
                  <c:v>25.234485257759218</c:v>
                </c:pt>
                <c:pt idx="275">
                  <c:v>22.864838559843719</c:v>
                </c:pt>
                <c:pt idx="276">
                  <c:v>18.774407561670188</c:v>
                </c:pt>
                <c:pt idx="277">
                  <c:v>9.7066610245875466</c:v>
                </c:pt>
                <c:pt idx="278">
                  <c:v>10.364091450841244</c:v>
                </c:pt>
                <c:pt idx="279">
                  <c:v>11.323438507404134</c:v>
                </c:pt>
                <c:pt idx="280">
                  <c:v>7.1226846388442482</c:v>
                </c:pt>
                <c:pt idx="281">
                  <c:v>0.52646328509111129</c:v>
                </c:pt>
                <c:pt idx="282">
                  <c:v>-0.18239210592163602</c:v>
                </c:pt>
                <c:pt idx="283">
                  <c:v>-5.3428043992809933</c:v>
                </c:pt>
                <c:pt idx="284">
                  <c:v>-7.6450160173527735</c:v>
                </c:pt>
                <c:pt idx="285">
                  <c:v>-2.6948852410801152</c:v>
                </c:pt>
                <c:pt idx="286">
                  <c:v>2.1641886416108775</c:v>
                </c:pt>
                <c:pt idx="287">
                  <c:v>-2.0837224352074202</c:v>
                </c:pt>
                <c:pt idx="288">
                  <c:v>-1.9851210450319456</c:v>
                </c:pt>
                <c:pt idx="289">
                  <c:v>2.2850233404739839</c:v>
                </c:pt>
                <c:pt idx="290">
                  <c:v>0.6645904365237385</c:v>
                </c:pt>
                <c:pt idx="291">
                  <c:v>1.4984767223893414E-3</c:v>
                </c:pt>
                <c:pt idx="292">
                  <c:v>-4.0394363944085114</c:v>
                </c:pt>
                <c:pt idx="293">
                  <c:v>-2.5680331588526428</c:v>
                </c:pt>
                <c:pt idx="294">
                  <c:v>-0.26876983162121348</c:v>
                </c:pt>
                <c:pt idx="295">
                  <c:v>15.044809277140402</c:v>
                </c:pt>
                <c:pt idx="296">
                  <c:v>18.858763107444673</c:v>
                </c:pt>
                <c:pt idx="297">
                  <c:v>11.062816791056122</c:v>
                </c:pt>
                <c:pt idx="298">
                  <c:v>8.860855204707434</c:v>
                </c:pt>
                <c:pt idx="299">
                  <c:v>13.046837390141491</c:v>
                </c:pt>
                <c:pt idx="300">
                  <c:v>10.499599345658623</c:v>
                </c:pt>
                <c:pt idx="301">
                  <c:v>1.5050671213580245</c:v>
                </c:pt>
                <c:pt idx="302">
                  <c:v>-0.95049553942662612</c:v>
                </c:pt>
                <c:pt idx="303">
                  <c:v>-2.1242382018058095</c:v>
                </c:pt>
                <c:pt idx="304">
                  <c:v>4.9920807093404278</c:v>
                </c:pt>
                <c:pt idx="305">
                  <c:v>5.0917029514590837</c:v>
                </c:pt>
                <c:pt idx="306">
                  <c:v>1.9857606530444514</c:v>
                </c:pt>
                <c:pt idx="307">
                  <c:v>-6.2069242019654212</c:v>
                </c:pt>
                <c:pt idx="308">
                  <c:v>-12.459192387200545</c:v>
                </c:pt>
                <c:pt idx="309">
                  <c:v>-10.352296673498103</c:v>
                </c:pt>
                <c:pt idx="310">
                  <c:v>-10.955149441723805</c:v>
                </c:pt>
                <c:pt idx="311">
                  <c:v>-11.744194110871703</c:v>
                </c:pt>
                <c:pt idx="312">
                  <c:v>-6.078960910163417</c:v>
                </c:pt>
                <c:pt idx="313">
                  <c:v>-6.5180812446961767</c:v>
                </c:pt>
                <c:pt idx="314">
                  <c:v>-10.947457771862588</c:v>
                </c:pt>
                <c:pt idx="315">
                  <c:v>-12.913744570061837</c:v>
                </c:pt>
                <c:pt idx="316">
                  <c:v>-15.321524090573433</c:v>
                </c:pt>
                <c:pt idx="317">
                  <c:v>-14.824596191193294</c:v>
                </c:pt>
                <c:pt idx="318">
                  <c:v>-18.868353714656791</c:v>
                </c:pt>
                <c:pt idx="319">
                  <c:v>-18.466191020868635</c:v>
                </c:pt>
                <c:pt idx="320">
                  <c:v>-14.673220289750816</c:v>
                </c:pt>
                <c:pt idx="321">
                  <c:v>-14.497130191053699</c:v>
                </c:pt>
                <c:pt idx="322">
                  <c:v>-16.215771364282091</c:v>
                </c:pt>
                <c:pt idx="323">
                  <c:v>-13.929494438744925</c:v>
                </c:pt>
                <c:pt idx="324">
                  <c:v>-14.871076073760065</c:v>
                </c:pt>
                <c:pt idx="325">
                  <c:v>-10.109244851397904</c:v>
                </c:pt>
                <c:pt idx="326">
                  <c:v>0.67667567084393454</c:v>
                </c:pt>
                <c:pt idx="327">
                  <c:v>7.4262501975995434</c:v>
                </c:pt>
                <c:pt idx="328">
                  <c:v>10.628617333738106</c:v>
                </c:pt>
                <c:pt idx="329">
                  <c:v>17.874743843062916</c:v>
                </c:pt>
                <c:pt idx="330">
                  <c:v>32.67524791276557</c:v>
                </c:pt>
                <c:pt idx="331">
                  <c:v>28.241502686999183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A9D-4495-9F39-D31C5C4275BC}"/>
            </c:ext>
          </c:extLst>
        </c:ser>
        <c:ser>
          <c:idx val="1"/>
          <c:order val="1"/>
          <c:tx>
            <c:strRef>
              <c:f>Vencida!$I$14</c:f>
              <c:strCache>
                <c:ptCount val="1"/>
                <c:pt idx="0">
                  <c:v>Consumo</c:v>
                </c:pt>
              </c:strCache>
            </c:strRef>
          </c:tx>
          <c:spPr>
            <a:ln w="38100" cap="rnd">
              <a:solidFill>
                <a:srgbClr val="2DCCC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DCCCD"/>
              </a:solidFill>
              <a:ln w="38100">
                <a:solidFill>
                  <a:srgbClr val="2DCCCD"/>
                </a:solidFill>
              </a:ln>
              <a:effectLst/>
            </c:spPr>
          </c:marker>
          <c:dLbls>
            <c:dLbl>
              <c:idx val="331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AA9D-4495-9F39-D31C5C4275BC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2DCCCD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Vencida!$G$15:$G$346</c:f>
              <c:numCache>
                <c:formatCode>mmm\-yy</c:formatCode>
                <c:ptCount val="332"/>
                <c:pt idx="0">
                  <c:v>35065</c:v>
                </c:pt>
                <c:pt idx="1">
                  <c:v>35096</c:v>
                </c:pt>
                <c:pt idx="2">
                  <c:v>35125</c:v>
                </c:pt>
                <c:pt idx="3">
                  <c:v>35156</c:v>
                </c:pt>
                <c:pt idx="4">
                  <c:v>35186</c:v>
                </c:pt>
                <c:pt idx="5">
                  <c:v>35217</c:v>
                </c:pt>
                <c:pt idx="6">
                  <c:v>35247</c:v>
                </c:pt>
                <c:pt idx="7">
                  <c:v>35278</c:v>
                </c:pt>
                <c:pt idx="8">
                  <c:v>35309</c:v>
                </c:pt>
                <c:pt idx="9">
                  <c:v>35339</c:v>
                </c:pt>
                <c:pt idx="10">
                  <c:v>35370</c:v>
                </c:pt>
                <c:pt idx="11">
                  <c:v>35400</c:v>
                </c:pt>
                <c:pt idx="12">
                  <c:v>35431</c:v>
                </c:pt>
                <c:pt idx="13">
                  <c:v>35462</c:v>
                </c:pt>
                <c:pt idx="14">
                  <c:v>35490</c:v>
                </c:pt>
                <c:pt idx="15">
                  <c:v>35521</c:v>
                </c:pt>
                <c:pt idx="16">
                  <c:v>35551</c:v>
                </c:pt>
                <c:pt idx="17">
                  <c:v>35582</c:v>
                </c:pt>
                <c:pt idx="18">
                  <c:v>35612</c:v>
                </c:pt>
                <c:pt idx="19">
                  <c:v>35643</c:v>
                </c:pt>
                <c:pt idx="20">
                  <c:v>35674</c:v>
                </c:pt>
                <c:pt idx="21">
                  <c:v>35704</c:v>
                </c:pt>
                <c:pt idx="22">
                  <c:v>35735</c:v>
                </c:pt>
                <c:pt idx="23">
                  <c:v>35765</c:v>
                </c:pt>
                <c:pt idx="24">
                  <c:v>35796</c:v>
                </c:pt>
                <c:pt idx="25">
                  <c:v>35827</c:v>
                </c:pt>
                <c:pt idx="26">
                  <c:v>35855</c:v>
                </c:pt>
                <c:pt idx="27">
                  <c:v>35886</c:v>
                </c:pt>
                <c:pt idx="28">
                  <c:v>35916</c:v>
                </c:pt>
                <c:pt idx="29">
                  <c:v>35947</c:v>
                </c:pt>
                <c:pt idx="30">
                  <c:v>35977</c:v>
                </c:pt>
                <c:pt idx="31">
                  <c:v>36008</c:v>
                </c:pt>
                <c:pt idx="32">
                  <c:v>36039</c:v>
                </c:pt>
                <c:pt idx="33">
                  <c:v>36069</c:v>
                </c:pt>
                <c:pt idx="34">
                  <c:v>36100</c:v>
                </c:pt>
                <c:pt idx="35">
                  <c:v>36130</c:v>
                </c:pt>
                <c:pt idx="36">
                  <c:v>36161</c:v>
                </c:pt>
                <c:pt idx="37">
                  <c:v>36192</c:v>
                </c:pt>
                <c:pt idx="38">
                  <c:v>36220</c:v>
                </c:pt>
                <c:pt idx="39">
                  <c:v>36251</c:v>
                </c:pt>
                <c:pt idx="40">
                  <c:v>36281</c:v>
                </c:pt>
                <c:pt idx="41">
                  <c:v>36312</c:v>
                </c:pt>
                <c:pt idx="42">
                  <c:v>36342</c:v>
                </c:pt>
                <c:pt idx="43">
                  <c:v>36373</c:v>
                </c:pt>
                <c:pt idx="44">
                  <c:v>36404</c:v>
                </c:pt>
                <c:pt idx="45">
                  <c:v>36434</c:v>
                </c:pt>
                <c:pt idx="46">
                  <c:v>36465</c:v>
                </c:pt>
                <c:pt idx="47">
                  <c:v>36495</c:v>
                </c:pt>
                <c:pt idx="48">
                  <c:v>36526</c:v>
                </c:pt>
                <c:pt idx="49">
                  <c:v>36557</c:v>
                </c:pt>
                <c:pt idx="50">
                  <c:v>36586</c:v>
                </c:pt>
                <c:pt idx="51">
                  <c:v>36617</c:v>
                </c:pt>
                <c:pt idx="52">
                  <c:v>36647</c:v>
                </c:pt>
                <c:pt idx="53">
                  <c:v>36678</c:v>
                </c:pt>
                <c:pt idx="54">
                  <c:v>36708</c:v>
                </c:pt>
                <c:pt idx="55">
                  <c:v>36739</c:v>
                </c:pt>
                <c:pt idx="56">
                  <c:v>36770</c:v>
                </c:pt>
                <c:pt idx="57">
                  <c:v>36800</c:v>
                </c:pt>
                <c:pt idx="58">
                  <c:v>36831</c:v>
                </c:pt>
                <c:pt idx="59">
                  <c:v>36861</c:v>
                </c:pt>
                <c:pt idx="60">
                  <c:v>36892</c:v>
                </c:pt>
                <c:pt idx="61">
                  <c:v>36923</c:v>
                </c:pt>
                <c:pt idx="62">
                  <c:v>36951</c:v>
                </c:pt>
                <c:pt idx="63">
                  <c:v>36982</c:v>
                </c:pt>
                <c:pt idx="64">
                  <c:v>37012</c:v>
                </c:pt>
                <c:pt idx="65">
                  <c:v>37043</c:v>
                </c:pt>
                <c:pt idx="66">
                  <c:v>37073</c:v>
                </c:pt>
                <c:pt idx="67">
                  <c:v>37104</c:v>
                </c:pt>
                <c:pt idx="68">
                  <c:v>37135</c:v>
                </c:pt>
                <c:pt idx="69">
                  <c:v>37165</c:v>
                </c:pt>
                <c:pt idx="70">
                  <c:v>37196</c:v>
                </c:pt>
                <c:pt idx="71">
                  <c:v>37226</c:v>
                </c:pt>
                <c:pt idx="72">
                  <c:v>37257</c:v>
                </c:pt>
                <c:pt idx="73">
                  <c:v>37288</c:v>
                </c:pt>
                <c:pt idx="74">
                  <c:v>37316</c:v>
                </c:pt>
                <c:pt idx="75">
                  <c:v>37347</c:v>
                </c:pt>
                <c:pt idx="76">
                  <c:v>37377</c:v>
                </c:pt>
                <c:pt idx="77">
                  <c:v>37408</c:v>
                </c:pt>
                <c:pt idx="78">
                  <c:v>37438</c:v>
                </c:pt>
                <c:pt idx="79">
                  <c:v>37469</c:v>
                </c:pt>
                <c:pt idx="80">
                  <c:v>37500</c:v>
                </c:pt>
                <c:pt idx="81">
                  <c:v>37530</c:v>
                </c:pt>
                <c:pt idx="82">
                  <c:v>37561</c:v>
                </c:pt>
                <c:pt idx="83">
                  <c:v>37591</c:v>
                </c:pt>
                <c:pt idx="84">
                  <c:v>37622</c:v>
                </c:pt>
                <c:pt idx="85">
                  <c:v>37653</c:v>
                </c:pt>
                <c:pt idx="86">
                  <c:v>37681</c:v>
                </c:pt>
                <c:pt idx="87">
                  <c:v>37712</c:v>
                </c:pt>
                <c:pt idx="88">
                  <c:v>37742</c:v>
                </c:pt>
                <c:pt idx="89">
                  <c:v>37773</c:v>
                </c:pt>
                <c:pt idx="90">
                  <c:v>37803</c:v>
                </c:pt>
                <c:pt idx="91">
                  <c:v>37834</c:v>
                </c:pt>
                <c:pt idx="92">
                  <c:v>37865</c:v>
                </c:pt>
                <c:pt idx="93">
                  <c:v>37895</c:v>
                </c:pt>
                <c:pt idx="94">
                  <c:v>37926</c:v>
                </c:pt>
                <c:pt idx="95">
                  <c:v>37956</c:v>
                </c:pt>
                <c:pt idx="96">
                  <c:v>37987</c:v>
                </c:pt>
                <c:pt idx="97">
                  <c:v>38018</c:v>
                </c:pt>
                <c:pt idx="98">
                  <c:v>38047</c:v>
                </c:pt>
                <c:pt idx="99">
                  <c:v>38078</c:v>
                </c:pt>
                <c:pt idx="100">
                  <c:v>38108</c:v>
                </c:pt>
                <c:pt idx="101">
                  <c:v>38139</c:v>
                </c:pt>
                <c:pt idx="102">
                  <c:v>38169</c:v>
                </c:pt>
                <c:pt idx="103">
                  <c:v>38200</c:v>
                </c:pt>
                <c:pt idx="104">
                  <c:v>38231</c:v>
                </c:pt>
                <c:pt idx="105">
                  <c:v>38261</c:v>
                </c:pt>
                <c:pt idx="106">
                  <c:v>38292</c:v>
                </c:pt>
                <c:pt idx="107">
                  <c:v>38322</c:v>
                </c:pt>
                <c:pt idx="108">
                  <c:v>38353</c:v>
                </c:pt>
                <c:pt idx="109">
                  <c:v>38384</c:v>
                </c:pt>
                <c:pt idx="110">
                  <c:v>38412</c:v>
                </c:pt>
                <c:pt idx="111">
                  <c:v>38443</c:v>
                </c:pt>
                <c:pt idx="112">
                  <c:v>38473</c:v>
                </c:pt>
                <c:pt idx="113">
                  <c:v>38504</c:v>
                </c:pt>
                <c:pt idx="114">
                  <c:v>38534</c:v>
                </c:pt>
                <c:pt idx="115">
                  <c:v>38565</c:v>
                </c:pt>
                <c:pt idx="116">
                  <c:v>38596</c:v>
                </c:pt>
                <c:pt idx="117">
                  <c:v>38626</c:v>
                </c:pt>
                <c:pt idx="118">
                  <c:v>38657</c:v>
                </c:pt>
                <c:pt idx="119">
                  <c:v>38687</c:v>
                </c:pt>
                <c:pt idx="120">
                  <c:v>38718</c:v>
                </c:pt>
                <c:pt idx="121">
                  <c:v>38749</c:v>
                </c:pt>
                <c:pt idx="122">
                  <c:v>38777</c:v>
                </c:pt>
                <c:pt idx="123">
                  <c:v>38808</c:v>
                </c:pt>
                <c:pt idx="124">
                  <c:v>38838</c:v>
                </c:pt>
                <c:pt idx="125">
                  <c:v>38869</c:v>
                </c:pt>
                <c:pt idx="126">
                  <c:v>38899</c:v>
                </c:pt>
                <c:pt idx="127">
                  <c:v>38930</c:v>
                </c:pt>
                <c:pt idx="128">
                  <c:v>38961</c:v>
                </c:pt>
                <c:pt idx="129">
                  <c:v>38991</c:v>
                </c:pt>
                <c:pt idx="130">
                  <c:v>39022</c:v>
                </c:pt>
                <c:pt idx="131">
                  <c:v>39052</c:v>
                </c:pt>
                <c:pt idx="132">
                  <c:v>39083</c:v>
                </c:pt>
                <c:pt idx="133">
                  <c:v>39114</c:v>
                </c:pt>
                <c:pt idx="134">
                  <c:v>39142</c:v>
                </c:pt>
                <c:pt idx="135">
                  <c:v>39173</c:v>
                </c:pt>
                <c:pt idx="136">
                  <c:v>39203</c:v>
                </c:pt>
                <c:pt idx="137">
                  <c:v>39234</c:v>
                </c:pt>
                <c:pt idx="138">
                  <c:v>39264</c:v>
                </c:pt>
                <c:pt idx="139">
                  <c:v>39295</c:v>
                </c:pt>
                <c:pt idx="140">
                  <c:v>39326</c:v>
                </c:pt>
                <c:pt idx="141">
                  <c:v>39356</c:v>
                </c:pt>
                <c:pt idx="142">
                  <c:v>39387</c:v>
                </c:pt>
                <c:pt idx="143">
                  <c:v>39417</c:v>
                </c:pt>
                <c:pt idx="144">
                  <c:v>39448</c:v>
                </c:pt>
                <c:pt idx="145">
                  <c:v>39479</c:v>
                </c:pt>
                <c:pt idx="146">
                  <c:v>39508</c:v>
                </c:pt>
                <c:pt idx="147">
                  <c:v>39539</c:v>
                </c:pt>
                <c:pt idx="148">
                  <c:v>39569</c:v>
                </c:pt>
                <c:pt idx="149">
                  <c:v>39600</c:v>
                </c:pt>
                <c:pt idx="150">
                  <c:v>39630</c:v>
                </c:pt>
                <c:pt idx="151">
                  <c:v>39661</c:v>
                </c:pt>
                <c:pt idx="152">
                  <c:v>39692</c:v>
                </c:pt>
                <c:pt idx="153">
                  <c:v>39722</c:v>
                </c:pt>
                <c:pt idx="154">
                  <c:v>39753</c:v>
                </c:pt>
                <c:pt idx="155">
                  <c:v>39783</c:v>
                </c:pt>
                <c:pt idx="156">
                  <c:v>39814</c:v>
                </c:pt>
                <c:pt idx="157">
                  <c:v>39845</c:v>
                </c:pt>
                <c:pt idx="158">
                  <c:v>39873</c:v>
                </c:pt>
                <c:pt idx="159">
                  <c:v>39904</c:v>
                </c:pt>
                <c:pt idx="160">
                  <c:v>39934</c:v>
                </c:pt>
                <c:pt idx="161">
                  <c:v>39965</c:v>
                </c:pt>
                <c:pt idx="162">
                  <c:v>39995</c:v>
                </c:pt>
                <c:pt idx="163">
                  <c:v>40026</c:v>
                </c:pt>
                <c:pt idx="164">
                  <c:v>40057</c:v>
                </c:pt>
                <c:pt idx="165">
                  <c:v>40087</c:v>
                </c:pt>
                <c:pt idx="166">
                  <c:v>40118</c:v>
                </c:pt>
                <c:pt idx="167">
                  <c:v>40148</c:v>
                </c:pt>
                <c:pt idx="168">
                  <c:v>40179</c:v>
                </c:pt>
                <c:pt idx="169">
                  <c:v>40210</c:v>
                </c:pt>
                <c:pt idx="170">
                  <c:v>40238</c:v>
                </c:pt>
                <c:pt idx="171">
                  <c:v>40269</c:v>
                </c:pt>
                <c:pt idx="172">
                  <c:v>40299</c:v>
                </c:pt>
                <c:pt idx="173">
                  <c:v>40330</c:v>
                </c:pt>
                <c:pt idx="174">
                  <c:v>40360</c:v>
                </c:pt>
                <c:pt idx="175">
                  <c:v>40391</c:v>
                </c:pt>
                <c:pt idx="176">
                  <c:v>40422</c:v>
                </c:pt>
                <c:pt idx="177">
                  <c:v>40452</c:v>
                </c:pt>
                <c:pt idx="178">
                  <c:v>40483</c:v>
                </c:pt>
                <c:pt idx="179">
                  <c:v>40513</c:v>
                </c:pt>
                <c:pt idx="180">
                  <c:v>40544</c:v>
                </c:pt>
                <c:pt idx="181">
                  <c:v>40575</c:v>
                </c:pt>
                <c:pt idx="182">
                  <c:v>40603</c:v>
                </c:pt>
                <c:pt idx="183">
                  <c:v>40634</c:v>
                </c:pt>
                <c:pt idx="184">
                  <c:v>40664</c:v>
                </c:pt>
                <c:pt idx="185">
                  <c:v>40695</c:v>
                </c:pt>
                <c:pt idx="186">
                  <c:v>40725</c:v>
                </c:pt>
                <c:pt idx="187">
                  <c:v>40756</c:v>
                </c:pt>
                <c:pt idx="188">
                  <c:v>40787</c:v>
                </c:pt>
                <c:pt idx="189">
                  <c:v>40817</c:v>
                </c:pt>
                <c:pt idx="190">
                  <c:v>40848</c:v>
                </c:pt>
                <c:pt idx="191">
                  <c:v>40878</c:v>
                </c:pt>
                <c:pt idx="192">
                  <c:v>40909</c:v>
                </c:pt>
                <c:pt idx="193">
                  <c:v>40940</c:v>
                </c:pt>
                <c:pt idx="194">
                  <c:v>40969</c:v>
                </c:pt>
                <c:pt idx="195">
                  <c:v>41000</c:v>
                </c:pt>
                <c:pt idx="196">
                  <c:v>41030</c:v>
                </c:pt>
                <c:pt idx="197">
                  <c:v>41061</c:v>
                </c:pt>
                <c:pt idx="198">
                  <c:v>41091</c:v>
                </c:pt>
                <c:pt idx="199">
                  <c:v>41122</c:v>
                </c:pt>
                <c:pt idx="200">
                  <c:v>41153</c:v>
                </c:pt>
                <c:pt idx="201">
                  <c:v>41183</c:v>
                </c:pt>
                <c:pt idx="202">
                  <c:v>41214</c:v>
                </c:pt>
                <c:pt idx="203">
                  <c:v>41244</c:v>
                </c:pt>
                <c:pt idx="204">
                  <c:v>41275</c:v>
                </c:pt>
                <c:pt idx="205">
                  <c:v>41306</c:v>
                </c:pt>
                <c:pt idx="206">
                  <c:v>41334</c:v>
                </c:pt>
                <c:pt idx="207">
                  <c:v>41365</c:v>
                </c:pt>
                <c:pt idx="208">
                  <c:v>41395</c:v>
                </c:pt>
                <c:pt idx="209">
                  <c:v>41426</c:v>
                </c:pt>
                <c:pt idx="210">
                  <c:v>41456</c:v>
                </c:pt>
                <c:pt idx="211">
                  <c:v>41487</c:v>
                </c:pt>
                <c:pt idx="212">
                  <c:v>41518</c:v>
                </c:pt>
                <c:pt idx="213">
                  <c:v>41548</c:v>
                </c:pt>
                <c:pt idx="214">
                  <c:v>41579</c:v>
                </c:pt>
                <c:pt idx="215">
                  <c:v>41609</c:v>
                </c:pt>
                <c:pt idx="216">
                  <c:v>41640</c:v>
                </c:pt>
                <c:pt idx="217">
                  <c:v>41671</c:v>
                </c:pt>
                <c:pt idx="218">
                  <c:v>41699</c:v>
                </c:pt>
                <c:pt idx="219">
                  <c:v>41730</c:v>
                </c:pt>
                <c:pt idx="220">
                  <c:v>41760</c:v>
                </c:pt>
                <c:pt idx="221">
                  <c:v>41791</c:v>
                </c:pt>
                <c:pt idx="222">
                  <c:v>41821</c:v>
                </c:pt>
                <c:pt idx="223">
                  <c:v>41852</c:v>
                </c:pt>
                <c:pt idx="224">
                  <c:v>41883</c:v>
                </c:pt>
                <c:pt idx="225">
                  <c:v>41913</c:v>
                </c:pt>
                <c:pt idx="226">
                  <c:v>41944</c:v>
                </c:pt>
                <c:pt idx="227">
                  <c:v>41974</c:v>
                </c:pt>
                <c:pt idx="228">
                  <c:v>42005</c:v>
                </c:pt>
                <c:pt idx="229">
                  <c:v>42036</c:v>
                </c:pt>
                <c:pt idx="230">
                  <c:v>42064</c:v>
                </c:pt>
                <c:pt idx="231">
                  <c:v>42095</c:v>
                </c:pt>
                <c:pt idx="232">
                  <c:v>42125</c:v>
                </c:pt>
                <c:pt idx="233">
                  <c:v>42156</c:v>
                </c:pt>
                <c:pt idx="234">
                  <c:v>42186</c:v>
                </c:pt>
                <c:pt idx="235">
                  <c:v>42217</c:v>
                </c:pt>
                <c:pt idx="236">
                  <c:v>42248</c:v>
                </c:pt>
                <c:pt idx="237">
                  <c:v>42278</c:v>
                </c:pt>
                <c:pt idx="238">
                  <c:v>42309</c:v>
                </c:pt>
                <c:pt idx="239">
                  <c:v>42339</c:v>
                </c:pt>
                <c:pt idx="240">
                  <c:v>42370</c:v>
                </c:pt>
                <c:pt idx="241">
                  <c:v>42401</c:v>
                </c:pt>
                <c:pt idx="242">
                  <c:v>42430</c:v>
                </c:pt>
                <c:pt idx="243">
                  <c:v>42461</c:v>
                </c:pt>
                <c:pt idx="244">
                  <c:v>42491</c:v>
                </c:pt>
                <c:pt idx="245">
                  <c:v>42522</c:v>
                </c:pt>
                <c:pt idx="246">
                  <c:v>42552</c:v>
                </c:pt>
                <c:pt idx="247">
                  <c:v>42583</c:v>
                </c:pt>
                <c:pt idx="248">
                  <c:v>42614</c:v>
                </c:pt>
                <c:pt idx="249">
                  <c:v>42644</c:v>
                </c:pt>
                <c:pt idx="250">
                  <c:v>42675</c:v>
                </c:pt>
                <c:pt idx="251">
                  <c:v>42705</c:v>
                </c:pt>
                <c:pt idx="252">
                  <c:v>42736</c:v>
                </c:pt>
                <c:pt idx="253">
                  <c:v>42767</c:v>
                </c:pt>
                <c:pt idx="254">
                  <c:v>42795</c:v>
                </c:pt>
                <c:pt idx="255">
                  <c:v>42826</c:v>
                </c:pt>
                <c:pt idx="256">
                  <c:v>42856</c:v>
                </c:pt>
                <c:pt idx="257">
                  <c:v>42887</c:v>
                </c:pt>
                <c:pt idx="258">
                  <c:v>42917</c:v>
                </c:pt>
                <c:pt idx="259">
                  <c:v>42948</c:v>
                </c:pt>
                <c:pt idx="260">
                  <c:v>42979</c:v>
                </c:pt>
                <c:pt idx="261">
                  <c:v>43009</c:v>
                </c:pt>
                <c:pt idx="262">
                  <c:v>43040</c:v>
                </c:pt>
                <c:pt idx="263">
                  <c:v>43070</c:v>
                </c:pt>
                <c:pt idx="264">
                  <c:v>43101</c:v>
                </c:pt>
                <c:pt idx="265">
                  <c:v>43132</c:v>
                </c:pt>
                <c:pt idx="266">
                  <c:v>43160</c:v>
                </c:pt>
                <c:pt idx="267">
                  <c:v>43191</c:v>
                </c:pt>
                <c:pt idx="268">
                  <c:v>43221</c:v>
                </c:pt>
                <c:pt idx="269">
                  <c:v>43252</c:v>
                </c:pt>
                <c:pt idx="270">
                  <c:v>43282</c:v>
                </c:pt>
                <c:pt idx="271">
                  <c:v>43313</c:v>
                </c:pt>
                <c:pt idx="272">
                  <c:v>43344</c:v>
                </c:pt>
                <c:pt idx="273">
                  <c:v>43374</c:v>
                </c:pt>
                <c:pt idx="274">
                  <c:v>43405</c:v>
                </c:pt>
                <c:pt idx="275">
                  <c:v>43435</c:v>
                </c:pt>
                <c:pt idx="276">
                  <c:v>43466</c:v>
                </c:pt>
                <c:pt idx="277">
                  <c:v>43497</c:v>
                </c:pt>
                <c:pt idx="278">
                  <c:v>43525</c:v>
                </c:pt>
                <c:pt idx="279">
                  <c:v>43556</c:v>
                </c:pt>
                <c:pt idx="280">
                  <c:v>43586</c:v>
                </c:pt>
                <c:pt idx="281">
                  <c:v>43617</c:v>
                </c:pt>
                <c:pt idx="282">
                  <c:v>43647</c:v>
                </c:pt>
                <c:pt idx="283">
                  <c:v>43678</c:v>
                </c:pt>
                <c:pt idx="284">
                  <c:v>43709</c:v>
                </c:pt>
                <c:pt idx="285">
                  <c:v>43739</c:v>
                </c:pt>
                <c:pt idx="286">
                  <c:v>43770</c:v>
                </c:pt>
                <c:pt idx="287">
                  <c:v>43800</c:v>
                </c:pt>
                <c:pt idx="288">
                  <c:v>43831</c:v>
                </c:pt>
                <c:pt idx="289">
                  <c:v>43862</c:v>
                </c:pt>
                <c:pt idx="290">
                  <c:v>43891</c:v>
                </c:pt>
                <c:pt idx="291">
                  <c:v>43922</c:v>
                </c:pt>
                <c:pt idx="292">
                  <c:v>43952</c:v>
                </c:pt>
                <c:pt idx="293">
                  <c:v>43983</c:v>
                </c:pt>
                <c:pt idx="294">
                  <c:v>44013</c:v>
                </c:pt>
                <c:pt idx="295">
                  <c:v>44044</c:v>
                </c:pt>
                <c:pt idx="296">
                  <c:v>44075</c:v>
                </c:pt>
                <c:pt idx="297">
                  <c:v>44105</c:v>
                </c:pt>
                <c:pt idx="298">
                  <c:v>44136</c:v>
                </c:pt>
                <c:pt idx="299">
                  <c:v>44166</c:v>
                </c:pt>
                <c:pt idx="300">
                  <c:v>44197</c:v>
                </c:pt>
                <c:pt idx="301">
                  <c:v>44228</c:v>
                </c:pt>
                <c:pt idx="302">
                  <c:v>44256</c:v>
                </c:pt>
                <c:pt idx="303">
                  <c:v>44287</c:v>
                </c:pt>
                <c:pt idx="304">
                  <c:v>44317</c:v>
                </c:pt>
                <c:pt idx="305">
                  <c:v>44348</c:v>
                </c:pt>
                <c:pt idx="306">
                  <c:v>44378</c:v>
                </c:pt>
                <c:pt idx="307">
                  <c:v>44409</c:v>
                </c:pt>
                <c:pt idx="308">
                  <c:v>44440</c:v>
                </c:pt>
                <c:pt idx="309">
                  <c:v>44470</c:v>
                </c:pt>
                <c:pt idx="310">
                  <c:v>44501</c:v>
                </c:pt>
                <c:pt idx="311">
                  <c:v>44531</c:v>
                </c:pt>
                <c:pt idx="312">
                  <c:v>44562</c:v>
                </c:pt>
                <c:pt idx="313">
                  <c:v>44593</c:v>
                </c:pt>
                <c:pt idx="314">
                  <c:v>44621</c:v>
                </c:pt>
                <c:pt idx="315">
                  <c:v>44652</c:v>
                </c:pt>
                <c:pt idx="316">
                  <c:v>44682</c:v>
                </c:pt>
                <c:pt idx="317">
                  <c:v>44713</c:v>
                </c:pt>
                <c:pt idx="318">
                  <c:v>44743</c:v>
                </c:pt>
                <c:pt idx="319">
                  <c:v>44774</c:v>
                </c:pt>
                <c:pt idx="320">
                  <c:v>44805</c:v>
                </c:pt>
                <c:pt idx="321">
                  <c:v>44835</c:v>
                </c:pt>
                <c:pt idx="322">
                  <c:v>44866</c:v>
                </c:pt>
                <c:pt idx="323">
                  <c:v>44896</c:v>
                </c:pt>
                <c:pt idx="324">
                  <c:v>44927</c:v>
                </c:pt>
                <c:pt idx="325">
                  <c:v>44958</c:v>
                </c:pt>
                <c:pt idx="326">
                  <c:v>44986</c:v>
                </c:pt>
                <c:pt idx="327">
                  <c:v>45017</c:v>
                </c:pt>
                <c:pt idx="328">
                  <c:v>45047</c:v>
                </c:pt>
                <c:pt idx="329">
                  <c:v>45078</c:v>
                </c:pt>
                <c:pt idx="330">
                  <c:v>45108</c:v>
                </c:pt>
                <c:pt idx="331">
                  <c:v>45139</c:v>
                </c:pt>
              </c:numCache>
            </c:numRef>
          </c:cat>
          <c:val>
            <c:numRef>
              <c:f>Vencida!$I$15:$I$346</c:f>
              <c:numCache>
                <c:formatCode>0.0</c:formatCode>
                <c:ptCount val="332"/>
                <c:pt idx="0">
                  <c:v>41.338464800798619</c:v>
                </c:pt>
                <c:pt idx="1">
                  <c:v>39.856060345556585</c:v>
                </c:pt>
                <c:pt idx="2">
                  <c:v>49.168218074422811</c:v>
                </c:pt>
                <c:pt idx="3">
                  <c:v>41.240476040855725</c:v>
                </c:pt>
                <c:pt idx="4">
                  <c:v>36.035361893851217</c:v>
                </c:pt>
                <c:pt idx="5">
                  <c:v>41.321629703811652</c:v>
                </c:pt>
                <c:pt idx="6">
                  <c:v>30.467839968062492</c:v>
                </c:pt>
                <c:pt idx="7">
                  <c:v>33.312387644517059</c:v>
                </c:pt>
                <c:pt idx="8">
                  <c:v>36.441806525359141</c:v>
                </c:pt>
                <c:pt idx="9">
                  <c:v>36.336182972977412</c:v>
                </c:pt>
                <c:pt idx="10">
                  <c:v>32.7798317838201</c:v>
                </c:pt>
                <c:pt idx="11">
                  <c:v>7.1036304145244173</c:v>
                </c:pt>
                <c:pt idx="12">
                  <c:v>-0.47261494054914976</c:v>
                </c:pt>
                <c:pt idx="13">
                  <c:v>5.1521696337554914</c:v>
                </c:pt>
                <c:pt idx="14">
                  <c:v>11.270403066448466</c:v>
                </c:pt>
                <c:pt idx="15">
                  <c:v>-3.6004403775010729</c:v>
                </c:pt>
                <c:pt idx="16">
                  <c:v>-2.4531103619417536</c:v>
                </c:pt>
                <c:pt idx="17">
                  <c:v>-3.3895167554201606</c:v>
                </c:pt>
                <c:pt idx="18">
                  <c:v>-9.3678917991514794</c:v>
                </c:pt>
                <c:pt idx="19">
                  <c:v>-6.9521820957804721</c:v>
                </c:pt>
                <c:pt idx="20">
                  <c:v>-9.7497821657548656</c:v>
                </c:pt>
                <c:pt idx="21">
                  <c:v>-12.564705149361643</c:v>
                </c:pt>
                <c:pt idx="22">
                  <c:v>-7.2882601668826368</c:v>
                </c:pt>
                <c:pt idx="23">
                  <c:v>7.1961117559446564</c:v>
                </c:pt>
                <c:pt idx="24">
                  <c:v>8.7858757172562179</c:v>
                </c:pt>
                <c:pt idx="25">
                  <c:v>9.6449837130855087</c:v>
                </c:pt>
                <c:pt idx="26">
                  <c:v>5.9307001282789713</c:v>
                </c:pt>
                <c:pt idx="27">
                  <c:v>21.509551736052984</c:v>
                </c:pt>
                <c:pt idx="28">
                  <c:v>26.697599067050533</c:v>
                </c:pt>
                <c:pt idx="29">
                  <c:v>36.940817683150243</c:v>
                </c:pt>
                <c:pt idx="30">
                  <c:v>41.501370229587081</c:v>
                </c:pt>
                <c:pt idx="31">
                  <c:v>41.481236611844963</c:v>
                </c:pt>
                <c:pt idx="32">
                  <c:v>46.967588805110722</c:v>
                </c:pt>
                <c:pt idx="33">
                  <c:v>62.465886072448427</c:v>
                </c:pt>
                <c:pt idx="34">
                  <c:v>61.142694494158803</c:v>
                </c:pt>
                <c:pt idx="35">
                  <c:v>71.385970223998726</c:v>
                </c:pt>
                <c:pt idx="36">
                  <c:v>90.850971443353245</c:v>
                </c:pt>
                <c:pt idx="37">
                  <c:v>72.780508382751265</c:v>
                </c:pt>
                <c:pt idx="38">
                  <c:v>69.731919996738725</c:v>
                </c:pt>
                <c:pt idx="39">
                  <c:v>68.586895736168231</c:v>
                </c:pt>
                <c:pt idx="40">
                  <c:v>57.680052370432776</c:v>
                </c:pt>
                <c:pt idx="41">
                  <c:v>45.351918754832184</c:v>
                </c:pt>
                <c:pt idx="42">
                  <c:v>23.855278289382568</c:v>
                </c:pt>
                <c:pt idx="43">
                  <c:v>10.354343828261634</c:v>
                </c:pt>
                <c:pt idx="44">
                  <c:v>2.1108732562075829</c:v>
                </c:pt>
                <c:pt idx="45">
                  <c:v>-6.1452957013016061</c:v>
                </c:pt>
                <c:pt idx="46">
                  <c:v>-7.0731307213198704</c:v>
                </c:pt>
                <c:pt idx="47">
                  <c:v>-30.734967599927856</c:v>
                </c:pt>
                <c:pt idx="48">
                  <c:v>-40.235955768918089</c:v>
                </c:pt>
                <c:pt idx="49">
                  <c:v>-41.605687659258372</c:v>
                </c:pt>
                <c:pt idx="50">
                  <c:v>-47.426489989170996</c:v>
                </c:pt>
                <c:pt idx="51">
                  <c:v>-47.910548503652109</c:v>
                </c:pt>
                <c:pt idx="52">
                  <c:v>-50.13401777925818</c:v>
                </c:pt>
                <c:pt idx="53">
                  <c:v>-53.389950847992189</c:v>
                </c:pt>
                <c:pt idx="54">
                  <c:v>-44.97943558427334</c:v>
                </c:pt>
                <c:pt idx="55">
                  <c:v>-40.346044400882796</c:v>
                </c:pt>
                <c:pt idx="56">
                  <c:v>-37.592690956316297</c:v>
                </c:pt>
                <c:pt idx="57">
                  <c:v>-43.856498869898132</c:v>
                </c:pt>
                <c:pt idx="58">
                  <c:v>-45.778384535743378</c:v>
                </c:pt>
                <c:pt idx="59">
                  <c:v>-32.319510216459832</c:v>
                </c:pt>
                <c:pt idx="60">
                  <c:v>-32.221773139879417</c:v>
                </c:pt>
                <c:pt idx="61">
                  <c:v>-29.65994857819561</c:v>
                </c:pt>
                <c:pt idx="62">
                  <c:v>-25.982197146611284</c:v>
                </c:pt>
                <c:pt idx="63">
                  <c:v>-28.491456371046596</c:v>
                </c:pt>
                <c:pt idx="64">
                  <c:v>-27.638381438657561</c:v>
                </c:pt>
                <c:pt idx="65">
                  <c:v>-23.627458397650358</c:v>
                </c:pt>
                <c:pt idx="66">
                  <c:v>-24.746728216838221</c:v>
                </c:pt>
                <c:pt idx="67">
                  <c:v>-28.648134344914894</c:v>
                </c:pt>
                <c:pt idx="68">
                  <c:v>-27.43368741359545</c:v>
                </c:pt>
                <c:pt idx="69">
                  <c:v>-18.122240552681859</c:v>
                </c:pt>
                <c:pt idx="70">
                  <c:v>-24.012883133361115</c:v>
                </c:pt>
                <c:pt idx="71">
                  <c:v>-26.943182638274592</c:v>
                </c:pt>
                <c:pt idx="72">
                  <c:v>-28.83175296064546</c:v>
                </c:pt>
                <c:pt idx="73">
                  <c:v>-27.039921845947816</c:v>
                </c:pt>
                <c:pt idx="74">
                  <c:v>-23.133406345409128</c:v>
                </c:pt>
                <c:pt idx="75">
                  <c:v>-28.456431222787032</c:v>
                </c:pt>
                <c:pt idx="76">
                  <c:v>-24.344456848629733</c:v>
                </c:pt>
                <c:pt idx="77">
                  <c:v>-26.596892149616664</c:v>
                </c:pt>
                <c:pt idx="78">
                  <c:v>-29.1757083341097</c:v>
                </c:pt>
                <c:pt idx="79">
                  <c:v>-27.453194657972659</c:v>
                </c:pt>
                <c:pt idx="80">
                  <c:v>-24.298144130358452</c:v>
                </c:pt>
                <c:pt idx="81">
                  <c:v>-26.089865118636055</c:v>
                </c:pt>
                <c:pt idx="82">
                  <c:v>-17.63533099333911</c:v>
                </c:pt>
                <c:pt idx="83">
                  <c:v>-16.612941293260576</c:v>
                </c:pt>
                <c:pt idx="84">
                  <c:v>-7.2200543993692889</c:v>
                </c:pt>
                <c:pt idx="85">
                  <c:v>-7.4483128120548514</c:v>
                </c:pt>
                <c:pt idx="86">
                  <c:v>-6.2651480995747448</c:v>
                </c:pt>
                <c:pt idx="87">
                  <c:v>0.34846790011744133</c:v>
                </c:pt>
                <c:pt idx="88">
                  <c:v>-0.9728548365224583</c:v>
                </c:pt>
                <c:pt idx="89">
                  <c:v>5.3435627757546911</c:v>
                </c:pt>
                <c:pt idx="90">
                  <c:v>2.4702956097187894</c:v>
                </c:pt>
                <c:pt idx="91">
                  <c:v>10.497417319480135</c:v>
                </c:pt>
                <c:pt idx="92">
                  <c:v>5.6762151003579788</c:v>
                </c:pt>
                <c:pt idx="93">
                  <c:v>5.5963935403765532</c:v>
                </c:pt>
                <c:pt idx="94">
                  <c:v>6.0148770265438856</c:v>
                </c:pt>
                <c:pt idx="95">
                  <c:v>5.5346290406167071</c:v>
                </c:pt>
                <c:pt idx="96">
                  <c:v>7.4301932181701744</c:v>
                </c:pt>
                <c:pt idx="97">
                  <c:v>7.2990719985747319</c:v>
                </c:pt>
                <c:pt idx="98">
                  <c:v>6.3025666123412947</c:v>
                </c:pt>
                <c:pt idx="99">
                  <c:v>11.933561644161259</c:v>
                </c:pt>
                <c:pt idx="100">
                  <c:v>14.531434565600335</c:v>
                </c:pt>
                <c:pt idx="101">
                  <c:v>10.072077503105874</c:v>
                </c:pt>
                <c:pt idx="102">
                  <c:v>22.390246235251368</c:v>
                </c:pt>
                <c:pt idx="103">
                  <c:v>11.781656291447916</c:v>
                </c:pt>
                <c:pt idx="104">
                  <c:v>16.44550885522564</c:v>
                </c:pt>
                <c:pt idx="105">
                  <c:v>17.825168030992373</c:v>
                </c:pt>
                <c:pt idx="106">
                  <c:v>11.966539603967703</c:v>
                </c:pt>
                <c:pt idx="107">
                  <c:v>9.2586048803243983</c:v>
                </c:pt>
                <c:pt idx="108">
                  <c:v>9.332218599931565</c:v>
                </c:pt>
                <c:pt idx="109">
                  <c:v>14.729017140452626</c:v>
                </c:pt>
                <c:pt idx="110">
                  <c:v>17.646271738250107</c:v>
                </c:pt>
                <c:pt idx="111">
                  <c:v>14.118280361319904</c:v>
                </c:pt>
                <c:pt idx="112">
                  <c:v>16.187426720884616</c:v>
                </c:pt>
                <c:pt idx="113">
                  <c:v>11.203194162137194</c:v>
                </c:pt>
                <c:pt idx="114">
                  <c:v>12.786748092550056</c:v>
                </c:pt>
                <c:pt idx="115">
                  <c:v>15.243039577488958</c:v>
                </c:pt>
                <c:pt idx="116">
                  <c:v>10.981657456104472</c:v>
                </c:pt>
                <c:pt idx="117">
                  <c:v>22.784939819214301</c:v>
                </c:pt>
                <c:pt idx="118">
                  <c:v>22.125110647582574</c:v>
                </c:pt>
                <c:pt idx="119">
                  <c:v>29.21141760858518</c:v>
                </c:pt>
                <c:pt idx="120">
                  <c:v>33.620101396860122</c:v>
                </c:pt>
                <c:pt idx="121">
                  <c:v>29.472975717187012</c:v>
                </c:pt>
                <c:pt idx="122">
                  <c:v>29.87068957406143</c:v>
                </c:pt>
                <c:pt idx="123">
                  <c:v>37.601066908918227</c:v>
                </c:pt>
                <c:pt idx="124">
                  <c:v>91.231274362898034</c:v>
                </c:pt>
                <c:pt idx="125">
                  <c:v>54.021579544501321</c:v>
                </c:pt>
                <c:pt idx="126">
                  <c:v>54.891746695318432</c:v>
                </c:pt>
                <c:pt idx="127">
                  <c:v>55.040978911807116</c:v>
                </c:pt>
                <c:pt idx="128">
                  <c:v>58.37854844643374</c:v>
                </c:pt>
                <c:pt idx="129">
                  <c:v>54.176985107177643</c:v>
                </c:pt>
                <c:pt idx="130">
                  <c:v>61.631316505744365</c:v>
                </c:pt>
                <c:pt idx="131">
                  <c:v>72.516440314552455</c:v>
                </c:pt>
                <c:pt idx="132">
                  <c:v>67.177405214669932</c:v>
                </c:pt>
                <c:pt idx="133">
                  <c:v>66.511498643392002</c:v>
                </c:pt>
                <c:pt idx="134">
                  <c:v>64.339134775519312</c:v>
                </c:pt>
                <c:pt idx="135">
                  <c:v>61.857388238202049</c:v>
                </c:pt>
                <c:pt idx="136">
                  <c:v>16.356108926405994</c:v>
                </c:pt>
                <c:pt idx="137">
                  <c:v>67.30329354837491</c:v>
                </c:pt>
                <c:pt idx="138">
                  <c:v>65.820318897712525</c:v>
                </c:pt>
                <c:pt idx="139">
                  <c:v>68.402463279343124</c:v>
                </c:pt>
                <c:pt idx="140">
                  <c:v>74.780624920823186</c:v>
                </c:pt>
                <c:pt idx="141">
                  <c:v>67.668716360515077</c:v>
                </c:pt>
                <c:pt idx="142">
                  <c:v>69.318725349488318</c:v>
                </c:pt>
                <c:pt idx="143">
                  <c:v>67.114665612288462</c:v>
                </c:pt>
                <c:pt idx="144">
                  <c:v>66.567516331788795</c:v>
                </c:pt>
                <c:pt idx="145">
                  <c:v>66.502851442013252</c:v>
                </c:pt>
                <c:pt idx="146">
                  <c:v>79.177611849508111</c:v>
                </c:pt>
                <c:pt idx="147">
                  <c:v>74.566449986103549</c:v>
                </c:pt>
                <c:pt idx="148">
                  <c:v>73.369815063461687</c:v>
                </c:pt>
                <c:pt idx="149">
                  <c:v>53.371621677040963</c:v>
                </c:pt>
                <c:pt idx="150">
                  <c:v>48.683878955687504</c:v>
                </c:pt>
                <c:pt idx="151">
                  <c:v>61.685661871117759</c:v>
                </c:pt>
                <c:pt idx="152">
                  <c:v>51.99317069231725</c:v>
                </c:pt>
                <c:pt idx="153">
                  <c:v>46.636633888647452</c:v>
                </c:pt>
                <c:pt idx="154">
                  <c:v>49.922318073462975</c:v>
                </c:pt>
                <c:pt idx="155">
                  <c:v>42.982236356924716</c:v>
                </c:pt>
                <c:pt idx="156">
                  <c:v>41.080723888204517</c:v>
                </c:pt>
                <c:pt idx="157">
                  <c:v>37.293320006177225</c:v>
                </c:pt>
                <c:pt idx="158">
                  <c:v>22.568941434769513</c:v>
                </c:pt>
                <c:pt idx="159">
                  <c:v>22.574125208121188</c:v>
                </c:pt>
                <c:pt idx="160">
                  <c:v>20.148916002816804</c:v>
                </c:pt>
                <c:pt idx="161">
                  <c:v>22.246792414414472</c:v>
                </c:pt>
                <c:pt idx="162">
                  <c:v>14.480691526867616</c:v>
                </c:pt>
                <c:pt idx="163">
                  <c:v>7.3465101556806616</c:v>
                </c:pt>
                <c:pt idx="164">
                  <c:v>1.4005378595084466</c:v>
                </c:pt>
                <c:pt idx="165">
                  <c:v>1.9229510091242759</c:v>
                </c:pt>
                <c:pt idx="166">
                  <c:v>-5.0292201518590787</c:v>
                </c:pt>
                <c:pt idx="167">
                  <c:v>-8.8437975088979641</c:v>
                </c:pt>
                <c:pt idx="168">
                  <c:v>-10.690299759666729</c:v>
                </c:pt>
                <c:pt idx="169">
                  <c:v>-10.820816920013215</c:v>
                </c:pt>
                <c:pt idx="170">
                  <c:v>-13.438223718715065</c:v>
                </c:pt>
                <c:pt idx="171">
                  <c:v>-16.25429934223142</c:v>
                </c:pt>
                <c:pt idx="172">
                  <c:v>-18.055118314327743</c:v>
                </c:pt>
                <c:pt idx="173">
                  <c:v>-19.523373123668648</c:v>
                </c:pt>
                <c:pt idx="174">
                  <c:v>-15.297884799816416</c:v>
                </c:pt>
                <c:pt idx="175">
                  <c:v>-21.255593834984538</c:v>
                </c:pt>
                <c:pt idx="176">
                  <c:v>-20.365075831385028</c:v>
                </c:pt>
                <c:pt idx="177">
                  <c:v>-20.079669990913686</c:v>
                </c:pt>
                <c:pt idx="178">
                  <c:v>-22.395765895812403</c:v>
                </c:pt>
                <c:pt idx="179">
                  <c:v>-21.736842352774417</c:v>
                </c:pt>
                <c:pt idx="180">
                  <c:v>-21.537873761214669</c:v>
                </c:pt>
                <c:pt idx="181">
                  <c:v>-19.218607566565851</c:v>
                </c:pt>
                <c:pt idx="182">
                  <c:v>-17.457771231390382</c:v>
                </c:pt>
                <c:pt idx="183">
                  <c:v>-10.070643927061113</c:v>
                </c:pt>
                <c:pt idx="184">
                  <c:v>-10.409480760380021</c:v>
                </c:pt>
                <c:pt idx="185">
                  <c:v>-6.1092431467855732</c:v>
                </c:pt>
                <c:pt idx="186">
                  <c:v>-2.3492821304954674</c:v>
                </c:pt>
                <c:pt idx="187">
                  <c:v>2.6506311174471193</c:v>
                </c:pt>
                <c:pt idx="188">
                  <c:v>9.3751255415696733</c:v>
                </c:pt>
                <c:pt idx="189">
                  <c:v>13.437378693357346</c:v>
                </c:pt>
                <c:pt idx="190">
                  <c:v>18.165978309032838</c:v>
                </c:pt>
                <c:pt idx="191">
                  <c:v>22.939829054460859</c:v>
                </c:pt>
                <c:pt idx="192">
                  <c:v>27.110527401454007</c:v>
                </c:pt>
                <c:pt idx="193">
                  <c:v>27.302948296055888</c:v>
                </c:pt>
                <c:pt idx="194">
                  <c:v>31.254283746446418</c:v>
                </c:pt>
                <c:pt idx="195">
                  <c:v>28.72778542914395</c:v>
                </c:pt>
                <c:pt idx="196">
                  <c:v>33.95203444031435</c:v>
                </c:pt>
                <c:pt idx="197">
                  <c:v>36.147159122102437</c:v>
                </c:pt>
                <c:pt idx="198">
                  <c:v>31.3495238595101</c:v>
                </c:pt>
                <c:pt idx="199">
                  <c:v>31.720158130462579</c:v>
                </c:pt>
                <c:pt idx="200">
                  <c:v>32.559136919302887</c:v>
                </c:pt>
                <c:pt idx="201">
                  <c:v>27.49790762859881</c:v>
                </c:pt>
                <c:pt idx="202">
                  <c:v>28.51837873979207</c:v>
                </c:pt>
                <c:pt idx="203">
                  <c:v>33.957871208959688</c:v>
                </c:pt>
                <c:pt idx="204">
                  <c:v>28.730121856099828</c:v>
                </c:pt>
                <c:pt idx="205">
                  <c:v>26.92475585125635</c:v>
                </c:pt>
                <c:pt idx="206">
                  <c:v>32.340507242978134</c:v>
                </c:pt>
                <c:pt idx="207">
                  <c:v>23.129654033505815</c:v>
                </c:pt>
                <c:pt idx="208">
                  <c:v>20.075355030073666</c:v>
                </c:pt>
                <c:pt idx="209">
                  <c:v>18.211097062791978</c:v>
                </c:pt>
                <c:pt idx="210">
                  <c:v>12.051614922788261</c:v>
                </c:pt>
                <c:pt idx="211">
                  <c:v>11.991733849891673</c:v>
                </c:pt>
                <c:pt idx="212">
                  <c:v>9.472294052493325</c:v>
                </c:pt>
                <c:pt idx="213">
                  <c:v>8.2177969464247553</c:v>
                </c:pt>
                <c:pt idx="214">
                  <c:v>8.4134553805915004</c:v>
                </c:pt>
                <c:pt idx="215">
                  <c:v>3.2312754898411526</c:v>
                </c:pt>
                <c:pt idx="216">
                  <c:v>2.3700057284764711</c:v>
                </c:pt>
                <c:pt idx="217">
                  <c:v>1.3613792571800047</c:v>
                </c:pt>
                <c:pt idx="218">
                  <c:v>-2.0861059985173114</c:v>
                </c:pt>
                <c:pt idx="219">
                  <c:v>0.43600590738846279</c:v>
                </c:pt>
                <c:pt idx="220">
                  <c:v>3.1057011507873682</c:v>
                </c:pt>
                <c:pt idx="221">
                  <c:v>4.9051143759753586</c:v>
                </c:pt>
                <c:pt idx="222">
                  <c:v>5.1095175028087709</c:v>
                </c:pt>
                <c:pt idx="223">
                  <c:v>8.3265084098015336</c:v>
                </c:pt>
                <c:pt idx="224">
                  <c:v>7.6543986250668468</c:v>
                </c:pt>
                <c:pt idx="225">
                  <c:v>7.563543509428257</c:v>
                </c:pt>
                <c:pt idx="226">
                  <c:v>9.6989523715137977</c:v>
                </c:pt>
                <c:pt idx="227">
                  <c:v>11.915230396802528</c:v>
                </c:pt>
                <c:pt idx="228">
                  <c:v>13.386240582499823</c:v>
                </c:pt>
                <c:pt idx="229">
                  <c:v>14.7363808051131</c:v>
                </c:pt>
                <c:pt idx="230">
                  <c:v>12.349039009836261</c:v>
                </c:pt>
                <c:pt idx="231">
                  <c:v>16.061509337770019</c:v>
                </c:pt>
                <c:pt idx="232">
                  <c:v>17.396353841299117</c:v>
                </c:pt>
                <c:pt idx="233">
                  <c:v>17.371278829034679</c:v>
                </c:pt>
                <c:pt idx="234">
                  <c:v>18.537352456917674</c:v>
                </c:pt>
                <c:pt idx="235">
                  <c:v>15.451029087759153</c:v>
                </c:pt>
                <c:pt idx="236">
                  <c:v>14.207916512705296</c:v>
                </c:pt>
                <c:pt idx="237">
                  <c:v>15.516045803598914</c:v>
                </c:pt>
                <c:pt idx="238">
                  <c:v>14.230587218866788</c:v>
                </c:pt>
                <c:pt idx="239">
                  <c:v>16.074319266768725</c:v>
                </c:pt>
                <c:pt idx="240">
                  <c:v>15.455669544972707</c:v>
                </c:pt>
                <c:pt idx="241">
                  <c:v>14.398861928863042</c:v>
                </c:pt>
                <c:pt idx="242">
                  <c:v>17.171857826528367</c:v>
                </c:pt>
                <c:pt idx="243">
                  <c:v>13.840669391793497</c:v>
                </c:pt>
                <c:pt idx="244">
                  <c:v>14.552004707751394</c:v>
                </c:pt>
                <c:pt idx="245">
                  <c:v>11.585771595046239</c:v>
                </c:pt>
                <c:pt idx="246">
                  <c:v>20.813532323143292</c:v>
                </c:pt>
                <c:pt idx="247">
                  <c:v>18.742996437978874</c:v>
                </c:pt>
                <c:pt idx="248">
                  <c:v>21.473740277242342</c:v>
                </c:pt>
                <c:pt idx="249">
                  <c:v>25.503446447534287</c:v>
                </c:pt>
                <c:pt idx="250">
                  <c:v>26.256773967771352</c:v>
                </c:pt>
                <c:pt idx="251">
                  <c:v>26.665764636021422</c:v>
                </c:pt>
                <c:pt idx="252">
                  <c:v>27.216937211003426</c:v>
                </c:pt>
                <c:pt idx="253">
                  <c:v>28.057635729568631</c:v>
                </c:pt>
                <c:pt idx="254">
                  <c:v>27.152299695932285</c:v>
                </c:pt>
                <c:pt idx="255">
                  <c:v>32.975802724446481</c:v>
                </c:pt>
                <c:pt idx="256">
                  <c:v>32.569174921216586</c:v>
                </c:pt>
                <c:pt idx="257">
                  <c:v>36.026029985087575</c:v>
                </c:pt>
                <c:pt idx="258">
                  <c:v>33.176310135297797</c:v>
                </c:pt>
                <c:pt idx="259">
                  <c:v>32.596625046735227</c:v>
                </c:pt>
                <c:pt idx="260">
                  <c:v>33.905868812876491</c:v>
                </c:pt>
                <c:pt idx="261">
                  <c:v>30.406259054379689</c:v>
                </c:pt>
                <c:pt idx="262">
                  <c:v>28.562611889256658</c:v>
                </c:pt>
                <c:pt idx="263">
                  <c:v>27.805070070542428</c:v>
                </c:pt>
                <c:pt idx="264">
                  <c:v>26.488998524112588</c:v>
                </c:pt>
                <c:pt idx="265">
                  <c:v>23.77438732200396</c:v>
                </c:pt>
                <c:pt idx="266">
                  <c:v>22.1352749510541</c:v>
                </c:pt>
                <c:pt idx="267">
                  <c:v>15.682997514457526</c:v>
                </c:pt>
                <c:pt idx="268">
                  <c:v>10.115116255515929</c:v>
                </c:pt>
                <c:pt idx="269">
                  <c:v>8.4850076463465172</c:v>
                </c:pt>
                <c:pt idx="270">
                  <c:v>5.5610990684277226</c:v>
                </c:pt>
                <c:pt idx="271">
                  <c:v>6.2214207895903542</c:v>
                </c:pt>
                <c:pt idx="272">
                  <c:v>4.334768071061589</c:v>
                </c:pt>
                <c:pt idx="273">
                  <c:v>1.3626645973905624</c:v>
                </c:pt>
                <c:pt idx="274">
                  <c:v>-0.7263750155616151</c:v>
                </c:pt>
                <c:pt idx="275">
                  <c:v>-1.6071762722492906</c:v>
                </c:pt>
                <c:pt idx="276">
                  <c:v>-2.1609455171658425</c:v>
                </c:pt>
                <c:pt idx="277">
                  <c:v>-3.6739581286240934</c:v>
                </c:pt>
                <c:pt idx="278">
                  <c:v>-3.3390149881157356</c:v>
                </c:pt>
                <c:pt idx="279">
                  <c:v>-2.1731319826341746</c:v>
                </c:pt>
                <c:pt idx="280">
                  <c:v>-1.0913685886647926</c:v>
                </c:pt>
                <c:pt idx="281">
                  <c:v>-0.34632131935077837</c:v>
                </c:pt>
                <c:pt idx="282">
                  <c:v>-1.5905550330977576</c:v>
                </c:pt>
                <c:pt idx="283">
                  <c:v>-1.6037695545979744</c:v>
                </c:pt>
                <c:pt idx="284">
                  <c:v>-1.0544277616197633</c:v>
                </c:pt>
                <c:pt idx="285">
                  <c:v>0.20374497322170271</c:v>
                </c:pt>
                <c:pt idx="286">
                  <c:v>3.8818192013329025</c:v>
                </c:pt>
                <c:pt idx="287">
                  <c:v>4.5595473364899561</c:v>
                </c:pt>
                <c:pt idx="288">
                  <c:v>5.0036579264786809</c:v>
                </c:pt>
                <c:pt idx="289">
                  <c:v>7.1113021469219007</c:v>
                </c:pt>
                <c:pt idx="290">
                  <c:v>-3.4074211178195384</c:v>
                </c:pt>
                <c:pt idx="291">
                  <c:v>-12.859238077509062</c:v>
                </c:pt>
                <c:pt idx="292">
                  <c:v>-21.130742198995677</c:v>
                </c:pt>
                <c:pt idx="293">
                  <c:v>-31.766195258538886</c:v>
                </c:pt>
                <c:pt idx="294">
                  <c:v>-36.021013370920343</c:v>
                </c:pt>
                <c:pt idx="295">
                  <c:v>-14.486720139237732</c:v>
                </c:pt>
                <c:pt idx="296">
                  <c:v>2.4896396872989328</c:v>
                </c:pt>
                <c:pt idx="297">
                  <c:v>28.86262814156288</c:v>
                </c:pt>
                <c:pt idx="298">
                  <c:v>30.733315680392792</c:v>
                </c:pt>
                <c:pt idx="299">
                  <c:v>36.402998784090357</c:v>
                </c:pt>
                <c:pt idx="300">
                  <c:v>37.581419768012012</c:v>
                </c:pt>
                <c:pt idx="301">
                  <c:v>31.256213312218051</c:v>
                </c:pt>
                <c:pt idx="302">
                  <c:v>36.231310633799353</c:v>
                </c:pt>
                <c:pt idx="303">
                  <c:v>47.342850389335695</c:v>
                </c:pt>
                <c:pt idx="304">
                  <c:v>57.281888639271529</c:v>
                </c:pt>
                <c:pt idx="305">
                  <c:v>74.044028696880503</c:v>
                </c:pt>
                <c:pt idx="306">
                  <c:v>86.166139188054416</c:v>
                </c:pt>
                <c:pt idx="307">
                  <c:v>36.742281044854877</c:v>
                </c:pt>
                <c:pt idx="308">
                  <c:v>12.63738056088151</c:v>
                </c:pt>
                <c:pt idx="309">
                  <c:v>-11.323351616328296</c:v>
                </c:pt>
                <c:pt idx="310">
                  <c:v>-16.728170139256903</c:v>
                </c:pt>
                <c:pt idx="311">
                  <c:v>-20.936145268364029</c:v>
                </c:pt>
                <c:pt idx="312">
                  <c:v>-21.213173932662613</c:v>
                </c:pt>
                <c:pt idx="313">
                  <c:v>-18.486912217154298</c:v>
                </c:pt>
                <c:pt idx="314">
                  <c:v>-14.713324101467961</c:v>
                </c:pt>
                <c:pt idx="315">
                  <c:v>-11.262077901678538</c:v>
                </c:pt>
                <c:pt idx="316">
                  <c:v>-3.923784754535447</c:v>
                </c:pt>
                <c:pt idx="317">
                  <c:v>4.2543472632681159</c:v>
                </c:pt>
                <c:pt idx="318">
                  <c:v>9.3117126364885792</c:v>
                </c:pt>
                <c:pt idx="319">
                  <c:v>13.866867485115364</c:v>
                </c:pt>
                <c:pt idx="320">
                  <c:v>19.253138028548179</c:v>
                </c:pt>
                <c:pt idx="321">
                  <c:v>26.150527432771426</c:v>
                </c:pt>
                <c:pt idx="322">
                  <c:v>35.916831135372774</c:v>
                </c:pt>
                <c:pt idx="323">
                  <c:v>46.832633073259302</c:v>
                </c:pt>
                <c:pt idx="324">
                  <c:v>51.956644614419389</c:v>
                </c:pt>
                <c:pt idx="325">
                  <c:v>60.674905856209818</c:v>
                </c:pt>
                <c:pt idx="326">
                  <c:v>71.25519649471741</c:v>
                </c:pt>
                <c:pt idx="327">
                  <c:v>77.759065732478319</c:v>
                </c:pt>
                <c:pt idx="328">
                  <c:v>75.498442548969308</c:v>
                </c:pt>
                <c:pt idx="329">
                  <c:v>69.784463534271765</c:v>
                </c:pt>
                <c:pt idx="330">
                  <c:v>63.946519684211836</c:v>
                </c:pt>
                <c:pt idx="331">
                  <c:v>63.114017389339324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AA9D-4495-9F39-D31C5C4275BC}"/>
            </c:ext>
          </c:extLst>
        </c:ser>
        <c:ser>
          <c:idx val="2"/>
          <c:order val="2"/>
          <c:tx>
            <c:strRef>
              <c:f>Vencida!$J$14</c:f>
              <c:strCache>
                <c:ptCount val="1"/>
                <c:pt idx="0">
                  <c:v>Hipotecaria</c:v>
                </c:pt>
              </c:strCache>
            </c:strRef>
          </c:tx>
          <c:spPr>
            <a:ln w="38100" cap="rnd">
              <a:solidFill>
                <a:srgbClr val="D8BE7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8BE75"/>
              </a:solidFill>
              <a:ln w="38100">
                <a:solidFill>
                  <a:srgbClr val="D8BE75"/>
                </a:solidFill>
              </a:ln>
              <a:effectLst/>
            </c:spPr>
          </c:marker>
          <c:dLbls>
            <c:dLbl>
              <c:idx val="331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AA9D-4495-9F39-D31C5C4275BC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D8BE75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Vencida!$G$15:$G$346</c:f>
              <c:numCache>
                <c:formatCode>mmm\-yy</c:formatCode>
                <c:ptCount val="332"/>
                <c:pt idx="0">
                  <c:v>35065</c:v>
                </c:pt>
                <c:pt idx="1">
                  <c:v>35096</c:v>
                </c:pt>
                <c:pt idx="2">
                  <c:v>35125</c:v>
                </c:pt>
                <c:pt idx="3">
                  <c:v>35156</c:v>
                </c:pt>
                <c:pt idx="4">
                  <c:v>35186</c:v>
                </c:pt>
                <c:pt idx="5">
                  <c:v>35217</c:v>
                </c:pt>
                <c:pt idx="6">
                  <c:v>35247</c:v>
                </c:pt>
                <c:pt idx="7">
                  <c:v>35278</c:v>
                </c:pt>
                <c:pt idx="8">
                  <c:v>35309</c:v>
                </c:pt>
                <c:pt idx="9">
                  <c:v>35339</c:v>
                </c:pt>
                <c:pt idx="10">
                  <c:v>35370</c:v>
                </c:pt>
                <c:pt idx="11">
                  <c:v>35400</c:v>
                </c:pt>
                <c:pt idx="12">
                  <c:v>35431</c:v>
                </c:pt>
                <c:pt idx="13">
                  <c:v>35462</c:v>
                </c:pt>
                <c:pt idx="14">
                  <c:v>35490</c:v>
                </c:pt>
                <c:pt idx="15">
                  <c:v>35521</c:v>
                </c:pt>
                <c:pt idx="16">
                  <c:v>35551</c:v>
                </c:pt>
                <c:pt idx="17">
                  <c:v>35582</c:v>
                </c:pt>
                <c:pt idx="18">
                  <c:v>35612</c:v>
                </c:pt>
                <c:pt idx="19">
                  <c:v>35643</c:v>
                </c:pt>
                <c:pt idx="20">
                  <c:v>35674</c:v>
                </c:pt>
                <c:pt idx="21">
                  <c:v>35704</c:v>
                </c:pt>
                <c:pt idx="22">
                  <c:v>35735</c:v>
                </c:pt>
                <c:pt idx="23">
                  <c:v>35765</c:v>
                </c:pt>
                <c:pt idx="24">
                  <c:v>35796</c:v>
                </c:pt>
                <c:pt idx="25">
                  <c:v>35827</c:v>
                </c:pt>
                <c:pt idx="26">
                  <c:v>35855</c:v>
                </c:pt>
                <c:pt idx="27">
                  <c:v>35886</c:v>
                </c:pt>
                <c:pt idx="28">
                  <c:v>35916</c:v>
                </c:pt>
                <c:pt idx="29">
                  <c:v>35947</c:v>
                </c:pt>
                <c:pt idx="30">
                  <c:v>35977</c:v>
                </c:pt>
                <c:pt idx="31">
                  <c:v>36008</c:v>
                </c:pt>
                <c:pt idx="32">
                  <c:v>36039</c:v>
                </c:pt>
                <c:pt idx="33">
                  <c:v>36069</c:v>
                </c:pt>
                <c:pt idx="34">
                  <c:v>36100</c:v>
                </c:pt>
                <c:pt idx="35">
                  <c:v>36130</c:v>
                </c:pt>
                <c:pt idx="36">
                  <c:v>36161</c:v>
                </c:pt>
                <c:pt idx="37">
                  <c:v>36192</c:v>
                </c:pt>
                <c:pt idx="38">
                  <c:v>36220</c:v>
                </c:pt>
                <c:pt idx="39">
                  <c:v>36251</c:v>
                </c:pt>
                <c:pt idx="40">
                  <c:v>36281</c:v>
                </c:pt>
                <c:pt idx="41">
                  <c:v>36312</c:v>
                </c:pt>
                <c:pt idx="42">
                  <c:v>36342</c:v>
                </c:pt>
                <c:pt idx="43">
                  <c:v>36373</c:v>
                </c:pt>
                <c:pt idx="44">
                  <c:v>36404</c:v>
                </c:pt>
                <c:pt idx="45">
                  <c:v>36434</c:v>
                </c:pt>
                <c:pt idx="46">
                  <c:v>36465</c:v>
                </c:pt>
                <c:pt idx="47">
                  <c:v>36495</c:v>
                </c:pt>
                <c:pt idx="48">
                  <c:v>36526</c:v>
                </c:pt>
                <c:pt idx="49">
                  <c:v>36557</c:v>
                </c:pt>
                <c:pt idx="50">
                  <c:v>36586</c:v>
                </c:pt>
                <c:pt idx="51">
                  <c:v>36617</c:v>
                </c:pt>
                <c:pt idx="52">
                  <c:v>36647</c:v>
                </c:pt>
                <c:pt idx="53">
                  <c:v>36678</c:v>
                </c:pt>
                <c:pt idx="54">
                  <c:v>36708</c:v>
                </c:pt>
                <c:pt idx="55">
                  <c:v>36739</c:v>
                </c:pt>
                <c:pt idx="56">
                  <c:v>36770</c:v>
                </c:pt>
                <c:pt idx="57">
                  <c:v>36800</c:v>
                </c:pt>
                <c:pt idx="58">
                  <c:v>36831</c:v>
                </c:pt>
                <c:pt idx="59">
                  <c:v>36861</c:v>
                </c:pt>
                <c:pt idx="60">
                  <c:v>36892</c:v>
                </c:pt>
                <c:pt idx="61">
                  <c:v>36923</c:v>
                </c:pt>
                <c:pt idx="62">
                  <c:v>36951</c:v>
                </c:pt>
                <c:pt idx="63">
                  <c:v>36982</c:v>
                </c:pt>
                <c:pt idx="64">
                  <c:v>37012</c:v>
                </c:pt>
                <c:pt idx="65">
                  <c:v>37043</c:v>
                </c:pt>
                <c:pt idx="66">
                  <c:v>37073</c:v>
                </c:pt>
                <c:pt idx="67">
                  <c:v>37104</c:v>
                </c:pt>
                <c:pt idx="68">
                  <c:v>37135</c:v>
                </c:pt>
                <c:pt idx="69">
                  <c:v>37165</c:v>
                </c:pt>
                <c:pt idx="70">
                  <c:v>37196</c:v>
                </c:pt>
                <c:pt idx="71">
                  <c:v>37226</c:v>
                </c:pt>
                <c:pt idx="72">
                  <c:v>37257</c:v>
                </c:pt>
                <c:pt idx="73">
                  <c:v>37288</c:v>
                </c:pt>
                <c:pt idx="74">
                  <c:v>37316</c:v>
                </c:pt>
                <c:pt idx="75">
                  <c:v>37347</c:v>
                </c:pt>
                <c:pt idx="76">
                  <c:v>37377</c:v>
                </c:pt>
                <c:pt idx="77">
                  <c:v>37408</c:v>
                </c:pt>
                <c:pt idx="78">
                  <c:v>37438</c:v>
                </c:pt>
                <c:pt idx="79">
                  <c:v>37469</c:v>
                </c:pt>
                <c:pt idx="80">
                  <c:v>37500</c:v>
                </c:pt>
                <c:pt idx="81">
                  <c:v>37530</c:v>
                </c:pt>
                <c:pt idx="82">
                  <c:v>37561</c:v>
                </c:pt>
                <c:pt idx="83">
                  <c:v>37591</c:v>
                </c:pt>
                <c:pt idx="84">
                  <c:v>37622</c:v>
                </c:pt>
                <c:pt idx="85">
                  <c:v>37653</c:v>
                </c:pt>
                <c:pt idx="86">
                  <c:v>37681</c:v>
                </c:pt>
                <c:pt idx="87">
                  <c:v>37712</c:v>
                </c:pt>
                <c:pt idx="88">
                  <c:v>37742</c:v>
                </c:pt>
                <c:pt idx="89">
                  <c:v>37773</c:v>
                </c:pt>
                <c:pt idx="90">
                  <c:v>37803</c:v>
                </c:pt>
                <c:pt idx="91">
                  <c:v>37834</c:v>
                </c:pt>
                <c:pt idx="92">
                  <c:v>37865</c:v>
                </c:pt>
                <c:pt idx="93">
                  <c:v>37895</c:v>
                </c:pt>
                <c:pt idx="94">
                  <c:v>37926</c:v>
                </c:pt>
                <c:pt idx="95">
                  <c:v>37956</c:v>
                </c:pt>
                <c:pt idx="96">
                  <c:v>37987</c:v>
                </c:pt>
                <c:pt idx="97">
                  <c:v>38018</c:v>
                </c:pt>
                <c:pt idx="98">
                  <c:v>38047</c:v>
                </c:pt>
                <c:pt idx="99">
                  <c:v>38078</c:v>
                </c:pt>
                <c:pt idx="100">
                  <c:v>38108</c:v>
                </c:pt>
                <c:pt idx="101">
                  <c:v>38139</c:v>
                </c:pt>
                <c:pt idx="102">
                  <c:v>38169</c:v>
                </c:pt>
                <c:pt idx="103">
                  <c:v>38200</c:v>
                </c:pt>
                <c:pt idx="104">
                  <c:v>38231</c:v>
                </c:pt>
                <c:pt idx="105">
                  <c:v>38261</c:v>
                </c:pt>
                <c:pt idx="106">
                  <c:v>38292</c:v>
                </c:pt>
                <c:pt idx="107">
                  <c:v>38322</c:v>
                </c:pt>
                <c:pt idx="108">
                  <c:v>38353</c:v>
                </c:pt>
                <c:pt idx="109">
                  <c:v>38384</c:v>
                </c:pt>
                <c:pt idx="110">
                  <c:v>38412</c:v>
                </c:pt>
                <c:pt idx="111">
                  <c:v>38443</c:v>
                </c:pt>
                <c:pt idx="112">
                  <c:v>38473</c:v>
                </c:pt>
                <c:pt idx="113">
                  <c:v>38504</c:v>
                </c:pt>
                <c:pt idx="114">
                  <c:v>38534</c:v>
                </c:pt>
                <c:pt idx="115">
                  <c:v>38565</c:v>
                </c:pt>
                <c:pt idx="116">
                  <c:v>38596</c:v>
                </c:pt>
                <c:pt idx="117">
                  <c:v>38626</c:v>
                </c:pt>
                <c:pt idx="118">
                  <c:v>38657</c:v>
                </c:pt>
                <c:pt idx="119">
                  <c:v>38687</c:v>
                </c:pt>
                <c:pt idx="120">
                  <c:v>38718</c:v>
                </c:pt>
                <c:pt idx="121">
                  <c:v>38749</c:v>
                </c:pt>
                <c:pt idx="122">
                  <c:v>38777</c:v>
                </c:pt>
                <c:pt idx="123">
                  <c:v>38808</c:v>
                </c:pt>
                <c:pt idx="124">
                  <c:v>38838</c:v>
                </c:pt>
                <c:pt idx="125">
                  <c:v>38869</c:v>
                </c:pt>
                <c:pt idx="126">
                  <c:v>38899</c:v>
                </c:pt>
                <c:pt idx="127">
                  <c:v>38930</c:v>
                </c:pt>
                <c:pt idx="128">
                  <c:v>38961</c:v>
                </c:pt>
                <c:pt idx="129">
                  <c:v>38991</c:v>
                </c:pt>
                <c:pt idx="130">
                  <c:v>39022</c:v>
                </c:pt>
                <c:pt idx="131">
                  <c:v>39052</c:v>
                </c:pt>
                <c:pt idx="132">
                  <c:v>39083</c:v>
                </c:pt>
                <c:pt idx="133">
                  <c:v>39114</c:v>
                </c:pt>
                <c:pt idx="134">
                  <c:v>39142</c:v>
                </c:pt>
                <c:pt idx="135">
                  <c:v>39173</c:v>
                </c:pt>
                <c:pt idx="136">
                  <c:v>39203</c:v>
                </c:pt>
                <c:pt idx="137">
                  <c:v>39234</c:v>
                </c:pt>
                <c:pt idx="138">
                  <c:v>39264</c:v>
                </c:pt>
                <c:pt idx="139">
                  <c:v>39295</c:v>
                </c:pt>
                <c:pt idx="140">
                  <c:v>39326</c:v>
                </c:pt>
                <c:pt idx="141">
                  <c:v>39356</c:v>
                </c:pt>
                <c:pt idx="142">
                  <c:v>39387</c:v>
                </c:pt>
                <c:pt idx="143">
                  <c:v>39417</c:v>
                </c:pt>
                <c:pt idx="144">
                  <c:v>39448</c:v>
                </c:pt>
                <c:pt idx="145">
                  <c:v>39479</c:v>
                </c:pt>
                <c:pt idx="146">
                  <c:v>39508</c:v>
                </c:pt>
                <c:pt idx="147">
                  <c:v>39539</c:v>
                </c:pt>
                <c:pt idx="148">
                  <c:v>39569</c:v>
                </c:pt>
                <c:pt idx="149">
                  <c:v>39600</c:v>
                </c:pt>
                <c:pt idx="150">
                  <c:v>39630</c:v>
                </c:pt>
                <c:pt idx="151">
                  <c:v>39661</c:v>
                </c:pt>
                <c:pt idx="152">
                  <c:v>39692</c:v>
                </c:pt>
                <c:pt idx="153">
                  <c:v>39722</c:v>
                </c:pt>
                <c:pt idx="154">
                  <c:v>39753</c:v>
                </c:pt>
                <c:pt idx="155">
                  <c:v>39783</c:v>
                </c:pt>
                <c:pt idx="156">
                  <c:v>39814</c:v>
                </c:pt>
                <c:pt idx="157">
                  <c:v>39845</c:v>
                </c:pt>
                <c:pt idx="158">
                  <c:v>39873</c:v>
                </c:pt>
                <c:pt idx="159">
                  <c:v>39904</c:v>
                </c:pt>
                <c:pt idx="160">
                  <c:v>39934</c:v>
                </c:pt>
                <c:pt idx="161">
                  <c:v>39965</c:v>
                </c:pt>
                <c:pt idx="162">
                  <c:v>39995</c:v>
                </c:pt>
                <c:pt idx="163">
                  <c:v>40026</c:v>
                </c:pt>
                <c:pt idx="164">
                  <c:v>40057</c:v>
                </c:pt>
                <c:pt idx="165">
                  <c:v>40087</c:v>
                </c:pt>
                <c:pt idx="166">
                  <c:v>40118</c:v>
                </c:pt>
                <c:pt idx="167">
                  <c:v>40148</c:v>
                </c:pt>
                <c:pt idx="168">
                  <c:v>40179</c:v>
                </c:pt>
                <c:pt idx="169">
                  <c:v>40210</c:v>
                </c:pt>
                <c:pt idx="170">
                  <c:v>40238</c:v>
                </c:pt>
                <c:pt idx="171">
                  <c:v>40269</c:v>
                </c:pt>
                <c:pt idx="172">
                  <c:v>40299</c:v>
                </c:pt>
                <c:pt idx="173">
                  <c:v>40330</c:v>
                </c:pt>
                <c:pt idx="174">
                  <c:v>40360</c:v>
                </c:pt>
                <c:pt idx="175">
                  <c:v>40391</c:v>
                </c:pt>
                <c:pt idx="176">
                  <c:v>40422</c:v>
                </c:pt>
                <c:pt idx="177">
                  <c:v>40452</c:v>
                </c:pt>
                <c:pt idx="178">
                  <c:v>40483</c:v>
                </c:pt>
                <c:pt idx="179">
                  <c:v>40513</c:v>
                </c:pt>
                <c:pt idx="180">
                  <c:v>40544</c:v>
                </c:pt>
                <c:pt idx="181">
                  <c:v>40575</c:v>
                </c:pt>
                <c:pt idx="182">
                  <c:v>40603</c:v>
                </c:pt>
                <c:pt idx="183">
                  <c:v>40634</c:v>
                </c:pt>
                <c:pt idx="184">
                  <c:v>40664</c:v>
                </c:pt>
                <c:pt idx="185">
                  <c:v>40695</c:v>
                </c:pt>
                <c:pt idx="186">
                  <c:v>40725</c:v>
                </c:pt>
                <c:pt idx="187">
                  <c:v>40756</c:v>
                </c:pt>
                <c:pt idx="188">
                  <c:v>40787</c:v>
                </c:pt>
                <c:pt idx="189">
                  <c:v>40817</c:v>
                </c:pt>
                <c:pt idx="190">
                  <c:v>40848</c:v>
                </c:pt>
                <c:pt idx="191">
                  <c:v>40878</c:v>
                </c:pt>
                <c:pt idx="192">
                  <c:v>40909</c:v>
                </c:pt>
                <c:pt idx="193">
                  <c:v>40940</c:v>
                </c:pt>
                <c:pt idx="194">
                  <c:v>40969</c:v>
                </c:pt>
                <c:pt idx="195">
                  <c:v>41000</c:v>
                </c:pt>
                <c:pt idx="196">
                  <c:v>41030</c:v>
                </c:pt>
                <c:pt idx="197">
                  <c:v>41061</c:v>
                </c:pt>
                <c:pt idx="198">
                  <c:v>41091</c:v>
                </c:pt>
                <c:pt idx="199">
                  <c:v>41122</c:v>
                </c:pt>
                <c:pt idx="200">
                  <c:v>41153</c:v>
                </c:pt>
                <c:pt idx="201">
                  <c:v>41183</c:v>
                </c:pt>
                <c:pt idx="202">
                  <c:v>41214</c:v>
                </c:pt>
                <c:pt idx="203">
                  <c:v>41244</c:v>
                </c:pt>
                <c:pt idx="204">
                  <c:v>41275</c:v>
                </c:pt>
                <c:pt idx="205">
                  <c:v>41306</c:v>
                </c:pt>
                <c:pt idx="206">
                  <c:v>41334</c:v>
                </c:pt>
                <c:pt idx="207">
                  <c:v>41365</c:v>
                </c:pt>
                <c:pt idx="208">
                  <c:v>41395</c:v>
                </c:pt>
                <c:pt idx="209">
                  <c:v>41426</c:v>
                </c:pt>
                <c:pt idx="210">
                  <c:v>41456</c:v>
                </c:pt>
                <c:pt idx="211">
                  <c:v>41487</c:v>
                </c:pt>
                <c:pt idx="212">
                  <c:v>41518</c:v>
                </c:pt>
                <c:pt idx="213">
                  <c:v>41548</c:v>
                </c:pt>
                <c:pt idx="214">
                  <c:v>41579</c:v>
                </c:pt>
                <c:pt idx="215">
                  <c:v>41609</c:v>
                </c:pt>
                <c:pt idx="216">
                  <c:v>41640</c:v>
                </c:pt>
                <c:pt idx="217">
                  <c:v>41671</c:v>
                </c:pt>
                <c:pt idx="218">
                  <c:v>41699</c:v>
                </c:pt>
                <c:pt idx="219">
                  <c:v>41730</c:v>
                </c:pt>
                <c:pt idx="220">
                  <c:v>41760</c:v>
                </c:pt>
                <c:pt idx="221">
                  <c:v>41791</c:v>
                </c:pt>
                <c:pt idx="222">
                  <c:v>41821</c:v>
                </c:pt>
                <c:pt idx="223">
                  <c:v>41852</c:v>
                </c:pt>
                <c:pt idx="224">
                  <c:v>41883</c:v>
                </c:pt>
                <c:pt idx="225">
                  <c:v>41913</c:v>
                </c:pt>
                <c:pt idx="226">
                  <c:v>41944</c:v>
                </c:pt>
                <c:pt idx="227">
                  <c:v>41974</c:v>
                </c:pt>
                <c:pt idx="228">
                  <c:v>42005</c:v>
                </c:pt>
                <c:pt idx="229">
                  <c:v>42036</c:v>
                </c:pt>
                <c:pt idx="230">
                  <c:v>42064</c:v>
                </c:pt>
                <c:pt idx="231">
                  <c:v>42095</c:v>
                </c:pt>
                <c:pt idx="232">
                  <c:v>42125</c:v>
                </c:pt>
                <c:pt idx="233">
                  <c:v>42156</c:v>
                </c:pt>
                <c:pt idx="234">
                  <c:v>42186</c:v>
                </c:pt>
                <c:pt idx="235">
                  <c:v>42217</c:v>
                </c:pt>
                <c:pt idx="236">
                  <c:v>42248</c:v>
                </c:pt>
                <c:pt idx="237">
                  <c:v>42278</c:v>
                </c:pt>
                <c:pt idx="238">
                  <c:v>42309</c:v>
                </c:pt>
                <c:pt idx="239">
                  <c:v>42339</c:v>
                </c:pt>
                <c:pt idx="240">
                  <c:v>42370</c:v>
                </c:pt>
                <c:pt idx="241">
                  <c:v>42401</c:v>
                </c:pt>
                <c:pt idx="242">
                  <c:v>42430</c:v>
                </c:pt>
                <c:pt idx="243">
                  <c:v>42461</c:v>
                </c:pt>
                <c:pt idx="244">
                  <c:v>42491</c:v>
                </c:pt>
                <c:pt idx="245">
                  <c:v>42522</c:v>
                </c:pt>
                <c:pt idx="246">
                  <c:v>42552</c:v>
                </c:pt>
                <c:pt idx="247">
                  <c:v>42583</c:v>
                </c:pt>
                <c:pt idx="248">
                  <c:v>42614</c:v>
                </c:pt>
                <c:pt idx="249">
                  <c:v>42644</c:v>
                </c:pt>
                <c:pt idx="250">
                  <c:v>42675</c:v>
                </c:pt>
                <c:pt idx="251">
                  <c:v>42705</c:v>
                </c:pt>
                <c:pt idx="252">
                  <c:v>42736</c:v>
                </c:pt>
                <c:pt idx="253">
                  <c:v>42767</c:v>
                </c:pt>
                <c:pt idx="254">
                  <c:v>42795</c:v>
                </c:pt>
                <c:pt idx="255">
                  <c:v>42826</c:v>
                </c:pt>
                <c:pt idx="256">
                  <c:v>42856</c:v>
                </c:pt>
                <c:pt idx="257">
                  <c:v>42887</c:v>
                </c:pt>
                <c:pt idx="258">
                  <c:v>42917</c:v>
                </c:pt>
                <c:pt idx="259">
                  <c:v>42948</c:v>
                </c:pt>
                <c:pt idx="260">
                  <c:v>42979</c:v>
                </c:pt>
                <c:pt idx="261">
                  <c:v>43009</c:v>
                </c:pt>
                <c:pt idx="262">
                  <c:v>43040</c:v>
                </c:pt>
                <c:pt idx="263">
                  <c:v>43070</c:v>
                </c:pt>
                <c:pt idx="264">
                  <c:v>43101</c:v>
                </c:pt>
                <c:pt idx="265">
                  <c:v>43132</c:v>
                </c:pt>
                <c:pt idx="266">
                  <c:v>43160</c:v>
                </c:pt>
                <c:pt idx="267">
                  <c:v>43191</c:v>
                </c:pt>
                <c:pt idx="268">
                  <c:v>43221</c:v>
                </c:pt>
                <c:pt idx="269">
                  <c:v>43252</c:v>
                </c:pt>
                <c:pt idx="270">
                  <c:v>43282</c:v>
                </c:pt>
                <c:pt idx="271">
                  <c:v>43313</c:v>
                </c:pt>
                <c:pt idx="272">
                  <c:v>43344</c:v>
                </c:pt>
                <c:pt idx="273">
                  <c:v>43374</c:v>
                </c:pt>
                <c:pt idx="274">
                  <c:v>43405</c:v>
                </c:pt>
                <c:pt idx="275">
                  <c:v>43435</c:v>
                </c:pt>
                <c:pt idx="276">
                  <c:v>43466</c:v>
                </c:pt>
                <c:pt idx="277">
                  <c:v>43497</c:v>
                </c:pt>
                <c:pt idx="278">
                  <c:v>43525</c:v>
                </c:pt>
                <c:pt idx="279">
                  <c:v>43556</c:v>
                </c:pt>
                <c:pt idx="280">
                  <c:v>43586</c:v>
                </c:pt>
                <c:pt idx="281">
                  <c:v>43617</c:v>
                </c:pt>
                <c:pt idx="282">
                  <c:v>43647</c:v>
                </c:pt>
                <c:pt idx="283">
                  <c:v>43678</c:v>
                </c:pt>
                <c:pt idx="284">
                  <c:v>43709</c:v>
                </c:pt>
                <c:pt idx="285">
                  <c:v>43739</c:v>
                </c:pt>
                <c:pt idx="286">
                  <c:v>43770</c:v>
                </c:pt>
                <c:pt idx="287">
                  <c:v>43800</c:v>
                </c:pt>
                <c:pt idx="288">
                  <c:v>43831</c:v>
                </c:pt>
                <c:pt idx="289">
                  <c:v>43862</c:v>
                </c:pt>
                <c:pt idx="290">
                  <c:v>43891</c:v>
                </c:pt>
                <c:pt idx="291">
                  <c:v>43922</c:v>
                </c:pt>
                <c:pt idx="292">
                  <c:v>43952</c:v>
                </c:pt>
                <c:pt idx="293">
                  <c:v>43983</c:v>
                </c:pt>
                <c:pt idx="294">
                  <c:v>44013</c:v>
                </c:pt>
                <c:pt idx="295">
                  <c:v>44044</c:v>
                </c:pt>
                <c:pt idx="296">
                  <c:v>44075</c:v>
                </c:pt>
                <c:pt idx="297">
                  <c:v>44105</c:v>
                </c:pt>
                <c:pt idx="298">
                  <c:v>44136</c:v>
                </c:pt>
                <c:pt idx="299">
                  <c:v>44166</c:v>
                </c:pt>
                <c:pt idx="300">
                  <c:v>44197</c:v>
                </c:pt>
                <c:pt idx="301">
                  <c:v>44228</c:v>
                </c:pt>
                <c:pt idx="302">
                  <c:v>44256</c:v>
                </c:pt>
                <c:pt idx="303">
                  <c:v>44287</c:v>
                </c:pt>
                <c:pt idx="304">
                  <c:v>44317</c:v>
                </c:pt>
                <c:pt idx="305">
                  <c:v>44348</c:v>
                </c:pt>
                <c:pt idx="306">
                  <c:v>44378</c:v>
                </c:pt>
                <c:pt idx="307">
                  <c:v>44409</c:v>
                </c:pt>
                <c:pt idx="308">
                  <c:v>44440</c:v>
                </c:pt>
                <c:pt idx="309">
                  <c:v>44470</c:v>
                </c:pt>
                <c:pt idx="310">
                  <c:v>44501</c:v>
                </c:pt>
                <c:pt idx="311">
                  <c:v>44531</c:v>
                </c:pt>
                <c:pt idx="312">
                  <c:v>44562</c:v>
                </c:pt>
                <c:pt idx="313">
                  <c:v>44593</c:v>
                </c:pt>
                <c:pt idx="314">
                  <c:v>44621</c:v>
                </c:pt>
                <c:pt idx="315">
                  <c:v>44652</c:v>
                </c:pt>
                <c:pt idx="316">
                  <c:v>44682</c:v>
                </c:pt>
                <c:pt idx="317">
                  <c:v>44713</c:v>
                </c:pt>
                <c:pt idx="318">
                  <c:v>44743</c:v>
                </c:pt>
                <c:pt idx="319">
                  <c:v>44774</c:v>
                </c:pt>
                <c:pt idx="320">
                  <c:v>44805</c:v>
                </c:pt>
                <c:pt idx="321">
                  <c:v>44835</c:v>
                </c:pt>
                <c:pt idx="322">
                  <c:v>44866</c:v>
                </c:pt>
                <c:pt idx="323">
                  <c:v>44896</c:v>
                </c:pt>
                <c:pt idx="324">
                  <c:v>44927</c:v>
                </c:pt>
                <c:pt idx="325">
                  <c:v>44958</c:v>
                </c:pt>
                <c:pt idx="326">
                  <c:v>44986</c:v>
                </c:pt>
                <c:pt idx="327">
                  <c:v>45017</c:v>
                </c:pt>
                <c:pt idx="328">
                  <c:v>45047</c:v>
                </c:pt>
                <c:pt idx="329">
                  <c:v>45078</c:v>
                </c:pt>
                <c:pt idx="330">
                  <c:v>45108</c:v>
                </c:pt>
                <c:pt idx="331">
                  <c:v>45139</c:v>
                </c:pt>
              </c:numCache>
            </c:numRef>
          </c:cat>
          <c:val>
            <c:numRef>
              <c:f>Vencida!$J$15:$J$346</c:f>
              <c:numCache>
                <c:formatCode>0.0</c:formatCode>
                <c:ptCount val="332"/>
                <c:pt idx="0">
                  <c:v>54.692355493356416</c:v>
                </c:pt>
                <c:pt idx="1">
                  <c:v>50.339908482090692</c:v>
                </c:pt>
                <c:pt idx="2">
                  <c:v>50.511131316831722</c:v>
                </c:pt>
                <c:pt idx="3">
                  <c:v>49.263968748688114</c:v>
                </c:pt>
                <c:pt idx="4">
                  <c:v>61.429673898490023</c:v>
                </c:pt>
                <c:pt idx="5">
                  <c:v>54.812425955979649</c:v>
                </c:pt>
                <c:pt idx="6">
                  <c:v>64.960462961678047</c:v>
                </c:pt>
                <c:pt idx="7">
                  <c:v>62.123847540513253</c:v>
                </c:pt>
                <c:pt idx="8">
                  <c:v>71.097490990443475</c:v>
                </c:pt>
                <c:pt idx="9">
                  <c:v>73.283690053548412</c:v>
                </c:pt>
                <c:pt idx="10">
                  <c:v>77.021401581645534</c:v>
                </c:pt>
                <c:pt idx="11">
                  <c:v>86.508038525285031</c:v>
                </c:pt>
                <c:pt idx="12">
                  <c:v>83.676275152268488</c:v>
                </c:pt>
                <c:pt idx="13">
                  <c:v>88.969790325417193</c:v>
                </c:pt>
                <c:pt idx="14">
                  <c:v>95.252254021159814</c:v>
                </c:pt>
                <c:pt idx="15">
                  <c:v>91.562490264667304</c:v>
                </c:pt>
                <c:pt idx="16">
                  <c:v>98.084107002131134</c:v>
                </c:pt>
                <c:pt idx="17">
                  <c:v>100.94216067373748</c:v>
                </c:pt>
                <c:pt idx="18">
                  <c:v>107.08139853375616</c:v>
                </c:pt>
                <c:pt idx="19">
                  <c:v>104.2720644613166</c:v>
                </c:pt>
                <c:pt idx="20">
                  <c:v>94.674034225747306</c:v>
                </c:pt>
                <c:pt idx="21">
                  <c:v>97.080135534372744</c:v>
                </c:pt>
                <c:pt idx="22">
                  <c:v>87.244010868443809</c:v>
                </c:pt>
                <c:pt idx="23">
                  <c:v>81.368051731544654</c:v>
                </c:pt>
                <c:pt idx="24">
                  <c:v>76.505122438315681</c:v>
                </c:pt>
                <c:pt idx="25">
                  <c:v>77.184084410736261</c:v>
                </c:pt>
                <c:pt idx="26">
                  <c:v>76.901994365360082</c:v>
                </c:pt>
                <c:pt idx="27">
                  <c:v>76.097612038479269</c:v>
                </c:pt>
                <c:pt idx="28">
                  <c:v>67.867143386820601</c:v>
                </c:pt>
                <c:pt idx="29">
                  <c:v>57.283493134055135</c:v>
                </c:pt>
                <c:pt idx="30">
                  <c:v>50.744969312172515</c:v>
                </c:pt>
                <c:pt idx="31">
                  <c:v>58.105792572472978</c:v>
                </c:pt>
                <c:pt idx="32">
                  <c:v>66.820272372267056</c:v>
                </c:pt>
                <c:pt idx="33">
                  <c:v>69.211562290902918</c:v>
                </c:pt>
                <c:pt idx="34">
                  <c:v>78.658090547868824</c:v>
                </c:pt>
                <c:pt idx="35">
                  <c:v>87.933692940145647</c:v>
                </c:pt>
                <c:pt idx="36">
                  <c:v>102.92523648815575</c:v>
                </c:pt>
                <c:pt idx="37">
                  <c:v>113.30703587939865</c:v>
                </c:pt>
                <c:pt idx="38">
                  <c:v>118.10878332861154</c:v>
                </c:pt>
                <c:pt idx="39">
                  <c:v>134.04177320890994</c:v>
                </c:pt>
                <c:pt idx="40">
                  <c:v>90.984631722424268</c:v>
                </c:pt>
                <c:pt idx="41">
                  <c:v>95.703653215958354</c:v>
                </c:pt>
                <c:pt idx="42">
                  <c:v>97.154567905664578</c:v>
                </c:pt>
                <c:pt idx="43">
                  <c:v>100.72187040092669</c:v>
                </c:pt>
                <c:pt idx="44">
                  <c:v>88.655025253477447</c:v>
                </c:pt>
                <c:pt idx="45">
                  <c:v>96.288451046135862</c:v>
                </c:pt>
                <c:pt idx="46">
                  <c:v>115.66187083121724</c:v>
                </c:pt>
                <c:pt idx="47">
                  <c:v>88.784809723469522</c:v>
                </c:pt>
                <c:pt idx="48">
                  <c:v>39.430120080434762</c:v>
                </c:pt>
                <c:pt idx="49">
                  <c:v>18.474625163424307</c:v>
                </c:pt>
                <c:pt idx="50">
                  <c:v>-1.7276298348800054</c:v>
                </c:pt>
                <c:pt idx="51">
                  <c:v>-23.220822246139278</c:v>
                </c:pt>
                <c:pt idx="52">
                  <c:v>-12.773183381623966</c:v>
                </c:pt>
                <c:pt idx="53">
                  <c:v>-17.332205728694262</c:v>
                </c:pt>
                <c:pt idx="54">
                  <c:v>-7.3876570659845555</c:v>
                </c:pt>
                <c:pt idx="55">
                  <c:v>-9.2091754849252396</c:v>
                </c:pt>
                <c:pt idx="56">
                  <c:v>2.9193904769140318</c:v>
                </c:pt>
                <c:pt idx="57">
                  <c:v>-11.719149731966709</c:v>
                </c:pt>
                <c:pt idx="58">
                  <c:v>-21.358640268466644</c:v>
                </c:pt>
                <c:pt idx="59">
                  <c:v>-15.825139281753025</c:v>
                </c:pt>
                <c:pt idx="60">
                  <c:v>2.6174954315874714</c:v>
                </c:pt>
                <c:pt idx="61">
                  <c:v>10.521288144058502</c:v>
                </c:pt>
                <c:pt idx="62">
                  <c:v>25.704943462670585</c:v>
                </c:pt>
                <c:pt idx="63">
                  <c:v>38.073373088632849</c:v>
                </c:pt>
                <c:pt idx="64">
                  <c:v>42.450032287194375</c:v>
                </c:pt>
                <c:pt idx="65">
                  <c:v>49.041373978745298</c:v>
                </c:pt>
                <c:pt idx="66">
                  <c:v>28.790082452062194</c:v>
                </c:pt>
                <c:pt idx="67">
                  <c:v>22.89096461512284</c:v>
                </c:pt>
                <c:pt idx="68">
                  <c:v>10.530954412330559</c:v>
                </c:pt>
                <c:pt idx="69">
                  <c:v>12.986498132104614</c:v>
                </c:pt>
                <c:pt idx="70">
                  <c:v>8.2186271316532498</c:v>
                </c:pt>
                <c:pt idx="71">
                  <c:v>4.8382440575158796</c:v>
                </c:pt>
                <c:pt idx="72">
                  <c:v>3.1337431181903526</c:v>
                </c:pt>
                <c:pt idx="73">
                  <c:v>1.4716450936362406</c:v>
                </c:pt>
                <c:pt idx="74">
                  <c:v>0.28538336303054734</c:v>
                </c:pt>
                <c:pt idx="75">
                  <c:v>6.3086023706294014</c:v>
                </c:pt>
                <c:pt idx="76">
                  <c:v>9.3207777327202024</c:v>
                </c:pt>
                <c:pt idx="77">
                  <c:v>9.1393247916750084</c:v>
                </c:pt>
                <c:pt idx="78">
                  <c:v>7.9166470780701559</c:v>
                </c:pt>
                <c:pt idx="79">
                  <c:v>4.4281757869922558</c:v>
                </c:pt>
                <c:pt idx="80">
                  <c:v>1.4566204872124047</c:v>
                </c:pt>
                <c:pt idx="81">
                  <c:v>2.0856774494789221</c:v>
                </c:pt>
                <c:pt idx="82">
                  <c:v>0.28470232013981445</c:v>
                </c:pt>
                <c:pt idx="83">
                  <c:v>1.0692756587118879</c:v>
                </c:pt>
                <c:pt idx="84">
                  <c:v>0.1625738831175596</c:v>
                </c:pt>
                <c:pt idx="85">
                  <c:v>-1.4301358850340478</c:v>
                </c:pt>
                <c:pt idx="86">
                  <c:v>-2.9573500347231771</c:v>
                </c:pt>
                <c:pt idx="87">
                  <c:v>-3.5979587086211495</c:v>
                </c:pt>
                <c:pt idx="88">
                  <c:v>-5.8234002847576818</c:v>
                </c:pt>
                <c:pt idx="89">
                  <c:v>-8.8459611684072001</c:v>
                </c:pt>
                <c:pt idx="90">
                  <c:v>-9.1834136686306351</c:v>
                </c:pt>
                <c:pt idx="91">
                  <c:v>-8.0746005195925505</c:v>
                </c:pt>
                <c:pt idx="92">
                  <c:v>-9.3188197924846463</c:v>
                </c:pt>
                <c:pt idx="93">
                  <c:v>-9.3416262844932874</c:v>
                </c:pt>
                <c:pt idx="94">
                  <c:v>-10.656396667752901</c:v>
                </c:pt>
                <c:pt idx="95">
                  <c:v>-15.658277627250229</c:v>
                </c:pt>
                <c:pt idx="96">
                  <c:v>-15.584858132338454</c:v>
                </c:pt>
                <c:pt idx="97">
                  <c:v>-15.948539077744456</c:v>
                </c:pt>
                <c:pt idx="98">
                  <c:v>-17.702316038640745</c:v>
                </c:pt>
                <c:pt idx="99">
                  <c:v>-18.409765447989628</c:v>
                </c:pt>
                <c:pt idx="100">
                  <c:v>-23.25540763045106</c:v>
                </c:pt>
                <c:pt idx="101">
                  <c:v>-38.274311961605342</c:v>
                </c:pt>
                <c:pt idx="102">
                  <c:v>-38.351639022950202</c:v>
                </c:pt>
                <c:pt idx="103">
                  <c:v>-47.382018034035653</c:v>
                </c:pt>
                <c:pt idx="104">
                  <c:v>-56.424337436728891</c:v>
                </c:pt>
                <c:pt idx="105">
                  <c:v>-56.302737255335487</c:v>
                </c:pt>
                <c:pt idx="106">
                  <c:v>-60.811486811269447</c:v>
                </c:pt>
                <c:pt idx="107">
                  <c:v>-69.302508600826144</c:v>
                </c:pt>
                <c:pt idx="108">
                  <c:v>-68.386584375909706</c:v>
                </c:pt>
                <c:pt idx="109">
                  <c:v>-68.173965155931427</c:v>
                </c:pt>
                <c:pt idx="110">
                  <c:v>-70.74141686576678</c:v>
                </c:pt>
                <c:pt idx="111">
                  <c:v>-70.848639093430563</c:v>
                </c:pt>
                <c:pt idx="112">
                  <c:v>-68.50602744484388</c:v>
                </c:pt>
                <c:pt idx="113">
                  <c:v>-60.751993913247595</c:v>
                </c:pt>
                <c:pt idx="114">
                  <c:v>-61.038960671556751</c:v>
                </c:pt>
                <c:pt idx="115">
                  <c:v>-54.53979876735653</c:v>
                </c:pt>
                <c:pt idx="116">
                  <c:v>-48.036066535031651</c:v>
                </c:pt>
                <c:pt idx="117">
                  <c:v>-48.73318471486413</c:v>
                </c:pt>
                <c:pt idx="118">
                  <c:v>-44.625120859340484</c:v>
                </c:pt>
                <c:pt idx="119">
                  <c:v>-41.717906879910025</c:v>
                </c:pt>
                <c:pt idx="120">
                  <c:v>-41.86587335223745</c:v>
                </c:pt>
                <c:pt idx="121">
                  <c:v>-41.790313018267277</c:v>
                </c:pt>
                <c:pt idx="122">
                  <c:v>-35.687567784724749</c:v>
                </c:pt>
                <c:pt idx="123">
                  <c:v>-36.621530292412999</c:v>
                </c:pt>
                <c:pt idx="124">
                  <c:v>-36.643690888854017</c:v>
                </c:pt>
                <c:pt idx="125">
                  <c:v>-40.690256460276487</c:v>
                </c:pt>
                <c:pt idx="126">
                  <c:v>-41.478599740625612</c:v>
                </c:pt>
                <c:pt idx="127">
                  <c:v>-41.626563311805732</c:v>
                </c:pt>
                <c:pt idx="128">
                  <c:v>-39.062277762569373</c:v>
                </c:pt>
                <c:pt idx="129">
                  <c:v>-38.372923932173308</c:v>
                </c:pt>
                <c:pt idx="130">
                  <c:v>-35.743347022938906</c:v>
                </c:pt>
                <c:pt idx="131">
                  <c:v>-17.12084808559851</c:v>
                </c:pt>
                <c:pt idx="132">
                  <c:v>-18.704261987508175</c:v>
                </c:pt>
                <c:pt idx="133">
                  <c:v>-22.705253064141615</c:v>
                </c:pt>
                <c:pt idx="134">
                  <c:v>-21.951301926158536</c:v>
                </c:pt>
                <c:pt idx="135">
                  <c:v>-18.39160996554196</c:v>
                </c:pt>
                <c:pt idx="136">
                  <c:v>-19.033814672700416</c:v>
                </c:pt>
                <c:pt idx="137">
                  <c:v>-11.479922996306215</c:v>
                </c:pt>
                <c:pt idx="138">
                  <c:v>-0.2174131280883671</c:v>
                </c:pt>
                <c:pt idx="139">
                  <c:v>-3.3971091846161698</c:v>
                </c:pt>
                <c:pt idx="140">
                  <c:v>1.8461743308850345</c:v>
                </c:pt>
                <c:pt idx="141">
                  <c:v>6.9854213455241307</c:v>
                </c:pt>
                <c:pt idx="142">
                  <c:v>11.409739927792046</c:v>
                </c:pt>
                <c:pt idx="143">
                  <c:v>9.6244666959830738</c:v>
                </c:pt>
                <c:pt idx="144">
                  <c:v>16.431949929454802</c:v>
                </c:pt>
                <c:pt idx="145">
                  <c:v>14.333704919487928</c:v>
                </c:pt>
                <c:pt idx="146">
                  <c:v>16.104747479676547</c:v>
                </c:pt>
                <c:pt idx="147">
                  <c:v>13.9587126487761</c:v>
                </c:pt>
                <c:pt idx="148">
                  <c:v>16.10237730438908</c:v>
                </c:pt>
                <c:pt idx="149">
                  <c:v>16.05172533620842</c:v>
                </c:pt>
                <c:pt idx="150">
                  <c:v>6.8762672961941718</c:v>
                </c:pt>
                <c:pt idx="151">
                  <c:v>12.847825421050956</c:v>
                </c:pt>
                <c:pt idx="152">
                  <c:v>11.218147496646537</c:v>
                </c:pt>
                <c:pt idx="153">
                  <c:v>9.3181840041218322</c:v>
                </c:pt>
                <c:pt idx="154">
                  <c:v>10.03793666157982</c:v>
                </c:pt>
                <c:pt idx="155">
                  <c:v>13.552128003695557</c:v>
                </c:pt>
                <c:pt idx="156">
                  <c:v>9.9995701633812644</c:v>
                </c:pt>
                <c:pt idx="157">
                  <c:v>22.163640082441475</c:v>
                </c:pt>
                <c:pt idx="158">
                  <c:v>21.545412209474307</c:v>
                </c:pt>
                <c:pt idx="159">
                  <c:v>24.22524087804716</c:v>
                </c:pt>
                <c:pt idx="160">
                  <c:v>25.574096605936319</c:v>
                </c:pt>
                <c:pt idx="161">
                  <c:v>19.486666232717269</c:v>
                </c:pt>
                <c:pt idx="162">
                  <c:v>19.139191243119896</c:v>
                </c:pt>
                <c:pt idx="163">
                  <c:v>21.026286280102767</c:v>
                </c:pt>
                <c:pt idx="164">
                  <c:v>19.66288251598543</c:v>
                </c:pt>
                <c:pt idx="165">
                  <c:v>19.106736636771359</c:v>
                </c:pt>
                <c:pt idx="166">
                  <c:v>15.732701301166202</c:v>
                </c:pt>
                <c:pt idx="167">
                  <c:v>6.5266867610877028</c:v>
                </c:pt>
                <c:pt idx="168">
                  <c:v>5.8346145164231586</c:v>
                </c:pt>
                <c:pt idx="169">
                  <c:v>3.0000913889040532</c:v>
                </c:pt>
                <c:pt idx="170">
                  <c:v>0.84778341623493247</c:v>
                </c:pt>
                <c:pt idx="171">
                  <c:v>1.6928959326777857</c:v>
                </c:pt>
                <c:pt idx="172">
                  <c:v>-2.1362876371536288</c:v>
                </c:pt>
                <c:pt idx="173">
                  <c:v>2.1977777976827042</c:v>
                </c:pt>
                <c:pt idx="174">
                  <c:v>1.6211254114794968</c:v>
                </c:pt>
                <c:pt idx="175">
                  <c:v>-3.1496175712879051</c:v>
                </c:pt>
                <c:pt idx="176">
                  <c:v>-4.1185485546529605</c:v>
                </c:pt>
                <c:pt idx="177">
                  <c:v>-6.5700215409953557</c:v>
                </c:pt>
                <c:pt idx="178">
                  <c:v>-6.8303568915719381</c:v>
                </c:pt>
                <c:pt idx="179">
                  <c:v>-5.0677963006806408</c:v>
                </c:pt>
                <c:pt idx="180">
                  <c:v>-6.0056856329841963</c:v>
                </c:pt>
                <c:pt idx="181">
                  <c:v>-6.8519577355669838</c:v>
                </c:pt>
                <c:pt idx="182">
                  <c:v>-8.7056929317527789</c:v>
                </c:pt>
                <c:pt idx="183">
                  <c:v>-9.5851619771015351</c:v>
                </c:pt>
                <c:pt idx="184">
                  <c:v>-9.9036259800861615</c:v>
                </c:pt>
                <c:pt idx="185">
                  <c:v>-9.7603592306213045</c:v>
                </c:pt>
                <c:pt idx="186">
                  <c:v>-9.4477036397809968</c:v>
                </c:pt>
                <c:pt idx="187">
                  <c:v>-10.058356915663296</c:v>
                </c:pt>
                <c:pt idx="188">
                  <c:v>-10.212337495914952</c:v>
                </c:pt>
                <c:pt idx="189">
                  <c:v>-8.1424738293702035</c:v>
                </c:pt>
                <c:pt idx="190">
                  <c:v>-8.3382736531378185</c:v>
                </c:pt>
                <c:pt idx="191">
                  <c:v>-5.1693817291771325</c:v>
                </c:pt>
                <c:pt idx="192">
                  <c:v>-3.624944333518215</c:v>
                </c:pt>
                <c:pt idx="193">
                  <c:v>-3.5132472889978601</c:v>
                </c:pt>
                <c:pt idx="194">
                  <c:v>-1.2482754964455438</c:v>
                </c:pt>
                <c:pt idx="195">
                  <c:v>-1.5493231940863978</c:v>
                </c:pt>
                <c:pt idx="196">
                  <c:v>0.32041382636758442</c:v>
                </c:pt>
                <c:pt idx="197">
                  <c:v>1.186287810299703</c:v>
                </c:pt>
                <c:pt idx="198">
                  <c:v>3.6053305164670491</c:v>
                </c:pt>
                <c:pt idx="199">
                  <c:v>6.182299803248398</c:v>
                </c:pt>
                <c:pt idx="200">
                  <c:v>7.9223463414815427</c:v>
                </c:pt>
                <c:pt idx="201">
                  <c:v>6.4566193795532598</c:v>
                </c:pt>
                <c:pt idx="202">
                  <c:v>10.722426431968785</c:v>
                </c:pt>
                <c:pt idx="203">
                  <c:v>11.977183919482798</c:v>
                </c:pt>
                <c:pt idx="204">
                  <c:v>12.338924264582445</c:v>
                </c:pt>
                <c:pt idx="205">
                  <c:v>14.666658087766351</c:v>
                </c:pt>
                <c:pt idx="206">
                  <c:v>16.385796711087863</c:v>
                </c:pt>
                <c:pt idx="207">
                  <c:v>16.969398717985413</c:v>
                </c:pt>
                <c:pt idx="208">
                  <c:v>16.725312015695209</c:v>
                </c:pt>
                <c:pt idx="209">
                  <c:v>17.679419655437002</c:v>
                </c:pt>
                <c:pt idx="210">
                  <c:v>14.127279726054425</c:v>
                </c:pt>
                <c:pt idx="211">
                  <c:v>15.410686071420372</c:v>
                </c:pt>
                <c:pt idx="212">
                  <c:v>14.510860144647552</c:v>
                </c:pt>
                <c:pt idx="213">
                  <c:v>13.633113077090897</c:v>
                </c:pt>
                <c:pt idx="214">
                  <c:v>10.100119356766129</c:v>
                </c:pt>
                <c:pt idx="215">
                  <c:v>10.446721465510805</c:v>
                </c:pt>
                <c:pt idx="216">
                  <c:v>10.168450576295626</c:v>
                </c:pt>
                <c:pt idx="217">
                  <c:v>9.4573903543364395</c:v>
                </c:pt>
                <c:pt idx="218">
                  <c:v>8.39516006436547</c:v>
                </c:pt>
                <c:pt idx="219">
                  <c:v>9.838890161495172</c:v>
                </c:pt>
                <c:pt idx="220">
                  <c:v>9.1269817988896165</c:v>
                </c:pt>
                <c:pt idx="221">
                  <c:v>11.31448002590875</c:v>
                </c:pt>
                <c:pt idx="222">
                  <c:v>13.039838960491764</c:v>
                </c:pt>
                <c:pt idx="223">
                  <c:v>14.97407215627706</c:v>
                </c:pt>
                <c:pt idx="224">
                  <c:v>17.743619680334263</c:v>
                </c:pt>
                <c:pt idx="225">
                  <c:v>21.853679396889333</c:v>
                </c:pt>
                <c:pt idx="226">
                  <c:v>24.263859571902003</c:v>
                </c:pt>
                <c:pt idx="227">
                  <c:v>25.791715426927837</c:v>
                </c:pt>
                <c:pt idx="228">
                  <c:v>52.523831237929414</c:v>
                </c:pt>
                <c:pt idx="229">
                  <c:v>52.090183255467821</c:v>
                </c:pt>
                <c:pt idx="230">
                  <c:v>36.484235462663776</c:v>
                </c:pt>
                <c:pt idx="231">
                  <c:v>34.646314781231013</c:v>
                </c:pt>
                <c:pt idx="232">
                  <c:v>38.587321757333143</c:v>
                </c:pt>
                <c:pt idx="233">
                  <c:v>36.323189242669571</c:v>
                </c:pt>
                <c:pt idx="234">
                  <c:v>38.600295994099952</c:v>
                </c:pt>
                <c:pt idx="235">
                  <c:v>39.111496164853179</c:v>
                </c:pt>
                <c:pt idx="236">
                  <c:v>38.049672128049991</c:v>
                </c:pt>
                <c:pt idx="237">
                  <c:v>37.205067830038615</c:v>
                </c:pt>
                <c:pt idx="238">
                  <c:v>37.785943807477963</c:v>
                </c:pt>
                <c:pt idx="239">
                  <c:v>36.052337316321143</c:v>
                </c:pt>
                <c:pt idx="240">
                  <c:v>12.54057728228976</c:v>
                </c:pt>
                <c:pt idx="241">
                  <c:v>13.742376330316048</c:v>
                </c:pt>
                <c:pt idx="242">
                  <c:v>29.698366868452496</c:v>
                </c:pt>
                <c:pt idx="243">
                  <c:v>31.148144467571115</c:v>
                </c:pt>
                <c:pt idx="244">
                  <c:v>30.44152885698179</c:v>
                </c:pt>
                <c:pt idx="245">
                  <c:v>30.182023487534082</c:v>
                </c:pt>
                <c:pt idx="246">
                  <c:v>32.31955823557854</c:v>
                </c:pt>
                <c:pt idx="247">
                  <c:v>31.477778324043328</c:v>
                </c:pt>
                <c:pt idx="248">
                  <c:v>32.18701714356942</c:v>
                </c:pt>
                <c:pt idx="249">
                  <c:v>32.277392630197113</c:v>
                </c:pt>
                <c:pt idx="250">
                  <c:v>31.04290510814559</c:v>
                </c:pt>
                <c:pt idx="251">
                  <c:v>33.321628289206473</c:v>
                </c:pt>
                <c:pt idx="252">
                  <c:v>35.460479543143407</c:v>
                </c:pt>
                <c:pt idx="253">
                  <c:v>35.675313445272565</c:v>
                </c:pt>
                <c:pt idx="254">
                  <c:v>35.210246551823417</c:v>
                </c:pt>
                <c:pt idx="255">
                  <c:v>36.516932221887856</c:v>
                </c:pt>
                <c:pt idx="256">
                  <c:v>37.792179959892934</c:v>
                </c:pt>
                <c:pt idx="257">
                  <c:v>41.504463526813197</c:v>
                </c:pt>
                <c:pt idx="258">
                  <c:v>42.736662942034854</c:v>
                </c:pt>
                <c:pt idx="259">
                  <c:v>43.188051799430866</c:v>
                </c:pt>
                <c:pt idx="260">
                  <c:v>44.414145812318196</c:v>
                </c:pt>
                <c:pt idx="261">
                  <c:v>46.832187436971111</c:v>
                </c:pt>
                <c:pt idx="262">
                  <c:v>47.078870805414823</c:v>
                </c:pt>
                <c:pt idx="263">
                  <c:v>47.164940843267374</c:v>
                </c:pt>
                <c:pt idx="264">
                  <c:v>44.361145212130481</c:v>
                </c:pt>
                <c:pt idx="265">
                  <c:v>44.375793930231907</c:v>
                </c:pt>
                <c:pt idx="266">
                  <c:v>41.379328247427594</c:v>
                </c:pt>
                <c:pt idx="267">
                  <c:v>39.016978253008261</c:v>
                </c:pt>
                <c:pt idx="268">
                  <c:v>35.5801307200434</c:v>
                </c:pt>
                <c:pt idx="269">
                  <c:v>32.349522160636781</c:v>
                </c:pt>
                <c:pt idx="270">
                  <c:v>28.154885240311813</c:v>
                </c:pt>
                <c:pt idx="271">
                  <c:v>27.195519798053482</c:v>
                </c:pt>
                <c:pt idx="272">
                  <c:v>23.763727617768751</c:v>
                </c:pt>
                <c:pt idx="273">
                  <c:v>18.37042910295159</c:v>
                </c:pt>
                <c:pt idx="274">
                  <c:v>18.823316918042082</c:v>
                </c:pt>
                <c:pt idx="275">
                  <c:v>18.384396964212058</c:v>
                </c:pt>
                <c:pt idx="276">
                  <c:v>17.595216016024963</c:v>
                </c:pt>
                <c:pt idx="277">
                  <c:v>16.507822926039182</c:v>
                </c:pt>
                <c:pt idx="278">
                  <c:v>17.041073813461807</c:v>
                </c:pt>
                <c:pt idx="279">
                  <c:v>15.388203336200633</c:v>
                </c:pt>
                <c:pt idx="280">
                  <c:v>15.604014332283086</c:v>
                </c:pt>
                <c:pt idx="281">
                  <c:v>15.650043099172592</c:v>
                </c:pt>
                <c:pt idx="282">
                  <c:v>15.36550796517848</c:v>
                </c:pt>
                <c:pt idx="283">
                  <c:v>13.191248853306575</c:v>
                </c:pt>
                <c:pt idx="284">
                  <c:v>13.646051195212095</c:v>
                </c:pt>
                <c:pt idx="285">
                  <c:v>13.778376208819594</c:v>
                </c:pt>
                <c:pt idx="286">
                  <c:v>13.727227571660521</c:v>
                </c:pt>
                <c:pt idx="287">
                  <c:v>12.465340518213736</c:v>
                </c:pt>
                <c:pt idx="288">
                  <c:v>11.617057997711228</c:v>
                </c:pt>
                <c:pt idx="289">
                  <c:v>11.791015665338406</c:v>
                </c:pt>
                <c:pt idx="290">
                  <c:v>15.854311502406063</c:v>
                </c:pt>
                <c:pt idx="291">
                  <c:v>30.914295976874996</c:v>
                </c:pt>
                <c:pt idx="292">
                  <c:v>32.744625935988751</c:v>
                </c:pt>
                <c:pt idx="293">
                  <c:v>30.685368789759991</c:v>
                </c:pt>
                <c:pt idx="294">
                  <c:v>26.689072621918257</c:v>
                </c:pt>
                <c:pt idx="295">
                  <c:v>23.396039503581221</c:v>
                </c:pt>
                <c:pt idx="296">
                  <c:v>18.457507820194706</c:v>
                </c:pt>
                <c:pt idx="297">
                  <c:v>15.215252642115189</c:v>
                </c:pt>
                <c:pt idx="298">
                  <c:v>12.671891619020343</c:v>
                </c:pt>
                <c:pt idx="299">
                  <c:v>8.8337541896123923</c:v>
                </c:pt>
                <c:pt idx="300">
                  <c:v>14.915083005342595</c:v>
                </c:pt>
                <c:pt idx="301">
                  <c:v>18.147779010868433</c:v>
                </c:pt>
                <c:pt idx="302">
                  <c:v>13.479084576683547</c:v>
                </c:pt>
                <c:pt idx="303">
                  <c:v>0.86990221697604397</c:v>
                </c:pt>
                <c:pt idx="304">
                  <c:v>0.24632869514333322</c:v>
                </c:pt>
                <c:pt idx="305">
                  <c:v>-0.93215736478646249</c:v>
                </c:pt>
                <c:pt idx="306">
                  <c:v>-0.27531305336732714</c:v>
                </c:pt>
                <c:pt idx="307">
                  <c:v>8.2003509355715209E-2</c:v>
                </c:pt>
                <c:pt idx="308">
                  <c:v>2.0681026190186174</c:v>
                </c:pt>
                <c:pt idx="309">
                  <c:v>4.8781090222430095</c:v>
                </c:pt>
                <c:pt idx="310">
                  <c:v>4.9067802174828046</c:v>
                </c:pt>
                <c:pt idx="311">
                  <c:v>7.8172185451633567</c:v>
                </c:pt>
                <c:pt idx="312">
                  <c:v>0.40784998481812806</c:v>
                </c:pt>
                <c:pt idx="313">
                  <c:v>-4.8096224918609636</c:v>
                </c:pt>
                <c:pt idx="314">
                  <c:v>-6.8879153551032459</c:v>
                </c:pt>
                <c:pt idx="315">
                  <c:v>-8.50754044151833</c:v>
                </c:pt>
                <c:pt idx="316">
                  <c:v>-11.314584411257741</c:v>
                </c:pt>
                <c:pt idx="317">
                  <c:v>-11.215293610861806</c:v>
                </c:pt>
                <c:pt idx="318">
                  <c:v>-10.074366710128857</c:v>
                </c:pt>
                <c:pt idx="319">
                  <c:v>-9.6989280985350916</c:v>
                </c:pt>
                <c:pt idx="320">
                  <c:v>-7.5678981099217282</c:v>
                </c:pt>
                <c:pt idx="321">
                  <c:v>-7.2433875792299744</c:v>
                </c:pt>
                <c:pt idx="322">
                  <c:v>-6.1697300270059543</c:v>
                </c:pt>
                <c:pt idx="323">
                  <c:v>-8.6046404841062127</c:v>
                </c:pt>
                <c:pt idx="324">
                  <c:v>-6.8041414196289338</c:v>
                </c:pt>
                <c:pt idx="325">
                  <c:v>-3.6372347784036236</c:v>
                </c:pt>
                <c:pt idx="326">
                  <c:v>-1.397377588907176</c:v>
                </c:pt>
                <c:pt idx="327">
                  <c:v>2.9240192424465477</c:v>
                </c:pt>
                <c:pt idx="328">
                  <c:v>5.9252829921704802</c:v>
                </c:pt>
                <c:pt idx="329">
                  <c:v>8.7764355610935496</c:v>
                </c:pt>
                <c:pt idx="330">
                  <c:v>11.491268234292875</c:v>
                </c:pt>
                <c:pt idx="331">
                  <c:v>15.40965567460934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AA9D-4495-9F39-D31C5C4275BC}"/>
            </c:ext>
          </c:extLst>
        </c:ser>
        <c:ser>
          <c:idx val="3"/>
          <c:order val="3"/>
          <c:tx>
            <c:strRef>
              <c:f>Vencida!$K$14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rgbClr val="F7893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7893B"/>
              </a:solidFill>
              <a:ln w="38100">
                <a:solidFill>
                  <a:srgbClr val="F7893B"/>
                </a:solidFill>
              </a:ln>
              <a:effectLst/>
            </c:spPr>
          </c:marker>
          <c:dLbls>
            <c:dLbl>
              <c:idx val="331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AA9D-4495-9F39-D31C5C4275BC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F7893B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Vencida!$G$15:$G$346</c:f>
              <c:numCache>
                <c:formatCode>mmm\-yy</c:formatCode>
                <c:ptCount val="332"/>
                <c:pt idx="0">
                  <c:v>35065</c:v>
                </c:pt>
                <c:pt idx="1">
                  <c:v>35096</c:v>
                </c:pt>
                <c:pt idx="2">
                  <c:v>35125</c:v>
                </c:pt>
                <c:pt idx="3">
                  <c:v>35156</c:v>
                </c:pt>
                <c:pt idx="4">
                  <c:v>35186</c:v>
                </c:pt>
                <c:pt idx="5">
                  <c:v>35217</c:v>
                </c:pt>
                <c:pt idx="6">
                  <c:v>35247</c:v>
                </c:pt>
                <c:pt idx="7">
                  <c:v>35278</c:v>
                </c:pt>
                <c:pt idx="8">
                  <c:v>35309</c:v>
                </c:pt>
                <c:pt idx="9">
                  <c:v>35339</c:v>
                </c:pt>
                <c:pt idx="10">
                  <c:v>35370</c:v>
                </c:pt>
                <c:pt idx="11">
                  <c:v>35400</c:v>
                </c:pt>
                <c:pt idx="12">
                  <c:v>35431</c:v>
                </c:pt>
                <c:pt idx="13">
                  <c:v>35462</c:v>
                </c:pt>
                <c:pt idx="14">
                  <c:v>35490</c:v>
                </c:pt>
                <c:pt idx="15">
                  <c:v>35521</c:v>
                </c:pt>
                <c:pt idx="16">
                  <c:v>35551</c:v>
                </c:pt>
                <c:pt idx="17">
                  <c:v>35582</c:v>
                </c:pt>
                <c:pt idx="18">
                  <c:v>35612</c:v>
                </c:pt>
                <c:pt idx="19">
                  <c:v>35643</c:v>
                </c:pt>
                <c:pt idx="20">
                  <c:v>35674</c:v>
                </c:pt>
                <c:pt idx="21">
                  <c:v>35704</c:v>
                </c:pt>
                <c:pt idx="22">
                  <c:v>35735</c:v>
                </c:pt>
                <c:pt idx="23">
                  <c:v>35765</c:v>
                </c:pt>
                <c:pt idx="24">
                  <c:v>35796</c:v>
                </c:pt>
                <c:pt idx="25">
                  <c:v>35827</c:v>
                </c:pt>
                <c:pt idx="26">
                  <c:v>35855</c:v>
                </c:pt>
                <c:pt idx="27">
                  <c:v>35886</c:v>
                </c:pt>
                <c:pt idx="28">
                  <c:v>35916</c:v>
                </c:pt>
                <c:pt idx="29">
                  <c:v>35947</c:v>
                </c:pt>
                <c:pt idx="30">
                  <c:v>35977</c:v>
                </c:pt>
                <c:pt idx="31">
                  <c:v>36008</c:v>
                </c:pt>
                <c:pt idx="32">
                  <c:v>36039</c:v>
                </c:pt>
                <c:pt idx="33">
                  <c:v>36069</c:v>
                </c:pt>
                <c:pt idx="34">
                  <c:v>36100</c:v>
                </c:pt>
                <c:pt idx="35">
                  <c:v>36130</c:v>
                </c:pt>
                <c:pt idx="36">
                  <c:v>36161</c:v>
                </c:pt>
                <c:pt idx="37">
                  <c:v>36192</c:v>
                </c:pt>
                <c:pt idx="38">
                  <c:v>36220</c:v>
                </c:pt>
                <c:pt idx="39">
                  <c:v>36251</c:v>
                </c:pt>
                <c:pt idx="40">
                  <c:v>36281</c:v>
                </c:pt>
                <c:pt idx="41">
                  <c:v>36312</c:v>
                </c:pt>
                <c:pt idx="42">
                  <c:v>36342</c:v>
                </c:pt>
                <c:pt idx="43">
                  <c:v>36373</c:v>
                </c:pt>
                <c:pt idx="44">
                  <c:v>36404</c:v>
                </c:pt>
                <c:pt idx="45">
                  <c:v>36434</c:v>
                </c:pt>
                <c:pt idx="46">
                  <c:v>36465</c:v>
                </c:pt>
                <c:pt idx="47">
                  <c:v>36495</c:v>
                </c:pt>
                <c:pt idx="48">
                  <c:v>36526</c:v>
                </c:pt>
                <c:pt idx="49">
                  <c:v>36557</c:v>
                </c:pt>
                <c:pt idx="50">
                  <c:v>36586</c:v>
                </c:pt>
                <c:pt idx="51">
                  <c:v>36617</c:v>
                </c:pt>
                <c:pt idx="52">
                  <c:v>36647</c:v>
                </c:pt>
                <c:pt idx="53">
                  <c:v>36678</c:v>
                </c:pt>
                <c:pt idx="54">
                  <c:v>36708</c:v>
                </c:pt>
                <c:pt idx="55">
                  <c:v>36739</c:v>
                </c:pt>
                <c:pt idx="56">
                  <c:v>36770</c:v>
                </c:pt>
                <c:pt idx="57">
                  <c:v>36800</c:v>
                </c:pt>
                <c:pt idx="58">
                  <c:v>36831</c:v>
                </c:pt>
                <c:pt idx="59">
                  <c:v>36861</c:v>
                </c:pt>
                <c:pt idx="60">
                  <c:v>36892</c:v>
                </c:pt>
                <c:pt idx="61">
                  <c:v>36923</c:v>
                </c:pt>
                <c:pt idx="62">
                  <c:v>36951</c:v>
                </c:pt>
                <c:pt idx="63">
                  <c:v>36982</c:v>
                </c:pt>
                <c:pt idx="64">
                  <c:v>37012</c:v>
                </c:pt>
                <c:pt idx="65">
                  <c:v>37043</c:v>
                </c:pt>
                <c:pt idx="66">
                  <c:v>37073</c:v>
                </c:pt>
                <c:pt idx="67">
                  <c:v>37104</c:v>
                </c:pt>
                <c:pt idx="68">
                  <c:v>37135</c:v>
                </c:pt>
                <c:pt idx="69">
                  <c:v>37165</c:v>
                </c:pt>
                <c:pt idx="70">
                  <c:v>37196</c:v>
                </c:pt>
                <c:pt idx="71">
                  <c:v>37226</c:v>
                </c:pt>
                <c:pt idx="72">
                  <c:v>37257</c:v>
                </c:pt>
                <c:pt idx="73">
                  <c:v>37288</c:v>
                </c:pt>
                <c:pt idx="74">
                  <c:v>37316</c:v>
                </c:pt>
                <c:pt idx="75">
                  <c:v>37347</c:v>
                </c:pt>
                <c:pt idx="76">
                  <c:v>37377</c:v>
                </c:pt>
                <c:pt idx="77">
                  <c:v>37408</c:v>
                </c:pt>
                <c:pt idx="78">
                  <c:v>37438</c:v>
                </c:pt>
                <c:pt idx="79">
                  <c:v>37469</c:v>
                </c:pt>
                <c:pt idx="80">
                  <c:v>37500</c:v>
                </c:pt>
                <c:pt idx="81">
                  <c:v>37530</c:v>
                </c:pt>
                <c:pt idx="82">
                  <c:v>37561</c:v>
                </c:pt>
                <c:pt idx="83">
                  <c:v>37591</c:v>
                </c:pt>
                <c:pt idx="84">
                  <c:v>37622</c:v>
                </c:pt>
                <c:pt idx="85">
                  <c:v>37653</c:v>
                </c:pt>
                <c:pt idx="86">
                  <c:v>37681</c:v>
                </c:pt>
                <c:pt idx="87">
                  <c:v>37712</c:v>
                </c:pt>
                <c:pt idx="88">
                  <c:v>37742</c:v>
                </c:pt>
                <c:pt idx="89">
                  <c:v>37773</c:v>
                </c:pt>
                <c:pt idx="90">
                  <c:v>37803</c:v>
                </c:pt>
                <c:pt idx="91">
                  <c:v>37834</c:v>
                </c:pt>
                <c:pt idx="92">
                  <c:v>37865</c:v>
                </c:pt>
                <c:pt idx="93">
                  <c:v>37895</c:v>
                </c:pt>
                <c:pt idx="94">
                  <c:v>37926</c:v>
                </c:pt>
                <c:pt idx="95">
                  <c:v>37956</c:v>
                </c:pt>
                <c:pt idx="96">
                  <c:v>37987</c:v>
                </c:pt>
                <c:pt idx="97">
                  <c:v>38018</c:v>
                </c:pt>
                <c:pt idx="98">
                  <c:v>38047</c:v>
                </c:pt>
                <c:pt idx="99">
                  <c:v>38078</c:v>
                </c:pt>
                <c:pt idx="100">
                  <c:v>38108</c:v>
                </c:pt>
                <c:pt idx="101">
                  <c:v>38139</c:v>
                </c:pt>
                <c:pt idx="102">
                  <c:v>38169</c:v>
                </c:pt>
                <c:pt idx="103">
                  <c:v>38200</c:v>
                </c:pt>
                <c:pt idx="104">
                  <c:v>38231</c:v>
                </c:pt>
                <c:pt idx="105">
                  <c:v>38261</c:v>
                </c:pt>
                <c:pt idx="106">
                  <c:v>38292</c:v>
                </c:pt>
                <c:pt idx="107">
                  <c:v>38322</c:v>
                </c:pt>
                <c:pt idx="108">
                  <c:v>38353</c:v>
                </c:pt>
                <c:pt idx="109">
                  <c:v>38384</c:v>
                </c:pt>
                <c:pt idx="110">
                  <c:v>38412</c:v>
                </c:pt>
                <c:pt idx="111">
                  <c:v>38443</c:v>
                </c:pt>
                <c:pt idx="112">
                  <c:v>38473</c:v>
                </c:pt>
                <c:pt idx="113">
                  <c:v>38504</c:v>
                </c:pt>
                <c:pt idx="114">
                  <c:v>38534</c:v>
                </c:pt>
                <c:pt idx="115">
                  <c:v>38565</c:v>
                </c:pt>
                <c:pt idx="116">
                  <c:v>38596</c:v>
                </c:pt>
                <c:pt idx="117">
                  <c:v>38626</c:v>
                </c:pt>
                <c:pt idx="118">
                  <c:v>38657</c:v>
                </c:pt>
                <c:pt idx="119">
                  <c:v>38687</c:v>
                </c:pt>
                <c:pt idx="120">
                  <c:v>38718</c:v>
                </c:pt>
                <c:pt idx="121">
                  <c:v>38749</c:v>
                </c:pt>
                <c:pt idx="122">
                  <c:v>38777</c:v>
                </c:pt>
                <c:pt idx="123">
                  <c:v>38808</c:v>
                </c:pt>
                <c:pt idx="124">
                  <c:v>38838</c:v>
                </c:pt>
                <c:pt idx="125">
                  <c:v>38869</c:v>
                </c:pt>
                <c:pt idx="126">
                  <c:v>38899</c:v>
                </c:pt>
                <c:pt idx="127">
                  <c:v>38930</c:v>
                </c:pt>
                <c:pt idx="128">
                  <c:v>38961</c:v>
                </c:pt>
                <c:pt idx="129">
                  <c:v>38991</c:v>
                </c:pt>
                <c:pt idx="130">
                  <c:v>39022</c:v>
                </c:pt>
                <c:pt idx="131">
                  <c:v>39052</c:v>
                </c:pt>
                <c:pt idx="132">
                  <c:v>39083</c:v>
                </c:pt>
                <c:pt idx="133">
                  <c:v>39114</c:v>
                </c:pt>
                <c:pt idx="134">
                  <c:v>39142</c:v>
                </c:pt>
                <c:pt idx="135">
                  <c:v>39173</c:v>
                </c:pt>
                <c:pt idx="136">
                  <c:v>39203</c:v>
                </c:pt>
                <c:pt idx="137">
                  <c:v>39234</c:v>
                </c:pt>
                <c:pt idx="138">
                  <c:v>39264</c:v>
                </c:pt>
                <c:pt idx="139">
                  <c:v>39295</c:v>
                </c:pt>
                <c:pt idx="140">
                  <c:v>39326</c:v>
                </c:pt>
                <c:pt idx="141">
                  <c:v>39356</c:v>
                </c:pt>
                <c:pt idx="142">
                  <c:v>39387</c:v>
                </c:pt>
                <c:pt idx="143">
                  <c:v>39417</c:v>
                </c:pt>
                <c:pt idx="144">
                  <c:v>39448</c:v>
                </c:pt>
                <c:pt idx="145">
                  <c:v>39479</c:v>
                </c:pt>
                <c:pt idx="146">
                  <c:v>39508</c:v>
                </c:pt>
                <c:pt idx="147">
                  <c:v>39539</c:v>
                </c:pt>
                <c:pt idx="148">
                  <c:v>39569</c:v>
                </c:pt>
                <c:pt idx="149">
                  <c:v>39600</c:v>
                </c:pt>
                <c:pt idx="150">
                  <c:v>39630</c:v>
                </c:pt>
                <c:pt idx="151">
                  <c:v>39661</c:v>
                </c:pt>
                <c:pt idx="152">
                  <c:v>39692</c:v>
                </c:pt>
                <c:pt idx="153">
                  <c:v>39722</c:v>
                </c:pt>
                <c:pt idx="154">
                  <c:v>39753</c:v>
                </c:pt>
                <c:pt idx="155">
                  <c:v>39783</c:v>
                </c:pt>
                <c:pt idx="156">
                  <c:v>39814</c:v>
                </c:pt>
                <c:pt idx="157">
                  <c:v>39845</c:v>
                </c:pt>
                <c:pt idx="158">
                  <c:v>39873</c:v>
                </c:pt>
                <c:pt idx="159">
                  <c:v>39904</c:v>
                </c:pt>
                <c:pt idx="160">
                  <c:v>39934</c:v>
                </c:pt>
                <c:pt idx="161">
                  <c:v>39965</c:v>
                </c:pt>
                <c:pt idx="162">
                  <c:v>39995</c:v>
                </c:pt>
                <c:pt idx="163">
                  <c:v>40026</c:v>
                </c:pt>
                <c:pt idx="164">
                  <c:v>40057</c:v>
                </c:pt>
                <c:pt idx="165">
                  <c:v>40087</c:v>
                </c:pt>
                <c:pt idx="166">
                  <c:v>40118</c:v>
                </c:pt>
                <c:pt idx="167">
                  <c:v>40148</c:v>
                </c:pt>
                <c:pt idx="168">
                  <c:v>40179</c:v>
                </c:pt>
                <c:pt idx="169">
                  <c:v>40210</c:v>
                </c:pt>
                <c:pt idx="170">
                  <c:v>40238</c:v>
                </c:pt>
                <c:pt idx="171">
                  <c:v>40269</c:v>
                </c:pt>
                <c:pt idx="172">
                  <c:v>40299</c:v>
                </c:pt>
                <c:pt idx="173">
                  <c:v>40330</c:v>
                </c:pt>
                <c:pt idx="174">
                  <c:v>40360</c:v>
                </c:pt>
                <c:pt idx="175">
                  <c:v>40391</c:v>
                </c:pt>
                <c:pt idx="176">
                  <c:v>40422</c:v>
                </c:pt>
                <c:pt idx="177">
                  <c:v>40452</c:v>
                </c:pt>
                <c:pt idx="178">
                  <c:v>40483</c:v>
                </c:pt>
                <c:pt idx="179">
                  <c:v>40513</c:v>
                </c:pt>
                <c:pt idx="180">
                  <c:v>40544</c:v>
                </c:pt>
                <c:pt idx="181">
                  <c:v>40575</c:v>
                </c:pt>
                <c:pt idx="182">
                  <c:v>40603</c:v>
                </c:pt>
                <c:pt idx="183">
                  <c:v>40634</c:v>
                </c:pt>
                <c:pt idx="184">
                  <c:v>40664</c:v>
                </c:pt>
                <c:pt idx="185">
                  <c:v>40695</c:v>
                </c:pt>
                <c:pt idx="186">
                  <c:v>40725</c:v>
                </c:pt>
                <c:pt idx="187">
                  <c:v>40756</c:v>
                </c:pt>
                <c:pt idx="188">
                  <c:v>40787</c:v>
                </c:pt>
                <c:pt idx="189">
                  <c:v>40817</c:v>
                </c:pt>
                <c:pt idx="190">
                  <c:v>40848</c:v>
                </c:pt>
                <c:pt idx="191">
                  <c:v>40878</c:v>
                </c:pt>
                <c:pt idx="192">
                  <c:v>40909</c:v>
                </c:pt>
                <c:pt idx="193">
                  <c:v>40940</c:v>
                </c:pt>
                <c:pt idx="194">
                  <c:v>40969</c:v>
                </c:pt>
                <c:pt idx="195">
                  <c:v>41000</c:v>
                </c:pt>
                <c:pt idx="196">
                  <c:v>41030</c:v>
                </c:pt>
                <c:pt idx="197">
                  <c:v>41061</c:v>
                </c:pt>
                <c:pt idx="198">
                  <c:v>41091</c:v>
                </c:pt>
                <c:pt idx="199">
                  <c:v>41122</c:v>
                </c:pt>
                <c:pt idx="200">
                  <c:v>41153</c:v>
                </c:pt>
                <c:pt idx="201">
                  <c:v>41183</c:v>
                </c:pt>
                <c:pt idx="202">
                  <c:v>41214</c:v>
                </c:pt>
                <c:pt idx="203">
                  <c:v>41244</c:v>
                </c:pt>
                <c:pt idx="204">
                  <c:v>41275</c:v>
                </c:pt>
                <c:pt idx="205">
                  <c:v>41306</c:v>
                </c:pt>
                <c:pt idx="206">
                  <c:v>41334</c:v>
                </c:pt>
                <c:pt idx="207">
                  <c:v>41365</c:v>
                </c:pt>
                <c:pt idx="208">
                  <c:v>41395</c:v>
                </c:pt>
                <c:pt idx="209">
                  <c:v>41426</c:v>
                </c:pt>
                <c:pt idx="210">
                  <c:v>41456</c:v>
                </c:pt>
                <c:pt idx="211">
                  <c:v>41487</c:v>
                </c:pt>
                <c:pt idx="212">
                  <c:v>41518</c:v>
                </c:pt>
                <c:pt idx="213">
                  <c:v>41548</c:v>
                </c:pt>
                <c:pt idx="214">
                  <c:v>41579</c:v>
                </c:pt>
                <c:pt idx="215">
                  <c:v>41609</c:v>
                </c:pt>
                <c:pt idx="216">
                  <c:v>41640</c:v>
                </c:pt>
                <c:pt idx="217">
                  <c:v>41671</c:v>
                </c:pt>
                <c:pt idx="218">
                  <c:v>41699</c:v>
                </c:pt>
                <c:pt idx="219">
                  <c:v>41730</c:v>
                </c:pt>
                <c:pt idx="220">
                  <c:v>41760</c:v>
                </c:pt>
                <c:pt idx="221">
                  <c:v>41791</c:v>
                </c:pt>
                <c:pt idx="222">
                  <c:v>41821</c:v>
                </c:pt>
                <c:pt idx="223">
                  <c:v>41852</c:v>
                </c:pt>
                <c:pt idx="224">
                  <c:v>41883</c:v>
                </c:pt>
                <c:pt idx="225">
                  <c:v>41913</c:v>
                </c:pt>
                <c:pt idx="226">
                  <c:v>41944</c:v>
                </c:pt>
                <c:pt idx="227">
                  <c:v>41974</c:v>
                </c:pt>
                <c:pt idx="228">
                  <c:v>42005</c:v>
                </c:pt>
                <c:pt idx="229">
                  <c:v>42036</c:v>
                </c:pt>
                <c:pt idx="230">
                  <c:v>42064</c:v>
                </c:pt>
                <c:pt idx="231">
                  <c:v>42095</c:v>
                </c:pt>
                <c:pt idx="232">
                  <c:v>42125</c:v>
                </c:pt>
                <c:pt idx="233">
                  <c:v>42156</c:v>
                </c:pt>
                <c:pt idx="234">
                  <c:v>42186</c:v>
                </c:pt>
                <c:pt idx="235">
                  <c:v>42217</c:v>
                </c:pt>
                <c:pt idx="236">
                  <c:v>42248</c:v>
                </c:pt>
                <c:pt idx="237">
                  <c:v>42278</c:v>
                </c:pt>
                <c:pt idx="238">
                  <c:v>42309</c:v>
                </c:pt>
                <c:pt idx="239">
                  <c:v>42339</c:v>
                </c:pt>
                <c:pt idx="240">
                  <c:v>42370</c:v>
                </c:pt>
                <c:pt idx="241">
                  <c:v>42401</c:v>
                </c:pt>
                <c:pt idx="242">
                  <c:v>42430</c:v>
                </c:pt>
                <c:pt idx="243">
                  <c:v>42461</c:v>
                </c:pt>
                <c:pt idx="244">
                  <c:v>42491</c:v>
                </c:pt>
                <c:pt idx="245">
                  <c:v>42522</c:v>
                </c:pt>
                <c:pt idx="246">
                  <c:v>42552</c:v>
                </c:pt>
                <c:pt idx="247">
                  <c:v>42583</c:v>
                </c:pt>
                <c:pt idx="248">
                  <c:v>42614</c:v>
                </c:pt>
                <c:pt idx="249">
                  <c:v>42644</c:v>
                </c:pt>
                <c:pt idx="250">
                  <c:v>42675</c:v>
                </c:pt>
                <c:pt idx="251">
                  <c:v>42705</c:v>
                </c:pt>
                <c:pt idx="252">
                  <c:v>42736</c:v>
                </c:pt>
                <c:pt idx="253">
                  <c:v>42767</c:v>
                </c:pt>
                <c:pt idx="254">
                  <c:v>42795</c:v>
                </c:pt>
                <c:pt idx="255">
                  <c:v>42826</c:v>
                </c:pt>
                <c:pt idx="256">
                  <c:v>42856</c:v>
                </c:pt>
                <c:pt idx="257">
                  <c:v>42887</c:v>
                </c:pt>
                <c:pt idx="258">
                  <c:v>42917</c:v>
                </c:pt>
                <c:pt idx="259">
                  <c:v>42948</c:v>
                </c:pt>
                <c:pt idx="260">
                  <c:v>42979</c:v>
                </c:pt>
                <c:pt idx="261">
                  <c:v>43009</c:v>
                </c:pt>
                <c:pt idx="262">
                  <c:v>43040</c:v>
                </c:pt>
                <c:pt idx="263">
                  <c:v>43070</c:v>
                </c:pt>
                <c:pt idx="264">
                  <c:v>43101</c:v>
                </c:pt>
                <c:pt idx="265">
                  <c:v>43132</c:v>
                </c:pt>
                <c:pt idx="266">
                  <c:v>43160</c:v>
                </c:pt>
                <c:pt idx="267">
                  <c:v>43191</c:v>
                </c:pt>
                <c:pt idx="268">
                  <c:v>43221</c:v>
                </c:pt>
                <c:pt idx="269">
                  <c:v>43252</c:v>
                </c:pt>
                <c:pt idx="270">
                  <c:v>43282</c:v>
                </c:pt>
                <c:pt idx="271">
                  <c:v>43313</c:v>
                </c:pt>
                <c:pt idx="272">
                  <c:v>43344</c:v>
                </c:pt>
                <c:pt idx="273">
                  <c:v>43374</c:v>
                </c:pt>
                <c:pt idx="274">
                  <c:v>43405</c:v>
                </c:pt>
                <c:pt idx="275">
                  <c:v>43435</c:v>
                </c:pt>
                <c:pt idx="276">
                  <c:v>43466</c:v>
                </c:pt>
                <c:pt idx="277">
                  <c:v>43497</c:v>
                </c:pt>
                <c:pt idx="278">
                  <c:v>43525</c:v>
                </c:pt>
                <c:pt idx="279">
                  <c:v>43556</c:v>
                </c:pt>
                <c:pt idx="280">
                  <c:v>43586</c:v>
                </c:pt>
                <c:pt idx="281">
                  <c:v>43617</c:v>
                </c:pt>
                <c:pt idx="282">
                  <c:v>43647</c:v>
                </c:pt>
                <c:pt idx="283">
                  <c:v>43678</c:v>
                </c:pt>
                <c:pt idx="284">
                  <c:v>43709</c:v>
                </c:pt>
                <c:pt idx="285">
                  <c:v>43739</c:v>
                </c:pt>
                <c:pt idx="286">
                  <c:v>43770</c:v>
                </c:pt>
                <c:pt idx="287">
                  <c:v>43800</c:v>
                </c:pt>
                <c:pt idx="288">
                  <c:v>43831</c:v>
                </c:pt>
                <c:pt idx="289">
                  <c:v>43862</c:v>
                </c:pt>
                <c:pt idx="290">
                  <c:v>43891</c:v>
                </c:pt>
                <c:pt idx="291">
                  <c:v>43922</c:v>
                </c:pt>
                <c:pt idx="292">
                  <c:v>43952</c:v>
                </c:pt>
                <c:pt idx="293">
                  <c:v>43983</c:v>
                </c:pt>
                <c:pt idx="294">
                  <c:v>44013</c:v>
                </c:pt>
                <c:pt idx="295">
                  <c:v>44044</c:v>
                </c:pt>
                <c:pt idx="296">
                  <c:v>44075</c:v>
                </c:pt>
                <c:pt idx="297">
                  <c:v>44105</c:v>
                </c:pt>
                <c:pt idx="298">
                  <c:v>44136</c:v>
                </c:pt>
                <c:pt idx="299">
                  <c:v>44166</c:v>
                </c:pt>
                <c:pt idx="300">
                  <c:v>44197</c:v>
                </c:pt>
                <c:pt idx="301">
                  <c:v>44228</c:v>
                </c:pt>
                <c:pt idx="302">
                  <c:v>44256</c:v>
                </c:pt>
                <c:pt idx="303">
                  <c:v>44287</c:v>
                </c:pt>
                <c:pt idx="304">
                  <c:v>44317</c:v>
                </c:pt>
                <c:pt idx="305">
                  <c:v>44348</c:v>
                </c:pt>
                <c:pt idx="306">
                  <c:v>44378</c:v>
                </c:pt>
                <c:pt idx="307">
                  <c:v>44409</c:v>
                </c:pt>
                <c:pt idx="308">
                  <c:v>44440</c:v>
                </c:pt>
                <c:pt idx="309">
                  <c:v>44470</c:v>
                </c:pt>
                <c:pt idx="310">
                  <c:v>44501</c:v>
                </c:pt>
                <c:pt idx="311">
                  <c:v>44531</c:v>
                </c:pt>
                <c:pt idx="312">
                  <c:v>44562</c:v>
                </c:pt>
                <c:pt idx="313">
                  <c:v>44593</c:v>
                </c:pt>
                <c:pt idx="314">
                  <c:v>44621</c:v>
                </c:pt>
                <c:pt idx="315">
                  <c:v>44652</c:v>
                </c:pt>
                <c:pt idx="316">
                  <c:v>44682</c:v>
                </c:pt>
                <c:pt idx="317">
                  <c:v>44713</c:v>
                </c:pt>
                <c:pt idx="318">
                  <c:v>44743</c:v>
                </c:pt>
                <c:pt idx="319">
                  <c:v>44774</c:v>
                </c:pt>
                <c:pt idx="320">
                  <c:v>44805</c:v>
                </c:pt>
                <c:pt idx="321">
                  <c:v>44835</c:v>
                </c:pt>
                <c:pt idx="322">
                  <c:v>44866</c:v>
                </c:pt>
                <c:pt idx="323">
                  <c:v>44896</c:v>
                </c:pt>
                <c:pt idx="324">
                  <c:v>44927</c:v>
                </c:pt>
                <c:pt idx="325">
                  <c:v>44958</c:v>
                </c:pt>
                <c:pt idx="326">
                  <c:v>44986</c:v>
                </c:pt>
                <c:pt idx="327">
                  <c:v>45017</c:v>
                </c:pt>
                <c:pt idx="328">
                  <c:v>45047</c:v>
                </c:pt>
                <c:pt idx="329">
                  <c:v>45078</c:v>
                </c:pt>
                <c:pt idx="330">
                  <c:v>45108</c:v>
                </c:pt>
                <c:pt idx="331">
                  <c:v>45139</c:v>
                </c:pt>
              </c:numCache>
            </c:numRef>
          </c:cat>
          <c:val>
            <c:numRef>
              <c:f>Vencida!$K$15:$K$346</c:f>
              <c:numCache>
                <c:formatCode>0.0</c:formatCode>
                <c:ptCount val="332"/>
                <c:pt idx="0">
                  <c:v>45.947238289870768</c:v>
                </c:pt>
                <c:pt idx="1">
                  <c:v>44.145268091351596</c:v>
                </c:pt>
                <c:pt idx="2">
                  <c:v>49.110861012451835</c:v>
                </c:pt>
                <c:pt idx="3">
                  <c:v>52.635089694806396</c:v>
                </c:pt>
                <c:pt idx="4">
                  <c:v>53.549114442084999</c:v>
                </c:pt>
                <c:pt idx="5">
                  <c:v>56.204796866734085</c:v>
                </c:pt>
                <c:pt idx="6">
                  <c:v>46.152812366576171</c:v>
                </c:pt>
                <c:pt idx="7">
                  <c:v>53.392439327883636</c:v>
                </c:pt>
                <c:pt idx="8">
                  <c:v>56.659084374958155</c:v>
                </c:pt>
                <c:pt idx="9">
                  <c:v>57.89346956152886</c:v>
                </c:pt>
                <c:pt idx="10">
                  <c:v>58.996303389453431</c:v>
                </c:pt>
                <c:pt idx="11">
                  <c:v>50.422366408124844</c:v>
                </c:pt>
                <c:pt idx="12">
                  <c:v>50.606081162050344</c:v>
                </c:pt>
                <c:pt idx="13">
                  <c:v>46.973072162151908</c:v>
                </c:pt>
                <c:pt idx="14">
                  <c:v>51.34097684383724</c:v>
                </c:pt>
                <c:pt idx="15">
                  <c:v>40.660645807559376</c:v>
                </c:pt>
                <c:pt idx="16">
                  <c:v>41.24299425192595</c:v>
                </c:pt>
                <c:pt idx="17">
                  <c:v>40.522341688893107</c:v>
                </c:pt>
                <c:pt idx="18">
                  <c:v>35.564983321570253</c:v>
                </c:pt>
                <c:pt idx="19">
                  <c:v>31.701825825114582</c:v>
                </c:pt>
                <c:pt idx="20">
                  <c:v>30.394739182392328</c:v>
                </c:pt>
                <c:pt idx="21">
                  <c:v>24.5299517372368</c:v>
                </c:pt>
                <c:pt idx="22">
                  <c:v>24.180689390674985</c:v>
                </c:pt>
                <c:pt idx="23">
                  <c:v>27.213056180395128</c:v>
                </c:pt>
                <c:pt idx="24">
                  <c:v>24.630507998547174</c:v>
                </c:pt>
                <c:pt idx="25">
                  <c:v>27.608710203477969</c:v>
                </c:pt>
                <c:pt idx="26">
                  <c:v>30.801492935664243</c:v>
                </c:pt>
                <c:pt idx="27">
                  <c:v>35.614090308421368</c:v>
                </c:pt>
                <c:pt idx="28">
                  <c:v>36.082356071792077</c:v>
                </c:pt>
                <c:pt idx="29">
                  <c:v>41.049888466734018</c:v>
                </c:pt>
                <c:pt idx="30">
                  <c:v>41.467556234737714</c:v>
                </c:pt>
                <c:pt idx="31">
                  <c:v>45.324624547896121</c:v>
                </c:pt>
                <c:pt idx="32">
                  <c:v>49.422454585328978</c:v>
                </c:pt>
                <c:pt idx="33">
                  <c:v>63.353502321514696</c:v>
                </c:pt>
                <c:pt idx="34">
                  <c:v>63.360062912738215</c:v>
                </c:pt>
                <c:pt idx="35">
                  <c:v>76.33352351912049</c:v>
                </c:pt>
                <c:pt idx="36">
                  <c:v>85.402956212050128</c:v>
                </c:pt>
                <c:pt idx="37">
                  <c:v>87.229286845690638</c:v>
                </c:pt>
                <c:pt idx="38">
                  <c:v>83.635896968739928</c:v>
                </c:pt>
                <c:pt idx="39">
                  <c:v>89.587845668175049</c:v>
                </c:pt>
                <c:pt idx="40">
                  <c:v>79.647622594147037</c:v>
                </c:pt>
                <c:pt idx="41">
                  <c:v>67.817028323094064</c:v>
                </c:pt>
                <c:pt idx="42">
                  <c:v>56.971680524234273</c:v>
                </c:pt>
                <c:pt idx="43">
                  <c:v>45.738576245286737</c:v>
                </c:pt>
                <c:pt idx="44">
                  <c:v>41.999777026189236</c:v>
                </c:pt>
                <c:pt idx="45">
                  <c:v>36.047255068576931</c:v>
                </c:pt>
                <c:pt idx="46">
                  <c:v>48.764791429301425</c:v>
                </c:pt>
                <c:pt idx="47">
                  <c:v>21.639841101062117</c:v>
                </c:pt>
                <c:pt idx="48">
                  <c:v>-3.5530529356378224</c:v>
                </c:pt>
                <c:pt idx="49">
                  <c:v>-10.307732475849761</c:v>
                </c:pt>
                <c:pt idx="50">
                  <c:v>-20.061417831304595</c:v>
                </c:pt>
                <c:pt idx="51">
                  <c:v>-28.475336715576958</c:v>
                </c:pt>
                <c:pt idx="52">
                  <c:v>-28.06952309188847</c:v>
                </c:pt>
                <c:pt idx="53">
                  <c:v>-29.424385656259162</c:v>
                </c:pt>
                <c:pt idx="54">
                  <c:v>-20.091701392758026</c:v>
                </c:pt>
                <c:pt idx="55">
                  <c:v>-17.799249242897702</c:v>
                </c:pt>
                <c:pt idx="56">
                  <c:v>-15.283623239837524</c:v>
                </c:pt>
                <c:pt idx="57">
                  <c:v>-26.419224744929949</c:v>
                </c:pt>
                <c:pt idx="58">
                  <c:v>-35.556918539906704</c:v>
                </c:pt>
                <c:pt idx="59">
                  <c:v>-24.687999447241666</c:v>
                </c:pt>
                <c:pt idx="60">
                  <c:v>-13.936319791902108</c:v>
                </c:pt>
                <c:pt idx="61">
                  <c:v>-13.073267938537143</c:v>
                </c:pt>
                <c:pt idx="62">
                  <c:v>-7.1511387952885599</c:v>
                </c:pt>
                <c:pt idx="63">
                  <c:v>-4.1481970618037423</c:v>
                </c:pt>
                <c:pt idx="64">
                  <c:v>-3.4101648274765921</c:v>
                </c:pt>
                <c:pt idx="65">
                  <c:v>0.30139710272510456</c:v>
                </c:pt>
                <c:pt idx="66">
                  <c:v>-7.9278887979882455</c:v>
                </c:pt>
                <c:pt idx="67">
                  <c:v>-9.9360072909175727</c:v>
                </c:pt>
                <c:pt idx="68">
                  <c:v>-13.619232411052153</c:v>
                </c:pt>
                <c:pt idx="69">
                  <c:v>-7.1976536877580486</c:v>
                </c:pt>
                <c:pt idx="70">
                  <c:v>-7.9192501277011189</c:v>
                </c:pt>
                <c:pt idx="71">
                  <c:v>-10.956672270674758</c:v>
                </c:pt>
                <c:pt idx="72">
                  <c:v>-6.9525606859249791</c:v>
                </c:pt>
                <c:pt idx="73">
                  <c:v>-6.59072733372426</c:v>
                </c:pt>
                <c:pt idx="74">
                  <c:v>-7.1071230921913866</c:v>
                </c:pt>
                <c:pt idx="75">
                  <c:v>-7.1707257298821077</c:v>
                </c:pt>
                <c:pt idx="76">
                  <c:v>-5.7023783746924295</c:v>
                </c:pt>
                <c:pt idx="77">
                  <c:v>-6.0547966177467885</c:v>
                </c:pt>
                <c:pt idx="78">
                  <c:v>-8.1852023476758831</c:v>
                </c:pt>
                <c:pt idx="79">
                  <c:v>-9.491632266030976</c:v>
                </c:pt>
                <c:pt idx="80">
                  <c:v>-9.1597331582262882</c:v>
                </c:pt>
                <c:pt idx="81">
                  <c:v>-8.9458048308041214</c:v>
                </c:pt>
                <c:pt idx="82">
                  <c:v>-7.4636203807488641</c:v>
                </c:pt>
                <c:pt idx="83">
                  <c:v>-5.4614754795595104</c:v>
                </c:pt>
                <c:pt idx="84">
                  <c:v>-12.51309389677202</c:v>
                </c:pt>
                <c:pt idx="85">
                  <c:v>-12.01522314387951</c:v>
                </c:pt>
                <c:pt idx="86">
                  <c:v>-12.18206613176757</c:v>
                </c:pt>
                <c:pt idx="87">
                  <c:v>-12.09749393492713</c:v>
                </c:pt>
                <c:pt idx="88">
                  <c:v>-11.577883311990377</c:v>
                </c:pt>
                <c:pt idx="89">
                  <c:v>-12.916198937815764</c:v>
                </c:pt>
                <c:pt idx="90">
                  <c:v>-13.525913940586946</c:v>
                </c:pt>
                <c:pt idx="91">
                  <c:v>-11.428496103469357</c:v>
                </c:pt>
                <c:pt idx="92">
                  <c:v>-12.687058598624361</c:v>
                </c:pt>
                <c:pt idx="93">
                  <c:v>-12.865486950130858</c:v>
                </c:pt>
                <c:pt idx="94">
                  <c:v>-15.197516121567688</c:v>
                </c:pt>
                <c:pt idx="95">
                  <c:v>-17.875118433191815</c:v>
                </c:pt>
                <c:pt idx="96">
                  <c:v>-15.844416482490928</c:v>
                </c:pt>
                <c:pt idx="97">
                  <c:v>-17.510415417414308</c:v>
                </c:pt>
                <c:pt idx="98">
                  <c:v>-17.821569945490396</c:v>
                </c:pt>
                <c:pt idx="99">
                  <c:v>-15.956080737829339</c:v>
                </c:pt>
                <c:pt idx="100">
                  <c:v>-20.0451664512305</c:v>
                </c:pt>
                <c:pt idx="101">
                  <c:v>-28.298196805960686</c:v>
                </c:pt>
                <c:pt idx="102">
                  <c:v>-26.062519772439856</c:v>
                </c:pt>
                <c:pt idx="103">
                  <c:v>-33.092965749374613</c:v>
                </c:pt>
                <c:pt idx="104">
                  <c:v>-37.642529856574512</c:v>
                </c:pt>
                <c:pt idx="105">
                  <c:v>-38.352972473434846</c:v>
                </c:pt>
                <c:pt idx="106">
                  <c:v>-39.224302931804701</c:v>
                </c:pt>
                <c:pt idx="107">
                  <c:v>-45.947272679468632</c:v>
                </c:pt>
                <c:pt idx="108">
                  <c:v>-44.054542443977049</c:v>
                </c:pt>
                <c:pt idx="109">
                  <c:v>-41.607442213793142</c:v>
                </c:pt>
                <c:pt idx="110">
                  <c:v>-41.857796841659301</c:v>
                </c:pt>
                <c:pt idx="111">
                  <c:v>-42.301141465415292</c:v>
                </c:pt>
                <c:pt idx="112">
                  <c:v>-37.769087388186747</c:v>
                </c:pt>
                <c:pt idx="113">
                  <c:v>-31.975443225388062</c:v>
                </c:pt>
                <c:pt idx="114">
                  <c:v>-30.024404717142559</c:v>
                </c:pt>
                <c:pt idx="115">
                  <c:v>-24.197216187489857</c:v>
                </c:pt>
                <c:pt idx="116">
                  <c:v>-19.223937673502888</c:v>
                </c:pt>
                <c:pt idx="117">
                  <c:v>-13.841145741663581</c:v>
                </c:pt>
                <c:pt idx="118">
                  <c:v>-12.4918381978474</c:v>
                </c:pt>
                <c:pt idx="119">
                  <c:v>-7.1701309426403554</c:v>
                </c:pt>
                <c:pt idx="120">
                  <c:v>-3.8762378445498626</c:v>
                </c:pt>
                <c:pt idx="121">
                  <c:v>-3.7386509796155707</c:v>
                </c:pt>
                <c:pt idx="122">
                  <c:v>0.10912027678342895</c:v>
                </c:pt>
                <c:pt idx="123">
                  <c:v>6.0106463554238303</c:v>
                </c:pt>
                <c:pt idx="124">
                  <c:v>6.4832698153956159</c:v>
                </c:pt>
                <c:pt idx="125">
                  <c:v>8.8657326663779372</c:v>
                </c:pt>
                <c:pt idx="126">
                  <c:v>11.670192845642788</c:v>
                </c:pt>
                <c:pt idx="127">
                  <c:v>6.5936487611211447</c:v>
                </c:pt>
                <c:pt idx="128">
                  <c:v>13.699048424018585</c:v>
                </c:pt>
                <c:pt idx="129">
                  <c:v>11.767956394363793</c:v>
                </c:pt>
                <c:pt idx="130">
                  <c:v>15.884384917537076</c:v>
                </c:pt>
                <c:pt idx="131">
                  <c:v>30.061004172639002</c:v>
                </c:pt>
                <c:pt idx="132">
                  <c:v>25.440141234976821</c:v>
                </c:pt>
                <c:pt idx="133">
                  <c:v>28.056778860671841</c:v>
                </c:pt>
                <c:pt idx="134">
                  <c:v>27.864857402053488</c:v>
                </c:pt>
                <c:pt idx="135">
                  <c:v>28.668458997763338</c:v>
                </c:pt>
                <c:pt idx="136">
                  <c:v>24.554549334921234</c:v>
                </c:pt>
                <c:pt idx="137">
                  <c:v>36.455034305559877</c:v>
                </c:pt>
                <c:pt idx="138">
                  <c:v>35.387293943445172</c:v>
                </c:pt>
                <c:pt idx="139">
                  <c:v>45.15320266273514</c:v>
                </c:pt>
                <c:pt idx="140">
                  <c:v>47.170781326109335</c:v>
                </c:pt>
                <c:pt idx="141">
                  <c:v>49.00389033175091</c:v>
                </c:pt>
                <c:pt idx="142">
                  <c:v>55.869291197008579</c:v>
                </c:pt>
                <c:pt idx="143">
                  <c:v>72.424154185760614</c:v>
                </c:pt>
                <c:pt idx="144">
                  <c:v>75.759747370296026</c:v>
                </c:pt>
                <c:pt idx="145">
                  <c:v>75.734399098122708</c:v>
                </c:pt>
                <c:pt idx="146">
                  <c:v>88.629690083672102</c:v>
                </c:pt>
                <c:pt idx="147">
                  <c:v>79.669837303751166</c:v>
                </c:pt>
                <c:pt idx="148">
                  <c:v>88.012495264098987</c:v>
                </c:pt>
                <c:pt idx="149">
                  <c:v>74.655667900751297</c:v>
                </c:pt>
                <c:pt idx="150">
                  <c:v>68.302718224354635</c:v>
                </c:pt>
                <c:pt idx="151">
                  <c:v>78.301539663404753</c:v>
                </c:pt>
                <c:pt idx="152">
                  <c:v>70.537491936117306</c:v>
                </c:pt>
                <c:pt idx="153">
                  <c:v>67.572921076131252</c:v>
                </c:pt>
                <c:pt idx="154">
                  <c:v>70.605131999423747</c:v>
                </c:pt>
                <c:pt idx="155">
                  <c:v>46.724544396042205</c:v>
                </c:pt>
                <c:pt idx="156">
                  <c:v>46.916256388780596</c:v>
                </c:pt>
                <c:pt idx="157">
                  <c:v>44.352711851872357</c:v>
                </c:pt>
                <c:pt idx="158">
                  <c:v>32.673989910828936</c:v>
                </c:pt>
                <c:pt idx="159">
                  <c:v>34.423388053069516</c:v>
                </c:pt>
                <c:pt idx="160">
                  <c:v>30.232251215461417</c:v>
                </c:pt>
                <c:pt idx="161">
                  <c:v>30.666207672723743</c:v>
                </c:pt>
                <c:pt idx="162">
                  <c:v>25.518997921031698</c:v>
                </c:pt>
                <c:pt idx="163">
                  <c:v>20.856421865399483</c:v>
                </c:pt>
                <c:pt idx="164">
                  <c:v>14.763363251640854</c:v>
                </c:pt>
                <c:pt idx="165">
                  <c:v>13.97621821822257</c:v>
                </c:pt>
                <c:pt idx="166">
                  <c:v>7.2314369302157502</c:v>
                </c:pt>
                <c:pt idx="167">
                  <c:v>3.3647243011250225</c:v>
                </c:pt>
                <c:pt idx="168">
                  <c:v>0.73692899599065242</c:v>
                </c:pt>
                <c:pt idx="169">
                  <c:v>0.13556444028701264</c:v>
                </c:pt>
                <c:pt idx="170">
                  <c:v>-1.1721548079943318</c:v>
                </c:pt>
                <c:pt idx="171">
                  <c:v>-2.9557729706092459</c:v>
                </c:pt>
                <c:pt idx="172">
                  <c:v>-7.4902601467059782</c:v>
                </c:pt>
                <c:pt idx="173">
                  <c:v>-11.220170363073052</c:v>
                </c:pt>
                <c:pt idx="174">
                  <c:v>-7.8213056326920736</c:v>
                </c:pt>
                <c:pt idx="175">
                  <c:v>-13.387989472034576</c:v>
                </c:pt>
                <c:pt idx="176">
                  <c:v>-15.660901038593138</c:v>
                </c:pt>
                <c:pt idx="177">
                  <c:v>-15.902356809992781</c:v>
                </c:pt>
                <c:pt idx="178">
                  <c:v>-19.007554108545833</c:v>
                </c:pt>
                <c:pt idx="179">
                  <c:v>-19.933208989924097</c:v>
                </c:pt>
                <c:pt idx="180">
                  <c:v>-18.89077212054184</c:v>
                </c:pt>
                <c:pt idx="181">
                  <c:v>-18.486469587129832</c:v>
                </c:pt>
                <c:pt idx="182">
                  <c:v>-17.778909658624798</c:v>
                </c:pt>
                <c:pt idx="183">
                  <c:v>-15.869109467833226</c:v>
                </c:pt>
                <c:pt idx="184">
                  <c:v>-16.487765914609014</c:v>
                </c:pt>
                <c:pt idx="185">
                  <c:v>-12.660811113461918</c:v>
                </c:pt>
                <c:pt idx="186">
                  <c:v>-9.3245845700417647</c:v>
                </c:pt>
                <c:pt idx="187">
                  <c:v>-7.2487083247650617</c:v>
                </c:pt>
                <c:pt idx="188">
                  <c:v>1.5502956986720449</c:v>
                </c:pt>
                <c:pt idx="189">
                  <c:v>5.0498587187660604</c:v>
                </c:pt>
                <c:pt idx="190">
                  <c:v>5.6187266867622156</c:v>
                </c:pt>
                <c:pt idx="191">
                  <c:v>8.022914639810125</c:v>
                </c:pt>
                <c:pt idx="192">
                  <c:v>9.9805621168061549</c:v>
                </c:pt>
                <c:pt idx="193">
                  <c:v>11.79493698878656</c:v>
                </c:pt>
                <c:pt idx="194">
                  <c:v>12.497732215055748</c:v>
                </c:pt>
                <c:pt idx="195">
                  <c:v>16.139213977909776</c:v>
                </c:pt>
                <c:pt idx="196">
                  <c:v>20.570796687751752</c:v>
                </c:pt>
                <c:pt idx="197">
                  <c:v>22.392762784276727</c:v>
                </c:pt>
                <c:pt idx="198">
                  <c:v>21.553400772230887</c:v>
                </c:pt>
                <c:pt idx="199">
                  <c:v>20.876342682099121</c:v>
                </c:pt>
                <c:pt idx="200">
                  <c:v>20.412988524747647</c:v>
                </c:pt>
                <c:pt idx="201">
                  <c:v>16.087691407473542</c:v>
                </c:pt>
                <c:pt idx="202">
                  <c:v>22.321780704018309</c:v>
                </c:pt>
                <c:pt idx="203">
                  <c:v>30.859732907981964</c:v>
                </c:pt>
                <c:pt idx="204">
                  <c:v>27.598853621468592</c:v>
                </c:pt>
                <c:pt idx="205">
                  <c:v>24.615321699844017</c:v>
                </c:pt>
                <c:pt idx="206">
                  <c:v>31.560375463396554</c:v>
                </c:pt>
                <c:pt idx="207">
                  <c:v>24.949530722599093</c:v>
                </c:pt>
                <c:pt idx="208">
                  <c:v>21.102232305233358</c:v>
                </c:pt>
                <c:pt idx="209">
                  <c:v>20.598596542529066</c:v>
                </c:pt>
                <c:pt idx="210">
                  <c:v>13.38865995666572</c:v>
                </c:pt>
                <c:pt idx="211">
                  <c:v>18.699501297709247</c:v>
                </c:pt>
                <c:pt idx="212">
                  <c:v>18.39343241608961</c:v>
                </c:pt>
                <c:pt idx="213">
                  <c:v>17.191659719394025</c:v>
                </c:pt>
                <c:pt idx="214">
                  <c:v>16.774728562908649</c:v>
                </c:pt>
                <c:pt idx="215">
                  <c:v>13.13236243027265</c:v>
                </c:pt>
                <c:pt idx="216">
                  <c:v>12.03568977677017</c:v>
                </c:pt>
                <c:pt idx="217">
                  <c:v>12.850320181034419</c:v>
                </c:pt>
                <c:pt idx="218">
                  <c:v>9.4524166817338369</c:v>
                </c:pt>
                <c:pt idx="219">
                  <c:v>11.087394427017145</c:v>
                </c:pt>
                <c:pt idx="220">
                  <c:v>15.167042135754997</c:v>
                </c:pt>
                <c:pt idx="221">
                  <c:v>17.735585822408083</c:v>
                </c:pt>
                <c:pt idx="222">
                  <c:v>17.471296060790877</c:v>
                </c:pt>
                <c:pt idx="223">
                  <c:v>18.802496644002176</c:v>
                </c:pt>
                <c:pt idx="224">
                  <c:v>17.50422781983761</c:v>
                </c:pt>
                <c:pt idx="225">
                  <c:v>17.94844172994668</c:v>
                </c:pt>
                <c:pt idx="226">
                  <c:v>17.411092002097291</c:v>
                </c:pt>
                <c:pt idx="227">
                  <c:v>20.738308815698176</c:v>
                </c:pt>
                <c:pt idx="228">
                  <c:v>19.977293937278745</c:v>
                </c:pt>
                <c:pt idx="229">
                  <c:v>19.505966793959402</c:v>
                </c:pt>
                <c:pt idx="230">
                  <c:v>15.649911903376619</c:v>
                </c:pt>
                <c:pt idx="231">
                  <c:v>15.248843833210458</c:v>
                </c:pt>
                <c:pt idx="232">
                  <c:v>16.74133655928587</c:v>
                </c:pt>
                <c:pt idx="233">
                  <c:v>16.653608303357231</c:v>
                </c:pt>
                <c:pt idx="234">
                  <c:v>17.986059459516412</c:v>
                </c:pt>
                <c:pt idx="235">
                  <c:v>15.840321634790826</c:v>
                </c:pt>
                <c:pt idx="236">
                  <c:v>15.635296499383756</c:v>
                </c:pt>
                <c:pt idx="237">
                  <c:v>15.046549002910808</c:v>
                </c:pt>
                <c:pt idx="238">
                  <c:v>15.907801471324049</c:v>
                </c:pt>
                <c:pt idx="239">
                  <c:v>13.609165252032398</c:v>
                </c:pt>
                <c:pt idx="240">
                  <c:v>16.582093384286381</c:v>
                </c:pt>
                <c:pt idx="241">
                  <c:v>18.921011476694162</c:v>
                </c:pt>
                <c:pt idx="242">
                  <c:v>21.398572128968823</c:v>
                </c:pt>
                <c:pt idx="243">
                  <c:v>20.403349008872908</c:v>
                </c:pt>
                <c:pt idx="244">
                  <c:v>20.724606028714405</c:v>
                </c:pt>
                <c:pt idx="245">
                  <c:v>11.358386902023867</c:v>
                </c:pt>
                <c:pt idx="246">
                  <c:v>20.397662327003616</c:v>
                </c:pt>
                <c:pt idx="247">
                  <c:v>17.539628679707661</c:v>
                </c:pt>
                <c:pt idx="248">
                  <c:v>17.92006701468938</c:v>
                </c:pt>
                <c:pt idx="249">
                  <c:v>24.776696385282989</c:v>
                </c:pt>
                <c:pt idx="250">
                  <c:v>22.601366710297171</c:v>
                </c:pt>
                <c:pt idx="251">
                  <c:v>20.331182960125432</c:v>
                </c:pt>
                <c:pt idx="252">
                  <c:v>31.002381378090604</c:v>
                </c:pt>
                <c:pt idx="253">
                  <c:v>27.589822802746667</c:v>
                </c:pt>
                <c:pt idx="254">
                  <c:v>30.78878924312275</c:v>
                </c:pt>
                <c:pt idx="255">
                  <c:v>36.607096224689172</c:v>
                </c:pt>
                <c:pt idx="256">
                  <c:v>37.483841843263747</c:v>
                </c:pt>
                <c:pt idx="257">
                  <c:v>47.992662407728858</c:v>
                </c:pt>
                <c:pt idx="258">
                  <c:v>42.259517615269658</c:v>
                </c:pt>
                <c:pt idx="259">
                  <c:v>43.170018070313631</c:v>
                </c:pt>
                <c:pt idx="260">
                  <c:v>45.310784664850843</c:v>
                </c:pt>
                <c:pt idx="261">
                  <c:v>38.860027973373775</c:v>
                </c:pt>
                <c:pt idx="262">
                  <c:v>38.777027055640048</c:v>
                </c:pt>
                <c:pt idx="263">
                  <c:v>44.02116612527314</c:v>
                </c:pt>
                <c:pt idx="264">
                  <c:v>30.07055153451293</c:v>
                </c:pt>
                <c:pt idx="265">
                  <c:v>34.698818670871731</c:v>
                </c:pt>
                <c:pt idx="266">
                  <c:v>30.860713586117981</c:v>
                </c:pt>
                <c:pt idx="267">
                  <c:v>25.192219297868661</c:v>
                </c:pt>
                <c:pt idx="268">
                  <c:v>23.149375679466971</c:v>
                </c:pt>
                <c:pt idx="269">
                  <c:v>22.558121142006286</c:v>
                </c:pt>
                <c:pt idx="270">
                  <c:v>20.431553236090252</c:v>
                </c:pt>
                <c:pt idx="271">
                  <c:v>18.28525788242446</c:v>
                </c:pt>
                <c:pt idx="272">
                  <c:v>16.472243739906659</c:v>
                </c:pt>
                <c:pt idx="273">
                  <c:v>16.102406330243511</c:v>
                </c:pt>
                <c:pt idx="274">
                  <c:v>13.401877721804439</c:v>
                </c:pt>
                <c:pt idx="275">
                  <c:v>11.772854446144038</c:v>
                </c:pt>
                <c:pt idx="276">
                  <c:v>9.7662571474750592</c:v>
                </c:pt>
                <c:pt idx="277">
                  <c:v>4.738241622718391</c:v>
                </c:pt>
                <c:pt idx="278">
                  <c:v>5.3096093187891</c:v>
                </c:pt>
                <c:pt idx="279">
                  <c:v>6.3179093877982808</c:v>
                </c:pt>
                <c:pt idx="280">
                  <c:v>4.4659795636513167</c:v>
                </c:pt>
                <c:pt idx="281">
                  <c:v>1.3148885567753439</c:v>
                </c:pt>
                <c:pt idx="282">
                  <c:v>0.57444293024802562</c:v>
                </c:pt>
                <c:pt idx="283">
                  <c:v>-2.223917749198705</c:v>
                </c:pt>
                <c:pt idx="284">
                  <c:v>-3.1410549203064591</c:v>
                </c:pt>
                <c:pt idx="285">
                  <c:v>-0.17588368945362731</c:v>
                </c:pt>
                <c:pt idx="286">
                  <c:v>3.6494143321584573</c:v>
                </c:pt>
                <c:pt idx="287">
                  <c:v>1.6000478558135995</c:v>
                </c:pt>
                <c:pt idx="288">
                  <c:v>1.6303771747271156</c:v>
                </c:pt>
                <c:pt idx="289">
                  <c:v>4.5592487289795685</c:v>
                </c:pt>
                <c:pt idx="290">
                  <c:v>0.57289091470468634</c:v>
                </c:pt>
                <c:pt idx="291">
                  <c:v>-1.9593520289929813</c:v>
                </c:pt>
                <c:pt idx="292">
                  <c:v>-6.6136510450859163</c:v>
                </c:pt>
                <c:pt idx="293">
                  <c:v>-10.015443042366485</c:v>
                </c:pt>
                <c:pt idx="294">
                  <c:v>-10.100462014353283</c:v>
                </c:pt>
                <c:pt idx="295">
                  <c:v>5.1403022015308721</c:v>
                </c:pt>
                <c:pt idx="296">
                  <c:v>12.970373820955757</c:v>
                </c:pt>
                <c:pt idx="297">
                  <c:v>17.405857577336107</c:v>
                </c:pt>
                <c:pt idx="298">
                  <c:v>16.471932060930669</c:v>
                </c:pt>
                <c:pt idx="299">
                  <c:v>20.398378154406643</c:v>
                </c:pt>
                <c:pt idx="300">
                  <c:v>20.317025419908674</c:v>
                </c:pt>
                <c:pt idx="301">
                  <c:v>13.746284414237863</c:v>
                </c:pt>
                <c:pt idx="302">
                  <c:v>12.941553371551933</c:v>
                </c:pt>
                <c:pt idx="303">
                  <c:v>13.591001283528172</c:v>
                </c:pt>
                <c:pt idx="304">
                  <c:v>19.948854665116201</c:v>
                </c:pt>
                <c:pt idx="305">
                  <c:v>23.2700100246944</c:v>
                </c:pt>
                <c:pt idx="306">
                  <c:v>22.487667735578867</c:v>
                </c:pt>
                <c:pt idx="307">
                  <c:v>6.8892001714400379</c:v>
                </c:pt>
                <c:pt idx="308">
                  <c:v>-2.9368481627500103</c:v>
                </c:pt>
                <c:pt idx="309">
                  <c:v>-8.8645943767270552</c:v>
                </c:pt>
                <c:pt idx="310">
                  <c:v>-11.143574636658769</c:v>
                </c:pt>
                <c:pt idx="311">
                  <c:v>-13.048542614240958</c:v>
                </c:pt>
                <c:pt idx="312">
                  <c:v>-11.286190444315451</c:v>
                </c:pt>
                <c:pt idx="313">
                  <c:v>-10.884390386431534</c:v>
                </c:pt>
                <c:pt idx="314">
                  <c:v>-11.722761323607671</c:v>
                </c:pt>
                <c:pt idx="315">
                  <c:v>-11.487434922312659</c:v>
                </c:pt>
                <c:pt idx="316">
                  <c:v>-10.41700498294486</c:v>
                </c:pt>
                <c:pt idx="317">
                  <c:v>-7.1949401724813526</c:v>
                </c:pt>
                <c:pt idx="318">
                  <c:v>-7.2919387979813735</c:v>
                </c:pt>
                <c:pt idx="319">
                  <c:v>-5.3581798837884662</c:v>
                </c:pt>
                <c:pt idx="320">
                  <c:v>-0.87879633160501669</c:v>
                </c:pt>
                <c:pt idx="321">
                  <c:v>1.3352076002690012</c:v>
                </c:pt>
                <c:pt idx="322">
                  <c:v>4.1315545058004091</c:v>
                </c:pt>
                <c:pt idx="323">
                  <c:v>9.0454427983315213</c:v>
                </c:pt>
                <c:pt idx="324">
                  <c:v>10.293998233278614</c:v>
                </c:pt>
                <c:pt idx="325">
                  <c:v>17.053013919925391</c:v>
                </c:pt>
                <c:pt idx="326">
                  <c:v>27.327879497681536</c:v>
                </c:pt>
                <c:pt idx="327">
                  <c:v>34.344771646557035</c:v>
                </c:pt>
                <c:pt idx="328">
                  <c:v>36.208150745529792</c:v>
                </c:pt>
                <c:pt idx="329">
                  <c:v>38.658117428490556</c:v>
                </c:pt>
                <c:pt idx="330">
                  <c:v>44.004919283264854</c:v>
                </c:pt>
                <c:pt idx="331">
                  <c:v>42.730184637785783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AA9D-4495-9F39-D31C5C427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98656"/>
        <c:axId val="17603008"/>
      </c:lineChart>
      <c:dateAx>
        <c:axId val="17598656"/>
        <c:scaling>
          <c:orientation val="minMax"/>
          <c:min val="44197"/>
        </c:scaling>
        <c:delete val="0"/>
        <c:axPos val="b"/>
        <c:numFmt formatCode="mmm\-yy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D3D3D3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72146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03008"/>
        <c:crosses val="autoZero"/>
        <c:auto val="1"/>
        <c:lblOffset val="100"/>
        <c:baseTimeUnit val="months"/>
        <c:majorUnit val="1"/>
        <c:majorTimeUnit val="months"/>
      </c:dateAx>
      <c:valAx>
        <c:axId val="17603008"/>
        <c:scaling>
          <c:orientation val="minMax"/>
          <c:max val="110"/>
          <c:min val="-50"/>
        </c:scaling>
        <c:delete val="0"/>
        <c:axPos val="l"/>
        <c:majorGridlines>
          <c:spPr>
            <a:ln w="3175" cap="flat" cmpd="sng" algn="ctr">
              <a:solidFill>
                <a:srgbClr val="D3D3D3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7F7F7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598656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b"/>
      <c:layout>
        <c:manualLayout>
          <c:xMode val="edge"/>
          <c:yMode val="edge"/>
          <c:x val="6.0885719422304786E-3"/>
          <c:y val="0.89409667541557303"/>
          <c:w val="0.46867993048480855"/>
          <c:h val="7.74077513841757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72146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063462575657697E-2"/>
          <c:y val="2.5347740667976425E-2"/>
          <c:w val="0.92480769461257262"/>
          <c:h val="0.61753741739596357"/>
        </c:manualLayout>
      </c:layout>
      <c:lineChart>
        <c:grouping val="standard"/>
        <c:varyColors val="0"/>
        <c:ser>
          <c:idx val="0"/>
          <c:order val="0"/>
          <c:tx>
            <c:strRef>
              <c:f>Vencida!$S$14</c:f>
              <c:strCache>
                <c:ptCount val="1"/>
                <c:pt idx="0">
                  <c:v>Comercial</c:v>
                </c:pt>
              </c:strCache>
            </c:strRef>
          </c:tx>
          <c:spPr>
            <a:ln w="38100" cap="rnd">
              <a:solidFill>
                <a:srgbClr val="00448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4481"/>
              </a:solidFill>
              <a:ln w="38100">
                <a:solidFill>
                  <a:srgbClr val="004481"/>
                </a:solidFill>
              </a:ln>
              <a:effectLst/>
            </c:spPr>
          </c:marker>
          <c:dLbls>
            <c:dLbl>
              <c:idx val="331"/>
              <c:layout>
                <c:manualLayout>
                  <c:x val="3.0442859711152393E-3"/>
                  <c:y val="-4.0828719414181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29F-4F8E-A43C-E4FE5C63835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04481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Vencida!$R$15:$R$346</c:f>
              <c:numCache>
                <c:formatCode>mmm\-yy</c:formatCode>
                <c:ptCount val="332"/>
                <c:pt idx="0">
                  <c:v>35065</c:v>
                </c:pt>
                <c:pt idx="1">
                  <c:v>35096</c:v>
                </c:pt>
                <c:pt idx="2">
                  <c:v>35125</c:v>
                </c:pt>
                <c:pt idx="3">
                  <c:v>35156</c:v>
                </c:pt>
                <c:pt idx="4">
                  <c:v>35186</c:v>
                </c:pt>
                <c:pt idx="5">
                  <c:v>35217</c:v>
                </c:pt>
                <c:pt idx="6">
                  <c:v>35247</c:v>
                </c:pt>
                <c:pt idx="7">
                  <c:v>35278</c:v>
                </c:pt>
                <c:pt idx="8">
                  <c:v>35309</c:v>
                </c:pt>
                <c:pt idx="9">
                  <c:v>35339</c:v>
                </c:pt>
                <c:pt idx="10">
                  <c:v>35370</c:v>
                </c:pt>
                <c:pt idx="11">
                  <c:v>35400</c:v>
                </c:pt>
                <c:pt idx="12">
                  <c:v>35431</c:v>
                </c:pt>
                <c:pt idx="13">
                  <c:v>35462</c:v>
                </c:pt>
                <c:pt idx="14">
                  <c:v>35490</c:v>
                </c:pt>
                <c:pt idx="15">
                  <c:v>35521</c:v>
                </c:pt>
                <c:pt idx="16">
                  <c:v>35551</c:v>
                </c:pt>
                <c:pt idx="17">
                  <c:v>35582</c:v>
                </c:pt>
                <c:pt idx="18">
                  <c:v>35612</c:v>
                </c:pt>
                <c:pt idx="19">
                  <c:v>35643</c:v>
                </c:pt>
                <c:pt idx="20">
                  <c:v>35674</c:v>
                </c:pt>
                <c:pt idx="21">
                  <c:v>35704</c:v>
                </c:pt>
                <c:pt idx="22">
                  <c:v>35735</c:v>
                </c:pt>
                <c:pt idx="23">
                  <c:v>35765</c:v>
                </c:pt>
                <c:pt idx="24">
                  <c:v>35796</c:v>
                </c:pt>
                <c:pt idx="25">
                  <c:v>35827</c:v>
                </c:pt>
                <c:pt idx="26">
                  <c:v>35855</c:v>
                </c:pt>
                <c:pt idx="27">
                  <c:v>35886</c:v>
                </c:pt>
                <c:pt idx="28">
                  <c:v>35916</c:v>
                </c:pt>
                <c:pt idx="29">
                  <c:v>35947</c:v>
                </c:pt>
                <c:pt idx="30">
                  <c:v>35977</c:v>
                </c:pt>
                <c:pt idx="31">
                  <c:v>36008</c:v>
                </c:pt>
                <c:pt idx="32">
                  <c:v>36039</c:v>
                </c:pt>
                <c:pt idx="33">
                  <c:v>36069</c:v>
                </c:pt>
                <c:pt idx="34">
                  <c:v>36100</c:v>
                </c:pt>
                <c:pt idx="35">
                  <c:v>36130</c:v>
                </c:pt>
                <c:pt idx="36">
                  <c:v>36161</c:v>
                </c:pt>
                <c:pt idx="37">
                  <c:v>36192</c:v>
                </c:pt>
                <c:pt idx="38">
                  <c:v>36220</c:v>
                </c:pt>
                <c:pt idx="39">
                  <c:v>36251</c:v>
                </c:pt>
                <c:pt idx="40">
                  <c:v>36281</c:v>
                </c:pt>
                <c:pt idx="41">
                  <c:v>36312</c:v>
                </c:pt>
                <c:pt idx="42">
                  <c:v>36342</c:v>
                </c:pt>
                <c:pt idx="43">
                  <c:v>36373</c:v>
                </c:pt>
                <c:pt idx="44">
                  <c:v>36404</c:v>
                </c:pt>
                <c:pt idx="45">
                  <c:v>36434</c:v>
                </c:pt>
                <c:pt idx="46">
                  <c:v>36465</c:v>
                </c:pt>
                <c:pt idx="47">
                  <c:v>36495</c:v>
                </c:pt>
                <c:pt idx="48">
                  <c:v>36526</c:v>
                </c:pt>
                <c:pt idx="49">
                  <c:v>36557</c:v>
                </c:pt>
                <c:pt idx="50">
                  <c:v>36586</c:v>
                </c:pt>
                <c:pt idx="51">
                  <c:v>36617</c:v>
                </c:pt>
                <c:pt idx="52">
                  <c:v>36647</c:v>
                </c:pt>
                <c:pt idx="53">
                  <c:v>36678</c:v>
                </c:pt>
                <c:pt idx="54">
                  <c:v>36708</c:v>
                </c:pt>
                <c:pt idx="55">
                  <c:v>36739</c:v>
                </c:pt>
                <c:pt idx="56">
                  <c:v>36770</c:v>
                </c:pt>
                <c:pt idx="57">
                  <c:v>36800</c:v>
                </c:pt>
                <c:pt idx="58">
                  <c:v>36831</c:v>
                </c:pt>
                <c:pt idx="59">
                  <c:v>36861</c:v>
                </c:pt>
                <c:pt idx="60">
                  <c:v>36892</c:v>
                </c:pt>
                <c:pt idx="61">
                  <c:v>36923</c:v>
                </c:pt>
                <c:pt idx="62">
                  <c:v>36951</c:v>
                </c:pt>
                <c:pt idx="63">
                  <c:v>36982</c:v>
                </c:pt>
                <c:pt idx="64">
                  <c:v>37012</c:v>
                </c:pt>
                <c:pt idx="65">
                  <c:v>37043</c:v>
                </c:pt>
                <c:pt idx="66">
                  <c:v>37073</c:v>
                </c:pt>
                <c:pt idx="67">
                  <c:v>37104</c:v>
                </c:pt>
                <c:pt idx="68">
                  <c:v>37135</c:v>
                </c:pt>
                <c:pt idx="69">
                  <c:v>37165</c:v>
                </c:pt>
                <c:pt idx="70">
                  <c:v>37196</c:v>
                </c:pt>
                <c:pt idx="71">
                  <c:v>37226</c:v>
                </c:pt>
                <c:pt idx="72">
                  <c:v>37257</c:v>
                </c:pt>
                <c:pt idx="73">
                  <c:v>37288</c:v>
                </c:pt>
                <c:pt idx="74">
                  <c:v>37316</c:v>
                </c:pt>
                <c:pt idx="75">
                  <c:v>37347</c:v>
                </c:pt>
                <c:pt idx="76">
                  <c:v>37377</c:v>
                </c:pt>
                <c:pt idx="77">
                  <c:v>37408</c:v>
                </c:pt>
                <c:pt idx="78">
                  <c:v>37438</c:v>
                </c:pt>
                <c:pt idx="79">
                  <c:v>37469</c:v>
                </c:pt>
                <c:pt idx="80">
                  <c:v>37500</c:v>
                </c:pt>
                <c:pt idx="81">
                  <c:v>37530</c:v>
                </c:pt>
                <c:pt idx="82">
                  <c:v>37561</c:v>
                </c:pt>
                <c:pt idx="83">
                  <c:v>37591</c:v>
                </c:pt>
                <c:pt idx="84">
                  <c:v>37622</c:v>
                </c:pt>
                <c:pt idx="85">
                  <c:v>37653</c:v>
                </c:pt>
                <c:pt idx="86">
                  <c:v>37681</c:v>
                </c:pt>
                <c:pt idx="87">
                  <c:v>37712</c:v>
                </c:pt>
                <c:pt idx="88">
                  <c:v>37742</c:v>
                </c:pt>
                <c:pt idx="89">
                  <c:v>37773</c:v>
                </c:pt>
                <c:pt idx="90">
                  <c:v>37803</c:v>
                </c:pt>
                <c:pt idx="91">
                  <c:v>37834</c:v>
                </c:pt>
                <c:pt idx="92">
                  <c:v>37865</c:v>
                </c:pt>
                <c:pt idx="93">
                  <c:v>37895</c:v>
                </c:pt>
                <c:pt idx="94">
                  <c:v>37926</c:v>
                </c:pt>
                <c:pt idx="95">
                  <c:v>37956</c:v>
                </c:pt>
                <c:pt idx="96">
                  <c:v>37987</c:v>
                </c:pt>
                <c:pt idx="97">
                  <c:v>38018</c:v>
                </c:pt>
                <c:pt idx="98">
                  <c:v>38047</c:v>
                </c:pt>
                <c:pt idx="99">
                  <c:v>38078</c:v>
                </c:pt>
                <c:pt idx="100">
                  <c:v>38108</c:v>
                </c:pt>
                <c:pt idx="101">
                  <c:v>38139</c:v>
                </c:pt>
                <c:pt idx="102">
                  <c:v>38169</c:v>
                </c:pt>
                <c:pt idx="103">
                  <c:v>38200</c:v>
                </c:pt>
                <c:pt idx="104">
                  <c:v>38231</c:v>
                </c:pt>
                <c:pt idx="105">
                  <c:v>38261</c:v>
                </c:pt>
                <c:pt idx="106">
                  <c:v>38292</c:v>
                </c:pt>
                <c:pt idx="107">
                  <c:v>38322</c:v>
                </c:pt>
                <c:pt idx="108">
                  <c:v>38353</c:v>
                </c:pt>
                <c:pt idx="109">
                  <c:v>38384</c:v>
                </c:pt>
                <c:pt idx="110">
                  <c:v>38412</c:v>
                </c:pt>
                <c:pt idx="111">
                  <c:v>38443</c:v>
                </c:pt>
                <c:pt idx="112">
                  <c:v>38473</c:v>
                </c:pt>
                <c:pt idx="113">
                  <c:v>38504</c:v>
                </c:pt>
                <c:pt idx="114">
                  <c:v>38534</c:v>
                </c:pt>
                <c:pt idx="115">
                  <c:v>38565</c:v>
                </c:pt>
                <c:pt idx="116">
                  <c:v>38596</c:v>
                </c:pt>
                <c:pt idx="117">
                  <c:v>38626</c:v>
                </c:pt>
                <c:pt idx="118">
                  <c:v>38657</c:v>
                </c:pt>
                <c:pt idx="119">
                  <c:v>38687</c:v>
                </c:pt>
                <c:pt idx="120">
                  <c:v>38718</c:v>
                </c:pt>
                <c:pt idx="121">
                  <c:v>38749</c:v>
                </c:pt>
                <c:pt idx="122">
                  <c:v>38777</c:v>
                </c:pt>
                <c:pt idx="123">
                  <c:v>38808</c:v>
                </c:pt>
                <c:pt idx="124">
                  <c:v>38838</c:v>
                </c:pt>
                <c:pt idx="125">
                  <c:v>38869</c:v>
                </c:pt>
                <c:pt idx="126">
                  <c:v>38899</c:v>
                </c:pt>
                <c:pt idx="127">
                  <c:v>38930</c:v>
                </c:pt>
                <c:pt idx="128">
                  <c:v>38961</c:v>
                </c:pt>
                <c:pt idx="129">
                  <c:v>38991</c:v>
                </c:pt>
                <c:pt idx="130">
                  <c:v>39022</c:v>
                </c:pt>
                <c:pt idx="131">
                  <c:v>39052</c:v>
                </c:pt>
                <c:pt idx="132">
                  <c:v>39083</c:v>
                </c:pt>
                <c:pt idx="133">
                  <c:v>39114</c:v>
                </c:pt>
                <c:pt idx="134">
                  <c:v>39142</c:v>
                </c:pt>
                <c:pt idx="135">
                  <c:v>39173</c:v>
                </c:pt>
                <c:pt idx="136">
                  <c:v>39203</c:v>
                </c:pt>
                <c:pt idx="137">
                  <c:v>39234</c:v>
                </c:pt>
                <c:pt idx="138">
                  <c:v>39264</c:v>
                </c:pt>
                <c:pt idx="139">
                  <c:v>39295</c:v>
                </c:pt>
                <c:pt idx="140">
                  <c:v>39326</c:v>
                </c:pt>
                <c:pt idx="141">
                  <c:v>39356</c:v>
                </c:pt>
                <c:pt idx="142">
                  <c:v>39387</c:v>
                </c:pt>
                <c:pt idx="143">
                  <c:v>39417</c:v>
                </c:pt>
                <c:pt idx="144">
                  <c:v>39448</c:v>
                </c:pt>
                <c:pt idx="145">
                  <c:v>39479</c:v>
                </c:pt>
                <c:pt idx="146">
                  <c:v>39508</c:v>
                </c:pt>
                <c:pt idx="147">
                  <c:v>39539</c:v>
                </c:pt>
                <c:pt idx="148">
                  <c:v>39569</c:v>
                </c:pt>
                <c:pt idx="149">
                  <c:v>39600</c:v>
                </c:pt>
                <c:pt idx="150">
                  <c:v>39630</c:v>
                </c:pt>
                <c:pt idx="151">
                  <c:v>39661</c:v>
                </c:pt>
                <c:pt idx="152">
                  <c:v>39692</c:v>
                </c:pt>
                <c:pt idx="153">
                  <c:v>39722</c:v>
                </c:pt>
                <c:pt idx="154">
                  <c:v>39753</c:v>
                </c:pt>
                <c:pt idx="155">
                  <c:v>39783</c:v>
                </c:pt>
                <c:pt idx="156">
                  <c:v>39814</c:v>
                </c:pt>
                <c:pt idx="157">
                  <c:v>39845</c:v>
                </c:pt>
                <c:pt idx="158">
                  <c:v>39873</c:v>
                </c:pt>
                <c:pt idx="159">
                  <c:v>39904</c:v>
                </c:pt>
                <c:pt idx="160">
                  <c:v>39934</c:v>
                </c:pt>
                <c:pt idx="161">
                  <c:v>39965</c:v>
                </c:pt>
                <c:pt idx="162">
                  <c:v>39995</c:v>
                </c:pt>
                <c:pt idx="163">
                  <c:v>40026</c:v>
                </c:pt>
                <c:pt idx="164">
                  <c:v>40057</c:v>
                </c:pt>
                <c:pt idx="165">
                  <c:v>40087</c:v>
                </c:pt>
                <c:pt idx="166">
                  <c:v>40118</c:v>
                </c:pt>
                <c:pt idx="167">
                  <c:v>40148</c:v>
                </c:pt>
                <c:pt idx="168">
                  <c:v>40179</c:v>
                </c:pt>
                <c:pt idx="169">
                  <c:v>40210</c:v>
                </c:pt>
                <c:pt idx="170">
                  <c:v>40238</c:v>
                </c:pt>
                <c:pt idx="171">
                  <c:v>40269</c:v>
                </c:pt>
                <c:pt idx="172">
                  <c:v>40299</c:v>
                </c:pt>
                <c:pt idx="173">
                  <c:v>40330</c:v>
                </c:pt>
                <c:pt idx="174">
                  <c:v>40360</c:v>
                </c:pt>
                <c:pt idx="175">
                  <c:v>40391</c:v>
                </c:pt>
                <c:pt idx="176">
                  <c:v>40422</c:v>
                </c:pt>
                <c:pt idx="177">
                  <c:v>40452</c:v>
                </c:pt>
                <c:pt idx="178">
                  <c:v>40483</c:v>
                </c:pt>
                <c:pt idx="179">
                  <c:v>40513</c:v>
                </c:pt>
                <c:pt idx="180">
                  <c:v>40544</c:v>
                </c:pt>
                <c:pt idx="181">
                  <c:v>40575</c:v>
                </c:pt>
                <c:pt idx="182">
                  <c:v>40603</c:v>
                </c:pt>
                <c:pt idx="183">
                  <c:v>40634</c:v>
                </c:pt>
                <c:pt idx="184">
                  <c:v>40664</c:v>
                </c:pt>
                <c:pt idx="185">
                  <c:v>40695</c:v>
                </c:pt>
                <c:pt idx="186">
                  <c:v>40725</c:v>
                </c:pt>
                <c:pt idx="187">
                  <c:v>40756</c:v>
                </c:pt>
                <c:pt idx="188">
                  <c:v>40787</c:v>
                </c:pt>
                <c:pt idx="189">
                  <c:v>40817</c:v>
                </c:pt>
                <c:pt idx="190">
                  <c:v>40848</c:v>
                </c:pt>
                <c:pt idx="191">
                  <c:v>40878</c:v>
                </c:pt>
                <c:pt idx="192">
                  <c:v>40909</c:v>
                </c:pt>
                <c:pt idx="193">
                  <c:v>40940</c:v>
                </c:pt>
                <c:pt idx="194">
                  <c:v>40969</c:v>
                </c:pt>
                <c:pt idx="195">
                  <c:v>41000</c:v>
                </c:pt>
                <c:pt idx="196">
                  <c:v>41030</c:v>
                </c:pt>
                <c:pt idx="197">
                  <c:v>41061</c:v>
                </c:pt>
                <c:pt idx="198">
                  <c:v>41091</c:v>
                </c:pt>
                <c:pt idx="199">
                  <c:v>41122</c:v>
                </c:pt>
                <c:pt idx="200">
                  <c:v>41153</c:v>
                </c:pt>
                <c:pt idx="201">
                  <c:v>41183</c:v>
                </c:pt>
                <c:pt idx="202">
                  <c:v>41214</c:v>
                </c:pt>
                <c:pt idx="203">
                  <c:v>41244</c:v>
                </c:pt>
                <c:pt idx="204">
                  <c:v>41275</c:v>
                </c:pt>
                <c:pt idx="205">
                  <c:v>41306</c:v>
                </c:pt>
                <c:pt idx="206">
                  <c:v>41334</c:v>
                </c:pt>
                <c:pt idx="207">
                  <c:v>41365</c:v>
                </c:pt>
                <c:pt idx="208">
                  <c:v>41395</c:v>
                </c:pt>
                <c:pt idx="209">
                  <c:v>41426</c:v>
                </c:pt>
                <c:pt idx="210">
                  <c:v>41456</c:v>
                </c:pt>
                <c:pt idx="211">
                  <c:v>41487</c:v>
                </c:pt>
                <c:pt idx="212">
                  <c:v>41518</c:v>
                </c:pt>
                <c:pt idx="213">
                  <c:v>41548</c:v>
                </c:pt>
                <c:pt idx="214">
                  <c:v>41579</c:v>
                </c:pt>
                <c:pt idx="215">
                  <c:v>41609</c:v>
                </c:pt>
                <c:pt idx="216">
                  <c:v>41640</c:v>
                </c:pt>
                <c:pt idx="217">
                  <c:v>41671</c:v>
                </c:pt>
                <c:pt idx="218">
                  <c:v>41699</c:v>
                </c:pt>
                <c:pt idx="219">
                  <c:v>41730</c:v>
                </c:pt>
                <c:pt idx="220">
                  <c:v>41760</c:v>
                </c:pt>
                <c:pt idx="221">
                  <c:v>41791</c:v>
                </c:pt>
                <c:pt idx="222">
                  <c:v>41821</c:v>
                </c:pt>
                <c:pt idx="223">
                  <c:v>41852</c:v>
                </c:pt>
                <c:pt idx="224">
                  <c:v>41883</c:v>
                </c:pt>
                <c:pt idx="225">
                  <c:v>41913</c:v>
                </c:pt>
                <c:pt idx="226">
                  <c:v>41944</c:v>
                </c:pt>
                <c:pt idx="227">
                  <c:v>41974</c:v>
                </c:pt>
                <c:pt idx="228">
                  <c:v>42005</c:v>
                </c:pt>
                <c:pt idx="229">
                  <c:v>42036</c:v>
                </c:pt>
                <c:pt idx="230">
                  <c:v>42064</c:v>
                </c:pt>
                <c:pt idx="231">
                  <c:v>42095</c:v>
                </c:pt>
                <c:pt idx="232">
                  <c:v>42125</c:v>
                </c:pt>
                <c:pt idx="233">
                  <c:v>42156</c:v>
                </c:pt>
                <c:pt idx="234">
                  <c:v>42186</c:v>
                </c:pt>
                <c:pt idx="235">
                  <c:v>42217</c:v>
                </c:pt>
                <c:pt idx="236">
                  <c:v>42248</c:v>
                </c:pt>
                <c:pt idx="237">
                  <c:v>42278</c:v>
                </c:pt>
                <c:pt idx="238">
                  <c:v>42309</c:v>
                </c:pt>
                <c:pt idx="239">
                  <c:v>42339</c:v>
                </c:pt>
                <c:pt idx="240">
                  <c:v>42370</c:v>
                </c:pt>
                <c:pt idx="241">
                  <c:v>42401</c:v>
                </c:pt>
                <c:pt idx="242">
                  <c:v>42430</c:v>
                </c:pt>
                <c:pt idx="243">
                  <c:v>42461</c:v>
                </c:pt>
                <c:pt idx="244">
                  <c:v>42491</c:v>
                </c:pt>
                <c:pt idx="245">
                  <c:v>42522</c:v>
                </c:pt>
                <c:pt idx="246">
                  <c:v>42552</c:v>
                </c:pt>
                <c:pt idx="247">
                  <c:v>42583</c:v>
                </c:pt>
                <c:pt idx="248">
                  <c:v>42614</c:v>
                </c:pt>
                <c:pt idx="249">
                  <c:v>42644</c:v>
                </c:pt>
                <c:pt idx="250">
                  <c:v>42675</c:v>
                </c:pt>
                <c:pt idx="251">
                  <c:v>42705</c:v>
                </c:pt>
                <c:pt idx="252">
                  <c:v>42736</c:v>
                </c:pt>
                <c:pt idx="253">
                  <c:v>42767</c:v>
                </c:pt>
                <c:pt idx="254">
                  <c:v>42795</c:v>
                </c:pt>
                <c:pt idx="255">
                  <c:v>42826</c:v>
                </c:pt>
                <c:pt idx="256">
                  <c:v>42856</c:v>
                </c:pt>
                <c:pt idx="257">
                  <c:v>42887</c:v>
                </c:pt>
                <c:pt idx="258">
                  <c:v>42917</c:v>
                </c:pt>
                <c:pt idx="259">
                  <c:v>42948</c:v>
                </c:pt>
                <c:pt idx="260">
                  <c:v>42979</c:v>
                </c:pt>
                <c:pt idx="261">
                  <c:v>43009</c:v>
                </c:pt>
                <c:pt idx="262">
                  <c:v>43040</c:v>
                </c:pt>
                <c:pt idx="263">
                  <c:v>43070</c:v>
                </c:pt>
                <c:pt idx="264">
                  <c:v>43101</c:v>
                </c:pt>
                <c:pt idx="265">
                  <c:v>43132</c:v>
                </c:pt>
                <c:pt idx="266">
                  <c:v>43160</c:v>
                </c:pt>
                <c:pt idx="267">
                  <c:v>43191</c:v>
                </c:pt>
                <c:pt idx="268">
                  <c:v>43221</c:v>
                </c:pt>
                <c:pt idx="269">
                  <c:v>43252</c:v>
                </c:pt>
                <c:pt idx="270">
                  <c:v>43282</c:v>
                </c:pt>
                <c:pt idx="271">
                  <c:v>43313</c:v>
                </c:pt>
                <c:pt idx="272">
                  <c:v>43344</c:v>
                </c:pt>
                <c:pt idx="273">
                  <c:v>43374</c:v>
                </c:pt>
                <c:pt idx="274">
                  <c:v>43405</c:v>
                </c:pt>
                <c:pt idx="275">
                  <c:v>43435</c:v>
                </c:pt>
                <c:pt idx="276">
                  <c:v>43466</c:v>
                </c:pt>
                <c:pt idx="277">
                  <c:v>43497</c:v>
                </c:pt>
                <c:pt idx="278">
                  <c:v>43525</c:v>
                </c:pt>
                <c:pt idx="279">
                  <c:v>43556</c:v>
                </c:pt>
                <c:pt idx="280">
                  <c:v>43586</c:v>
                </c:pt>
                <c:pt idx="281">
                  <c:v>43617</c:v>
                </c:pt>
                <c:pt idx="282">
                  <c:v>43647</c:v>
                </c:pt>
                <c:pt idx="283">
                  <c:v>43678</c:v>
                </c:pt>
                <c:pt idx="284">
                  <c:v>43709</c:v>
                </c:pt>
                <c:pt idx="285">
                  <c:v>43739</c:v>
                </c:pt>
                <c:pt idx="286">
                  <c:v>43770</c:v>
                </c:pt>
                <c:pt idx="287">
                  <c:v>43800</c:v>
                </c:pt>
                <c:pt idx="288">
                  <c:v>43831</c:v>
                </c:pt>
                <c:pt idx="289">
                  <c:v>43862</c:v>
                </c:pt>
                <c:pt idx="290">
                  <c:v>43891</c:v>
                </c:pt>
                <c:pt idx="291">
                  <c:v>43922</c:v>
                </c:pt>
                <c:pt idx="292">
                  <c:v>43952</c:v>
                </c:pt>
                <c:pt idx="293">
                  <c:v>43983</c:v>
                </c:pt>
                <c:pt idx="294">
                  <c:v>44013</c:v>
                </c:pt>
                <c:pt idx="295">
                  <c:v>44044</c:v>
                </c:pt>
                <c:pt idx="296">
                  <c:v>44075</c:v>
                </c:pt>
                <c:pt idx="297">
                  <c:v>44105</c:v>
                </c:pt>
                <c:pt idx="298">
                  <c:v>44136</c:v>
                </c:pt>
                <c:pt idx="299">
                  <c:v>44166</c:v>
                </c:pt>
                <c:pt idx="300">
                  <c:v>44197</c:v>
                </c:pt>
                <c:pt idx="301">
                  <c:v>44228</c:v>
                </c:pt>
                <c:pt idx="302">
                  <c:v>44256</c:v>
                </c:pt>
                <c:pt idx="303">
                  <c:v>44287</c:v>
                </c:pt>
                <c:pt idx="304">
                  <c:v>44317</c:v>
                </c:pt>
                <c:pt idx="305">
                  <c:v>44348</c:v>
                </c:pt>
                <c:pt idx="306">
                  <c:v>44378</c:v>
                </c:pt>
                <c:pt idx="307">
                  <c:v>44409</c:v>
                </c:pt>
                <c:pt idx="308">
                  <c:v>44440</c:v>
                </c:pt>
                <c:pt idx="309">
                  <c:v>44470</c:v>
                </c:pt>
                <c:pt idx="310">
                  <c:v>44501</c:v>
                </c:pt>
                <c:pt idx="311">
                  <c:v>44531</c:v>
                </c:pt>
                <c:pt idx="312">
                  <c:v>44562</c:v>
                </c:pt>
                <c:pt idx="313">
                  <c:v>44593</c:v>
                </c:pt>
                <c:pt idx="314">
                  <c:v>44621</c:v>
                </c:pt>
                <c:pt idx="315">
                  <c:v>44652</c:v>
                </c:pt>
                <c:pt idx="316">
                  <c:v>44682</c:v>
                </c:pt>
                <c:pt idx="317">
                  <c:v>44713</c:v>
                </c:pt>
                <c:pt idx="318">
                  <c:v>44743</c:v>
                </c:pt>
                <c:pt idx="319">
                  <c:v>44774</c:v>
                </c:pt>
                <c:pt idx="320">
                  <c:v>44805</c:v>
                </c:pt>
                <c:pt idx="321">
                  <c:v>44835</c:v>
                </c:pt>
                <c:pt idx="322">
                  <c:v>44866</c:v>
                </c:pt>
                <c:pt idx="323">
                  <c:v>44896</c:v>
                </c:pt>
                <c:pt idx="324">
                  <c:v>44927</c:v>
                </c:pt>
                <c:pt idx="325">
                  <c:v>44958</c:v>
                </c:pt>
                <c:pt idx="326">
                  <c:v>44986</c:v>
                </c:pt>
                <c:pt idx="327">
                  <c:v>45017</c:v>
                </c:pt>
                <c:pt idx="328">
                  <c:v>45047</c:v>
                </c:pt>
                <c:pt idx="329">
                  <c:v>45078</c:v>
                </c:pt>
                <c:pt idx="330">
                  <c:v>45108</c:v>
                </c:pt>
                <c:pt idx="331">
                  <c:v>45139</c:v>
                </c:pt>
              </c:numCache>
            </c:numRef>
          </c:cat>
          <c:val>
            <c:numRef>
              <c:f>Vencida!$S$15:$S$346</c:f>
              <c:numCache>
                <c:formatCode>0.0</c:formatCode>
                <c:ptCount val="332"/>
                <c:pt idx="0">
                  <c:v>45.720575386338368</c:v>
                </c:pt>
                <c:pt idx="1">
                  <c:v>44.499343010984717</c:v>
                </c:pt>
                <c:pt idx="2">
                  <c:v>41.430572877541607</c:v>
                </c:pt>
                <c:pt idx="3">
                  <c:v>39.850862916924825</c:v>
                </c:pt>
                <c:pt idx="4">
                  <c:v>38.202591464791965</c:v>
                </c:pt>
                <c:pt idx="5">
                  <c:v>35.904089301179823</c:v>
                </c:pt>
                <c:pt idx="6">
                  <c:v>32.504965474341134</c:v>
                </c:pt>
                <c:pt idx="7">
                  <c:v>29.335975736653808</c:v>
                </c:pt>
                <c:pt idx="8">
                  <c:v>26.685541104752659</c:v>
                </c:pt>
                <c:pt idx="9">
                  <c:v>24.185408863991142</c:v>
                </c:pt>
                <c:pt idx="10">
                  <c:v>24.559313097785491</c:v>
                </c:pt>
                <c:pt idx="11">
                  <c:v>30.034412020681799</c:v>
                </c:pt>
                <c:pt idx="12">
                  <c:v>28.747120135967577</c:v>
                </c:pt>
                <c:pt idx="13">
                  <c:v>28.604932197237616</c:v>
                </c:pt>
                <c:pt idx="14">
                  <c:v>26.505702892576039</c:v>
                </c:pt>
                <c:pt idx="15">
                  <c:v>25.615700786036257</c:v>
                </c:pt>
                <c:pt idx="16">
                  <c:v>25.505245189088541</c:v>
                </c:pt>
                <c:pt idx="17">
                  <c:v>27.085801979783653</c:v>
                </c:pt>
                <c:pt idx="18">
                  <c:v>27.457010752402098</c:v>
                </c:pt>
                <c:pt idx="19">
                  <c:v>28.233287960800482</c:v>
                </c:pt>
                <c:pt idx="20">
                  <c:v>31.252095497725492</c:v>
                </c:pt>
                <c:pt idx="21">
                  <c:v>34.212064644978426</c:v>
                </c:pt>
                <c:pt idx="22">
                  <c:v>33.003407171987533</c:v>
                </c:pt>
                <c:pt idx="23">
                  <c:v>26.806879954244138</c:v>
                </c:pt>
                <c:pt idx="24">
                  <c:v>20.829955028577032</c:v>
                </c:pt>
                <c:pt idx="25">
                  <c:v>25.724074453565422</c:v>
                </c:pt>
                <c:pt idx="26">
                  <c:v>25.970946714771401</c:v>
                </c:pt>
                <c:pt idx="27">
                  <c:v>26.908808445455023</c:v>
                </c:pt>
                <c:pt idx="28">
                  <c:v>26.714358554753034</c:v>
                </c:pt>
                <c:pt idx="29">
                  <c:v>22.567891704545033</c:v>
                </c:pt>
                <c:pt idx="30">
                  <c:v>21.115546129086482</c:v>
                </c:pt>
                <c:pt idx="31">
                  <c:v>19.357178807247394</c:v>
                </c:pt>
                <c:pt idx="32">
                  <c:v>17.239330850012905</c:v>
                </c:pt>
                <c:pt idx="33">
                  <c:v>13.824856858696364</c:v>
                </c:pt>
                <c:pt idx="34">
                  <c:v>10.537028772971155</c:v>
                </c:pt>
                <c:pt idx="35">
                  <c:v>6.2998900165165423</c:v>
                </c:pt>
                <c:pt idx="36">
                  <c:v>10.6621271710043</c:v>
                </c:pt>
                <c:pt idx="37">
                  <c:v>3.8547865542406043</c:v>
                </c:pt>
                <c:pt idx="38">
                  <c:v>1.3493870526685328</c:v>
                </c:pt>
                <c:pt idx="39">
                  <c:v>-0.22946693421960163</c:v>
                </c:pt>
                <c:pt idx="40">
                  <c:v>-1.7423258758792883</c:v>
                </c:pt>
                <c:pt idx="41">
                  <c:v>-0.3869460450598865</c:v>
                </c:pt>
                <c:pt idx="42">
                  <c:v>-0.6419966893245288</c:v>
                </c:pt>
                <c:pt idx="43">
                  <c:v>-1.9021062098456269</c:v>
                </c:pt>
                <c:pt idx="44">
                  <c:v>-1.3439235052362903</c:v>
                </c:pt>
                <c:pt idx="45">
                  <c:v>-2.6217625069621988</c:v>
                </c:pt>
                <c:pt idx="46">
                  <c:v>-1.033081237644339</c:v>
                </c:pt>
                <c:pt idx="47">
                  <c:v>-0.11053519913328103</c:v>
                </c:pt>
                <c:pt idx="48">
                  <c:v>-2.7670967708206149</c:v>
                </c:pt>
                <c:pt idx="49">
                  <c:v>-3.5040857712695299</c:v>
                </c:pt>
                <c:pt idx="50">
                  <c:v>-2.638977318086944</c:v>
                </c:pt>
                <c:pt idx="51">
                  <c:v>-2.6407686647306008</c:v>
                </c:pt>
                <c:pt idx="52">
                  <c:v>-2.1845221328282207</c:v>
                </c:pt>
                <c:pt idx="53">
                  <c:v>-2.6783205656256541</c:v>
                </c:pt>
                <c:pt idx="54">
                  <c:v>-2.4840924512178901</c:v>
                </c:pt>
                <c:pt idx="55">
                  <c:v>-0.93591917462319429</c:v>
                </c:pt>
                <c:pt idx="56">
                  <c:v>-2.6224181594863722</c:v>
                </c:pt>
                <c:pt idx="57">
                  <c:v>-2.9587477785734961</c:v>
                </c:pt>
                <c:pt idx="58">
                  <c:v>-3.8640942645107259</c:v>
                </c:pt>
                <c:pt idx="59">
                  <c:v>-1.5064297575214596</c:v>
                </c:pt>
                <c:pt idx="60">
                  <c:v>1.0062414198742431E-2</c:v>
                </c:pt>
                <c:pt idx="61">
                  <c:v>1.8941323852223348</c:v>
                </c:pt>
                <c:pt idx="62">
                  <c:v>2.8573806744655883</c:v>
                </c:pt>
                <c:pt idx="63">
                  <c:v>2.2172566825630895</c:v>
                </c:pt>
                <c:pt idx="64">
                  <c:v>1.353273189000376</c:v>
                </c:pt>
                <c:pt idx="65">
                  <c:v>2.4357216055719277</c:v>
                </c:pt>
                <c:pt idx="66">
                  <c:v>1.6541035564223989</c:v>
                </c:pt>
                <c:pt idx="67">
                  <c:v>1.1233352659260731</c:v>
                </c:pt>
                <c:pt idx="68">
                  <c:v>0.49593503668081951</c:v>
                </c:pt>
                <c:pt idx="69">
                  <c:v>2.4202142368193051</c:v>
                </c:pt>
                <c:pt idx="70">
                  <c:v>2.6890177349416149</c:v>
                </c:pt>
                <c:pt idx="71">
                  <c:v>0.35032684831246286</c:v>
                </c:pt>
                <c:pt idx="72">
                  <c:v>2.0085010585777923</c:v>
                </c:pt>
                <c:pt idx="73">
                  <c:v>2.6244709146772749</c:v>
                </c:pt>
                <c:pt idx="74">
                  <c:v>2.3339190614751288</c:v>
                </c:pt>
                <c:pt idx="75">
                  <c:v>2.9541353764175113</c:v>
                </c:pt>
                <c:pt idx="76">
                  <c:v>2.5032076991819707</c:v>
                </c:pt>
                <c:pt idx="77">
                  <c:v>2.5587955930543131</c:v>
                </c:pt>
                <c:pt idx="78">
                  <c:v>5.462097444250503</c:v>
                </c:pt>
                <c:pt idx="79">
                  <c:v>5.7328230550416208</c:v>
                </c:pt>
                <c:pt idx="80">
                  <c:v>7.7849361771113621</c:v>
                </c:pt>
                <c:pt idx="81">
                  <c:v>7.9648594148340663</c:v>
                </c:pt>
                <c:pt idx="82">
                  <c:v>9.6464231902984068</c:v>
                </c:pt>
                <c:pt idx="83">
                  <c:v>11.650694943586657</c:v>
                </c:pt>
                <c:pt idx="84">
                  <c:v>11.23020343614607</c:v>
                </c:pt>
                <c:pt idx="85">
                  <c:v>11.500609896613085</c:v>
                </c:pt>
                <c:pt idx="86">
                  <c:v>12.432168224110839</c:v>
                </c:pt>
                <c:pt idx="87">
                  <c:v>14.023307623450833</c:v>
                </c:pt>
                <c:pt idx="88">
                  <c:v>15.261981414071798</c:v>
                </c:pt>
                <c:pt idx="89">
                  <c:v>12.762999908613011</c:v>
                </c:pt>
                <c:pt idx="90">
                  <c:v>11.025954256851506</c:v>
                </c:pt>
                <c:pt idx="91">
                  <c:v>10.609544019916498</c:v>
                </c:pt>
                <c:pt idx="92">
                  <c:v>8.9604566609758081</c:v>
                </c:pt>
                <c:pt idx="93">
                  <c:v>10.544496570135323</c:v>
                </c:pt>
                <c:pt idx="94">
                  <c:v>8.9372371192345383</c:v>
                </c:pt>
                <c:pt idx="95">
                  <c:v>7.4321048246929422</c:v>
                </c:pt>
                <c:pt idx="96">
                  <c:v>15.045606291716382</c:v>
                </c:pt>
                <c:pt idx="97">
                  <c:v>15.520574447093253</c:v>
                </c:pt>
                <c:pt idx="98">
                  <c:v>12.966161342263533</c:v>
                </c:pt>
                <c:pt idx="99">
                  <c:v>12.845005903735625</c:v>
                </c:pt>
                <c:pt idx="100">
                  <c:v>14.564323941890777</c:v>
                </c:pt>
                <c:pt idx="101">
                  <c:v>18.464231378179761</c:v>
                </c:pt>
                <c:pt idx="102">
                  <c:v>19.819178840093571</c:v>
                </c:pt>
                <c:pt idx="103">
                  <c:v>21.357945286762288</c:v>
                </c:pt>
                <c:pt idx="104">
                  <c:v>22.693304800026397</c:v>
                </c:pt>
                <c:pt idx="105">
                  <c:v>21.727110041078774</c:v>
                </c:pt>
                <c:pt idx="106">
                  <c:v>23.894572012113116</c:v>
                </c:pt>
                <c:pt idx="107">
                  <c:v>26.458994029630034</c:v>
                </c:pt>
                <c:pt idx="108">
                  <c:v>17.842529739316987</c:v>
                </c:pt>
                <c:pt idx="109">
                  <c:v>16.996782080052128</c:v>
                </c:pt>
                <c:pt idx="110">
                  <c:v>20.998949531668558</c:v>
                </c:pt>
                <c:pt idx="111">
                  <c:v>20.790948137935629</c:v>
                </c:pt>
                <c:pt idx="112">
                  <c:v>19.440376272129029</c:v>
                </c:pt>
                <c:pt idx="113">
                  <c:v>18.731072099407228</c:v>
                </c:pt>
                <c:pt idx="114">
                  <c:v>16.376895069294079</c:v>
                </c:pt>
                <c:pt idx="115">
                  <c:v>14.160795356361859</c:v>
                </c:pt>
                <c:pt idx="116">
                  <c:v>13.837477028163178</c:v>
                </c:pt>
                <c:pt idx="117">
                  <c:v>14.237895813746505</c:v>
                </c:pt>
                <c:pt idx="118">
                  <c:v>12.906016233336445</c:v>
                </c:pt>
                <c:pt idx="119">
                  <c:v>12.631561903868686</c:v>
                </c:pt>
                <c:pt idx="120">
                  <c:v>14.333036376652501</c:v>
                </c:pt>
                <c:pt idx="121">
                  <c:v>15.874586046984376</c:v>
                </c:pt>
                <c:pt idx="122">
                  <c:v>12.742969936615438</c:v>
                </c:pt>
                <c:pt idx="123">
                  <c:v>15.671805192477152</c:v>
                </c:pt>
                <c:pt idx="124">
                  <c:v>18.314665383284122</c:v>
                </c:pt>
                <c:pt idx="125">
                  <c:v>20.076320017719013</c:v>
                </c:pt>
                <c:pt idx="126">
                  <c:v>22.964491963744422</c:v>
                </c:pt>
                <c:pt idx="127">
                  <c:v>25.376052200506678</c:v>
                </c:pt>
                <c:pt idx="128">
                  <c:v>25.865444476538983</c:v>
                </c:pt>
                <c:pt idx="129">
                  <c:v>27.193359136684663</c:v>
                </c:pt>
                <c:pt idx="130">
                  <c:v>29.3566936553662</c:v>
                </c:pt>
                <c:pt idx="131">
                  <c:v>29.255110151532051</c:v>
                </c:pt>
                <c:pt idx="132">
                  <c:v>28.139393004210092</c:v>
                </c:pt>
                <c:pt idx="133">
                  <c:v>28.372164650110903</c:v>
                </c:pt>
                <c:pt idx="134">
                  <c:v>31.283478038559394</c:v>
                </c:pt>
                <c:pt idx="135">
                  <c:v>27.918777995716383</c:v>
                </c:pt>
                <c:pt idx="136">
                  <c:v>27.307934298192251</c:v>
                </c:pt>
                <c:pt idx="137">
                  <c:v>25.274088826709516</c:v>
                </c:pt>
                <c:pt idx="138">
                  <c:v>25.073711753223634</c:v>
                </c:pt>
                <c:pt idx="139">
                  <c:v>26.181019274494147</c:v>
                </c:pt>
                <c:pt idx="140">
                  <c:v>26.852907161037123</c:v>
                </c:pt>
                <c:pt idx="141">
                  <c:v>25.114586714691782</c:v>
                </c:pt>
                <c:pt idx="142">
                  <c:v>25.168002578114042</c:v>
                </c:pt>
                <c:pt idx="143">
                  <c:v>23.396079671033249</c:v>
                </c:pt>
                <c:pt idx="144">
                  <c:v>22.628075833758231</c:v>
                </c:pt>
                <c:pt idx="145">
                  <c:v>21.483121106284543</c:v>
                </c:pt>
                <c:pt idx="146">
                  <c:v>20.982842534757324</c:v>
                </c:pt>
                <c:pt idx="147">
                  <c:v>20.729270618780987</c:v>
                </c:pt>
                <c:pt idx="148">
                  <c:v>18.688818464892123</c:v>
                </c:pt>
                <c:pt idx="149">
                  <c:v>20.311721552300369</c:v>
                </c:pt>
                <c:pt idx="150">
                  <c:v>19.02266793181542</c:v>
                </c:pt>
                <c:pt idx="151">
                  <c:v>18.73272818290917</c:v>
                </c:pt>
                <c:pt idx="152">
                  <c:v>19.261640569154537</c:v>
                </c:pt>
                <c:pt idx="153">
                  <c:v>21.964916464015189</c:v>
                </c:pt>
                <c:pt idx="154">
                  <c:v>20.792824874516043</c:v>
                </c:pt>
                <c:pt idx="155">
                  <c:v>19.767123535207148</c:v>
                </c:pt>
                <c:pt idx="156">
                  <c:v>19.850309539167228</c:v>
                </c:pt>
                <c:pt idx="157">
                  <c:v>18.682099981002381</c:v>
                </c:pt>
                <c:pt idx="158">
                  <c:v>17.382664323949285</c:v>
                </c:pt>
                <c:pt idx="159">
                  <c:v>16.445880408546017</c:v>
                </c:pt>
                <c:pt idx="160">
                  <c:v>17.733136629279244</c:v>
                </c:pt>
                <c:pt idx="161">
                  <c:v>14.391336486868568</c:v>
                </c:pt>
                <c:pt idx="162">
                  <c:v>12.425832546225465</c:v>
                </c:pt>
                <c:pt idx="163">
                  <c:v>8.0651292600441451</c:v>
                </c:pt>
                <c:pt idx="164">
                  <c:v>4.4716961650709521</c:v>
                </c:pt>
                <c:pt idx="165">
                  <c:v>1.2221773154411864</c:v>
                </c:pt>
                <c:pt idx="166">
                  <c:v>-1.0013964943906331</c:v>
                </c:pt>
                <c:pt idx="167">
                  <c:v>0.31775240990027953</c:v>
                </c:pt>
                <c:pt idx="168">
                  <c:v>-0.21398219077536851</c:v>
                </c:pt>
                <c:pt idx="169">
                  <c:v>0.19136338558696764</c:v>
                </c:pt>
                <c:pt idx="170">
                  <c:v>0.22677835703987625</c:v>
                </c:pt>
                <c:pt idx="171">
                  <c:v>1.0493241668954312</c:v>
                </c:pt>
                <c:pt idx="172">
                  <c:v>-1.4242451074579776E-2</c:v>
                </c:pt>
                <c:pt idx="173">
                  <c:v>1.6414570252440512</c:v>
                </c:pt>
                <c:pt idx="174">
                  <c:v>3.8425211938220514</c:v>
                </c:pt>
                <c:pt idx="175">
                  <c:v>7.5281709118552982</c:v>
                </c:pt>
                <c:pt idx="176">
                  <c:v>10.709435984400258</c:v>
                </c:pt>
                <c:pt idx="177">
                  <c:v>12.561490949025938</c:v>
                </c:pt>
                <c:pt idx="178">
                  <c:v>17.481591050448557</c:v>
                </c:pt>
                <c:pt idx="179">
                  <c:v>19.771215083305975</c:v>
                </c:pt>
                <c:pt idx="180">
                  <c:v>19.902972490574939</c:v>
                </c:pt>
                <c:pt idx="181">
                  <c:v>21.517399747986914</c:v>
                </c:pt>
                <c:pt idx="182">
                  <c:v>23.144112811767116</c:v>
                </c:pt>
                <c:pt idx="183">
                  <c:v>24.050559909367507</c:v>
                </c:pt>
                <c:pt idx="184">
                  <c:v>24.559028830372569</c:v>
                </c:pt>
                <c:pt idx="185">
                  <c:v>23.376078434524558</c:v>
                </c:pt>
                <c:pt idx="186">
                  <c:v>23.109823279957411</c:v>
                </c:pt>
                <c:pt idx="187">
                  <c:v>23.04351415379486</c:v>
                </c:pt>
                <c:pt idx="188">
                  <c:v>22.96994585511662</c:v>
                </c:pt>
                <c:pt idx="189">
                  <c:v>21.668568369178701</c:v>
                </c:pt>
                <c:pt idx="190">
                  <c:v>20.908918559455245</c:v>
                </c:pt>
                <c:pt idx="191">
                  <c:v>18.356600410097073</c:v>
                </c:pt>
                <c:pt idx="192">
                  <c:v>17.774049514204336</c:v>
                </c:pt>
                <c:pt idx="193">
                  <c:v>16.292540336888607</c:v>
                </c:pt>
                <c:pt idx="194">
                  <c:v>15.702576558398619</c:v>
                </c:pt>
                <c:pt idx="195">
                  <c:v>15.053835990859653</c:v>
                </c:pt>
                <c:pt idx="196">
                  <c:v>15.002265951042929</c:v>
                </c:pt>
                <c:pt idx="197">
                  <c:v>14.850706712963074</c:v>
                </c:pt>
                <c:pt idx="198">
                  <c:v>15.406282348610816</c:v>
                </c:pt>
                <c:pt idx="199">
                  <c:v>14.415807001138319</c:v>
                </c:pt>
                <c:pt idx="200">
                  <c:v>12.839587089208251</c:v>
                </c:pt>
                <c:pt idx="201">
                  <c:v>13.186065264188173</c:v>
                </c:pt>
                <c:pt idx="202">
                  <c:v>12.164831187557866</c:v>
                </c:pt>
                <c:pt idx="203">
                  <c:v>13.700096731575329</c:v>
                </c:pt>
                <c:pt idx="204">
                  <c:v>14.24087775555563</c:v>
                </c:pt>
                <c:pt idx="205">
                  <c:v>14.429232108512366</c:v>
                </c:pt>
                <c:pt idx="206">
                  <c:v>14.221291544234973</c:v>
                </c:pt>
                <c:pt idx="207">
                  <c:v>14.479189193962668</c:v>
                </c:pt>
                <c:pt idx="208">
                  <c:v>14.834605723088785</c:v>
                </c:pt>
                <c:pt idx="209">
                  <c:v>16.311211014614855</c:v>
                </c:pt>
                <c:pt idx="210">
                  <c:v>14.410296486890132</c:v>
                </c:pt>
                <c:pt idx="211">
                  <c:v>15.029593728918698</c:v>
                </c:pt>
                <c:pt idx="212">
                  <c:v>15.329563772331838</c:v>
                </c:pt>
                <c:pt idx="213">
                  <c:v>14.381361881007109</c:v>
                </c:pt>
                <c:pt idx="214">
                  <c:v>12.828828891678597</c:v>
                </c:pt>
                <c:pt idx="215">
                  <c:v>11.367776138624379</c:v>
                </c:pt>
                <c:pt idx="216">
                  <c:v>12.48346340131954</c:v>
                </c:pt>
                <c:pt idx="217">
                  <c:v>13.181236746157381</c:v>
                </c:pt>
                <c:pt idx="218">
                  <c:v>13.276732967179171</c:v>
                </c:pt>
                <c:pt idx="219">
                  <c:v>13.655524662991908</c:v>
                </c:pt>
                <c:pt idx="220">
                  <c:v>13.212303239232924</c:v>
                </c:pt>
                <c:pt idx="221">
                  <c:v>12.489644845905772</c:v>
                </c:pt>
                <c:pt idx="222">
                  <c:v>12.446476586844454</c:v>
                </c:pt>
                <c:pt idx="223">
                  <c:v>11.911914856350123</c:v>
                </c:pt>
                <c:pt idx="224">
                  <c:v>11.322043562782085</c:v>
                </c:pt>
                <c:pt idx="225">
                  <c:v>12.057268327651997</c:v>
                </c:pt>
                <c:pt idx="226">
                  <c:v>13.70385687335822</c:v>
                </c:pt>
                <c:pt idx="227">
                  <c:v>15.598552973316643</c:v>
                </c:pt>
                <c:pt idx="228">
                  <c:v>18.02144577774807</c:v>
                </c:pt>
                <c:pt idx="229">
                  <c:v>18.330701972354419</c:v>
                </c:pt>
                <c:pt idx="230">
                  <c:v>18.437187820110125</c:v>
                </c:pt>
                <c:pt idx="231">
                  <c:v>16.794173015320666</c:v>
                </c:pt>
                <c:pt idx="232">
                  <c:v>17.56105379358506</c:v>
                </c:pt>
                <c:pt idx="233">
                  <c:v>17.557024251339953</c:v>
                </c:pt>
                <c:pt idx="234">
                  <c:v>19.620362677166952</c:v>
                </c:pt>
                <c:pt idx="235">
                  <c:v>22.720493312139382</c:v>
                </c:pt>
                <c:pt idx="236">
                  <c:v>21.991815397648622</c:v>
                </c:pt>
                <c:pt idx="237">
                  <c:v>21.650251402201533</c:v>
                </c:pt>
                <c:pt idx="238">
                  <c:v>20.525492511529819</c:v>
                </c:pt>
                <c:pt idx="239">
                  <c:v>17.910537227127193</c:v>
                </c:pt>
                <c:pt idx="240">
                  <c:v>15.471603496517062</c:v>
                </c:pt>
                <c:pt idx="241">
                  <c:v>15.388174484973604</c:v>
                </c:pt>
                <c:pt idx="242">
                  <c:v>13.427953929594636</c:v>
                </c:pt>
                <c:pt idx="243">
                  <c:v>13.572881252134522</c:v>
                </c:pt>
                <c:pt idx="244">
                  <c:v>12.891197282953826</c:v>
                </c:pt>
                <c:pt idx="245">
                  <c:v>10.807853866312229</c:v>
                </c:pt>
                <c:pt idx="246">
                  <c:v>9.9678471316183135</c:v>
                </c:pt>
                <c:pt idx="247">
                  <c:v>6.3480973237250282</c:v>
                </c:pt>
                <c:pt idx="248">
                  <c:v>6.2109452879926152</c:v>
                </c:pt>
                <c:pt idx="249">
                  <c:v>5.7093557428205202</c:v>
                </c:pt>
                <c:pt idx="250">
                  <c:v>4.9185489359031607</c:v>
                </c:pt>
                <c:pt idx="251">
                  <c:v>4.0486035550783015</c:v>
                </c:pt>
                <c:pt idx="252">
                  <c:v>2.4724453462261096</c:v>
                </c:pt>
                <c:pt idx="253">
                  <c:v>1.7068981271929999</c:v>
                </c:pt>
                <c:pt idx="254">
                  <c:v>2.8393028123620212</c:v>
                </c:pt>
                <c:pt idx="255">
                  <c:v>3.5725514852357918</c:v>
                </c:pt>
                <c:pt idx="256">
                  <c:v>2.4746150889370995</c:v>
                </c:pt>
                <c:pt idx="257">
                  <c:v>3.8627111487470529</c:v>
                </c:pt>
                <c:pt idx="258">
                  <c:v>2.3692817738236442</c:v>
                </c:pt>
                <c:pt idx="259">
                  <c:v>2.2510711907786032</c:v>
                </c:pt>
                <c:pt idx="260">
                  <c:v>2.9314847178562644</c:v>
                </c:pt>
                <c:pt idx="261">
                  <c:v>2.9138142621190326</c:v>
                </c:pt>
                <c:pt idx="262">
                  <c:v>2.2726625427186065</c:v>
                </c:pt>
                <c:pt idx="263">
                  <c:v>3.3246032962320555</c:v>
                </c:pt>
                <c:pt idx="264">
                  <c:v>3.4284649256773605</c:v>
                </c:pt>
                <c:pt idx="265">
                  <c:v>3.2833176562749031</c:v>
                </c:pt>
                <c:pt idx="266">
                  <c:v>3.555698613720665</c:v>
                </c:pt>
                <c:pt idx="267">
                  <c:v>2.7585850439802755</c:v>
                </c:pt>
                <c:pt idx="268">
                  <c:v>2.6632422801680491</c:v>
                </c:pt>
                <c:pt idx="269">
                  <c:v>1.8043774759791944</c:v>
                </c:pt>
                <c:pt idx="270">
                  <c:v>1.7218636736565429</c:v>
                </c:pt>
                <c:pt idx="271">
                  <c:v>1.4850575765284617</c:v>
                </c:pt>
                <c:pt idx="272">
                  <c:v>1.0367967800639235</c:v>
                </c:pt>
                <c:pt idx="273">
                  <c:v>2.2050790477564135</c:v>
                </c:pt>
                <c:pt idx="274">
                  <c:v>3.0147325118412169</c:v>
                </c:pt>
                <c:pt idx="275">
                  <c:v>3.2213866052962459</c:v>
                </c:pt>
                <c:pt idx="276">
                  <c:v>2.49486134879308</c:v>
                </c:pt>
                <c:pt idx="277">
                  <c:v>2.9356715513645639</c:v>
                </c:pt>
                <c:pt idx="278">
                  <c:v>3.1716717538447909</c:v>
                </c:pt>
                <c:pt idx="279">
                  <c:v>3.831479702352425</c:v>
                </c:pt>
                <c:pt idx="280">
                  <c:v>4.2454670671635739</c:v>
                </c:pt>
                <c:pt idx="281">
                  <c:v>3.8663338615817082</c:v>
                </c:pt>
                <c:pt idx="282">
                  <c:v>4.3656654843889271</c:v>
                </c:pt>
                <c:pt idx="283">
                  <c:v>5.3181695031154135</c:v>
                </c:pt>
                <c:pt idx="284">
                  <c:v>5.9482369456182624</c:v>
                </c:pt>
                <c:pt idx="285">
                  <c:v>4.4731951278659494</c:v>
                </c:pt>
                <c:pt idx="286">
                  <c:v>4.7995648904705774</c:v>
                </c:pt>
                <c:pt idx="287">
                  <c:v>2.7611292764403004</c:v>
                </c:pt>
                <c:pt idx="288">
                  <c:v>4.0172465548835845</c:v>
                </c:pt>
                <c:pt idx="289">
                  <c:v>4.4207856295183348</c:v>
                </c:pt>
                <c:pt idx="290">
                  <c:v>10.38932480633639</c:v>
                </c:pt>
                <c:pt idx="291">
                  <c:v>11.823369251879654</c:v>
                </c:pt>
                <c:pt idx="292">
                  <c:v>11.39346825778172</c:v>
                </c:pt>
                <c:pt idx="293">
                  <c:v>11.438152559106427</c:v>
                </c:pt>
                <c:pt idx="294">
                  <c:v>10.270658075094573</c:v>
                </c:pt>
                <c:pt idx="295">
                  <c:v>8.7841848650266598</c:v>
                </c:pt>
                <c:pt idx="296">
                  <c:v>7.3126959508631444</c:v>
                </c:pt>
                <c:pt idx="297">
                  <c:v>6.66666630174673</c:v>
                </c:pt>
                <c:pt idx="298">
                  <c:v>4.3185517288125652</c:v>
                </c:pt>
                <c:pt idx="299">
                  <c:v>4.3625902754571086</c:v>
                </c:pt>
                <c:pt idx="300">
                  <c:v>4.5229646679637625</c:v>
                </c:pt>
                <c:pt idx="301">
                  <c:v>3.6825181017792374</c:v>
                </c:pt>
                <c:pt idx="302">
                  <c:v>-2.6247330141500669</c:v>
                </c:pt>
                <c:pt idx="303">
                  <c:v>-3.7869662378179498</c:v>
                </c:pt>
                <c:pt idx="304">
                  <c:v>-3.1230278882736116</c:v>
                </c:pt>
                <c:pt idx="305">
                  <c:v>-2.3305787127064121</c:v>
                </c:pt>
                <c:pt idx="306">
                  <c:v>-0.68711315534845596</c:v>
                </c:pt>
                <c:pt idx="307">
                  <c:v>0.8482439295015638</c:v>
                </c:pt>
                <c:pt idx="308">
                  <c:v>1.9830960228343457</c:v>
                </c:pt>
                <c:pt idx="309">
                  <c:v>3.2176033466254665</c:v>
                </c:pt>
                <c:pt idx="310">
                  <c:v>5.8000407509767058</c:v>
                </c:pt>
                <c:pt idx="311">
                  <c:v>7.8333109613795386</c:v>
                </c:pt>
                <c:pt idx="312">
                  <c:v>7.770237895557301</c:v>
                </c:pt>
                <c:pt idx="313">
                  <c:v>8.8321756930103987</c:v>
                </c:pt>
                <c:pt idx="314">
                  <c:v>9.5958640562681978</c:v>
                </c:pt>
                <c:pt idx="315">
                  <c:v>10.856333508292465</c:v>
                </c:pt>
                <c:pt idx="316">
                  <c:v>11.116453578540032</c:v>
                </c:pt>
                <c:pt idx="317">
                  <c:v>12.691025829598644</c:v>
                </c:pt>
                <c:pt idx="318">
                  <c:v>13.576450124101797</c:v>
                </c:pt>
                <c:pt idx="319">
                  <c:v>14.110049254121805</c:v>
                </c:pt>
                <c:pt idx="320">
                  <c:v>14.981209829031556</c:v>
                </c:pt>
                <c:pt idx="321">
                  <c:v>16.289920950335457</c:v>
                </c:pt>
                <c:pt idx="322">
                  <c:v>15.629559323815485</c:v>
                </c:pt>
                <c:pt idx="323">
                  <c:v>16.744610100592666</c:v>
                </c:pt>
                <c:pt idx="324">
                  <c:v>16.594996302120052</c:v>
                </c:pt>
                <c:pt idx="325">
                  <c:v>16.013670411527102</c:v>
                </c:pt>
                <c:pt idx="326">
                  <c:v>14.811408167185959</c:v>
                </c:pt>
                <c:pt idx="327">
                  <c:v>13.967347385718739</c:v>
                </c:pt>
                <c:pt idx="328">
                  <c:v>12.573321036405204</c:v>
                </c:pt>
                <c:pt idx="329">
                  <c:v>10.902334244007022</c:v>
                </c:pt>
                <c:pt idx="330">
                  <c:v>8.7591274289335388</c:v>
                </c:pt>
                <c:pt idx="331">
                  <c:v>8.0322989338408348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29F-4F8E-A43C-E4FE5C63835A}"/>
            </c:ext>
          </c:extLst>
        </c:ser>
        <c:ser>
          <c:idx val="1"/>
          <c:order val="1"/>
          <c:tx>
            <c:strRef>
              <c:f>Vencida!$T$14</c:f>
              <c:strCache>
                <c:ptCount val="1"/>
                <c:pt idx="0">
                  <c:v>Consumo</c:v>
                </c:pt>
              </c:strCache>
            </c:strRef>
          </c:tx>
          <c:spPr>
            <a:ln w="38100" cap="rnd">
              <a:solidFill>
                <a:srgbClr val="2DCCC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DCCCD"/>
              </a:solidFill>
              <a:ln w="38100">
                <a:solidFill>
                  <a:srgbClr val="2DCCCD"/>
                </a:solidFill>
              </a:ln>
              <a:effectLst/>
            </c:spPr>
          </c:marker>
          <c:dLbls>
            <c:dLbl>
              <c:idx val="331"/>
              <c:layout>
                <c:manualLayout>
                  <c:x val="-1.522142985557508E-3"/>
                  <c:y val="4.08287194141811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29F-4F8E-A43C-E4FE5C63835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2DCCCD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Vencida!$R$15:$R$346</c:f>
              <c:numCache>
                <c:formatCode>mmm\-yy</c:formatCode>
                <c:ptCount val="332"/>
                <c:pt idx="0">
                  <c:v>35065</c:v>
                </c:pt>
                <c:pt idx="1">
                  <c:v>35096</c:v>
                </c:pt>
                <c:pt idx="2">
                  <c:v>35125</c:v>
                </c:pt>
                <c:pt idx="3">
                  <c:v>35156</c:v>
                </c:pt>
                <c:pt idx="4">
                  <c:v>35186</c:v>
                </c:pt>
                <c:pt idx="5">
                  <c:v>35217</c:v>
                </c:pt>
                <c:pt idx="6">
                  <c:v>35247</c:v>
                </c:pt>
                <c:pt idx="7">
                  <c:v>35278</c:v>
                </c:pt>
                <c:pt idx="8">
                  <c:v>35309</c:v>
                </c:pt>
                <c:pt idx="9">
                  <c:v>35339</c:v>
                </c:pt>
                <c:pt idx="10">
                  <c:v>35370</c:v>
                </c:pt>
                <c:pt idx="11">
                  <c:v>35400</c:v>
                </c:pt>
                <c:pt idx="12">
                  <c:v>35431</c:v>
                </c:pt>
                <c:pt idx="13">
                  <c:v>35462</c:v>
                </c:pt>
                <c:pt idx="14">
                  <c:v>35490</c:v>
                </c:pt>
                <c:pt idx="15">
                  <c:v>35521</c:v>
                </c:pt>
                <c:pt idx="16">
                  <c:v>35551</c:v>
                </c:pt>
                <c:pt idx="17">
                  <c:v>35582</c:v>
                </c:pt>
                <c:pt idx="18">
                  <c:v>35612</c:v>
                </c:pt>
                <c:pt idx="19">
                  <c:v>35643</c:v>
                </c:pt>
                <c:pt idx="20">
                  <c:v>35674</c:v>
                </c:pt>
                <c:pt idx="21">
                  <c:v>35704</c:v>
                </c:pt>
                <c:pt idx="22">
                  <c:v>35735</c:v>
                </c:pt>
                <c:pt idx="23">
                  <c:v>35765</c:v>
                </c:pt>
                <c:pt idx="24">
                  <c:v>35796</c:v>
                </c:pt>
                <c:pt idx="25">
                  <c:v>35827</c:v>
                </c:pt>
                <c:pt idx="26">
                  <c:v>35855</c:v>
                </c:pt>
                <c:pt idx="27">
                  <c:v>35886</c:v>
                </c:pt>
                <c:pt idx="28">
                  <c:v>35916</c:v>
                </c:pt>
                <c:pt idx="29">
                  <c:v>35947</c:v>
                </c:pt>
                <c:pt idx="30">
                  <c:v>35977</c:v>
                </c:pt>
                <c:pt idx="31">
                  <c:v>36008</c:v>
                </c:pt>
                <c:pt idx="32">
                  <c:v>36039</c:v>
                </c:pt>
                <c:pt idx="33">
                  <c:v>36069</c:v>
                </c:pt>
                <c:pt idx="34">
                  <c:v>36100</c:v>
                </c:pt>
                <c:pt idx="35">
                  <c:v>36130</c:v>
                </c:pt>
                <c:pt idx="36">
                  <c:v>36161</c:v>
                </c:pt>
                <c:pt idx="37">
                  <c:v>36192</c:v>
                </c:pt>
                <c:pt idx="38">
                  <c:v>36220</c:v>
                </c:pt>
                <c:pt idx="39">
                  <c:v>36251</c:v>
                </c:pt>
                <c:pt idx="40">
                  <c:v>36281</c:v>
                </c:pt>
                <c:pt idx="41">
                  <c:v>36312</c:v>
                </c:pt>
                <c:pt idx="42">
                  <c:v>36342</c:v>
                </c:pt>
                <c:pt idx="43">
                  <c:v>36373</c:v>
                </c:pt>
                <c:pt idx="44">
                  <c:v>36404</c:v>
                </c:pt>
                <c:pt idx="45">
                  <c:v>36434</c:v>
                </c:pt>
                <c:pt idx="46">
                  <c:v>36465</c:v>
                </c:pt>
                <c:pt idx="47">
                  <c:v>36495</c:v>
                </c:pt>
                <c:pt idx="48">
                  <c:v>36526</c:v>
                </c:pt>
                <c:pt idx="49">
                  <c:v>36557</c:v>
                </c:pt>
                <c:pt idx="50">
                  <c:v>36586</c:v>
                </c:pt>
                <c:pt idx="51">
                  <c:v>36617</c:v>
                </c:pt>
                <c:pt idx="52">
                  <c:v>36647</c:v>
                </c:pt>
                <c:pt idx="53">
                  <c:v>36678</c:v>
                </c:pt>
                <c:pt idx="54">
                  <c:v>36708</c:v>
                </c:pt>
                <c:pt idx="55">
                  <c:v>36739</c:v>
                </c:pt>
                <c:pt idx="56">
                  <c:v>36770</c:v>
                </c:pt>
                <c:pt idx="57">
                  <c:v>36800</c:v>
                </c:pt>
                <c:pt idx="58">
                  <c:v>36831</c:v>
                </c:pt>
                <c:pt idx="59">
                  <c:v>36861</c:v>
                </c:pt>
                <c:pt idx="60">
                  <c:v>36892</c:v>
                </c:pt>
                <c:pt idx="61">
                  <c:v>36923</c:v>
                </c:pt>
                <c:pt idx="62">
                  <c:v>36951</c:v>
                </c:pt>
                <c:pt idx="63">
                  <c:v>36982</c:v>
                </c:pt>
                <c:pt idx="64">
                  <c:v>37012</c:v>
                </c:pt>
                <c:pt idx="65">
                  <c:v>37043</c:v>
                </c:pt>
                <c:pt idx="66">
                  <c:v>37073</c:v>
                </c:pt>
                <c:pt idx="67">
                  <c:v>37104</c:v>
                </c:pt>
                <c:pt idx="68">
                  <c:v>37135</c:v>
                </c:pt>
                <c:pt idx="69">
                  <c:v>37165</c:v>
                </c:pt>
                <c:pt idx="70">
                  <c:v>37196</c:v>
                </c:pt>
                <c:pt idx="71">
                  <c:v>37226</c:v>
                </c:pt>
                <c:pt idx="72">
                  <c:v>37257</c:v>
                </c:pt>
                <c:pt idx="73">
                  <c:v>37288</c:v>
                </c:pt>
                <c:pt idx="74">
                  <c:v>37316</c:v>
                </c:pt>
                <c:pt idx="75">
                  <c:v>37347</c:v>
                </c:pt>
                <c:pt idx="76">
                  <c:v>37377</c:v>
                </c:pt>
                <c:pt idx="77">
                  <c:v>37408</c:v>
                </c:pt>
                <c:pt idx="78">
                  <c:v>37438</c:v>
                </c:pt>
                <c:pt idx="79">
                  <c:v>37469</c:v>
                </c:pt>
                <c:pt idx="80">
                  <c:v>37500</c:v>
                </c:pt>
                <c:pt idx="81">
                  <c:v>37530</c:v>
                </c:pt>
                <c:pt idx="82">
                  <c:v>37561</c:v>
                </c:pt>
                <c:pt idx="83">
                  <c:v>37591</c:v>
                </c:pt>
                <c:pt idx="84">
                  <c:v>37622</c:v>
                </c:pt>
                <c:pt idx="85">
                  <c:v>37653</c:v>
                </c:pt>
                <c:pt idx="86">
                  <c:v>37681</c:v>
                </c:pt>
                <c:pt idx="87">
                  <c:v>37712</c:v>
                </c:pt>
                <c:pt idx="88">
                  <c:v>37742</c:v>
                </c:pt>
                <c:pt idx="89">
                  <c:v>37773</c:v>
                </c:pt>
                <c:pt idx="90">
                  <c:v>37803</c:v>
                </c:pt>
                <c:pt idx="91">
                  <c:v>37834</c:v>
                </c:pt>
                <c:pt idx="92">
                  <c:v>37865</c:v>
                </c:pt>
                <c:pt idx="93">
                  <c:v>37895</c:v>
                </c:pt>
                <c:pt idx="94">
                  <c:v>37926</c:v>
                </c:pt>
                <c:pt idx="95">
                  <c:v>37956</c:v>
                </c:pt>
                <c:pt idx="96">
                  <c:v>37987</c:v>
                </c:pt>
                <c:pt idx="97">
                  <c:v>38018</c:v>
                </c:pt>
                <c:pt idx="98">
                  <c:v>38047</c:v>
                </c:pt>
                <c:pt idx="99">
                  <c:v>38078</c:v>
                </c:pt>
                <c:pt idx="100">
                  <c:v>38108</c:v>
                </c:pt>
                <c:pt idx="101">
                  <c:v>38139</c:v>
                </c:pt>
                <c:pt idx="102">
                  <c:v>38169</c:v>
                </c:pt>
                <c:pt idx="103">
                  <c:v>38200</c:v>
                </c:pt>
                <c:pt idx="104">
                  <c:v>38231</c:v>
                </c:pt>
                <c:pt idx="105">
                  <c:v>38261</c:v>
                </c:pt>
                <c:pt idx="106">
                  <c:v>38292</c:v>
                </c:pt>
                <c:pt idx="107">
                  <c:v>38322</c:v>
                </c:pt>
                <c:pt idx="108">
                  <c:v>38353</c:v>
                </c:pt>
                <c:pt idx="109">
                  <c:v>38384</c:v>
                </c:pt>
                <c:pt idx="110">
                  <c:v>38412</c:v>
                </c:pt>
                <c:pt idx="111">
                  <c:v>38443</c:v>
                </c:pt>
                <c:pt idx="112">
                  <c:v>38473</c:v>
                </c:pt>
                <c:pt idx="113">
                  <c:v>38504</c:v>
                </c:pt>
                <c:pt idx="114">
                  <c:v>38534</c:v>
                </c:pt>
                <c:pt idx="115">
                  <c:v>38565</c:v>
                </c:pt>
                <c:pt idx="116">
                  <c:v>38596</c:v>
                </c:pt>
                <c:pt idx="117">
                  <c:v>38626</c:v>
                </c:pt>
                <c:pt idx="118">
                  <c:v>38657</c:v>
                </c:pt>
                <c:pt idx="119">
                  <c:v>38687</c:v>
                </c:pt>
                <c:pt idx="120">
                  <c:v>38718</c:v>
                </c:pt>
                <c:pt idx="121">
                  <c:v>38749</c:v>
                </c:pt>
                <c:pt idx="122">
                  <c:v>38777</c:v>
                </c:pt>
                <c:pt idx="123">
                  <c:v>38808</c:v>
                </c:pt>
                <c:pt idx="124">
                  <c:v>38838</c:v>
                </c:pt>
                <c:pt idx="125">
                  <c:v>38869</c:v>
                </c:pt>
                <c:pt idx="126">
                  <c:v>38899</c:v>
                </c:pt>
                <c:pt idx="127">
                  <c:v>38930</c:v>
                </c:pt>
                <c:pt idx="128">
                  <c:v>38961</c:v>
                </c:pt>
                <c:pt idx="129">
                  <c:v>38991</c:v>
                </c:pt>
                <c:pt idx="130">
                  <c:v>39022</c:v>
                </c:pt>
                <c:pt idx="131">
                  <c:v>39052</c:v>
                </c:pt>
                <c:pt idx="132">
                  <c:v>39083</c:v>
                </c:pt>
                <c:pt idx="133">
                  <c:v>39114</c:v>
                </c:pt>
                <c:pt idx="134">
                  <c:v>39142</c:v>
                </c:pt>
                <c:pt idx="135">
                  <c:v>39173</c:v>
                </c:pt>
                <c:pt idx="136">
                  <c:v>39203</c:v>
                </c:pt>
                <c:pt idx="137">
                  <c:v>39234</c:v>
                </c:pt>
                <c:pt idx="138">
                  <c:v>39264</c:v>
                </c:pt>
                <c:pt idx="139">
                  <c:v>39295</c:v>
                </c:pt>
                <c:pt idx="140">
                  <c:v>39326</c:v>
                </c:pt>
                <c:pt idx="141">
                  <c:v>39356</c:v>
                </c:pt>
                <c:pt idx="142">
                  <c:v>39387</c:v>
                </c:pt>
                <c:pt idx="143">
                  <c:v>39417</c:v>
                </c:pt>
                <c:pt idx="144">
                  <c:v>39448</c:v>
                </c:pt>
                <c:pt idx="145">
                  <c:v>39479</c:v>
                </c:pt>
                <c:pt idx="146">
                  <c:v>39508</c:v>
                </c:pt>
                <c:pt idx="147">
                  <c:v>39539</c:v>
                </c:pt>
                <c:pt idx="148">
                  <c:v>39569</c:v>
                </c:pt>
                <c:pt idx="149">
                  <c:v>39600</c:v>
                </c:pt>
                <c:pt idx="150">
                  <c:v>39630</c:v>
                </c:pt>
                <c:pt idx="151">
                  <c:v>39661</c:v>
                </c:pt>
                <c:pt idx="152">
                  <c:v>39692</c:v>
                </c:pt>
                <c:pt idx="153">
                  <c:v>39722</c:v>
                </c:pt>
                <c:pt idx="154">
                  <c:v>39753</c:v>
                </c:pt>
                <c:pt idx="155">
                  <c:v>39783</c:v>
                </c:pt>
                <c:pt idx="156">
                  <c:v>39814</c:v>
                </c:pt>
                <c:pt idx="157">
                  <c:v>39845</c:v>
                </c:pt>
                <c:pt idx="158">
                  <c:v>39873</c:v>
                </c:pt>
                <c:pt idx="159">
                  <c:v>39904</c:v>
                </c:pt>
                <c:pt idx="160">
                  <c:v>39934</c:v>
                </c:pt>
                <c:pt idx="161">
                  <c:v>39965</c:v>
                </c:pt>
                <c:pt idx="162">
                  <c:v>39995</c:v>
                </c:pt>
                <c:pt idx="163">
                  <c:v>40026</c:v>
                </c:pt>
                <c:pt idx="164">
                  <c:v>40057</c:v>
                </c:pt>
                <c:pt idx="165">
                  <c:v>40087</c:v>
                </c:pt>
                <c:pt idx="166">
                  <c:v>40118</c:v>
                </c:pt>
                <c:pt idx="167">
                  <c:v>40148</c:v>
                </c:pt>
                <c:pt idx="168">
                  <c:v>40179</c:v>
                </c:pt>
                <c:pt idx="169">
                  <c:v>40210</c:v>
                </c:pt>
                <c:pt idx="170">
                  <c:v>40238</c:v>
                </c:pt>
                <c:pt idx="171">
                  <c:v>40269</c:v>
                </c:pt>
                <c:pt idx="172">
                  <c:v>40299</c:v>
                </c:pt>
                <c:pt idx="173">
                  <c:v>40330</c:v>
                </c:pt>
                <c:pt idx="174">
                  <c:v>40360</c:v>
                </c:pt>
                <c:pt idx="175">
                  <c:v>40391</c:v>
                </c:pt>
                <c:pt idx="176">
                  <c:v>40422</c:v>
                </c:pt>
                <c:pt idx="177">
                  <c:v>40452</c:v>
                </c:pt>
                <c:pt idx="178">
                  <c:v>40483</c:v>
                </c:pt>
                <c:pt idx="179">
                  <c:v>40513</c:v>
                </c:pt>
                <c:pt idx="180">
                  <c:v>40544</c:v>
                </c:pt>
                <c:pt idx="181">
                  <c:v>40575</c:v>
                </c:pt>
                <c:pt idx="182">
                  <c:v>40603</c:v>
                </c:pt>
                <c:pt idx="183">
                  <c:v>40634</c:v>
                </c:pt>
                <c:pt idx="184">
                  <c:v>40664</c:v>
                </c:pt>
                <c:pt idx="185">
                  <c:v>40695</c:v>
                </c:pt>
                <c:pt idx="186">
                  <c:v>40725</c:v>
                </c:pt>
                <c:pt idx="187">
                  <c:v>40756</c:v>
                </c:pt>
                <c:pt idx="188">
                  <c:v>40787</c:v>
                </c:pt>
                <c:pt idx="189">
                  <c:v>40817</c:v>
                </c:pt>
                <c:pt idx="190">
                  <c:v>40848</c:v>
                </c:pt>
                <c:pt idx="191">
                  <c:v>40878</c:v>
                </c:pt>
                <c:pt idx="192">
                  <c:v>40909</c:v>
                </c:pt>
                <c:pt idx="193">
                  <c:v>40940</c:v>
                </c:pt>
                <c:pt idx="194">
                  <c:v>40969</c:v>
                </c:pt>
                <c:pt idx="195">
                  <c:v>41000</c:v>
                </c:pt>
                <c:pt idx="196">
                  <c:v>41030</c:v>
                </c:pt>
                <c:pt idx="197">
                  <c:v>41061</c:v>
                </c:pt>
                <c:pt idx="198">
                  <c:v>41091</c:v>
                </c:pt>
                <c:pt idx="199">
                  <c:v>41122</c:v>
                </c:pt>
                <c:pt idx="200">
                  <c:v>41153</c:v>
                </c:pt>
                <c:pt idx="201">
                  <c:v>41183</c:v>
                </c:pt>
                <c:pt idx="202">
                  <c:v>41214</c:v>
                </c:pt>
                <c:pt idx="203">
                  <c:v>41244</c:v>
                </c:pt>
                <c:pt idx="204">
                  <c:v>41275</c:v>
                </c:pt>
                <c:pt idx="205">
                  <c:v>41306</c:v>
                </c:pt>
                <c:pt idx="206">
                  <c:v>41334</c:v>
                </c:pt>
                <c:pt idx="207">
                  <c:v>41365</c:v>
                </c:pt>
                <c:pt idx="208">
                  <c:v>41395</c:v>
                </c:pt>
                <c:pt idx="209">
                  <c:v>41426</c:v>
                </c:pt>
                <c:pt idx="210">
                  <c:v>41456</c:v>
                </c:pt>
                <c:pt idx="211">
                  <c:v>41487</c:v>
                </c:pt>
                <c:pt idx="212">
                  <c:v>41518</c:v>
                </c:pt>
                <c:pt idx="213">
                  <c:v>41548</c:v>
                </c:pt>
                <c:pt idx="214">
                  <c:v>41579</c:v>
                </c:pt>
                <c:pt idx="215">
                  <c:v>41609</c:v>
                </c:pt>
                <c:pt idx="216">
                  <c:v>41640</c:v>
                </c:pt>
                <c:pt idx="217">
                  <c:v>41671</c:v>
                </c:pt>
                <c:pt idx="218">
                  <c:v>41699</c:v>
                </c:pt>
                <c:pt idx="219">
                  <c:v>41730</c:v>
                </c:pt>
                <c:pt idx="220">
                  <c:v>41760</c:v>
                </c:pt>
                <c:pt idx="221">
                  <c:v>41791</c:v>
                </c:pt>
                <c:pt idx="222">
                  <c:v>41821</c:v>
                </c:pt>
                <c:pt idx="223">
                  <c:v>41852</c:v>
                </c:pt>
                <c:pt idx="224">
                  <c:v>41883</c:v>
                </c:pt>
                <c:pt idx="225">
                  <c:v>41913</c:v>
                </c:pt>
                <c:pt idx="226">
                  <c:v>41944</c:v>
                </c:pt>
                <c:pt idx="227">
                  <c:v>41974</c:v>
                </c:pt>
                <c:pt idx="228">
                  <c:v>42005</c:v>
                </c:pt>
                <c:pt idx="229">
                  <c:v>42036</c:v>
                </c:pt>
                <c:pt idx="230">
                  <c:v>42064</c:v>
                </c:pt>
                <c:pt idx="231">
                  <c:v>42095</c:v>
                </c:pt>
                <c:pt idx="232">
                  <c:v>42125</c:v>
                </c:pt>
                <c:pt idx="233">
                  <c:v>42156</c:v>
                </c:pt>
                <c:pt idx="234">
                  <c:v>42186</c:v>
                </c:pt>
                <c:pt idx="235">
                  <c:v>42217</c:v>
                </c:pt>
                <c:pt idx="236">
                  <c:v>42248</c:v>
                </c:pt>
                <c:pt idx="237">
                  <c:v>42278</c:v>
                </c:pt>
                <c:pt idx="238">
                  <c:v>42309</c:v>
                </c:pt>
                <c:pt idx="239">
                  <c:v>42339</c:v>
                </c:pt>
                <c:pt idx="240">
                  <c:v>42370</c:v>
                </c:pt>
                <c:pt idx="241">
                  <c:v>42401</c:v>
                </c:pt>
                <c:pt idx="242">
                  <c:v>42430</c:v>
                </c:pt>
                <c:pt idx="243">
                  <c:v>42461</c:v>
                </c:pt>
                <c:pt idx="244">
                  <c:v>42491</c:v>
                </c:pt>
                <c:pt idx="245">
                  <c:v>42522</c:v>
                </c:pt>
                <c:pt idx="246">
                  <c:v>42552</c:v>
                </c:pt>
                <c:pt idx="247">
                  <c:v>42583</c:v>
                </c:pt>
                <c:pt idx="248">
                  <c:v>42614</c:v>
                </c:pt>
                <c:pt idx="249">
                  <c:v>42644</c:v>
                </c:pt>
                <c:pt idx="250">
                  <c:v>42675</c:v>
                </c:pt>
                <c:pt idx="251">
                  <c:v>42705</c:v>
                </c:pt>
                <c:pt idx="252">
                  <c:v>42736</c:v>
                </c:pt>
                <c:pt idx="253">
                  <c:v>42767</c:v>
                </c:pt>
                <c:pt idx="254">
                  <c:v>42795</c:v>
                </c:pt>
                <c:pt idx="255">
                  <c:v>42826</c:v>
                </c:pt>
                <c:pt idx="256">
                  <c:v>42856</c:v>
                </c:pt>
                <c:pt idx="257">
                  <c:v>42887</c:v>
                </c:pt>
                <c:pt idx="258">
                  <c:v>42917</c:v>
                </c:pt>
                <c:pt idx="259">
                  <c:v>42948</c:v>
                </c:pt>
                <c:pt idx="260">
                  <c:v>42979</c:v>
                </c:pt>
                <c:pt idx="261">
                  <c:v>43009</c:v>
                </c:pt>
                <c:pt idx="262">
                  <c:v>43040</c:v>
                </c:pt>
                <c:pt idx="263">
                  <c:v>43070</c:v>
                </c:pt>
                <c:pt idx="264">
                  <c:v>43101</c:v>
                </c:pt>
                <c:pt idx="265">
                  <c:v>43132</c:v>
                </c:pt>
                <c:pt idx="266">
                  <c:v>43160</c:v>
                </c:pt>
                <c:pt idx="267">
                  <c:v>43191</c:v>
                </c:pt>
                <c:pt idx="268">
                  <c:v>43221</c:v>
                </c:pt>
                <c:pt idx="269">
                  <c:v>43252</c:v>
                </c:pt>
                <c:pt idx="270">
                  <c:v>43282</c:v>
                </c:pt>
                <c:pt idx="271">
                  <c:v>43313</c:v>
                </c:pt>
                <c:pt idx="272">
                  <c:v>43344</c:v>
                </c:pt>
                <c:pt idx="273">
                  <c:v>43374</c:v>
                </c:pt>
                <c:pt idx="274">
                  <c:v>43405</c:v>
                </c:pt>
                <c:pt idx="275">
                  <c:v>43435</c:v>
                </c:pt>
                <c:pt idx="276">
                  <c:v>43466</c:v>
                </c:pt>
                <c:pt idx="277">
                  <c:v>43497</c:v>
                </c:pt>
                <c:pt idx="278">
                  <c:v>43525</c:v>
                </c:pt>
                <c:pt idx="279">
                  <c:v>43556</c:v>
                </c:pt>
                <c:pt idx="280">
                  <c:v>43586</c:v>
                </c:pt>
                <c:pt idx="281">
                  <c:v>43617</c:v>
                </c:pt>
                <c:pt idx="282">
                  <c:v>43647</c:v>
                </c:pt>
                <c:pt idx="283">
                  <c:v>43678</c:v>
                </c:pt>
                <c:pt idx="284">
                  <c:v>43709</c:v>
                </c:pt>
                <c:pt idx="285">
                  <c:v>43739</c:v>
                </c:pt>
                <c:pt idx="286">
                  <c:v>43770</c:v>
                </c:pt>
                <c:pt idx="287">
                  <c:v>43800</c:v>
                </c:pt>
                <c:pt idx="288">
                  <c:v>43831</c:v>
                </c:pt>
                <c:pt idx="289">
                  <c:v>43862</c:v>
                </c:pt>
                <c:pt idx="290">
                  <c:v>43891</c:v>
                </c:pt>
                <c:pt idx="291">
                  <c:v>43922</c:v>
                </c:pt>
                <c:pt idx="292">
                  <c:v>43952</c:v>
                </c:pt>
                <c:pt idx="293">
                  <c:v>43983</c:v>
                </c:pt>
                <c:pt idx="294">
                  <c:v>44013</c:v>
                </c:pt>
                <c:pt idx="295">
                  <c:v>44044</c:v>
                </c:pt>
                <c:pt idx="296">
                  <c:v>44075</c:v>
                </c:pt>
                <c:pt idx="297">
                  <c:v>44105</c:v>
                </c:pt>
                <c:pt idx="298">
                  <c:v>44136</c:v>
                </c:pt>
                <c:pt idx="299">
                  <c:v>44166</c:v>
                </c:pt>
                <c:pt idx="300">
                  <c:v>44197</c:v>
                </c:pt>
                <c:pt idx="301">
                  <c:v>44228</c:v>
                </c:pt>
                <c:pt idx="302">
                  <c:v>44256</c:v>
                </c:pt>
                <c:pt idx="303">
                  <c:v>44287</c:v>
                </c:pt>
                <c:pt idx="304">
                  <c:v>44317</c:v>
                </c:pt>
                <c:pt idx="305">
                  <c:v>44348</c:v>
                </c:pt>
                <c:pt idx="306">
                  <c:v>44378</c:v>
                </c:pt>
                <c:pt idx="307">
                  <c:v>44409</c:v>
                </c:pt>
                <c:pt idx="308">
                  <c:v>44440</c:v>
                </c:pt>
                <c:pt idx="309">
                  <c:v>44470</c:v>
                </c:pt>
                <c:pt idx="310">
                  <c:v>44501</c:v>
                </c:pt>
                <c:pt idx="311">
                  <c:v>44531</c:v>
                </c:pt>
                <c:pt idx="312">
                  <c:v>44562</c:v>
                </c:pt>
                <c:pt idx="313">
                  <c:v>44593</c:v>
                </c:pt>
                <c:pt idx="314">
                  <c:v>44621</c:v>
                </c:pt>
                <c:pt idx="315">
                  <c:v>44652</c:v>
                </c:pt>
                <c:pt idx="316">
                  <c:v>44682</c:v>
                </c:pt>
                <c:pt idx="317">
                  <c:v>44713</c:v>
                </c:pt>
                <c:pt idx="318">
                  <c:v>44743</c:v>
                </c:pt>
                <c:pt idx="319">
                  <c:v>44774</c:v>
                </c:pt>
                <c:pt idx="320">
                  <c:v>44805</c:v>
                </c:pt>
                <c:pt idx="321">
                  <c:v>44835</c:v>
                </c:pt>
                <c:pt idx="322">
                  <c:v>44866</c:v>
                </c:pt>
                <c:pt idx="323">
                  <c:v>44896</c:v>
                </c:pt>
                <c:pt idx="324">
                  <c:v>44927</c:v>
                </c:pt>
                <c:pt idx="325">
                  <c:v>44958</c:v>
                </c:pt>
                <c:pt idx="326">
                  <c:v>44986</c:v>
                </c:pt>
                <c:pt idx="327">
                  <c:v>45017</c:v>
                </c:pt>
                <c:pt idx="328">
                  <c:v>45047</c:v>
                </c:pt>
                <c:pt idx="329">
                  <c:v>45078</c:v>
                </c:pt>
                <c:pt idx="330">
                  <c:v>45108</c:v>
                </c:pt>
                <c:pt idx="331">
                  <c:v>45139</c:v>
                </c:pt>
              </c:numCache>
            </c:numRef>
          </c:cat>
          <c:val>
            <c:numRef>
              <c:f>Vencida!$T$15:$T$346</c:f>
              <c:numCache>
                <c:formatCode>0.0</c:formatCode>
                <c:ptCount val="332"/>
                <c:pt idx="0">
                  <c:v>22.082923380084239</c:v>
                </c:pt>
                <c:pt idx="1">
                  <c:v>22.214308128015816</c:v>
                </c:pt>
                <c:pt idx="2">
                  <c:v>21.288680928196825</c:v>
                </c:pt>
                <c:pt idx="3">
                  <c:v>20.027053502190469</c:v>
                </c:pt>
                <c:pt idx="4">
                  <c:v>18.450511544302842</c:v>
                </c:pt>
                <c:pt idx="5">
                  <c:v>17.69977415075725</c:v>
                </c:pt>
                <c:pt idx="6">
                  <c:v>17.952481293284151</c:v>
                </c:pt>
                <c:pt idx="7">
                  <c:v>17.271854085046485</c:v>
                </c:pt>
                <c:pt idx="8">
                  <c:v>15.958865919260788</c:v>
                </c:pt>
                <c:pt idx="9">
                  <c:v>13.723566270007765</c:v>
                </c:pt>
                <c:pt idx="10">
                  <c:v>10.391501988800982</c:v>
                </c:pt>
                <c:pt idx="11">
                  <c:v>0.6951727327956263</c:v>
                </c:pt>
                <c:pt idx="12">
                  <c:v>1.3877293976054261</c:v>
                </c:pt>
                <c:pt idx="13">
                  <c:v>2.6021245450820345</c:v>
                </c:pt>
                <c:pt idx="14">
                  <c:v>3.0672154014685447</c:v>
                </c:pt>
                <c:pt idx="15">
                  <c:v>1.3636243747924084</c:v>
                </c:pt>
                <c:pt idx="16">
                  <c:v>3.1576187249146841</c:v>
                </c:pt>
                <c:pt idx="17">
                  <c:v>5.3181530116241049</c:v>
                </c:pt>
                <c:pt idx="18">
                  <c:v>5.5474320847629599</c:v>
                </c:pt>
                <c:pt idx="19">
                  <c:v>7.250893899515205</c:v>
                </c:pt>
                <c:pt idx="20">
                  <c:v>8.6736806327870397</c:v>
                </c:pt>
                <c:pt idx="21">
                  <c:v>11.010833212128702</c:v>
                </c:pt>
                <c:pt idx="22">
                  <c:v>15.778327841321669</c:v>
                </c:pt>
                <c:pt idx="23">
                  <c:v>27.530012399983377</c:v>
                </c:pt>
                <c:pt idx="24">
                  <c:v>21.078219505199442</c:v>
                </c:pt>
                <c:pt idx="25">
                  <c:v>28.251895234045975</c:v>
                </c:pt>
                <c:pt idx="26">
                  <c:v>27.855251568316007</c:v>
                </c:pt>
                <c:pt idx="27">
                  <c:v>30.634182395549971</c:v>
                </c:pt>
                <c:pt idx="28">
                  <c:v>31.006371208618674</c:v>
                </c:pt>
                <c:pt idx="29">
                  <c:v>27.409802498222888</c:v>
                </c:pt>
                <c:pt idx="30">
                  <c:v>25.115899998098755</c:v>
                </c:pt>
                <c:pt idx="31">
                  <c:v>23.32126389561455</c:v>
                </c:pt>
                <c:pt idx="32">
                  <c:v>19.741897370354124</c:v>
                </c:pt>
                <c:pt idx="33">
                  <c:v>17.567337044314897</c:v>
                </c:pt>
                <c:pt idx="34">
                  <c:v>13.34512222929429</c:v>
                </c:pt>
                <c:pt idx="35">
                  <c:v>10.199608244167607</c:v>
                </c:pt>
                <c:pt idx="36">
                  <c:v>15.682313172820074</c:v>
                </c:pt>
                <c:pt idx="37">
                  <c:v>4.5074114066333948</c:v>
                </c:pt>
                <c:pt idx="38">
                  <c:v>0.96785835704716305</c:v>
                </c:pt>
                <c:pt idx="39">
                  <c:v>-1.77335594495527</c:v>
                </c:pt>
                <c:pt idx="40">
                  <c:v>-6.8605512795228663</c:v>
                </c:pt>
                <c:pt idx="41">
                  <c:v>-9.35005719735463</c:v>
                </c:pt>
                <c:pt idx="42">
                  <c:v>-16.932696660157703</c:v>
                </c:pt>
                <c:pt idx="43">
                  <c:v>-20.762513580375426</c:v>
                </c:pt>
                <c:pt idx="44">
                  <c:v>-22.131196183013571</c:v>
                </c:pt>
                <c:pt idx="45">
                  <c:v>-24.162815434790602</c:v>
                </c:pt>
                <c:pt idx="46">
                  <c:v>-24.005037038375093</c:v>
                </c:pt>
                <c:pt idx="47">
                  <c:v>-28.09454677110314</c:v>
                </c:pt>
                <c:pt idx="48">
                  <c:v>-31.831676349021407</c:v>
                </c:pt>
                <c:pt idx="49">
                  <c:v>-31.325821058817056</c:v>
                </c:pt>
                <c:pt idx="50">
                  <c:v>-30.66221992589135</c:v>
                </c:pt>
                <c:pt idx="51">
                  <c:v>-29.580800088303661</c:v>
                </c:pt>
                <c:pt idx="52">
                  <c:v>-27.446498689446898</c:v>
                </c:pt>
                <c:pt idx="53">
                  <c:v>-25.118087276518906</c:v>
                </c:pt>
                <c:pt idx="54">
                  <c:v>-17.880911320355068</c:v>
                </c:pt>
                <c:pt idx="55">
                  <c:v>-13.256975484906945</c:v>
                </c:pt>
                <c:pt idx="56">
                  <c:v>-11.227554782208642</c:v>
                </c:pt>
                <c:pt idx="57">
                  <c:v>-10.218667803504445</c:v>
                </c:pt>
                <c:pt idx="58">
                  <c:v>-9.1362959058654383</c:v>
                </c:pt>
                <c:pt idx="59">
                  <c:v>-2.7353816439386662</c:v>
                </c:pt>
                <c:pt idx="60">
                  <c:v>-2.7126163156708571E-2</c:v>
                </c:pt>
                <c:pt idx="61">
                  <c:v>2.031871576101878</c:v>
                </c:pt>
                <c:pt idx="62">
                  <c:v>2.7225980530428728</c:v>
                </c:pt>
                <c:pt idx="63">
                  <c:v>2.4595682304302784</c:v>
                </c:pt>
                <c:pt idx="64">
                  <c:v>4.0981568247326692</c:v>
                </c:pt>
                <c:pt idx="65">
                  <c:v>4.7819742903704991</c:v>
                </c:pt>
                <c:pt idx="66">
                  <c:v>5.2495985872121906</c:v>
                </c:pt>
                <c:pt idx="67">
                  <c:v>4.6842147703210202</c:v>
                </c:pt>
                <c:pt idx="68">
                  <c:v>5.9951289364005049</c:v>
                </c:pt>
                <c:pt idx="69">
                  <c:v>9.5718792804469786</c:v>
                </c:pt>
                <c:pt idx="70">
                  <c:v>11.065564590143111</c:v>
                </c:pt>
                <c:pt idx="71">
                  <c:v>11.885604638455888</c:v>
                </c:pt>
                <c:pt idx="72">
                  <c:v>0.53872436870661033</c:v>
                </c:pt>
                <c:pt idx="73">
                  <c:v>0.5076713399799786</c:v>
                </c:pt>
                <c:pt idx="74">
                  <c:v>-1.2408078257920465</c:v>
                </c:pt>
                <c:pt idx="75">
                  <c:v>-2.260244240198972E-2</c:v>
                </c:pt>
                <c:pt idx="76">
                  <c:v>1.5258173003673789</c:v>
                </c:pt>
                <c:pt idx="77">
                  <c:v>1.0353932638604846</c:v>
                </c:pt>
                <c:pt idx="78">
                  <c:v>2.9924651699366365</c:v>
                </c:pt>
                <c:pt idx="79">
                  <c:v>3.3649433941208571</c:v>
                </c:pt>
                <c:pt idx="80">
                  <c:v>3.7987567686115398</c:v>
                </c:pt>
                <c:pt idx="81">
                  <c:v>3.8697929767992747</c:v>
                </c:pt>
                <c:pt idx="82">
                  <c:v>4.0589916647114421</c:v>
                </c:pt>
                <c:pt idx="83">
                  <c:v>5.3160686230617813</c:v>
                </c:pt>
                <c:pt idx="84">
                  <c:v>19.525061547109217</c:v>
                </c:pt>
                <c:pt idx="85">
                  <c:v>19.214703768722032</c:v>
                </c:pt>
                <c:pt idx="86">
                  <c:v>22.401008432543051</c:v>
                </c:pt>
                <c:pt idx="87">
                  <c:v>22.994067028186734</c:v>
                </c:pt>
                <c:pt idx="88">
                  <c:v>21.181844638986888</c:v>
                </c:pt>
                <c:pt idx="89">
                  <c:v>23.08414630768587</c:v>
                </c:pt>
                <c:pt idx="90">
                  <c:v>21.6644109006739</c:v>
                </c:pt>
                <c:pt idx="91">
                  <c:v>22.056510462342246</c:v>
                </c:pt>
                <c:pt idx="92">
                  <c:v>21.621139453575907</c:v>
                </c:pt>
                <c:pt idx="93">
                  <c:v>21.679889811531766</c:v>
                </c:pt>
                <c:pt idx="94">
                  <c:v>21.968716162690825</c:v>
                </c:pt>
                <c:pt idx="95">
                  <c:v>22.049917004947005</c:v>
                </c:pt>
                <c:pt idx="96">
                  <c:v>23.596884984281232</c:v>
                </c:pt>
                <c:pt idx="97">
                  <c:v>24.03157557557509</c:v>
                </c:pt>
                <c:pt idx="98">
                  <c:v>25.654616867366471</c:v>
                </c:pt>
                <c:pt idx="99">
                  <c:v>26.473335154622575</c:v>
                </c:pt>
                <c:pt idx="100">
                  <c:v>26.594246909507646</c:v>
                </c:pt>
                <c:pt idx="101">
                  <c:v>26.414811925386886</c:v>
                </c:pt>
                <c:pt idx="102">
                  <c:v>27.123594358595639</c:v>
                </c:pt>
                <c:pt idx="103">
                  <c:v>27.292324974524874</c:v>
                </c:pt>
                <c:pt idx="104">
                  <c:v>29.036370499756146</c:v>
                </c:pt>
                <c:pt idx="105">
                  <c:v>29.583005026013296</c:v>
                </c:pt>
                <c:pt idx="106">
                  <c:v>30.350612706499902</c:v>
                </c:pt>
                <c:pt idx="107">
                  <c:v>32.201258799252543</c:v>
                </c:pt>
                <c:pt idx="108">
                  <c:v>30.164805396256611</c:v>
                </c:pt>
                <c:pt idx="109">
                  <c:v>31.432688150497228</c:v>
                </c:pt>
                <c:pt idx="110">
                  <c:v>31.16736954509733</c:v>
                </c:pt>
                <c:pt idx="111">
                  <c:v>31.773767646300996</c:v>
                </c:pt>
                <c:pt idx="112">
                  <c:v>32.355450156781814</c:v>
                </c:pt>
                <c:pt idx="113">
                  <c:v>33.338302496751481</c:v>
                </c:pt>
                <c:pt idx="114">
                  <c:v>34.259509679038132</c:v>
                </c:pt>
                <c:pt idx="115">
                  <c:v>35.350435759901501</c:v>
                </c:pt>
                <c:pt idx="116">
                  <c:v>36.292784318693862</c:v>
                </c:pt>
                <c:pt idx="117">
                  <c:v>36.622856074188491</c:v>
                </c:pt>
                <c:pt idx="118">
                  <c:v>37.526705411969971</c:v>
                </c:pt>
                <c:pt idx="119">
                  <c:v>38.738388819772638</c:v>
                </c:pt>
                <c:pt idx="120">
                  <c:v>39.517376095961367</c:v>
                </c:pt>
                <c:pt idx="121">
                  <c:v>41.187783579652717</c:v>
                </c:pt>
                <c:pt idx="122">
                  <c:v>43.936266009614656</c:v>
                </c:pt>
                <c:pt idx="123">
                  <c:v>44.313741184520808</c:v>
                </c:pt>
                <c:pt idx="124">
                  <c:v>46.592433447932478</c:v>
                </c:pt>
                <c:pt idx="125">
                  <c:v>47.531346907593814</c:v>
                </c:pt>
                <c:pt idx="126">
                  <c:v>47.749045749222944</c:v>
                </c:pt>
                <c:pt idx="127">
                  <c:v>48.759281821204695</c:v>
                </c:pt>
                <c:pt idx="128">
                  <c:v>49.761873646256475</c:v>
                </c:pt>
                <c:pt idx="129">
                  <c:v>50.281314915318234</c:v>
                </c:pt>
                <c:pt idx="130">
                  <c:v>50.164896727459478</c:v>
                </c:pt>
                <c:pt idx="131">
                  <c:v>49.572702537372805</c:v>
                </c:pt>
                <c:pt idx="132">
                  <c:v>49.448060498290346</c:v>
                </c:pt>
                <c:pt idx="133">
                  <c:v>48.674477896890977</c:v>
                </c:pt>
                <c:pt idx="134">
                  <c:v>49.189211203254558</c:v>
                </c:pt>
                <c:pt idx="135">
                  <c:v>49.078572328827306</c:v>
                </c:pt>
                <c:pt idx="136">
                  <c:v>46.884292801360772</c:v>
                </c:pt>
                <c:pt idx="137">
                  <c:v>45.911563876103457</c:v>
                </c:pt>
                <c:pt idx="138">
                  <c:v>45.04927175817005</c:v>
                </c:pt>
                <c:pt idx="139">
                  <c:v>42.853992907880297</c:v>
                </c:pt>
                <c:pt idx="140">
                  <c:v>39.900793119592805</c:v>
                </c:pt>
                <c:pt idx="141">
                  <c:v>37.935303761885365</c:v>
                </c:pt>
                <c:pt idx="142">
                  <c:v>35.29668942673797</c:v>
                </c:pt>
                <c:pt idx="143">
                  <c:v>32.747946187138922</c:v>
                </c:pt>
                <c:pt idx="144">
                  <c:v>30.8642873538777</c:v>
                </c:pt>
                <c:pt idx="145">
                  <c:v>28.660685799828599</c:v>
                </c:pt>
                <c:pt idx="146">
                  <c:v>25.107745631134691</c:v>
                </c:pt>
                <c:pt idx="147">
                  <c:v>22.899425095429905</c:v>
                </c:pt>
                <c:pt idx="148">
                  <c:v>21.664229040854991</c:v>
                </c:pt>
                <c:pt idx="149">
                  <c:v>19.204086133500127</c:v>
                </c:pt>
                <c:pt idx="150">
                  <c:v>17.825083483821274</c:v>
                </c:pt>
                <c:pt idx="151">
                  <c:v>16.467328574467331</c:v>
                </c:pt>
                <c:pt idx="152">
                  <c:v>15.345080267654154</c:v>
                </c:pt>
                <c:pt idx="153">
                  <c:v>14.460050081900818</c:v>
                </c:pt>
                <c:pt idx="154">
                  <c:v>13.343385139801939</c:v>
                </c:pt>
                <c:pt idx="155">
                  <c:v>11.621728117174413</c:v>
                </c:pt>
                <c:pt idx="156">
                  <c:v>10.092829615323922</c:v>
                </c:pt>
                <c:pt idx="157">
                  <c:v>8.608979264810543</c:v>
                </c:pt>
                <c:pt idx="158">
                  <c:v>6.9082449827938035</c:v>
                </c:pt>
                <c:pt idx="159">
                  <c:v>4.7003051424815254</c:v>
                </c:pt>
                <c:pt idx="160">
                  <c:v>2.836987226762318</c:v>
                </c:pt>
                <c:pt idx="161">
                  <c:v>2.5094692284397127</c:v>
                </c:pt>
                <c:pt idx="162">
                  <c:v>1.301915421465111</c:v>
                </c:pt>
                <c:pt idx="163">
                  <c:v>0.78088956026194012</c:v>
                </c:pt>
                <c:pt idx="164">
                  <c:v>-8.8507488741925044E-2</c:v>
                </c:pt>
                <c:pt idx="165">
                  <c:v>-0.34414899362778328</c:v>
                </c:pt>
                <c:pt idx="166">
                  <c:v>0.89629391914429846</c:v>
                </c:pt>
                <c:pt idx="167">
                  <c:v>1.3351071087999884</c:v>
                </c:pt>
                <c:pt idx="168">
                  <c:v>2.3461508455127671</c:v>
                </c:pt>
                <c:pt idx="169">
                  <c:v>3.4695962645880485</c:v>
                </c:pt>
                <c:pt idx="170">
                  <c:v>4.5595410508547047</c:v>
                </c:pt>
                <c:pt idx="171">
                  <c:v>5.790125697162793</c:v>
                </c:pt>
                <c:pt idx="172">
                  <c:v>7.6058587982529957</c:v>
                </c:pt>
                <c:pt idx="173">
                  <c:v>8.759018564682421</c:v>
                </c:pt>
                <c:pt idx="174">
                  <c:v>10.073908764382196</c:v>
                </c:pt>
                <c:pt idx="175">
                  <c:v>11.286598924838415</c:v>
                </c:pt>
                <c:pt idx="176">
                  <c:v>13.223278777978379</c:v>
                </c:pt>
                <c:pt idx="177">
                  <c:v>14.377821217946504</c:v>
                </c:pt>
                <c:pt idx="178">
                  <c:v>14.836771360717435</c:v>
                </c:pt>
                <c:pt idx="179">
                  <c:v>16.504877393587904</c:v>
                </c:pt>
                <c:pt idx="180">
                  <c:v>17.321454494145925</c:v>
                </c:pt>
                <c:pt idx="181">
                  <c:v>18.337230234676454</c:v>
                </c:pt>
                <c:pt idx="182">
                  <c:v>19.785142867886748</c:v>
                </c:pt>
                <c:pt idx="183">
                  <c:v>24.015861800430557</c:v>
                </c:pt>
                <c:pt idx="184">
                  <c:v>26.052281733442783</c:v>
                </c:pt>
                <c:pt idx="185">
                  <c:v>27.429419390352422</c:v>
                </c:pt>
                <c:pt idx="186">
                  <c:v>27.868594314678361</c:v>
                </c:pt>
                <c:pt idx="187">
                  <c:v>28.365683350360655</c:v>
                </c:pt>
                <c:pt idx="188">
                  <c:v>28.177754601006001</c:v>
                </c:pt>
                <c:pt idx="189">
                  <c:v>28.123103920594247</c:v>
                </c:pt>
                <c:pt idx="190">
                  <c:v>28.072817863179978</c:v>
                </c:pt>
                <c:pt idx="191">
                  <c:v>27.981496504638386</c:v>
                </c:pt>
                <c:pt idx="192">
                  <c:v>27.679782382157271</c:v>
                </c:pt>
                <c:pt idx="193">
                  <c:v>27.748778231038429</c:v>
                </c:pt>
                <c:pt idx="194">
                  <c:v>27.683015772659232</c:v>
                </c:pt>
                <c:pt idx="195">
                  <c:v>24.203539973894635</c:v>
                </c:pt>
                <c:pt idx="196">
                  <c:v>22.533847455592422</c:v>
                </c:pt>
                <c:pt idx="197">
                  <c:v>21.394962709284385</c:v>
                </c:pt>
                <c:pt idx="198">
                  <c:v>20.853006451080702</c:v>
                </c:pt>
                <c:pt idx="199">
                  <c:v>20.146306852613378</c:v>
                </c:pt>
                <c:pt idx="200">
                  <c:v>19.381623760115204</c:v>
                </c:pt>
                <c:pt idx="201">
                  <c:v>18.925316821181397</c:v>
                </c:pt>
                <c:pt idx="202">
                  <c:v>18.232495430444558</c:v>
                </c:pt>
                <c:pt idx="203">
                  <c:v>17.291250245251021</c:v>
                </c:pt>
                <c:pt idx="204">
                  <c:v>16.865429847723391</c:v>
                </c:pt>
                <c:pt idx="205">
                  <c:v>15.996901084413167</c:v>
                </c:pt>
                <c:pt idx="206">
                  <c:v>14.971417116537182</c:v>
                </c:pt>
                <c:pt idx="207">
                  <c:v>14.517162970146117</c:v>
                </c:pt>
                <c:pt idx="208">
                  <c:v>13.807782806613105</c:v>
                </c:pt>
                <c:pt idx="209">
                  <c:v>13.220774373052606</c:v>
                </c:pt>
                <c:pt idx="210">
                  <c:v>13.051581637382043</c:v>
                </c:pt>
                <c:pt idx="211">
                  <c:v>12.72357651812473</c:v>
                </c:pt>
                <c:pt idx="212">
                  <c:v>12.690589073228935</c:v>
                </c:pt>
                <c:pt idx="213">
                  <c:v>12.546579718974812</c:v>
                </c:pt>
                <c:pt idx="214">
                  <c:v>12.042126696891103</c:v>
                </c:pt>
                <c:pt idx="215">
                  <c:v>11.908850886609315</c:v>
                </c:pt>
                <c:pt idx="216">
                  <c:v>11.795566428407284</c:v>
                </c:pt>
                <c:pt idx="217">
                  <c:v>11.569367128598344</c:v>
                </c:pt>
                <c:pt idx="218">
                  <c:v>11.466894678085609</c:v>
                </c:pt>
                <c:pt idx="219">
                  <c:v>11.542584064804771</c:v>
                </c:pt>
                <c:pt idx="220">
                  <c:v>12.496285396407885</c:v>
                </c:pt>
                <c:pt idx="221">
                  <c:v>12.480909561414208</c:v>
                </c:pt>
                <c:pt idx="222">
                  <c:v>12.483858740730369</c:v>
                </c:pt>
                <c:pt idx="223">
                  <c:v>12.513435007570322</c:v>
                </c:pt>
                <c:pt idx="224">
                  <c:v>12.829491627000692</c:v>
                </c:pt>
                <c:pt idx="225">
                  <c:v>13.113988184986411</c:v>
                </c:pt>
                <c:pt idx="226">
                  <c:v>13.91364537056181</c:v>
                </c:pt>
                <c:pt idx="227">
                  <c:v>13.744398619527971</c:v>
                </c:pt>
                <c:pt idx="228">
                  <c:v>13.561303726180157</c:v>
                </c:pt>
                <c:pt idx="229">
                  <c:v>12.968380882249292</c:v>
                </c:pt>
                <c:pt idx="230">
                  <c:v>13.520764821644079</c:v>
                </c:pt>
                <c:pt idx="231">
                  <c:v>13.299821163850993</c:v>
                </c:pt>
                <c:pt idx="232">
                  <c:v>12.37762137376366</c:v>
                </c:pt>
                <c:pt idx="233">
                  <c:v>13.297275367781154</c:v>
                </c:pt>
                <c:pt idx="234">
                  <c:v>12.98160840677842</c:v>
                </c:pt>
                <c:pt idx="235">
                  <c:v>12.753006823483773</c:v>
                </c:pt>
                <c:pt idx="236">
                  <c:v>12.314815584932745</c:v>
                </c:pt>
                <c:pt idx="237">
                  <c:v>11.845749486139368</c:v>
                </c:pt>
                <c:pt idx="238">
                  <c:v>11.204941259348828</c:v>
                </c:pt>
                <c:pt idx="239">
                  <c:v>11.18924020683238</c:v>
                </c:pt>
                <c:pt idx="240">
                  <c:v>11.063564797805327</c:v>
                </c:pt>
                <c:pt idx="241">
                  <c:v>11.742597990622599</c:v>
                </c:pt>
                <c:pt idx="242">
                  <c:v>11.169011748062658</c:v>
                </c:pt>
                <c:pt idx="243">
                  <c:v>11.381238221471833</c:v>
                </c:pt>
                <c:pt idx="244">
                  <c:v>11.617487456543856</c:v>
                </c:pt>
                <c:pt idx="245">
                  <c:v>11.566147355698405</c:v>
                </c:pt>
                <c:pt idx="246">
                  <c:v>11.624112836628854</c:v>
                </c:pt>
                <c:pt idx="247">
                  <c:v>11.980059269926386</c:v>
                </c:pt>
                <c:pt idx="248">
                  <c:v>12.147918133557482</c:v>
                </c:pt>
                <c:pt idx="249">
                  <c:v>12.432399483524037</c:v>
                </c:pt>
                <c:pt idx="250">
                  <c:v>12.946565219237357</c:v>
                </c:pt>
                <c:pt idx="251">
                  <c:v>13.265828178751747</c:v>
                </c:pt>
                <c:pt idx="252">
                  <c:v>13.593402805729355</c:v>
                </c:pt>
                <c:pt idx="253">
                  <c:v>13.547367451832429</c:v>
                </c:pt>
                <c:pt idx="254">
                  <c:v>13.826021043677741</c:v>
                </c:pt>
                <c:pt idx="255">
                  <c:v>13.327799110638722</c:v>
                </c:pt>
                <c:pt idx="256">
                  <c:v>13.211900416156425</c:v>
                </c:pt>
                <c:pt idx="257">
                  <c:v>12.452897443820561</c:v>
                </c:pt>
                <c:pt idx="258">
                  <c:v>12.250965539842397</c:v>
                </c:pt>
                <c:pt idx="259">
                  <c:v>11.709557289053535</c:v>
                </c:pt>
                <c:pt idx="260">
                  <c:v>11.366602294062062</c:v>
                </c:pt>
                <c:pt idx="261">
                  <c:v>10.972502306114833</c:v>
                </c:pt>
                <c:pt idx="262">
                  <c:v>10.664781836773599</c:v>
                </c:pt>
                <c:pt idx="263">
                  <c:v>9.8222680606625801</c:v>
                </c:pt>
                <c:pt idx="264">
                  <c:v>9.4546699479854084</c:v>
                </c:pt>
                <c:pt idx="265">
                  <c:v>9.293293571071402</c:v>
                </c:pt>
                <c:pt idx="266">
                  <c:v>8.7646714967235795</c:v>
                </c:pt>
                <c:pt idx="267">
                  <c:v>8.9860886699160858</c:v>
                </c:pt>
                <c:pt idx="268">
                  <c:v>8.7324394105227299</c:v>
                </c:pt>
                <c:pt idx="269">
                  <c:v>8.4119314536026337</c:v>
                </c:pt>
                <c:pt idx="270">
                  <c:v>8.314862346462732</c:v>
                </c:pt>
                <c:pt idx="271">
                  <c:v>8.5943205287201323</c:v>
                </c:pt>
                <c:pt idx="272">
                  <c:v>8.5244356458931776</c:v>
                </c:pt>
                <c:pt idx="273">
                  <c:v>8.8498101210181517</c:v>
                </c:pt>
                <c:pt idx="274">
                  <c:v>9.0548744830111616</c:v>
                </c:pt>
                <c:pt idx="275">
                  <c:v>9.3805184226236378</c:v>
                </c:pt>
                <c:pt idx="276">
                  <c:v>9.7181388065046974</c:v>
                </c:pt>
                <c:pt idx="277">
                  <c:v>9.9936190553515019</c:v>
                </c:pt>
                <c:pt idx="278">
                  <c:v>10.693440822397221</c:v>
                </c:pt>
                <c:pt idx="279">
                  <c:v>11.01250416565081</c:v>
                </c:pt>
                <c:pt idx="280">
                  <c:v>11.618822085528464</c:v>
                </c:pt>
                <c:pt idx="281">
                  <c:v>12.056451557101639</c:v>
                </c:pt>
                <c:pt idx="282">
                  <c:v>12.914984912831699</c:v>
                </c:pt>
                <c:pt idx="283">
                  <c:v>13.363081262962112</c:v>
                </c:pt>
                <c:pt idx="284">
                  <c:v>14.433368340707759</c:v>
                </c:pt>
                <c:pt idx="285">
                  <c:v>15.056605863720378</c:v>
                </c:pt>
                <c:pt idx="286">
                  <c:v>15.24026075743528</c:v>
                </c:pt>
                <c:pt idx="287">
                  <c:v>15.898584887559352</c:v>
                </c:pt>
                <c:pt idx="288">
                  <c:v>16.383719502058682</c:v>
                </c:pt>
                <c:pt idx="289">
                  <c:v>16.99217917859761</c:v>
                </c:pt>
                <c:pt idx="290">
                  <c:v>16.031791832341554</c:v>
                </c:pt>
                <c:pt idx="291">
                  <c:v>12.974432347872096</c:v>
                </c:pt>
                <c:pt idx="292">
                  <c:v>10.304293661256537</c:v>
                </c:pt>
                <c:pt idx="293">
                  <c:v>8.8035637022019841</c:v>
                </c:pt>
                <c:pt idx="294">
                  <c:v>6.906144076703427</c:v>
                </c:pt>
                <c:pt idx="295">
                  <c:v>5.2452417120114347</c:v>
                </c:pt>
                <c:pt idx="296">
                  <c:v>4.1202946540076937</c:v>
                </c:pt>
                <c:pt idx="297">
                  <c:v>3.4464764477812651</c:v>
                </c:pt>
                <c:pt idx="298">
                  <c:v>2.8757251223355524</c:v>
                </c:pt>
                <c:pt idx="299">
                  <c:v>2.0430733528124563</c:v>
                </c:pt>
                <c:pt idx="300">
                  <c:v>0.93917811061896828</c:v>
                </c:pt>
                <c:pt idx="301">
                  <c:v>0.19935074534676289</c:v>
                </c:pt>
                <c:pt idx="302">
                  <c:v>0.51594572905069924</c:v>
                </c:pt>
                <c:pt idx="303">
                  <c:v>2.5006661900662976</c:v>
                </c:pt>
                <c:pt idx="304">
                  <c:v>3.6599261305178885</c:v>
                </c:pt>
                <c:pt idx="305">
                  <c:v>4.9627556389518332</c:v>
                </c:pt>
                <c:pt idx="306">
                  <c:v>6.5479723283995668</c:v>
                </c:pt>
                <c:pt idx="307">
                  <c:v>8.3117996935193332</c:v>
                </c:pt>
                <c:pt idx="308">
                  <c:v>9.4872805780782983</c:v>
                </c:pt>
                <c:pt idx="309">
                  <c:v>10.407571569428399</c:v>
                </c:pt>
                <c:pt idx="310">
                  <c:v>11.618683234210621</c:v>
                </c:pt>
                <c:pt idx="311">
                  <c:v>12.755673128117053</c:v>
                </c:pt>
                <c:pt idx="312">
                  <c:v>14.484246278181303</c:v>
                </c:pt>
                <c:pt idx="313">
                  <c:v>16.209810454817642</c:v>
                </c:pt>
                <c:pt idx="314">
                  <c:v>17.891722729946991</c:v>
                </c:pt>
                <c:pt idx="315">
                  <c:v>19.509263664124816</c:v>
                </c:pt>
                <c:pt idx="316">
                  <c:v>21.757560134176799</c:v>
                </c:pt>
                <c:pt idx="317">
                  <c:v>22.807583665369236</c:v>
                </c:pt>
                <c:pt idx="318">
                  <c:v>22.629628259766619</c:v>
                </c:pt>
                <c:pt idx="319">
                  <c:v>22.745071776507288</c:v>
                </c:pt>
                <c:pt idx="320">
                  <c:v>22.338131278012384</c:v>
                </c:pt>
                <c:pt idx="321">
                  <c:v>21.302689115222222</c:v>
                </c:pt>
                <c:pt idx="322">
                  <c:v>19.763847263218764</c:v>
                </c:pt>
                <c:pt idx="323">
                  <c:v>18.250011779631436</c:v>
                </c:pt>
                <c:pt idx="324">
                  <c:v>16.54134191954661</c:v>
                </c:pt>
                <c:pt idx="325">
                  <c:v>14.086211725547869</c:v>
                </c:pt>
                <c:pt idx="326">
                  <c:v>11.735984422730425</c:v>
                </c:pt>
                <c:pt idx="327">
                  <c:v>9.6208183105623846</c:v>
                </c:pt>
                <c:pt idx="328">
                  <c:v>7.3971229152199385</c:v>
                </c:pt>
                <c:pt idx="329">
                  <c:v>5.0770502064429763</c:v>
                </c:pt>
                <c:pt idx="330">
                  <c:v>3.706695737883166</c:v>
                </c:pt>
                <c:pt idx="331">
                  <c:v>2.1532446072821472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29F-4F8E-A43C-E4FE5C63835A}"/>
            </c:ext>
          </c:extLst>
        </c:ser>
        <c:ser>
          <c:idx val="2"/>
          <c:order val="2"/>
          <c:tx>
            <c:strRef>
              <c:f>Vencida!$U$14</c:f>
              <c:strCache>
                <c:ptCount val="1"/>
                <c:pt idx="0">
                  <c:v>Hipotecaria</c:v>
                </c:pt>
              </c:strCache>
            </c:strRef>
          </c:tx>
          <c:spPr>
            <a:ln w="38100" cap="rnd">
              <a:solidFill>
                <a:srgbClr val="D8BE7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8BE75"/>
              </a:solidFill>
              <a:ln w="38100">
                <a:solidFill>
                  <a:srgbClr val="D8BE75"/>
                </a:solidFill>
              </a:ln>
              <a:effectLst/>
            </c:spPr>
          </c:marker>
          <c:dLbls>
            <c:dLbl>
              <c:idx val="331"/>
              <c:layout>
                <c:manualLayout>
                  <c:x val="1.1162252946790658E-16"/>
                  <c:y val="-5.44382925522414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C29F-4F8E-A43C-E4FE5C63835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D8BE75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Vencida!$R$15:$R$346</c:f>
              <c:numCache>
                <c:formatCode>mmm\-yy</c:formatCode>
                <c:ptCount val="332"/>
                <c:pt idx="0">
                  <c:v>35065</c:v>
                </c:pt>
                <c:pt idx="1">
                  <c:v>35096</c:v>
                </c:pt>
                <c:pt idx="2">
                  <c:v>35125</c:v>
                </c:pt>
                <c:pt idx="3">
                  <c:v>35156</c:v>
                </c:pt>
                <c:pt idx="4">
                  <c:v>35186</c:v>
                </c:pt>
                <c:pt idx="5">
                  <c:v>35217</c:v>
                </c:pt>
                <c:pt idx="6">
                  <c:v>35247</c:v>
                </c:pt>
                <c:pt idx="7">
                  <c:v>35278</c:v>
                </c:pt>
                <c:pt idx="8">
                  <c:v>35309</c:v>
                </c:pt>
                <c:pt idx="9">
                  <c:v>35339</c:v>
                </c:pt>
                <c:pt idx="10">
                  <c:v>35370</c:v>
                </c:pt>
                <c:pt idx="11">
                  <c:v>35400</c:v>
                </c:pt>
                <c:pt idx="12">
                  <c:v>35431</c:v>
                </c:pt>
                <c:pt idx="13">
                  <c:v>35462</c:v>
                </c:pt>
                <c:pt idx="14">
                  <c:v>35490</c:v>
                </c:pt>
                <c:pt idx="15">
                  <c:v>35521</c:v>
                </c:pt>
                <c:pt idx="16">
                  <c:v>35551</c:v>
                </c:pt>
                <c:pt idx="17">
                  <c:v>35582</c:v>
                </c:pt>
                <c:pt idx="18">
                  <c:v>35612</c:v>
                </c:pt>
                <c:pt idx="19">
                  <c:v>35643</c:v>
                </c:pt>
                <c:pt idx="20">
                  <c:v>35674</c:v>
                </c:pt>
                <c:pt idx="21">
                  <c:v>35704</c:v>
                </c:pt>
                <c:pt idx="22">
                  <c:v>35735</c:v>
                </c:pt>
                <c:pt idx="23">
                  <c:v>35765</c:v>
                </c:pt>
                <c:pt idx="24">
                  <c:v>35796</c:v>
                </c:pt>
                <c:pt idx="25">
                  <c:v>35827</c:v>
                </c:pt>
                <c:pt idx="26">
                  <c:v>35855</c:v>
                </c:pt>
                <c:pt idx="27">
                  <c:v>35886</c:v>
                </c:pt>
                <c:pt idx="28">
                  <c:v>35916</c:v>
                </c:pt>
                <c:pt idx="29">
                  <c:v>35947</c:v>
                </c:pt>
                <c:pt idx="30">
                  <c:v>35977</c:v>
                </c:pt>
                <c:pt idx="31">
                  <c:v>36008</c:v>
                </c:pt>
                <c:pt idx="32">
                  <c:v>36039</c:v>
                </c:pt>
                <c:pt idx="33">
                  <c:v>36069</c:v>
                </c:pt>
                <c:pt idx="34">
                  <c:v>36100</c:v>
                </c:pt>
                <c:pt idx="35">
                  <c:v>36130</c:v>
                </c:pt>
                <c:pt idx="36">
                  <c:v>36161</c:v>
                </c:pt>
                <c:pt idx="37">
                  <c:v>36192</c:v>
                </c:pt>
                <c:pt idx="38">
                  <c:v>36220</c:v>
                </c:pt>
                <c:pt idx="39">
                  <c:v>36251</c:v>
                </c:pt>
                <c:pt idx="40">
                  <c:v>36281</c:v>
                </c:pt>
                <c:pt idx="41">
                  <c:v>36312</c:v>
                </c:pt>
                <c:pt idx="42">
                  <c:v>36342</c:v>
                </c:pt>
                <c:pt idx="43">
                  <c:v>36373</c:v>
                </c:pt>
                <c:pt idx="44">
                  <c:v>36404</c:v>
                </c:pt>
                <c:pt idx="45">
                  <c:v>36434</c:v>
                </c:pt>
                <c:pt idx="46">
                  <c:v>36465</c:v>
                </c:pt>
                <c:pt idx="47">
                  <c:v>36495</c:v>
                </c:pt>
                <c:pt idx="48">
                  <c:v>36526</c:v>
                </c:pt>
                <c:pt idx="49">
                  <c:v>36557</c:v>
                </c:pt>
                <c:pt idx="50">
                  <c:v>36586</c:v>
                </c:pt>
                <c:pt idx="51">
                  <c:v>36617</c:v>
                </c:pt>
                <c:pt idx="52">
                  <c:v>36647</c:v>
                </c:pt>
                <c:pt idx="53">
                  <c:v>36678</c:v>
                </c:pt>
                <c:pt idx="54">
                  <c:v>36708</c:v>
                </c:pt>
                <c:pt idx="55">
                  <c:v>36739</c:v>
                </c:pt>
                <c:pt idx="56">
                  <c:v>36770</c:v>
                </c:pt>
                <c:pt idx="57">
                  <c:v>36800</c:v>
                </c:pt>
                <c:pt idx="58">
                  <c:v>36831</c:v>
                </c:pt>
                <c:pt idx="59">
                  <c:v>36861</c:v>
                </c:pt>
                <c:pt idx="60">
                  <c:v>36892</c:v>
                </c:pt>
                <c:pt idx="61">
                  <c:v>36923</c:v>
                </c:pt>
                <c:pt idx="62">
                  <c:v>36951</c:v>
                </c:pt>
                <c:pt idx="63">
                  <c:v>36982</c:v>
                </c:pt>
                <c:pt idx="64">
                  <c:v>37012</c:v>
                </c:pt>
                <c:pt idx="65">
                  <c:v>37043</c:v>
                </c:pt>
                <c:pt idx="66">
                  <c:v>37073</c:v>
                </c:pt>
                <c:pt idx="67">
                  <c:v>37104</c:v>
                </c:pt>
                <c:pt idx="68">
                  <c:v>37135</c:v>
                </c:pt>
                <c:pt idx="69">
                  <c:v>37165</c:v>
                </c:pt>
                <c:pt idx="70">
                  <c:v>37196</c:v>
                </c:pt>
                <c:pt idx="71">
                  <c:v>37226</c:v>
                </c:pt>
                <c:pt idx="72">
                  <c:v>37257</c:v>
                </c:pt>
                <c:pt idx="73">
                  <c:v>37288</c:v>
                </c:pt>
                <c:pt idx="74">
                  <c:v>37316</c:v>
                </c:pt>
                <c:pt idx="75">
                  <c:v>37347</c:v>
                </c:pt>
                <c:pt idx="76">
                  <c:v>37377</c:v>
                </c:pt>
                <c:pt idx="77">
                  <c:v>37408</c:v>
                </c:pt>
                <c:pt idx="78">
                  <c:v>37438</c:v>
                </c:pt>
                <c:pt idx="79">
                  <c:v>37469</c:v>
                </c:pt>
                <c:pt idx="80">
                  <c:v>37500</c:v>
                </c:pt>
                <c:pt idx="81">
                  <c:v>37530</c:v>
                </c:pt>
                <c:pt idx="82">
                  <c:v>37561</c:v>
                </c:pt>
                <c:pt idx="83">
                  <c:v>37591</c:v>
                </c:pt>
                <c:pt idx="84">
                  <c:v>37622</c:v>
                </c:pt>
                <c:pt idx="85">
                  <c:v>37653</c:v>
                </c:pt>
                <c:pt idx="86">
                  <c:v>37681</c:v>
                </c:pt>
                <c:pt idx="87">
                  <c:v>37712</c:v>
                </c:pt>
                <c:pt idx="88">
                  <c:v>37742</c:v>
                </c:pt>
                <c:pt idx="89">
                  <c:v>37773</c:v>
                </c:pt>
                <c:pt idx="90">
                  <c:v>37803</c:v>
                </c:pt>
                <c:pt idx="91">
                  <c:v>37834</c:v>
                </c:pt>
                <c:pt idx="92">
                  <c:v>37865</c:v>
                </c:pt>
                <c:pt idx="93">
                  <c:v>37895</c:v>
                </c:pt>
                <c:pt idx="94">
                  <c:v>37926</c:v>
                </c:pt>
                <c:pt idx="95">
                  <c:v>37956</c:v>
                </c:pt>
                <c:pt idx="96">
                  <c:v>37987</c:v>
                </c:pt>
                <c:pt idx="97">
                  <c:v>38018</c:v>
                </c:pt>
                <c:pt idx="98">
                  <c:v>38047</c:v>
                </c:pt>
                <c:pt idx="99">
                  <c:v>38078</c:v>
                </c:pt>
                <c:pt idx="100">
                  <c:v>38108</c:v>
                </c:pt>
                <c:pt idx="101">
                  <c:v>38139</c:v>
                </c:pt>
                <c:pt idx="102">
                  <c:v>38169</c:v>
                </c:pt>
                <c:pt idx="103">
                  <c:v>38200</c:v>
                </c:pt>
                <c:pt idx="104">
                  <c:v>38231</c:v>
                </c:pt>
                <c:pt idx="105">
                  <c:v>38261</c:v>
                </c:pt>
                <c:pt idx="106">
                  <c:v>38292</c:v>
                </c:pt>
                <c:pt idx="107">
                  <c:v>38322</c:v>
                </c:pt>
                <c:pt idx="108">
                  <c:v>38353</c:v>
                </c:pt>
                <c:pt idx="109">
                  <c:v>38384</c:v>
                </c:pt>
                <c:pt idx="110">
                  <c:v>38412</c:v>
                </c:pt>
                <c:pt idx="111">
                  <c:v>38443</c:v>
                </c:pt>
                <c:pt idx="112">
                  <c:v>38473</c:v>
                </c:pt>
                <c:pt idx="113">
                  <c:v>38504</c:v>
                </c:pt>
                <c:pt idx="114">
                  <c:v>38534</c:v>
                </c:pt>
                <c:pt idx="115">
                  <c:v>38565</c:v>
                </c:pt>
                <c:pt idx="116">
                  <c:v>38596</c:v>
                </c:pt>
                <c:pt idx="117">
                  <c:v>38626</c:v>
                </c:pt>
                <c:pt idx="118">
                  <c:v>38657</c:v>
                </c:pt>
                <c:pt idx="119">
                  <c:v>38687</c:v>
                </c:pt>
                <c:pt idx="120">
                  <c:v>38718</c:v>
                </c:pt>
                <c:pt idx="121">
                  <c:v>38749</c:v>
                </c:pt>
                <c:pt idx="122">
                  <c:v>38777</c:v>
                </c:pt>
                <c:pt idx="123">
                  <c:v>38808</c:v>
                </c:pt>
                <c:pt idx="124">
                  <c:v>38838</c:v>
                </c:pt>
                <c:pt idx="125">
                  <c:v>38869</c:v>
                </c:pt>
                <c:pt idx="126">
                  <c:v>38899</c:v>
                </c:pt>
                <c:pt idx="127">
                  <c:v>38930</c:v>
                </c:pt>
                <c:pt idx="128">
                  <c:v>38961</c:v>
                </c:pt>
                <c:pt idx="129">
                  <c:v>38991</c:v>
                </c:pt>
                <c:pt idx="130">
                  <c:v>39022</c:v>
                </c:pt>
                <c:pt idx="131">
                  <c:v>39052</c:v>
                </c:pt>
                <c:pt idx="132">
                  <c:v>39083</c:v>
                </c:pt>
                <c:pt idx="133">
                  <c:v>39114</c:v>
                </c:pt>
                <c:pt idx="134">
                  <c:v>39142</c:v>
                </c:pt>
                <c:pt idx="135">
                  <c:v>39173</c:v>
                </c:pt>
                <c:pt idx="136">
                  <c:v>39203</c:v>
                </c:pt>
                <c:pt idx="137">
                  <c:v>39234</c:v>
                </c:pt>
                <c:pt idx="138">
                  <c:v>39264</c:v>
                </c:pt>
                <c:pt idx="139">
                  <c:v>39295</c:v>
                </c:pt>
                <c:pt idx="140">
                  <c:v>39326</c:v>
                </c:pt>
                <c:pt idx="141">
                  <c:v>39356</c:v>
                </c:pt>
                <c:pt idx="142">
                  <c:v>39387</c:v>
                </c:pt>
                <c:pt idx="143">
                  <c:v>39417</c:v>
                </c:pt>
                <c:pt idx="144">
                  <c:v>39448</c:v>
                </c:pt>
                <c:pt idx="145">
                  <c:v>39479</c:v>
                </c:pt>
                <c:pt idx="146">
                  <c:v>39508</c:v>
                </c:pt>
                <c:pt idx="147">
                  <c:v>39539</c:v>
                </c:pt>
                <c:pt idx="148">
                  <c:v>39569</c:v>
                </c:pt>
                <c:pt idx="149">
                  <c:v>39600</c:v>
                </c:pt>
                <c:pt idx="150">
                  <c:v>39630</c:v>
                </c:pt>
                <c:pt idx="151">
                  <c:v>39661</c:v>
                </c:pt>
                <c:pt idx="152">
                  <c:v>39692</c:v>
                </c:pt>
                <c:pt idx="153">
                  <c:v>39722</c:v>
                </c:pt>
                <c:pt idx="154">
                  <c:v>39753</c:v>
                </c:pt>
                <c:pt idx="155">
                  <c:v>39783</c:v>
                </c:pt>
                <c:pt idx="156">
                  <c:v>39814</c:v>
                </c:pt>
                <c:pt idx="157">
                  <c:v>39845</c:v>
                </c:pt>
                <c:pt idx="158">
                  <c:v>39873</c:v>
                </c:pt>
                <c:pt idx="159">
                  <c:v>39904</c:v>
                </c:pt>
                <c:pt idx="160">
                  <c:v>39934</c:v>
                </c:pt>
                <c:pt idx="161">
                  <c:v>39965</c:v>
                </c:pt>
                <c:pt idx="162">
                  <c:v>39995</c:v>
                </c:pt>
                <c:pt idx="163">
                  <c:v>40026</c:v>
                </c:pt>
                <c:pt idx="164">
                  <c:v>40057</c:v>
                </c:pt>
                <c:pt idx="165">
                  <c:v>40087</c:v>
                </c:pt>
                <c:pt idx="166">
                  <c:v>40118</c:v>
                </c:pt>
                <c:pt idx="167">
                  <c:v>40148</c:v>
                </c:pt>
                <c:pt idx="168">
                  <c:v>40179</c:v>
                </c:pt>
                <c:pt idx="169">
                  <c:v>40210</c:v>
                </c:pt>
                <c:pt idx="170">
                  <c:v>40238</c:v>
                </c:pt>
                <c:pt idx="171">
                  <c:v>40269</c:v>
                </c:pt>
                <c:pt idx="172">
                  <c:v>40299</c:v>
                </c:pt>
                <c:pt idx="173">
                  <c:v>40330</c:v>
                </c:pt>
                <c:pt idx="174">
                  <c:v>40360</c:v>
                </c:pt>
                <c:pt idx="175">
                  <c:v>40391</c:v>
                </c:pt>
                <c:pt idx="176">
                  <c:v>40422</c:v>
                </c:pt>
                <c:pt idx="177">
                  <c:v>40452</c:v>
                </c:pt>
                <c:pt idx="178">
                  <c:v>40483</c:v>
                </c:pt>
                <c:pt idx="179">
                  <c:v>40513</c:v>
                </c:pt>
                <c:pt idx="180">
                  <c:v>40544</c:v>
                </c:pt>
                <c:pt idx="181">
                  <c:v>40575</c:v>
                </c:pt>
                <c:pt idx="182">
                  <c:v>40603</c:v>
                </c:pt>
                <c:pt idx="183">
                  <c:v>40634</c:v>
                </c:pt>
                <c:pt idx="184">
                  <c:v>40664</c:v>
                </c:pt>
                <c:pt idx="185">
                  <c:v>40695</c:v>
                </c:pt>
                <c:pt idx="186">
                  <c:v>40725</c:v>
                </c:pt>
                <c:pt idx="187">
                  <c:v>40756</c:v>
                </c:pt>
                <c:pt idx="188">
                  <c:v>40787</c:v>
                </c:pt>
                <c:pt idx="189">
                  <c:v>40817</c:v>
                </c:pt>
                <c:pt idx="190">
                  <c:v>40848</c:v>
                </c:pt>
                <c:pt idx="191">
                  <c:v>40878</c:v>
                </c:pt>
                <c:pt idx="192">
                  <c:v>40909</c:v>
                </c:pt>
                <c:pt idx="193">
                  <c:v>40940</c:v>
                </c:pt>
                <c:pt idx="194">
                  <c:v>40969</c:v>
                </c:pt>
                <c:pt idx="195">
                  <c:v>41000</c:v>
                </c:pt>
                <c:pt idx="196">
                  <c:v>41030</c:v>
                </c:pt>
                <c:pt idx="197">
                  <c:v>41061</c:v>
                </c:pt>
                <c:pt idx="198">
                  <c:v>41091</c:v>
                </c:pt>
                <c:pt idx="199">
                  <c:v>41122</c:v>
                </c:pt>
                <c:pt idx="200">
                  <c:v>41153</c:v>
                </c:pt>
                <c:pt idx="201">
                  <c:v>41183</c:v>
                </c:pt>
                <c:pt idx="202">
                  <c:v>41214</c:v>
                </c:pt>
                <c:pt idx="203">
                  <c:v>41244</c:v>
                </c:pt>
                <c:pt idx="204">
                  <c:v>41275</c:v>
                </c:pt>
                <c:pt idx="205">
                  <c:v>41306</c:v>
                </c:pt>
                <c:pt idx="206">
                  <c:v>41334</c:v>
                </c:pt>
                <c:pt idx="207">
                  <c:v>41365</c:v>
                </c:pt>
                <c:pt idx="208">
                  <c:v>41395</c:v>
                </c:pt>
                <c:pt idx="209">
                  <c:v>41426</c:v>
                </c:pt>
                <c:pt idx="210">
                  <c:v>41456</c:v>
                </c:pt>
                <c:pt idx="211">
                  <c:v>41487</c:v>
                </c:pt>
                <c:pt idx="212">
                  <c:v>41518</c:v>
                </c:pt>
                <c:pt idx="213">
                  <c:v>41548</c:v>
                </c:pt>
                <c:pt idx="214">
                  <c:v>41579</c:v>
                </c:pt>
                <c:pt idx="215">
                  <c:v>41609</c:v>
                </c:pt>
                <c:pt idx="216">
                  <c:v>41640</c:v>
                </c:pt>
                <c:pt idx="217">
                  <c:v>41671</c:v>
                </c:pt>
                <c:pt idx="218">
                  <c:v>41699</c:v>
                </c:pt>
                <c:pt idx="219">
                  <c:v>41730</c:v>
                </c:pt>
                <c:pt idx="220">
                  <c:v>41760</c:v>
                </c:pt>
                <c:pt idx="221">
                  <c:v>41791</c:v>
                </c:pt>
                <c:pt idx="222">
                  <c:v>41821</c:v>
                </c:pt>
                <c:pt idx="223">
                  <c:v>41852</c:v>
                </c:pt>
                <c:pt idx="224">
                  <c:v>41883</c:v>
                </c:pt>
                <c:pt idx="225">
                  <c:v>41913</c:v>
                </c:pt>
                <c:pt idx="226">
                  <c:v>41944</c:v>
                </c:pt>
                <c:pt idx="227">
                  <c:v>41974</c:v>
                </c:pt>
                <c:pt idx="228">
                  <c:v>42005</c:v>
                </c:pt>
                <c:pt idx="229">
                  <c:v>42036</c:v>
                </c:pt>
                <c:pt idx="230">
                  <c:v>42064</c:v>
                </c:pt>
                <c:pt idx="231">
                  <c:v>42095</c:v>
                </c:pt>
                <c:pt idx="232">
                  <c:v>42125</c:v>
                </c:pt>
                <c:pt idx="233">
                  <c:v>42156</c:v>
                </c:pt>
                <c:pt idx="234">
                  <c:v>42186</c:v>
                </c:pt>
                <c:pt idx="235">
                  <c:v>42217</c:v>
                </c:pt>
                <c:pt idx="236">
                  <c:v>42248</c:v>
                </c:pt>
                <c:pt idx="237">
                  <c:v>42278</c:v>
                </c:pt>
                <c:pt idx="238">
                  <c:v>42309</c:v>
                </c:pt>
                <c:pt idx="239">
                  <c:v>42339</c:v>
                </c:pt>
                <c:pt idx="240">
                  <c:v>42370</c:v>
                </c:pt>
                <c:pt idx="241">
                  <c:v>42401</c:v>
                </c:pt>
                <c:pt idx="242">
                  <c:v>42430</c:v>
                </c:pt>
                <c:pt idx="243">
                  <c:v>42461</c:v>
                </c:pt>
                <c:pt idx="244">
                  <c:v>42491</c:v>
                </c:pt>
                <c:pt idx="245">
                  <c:v>42522</c:v>
                </c:pt>
                <c:pt idx="246">
                  <c:v>42552</c:v>
                </c:pt>
                <c:pt idx="247">
                  <c:v>42583</c:v>
                </c:pt>
                <c:pt idx="248">
                  <c:v>42614</c:v>
                </c:pt>
                <c:pt idx="249">
                  <c:v>42644</c:v>
                </c:pt>
                <c:pt idx="250">
                  <c:v>42675</c:v>
                </c:pt>
                <c:pt idx="251">
                  <c:v>42705</c:v>
                </c:pt>
                <c:pt idx="252">
                  <c:v>42736</c:v>
                </c:pt>
                <c:pt idx="253">
                  <c:v>42767</c:v>
                </c:pt>
                <c:pt idx="254">
                  <c:v>42795</c:v>
                </c:pt>
                <c:pt idx="255">
                  <c:v>42826</c:v>
                </c:pt>
                <c:pt idx="256">
                  <c:v>42856</c:v>
                </c:pt>
                <c:pt idx="257">
                  <c:v>42887</c:v>
                </c:pt>
                <c:pt idx="258">
                  <c:v>42917</c:v>
                </c:pt>
                <c:pt idx="259">
                  <c:v>42948</c:v>
                </c:pt>
                <c:pt idx="260">
                  <c:v>42979</c:v>
                </c:pt>
                <c:pt idx="261">
                  <c:v>43009</c:v>
                </c:pt>
                <c:pt idx="262">
                  <c:v>43040</c:v>
                </c:pt>
                <c:pt idx="263">
                  <c:v>43070</c:v>
                </c:pt>
                <c:pt idx="264">
                  <c:v>43101</c:v>
                </c:pt>
                <c:pt idx="265">
                  <c:v>43132</c:v>
                </c:pt>
                <c:pt idx="266">
                  <c:v>43160</c:v>
                </c:pt>
                <c:pt idx="267">
                  <c:v>43191</c:v>
                </c:pt>
                <c:pt idx="268">
                  <c:v>43221</c:v>
                </c:pt>
                <c:pt idx="269">
                  <c:v>43252</c:v>
                </c:pt>
                <c:pt idx="270">
                  <c:v>43282</c:v>
                </c:pt>
                <c:pt idx="271">
                  <c:v>43313</c:v>
                </c:pt>
                <c:pt idx="272">
                  <c:v>43344</c:v>
                </c:pt>
                <c:pt idx="273">
                  <c:v>43374</c:v>
                </c:pt>
                <c:pt idx="274">
                  <c:v>43405</c:v>
                </c:pt>
                <c:pt idx="275">
                  <c:v>43435</c:v>
                </c:pt>
                <c:pt idx="276">
                  <c:v>43466</c:v>
                </c:pt>
                <c:pt idx="277">
                  <c:v>43497</c:v>
                </c:pt>
                <c:pt idx="278">
                  <c:v>43525</c:v>
                </c:pt>
                <c:pt idx="279">
                  <c:v>43556</c:v>
                </c:pt>
                <c:pt idx="280">
                  <c:v>43586</c:v>
                </c:pt>
                <c:pt idx="281">
                  <c:v>43617</c:v>
                </c:pt>
                <c:pt idx="282">
                  <c:v>43647</c:v>
                </c:pt>
                <c:pt idx="283">
                  <c:v>43678</c:v>
                </c:pt>
                <c:pt idx="284">
                  <c:v>43709</c:v>
                </c:pt>
                <c:pt idx="285">
                  <c:v>43739</c:v>
                </c:pt>
                <c:pt idx="286">
                  <c:v>43770</c:v>
                </c:pt>
                <c:pt idx="287">
                  <c:v>43800</c:v>
                </c:pt>
                <c:pt idx="288">
                  <c:v>43831</c:v>
                </c:pt>
                <c:pt idx="289">
                  <c:v>43862</c:v>
                </c:pt>
                <c:pt idx="290">
                  <c:v>43891</c:v>
                </c:pt>
                <c:pt idx="291">
                  <c:v>43922</c:v>
                </c:pt>
                <c:pt idx="292">
                  <c:v>43952</c:v>
                </c:pt>
                <c:pt idx="293">
                  <c:v>43983</c:v>
                </c:pt>
                <c:pt idx="294">
                  <c:v>44013</c:v>
                </c:pt>
                <c:pt idx="295">
                  <c:v>44044</c:v>
                </c:pt>
                <c:pt idx="296">
                  <c:v>44075</c:v>
                </c:pt>
                <c:pt idx="297">
                  <c:v>44105</c:v>
                </c:pt>
                <c:pt idx="298">
                  <c:v>44136</c:v>
                </c:pt>
                <c:pt idx="299">
                  <c:v>44166</c:v>
                </c:pt>
                <c:pt idx="300">
                  <c:v>44197</c:v>
                </c:pt>
                <c:pt idx="301">
                  <c:v>44228</c:v>
                </c:pt>
                <c:pt idx="302">
                  <c:v>44256</c:v>
                </c:pt>
                <c:pt idx="303">
                  <c:v>44287</c:v>
                </c:pt>
                <c:pt idx="304">
                  <c:v>44317</c:v>
                </c:pt>
                <c:pt idx="305">
                  <c:v>44348</c:v>
                </c:pt>
                <c:pt idx="306">
                  <c:v>44378</c:v>
                </c:pt>
                <c:pt idx="307">
                  <c:v>44409</c:v>
                </c:pt>
                <c:pt idx="308">
                  <c:v>44440</c:v>
                </c:pt>
                <c:pt idx="309">
                  <c:v>44470</c:v>
                </c:pt>
                <c:pt idx="310">
                  <c:v>44501</c:v>
                </c:pt>
                <c:pt idx="311">
                  <c:v>44531</c:v>
                </c:pt>
                <c:pt idx="312">
                  <c:v>44562</c:v>
                </c:pt>
                <c:pt idx="313">
                  <c:v>44593</c:v>
                </c:pt>
                <c:pt idx="314">
                  <c:v>44621</c:v>
                </c:pt>
                <c:pt idx="315">
                  <c:v>44652</c:v>
                </c:pt>
                <c:pt idx="316">
                  <c:v>44682</c:v>
                </c:pt>
                <c:pt idx="317">
                  <c:v>44713</c:v>
                </c:pt>
                <c:pt idx="318">
                  <c:v>44743</c:v>
                </c:pt>
                <c:pt idx="319">
                  <c:v>44774</c:v>
                </c:pt>
                <c:pt idx="320">
                  <c:v>44805</c:v>
                </c:pt>
                <c:pt idx="321">
                  <c:v>44835</c:v>
                </c:pt>
                <c:pt idx="322">
                  <c:v>44866</c:v>
                </c:pt>
                <c:pt idx="323">
                  <c:v>44896</c:v>
                </c:pt>
                <c:pt idx="324">
                  <c:v>44927</c:v>
                </c:pt>
                <c:pt idx="325">
                  <c:v>44958</c:v>
                </c:pt>
                <c:pt idx="326">
                  <c:v>44986</c:v>
                </c:pt>
                <c:pt idx="327">
                  <c:v>45017</c:v>
                </c:pt>
                <c:pt idx="328">
                  <c:v>45047</c:v>
                </c:pt>
                <c:pt idx="329">
                  <c:v>45078</c:v>
                </c:pt>
                <c:pt idx="330">
                  <c:v>45108</c:v>
                </c:pt>
                <c:pt idx="331">
                  <c:v>45139</c:v>
                </c:pt>
              </c:numCache>
            </c:numRef>
          </c:cat>
          <c:val>
            <c:numRef>
              <c:f>Vencida!$U$15:$U$346</c:f>
              <c:numCache>
                <c:formatCode>0.0</c:formatCode>
                <c:ptCount val="332"/>
                <c:pt idx="0">
                  <c:v>39.258606170569436</c:v>
                </c:pt>
                <c:pt idx="1">
                  <c:v>38.495298757028365</c:v>
                </c:pt>
                <c:pt idx="2">
                  <c:v>37.201585489930693</c:v>
                </c:pt>
                <c:pt idx="3">
                  <c:v>36.584367781296379</c:v>
                </c:pt>
                <c:pt idx="4">
                  <c:v>36.8751431790281</c:v>
                </c:pt>
                <c:pt idx="5">
                  <c:v>36.866281400078066</c:v>
                </c:pt>
                <c:pt idx="6">
                  <c:v>40.123833923805165</c:v>
                </c:pt>
                <c:pt idx="7">
                  <c:v>39.162129595278515</c:v>
                </c:pt>
                <c:pt idx="8">
                  <c:v>38.861732892352848</c:v>
                </c:pt>
                <c:pt idx="9">
                  <c:v>37.423627223078029</c:v>
                </c:pt>
                <c:pt idx="10">
                  <c:v>38.034073220130324</c:v>
                </c:pt>
                <c:pt idx="11">
                  <c:v>37.327553351674396</c:v>
                </c:pt>
                <c:pt idx="12">
                  <c:v>36.60861113678169</c:v>
                </c:pt>
                <c:pt idx="13">
                  <c:v>36.181982149442092</c:v>
                </c:pt>
                <c:pt idx="14">
                  <c:v>35.618539617956884</c:v>
                </c:pt>
                <c:pt idx="15">
                  <c:v>35.995565758495815</c:v>
                </c:pt>
                <c:pt idx="16">
                  <c:v>34.956003737669846</c:v>
                </c:pt>
                <c:pt idx="17">
                  <c:v>34.129541167681822</c:v>
                </c:pt>
                <c:pt idx="18">
                  <c:v>33.493149965175633</c:v>
                </c:pt>
                <c:pt idx="19">
                  <c:v>32.389467047857664</c:v>
                </c:pt>
                <c:pt idx="20">
                  <c:v>31.960146389020593</c:v>
                </c:pt>
                <c:pt idx="21">
                  <c:v>32.342715900209384</c:v>
                </c:pt>
                <c:pt idx="22">
                  <c:v>32.087505111508847</c:v>
                </c:pt>
                <c:pt idx="23">
                  <c:v>32.495549724326054</c:v>
                </c:pt>
                <c:pt idx="24">
                  <c:v>32.173040712766351</c:v>
                </c:pt>
                <c:pt idx="25">
                  <c:v>32.612701693401164</c:v>
                </c:pt>
                <c:pt idx="26">
                  <c:v>32.689211484601941</c:v>
                </c:pt>
                <c:pt idx="27">
                  <c:v>32.245613575226827</c:v>
                </c:pt>
                <c:pt idx="28">
                  <c:v>31.882478379891609</c:v>
                </c:pt>
                <c:pt idx="29">
                  <c:v>30.61529837922248</c:v>
                </c:pt>
                <c:pt idx="30">
                  <c:v>29.585323771395963</c:v>
                </c:pt>
                <c:pt idx="31">
                  <c:v>29.580889075438364</c:v>
                </c:pt>
                <c:pt idx="32">
                  <c:v>28.325649401592784</c:v>
                </c:pt>
                <c:pt idx="33">
                  <c:v>27.438159773325026</c:v>
                </c:pt>
                <c:pt idx="34">
                  <c:v>26.254099758156443</c:v>
                </c:pt>
                <c:pt idx="35">
                  <c:v>23.890304176716143</c:v>
                </c:pt>
                <c:pt idx="36">
                  <c:v>21.35578314949278</c:v>
                </c:pt>
                <c:pt idx="37">
                  <c:v>19.412143086430575</c:v>
                </c:pt>
                <c:pt idx="38">
                  <c:v>17.505739022002416</c:v>
                </c:pt>
                <c:pt idx="39">
                  <c:v>15.110085270809066</c:v>
                </c:pt>
                <c:pt idx="40">
                  <c:v>13.170091030561309</c:v>
                </c:pt>
                <c:pt idx="41">
                  <c:v>7.2465993103809865</c:v>
                </c:pt>
                <c:pt idx="42">
                  <c:v>4.7190502496320335</c:v>
                </c:pt>
                <c:pt idx="43">
                  <c:v>2.3356236259969734</c:v>
                </c:pt>
                <c:pt idx="44">
                  <c:v>1.1084281854888474</c:v>
                </c:pt>
                <c:pt idx="45">
                  <c:v>-1.7048589498252227</c:v>
                </c:pt>
                <c:pt idx="46">
                  <c:v>-2.259612883964266</c:v>
                </c:pt>
                <c:pt idx="47">
                  <c:v>-2.2757725616054216</c:v>
                </c:pt>
                <c:pt idx="48">
                  <c:v>-14.893150535614339</c:v>
                </c:pt>
                <c:pt idx="49">
                  <c:v>-11.199628909519291</c:v>
                </c:pt>
                <c:pt idx="50">
                  <c:v>-14.000287255477048</c:v>
                </c:pt>
                <c:pt idx="51">
                  <c:v>-13.608231025498924</c:v>
                </c:pt>
                <c:pt idx="52">
                  <c:v>-13.826106017071496</c:v>
                </c:pt>
                <c:pt idx="53">
                  <c:v>-10.614154655041446</c:v>
                </c:pt>
                <c:pt idx="54">
                  <c:v>-10.664694102836407</c:v>
                </c:pt>
                <c:pt idx="55">
                  <c:v>-16.363605884922904</c:v>
                </c:pt>
                <c:pt idx="56">
                  <c:v>-15.915437216435251</c:v>
                </c:pt>
                <c:pt idx="57">
                  <c:v>-17.268940628551519</c:v>
                </c:pt>
                <c:pt idx="58">
                  <c:v>-18.43964048538767</c:v>
                </c:pt>
                <c:pt idx="59">
                  <c:v>-19.690643052264363</c:v>
                </c:pt>
                <c:pt idx="60">
                  <c:v>-8.1936559095973678</c:v>
                </c:pt>
                <c:pt idx="61">
                  <c:v>-12.926217832393547</c:v>
                </c:pt>
                <c:pt idx="62">
                  <c:v>-10.211134033229968</c:v>
                </c:pt>
                <c:pt idx="63">
                  <c:v>-11.199524361590392</c:v>
                </c:pt>
                <c:pt idx="64">
                  <c:v>-10.566925623313168</c:v>
                </c:pt>
                <c:pt idx="65">
                  <c:v>-10.152762742739057</c:v>
                </c:pt>
                <c:pt idx="66">
                  <c:v>-9.7995481897408183</c:v>
                </c:pt>
                <c:pt idx="67">
                  <c:v>-4.002322497076122</c:v>
                </c:pt>
                <c:pt idx="68">
                  <c:v>-5.2175552076518699</c:v>
                </c:pt>
                <c:pt idx="69">
                  <c:v>-3.4144360756699967</c:v>
                </c:pt>
                <c:pt idx="70">
                  <c:v>-3.4158524830030217</c:v>
                </c:pt>
                <c:pt idx="71">
                  <c:v>-3.4896277937409508</c:v>
                </c:pt>
                <c:pt idx="72">
                  <c:v>-4.9227164317821774</c:v>
                </c:pt>
                <c:pt idx="73">
                  <c:v>-5.1262299073949009</c:v>
                </c:pt>
                <c:pt idx="74">
                  <c:v>-5.6121361474127269</c:v>
                </c:pt>
                <c:pt idx="75">
                  <c:v>-5.2459592582373489</c:v>
                </c:pt>
                <c:pt idx="76">
                  <c:v>-8.4569921033440352</c:v>
                </c:pt>
                <c:pt idx="77">
                  <c:v>-8.8124730647709697</c:v>
                </c:pt>
                <c:pt idx="78">
                  <c:v>-9.0992776579258958</c:v>
                </c:pt>
                <c:pt idx="79">
                  <c:v>-9.1540055022996825</c:v>
                </c:pt>
                <c:pt idx="80">
                  <c:v>-9.2316351803663395</c:v>
                </c:pt>
                <c:pt idx="81">
                  <c:v>-9.0545002279262832</c:v>
                </c:pt>
                <c:pt idx="82">
                  <c:v>-13.485402827293967</c:v>
                </c:pt>
                <c:pt idx="83">
                  <c:v>-12.010046815201576</c:v>
                </c:pt>
                <c:pt idx="84">
                  <c:v>-10.422778169349471</c:v>
                </c:pt>
                <c:pt idx="85">
                  <c:v>-10.35022739801515</c:v>
                </c:pt>
                <c:pt idx="86">
                  <c:v>-9.8972428250213085</c:v>
                </c:pt>
                <c:pt idx="87">
                  <c:v>-9.7389765528267986</c:v>
                </c:pt>
                <c:pt idx="88">
                  <c:v>-7.5397995927677073</c:v>
                </c:pt>
                <c:pt idx="89">
                  <c:v>-11.540195439821218</c:v>
                </c:pt>
                <c:pt idx="90">
                  <c:v>-11.587410573569912</c:v>
                </c:pt>
                <c:pt idx="91">
                  <c:v>-10.940083430010944</c:v>
                </c:pt>
                <c:pt idx="92">
                  <c:v>-10.956096264527247</c:v>
                </c:pt>
                <c:pt idx="93">
                  <c:v>-10.550598375048708</c:v>
                </c:pt>
                <c:pt idx="94">
                  <c:v>-9.0700122968539176</c:v>
                </c:pt>
                <c:pt idx="95">
                  <c:v>-11.805605732430323</c:v>
                </c:pt>
                <c:pt idx="96">
                  <c:v>-11.795548861983647</c:v>
                </c:pt>
                <c:pt idx="97">
                  <c:v>-11.606819747962675</c:v>
                </c:pt>
                <c:pt idx="98">
                  <c:v>-12.077388574600064</c:v>
                </c:pt>
                <c:pt idx="99">
                  <c:v>-11.95918942134243</c:v>
                </c:pt>
                <c:pt idx="100">
                  <c:v>-13.298305740275296</c:v>
                </c:pt>
                <c:pt idx="101">
                  <c:v>-13.217362380479457</c:v>
                </c:pt>
                <c:pt idx="102">
                  <c:v>-12.842478007126104</c:v>
                </c:pt>
                <c:pt idx="103">
                  <c:v>-15.105292227052331</c:v>
                </c:pt>
                <c:pt idx="104">
                  <c:v>-16.994809612811579</c:v>
                </c:pt>
                <c:pt idx="105">
                  <c:v>-17.201185277540006</c:v>
                </c:pt>
                <c:pt idx="106">
                  <c:v>-18.802773311568743</c:v>
                </c:pt>
                <c:pt idx="107">
                  <c:v>-26.369560128296484</c:v>
                </c:pt>
                <c:pt idx="108">
                  <c:v>-25.679222748900216</c:v>
                </c:pt>
                <c:pt idx="109">
                  <c:v>-25.326788325086284</c:v>
                </c:pt>
                <c:pt idx="110">
                  <c:v>-25.636951203699184</c:v>
                </c:pt>
                <c:pt idx="111">
                  <c:v>-25.292181416031653</c:v>
                </c:pt>
                <c:pt idx="112">
                  <c:v>-23.911360069826102</c:v>
                </c:pt>
                <c:pt idx="113">
                  <c:v>-19.97888228109737</c:v>
                </c:pt>
                <c:pt idx="114">
                  <c:v>-19.571184851916016</c:v>
                </c:pt>
                <c:pt idx="115">
                  <c:v>-17.223097251929161</c:v>
                </c:pt>
                <c:pt idx="116">
                  <c:v>-19.7519941652168</c:v>
                </c:pt>
                <c:pt idx="117">
                  <c:v>-19.140747266945297</c:v>
                </c:pt>
                <c:pt idx="118">
                  <c:v>-14.000152700343818</c:v>
                </c:pt>
                <c:pt idx="119">
                  <c:v>-4.0316328722164769</c:v>
                </c:pt>
                <c:pt idx="120">
                  <c:v>-4.3817698414740534</c:v>
                </c:pt>
                <c:pt idx="121">
                  <c:v>-3.9605307989061629</c:v>
                </c:pt>
                <c:pt idx="122">
                  <c:v>-2.6236893063998394</c:v>
                </c:pt>
                <c:pt idx="123">
                  <c:v>-0.88008513319128667</c:v>
                </c:pt>
                <c:pt idx="124">
                  <c:v>2.7963442016206272</c:v>
                </c:pt>
                <c:pt idx="125">
                  <c:v>5.5158446531722234</c:v>
                </c:pt>
                <c:pt idx="126">
                  <c:v>7.6931742495206947</c:v>
                </c:pt>
                <c:pt idx="127">
                  <c:v>10.355371624029175</c:v>
                </c:pt>
                <c:pt idx="128">
                  <c:v>21.156173517712844</c:v>
                </c:pt>
                <c:pt idx="129">
                  <c:v>12.95319998712678</c:v>
                </c:pt>
                <c:pt idx="130">
                  <c:v>11.746949371273388</c:v>
                </c:pt>
                <c:pt idx="131">
                  <c:v>10.804149773597189</c:v>
                </c:pt>
                <c:pt idx="132">
                  <c:v>13.606378406111475</c:v>
                </c:pt>
                <c:pt idx="133">
                  <c:v>15.616841040320267</c:v>
                </c:pt>
                <c:pt idx="134">
                  <c:v>17.982097868815373</c:v>
                </c:pt>
                <c:pt idx="135">
                  <c:v>18.116277911956175</c:v>
                </c:pt>
                <c:pt idx="136">
                  <c:v>17.234501430914889</c:v>
                </c:pt>
                <c:pt idx="137">
                  <c:v>12.457563048933707</c:v>
                </c:pt>
                <c:pt idx="138">
                  <c:v>7.7872959579171663</c:v>
                </c:pt>
                <c:pt idx="139">
                  <c:v>7.4609746660870826</c:v>
                </c:pt>
                <c:pt idx="140">
                  <c:v>6.3270283602021209</c:v>
                </c:pt>
                <c:pt idx="141">
                  <c:v>16.554387145763741</c:v>
                </c:pt>
                <c:pt idx="142">
                  <c:v>15.902896741199896</c:v>
                </c:pt>
                <c:pt idx="143">
                  <c:v>16.30634250017826</c:v>
                </c:pt>
                <c:pt idx="144">
                  <c:v>15.104782660761472</c:v>
                </c:pt>
                <c:pt idx="145">
                  <c:v>14.919805404406091</c:v>
                </c:pt>
                <c:pt idx="146">
                  <c:v>13.840864550369986</c:v>
                </c:pt>
                <c:pt idx="147">
                  <c:v>11.682874267795398</c:v>
                </c:pt>
                <c:pt idx="148">
                  <c:v>6.7725388410226515</c:v>
                </c:pt>
                <c:pt idx="149">
                  <c:v>10.843171154734051</c:v>
                </c:pt>
                <c:pt idx="150">
                  <c:v>16.296519804519733</c:v>
                </c:pt>
                <c:pt idx="151">
                  <c:v>11.430569506887963</c:v>
                </c:pt>
                <c:pt idx="152">
                  <c:v>11.513855244127313</c:v>
                </c:pt>
                <c:pt idx="153">
                  <c:v>11.273526763959325</c:v>
                </c:pt>
                <c:pt idx="154">
                  <c:v>11.859884037166395</c:v>
                </c:pt>
                <c:pt idx="155">
                  <c:v>10.407526559637304</c:v>
                </c:pt>
                <c:pt idx="156">
                  <c:v>10.072965796081149</c:v>
                </c:pt>
                <c:pt idx="157">
                  <c:v>9.3739995439787549</c:v>
                </c:pt>
                <c:pt idx="158">
                  <c:v>3.7659314950236933</c:v>
                </c:pt>
                <c:pt idx="159">
                  <c:v>5.1399968064156383</c:v>
                </c:pt>
                <c:pt idx="160">
                  <c:v>3.948941176350516</c:v>
                </c:pt>
                <c:pt idx="161">
                  <c:v>2.907782148761882</c:v>
                </c:pt>
                <c:pt idx="162">
                  <c:v>2.3258694005304363</c:v>
                </c:pt>
                <c:pt idx="163">
                  <c:v>2.7200026046364485</c:v>
                </c:pt>
                <c:pt idx="164">
                  <c:v>3.4243895529605624</c:v>
                </c:pt>
                <c:pt idx="165">
                  <c:v>4.197705978200446</c:v>
                </c:pt>
                <c:pt idx="166">
                  <c:v>7.7526580422075</c:v>
                </c:pt>
                <c:pt idx="167">
                  <c:v>11.081180341577664</c:v>
                </c:pt>
                <c:pt idx="168">
                  <c:v>11.729942757925542</c:v>
                </c:pt>
                <c:pt idx="169">
                  <c:v>10.797172068659549</c:v>
                </c:pt>
                <c:pt idx="170">
                  <c:v>17.873077773077384</c:v>
                </c:pt>
                <c:pt idx="171">
                  <c:v>14.059652155474694</c:v>
                </c:pt>
                <c:pt idx="172">
                  <c:v>20.632010264461158</c:v>
                </c:pt>
                <c:pt idx="173">
                  <c:v>22.202904829821563</c:v>
                </c:pt>
                <c:pt idx="174">
                  <c:v>16.906361491368884</c:v>
                </c:pt>
                <c:pt idx="175">
                  <c:v>22.088617728287588</c:v>
                </c:pt>
                <c:pt idx="176">
                  <c:v>22.622708515498616</c:v>
                </c:pt>
                <c:pt idx="177">
                  <c:v>19.715951249866265</c:v>
                </c:pt>
                <c:pt idx="178">
                  <c:v>20.446746196555949</c:v>
                </c:pt>
                <c:pt idx="179">
                  <c:v>-6.8114446225735037E-2</c:v>
                </c:pt>
                <c:pt idx="180">
                  <c:v>1.1816264902178659</c:v>
                </c:pt>
                <c:pt idx="181">
                  <c:v>3.8171038221265263</c:v>
                </c:pt>
                <c:pt idx="182">
                  <c:v>4.7333210119489024</c:v>
                </c:pt>
                <c:pt idx="183">
                  <c:v>13.944140780458028</c:v>
                </c:pt>
                <c:pt idx="184">
                  <c:v>14.617226573535746</c:v>
                </c:pt>
                <c:pt idx="185">
                  <c:v>13.299893958756172</c:v>
                </c:pt>
                <c:pt idx="186">
                  <c:v>19.120231965330262</c:v>
                </c:pt>
                <c:pt idx="187">
                  <c:v>19.664015172169542</c:v>
                </c:pt>
                <c:pt idx="188">
                  <c:v>16.66232751860295</c:v>
                </c:pt>
                <c:pt idx="189">
                  <c:v>19.448161447633154</c:v>
                </c:pt>
                <c:pt idx="190">
                  <c:v>16.172558906664293</c:v>
                </c:pt>
                <c:pt idx="191">
                  <c:v>43.641121665632483</c:v>
                </c:pt>
                <c:pt idx="192">
                  <c:v>42.012990970339075</c:v>
                </c:pt>
                <c:pt idx="193">
                  <c:v>37.277485916591502</c:v>
                </c:pt>
                <c:pt idx="194">
                  <c:v>35.542614766359378</c:v>
                </c:pt>
                <c:pt idx="195">
                  <c:v>28.951524149817288</c:v>
                </c:pt>
                <c:pt idx="196">
                  <c:v>24.637257618315871</c:v>
                </c:pt>
                <c:pt idx="197">
                  <c:v>25.111513849975566</c:v>
                </c:pt>
                <c:pt idx="198">
                  <c:v>24.614610567166068</c:v>
                </c:pt>
                <c:pt idx="199">
                  <c:v>21.303483615467826</c:v>
                </c:pt>
                <c:pt idx="200">
                  <c:v>23.090752455155609</c:v>
                </c:pt>
                <c:pt idx="201">
                  <c:v>22.244120270796458</c:v>
                </c:pt>
                <c:pt idx="202">
                  <c:v>24.738372990798212</c:v>
                </c:pt>
                <c:pt idx="203">
                  <c:v>23.936710646084933</c:v>
                </c:pt>
                <c:pt idx="204">
                  <c:v>23.136718945230811</c:v>
                </c:pt>
                <c:pt idx="205">
                  <c:v>25.329507325276012</c:v>
                </c:pt>
                <c:pt idx="206">
                  <c:v>24.154677357035069</c:v>
                </c:pt>
                <c:pt idx="207">
                  <c:v>23.994550782689089</c:v>
                </c:pt>
                <c:pt idx="208">
                  <c:v>24.641920261588666</c:v>
                </c:pt>
                <c:pt idx="209">
                  <c:v>25.306567319232016</c:v>
                </c:pt>
                <c:pt idx="210">
                  <c:v>25.594057931409807</c:v>
                </c:pt>
                <c:pt idx="211">
                  <c:v>27.826929809842653</c:v>
                </c:pt>
                <c:pt idx="212">
                  <c:v>27.917464521041111</c:v>
                </c:pt>
                <c:pt idx="213">
                  <c:v>28.366764092291618</c:v>
                </c:pt>
                <c:pt idx="214">
                  <c:v>28.313293629014339</c:v>
                </c:pt>
                <c:pt idx="215">
                  <c:v>28.256534498053242</c:v>
                </c:pt>
                <c:pt idx="216">
                  <c:v>28.447086937529377</c:v>
                </c:pt>
                <c:pt idx="217">
                  <c:v>28.674217503630018</c:v>
                </c:pt>
                <c:pt idx="218">
                  <c:v>28.597976197051707</c:v>
                </c:pt>
                <c:pt idx="219">
                  <c:v>28.433522238667109</c:v>
                </c:pt>
                <c:pt idx="220">
                  <c:v>29.991946719379428</c:v>
                </c:pt>
                <c:pt idx="221">
                  <c:v>28.737917577178223</c:v>
                </c:pt>
                <c:pt idx="222">
                  <c:v>27.250984573198195</c:v>
                </c:pt>
                <c:pt idx="223">
                  <c:v>26.084159811336988</c:v>
                </c:pt>
                <c:pt idx="224">
                  <c:v>22.858024540695027</c:v>
                </c:pt>
                <c:pt idx="225">
                  <c:v>21.899452452436876</c:v>
                </c:pt>
                <c:pt idx="226">
                  <c:v>20.758471815570161</c:v>
                </c:pt>
                <c:pt idx="227">
                  <c:v>18.411430711727732</c:v>
                </c:pt>
                <c:pt idx="228">
                  <c:v>14.155767749613318</c:v>
                </c:pt>
                <c:pt idx="229">
                  <c:v>14.445739910932545</c:v>
                </c:pt>
                <c:pt idx="230">
                  <c:v>16.635721317246379</c:v>
                </c:pt>
                <c:pt idx="231">
                  <c:v>15.082842735098367</c:v>
                </c:pt>
                <c:pt idx="232">
                  <c:v>15.380670064976371</c:v>
                </c:pt>
                <c:pt idx="233">
                  <c:v>13.607509012639298</c:v>
                </c:pt>
                <c:pt idx="234">
                  <c:v>13.553354599664274</c:v>
                </c:pt>
                <c:pt idx="235">
                  <c:v>12.885111852539737</c:v>
                </c:pt>
                <c:pt idx="236">
                  <c:v>15.932706220790109</c:v>
                </c:pt>
                <c:pt idx="237">
                  <c:v>14.238411343948499</c:v>
                </c:pt>
                <c:pt idx="238">
                  <c:v>14.083429873121503</c:v>
                </c:pt>
                <c:pt idx="239">
                  <c:v>15.492954336761187</c:v>
                </c:pt>
                <c:pt idx="240">
                  <c:v>18.546960646704065</c:v>
                </c:pt>
                <c:pt idx="241">
                  <c:v>19.820730826639377</c:v>
                </c:pt>
                <c:pt idx="242">
                  <c:v>17.247857571606474</c:v>
                </c:pt>
                <c:pt idx="243">
                  <c:v>18.623935651458211</c:v>
                </c:pt>
                <c:pt idx="244">
                  <c:v>17.749904400272328</c:v>
                </c:pt>
                <c:pt idx="245">
                  <c:v>19.335140272318213</c:v>
                </c:pt>
                <c:pt idx="246">
                  <c:v>18.983455458166802</c:v>
                </c:pt>
                <c:pt idx="247">
                  <c:v>19.551878140276386</c:v>
                </c:pt>
                <c:pt idx="248">
                  <c:v>16.875016613688516</c:v>
                </c:pt>
                <c:pt idx="249">
                  <c:v>18.031414930691909</c:v>
                </c:pt>
                <c:pt idx="250">
                  <c:v>17.188600201775259</c:v>
                </c:pt>
                <c:pt idx="251">
                  <c:v>17.045544253046344</c:v>
                </c:pt>
                <c:pt idx="252">
                  <c:v>16.712761452895137</c:v>
                </c:pt>
                <c:pt idx="253">
                  <c:v>14.483096135173952</c:v>
                </c:pt>
                <c:pt idx="254">
                  <c:v>13.271662471953732</c:v>
                </c:pt>
                <c:pt idx="255">
                  <c:v>12.455282575203967</c:v>
                </c:pt>
                <c:pt idx="256">
                  <c:v>11.945236471314558</c:v>
                </c:pt>
                <c:pt idx="257">
                  <c:v>10.340232494003047</c:v>
                </c:pt>
                <c:pt idx="258">
                  <c:v>10.023374674326831</c:v>
                </c:pt>
                <c:pt idx="259">
                  <c:v>9.7785341866052988</c:v>
                </c:pt>
                <c:pt idx="260">
                  <c:v>10.716459078403687</c:v>
                </c:pt>
                <c:pt idx="261">
                  <c:v>10.07981017468731</c:v>
                </c:pt>
                <c:pt idx="262">
                  <c:v>9.7461237040068909</c:v>
                </c:pt>
                <c:pt idx="263">
                  <c:v>9.8609158505994685</c:v>
                </c:pt>
                <c:pt idx="264">
                  <c:v>9.7319570454414333</c:v>
                </c:pt>
                <c:pt idx="265">
                  <c:v>8.4486241798752388</c:v>
                </c:pt>
                <c:pt idx="266">
                  <c:v>9.6153395363643597</c:v>
                </c:pt>
                <c:pt idx="267">
                  <c:v>9.8049605089916412</c:v>
                </c:pt>
                <c:pt idx="268">
                  <c:v>9.8538401141544938</c:v>
                </c:pt>
                <c:pt idx="269">
                  <c:v>11.061981115931687</c:v>
                </c:pt>
                <c:pt idx="270">
                  <c:v>9.8661675735730796</c:v>
                </c:pt>
                <c:pt idx="271">
                  <c:v>9.7908254141979825</c:v>
                </c:pt>
                <c:pt idx="272">
                  <c:v>9.7210466094115731</c:v>
                </c:pt>
                <c:pt idx="273">
                  <c:v>10.235760512288067</c:v>
                </c:pt>
                <c:pt idx="274">
                  <c:v>11.12386048573623</c:v>
                </c:pt>
                <c:pt idx="275">
                  <c:v>10.758066374784164</c:v>
                </c:pt>
                <c:pt idx="276">
                  <c:v>11.09472429261389</c:v>
                </c:pt>
                <c:pt idx="277">
                  <c:v>11.773106154500184</c:v>
                </c:pt>
                <c:pt idx="278">
                  <c:v>11.178857208323322</c:v>
                </c:pt>
                <c:pt idx="279">
                  <c:v>10.092264393879248</c:v>
                </c:pt>
                <c:pt idx="280">
                  <c:v>9.2725953373932413</c:v>
                </c:pt>
                <c:pt idx="281">
                  <c:v>9.4574129690549569</c:v>
                </c:pt>
                <c:pt idx="282">
                  <c:v>10.372678636994053</c:v>
                </c:pt>
                <c:pt idx="283">
                  <c:v>9.9426424287794646</c:v>
                </c:pt>
                <c:pt idx="284">
                  <c:v>9.9538430611991515</c:v>
                </c:pt>
                <c:pt idx="285">
                  <c:v>9.2380801270839328</c:v>
                </c:pt>
                <c:pt idx="286">
                  <c:v>8.8046241953321243</c:v>
                </c:pt>
                <c:pt idx="287">
                  <c:v>8.6408976645735009</c:v>
                </c:pt>
                <c:pt idx="288">
                  <c:v>8.5259972010130838</c:v>
                </c:pt>
                <c:pt idx="289">
                  <c:v>8.587312661537311</c:v>
                </c:pt>
                <c:pt idx="290">
                  <c:v>8.0800963349821018</c:v>
                </c:pt>
                <c:pt idx="291">
                  <c:v>7.9924062979861645</c:v>
                </c:pt>
                <c:pt idx="292">
                  <c:v>7.8900619569406842</c:v>
                </c:pt>
                <c:pt idx="293">
                  <c:v>7.0548019782674203</c:v>
                </c:pt>
                <c:pt idx="294">
                  <c:v>6.7332888871917191</c:v>
                </c:pt>
                <c:pt idx="295">
                  <c:v>6.4071834901976388</c:v>
                </c:pt>
                <c:pt idx="296">
                  <c:v>5.8327965136635953</c:v>
                </c:pt>
                <c:pt idx="297">
                  <c:v>6.1417658936989881</c:v>
                </c:pt>
                <c:pt idx="298">
                  <c:v>6.3009267318442141</c:v>
                </c:pt>
                <c:pt idx="299">
                  <c:v>6.3596989866394864</c:v>
                </c:pt>
                <c:pt idx="300">
                  <c:v>6.1750187307598026</c:v>
                </c:pt>
                <c:pt idx="301">
                  <c:v>6.2915059754577811</c:v>
                </c:pt>
                <c:pt idx="302">
                  <c:v>7.0453424072202608</c:v>
                </c:pt>
                <c:pt idx="303">
                  <c:v>8.1954459005411024</c:v>
                </c:pt>
                <c:pt idx="304">
                  <c:v>9.0206580890443036</c:v>
                </c:pt>
                <c:pt idx="305">
                  <c:v>9.2025521098406671</c:v>
                </c:pt>
                <c:pt idx="306">
                  <c:v>10.158792101653489</c:v>
                </c:pt>
                <c:pt idx="307">
                  <c:v>11.192975652497722</c:v>
                </c:pt>
                <c:pt idx="308">
                  <c:v>12.323061311190912</c:v>
                </c:pt>
                <c:pt idx="309">
                  <c:v>12.640326231208277</c:v>
                </c:pt>
                <c:pt idx="310">
                  <c:v>13.325295950710967</c:v>
                </c:pt>
                <c:pt idx="311">
                  <c:v>13.833022083863852</c:v>
                </c:pt>
                <c:pt idx="312">
                  <c:v>14.391610736277926</c:v>
                </c:pt>
                <c:pt idx="313">
                  <c:v>14.804811209065122</c:v>
                </c:pt>
                <c:pt idx="314">
                  <c:v>15.188637315817118</c:v>
                </c:pt>
                <c:pt idx="315">
                  <c:v>15.540488285842486</c:v>
                </c:pt>
                <c:pt idx="316">
                  <c:v>15.658312261295578</c:v>
                </c:pt>
                <c:pt idx="317">
                  <c:v>16.443657423267027</c:v>
                </c:pt>
                <c:pt idx="318">
                  <c:v>16.443429012400827</c:v>
                </c:pt>
                <c:pt idx="319">
                  <c:v>16.478689804675412</c:v>
                </c:pt>
                <c:pt idx="320">
                  <c:v>16.243149489529742</c:v>
                </c:pt>
                <c:pt idx="321">
                  <c:v>16.43533059457738</c:v>
                </c:pt>
                <c:pt idx="322">
                  <c:v>16.171240432792573</c:v>
                </c:pt>
                <c:pt idx="323">
                  <c:v>15.75987780857848</c:v>
                </c:pt>
                <c:pt idx="324">
                  <c:v>15.298893531579722</c:v>
                </c:pt>
                <c:pt idx="325">
                  <c:v>14.406757761935566</c:v>
                </c:pt>
                <c:pt idx="326">
                  <c:v>13.500390975673866</c:v>
                </c:pt>
                <c:pt idx="327">
                  <c:v>12.445272285266057</c:v>
                </c:pt>
                <c:pt idx="328">
                  <c:v>12.088769500831305</c:v>
                </c:pt>
                <c:pt idx="329">
                  <c:v>11.940995957881583</c:v>
                </c:pt>
                <c:pt idx="330">
                  <c:v>11.353606891799942</c:v>
                </c:pt>
                <c:pt idx="331">
                  <c:v>11.069858586576899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C29F-4F8E-A43C-E4FE5C63835A}"/>
            </c:ext>
          </c:extLst>
        </c:ser>
        <c:ser>
          <c:idx val="3"/>
          <c:order val="3"/>
          <c:tx>
            <c:strRef>
              <c:f>Vencida!$V$14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rgbClr val="F7893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7893B"/>
              </a:solidFill>
              <a:ln w="38100">
                <a:solidFill>
                  <a:srgbClr val="F7893B"/>
                </a:solidFill>
              </a:ln>
              <a:effectLst/>
            </c:spPr>
          </c:marker>
          <c:dLbls>
            <c:dLbl>
              <c:idx val="331"/>
              <c:layout>
                <c:manualLayout>
                  <c:x val="1.1162252946790658E-16"/>
                  <c:y val="2.2682621896767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C29F-4F8E-A43C-E4FE5C63835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F7893B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Vencida!$R$15:$R$346</c:f>
              <c:numCache>
                <c:formatCode>mmm\-yy</c:formatCode>
                <c:ptCount val="332"/>
                <c:pt idx="0">
                  <c:v>35065</c:v>
                </c:pt>
                <c:pt idx="1">
                  <c:v>35096</c:v>
                </c:pt>
                <c:pt idx="2">
                  <c:v>35125</c:v>
                </c:pt>
                <c:pt idx="3">
                  <c:v>35156</c:v>
                </c:pt>
                <c:pt idx="4">
                  <c:v>35186</c:v>
                </c:pt>
                <c:pt idx="5">
                  <c:v>35217</c:v>
                </c:pt>
                <c:pt idx="6">
                  <c:v>35247</c:v>
                </c:pt>
                <c:pt idx="7">
                  <c:v>35278</c:v>
                </c:pt>
                <c:pt idx="8">
                  <c:v>35309</c:v>
                </c:pt>
                <c:pt idx="9">
                  <c:v>35339</c:v>
                </c:pt>
                <c:pt idx="10">
                  <c:v>35370</c:v>
                </c:pt>
                <c:pt idx="11">
                  <c:v>35400</c:v>
                </c:pt>
                <c:pt idx="12">
                  <c:v>35431</c:v>
                </c:pt>
                <c:pt idx="13">
                  <c:v>35462</c:v>
                </c:pt>
                <c:pt idx="14">
                  <c:v>35490</c:v>
                </c:pt>
                <c:pt idx="15">
                  <c:v>35521</c:v>
                </c:pt>
                <c:pt idx="16">
                  <c:v>35551</c:v>
                </c:pt>
                <c:pt idx="17">
                  <c:v>35582</c:v>
                </c:pt>
                <c:pt idx="18">
                  <c:v>35612</c:v>
                </c:pt>
                <c:pt idx="19">
                  <c:v>35643</c:v>
                </c:pt>
                <c:pt idx="20">
                  <c:v>35674</c:v>
                </c:pt>
                <c:pt idx="21">
                  <c:v>35704</c:v>
                </c:pt>
                <c:pt idx="22">
                  <c:v>35735</c:v>
                </c:pt>
                <c:pt idx="23">
                  <c:v>35765</c:v>
                </c:pt>
                <c:pt idx="24">
                  <c:v>35796</c:v>
                </c:pt>
                <c:pt idx="25">
                  <c:v>35827</c:v>
                </c:pt>
                <c:pt idx="26">
                  <c:v>35855</c:v>
                </c:pt>
                <c:pt idx="27">
                  <c:v>35886</c:v>
                </c:pt>
                <c:pt idx="28">
                  <c:v>35916</c:v>
                </c:pt>
                <c:pt idx="29">
                  <c:v>35947</c:v>
                </c:pt>
                <c:pt idx="30">
                  <c:v>35977</c:v>
                </c:pt>
                <c:pt idx="31">
                  <c:v>36008</c:v>
                </c:pt>
                <c:pt idx="32">
                  <c:v>36039</c:v>
                </c:pt>
                <c:pt idx="33">
                  <c:v>36069</c:v>
                </c:pt>
                <c:pt idx="34">
                  <c:v>36100</c:v>
                </c:pt>
                <c:pt idx="35">
                  <c:v>36130</c:v>
                </c:pt>
                <c:pt idx="36">
                  <c:v>36161</c:v>
                </c:pt>
                <c:pt idx="37">
                  <c:v>36192</c:v>
                </c:pt>
                <c:pt idx="38">
                  <c:v>36220</c:v>
                </c:pt>
                <c:pt idx="39">
                  <c:v>36251</c:v>
                </c:pt>
                <c:pt idx="40">
                  <c:v>36281</c:v>
                </c:pt>
                <c:pt idx="41">
                  <c:v>36312</c:v>
                </c:pt>
                <c:pt idx="42">
                  <c:v>36342</c:v>
                </c:pt>
                <c:pt idx="43">
                  <c:v>36373</c:v>
                </c:pt>
                <c:pt idx="44">
                  <c:v>36404</c:v>
                </c:pt>
                <c:pt idx="45">
                  <c:v>36434</c:v>
                </c:pt>
                <c:pt idx="46">
                  <c:v>36465</c:v>
                </c:pt>
                <c:pt idx="47">
                  <c:v>36495</c:v>
                </c:pt>
                <c:pt idx="48">
                  <c:v>36526</c:v>
                </c:pt>
                <c:pt idx="49">
                  <c:v>36557</c:v>
                </c:pt>
                <c:pt idx="50">
                  <c:v>36586</c:v>
                </c:pt>
                <c:pt idx="51">
                  <c:v>36617</c:v>
                </c:pt>
                <c:pt idx="52">
                  <c:v>36647</c:v>
                </c:pt>
                <c:pt idx="53">
                  <c:v>36678</c:v>
                </c:pt>
                <c:pt idx="54">
                  <c:v>36708</c:v>
                </c:pt>
                <c:pt idx="55">
                  <c:v>36739</c:v>
                </c:pt>
                <c:pt idx="56">
                  <c:v>36770</c:v>
                </c:pt>
                <c:pt idx="57">
                  <c:v>36800</c:v>
                </c:pt>
                <c:pt idx="58">
                  <c:v>36831</c:v>
                </c:pt>
                <c:pt idx="59">
                  <c:v>36861</c:v>
                </c:pt>
                <c:pt idx="60">
                  <c:v>36892</c:v>
                </c:pt>
                <c:pt idx="61">
                  <c:v>36923</c:v>
                </c:pt>
                <c:pt idx="62">
                  <c:v>36951</c:v>
                </c:pt>
                <c:pt idx="63">
                  <c:v>36982</c:v>
                </c:pt>
                <c:pt idx="64">
                  <c:v>37012</c:v>
                </c:pt>
                <c:pt idx="65">
                  <c:v>37043</c:v>
                </c:pt>
                <c:pt idx="66">
                  <c:v>37073</c:v>
                </c:pt>
                <c:pt idx="67">
                  <c:v>37104</c:v>
                </c:pt>
                <c:pt idx="68">
                  <c:v>37135</c:v>
                </c:pt>
                <c:pt idx="69">
                  <c:v>37165</c:v>
                </c:pt>
                <c:pt idx="70">
                  <c:v>37196</c:v>
                </c:pt>
                <c:pt idx="71">
                  <c:v>37226</c:v>
                </c:pt>
                <c:pt idx="72">
                  <c:v>37257</c:v>
                </c:pt>
                <c:pt idx="73">
                  <c:v>37288</c:v>
                </c:pt>
                <c:pt idx="74">
                  <c:v>37316</c:v>
                </c:pt>
                <c:pt idx="75">
                  <c:v>37347</c:v>
                </c:pt>
                <c:pt idx="76">
                  <c:v>37377</c:v>
                </c:pt>
                <c:pt idx="77">
                  <c:v>37408</c:v>
                </c:pt>
                <c:pt idx="78">
                  <c:v>37438</c:v>
                </c:pt>
                <c:pt idx="79">
                  <c:v>37469</c:v>
                </c:pt>
                <c:pt idx="80">
                  <c:v>37500</c:v>
                </c:pt>
                <c:pt idx="81">
                  <c:v>37530</c:v>
                </c:pt>
                <c:pt idx="82">
                  <c:v>37561</c:v>
                </c:pt>
                <c:pt idx="83">
                  <c:v>37591</c:v>
                </c:pt>
                <c:pt idx="84">
                  <c:v>37622</c:v>
                </c:pt>
                <c:pt idx="85">
                  <c:v>37653</c:v>
                </c:pt>
                <c:pt idx="86">
                  <c:v>37681</c:v>
                </c:pt>
                <c:pt idx="87">
                  <c:v>37712</c:v>
                </c:pt>
                <c:pt idx="88">
                  <c:v>37742</c:v>
                </c:pt>
                <c:pt idx="89">
                  <c:v>37773</c:v>
                </c:pt>
                <c:pt idx="90">
                  <c:v>37803</c:v>
                </c:pt>
                <c:pt idx="91">
                  <c:v>37834</c:v>
                </c:pt>
                <c:pt idx="92">
                  <c:v>37865</c:v>
                </c:pt>
                <c:pt idx="93">
                  <c:v>37895</c:v>
                </c:pt>
                <c:pt idx="94">
                  <c:v>37926</c:v>
                </c:pt>
                <c:pt idx="95">
                  <c:v>37956</c:v>
                </c:pt>
                <c:pt idx="96">
                  <c:v>37987</c:v>
                </c:pt>
                <c:pt idx="97">
                  <c:v>38018</c:v>
                </c:pt>
                <c:pt idx="98">
                  <c:v>38047</c:v>
                </c:pt>
                <c:pt idx="99">
                  <c:v>38078</c:v>
                </c:pt>
                <c:pt idx="100">
                  <c:v>38108</c:v>
                </c:pt>
                <c:pt idx="101">
                  <c:v>38139</c:v>
                </c:pt>
                <c:pt idx="102">
                  <c:v>38169</c:v>
                </c:pt>
                <c:pt idx="103">
                  <c:v>38200</c:v>
                </c:pt>
                <c:pt idx="104">
                  <c:v>38231</c:v>
                </c:pt>
                <c:pt idx="105">
                  <c:v>38261</c:v>
                </c:pt>
                <c:pt idx="106">
                  <c:v>38292</c:v>
                </c:pt>
                <c:pt idx="107">
                  <c:v>38322</c:v>
                </c:pt>
                <c:pt idx="108">
                  <c:v>38353</c:v>
                </c:pt>
                <c:pt idx="109">
                  <c:v>38384</c:v>
                </c:pt>
                <c:pt idx="110">
                  <c:v>38412</c:v>
                </c:pt>
                <c:pt idx="111">
                  <c:v>38443</c:v>
                </c:pt>
                <c:pt idx="112">
                  <c:v>38473</c:v>
                </c:pt>
                <c:pt idx="113">
                  <c:v>38504</c:v>
                </c:pt>
                <c:pt idx="114">
                  <c:v>38534</c:v>
                </c:pt>
                <c:pt idx="115">
                  <c:v>38565</c:v>
                </c:pt>
                <c:pt idx="116">
                  <c:v>38596</c:v>
                </c:pt>
                <c:pt idx="117">
                  <c:v>38626</c:v>
                </c:pt>
                <c:pt idx="118">
                  <c:v>38657</c:v>
                </c:pt>
                <c:pt idx="119">
                  <c:v>38687</c:v>
                </c:pt>
                <c:pt idx="120">
                  <c:v>38718</c:v>
                </c:pt>
                <c:pt idx="121">
                  <c:v>38749</c:v>
                </c:pt>
                <c:pt idx="122">
                  <c:v>38777</c:v>
                </c:pt>
                <c:pt idx="123">
                  <c:v>38808</c:v>
                </c:pt>
                <c:pt idx="124">
                  <c:v>38838</c:v>
                </c:pt>
                <c:pt idx="125">
                  <c:v>38869</c:v>
                </c:pt>
                <c:pt idx="126">
                  <c:v>38899</c:v>
                </c:pt>
                <c:pt idx="127">
                  <c:v>38930</c:v>
                </c:pt>
                <c:pt idx="128">
                  <c:v>38961</c:v>
                </c:pt>
                <c:pt idx="129">
                  <c:v>38991</c:v>
                </c:pt>
                <c:pt idx="130">
                  <c:v>39022</c:v>
                </c:pt>
                <c:pt idx="131">
                  <c:v>39052</c:v>
                </c:pt>
                <c:pt idx="132">
                  <c:v>39083</c:v>
                </c:pt>
                <c:pt idx="133">
                  <c:v>39114</c:v>
                </c:pt>
                <c:pt idx="134">
                  <c:v>39142</c:v>
                </c:pt>
                <c:pt idx="135">
                  <c:v>39173</c:v>
                </c:pt>
                <c:pt idx="136">
                  <c:v>39203</c:v>
                </c:pt>
                <c:pt idx="137">
                  <c:v>39234</c:v>
                </c:pt>
                <c:pt idx="138">
                  <c:v>39264</c:v>
                </c:pt>
                <c:pt idx="139">
                  <c:v>39295</c:v>
                </c:pt>
                <c:pt idx="140">
                  <c:v>39326</c:v>
                </c:pt>
                <c:pt idx="141">
                  <c:v>39356</c:v>
                </c:pt>
                <c:pt idx="142">
                  <c:v>39387</c:v>
                </c:pt>
                <c:pt idx="143">
                  <c:v>39417</c:v>
                </c:pt>
                <c:pt idx="144">
                  <c:v>39448</c:v>
                </c:pt>
                <c:pt idx="145">
                  <c:v>39479</c:v>
                </c:pt>
                <c:pt idx="146">
                  <c:v>39508</c:v>
                </c:pt>
                <c:pt idx="147">
                  <c:v>39539</c:v>
                </c:pt>
                <c:pt idx="148">
                  <c:v>39569</c:v>
                </c:pt>
                <c:pt idx="149">
                  <c:v>39600</c:v>
                </c:pt>
                <c:pt idx="150">
                  <c:v>39630</c:v>
                </c:pt>
                <c:pt idx="151">
                  <c:v>39661</c:v>
                </c:pt>
                <c:pt idx="152">
                  <c:v>39692</c:v>
                </c:pt>
                <c:pt idx="153">
                  <c:v>39722</c:v>
                </c:pt>
                <c:pt idx="154">
                  <c:v>39753</c:v>
                </c:pt>
                <c:pt idx="155">
                  <c:v>39783</c:v>
                </c:pt>
                <c:pt idx="156">
                  <c:v>39814</c:v>
                </c:pt>
                <c:pt idx="157">
                  <c:v>39845</c:v>
                </c:pt>
                <c:pt idx="158">
                  <c:v>39873</c:v>
                </c:pt>
                <c:pt idx="159">
                  <c:v>39904</c:v>
                </c:pt>
                <c:pt idx="160">
                  <c:v>39934</c:v>
                </c:pt>
                <c:pt idx="161">
                  <c:v>39965</c:v>
                </c:pt>
                <c:pt idx="162">
                  <c:v>39995</c:v>
                </c:pt>
                <c:pt idx="163">
                  <c:v>40026</c:v>
                </c:pt>
                <c:pt idx="164">
                  <c:v>40057</c:v>
                </c:pt>
                <c:pt idx="165">
                  <c:v>40087</c:v>
                </c:pt>
                <c:pt idx="166">
                  <c:v>40118</c:v>
                </c:pt>
                <c:pt idx="167">
                  <c:v>40148</c:v>
                </c:pt>
                <c:pt idx="168">
                  <c:v>40179</c:v>
                </c:pt>
                <c:pt idx="169">
                  <c:v>40210</c:v>
                </c:pt>
                <c:pt idx="170">
                  <c:v>40238</c:v>
                </c:pt>
                <c:pt idx="171">
                  <c:v>40269</c:v>
                </c:pt>
                <c:pt idx="172">
                  <c:v>40299</c:v>
                </c:pt>
                <c:pt idx="173">
                  <c:v>40330</c:v>
                </c:pt>
                <c:pt idx="174">
                  <c:v>40360</c:v>
                </c:pt>
                <c:pt idx="175">
                  <c:v>40391</c:v>
                </c:pt>
                <c:pt idx="176">
                  <c:v>40422</c:v>
                </c:pt>
                <c:pt idx="177">
                  <c:v>40452</c:v>
                </c:pt>
                <c:pt idx="178">
                  <c:v>40483</c:v>
                </c:pt>
                <c:pt idx="179">
                  <c:v>40513</c:v>
                </c:pt>
                <c:pt idx="180">
                  <c:v>40544</c:v>
                </c:pt>
                <c:pt idx="181">
                  <c:v>40575</c:v>
                </c:pt>
                <c:pt idx="182">
                  <c:v>40603</c:v>
                </c:pt>
                <c:pt idx="183">
                  <c:v>40634</c:v>
                </c:pt>
                <c:pt idx="184">
                  <c:v>40664</c:v>
                </c:pt>
                <c:pt idx="185">
                  <c:v>40695</c:v>
                </c:pt>
                <c:pt idx="186">
                  <c:v>40725</c:v>
                </c:pt>
                <c:pt idx="187">
                  <c:v>40756</c:v>
                </c:pt>
                <c:pt idx="188">
                  <c:v>40787</c:v>
                </c:pt>
                <c:pt idx="189">
                  <c:v>40817</c:v>
                </c:pt>
                <c:pt idx="190">
                  <c:v>40848</c:v>
                </c:pt>
                <c:pt idx="191">
                  <c:v>40878</c:v>
                </c:pt>
                <c:pt idx="192">
                  <c:v>40909</c:v>
                </c:pt>
                <c:pt idx="193">
                  <c:v>40940</c:v>
                </c:pt>
                <c:pt idx="194">
                  <c:v>40969</c:v>
                </c:pt>
                <c:pt idx="195">
                  <c:v>41000</c:v>
                </c:pt>
                <c:pt idx="196">
                  <c:v>41030</c:v>
                </c:pt>
                <c:pt idx="197">
                  <c:v>41061</c:v>
                </c:pt>
                <c:pt idx="198">
                  <c:v>41091</c:v>
                </c:pt>
                <c:pt idx="199">
                  <c:v>41122</c:v>
                </c:pt>
                <c:pt idx="200">
                  <c:v>41153</c:v>
                </c:pt>
                <c:pt idx="201">
                  <c:v>41183</c:v>
                </c:pt>
                <c:pt idx="202">
                  <c:v>41214</c:v>
                </c:pt>
                <c:pt idx="203">
                  <c:v>41244</c:v>
                </c:pt>
                <c:pt idx="204">
                  <c:v>41275</c:v>
                </c:pt>
                <c:pt idx="205">
                  <c:v>41306</c:v>
                </c:pt>
                <c:pt idx="206">
                  <c:v>41334</c:v>
                </c:pt>
                <c:pt idx="207">
                  <c:v>41365</c:v>
                </c:pt>
                <c:pt idx="208">
                  <c:v>41395</c:v>
                </c:pt>
                <c:pt idx="209">
                  <c:v>41426</c:v>
                </c:pt>
                <c:pt idx="210">
                  <c:v>41456</c:v>
                </c:pt>
                <c:pt idx="211">
                  <c:v>41487</c:v>
                </c:pt>
                <c:pt idx="212">
                  <c:v>41518</c:v>
                </c:pt>
                <c:pt idx="213">
                  <c:v>41548</c:v>
                </c:pt>
                <c:pt idx="214">
                  <c:v>41579</c:v>
                </c:pt>
                <c:pt idx="215">
                  <c:v>41609</c:v>
                </c:pt>
                <c:pt idx="216">
                  <c:v>41640</c:v>
                </c:pt>
                <c:pt idx="217">
                  <c:v>41671</c:v>
                </c:pt>
                <c:pt idx="218">
                  <c:v>41699</c:v>
                </c:pt>
                <c:pt idx="219">
                  <c:v>41730</c:v>
                </c:pt>
                <c:pt idx="220">
                  <c:v>41760</c:v>
                </c:pt>
                <c:pt idx="221">
                  <c:v>41791</c:v>
                </c:pt>
                <c:pt idx="222">
                  <c:v>41821</c:v>
                </c:pt>
                <c:pt idx="223">
                  <c:v>41852</c:v>
                </c:pt>
                <c:pt idx="224">
                  <c:v>41883</c:v>
                </c:pt>
                <c:pt idx="225">
                  <c:v>41913</c:v>
                </c:pt>
                <c:pt idx="226">
                  <c:v>41944</c:v>
                </c:pt>
                <c:pt idx="227">
                  <c:v>41974</c:v>
                </c:pt>
                <c:pt idx="228">
                  <c:v>42005</c:v>
                </c:pt>
                <c:pt idx="229">
                  <c:v>42036</c:v>
                </c:pt>
                <c:pt idx="230">
                  <c:v>42064</c:v>
                </c:pt>
                <c:pt idx="231">
                  <c:v>42095</c:v>
                </c:pt>
                <c:pt idx="232">
                  <c:v>42125</c:v>
                </c:pt>
                <c:pt idx="233">
                  <c:v>42156</c:v>
                </c:pt>
                <c:pt idx="234">
                  <c:v>42186</c:v>
                </c:pt>
                <c:pt idx="235">
                  <c:v>42217</c:v>
                </c:pt>
                <c:pt idx="236">
                  <c:v>42248</c:v>
                </c:pt>
                <c:pt idx="237">
                  <c:v>42278</c:v>
                </c:pt>
                <c:pt idx="238">
                  <c:v>42309</c:v>
                </c:pt>
                <c:pt idx="239">
                  <c:v>42339</c:v>
                </c:pt>
                <c:pt idx="240">
                  <c:v>42370</c:v>
                </c:pt>
                <c:pt idx="241">
                  <c:v>42401</c:v>
                </c:pt>
                <c:pt idx="242">
                  <c:v>42430</c:v>
                </c:pt>
                <c:pt idx="243">
                  <c:v>42461</c:v>
                </c:pt>
                <c:pt idx="244">
                  <c:v>42491</c:v>
                </c:pt>
                <c:pt idx="245">
                  <c:v>42522</c:v>
                </c:pt>
                <c:pt idx="246">
                  <c:v>42552</c:v>
                </c:pt>
                <c:pt idx="247">
                  <c:v>42583</c:v>
                </c:pt>
                <c:pt idx="248">
                  <c:v>42614</c:v>
                </c:pt>
                <c:pt idx="249">
                  <c:v>42644</c:v>
                </c:pt>
                <c:pt idx="250">
                  <c:v>42675</c:v>
                </c:pt>
                <c:pt idx="251">
                  <c:v>42705</c:v>
                </c:pt>
                <c:pt idx="252">
                  <c:v>42736</c:v>
                </c:pt>
                <c:pt idx="253">
                  <c:v>42767</c:v>
                </c:pt>
                <c:pt idx="254">
                  <c:v>42795</c:v>
                </c:pt>
                <c:pt idx="255">
                  <c:v>42826</c:v>
                </c:pt>
                <c:pt idx="256">
                  <c:v>42856</c:v>
                </c:pt>
                <c:pt idx="257">
                  <c:v>42887</c:v>
                </c:pt>
                <c:pt idx="258">
                  <c:v>42917</c:v>
                </c:pt>
                <c:pt idx="259">
                  <c:v>42948</c:v>
                </c:pt>
                <c:pt idx="260">
                  <c:v>42979</c:v>
                </c:pt>
                <c:pt idx="261">
                  <c:v>43009</c:v>
                </c:pt>
                <c:pt idx="262">
                  <c:v>43040</c:v>
                </c:pt>
                <c:pt idx="263">
                  <c:v>43070</c:v>
                </c:pt>
                <c:pt idx="264">
                  <c:v>43101</c:v>
                </c:pt>
                <c:pt idx="265">
                  <c:v>43132</c:v>
                </c:pt>
                <c:pt idx="266">
                  <c:v>43160</c:v>
                </c:pt>
                <c:pt idx="267">
                  <c:v>43191</c:v>
                </c:pt>
                <c:pt idx="268">
                  <c:v>43221</c:v>
                </c:pt>
                <c:pt idx="269">
                  <c:v>43252</c:v>
                </c:pt>
                <c:pt idx="270">
                  <c:v>43282</c:v>
                </c:pt>
                <c:pt idx="271">
                  <c:v>43313</c:v>
                </c:pt>
                <c:pt idx="272">
                  <c:v>43344</c:v>
                </c:pt>
                <c:pt idx="273">
                  <c:v>43374</c:v>
                </c:pt>
                <c:pt idx="274">
                  <c:v>43405</c:v>
                </c:pt>
                <c:pt idx="275">
                  <c:v>43435</c:v>
                </c:pt>
                <c:pt idx="276">
                  <c:v>43466</c:v>
                </c:pt>
                <c:pt idx="277">
                  <c:v>43497</c:v>
                </c:pt>
                <c:pt idx="278">
                  <c:v>43525</c:v>
                </c:pt>
                <c:pt idx="279">
                  <c:v>43556</c:v>
                </c:pt>
                <c:pt idx="280">
                  <c:v>43586</c:v>
                </c:pt>
                <c:pt idx="281">
                  <c:v>43617</c:v>
                </c:pt>
                <c:pt idx="282">
                  <c:v>43647</c:v>
                </c:pt>
                <c:pt idx="283">
                  <c:v>43678</c:v>
                </c:pt>
                <c:pt idx="284">
                  <c:v>43709</c:v>
                </c:pt>
                <c:pt idx="285">
                  <c:v>43739</c:v>
                </c:pt>
                <c:pt idx="286">
                  <c:v>43770</c:v>
                </c:pt>
                <c:pt idx="287">
                  <c:v>43800</c:v>
                </c:pt>
                <c:pt idx="288">
                  <c:v>43831</c:v>
                </c:pt>
                <c:pt idx="289">
                  <c:v>43862</c:v>
                </c:pt>
                <c:pt idx="290">
                  <c:v>43891</c:v>
                </c:pt>
                <c:pt idx="291">
                  <c:v>43922</c:v>
                </c:pt>
                <c:pt idx="292">
                  <c:v>43952</c:v>
                </c:pt>
                <c:pt idx="293">
                  <c:v>43983</c:v>
                </c:pt>
                <c:pt idx="294">
                  <c:v>44013</c:v>
                </c:pt>
                <c:pt idx="295">
                  <c:v>44044</c:v>
                </c:pt>
                <c:pt idx="296">
                  <c:v>44075</c:v>
                </c:pt>
                <c:pt idx="297">
                  <c:v>44105</c:v>
                </c:pt>
                <c:pt idx="298">
                  <c:v>44136</c:v>
                </c:pt>
                <c:pt idx="299">
                  <c:v>44166</c:v>
                </c:pt>
                <c:pt idx="300">
                  <c:v>44197</c:v>
                </c:pt>
                <c:pt idx="301">
                  <c:v>44228</c:v>
                </c:pt>
                <c:pt idx="302">
                  <c:v>44256</c:v>
                </c:pt>
                <c:pt idx="303">
                  <c:v>44287</c:v>
                </c:pt>
                <c:pt idx="304">
                  <c:v>44317</c:v>
                </c:pt>
                <c:pt idx="305">
                  <c:v>44348</c:v>
                </c:pt>
                <c:pt idx="306">
                  <c:v>44378</c:v>
                </c:pt>
                <c:pt idx="307">
                  <c:v>44409</c:v>
                </c:pt>
                <c:pt idx="308">
                  <c:v>44440</c:v>
                </c:pt>
                <c:pt idx="309">
                  <c:v>44470</c:v>
                </c:pt>
                <c:pt idx="310">
                  <c:v>44501</c:v>
                </c:pt>
                <c:pt idx="311">
                  <c:v>44531</c:v>
                </c:pt>
                <c:pt idx="312">
                  <c:v>44562</c:v>
                </c:pt>
                <c:pt idx="313">
                  <c:v>44593</c:v>
                </c:pt>
                <c:pt idx="314">
                  <c:v>44621</c:v>
                </c:pt>
                <c:pt idx="315">
                  <c:v>44652</c:v>
                </c:pt>
                <c:pt idx="316">
                  <c:v>44682</c:v>
                </c:pt>
                <c:pt idx="317">
                  <c:v>44713</c:v>
                </c:pt>
                <c:pt idx="318">
                  <c:v>44743</c:v>
                </c:pt>
                <c:pt idx="319">
                  <c:v>44774</c:v>
                </c:pt>
                <c:pt idx="320">
                  <c:v>44805</c:v>
                </c:pt>
                <c:pt idx="321">
                  <c:v>44835</c:v>
                </c:pt>
                <c:pt idx="322">
                  <c:v>44866</c:v>
                </c:pt>
                <c:pt idx="323">
                  <c:v>44896</c:v>
                </c:pt>
                <c:pt idx="324">
                  <c:v>44927</c:v>
                </c:pt>
                <c:pt idx="325">
                  <c:v>44958</c:v>
                </c:pt>
                <c:pt idx="326">
                  <c:v>44986</c:v>
                </c:pt>
                <c:pt idx="327">
                  <c:v>45017</c:v>
                </c:pt>
                <c:pt idx="328">
                  <c:v>45047</c:v>
                </c:pt>
                <c:pt idx="329">
                  <c:v>45078</c:v>
                </c:pt>
                <c:pt idx="330">
                  <c:v>45108</c:v>
                </c:pt>
                <c:pt idx="331">
                  <c:v>45139</c:v>
                </c:pt>
              </c:numCache>
            </c:numRef>
          </c:cat>
          <c:val>
            <c:numRef>
              <c:f>Vencida!$V$15:$V$346</c:f>
              <c:numCache>
                <c:formatCode>0.0</c:formatCode>
                <c:ptCount val="332"/>
                <c:pt idx="0">
                  <c:v>38.162963788765325</c:v>
                </c:pt>
                <c:pt idx="1">
                  <c:v>37.442697480003829</c:v>
                </c:pt>
                <c:pt idx="2">
                  <c:v>35.435654234812603</c:v>
                </c:pt>
                <c:pt idx="3">
                  <c:v>34.171171208937039</c:v>
                </c:pt>
                <c:pt idx="4">
                  <c:v>33.066687957987909</c:v>
                </c:pt>
                <c:pt idx="5">
                  <c:v>31.771891814670425</c:v>
                </c:pt>
                <c:pt idx="6">
                  <c:v>30.872220396643712</c:v>
                </c:pt>
                <c:pt idx="7">
                  <c:v>28.875151026264717</c:v>
                </c:pt>
                <c:pt idx="8">
                  <c:v>27.115276844443457</c:v>
                </c:pt>
                <c:pt idx="9">
                  <c:v>24.964717582057474</c:v>
                </c:pt>
                <c:pt idx="10">
                  <c:v>24.566171674559101</c:v>
                </c:pt>
                <c:pt idx="11">
                  <c:v>25.226959569162432</c:v>
                </c:pt>
                <c:pt idx="12">
                  <c:v>24.521934622509804</c:v>
                </c:pt>
                <c:pt idx="13">
                  <c:v>24.65024300425074</c:v>
                </c:pt>
                <c:pt idx="14">
                  <c:v>23.564040392861813</c:v>
                </c:pt>
                <c:pt idx="15">
                  <c:v>22.83142697187013</c:v>
                </c:pt>
                <c:pt idx="16">
                  <c:v>23.018667281870677</c:v>
                </c:pt>
                <c:pt idx="17">
                  <c:v>24.202806564916202</c:v>
                </c:pt>
                <c:pt idx="18">
                  <c:v>24.315210011512463</c:v>
                </c:pt>
                <c:pt idx="19">
                  <c:v>24.848651168958554</c:v>
                </c:pt>
                <c:pt idx="20">
                  <c:v>26.66315450009462</c:v>
                </c:pt>
                <c:pt idx="21">
                  <c:v>28.85936310285561</c:v>
                </c:pt>
                <c:pt idx="22">
                  <c:v>29.284091632264136</c:v>
                </c:pt>
                <c:pt idx="23">
                  <c:v>28.443711403823698</c:v>
                </c:pt>
                <c:pt idx="24">
                  <c:v>23.899735307322771</c:v>
                </c:pt>
                <c:pt idx="25">
                  <c:v>28.03049521181714</c:v>
                </c:pt>
                <c:pt idx="26">
                  <c:v>28.128780490997627</c:v>
                </c:pt>
                <c:pt idx="27">
                  <c:v>29.046442762497605</c:v>
                </c:pt>
                <c:pt idx="28">
                  <c:v>28.91162107283526</c:v>
                </c:pt>
                <c:pt idx="29">
                  <c:v>25.644258013538689</c:v>
                </c:pt>
                <c:pt idx="30">
                  <c:v>24.169601056905151</c:v>
                </c:pt>
                <c:pt idx="31">
                  <c:v>22.890986467355546</c:v>
                </c:pt>
                <c:pt idx="32">
                  <c:v>20.715069251996596</c:v>
                </c:pt>
                <c:pt idx="33">
                  <c:v>18.200633926721238</c:v>
                </c:pt>
                <c:pt idx="34">
                  <c:v>15.313594991378338</c:v>
                </c:pt>
                <c:pt idx="35">
                  <c:v>11.802757942562536</c:v>
                </c:pt>
                <c:pt idx="36">
                  <c:v>14.599633355825262</c:v>
                </c:pt>
                <c:pt idx="37">
                  <c:v>8.282964674141752</c:v>
                </c:pt>
                <c:pt idx="38">
                  <c:v>5.7882117415024084</c:v>
                </c:pt>
                <c:pt idx="39">
                  <c:v>3.7855762975514295</c:v>
                </c:pt>
                <c:pt idx="40">
                  <c:v>1.4930430970603368</c:v>
                </c:pt>
                <c:pt idx="41">
                  <c:v>0.12812591910234516</c:v>
                </c:pt>
                <c:pt idx="42">
                  <c:v>-2.0855959896918677</c:v>
                </c:pt>
                <c:pt idx="43">
                  <c:v>-4.1314100185700653</c:v>
                </c:pt>
                <c:pt idx="44">
                  <c:v>-4.3741375982319255</c:v>
                </c:pt>
                <c:pt idx="45">
                  <c:v>-6.2177738756746663</c:v>
                </c:pt>
                <c:pt idx="46">
                  <c:v>-5.4781990862933725</c:v>
                </c:pt>
                <c:pt idx="47">
                  <c:v>-5.6965069165499216</c:v>
                </c:pt>
                <c:pt idx="48">
                  <c:v>-11.654971747956907</c:v>
                </c:pt>
                <c:pt idx="49">
                  <c:v>-10.800040080655393</c:v>
                </c:pt>
                <c:pt idx="50">
                  <c:v>-11.080212218747945</c:v>
                </c:pt>
                <c:pt idx="51">
                  <c:v>-10.747553735554121</c:v>
                </c:pt>
                <c:pt idx="52">
                  <c:v>-10.110035461726696</c:v>
                </c:pt>
                <c:pt idx="53">
                  <c:v>-8.8329245328700523</c:v>
                </c:pt>
                <c:pt idx="54">
                  <c:v>-7.3835712870354087</c:v>
                </c:pt>
                <c:pt idx="55">
                  <c:v>-7.5749142675417147</c:v>
                </c:pt>
                <c:pt idx="56">
                  <c:v>-7.9558534971646679</c:v>
                </c:pt>
                <c:pt idx="57">
                  <c:v>-8.4080427967188598</c:v>
                </c:pt>
                <c:pt idx="58">
                  <c:v>-9.0992846597181085</c:v>
                </c:pt>
                <c:pt idx="59">
                  <c:v>-7.3763530679631941</c:v>
                </c:pt>
                <c:pt idx="60">
                  <c:v>-2.3755482690566652</c:v>
                </c:pt>
                <c:pt idx="61">
                  <c:v>-2.5924174403381102</c:v>
                </c:pt>
                <c:pt idx="62">
                  <c:v>-1.0792382573114452</c:v>
                </c:pt>
                <c:pt idx="63">
                  <c:v>-1.7866022624357925</c:v>
                </c:pt>
                <c:pt idx="64">
                  <c:v>-1.843855623866304</c:v>
                </c:pt>
                <c:pt idx="65">
                  <c:v>-0.99441705122636392</c:v>
                </c:pt>
                <c:pt idx="66">
                  <c:v>-1.2396168055050083</c:v>
                </c:pt>
                <c:pt idx="67">
                  <c:v>0.19493092299110515</c:v>
                </c:pt>
                <c:pt idx="68">
                  <c:v>-0.32588270890381921</c:v>
                </c:pt>
                <c:pt idx="69">
                  <c:v>1.8183159355098297</c:v>
                </c:pt>
                <c:pt idx="70">
                  <c:v>2.2003036640840179</c:v>
                </c:pt>
                <c:pt idx="71">
                  <c:v>0.933123162175022</c:v>
                </c:pt>
                <c:pt idx="72">
                  <c:v>0.46775014372173018</c:v>
                </c:pt>
                <c:pt idx="73">
                  <c:v>0.7751452542806021</c:v>
                </c:pt>
                <c:pt idx="74">
                  <c:v>0.28561443672930409</c:v>
                </c:pt>
                <c:pt idx="75">
                  <c:v>0.93161696228763446</c:v>
                </c:pt>
                <c:pt idx="76">
                  <c:v>1.0161731169311423</c:v>
                </c:pt>
                <c:pt idx="77">
                  <c:v>0.88850332492623352</c:v>
                </c:pt>
                <c:pt idx="78">
                  <c:v>2.789867720749541</c:v>
                </c:pt>
                <c:pt idx="79">
                  <c:v>3.0200263947496921</c:v>
                </c:pt>
                <c:pt idx="80">
                  <c:v>4.286721683801332</c:v>
                </c:pt>
                <c:pt idx="81">
                  <c:v>4.5084696436408649</c:v>
                </c:pt>
                <c:pt idx="82">
                  <c:v>5.5627893122286451</c:v>
                </c:pt>
                <c:pt idx="83">
                  <c:v>7.3797443451352365</c:v>
                </c:pt>
                <c:pt idx="84">
                  <c:v>9.1161511988184714</c:v>
                </c:pt>
                <c:pt idx="85">
                  <c:v>9.2949035658872674</c:v>
                </c:pt>
                <c:pt idx="86">
                  <c:v>10.320985435352199</c:v>
                </c:pt>
                <c:pt idx="87">
                  <c:v>11.346746313838722</c:v>
                </c:pt>
                <c:pt idx="88">
                  <c:v>11.435180498127011</c:v>
                </c:pt>
                <c:pt idx="89">
                  <c:v>10.258056429693525</c:v>
                </c:pt>
                <c:pt idx="90">
                  <c:v>9.143400223431982</c:v>
                </c:pt>
                <c:pt idx="91">
                  <c:v>9.154354354444763</c:v>
                </c:pt>
                <c:pt idx="92">
                  <c:v>8.1937017224604745</c:v>
                </c:pt>
                <c:pt idx="93">
                  <c:v>9.3079817254184007</c:v>
                </c:pt>
                <c:pt idx="94">
                  <c:v>8.4042058387884708</c:v>
                </c:pt>
                <c:pt idx="95">
                  <c:v>6.8412608167401743</c:v>
                </c:pt>
                <c:pt idx="96">
                  <c:v>11.729845675747057</c:v>
                </c:pt>
                <c:pt idx="97">
                  <c:v>12.18382366515489</c:v>
                </c:pt>
                <c:pt idx="98">
                  <c:v>10.745811185855089</c:v>
                </c:pt>
                <c:pt idx="99">
                  <c:v>10.930404788838416</c:v>
                </c:pt>
                <c:pt idx="100">
                  <c:v>11.748386690135987</c:v>
                </c:pt>
                <c:pt idx="101">
                  <c:v>14.398176677750456</c:v>
                </c:pt>
                <c:pt idx="102">
                  <c:v>15.469888058848639</c:v>
                </c:pt>
                <c:pt idx="103">
                  <c:v>17.004072748575297</c:v>
                </c:pt>
                <c:pt idx="104">
                  <c:v>17.756672417128058</c:v>
                </c:pt>
                <c:pt idx="105">
                  <c:v>17.303704197861663</c:v>
                </c:pt>
                <c:pt idx="106">
                  <c:v>18.777895331080785</c:v>
                </c:pt>
                <c:pt idx="107">
                  <c:v>20.53401830536869</c:v>
                </c:pt>
                <c:pt idx="108">
                  <c:v>15.246996808395807</c:v>
                </c:pt>
                <c:pt idx="109">
                  <c:v>15.033598037939726</c:v>
                </c:pt>
                <c:pt idx="110">
                  <c:v>17.476347803486746</c:v>
                </c:pt>
                <c:pt idx="111">
                  <c:v>17.617554894267911</c:v>
                </c:pt>
                <c:pt idx="112">
                  <c:v>17.288998580380493</c:v>
                </c:pt>
                <c:pt idx="113">
                  <c:v>16.941687723366258</c:v>
                </c:pt>
                <c:pt idx="114">
                  <c:v>15.757872318221231</c:v>
                </c:pt>
                <c:pt idx="115">
                  <c:v>14.103569625536721</c:v>
                </c:pt>
                <c:pt idx="116">
                  <c:v>14.639870925767468</c:v>
                </c:pt>
                <c:pt idx="117">
                  <c:v>15.071892427353433</c:v>
                </c:pt>
                <c:pt idx="118">
                  <c:v>14.706288725492783</c:v>
                </c:pt>
                <c:pt idx="119">
                  <c:v>15.860900831992367</c:v>
                </c:pt>
                <c:pt idx="120">
                  <c:v>17.099933578173648</c:v>
                </c:pt>
                <c:pt idx="121">
                  <c:v>18.534168123884243</c:v>
                </c:pt>
                <c:pt idx="122">
                  <c:v>17.278934965784458</c:v>
                </c:pt>
                <c:pt idx="123">
                  <c:v>19.402078889724606</c:v>
                </c:pt>
                <c:pt idx="124">
                  <c:v>21.728925532450489</c:v>
                </c:pt>
                <c:pt idx="125">
                  <c:v>23.33475377262377</c:v>
                </c:pt>
                <c:pt idx="126">
                  <c:v>25.584241163331939</c:v>
                </c:pt>
                <c:pt idx="127">
                  <c:v>27.809117230943926</c:v>
                </c:pt>
                <c:pt idx="128">
                  <c:v>28.905333075389848</c:v>
                </c:pt>
                <c:pt idx="129">
                  <c:v>30.398603495461458</c:v>
                </c:pt>
                <c:pt idx="130">
                  <c:v>32.042773662639917</c:v>
                </c:pt>
                <c:pt idx="131">
                  <c:v>31.836441178065286</c:v>
                </c:pt>
                <c:pt idx="132">
                  <c:v>31.512832404397784</c:v>
                </c:pt>
                <c:pt idx="133">
                  <c:v>31.722316565757012</c:v>
                </c:pt>
                <c:pt idx="134">
                  <c:v>34.03642881195853</c:v>
                </c:pt>
                <c:pt idx="135">
                  <c:v>32.159280156436552</c:v>
                </c:pt>
                <c:pt idx="136">
                  <c:v>31.567822942417962</c:v>
                </c:pt>
                <c:pt idx="137">
                  <c:v>30.169482938952996</c:v>
                </c:pt>
                <c:pt idx="138">
                  <c:v>29.856520600594564</c:v>
                </c:pt>
                <c:pt idx="139">
                  <c:v>29.945238890197061</c:v>
                </c:pt>
                <c:pt idx="140">
                  <c:v>29.57414283788458</c:v>
                </c:pt>
                <c:pt idx="141">
                  <c:v>27.922908951592504</c:v>
                </c:pt>
                <c:pt idx="142">
                  <c:v>27.311433960203118</c:v>
                </c:pt>
                <c:pt idx="143">
                  <c:v>25.520341361848907</c:v>
                </c:pt>
                <c:pt idx="144">
                  <c:v>24.442278669599204</c:v>
                </c:pt>
                <c:pt idx="145">
                  <c:v>23.194099623180023</c:v>
                </c:pt>
                <c:pt idx="146">
                  <c:v>21.800233245185268</c:v>
                </c:pt>
                <c:pt idx="147">
                  <c:v>21.11845161907884</c:v>
                </c:pt>
                <c:pt idx="148">
                  <c:v>19.507224194781287</c:v>
                </c:pt>
                <c:pt idx="149">
                  <c:v>19.834426384884111</c:v>
                </c:pt>
                <c:pt idx="150">
                  <c:v>18.781479289846686</c:v>
                </c:pt>
                <c:pt idx="151">
                  <c:v>18.293506080195371</c:v>
                </c:pt>
                <c:pt idx="152">
                  <c:v>18.295721769840029</c:v>
                </c:pt>
                <c:pt idx="153">
                  <c:v>19.659103039368304</c:v>
                </c:pt>
                <c:pt idx="154">
                  <c:v>18.856013444487147</c:v>
                </c:pt>
                <c:pt idx="155">
                  <c:v>17.866612921264192</c:v>
                </c:pt>
                <c:pt idx="156">
                  <c:v>17.457534568159375</c:v>
                </c:pt>
                <c:pt idx="157">
                  <c:v>16.288304420688533</c:v>
                </c:pt>
                <c:pt idx="158">
                  <c:v>15.040399038432128</c:v>
                </c:pt>
                <c:pt idx="159">
                  <c:v>13.749245219673625</c:v>
                </c:pt>
                <c:pt idx="160">
                  <c:v>13.898476098146844</c:v>
                </c:pt>
                <c:pt idx="161">
                  <c:v>11.6994766947941</c:v>
                </c:pt>
                <c:pt idx="162">
                  <c:v>10.09650399627229</c:v>
                </c:pt>
                <c:pt idx="163">
                  <c:v>7.3003415337794593</c:v>
                </c:pt>
                <c:pt idx="164">
                  <c:v>4.8860495201715253</c:v>
                </c:pt>
                <c:pt idx="165">
                  <c:v>2.8589123009577833</c:v>
                </c:pt>
                <c:pt idx="166">
                  <c:v>1.6194043697206268</c:v>
                </c:pt>
                <c:pt idx="167">
                  <c:v>2.4454521847243171</c:v>
                </c:pt>
                <c:pt idx="168">
                  <c:v>2.3986172630956872</c:v>
                </c:pt>
                <c:pt idx="169">
                  <c:v>2.9550415858045085</c:v>
                </c:pt>
                <c:pt idx="170">
                  <c:v>3.294867920657822</c:v>
                </c:pt>
                <c:pt idx="171">
                  <c:v>4.0820450936649024</c:v>
                </c:pt>
                <c:pt idx="172">
                  <c:v>3.8937441526623928</c:v>
                </c:pt>
                <c:pt idx="173">
                  <c:v>5.1186604515548311</c:v>
                </c:pt>
                <c:pt idx="174">
                  <c:v>6.4829176282667191</c:v>
                </c:pt>
                <c:pt idx="175">
                  <c:v>9.1084404051539707</c:v>
                </c:pt>
                <c:pt idx="176">
                  <c:v>11.650561542350829</c:v>
                </c:pt>
                <c:pt idx="177">
                  <c:v>13.101975731795562</c:v>
                </c:pt>
                <c:pt idx="178">
                  <c:v>16.066536509618274</c:v>
                </c:pt>
                <c:pt idx="179">
                  <c:v>17.910441996469146</c:v>
                </c:pt>
                <c:pt idx="180">
                  <c:v>18.222992901735154</c:v>
                </c:pt>
                <c:pt idx="181">
                  <c:v>19.810901845130815</c:v>
                </c:pt>
                <c:pt idx="182">
                  <c:v>21.203459480173834</c:v>
                </c:pt>
                <c:pt idx="183">
                  <c:v>23.243440094938165</c:v>
                </c:pt>
                <c:pt idx="184">
                  <c:v>24.449084736242213</c:v>
                </c:pt>
                <c:pt idx="185">
                  <c:v>24.369165078574227</c:v>
                </c:pt>
                <c:pt idx="186">
                  <c:v>24.763803408059573</c:v>
                </c:pt>
                <c:pt idx="187">
                  <c:v>24.929774923805837</c:v>
                </c:pt>
                <c:pt idx="188">
                  <c:v>24.751457317156934</c:v>
                </c:pt>
                <c:pt idx="189">
                  <c:v>23.950896243286834</c:v>
                </c:pt>
                <c:pt idx="190">
                  <c:v>23.648076867664102</c:v>
                </c:pt>
                <c:pt idx="191">
                  <c:v>22.100498873133589</c:v>
                </c:pt>
                <c:pt idx="192">
                  <c:v>21.722228540026322</c:v>
                </c:pt>
                <c:pt idx="193">
                  <c:v>20.474198751926153</c:v>
                </c:pt>
                <c:pt idx="194">
                  <c:v>20.086759117360174</c:v>
                </c:pt>
                <c:pt idx="195">
                  <c:v>18.468620759185939</c:v>
                </c:pt>
                <c:pt idx="196">
                  <c:v>17.66315912162959</c:v>
                </c:pt>
                <c:pt idx="197">
                  <c:v>17.231029218876401</c:v>
                </c:pt>
                <c:pt idx="198">
                  <c:v>16.639181987208957</c:v>
                </c:pt>
                <c:pt idx="199">
                  <c:v>15.851844532269538</c:v>
                </c:pt>
                <c:pt idx="200">
                  <c:v>14.687013333192112</c:v>
                </c:pt>
                <c:pt idx="201">
                  <c:v>14.730088869214981</c:v>
                </c:pt>
                <c:pt idx="202">
                  <c:v>13.901661394893566</c:v>
                </c:pt>
                <c:pt idx="203">
                  <c:v>14.536197047904253</c:v>
                </c:pt>
                <c:pt idx="204">
                  <c:v>14.7172034272389</c:v>
                </c:pt>
                <c:pt idx="205">
                  <c:v>14.562510577528684</c:v>
                </c:pt>
                <c:pt idx="206">
                  <c:v>14.093462487075897</c:v>
                </c:pt>
                <c:pt idx="207">
                  <c:v>14.181435648780422</c:v>
                </c:pt>
                <c:pt idx="208">
                  <c:v>14.221200557912113</c:v>
                </c:pt>
                <c:pt idx="209">
                  <c:v>14.918188036893639</c:v>
                </c:pt>
                <c:pt idx="210">
                  <c:v>14.596473508832972</c:v>
                </c:pt>
                <c:pt idx="211">
                  <c:v>14.83212133689662</c:v>
                </c:pt>
                <c:pt idx="212">
                  <c:v>15.015670521742592</c:v>
                </c:pt>
                <c:pt idx="213">
                  <c:v>14.477958202058801</c:v>
                </c:pt>
                <c:pt idx="214">
                  <c:v>13.493722474149436</c:v>
                </c:pt>
                <c:pt idx="215">
                  <c:v>12.656994019191359</c:v>
                </c:pt>
                <c:pt idx="216">
                  <c:v>13.301150759096728</c:v>
                </c:pt>
                <c:pt idx="217">
                  <c:v>13.690384073965319</c:v>
                </c:pt>
                <c:pt idx="218">
                  <c:v>13.752890062868033</c:v>
                </c:pt>
                <c:pt idx="219">
                  <c:v>13.988224952284995</c:v>
                </c:pt>
                <c:pt idx="220">
                  <c:v>14.054568196414351</c:v>
                </c:pt>
                <c:pt idx="221">
                  <c:v>13.585707148914068</c:v>
                </c:pt>
                <c:pt idx="222">
                  <c:v>13.469765735776093</c:v>
                </c:pt>
                <c:pt idx="223">
                  <c:v>13.112533421776632</c:v>
                </c:pt>
                <c:pt idx="224">
                  <c:v>12.789380566044798</c:v>
                </c:pt>
                <c:pt idx="225">
                  <c:v>13.242182664677557</c:v>
                </c:pt>
                <c:pt idx="226">
                  <c:v>14.286529904524542</c:v>
                </c:pt>
                <c:pt idx="227">
                  <c:v>15.213425946370805</c:v>
                </c:pt>
                <c:pt idx="228">
                  <c:v>16.26913209516394</c:v>
                </c:pt>
                <c:pt idx="229">
                  <c:v>16.675952798104817</c:v>
                </c:pt>
                <c:pt idx="230">
                  <c:v>17.040251554112729</c:v>
                </c:pt>
                <c:pt idx="231">
                  <c:v>15.87295883693352</c:v>
                </c:pt>
                <c:pt idx="232">
                  <c:v>15.995645555545309</c:v>
                </c:pt>
                <c:pt idx="233">
                  <c:v>16.189212553443923</c:v>
                </c:pt>
                <c:pt idx="234">
                  <c:v>17.319696387786124</c:v>
                </c:pt>
                <c:pt idx="235">
                  <c:v>18.987115420786012</c:v>
                </c:pt>
                <c:pt idx="236">
                  <c:v>18.443387378219356</c:v>
                </c:pt>
                <c:pt idx="237">
                  <c:v>18.079535646661853</c:v>
                </c:pt>
                <c:pt idx="238">
                  <c:v>17.304660901754062</c:v>
                </c:pt>
                <c:pt idx="239">
                  <c:v>15.825777309677676</c:v>
                </c:pt>
                <c:pt idx="240">
                  <c:v>14.576568320261217</c:v>
                </c:pt>
                <c:pt idx="241">
                  <c:v>14.278180378926962</c:v>
                </c:pt>
                <c:pt idx="242">
                  <c:v>12.763104044826463</c:v>
                </c:pt>
                <c:pt idx="243">
                  <c:v>13.029572939149318</c:v>
                </c:pt>
                <c:pt idx="244">
                  <c:v>12.699273931995549</c:v>
                </c:pt>
                <c:pt idx="245">
                  <c:v>11.481186671647038</c:v>
                </c:pt>
                <c:pt idx="246">
                  <c:v>10.921257397597728</c:v>
                </c:pt>
                <c:pt idx="247">
                  <c:v>8.8903891689991639</c:v>
                </c:pt>
                <c:pt idx="248">
                  <c:v>8.8204349041064205</c:v>
                </c:pt>
                <c:pt idx="249">
                  <c:v>8.5608477582407687</c:v>
                </c:pt>
                <c:pt idx="250">
                  <c:v>8.1018940089604143</c:v>
                </c:pt>
                <c:pt idx="251">
                  <c:v>7.7982146721495553</c:v>
                </c:pt>
                <c:pt idx="252">
                  <c:v>6.9230463473039379</c:v>
                </c:pt>
                <c:pt idx="253">
                  <c:v>6.4510294374750572</c:v>
                </c:pt>
                <c:pt idx="254">
                  <c:v>7.2502717166232884</c:v>
                </c:pt>
                <c:pt idx="255">
                  <c:v>7.4849807393139685</c:v>
                </c:pt>
                <c:pt idx="256">
                  <c:v>6.6855188433388548</c:v>
                </c:pt>
                <c:pt idx="257">
                  <c:v>7.3616239565315738</c:v>
                </c:pt>
                <c:pt idx="258">
                  <c:v>6.4043857770326014</c:v>
                </c:pt>
                <c:pt idx="259">
                  <c:v>6.1732446092513698</c:v>
                </c:pt>
                <c:pt idx="260">
                  <c:v>6.4948396560682937</c:v>
                </c:pt>
                <c:pt idx="261">
                  <c:v>6.3365198430457923</c:v>
                </c:pt>
                <c:pt idx="262">
                  <c:v>5.9368637126445236</c:v>
                </c:pt>
                <c:pt idx="263">
                  <c:v>6.3308853119216053</c:v>
                </c:pt>
                <c:pt idx="264">
                  <c:v>6.2860493393365147</c:v>
                </c:pt>
                <c:pt idx="265">
                  <c:v>6.0281535419701697</c:v>
                </c:pt>
                <c:pt idx="266">
                  <c:v>6.1052488729923056</c:v>
                </c:pt>
                <c:pt idx="267">
                  <c:v>5.7281948654819246</c:v>
                </c:pt>
                <c:pt idx="268">
                  <c:v>5.6305858505007365</c:v>
                </c:pt>
                <c:pt idx="269">
                  <c:v>4.9925088753435318</c:v>
                </c:pt>
                <c:pt idx="270">
                  <c:v>4.9446869222251593</c:v>
                </c:pt>
                <c:pt idx="271">
                  <c:v>4.9302816450342561</c:v>
                </c:pt>
                <c:pt idx="272">
                  <c:v>4.6184853024635544</c:v>
                </c:pt>
                <c:pt idx="273">
                  <c:v>5.4277061971344693</c:v>
                </c:pt>
                <c:pt idx="274">
                  <c:v>5.9649327775524057</c:v>
                </c:pt>
                <c:pt idx="275">
                  <c:v>6.0330479601205695</c:v>
                </c:pt>
                <c:pt idx="276">
                  <c:v>5.7957355745649153</c:v>
                </c:pt>
                <c:pt idx="277">
                  <c:v>6.1557064674561985</c:v>
                </c:pt>
                <c:pt idx="278">
                  <c:v>6.3401119874013858</c:v>
                </c:pt>
                <c:pt idx="279">
                  <c:v>6.7606717754435977</c:v>
                </c:pt>
                <c:pt idx="280">
                  <c:v>7.1475745878153845</c:v>
                </c:pt>
                <c:pt idx="281">
                  <c:v>7.035386341625042</c:v>
                </c:pt>
                <c:pt idx="282">
                  <c:v>7.5769412979579016</c:v>
                </c:pt>
                <c:pt idx="283">
                  <c:v>8.2597507058162165</c:v>
                </c:pt>
                <c:pt idx="284">
                  <c:v>8.9601355460322765</c:v>
                </c:pt>
                <c:pt idx="285">
                  <c:v>8.4352124698115745</c:v>
                </c:pt>
                <c:pt idx="286">
                  <c:v>8.6131999548020985</c:v>
                </c:pt>
                <c:pt idx="287">
                  <c:v>7.749172429563572</c:v>
                </c:pt>
                <c:pt idx="288">
                  <c:v>8.6200314641605331</c:v>
                </c:pt>
                <c:pt idx="289">
                  <c:v>9.0054615610320781</c:v>
                </c:pt>
                <c:pt idx="290">
                  <c:v>11.823202811665112</c:v>
                </c:pt>
                <c:pt idx="291">
                  <c:v>11.582871894577806</c:v>
                </c:pt>
                <c:pt idx="292">
                  <c:v>10.433881473790848</c:v>
                </c:pt>
                <c:pt idx="293">
                  <c:v>9.9511016348139805</c:v>
                </c:pt>
                <c:pt idx="294">
                  <c:v>8.6522659681599379</c:v>
                </c:pt>
                <c:pt idx="295">
                  <c:v>7.2257809832954507</c:v>
                </c:pt>
                <c:pt idx="296">
                  <c:v>6.0041663818286537</c:v>
                </c:pt>
                <c:pt idx="297">
                  <c:v>5.3478821972842638</c:v>
                </c:pt>
                <c:pt idx="298">
                  <c:v>3.9617005008365709</c:v>
                </c:pt>
                <c:pt idx="299">
                  <c:v>3.7025453106544148</c:v>
                </c:pt>
                <c:pt idx="300">
                  <c:v>3.3793602257405837</c:v>
                </c:pt>
                <c:pt idx="301">
                  <c:v>2.7890738819963588</c:v>
                </c:pt>
                <c:pt idx="302">
                  <c:v>-0.28722991763896744</c:v>
                </c:pt>
                <c:pt idx="303">
                  <c:v>-0.19073943090718615</c:v>
                </c:pt>
                <c:pt idx="304">
                  <c:v>0.60896907018749857</c:v>
                </c:pt>
                <c:pt idx="305">
                  <c:v>1.5317145471985327</c:v>
                </c:pt>
                <c:pt idx="306">
                  <c:v>3.062329715988696</c:v>
                </c:pt>
                <c:pt idx="307">
                  <c:v>4.60045504323503</c:v>
                </c:pt>
                <c:pt idx="308">
                  <c:v>5.7664887527095487</c:v>
                </c:pt>
                <c:pt idx="309">
                  <c:v>6.8237132475242817</c:v>
                </c:pt>
                <c:pt idx="310">
                  <c:v>8.6444704697815382</c:v>
                </c:pt>
                <c:pt idx="311">
                  <c:v>10.132486239339073</c:v>
                </c:pt>
                <c:pt idx="312">
                  <c:v>10.715850815924142</c:v>
                </c:pt>
                <c:pt idx="313">
                  <c:v>11.806785916041875</c:v>
                </c:pt>
                <c:pt idx="314">
                  <c:v>12.805638249093732</c:v>
                </c:pt>
                <c:pt idx="315">
                  <c:v>13.968123925519222</c:v>
                </c:pt>
                <c:pt idx="316">
                  <c:v>14.852714872017557</c:v>
                </c:pt>
                <c:pt idx="317">
                  <c:v>16.015542113887207</c:v>
                </c:pt>
                <c:pt idx="318">
                  <c:v>16.415969399548388</c:v>
                </c:pt>
                <c:pt idx="319">
                  <c:v>16.726144075520892</c:v>
                </c:pt>
                <c:pt idx="320">
                  <c:v>17.026746971214806</c:v>
                </c:pt>
                <c:pt idx="321">
                  <c:v>17.334583416862429</c:v>
                </c:pt>
                <c:pt idx="322">
                  <c:v>16.56366798696294</c:v>
                </c:pt>
                <c:pt idx="323">
                  <c:v>16.619903958306452</c:v>
                </c:pt>
                <c:pt idx="324">
                  <c:v>15.955143867532072</c:v>
                </c:pt>
                <c:pt idx="325">
                  <c:v>14.767245969917056</c:v>
                </c:pt>
                <c:pt idx="326">
                  <c:v>13.282798572095643</c:v>
                </c:pt>
                <c:pt idx="327">
                  <c:v>12.076406326304351</c:v>
                </c:pt>
                <c:pt idx="328">
                  <c:v>10.553990973793574</c:v>
                </c:pt>
                <c:pt idx="329">
                  <c:v>8.8895416388530322</c:v>
                </c:pt>
                <c:pt idx="330">
                  <c:v>7.2604571696686264</c:v>
                </c:pt>
                <c:pt idx="331">
                  <c:v>6.322216888672699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C29F-4F8E-A43C-E4FE5C638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03552"/>
        <c:axId val="17599200"/>
      </c:lineChart>
      <c:dateAx>
        <c:axId val="17603552"/>
        <c:scaling>
          <c:orientation val="minMax"/>
          <c:min val="44197"/>
        </c:scaling>
        <c:delete val="0"/>
        <c:axPos val="b"/>
        <c:numFmt formatCode="mmm\-yy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D3D3D3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72146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599200"/>
        <c:crosses val="autoZero"/>
        <c:auto val="1"/>
        <c:lblOffset val="100"/>
        <c:baseTimeUnit val="months"/>
      </c:dateAx>
      <c:valAx>
        <c:axId val="17599200"/>
        <c:scaling>
          <c:orientation val="minMax"/>
          <c:max val="25"/>
          <c:min val="-10"/>
        </c:scaling>
        <c:delete val="0"/>
        <c:axPos val="l"/>
        <c:majorGridlines>
          <c:spPr>
            <a:ln w="3175" cap="flat" cmpd="sng" algn="ctr">
              <a:solidFill>
                <a:srgbClr val="D3D3D3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7F7F7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03552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b"/>
      <c:layout>
        <c:manualLayout>
          <c:xMode val="edge"/>
          <c:yMode val="edge"/>
          <c:x val="6.0885719422304786E-3"/>
          <c:y val="0.89537310233970346"/>
          <c:w val="0.46867993048480855"/>
          <c:h val="7.74077513841757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72146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137160</xdr:colOff>
      <xdr:row>267</xdr:row>
      <xdr:rowOff>76200</xdr:rowOff>
    </xdr:from>
    <xdr:to>
      <xdr:col>41</xdr:col>
      <xdr:colOff>83820</xdr:colOff>
      <xdr:row>284</xdr:row>
      <xdr:rowOff>15240</xdr:rowOff>
    </xdr:to>
    <xdr:graphicFrame macro="">
      <xdr:nvGraphicFramePr>
        <xdr:cNvPr id="2" name="Gráfico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46</xdr:col>
      <xdr:colOff>584201</xdr:colOff>
      <xdr:row>27</xdr:row>
      <xdr:rowOff>93141</xdr:rowOff>
    </xdr:from>
    <xdr:to>
      <xdr:col>58</xdr:col>
      <xdr:colOff>381001</xdr:colOff>
      <xdr:row>43</xdr:row>
      <xdr:rowOff>127008</xdr:rowOff>
    </xdr:to>
    <xdr:graphicFrame macro="">
      <xdr:nvGraphicFramePr>
        <xdr:cNvPr id="3" name="Gráfico 2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54</xdr:col>
      <xdr:colOff>572895</xdr:colOff>
      <xdr:row>366</xdr:row>
      <xdr:rowOff>79375</xdr:rowOff>
    </xdr:from>
    <xdr:to>
      <xdr:col>67</xdr:col>
      <xdr:colOff>246062</xdr:colOff>
      <xdr:row>398</xdr:row>
      <xdr:rowOff>26058</xdr:rowOff>
    </xdr:to>
    <xdr:graphicFrame macro="">
      <xdr:nvGraphicFramePr>
        <xdr:cNvPr id="4" name="Gráfico 3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452437</xdr:colOff>
      <xdr:row>414</xdr:row>
      <xdr:rowOff>28582</xdr:rowOff>
    </xdr:from>
    <xdr:to>
      <xdr:col>30</xdr:col>
      <xdr:colOff>209549</xdr:colOff>
      <xdr:row>437</xdr:row>
      <xdr:rowOff>133350</xdr:rowOff>
    </xdr:to>
    <xdr:graphicFrame macro="">
      <xdr:nvGraphicFramePr>
        <xdr:cNvPr id="5" name="Gráfico 4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53</xdr:col>
      <xdr:colOff>790574</xdr:colOff>
      <xdr:row>415</xdr:row>
      <xdr:rowOff>171448</xdr:rowOff>
    </xdr:from>
    <xdr:to>
      <xdr:col>68</xdr:col>
      <xdr:colOff>190500</xdr:colOff>
      <xdr:row>456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=""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54</xdr:col>
      <xdr:colOff>0</xdr:colOff>
      <xdr:row>458</xdr:row>
      <xdr:rowOff>0</xdr:rowOff>
    </xdr:from>
    <xdr:to>
      <xdr:col>66</xdr:col>
      <xdr:colOff>723500</xdr:colOff>
      <xdr:row>475</xdr:row>
      <xdr:rowOff>100750</xdr:rowOff>
    </xdr:to>
    <xdr:graphicFrame macro="">
      <xdr:nvGraphicFramePr>
        <xdr:cNvPr id="7" name="Gráfico 6">
          <a:extLst>
            <a:ext uri="{FF2B5EF4-FFF2-40B4-BE49-F238E27FC236}">
              <a16:creationId xmlns="" xmlns:a16="http://schemas.microsoft.com/office/drawing/2014/main" id="{00000000-0008-0000-0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70</xdr:col>
      <xdr:colOff>480784</xdr:colOff>
      <xdr:row>349</xdr:row>
      <xdr:rowOff>38883</xdr:rowOff>
    </xdr:from>
    <xdr:to>
      <xdr:col>81</xdr:col>
      <xdr:colOff>545352</xdr:colOff>
      <xdr:row>367</xdr:row>
      <xdr:rowOff>157171</xdr:rowOff>
    </xdr:to>
    <xdr:graphicFrame macro="">
      <xdr:nvGraphicFramePr>
        <xdr:cNvPr id="8" name="Gráfico 7">
          <a:extLst>
            <a:ext uri="{FF2B5EF4-FFF2-40B4-BE49-F238E27FC236}">
              <a16:creationId xmlns="" xmlns:a16="http://schemas.microsoft.com/office/drawing/2014/main" id="{00000000-0008-0000-06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276154</xdr:colOff>
      <xdr:row>355</xdr:row>
      <xdr:rowOff>94944</xdr:rowOff>
    </xdr:from>
    <xdr:to>
      <xdr:col>6</xdr:col>
      <xdr:colOff>276154</xdr:colOff>
      <xdr:row>372</xdr:row>
      <xdr:rowOff>90326</xdr:rowOff>
    </xdr:to>
    <xdr:graphicFrame macro="">
      <xdr:nvGraphicFramePr>
        <xdr:cNvPr id="9" name="Gráfico 8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79</xdr:col>
      <xdr:colOff>669951</xdr:colOff>
      <xdr:row>352</xdr:row>
      <xdr:rowOff>131722</xdr:rowOff>
    </xdr:from>
    <xdr:to>
      <xdr:col>80</xdr:col>
      <xdr:colOff>278142</xdr:colOff>
      <xdr:row>354</xdr:row>
      <xdr:rowOff>47286</xdr:rowOff>
    </xdr:to>
    <xdr:sp macro="" textlink="">
      <xdr:nvSpPr>
        <xdr:cNvPr id="10" name="CuadroTexto 9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63046001" y="56011722"/>
          <a:ext cx="370191" cy="2394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 b="0">
              <a:solidFill>
                <a:schemeClr val="accent6"/>
              </a:solidFill>
            </a:rPr>
            <a:t>5,5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137160</xdr:colOff>
      <xdr:row>48</xdr:row>
      <xdr:rowOff>137160</xdr:rowOff>
    </xdr:from>
    <xdr:to>
      <xdr:col>16</xdr:col>
      <xdr:colOff>77560</xdr:colOff>
      <xdr:row>65</xdr:row>
      <xdr:rowOff>74080</xdr:rowOff>
    </xdr:to>
    <xdr:graphicFrame macro="">
      <xdr:nvGraphicFramePr>
        <xdr:cNvPr id="2" name="Gráfico 1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249382</xdr:colOff>
      <xdr:row>64</xdr:row>
      <xdr:rowOff>152400</xdr:rowOff>
    </xdr:from>
    <xdr:to>
      <xdr:col>16</xdr:col>
      <xdr:colOff>192553</xdr:colOff>
      <xdr:row>81</xdr:row>
      <xdr:rowOff>90705</xdr:rowOff>
    </xdr:to>
    <xdr:graphicFrame macro="">
      <xdr:nvGraphicFramePr>
        <xdr:cNvPr id="3" name="Gráfico 2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256309</xdr:colOff>
      <xdr:row>80</xdr:row>
      <xdr:rowOff>96981</xdr:rowOff>
    </xdr:from>
    <xdr:to>
      <xdr:col>16</xdr:col>
      <xdr:colOff>199480</xdr:colOff>
      <xdr:row>97</xdr:row>
      <xdr:rowOff>35287</xdr:rowOff>
    </xdr:to>
    <xdr:graphicFrame macro="">
      <xdr:nvGraphicFramePr>
        <xdr:cNvPr id="4" name="Gráfico 3">
          <a:extLst>
            <a:ext uri="{FF2B5EF4-FFF2-40B4-BE49-F238E27FC236}">
              <a16:creationId xmlns=""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111125</xdr:colOff>
      <xdr:row>352</xdr:row>
      <xdr:rowOff>76200</xdr:rowOff>
    </xdr:from>
    <xdr:to>
      <xdr:col>11</xdr:col>
      <xdr:colOff>72625</xdr:colOff>
      <xdr:row>370</xdr:row>
      <xdr:rowOff>18200</xdr:rowOff>
    </xdr:to>
    <xdr:graphicFrame macro="">
      <xdr:nvGraphicFramePr>
        <xdr:cNvPr id="2" name="Gráfico 1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73024</xdr:colOff>
      <xdr:row>353</xdr:row>
      <xdr:rowOff>76200</xdr:rowOff>
    </xdr:from>
    <xdr:to>
      <xdr:col>23</xdr:col>
      <xdr:colOff>34524</xdr:colOff>
      <xdr:row>371</xdr:row>
      <xdr:rowOff>18200</xdr:rowOff>
    </xdr:to>
    <xdr:graphicFrame macro="">
      <xdr:nvGraphicFramePr>
        <xdr:cNvPr id="3" name="Gráfico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015586/Documents/BBVA/Treas%20Mensuales/SUPER%20depositos%20y%20cartera/Inflaci&#243;n%20195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009580/Downloads/Indicadores%20Gerencial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009580/Downloads/MPM/Mensual%20Dep&#243;sitos%20y%20Cartera/Indicadores%20Gerenciales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mputadorsantiagoleon/Downloads/Indicadores%20Gerenciales3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lej/Downloads/Inflaci&#243;n%20Depositos!195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012054/Downloads/BBVA/Depositos%20y%20Cartera/Indicadores%20gerenciales/Inflaci&#243;n%20Depositos!1954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811295/Downloads/Depositos%20y%20Cartera%20(4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811295/Documents/COAP/2024_01_25_JD/Depositos%20y%20Cartera_NPL%20ajustado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811295/Documents/QRES/2023_Q4/depositos%20y%20cartera/4Q23/Cr&#233;dito%20Alterno/Banrep/Cartera%20semanal%20a%20nov18%2023%20(Banrep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Senda Inflación Total"/>
      <sheetName val="Senda Inflación sin alimentos"/>
      <sheetName val="Senda Inflación de alimentos"/>
      <sheetName val="CompelmentoBasica"/>
    </sheetNames>
    <sheetDataSet>
      <sheetData sheetId="0"/>
      <sheetData sheetId="1">
        <row r="488">
          <cell r="D488">
            <v>18.25</v>
          </cell>
          <cell r="F488">
            <v>22.59</v>
          </cell>
        </row>
        <row r="489">
          <cell r="D489">
            <v>18.59</v>
          </cell>
          <cell r="F489">
            <v>21.04</v>
          </cell>
        </row>
        <row r="490">
          <cell r="D490">
            <v>19.239999999999998</v>
          </cell>
          <cell r="F490">
            <v>20.86</v>
          </cell>
        </row>
        <row r="491">
          <cell r="D491">
            <v>19.75</v>
          </cell>
          <cell r="F491">
            <v>21.33</v>
          </cell>
        </row>
        <row r="492">
          <cell r="D492">
            <v>20.190000000000001</v>
          </cell>
          <cell r="F492">
            <v>21.17</v>
          </cell>
        </row>
        <row r="493">
          <cell r="D493">
            <v>20.52</v>
          </cell>
          <cell r="F493">
            <v>21.3</v>
          </cell>
        </row>
        <row r="494">
          <cell r="D494">
            <v>20.77</v>
          </cell>
          <cell r="F494">
            <v>21.66</v>
          </cell>
        </row>
        <row r="495">
          <cell r="D495">
            <v>20.93</v>
          </cell>
          <cell r="F495">
            <v>21.5</v>
          </cell>
        </row>
        <row r="496">
          <cell r="D496">
            <v>21.07</v>
          </cell>
          <cell r="F496">
            <v>21.09</v>
          </cell>
        </row>
        <row r="497">
          <cell r="D497">
            <v>21.24</v>
          </cell>
          <cell r="F497">
            <v>20.79</v>
          </cell>
        </row>
        <row r="498">
          <cell r="D498">
            <v>21.43</v>
          </cell>
          <cell r="F498">
            <v>20.52</v>
          </cell>
        </row>
        <row r="499">
          <cell r="D499">
            <v>21.6</v>
          </cell>
          <cell r="F499">
            <v>20.13</v>
          </cell>
        </row>
        <row r="500">
          <cell r="D500">
            <v>21.8</v>
          </cell>
          <cell r="F500">
            <v>19.46</v>
          </cell>
        </row>
        <row r="501">
          <cell r="D501">
            <v>22.35</v>
          </cell>
          <cell r="F501">
            <v>20.239999999999998</v>
          </cell>
        </row>
        <row r="502">
          <cell r="D502">
            <v>23.25</v>
          </cell>
          <cell r="F502">
            <v>20.81</v>
          </cell>
        </row>
        <row r="503">
          <cell r="D503">
            <v>23.74</v>
          </cell>
          <cell r="F503">
            <v>20.2</v>
          </cell>
        </row>
        <row r="504">
          <cell r="D504">
            <v>24.21</v>
          </cell>
          <cell r="F504">
            <v>19.899999999999999</v>
          </cell>
        </row>
        <row r="505">
          <cell r="D505">
            <v>24.58</v>
          </cell>
          <cell r="F505">
            <v>19.78</v>
          </cell>
        </row>
        <row r="506">
          <cell r="D506">
            <v>24.87</v>
          </cell>
          <cell r="F506">
            <v>19.7</v>
          </cell>
        </row>
        <row r="507">
          <cell r="D507">
            <v>25.24</v>
          </cell>
          <cell r="F507">
            <v>20.57</v>
          </cell>
        </row>
        <row r="508">
          <cell r="D508">
            <v>25.52</v>
          </cell>
          <cell r="F508">
            <v>21.13</v>
          </cell>
        </row>
        <row r="509">
          <cell r="D509">
            <v>25.82</v>
          </cell>
          <cell r="F509">
            <v>21.55</v>
          </cell>
        </row>
        <row r="510">
          <cell r="D510">
            <v>26.12</v>
          </cell>
          <cell r="F510">
            <v>21.87</v>
          </cell>
        </row>
        <row r="511">
          <cell r="D511">
            <v>26.33</v>
          </cell>
          <cell r="F511">
            <v>21.88</v>
          </cell>
        </row>
        <row r="512">
          <cell r="D512">
            <v>26.52</v>
          </cell>
          <cell r="F512">
            <v>21.63</v>
          </cell>
        </row>
        <row r="513">
          <cell r="D513">
            <v>26.96</v>
          </cell>
          <cell r="F513">
            <v>20.62</v>
          </cell>
        </row>
        <row r="514">
          <cell r="D514">
            <v>27.8</v>
          </cell>
          <cell r="F514">
            <v>19.579999999999998</v>
          </cell>
        </row>
        <row r="515">
          <cell r="D515">
            <v>28.23</v>
          </cell>
          <cell r="F515">
            <v>18.93</v>
          </cell>
        </row>
        <row r="516">
          <cell r="D516">
            <v>28.69</v>
          </cell>
          <cell r="F516">
            <v>18.52</v>
          </cell>
        </row>
        <row r="517">
          <cell r="D517">
            <v>29.16</v>
          </cell>
          <cell r="F517">
            <v>18.600000000000001</v>
          </cell>
        </row>
        <row r="518">
          <cell r="D518">
            <v>29.51</v>
          </cell>
          <cell r="F518">
            <v>18.670000000000002</v>
          </cell>
        </row>
        <row r="519">
          <cell r="D519">
            <v>29.76</v>
          </cell>
          <cell r="F519">
            <v>17.88</v>
          </cell>
        </row>
        <row r="520">
          <cell r="D520">
            <v>30.1</v>
          </cell>
          <cell r="F520">
            <v>17.93</v>
          </cell>
        </row>
        <row r="521">
          <cell r="D521">
            <v>30.48</v>
          </cell>
          <cell r="F521">
            <v>18.010000000000002</v>
          </cell>
        </row>
        <row r="522">
          <cell r="D522">
            <v>30.77</v>
          </cell>
          <cell r="F522">
            <v>17.8</v>
          </cell>
        </row>
        <row r="523">
          <cell r="D523">
            <v>31.02</v>
          </cell>
          <cell r="F523">
            <v>17.809999999999999</v>
          </cell>
        </row>
        <row r="524">
          <cell r="D524">
            <v>31.21</v>
          </cell>
          <cell r="F524">
            <v>17.68</v>
          </cell>
        </row>
        <row r="525">
          <cell r="D525">
            <v>31.77</v>
          </cell>
          <cell r="F525">
            <v>17.84</v>
          </cell>
        </row>
        <row r="526">
          <cell r="D526">
            <v>32.81</v>
          </cell>
          <cell r="F526">
            <v>18.03</v>
          </cell>
        </row>
        <row r="527">
          <cell r="D527">
            <v>33.67</v>
          </cell>
          <cell r="F527">
            <v>19.239999999999998</v>
          </cell>
        </row>
        <row r="528">
          <cell r="D528">
            <v>34.65</v>
          </cell>
          <cell r="F528">
            <v>20.74</v>
          </cell>
        </row>
        <row r="529">
          <cell r="D529">
            <v>35.19</v>
          </cell>
          <cell r="F529">
            <v>20.67</v>
          </cell>
        </row>
        <row r="530">
          <cell r="D530">
            <v>35.619999999999997</v>
          </cell>
          <cell r="F530">
            <v>20.69</v>
          </cell>
        </row>
        <row r="531">
          <cell r="D531">
            <v>35.79</v>
          </cell>
          <cell r="F531">
            <v>20.27</v>
          </cell>
        </row>
        <row r="532">
          <cell r="D532">
            <v>35.799999999999997</v>
          </cell>
          <cell r="F532">
            <v>18.940000000000001</v>
          </cell>
        </row>
        <row r="533">
          <cell r="D533">
            <v>35.9</v>
          </cell>
          <cell r="F533">
            <v>17.8</v>
          </cell>
        </row>
        <row r="534">
          <cell r="D534">
            <v>36.03</v>
          </cell>
          <cell r="F534">
            <v>17.09</v>
          </cell>
        </row>
        <row r="535">
          <cell r="D535">
            <v>36.1</v>
          </cell>
          <cell r="F535">
            <v>16.350000000000001</v>
          </cell>
        </row>
        <row r="536">
          <cell r="D536">
            <v>36.42</v>
          </cell>
          <cell r="F536">
            <v>16.7</v>
          </cell>
        </row>
        <row r="537">
          <cell r="D537">
            <v>37.229999999999997</v>
          </cell>
          <cell r="F537">
            <v>17.18</v>
          </cell>
        </row>
        <row r="538">
          <cell r="D538">
            <v>37.86</v>
          </cell>
          <cell r="F538">
            <v>15.38</v>
          </cell>
        </row>
        <row r="539">
          <cell r="D539">
            <v>38.22</v>
          </cell>
          <cell r="F539">
            <v>13.51</v>
          </cell>
        </row>
        <row r="540">
          <cell r="D540">
            <v>38.520000000000003</v>
          </cell>
          <cell r="F540">
            <v>11.17</v>
          </cell>
        </row>
        <row r="541">
          <cell r="D541">
            <v>38.700000000000003</v>
          </cell>
          <cell r="F541">
            <v>9.98</v>
          </cell>
        </row>
        <row r="542">
          <cell r="D542">
            <v>38.81</v>
          </cell>
          <cell r="F542">
            <v>8.9600000000000009</v>
          </cell>
        </row>
        <row r="543">
          <cell r="D543">
            <v>38.93</v>
          </cell>
          <cell r="F543">
            <v>8.7799999999999994</v>
          </cell>
        </row>
        <row r="544">
          <cell r="D544">
            <v>39.119999999999997</v>
          </cell>
          <cell r="F544">
            <v>9.2799999999999994</v>
          </cell>
        </row>
        <row r="545">
          <cell r="D545">
            <v>39.25</v>
          </cell>
          <cell r="F545">
            <v>9.33</v>
          </cell>
        </row>
        <row r="546">
          <cell r="D546">
            <v>39.39</v>
          </cell>
          <cell r="F546">
            <v>9.32</v>
          </cell>
        </row>
        <row r="547">
          <cell r="D547">
            <v>39.58</v>
          </cell>
          <cell r="F547">
            <v>9.65</v>
          </cell>
        </row>
        <row r="548">
          <cell r="D548">
            <v>39.79</v>
          </cell>
          <cell r="F548">
            <v>9.23</v>
          </cell>
        </row>
        <row r="549">
          <cell r="D549">
            <v>40.299999999999997</v>
          </cell>
          <cell r="F549">
            <v>8.25</v>
          </cell>
        </row>
        <row r="550">
          <cell r="D550">
            <v>41.23</v>
          </cell>
          <cell r="F550">
            <v>8.89</v>
          </cell>
        </row>
        <row r="551">
          <cell r="D551">
            <v>41.93</v>
          </cell>
          <cell r="F551">
            <v>9.73</v>
          </cell>
        </row>
        <row r="552">
          <cell r="D552">
            <v>42.35</v>
          </cell>
          <cell r="F552">
            <v>9.9600000000000009</v>
          </cell>
        </row>
        <row r="553">
          <cell r="D553">
            <v>42.57</v>
          </cell>
          <cell r="F553">
            <v>10</v>
          </cell>
        </row>
        <row r="554">
          <cell r="D554">
            <v>42.56</v>
          </cell>
          <cell r="F554">
            <v>9.68</v>
          </cell>
        </row>
        <row r="555">
          <cell r="D555">
            <v>42.55</v>
          </cell>
          <cell r="F555">
            <v>9.2899999999999991</v>
          </cell>
        </row>
        <row r="556">
          <cell r="D556">
            <v>42.68</v>
          </cell>
          <cell r="F556">
            <v>9.1</v>
          </cell>
        </row>
        <row r="557">
          <cell r="D557">
            <v>42.86</v>
          </cell>
          <cell r="F557">
            <v>9.1999999999999993</v>
          </cell>
        </row>
        <row r="558">
          <cell r="D558">
            <v>42.93</v>
          </cell>
          <cell r="F558">
            <v>8.99</v>
          </cell>
        </row>
        <row r="559">
          <cell r="D559">
            <v>43.07</v>
          </cell>
          <cell r="F559">
            <v>8.82</v>
          </cell>
        </row>
        <row r="560">
          <cell r="D560">
            <v>43.27</v>
          </cell>
          <cell r="F560">
            <v>8.75</v>
          </cell>
        </row>
        <row r="561">
          <cell r="D561">
            <v>43.72</v>
          </cell>
          <cell r="F561">
            <v>8.49</v>
          </cell>
        </row>
        <row r="562">
          <cell r="D562">
            <v>44.55</v>
          </cell>
          <cell r="F562">
            <v>8.06</v>
          </cell>
        </row>
        <row r="563">
          <cell r="D563">
            <v>45.21</v>
          </cell>
          <cell r="F563">
            <v>7.81</v>
          </cell>
        </row>
        <row r="564">
          <cell r="D564">
            <v>45.73</v>
          </cell>
          <cell r="F564">
            <v>7.98</v>
          </cell>
        </row>
        <row r="565">
          <cell r="D565">
            <v>45.92</v>
          </cell>
          <cell r="F565">
            <v>7.87</v>
          </cell>
        </row>
        <row r="566">
          <cell r="D566">
            <v>45.94</v>
          </cell>
          <cell r="F566">
            <v>7.93</v>
          </cell>
        </row>
        <row r="567">
          <cell r="D567">
            <v>45.99</v>
          </cell>
          <cell r="F567">
            <v>8.09</v>
          </cell>
        </row>
        <row r="568">
          <cell r="D568">
            <v>46.11</v>
          </cell>
          <cell r="F568">
            <v>8.0299999999999994</v>
          </cell>
        </row>
        <row r="569">
          <cell r="D569">
            <v>46.28</v>
          </cell>
          <cell r="F569">
            <v>7.97</v>
          </cell>
        </row>
        <row r="570">
          <cell r="D570">
            <v>46.37</v>
          </cell>
          <cell r="F570">
            <v>8.01</v>
          </cell>
        </row>
        <row r="571">
          <cell r="D571">
            <v>46.42</v>
          </cell>
          <cell r="F571">
            <v>7.78</v>
          </cell>
        </row>
        <row r="572">
          <cell r="D572">
            <v>46.58</v>
          </cell>
          <cell r="F572">
            <v>7.65</v>
          </cell>
        </row>
        <row r="573">
          <cell r="D573">
            <v>46.95</v>
          </cell>
          <cell r="F573">
            <v>7.37</v>
          </cell>
        </row>
        <row r="574">
          <cell r="D574">
            <v>47.54</v>
          </cell>
          <cell r="F574">
            <v>6.7</v>
          </cell>
        </row>
        <row r="575">
          <cell r="D575">
            <v>47.87</v>
          </cell>
          <cell r="F575">
            <v>5.89</v>
          </cell>
        </row>
        <row r="576">
          <cell r="D576">
            <v>48.31</v>
          </cell>
          <cell r="F576">
            <v>5.65</v>
          </cell>
        </row>
        <row r="577">
          <cell r="D577">
            <v>48.6</v>
          </cell>
          <cell r="F577">
            <v>5.84</v>
          </cell>
        </row>
        <row r="578">
          <cell r="D578">
            <v>48.81</v>
          </cell>
          <cell r="F578">
            <v>6.25</v>
          </cell>
        </row>
        <row r="579">
          <cell r="D579">
            <v>48.82</v>
          </cell>
          <cell r="F579">
            <v>6.16</v>
          </cell>
        </row>
        <row r="580">
          <cell r="D580">
            <v>48.87</v>
          </cell>
          <cell r="F580">
            <v>5.98</v>
          </cell>
        </row>
        <row r="581">
          <cell r="D581">
            <v>49.04</v>
          </cell>
          <cell r="F581">
            <v>5.97</v>
          </cell>
        </row>
        <row r="582">
          <cell r="D582">
            <v>49.32</v>
          </cell>
          <cell r="F582">
            <v>6.37</v>
          </cell>
        </row>
        <row r="583">
          <cell r="D583">
            <v>49.7</v>
          </cell>
          <cell r="F583">
            <v>7.07</v>
          </cell>
        </row>
        <row r="584">
          <cell r="D584">
            <v>49.83</v>
          </cell>
          <cell r="F584">
            <v>6.99</v>
          </cell>
        </row>
        <row r="585">
          <cell r="D585">
            <v>50.42</v>
          </cell>
          <cell r="F585">
            <v>7.39</v>
          </cell>
        </row>
        <row r="586">
          <cell r="D586">
            <v>50.98</v>
          </cell>
          <cell r="F586">
            <v>7.24</v>
          </cell>
        </row>
        <row r="587">
          <cell r="D587">
            <v>51.51</v>
          </cell>
          <cell r="F587">
            <v>7.6</v>
          </cell>
        </row>
        <row r="588">
          <cell r="D588">
            <v>52.1</v>
          </cell>
          <cell r="F588">
            <v>7.85</v>
          </cell>
        </row>
        <row r="589">
          <cell r="D589">
            <v>52.36</v>
          </cell>
          <cell r="F589">
            <v>7.73</v>
          </cell>
        </row>
        <row r="590">
          <cell r="D590">
            <v>52.33</v>
          </cell>
          <cell r="F590">
            <v>7.21</v>
          </cell>
        </row>
        <row r="591">
          <cell r="D591">
            <v>52.26</v>
          </cell>
          <cell r="F591">
            <v>7.04</v>
          </cell>
        </row>
        <row r="592">
          <cell r="D592">
            <v>52.42</v>
          </cell>
          <cell r="F592">
            <v>7.26</v>
          </cell>
        </row>
        <row r="593">
          <cell r="D593">
            <v>52.53</v>
          </cell>
          <cell r="F593">
            <v>7.11</v>
          </cell>
        </row>
        <row r="594">
          <cell r="D594">
            <v>52.56</v>
          </cell>
          <cell r="F594">
            <v>6.58</v>
          </cell>
        </row>
        <row r="595">
          <cell r="D595">
            <v>52.75</v>
          </cell>
          <cell r="F595">
            <v>6.13</v>
          </cell>
        </row>
        <row r="596">
          <cell r="D596">
            <v>53.07</v>
          </cell>
          <cell r="F596">
            <v>6.49</v>
          </cell>
        </row>
        <row r="597">
          <cell r="D597">
            <v>53.54</v>
          </cell>
          <cell r="F597">
            <v>6.19</v>
          </cell>
        </row>
        <row r="598">
          <cell r="D598">
            <v>54.18</v>
          </cell>
          <cell r="F598">
            <v>6.28</v>
          </cell>
        </row>
        <row r="599">
          <cell r="D599">
            <v>54.71</v>
          </cell>
          <cell r="F599">
            <v>6.21</v>
          </cell>
        </row>
        <row r="600">
          <cell r="D600">
            <v>54.96</v>
          </cell>
          <cell r="F600">
            <v>5.49</v>
          </cell>
        </row>
        <row r="601">
          <cell r="D601">
            <v>55.17</v>
          </cell>
          <cell r="F601">
            <v>5.37</v>
          </cell>
        </row>
        <row r="602">
          <cell r="D602">
            <v>55.51</v>
          </cell>
          <cell r="F602">
            <v>6.07</v>
          </cell>
        </row>
        <row r="603">
          <cell r="D603">
            <v>55.49</v>
          </cell>
          <cell r="F603">
            <v>6.19</v>
          </cell>
        </row>
        <row r="604">
          <cell r="D604">
            <v>55.51</v>
          </cell>
          <cell r="F604">
            <v>5.89</v>
          </cell>
        </row>
        <row r="605">
          <cell r="D605">
            <v>55.67</v>
          </cell>
          <cell r="F605">
            <v>5.97</v>
          </cell>
        </row>
        <row r="606">
          <cell r="D606">
            <v>55.66</v>
          </cell>
          <cell r="F606">
            <v>5.9</v>
          </cell>
        </row>
        <row r="607">
          <cell r="D607">
            <v>55.82</v>
          </cell>
          <cell r="F607">
            <v>5.82</v>
          </cell>
        </row>
        <row r="608">
          <cell r="D608">
            <v>55.99</v>
          </cell>
          <cell r="F608">
            <v>5.5</v>
          </cell>
        </row>
        <row r="609">
          <cell r="D609">
            <v>56.45</v>
          </cell>
          <cell r="F609">
            <v>5.43</v>
          </cell>
        </row>
        <row r="610">
          <cell r="D610">
            <v>57.02</v>
          </cell>
          <cell r="F610">
            <v>5.25</v>
          </cell>
        </row>
        <row r="611">
          <cell r="D611">
            <v>57.46</v>
          </cell>
          <cell r="F611">
            <v>5.03</v>
          </cell>
        </row>
        <row r="612">
          <cell r="D612">
            <v>57.72</v>
          </cell>
          <cell r="F612">
            <v>5.01</v>
          </cell>
        </row>
        <row r="613">
          <cell r="D613">
            <v>57.95</v>
          </cell>
          <cell r="F613">
            <v>5.04</v>
          </cell>
        </row>
        <row r="614">
          <cell r="D614">
            <v>58.18</v>
          </cell>
          <cell r="F614">
            <v>4.83</v>
          </cell>
        </row>
        <row r="615">
          <cell r="D615">
            <v>58.21</v>
          </cell>
          <cell r="F615">
            <v>4.91</v>
          </cell>
        </row>
        <row r="616">
          <cell r="D616">
            <v>58.21</v>
          </cell>
          <cell r="F616">
            <v>4.88</v>
          </cell>
        </row>
        <row r="617">
          <cell r="D617">
            <v>58.46</v>
          </cell>
          <cell r="F617">
            <v>5.0199999999999996</v>
          </cell>
        </row>
        <row r="618">
          <cell r="D618">
            <v>58.6</v>
          </cell>
          <cell r="F618">
            <v>5.27</v>
          </cell>
        </row>
        <row r="619">
          <cell r="D619">
            <v>58.66</v>
          </cell>
          <cell r="F619">
            <v>5.0999999999999996</v>
          </cell>
        </row>
        <row r="620">
          <cell r="D620">
            <v>58.7</v>
          </cell>
          <cell r="F620">
            <v>4.8499999999999996</v>
          </cell>
        </row>
        <row r="621">
          <cell r="D621">
            <v>59.02</v>
          </cell>
          <cell r="F621">
            <v>4.5599999999999996</v>
          </cell>
        </row>
        <row r="622">
          <cell r="D622">
            <v>59.41</v>
          </cell>
          <cell r="F622">
            <v>4.1900000000000004</v>
          </cell>
        </row>
        <row r="623">
          <cell r="D623">
            <v>59.83</v>
          </cell>
          <cell r="F623">
            <v>4.1100000000000003</v>
          </cell>
        </row>
        <row r="624">
          <cell r="D624">
            <v>60.09</v>
          </cell>
          <cell r="F624">
            <v>4.12</v>
          </cell>
        </row>
        <row r="625">
          <cell r="D625">
            <v>60.29</v>
          </cell>
          <cell r="F625">
            <v>4.04</v>
          </cell>
        </row>
        <row r="626">
          <cell r="D626">
            <v>60.48</v>
          </cell>
          <cell r="F626">
            <v>3.94</v>
          </cell>
        </row>
        <row r="627">
          <cell r="D627">
            <v>60.73</v>
          </cell>
          <cell r="F627">
            <v>4.32</v>
          </cell>
        </row>
        <row r="628">
          <cell r="D628">
            <v>60.96</v>
          </cell>
          <cell r="F628">
            <v>4.72</v>
          </cell>
        </row>
        <row r="629">
          <cell r="D629">
            <v>61.14</v>
          </cell>
          <cell r="F629">
            <v>4.58</v>
          </cell>
        </row>
        <row r="630">
          <cell r="D630">
            <v>61.05</v>
          </cell>
          <cell r="F630">
            <v>4.1900000000000004</v>
          </cell>
        </row>
        <row r="631">
          <cell r="D631">
            <v>61.19</v>
          </cell>
          <cell r="F631">
            <v>4.3099999999999996</v>
          </cell>
        </row>
        <row r="632">
          <cell r="D632">
            <v>61.33</v>
          </cell>
          <cell r="F632">
            <v>4.4800000000000004</v>
          </cell>
        </row>
        <row r="633">
          <cell r="D633">
            <v>61.8</v>
          </cell>
          <cell r="F633">
            <v>4.71</v>
          </cell>
        </row>
        <row r="634">
          <cell r="D634">
            <v>62.53</v>
          </cell>
          <cell r="F634">
            <v>5.25</v>
          </cell>
        </row>
        <row r="635">
          <cell r="D635">
            <v>63.29</v>
          </cell>
          <cell r="F635">
            <v>5.78</v>
          </cell>
        </row>
        <row r="636">
          <cell r="D636">
            <v>63.85</v>
          </cell>
          <cell r="F636">
            <v>6.26</v>
          </cell>
        </row>
        <row r="637">
          <cell r="D637">
            <v>64.05</v>
          </cell>
          <cell r="F637">
            <v>6.23</v>
          </cell>
        </row>
        <row r="638">
          <cell r="D638">
            <v>64.12</v>
          </cell>
          <cell r="F638">
            <v>6.03</v>
          </cell>
        </row>
        <row r="639">
          <cell r="D639">
            <v>64.23</v>
          </cell>
          <cell r="F639">
            <v>5.77</v>
          </cell>
        </row>
        <row r="640">
          <cell r="D640">
            <v>64.14</v>
          </cell>
          <cell r="F640">
            <v>5.22</v>
          </cell>
        </row>
        <row r="641">
          <cell r="D641">
            <v>64.2</v>
          </cell>
          <cell r="F641">
            <v>5.01</v>
          </cell>
        </row>
        <row r="642">
          <cell r="D642">
            <v>64.2</v>
          </cell>
          <cell r="F642">
            <v>5.16</v>
          </cell>
        </row>
        <row r="643">
          <cell r="D643">
            <v>64.510000000000005</v>
          </cell>
          <cell r="F643">
            <v>5.41</v>
          </cell>
        </row>
        <row r="644">
          <cell r="D644">
            <v>64.819999999999993</v>
          </cell>
          <cell r="F644">
            <v>5.69</v>
          </cell>
        </row>
        <row r="645">
          <cell r="D645">
            <v>65.510000000000005</v>
          </cell>
          <cell r="F645">
            <v>6</v>
          </cell>
        </row>
        <row r="646">
          <cell r="D646">
            <v>66.5</v>
          </cell>
          <cell r="F646">
            <v>6.35</v>
          </cell>
        </row>
        <row r="647">
          <cell r="D647">
            <v>67.040000000000006</v>
          </cell>
          <cell r="F647">
            <v>5.93</v>
          </cell>
        </row>
        <row r="648">
          <cell r="D648">
            <v>67.510000000000005</v>
          </cell>
          <cell r="F648">
            <v>5.73</v>
          </cell>
        </row>
        <row r="649">
          <cell r="D649">
            <v>68.14</v>
          </cell>
          <cell r="F649">
            <v>6.39</v>
          </cell>
        </row>
        <row r="650">
          <cell r="D650">
            <v>68.73</v>
          </cell>
          <cell r="F650">
            <v>7.18</v>
          </cell>
        </row>
        <row r="651">
          <cell r="D651">
            <v>69.06</v>
          </cell>
          <cell r="F651">
            <v>7.52</v>
          </cell>
        </row>
        <row r="652">
          <cell r="D652">
            <v>69.19</v>
          </cell>
          <cell r="F652">
            <v>7.87</v>
          </cell>
        </row>
        <row r="653">
          <cell r="D653">
            <v>69.06</v>
          </cell>
          <cell r="F653">
            <v>7.57</v>
          </cell>
        </row>
        <row r="654">
          <cell r="D654">
            <v>69.3</v>
          </cell>
          <cell r="F654">
            <v>7.94</v>
          </cell>
        </row>
        <row r="655">
          <cell r="D655">
            <v>69.489999999999995</v>
          </cell>
          <cell r="F655">
            <v>7.73</v>
          </cell>
        </row>
        <row r="656">
          <cell r="D656">
            <v>69.8</v>
          </cell>
          <cell r="F656">
            <v>7.67</v>
          </cell>
        </row>
        <row r="657">
          <cell r="D657">
            <v>70.209999999999994</v>
          </cell>
          <cell r="F657">
            <v>7.18</v>
          </cell>
        </row>
        <row r="658">
          <cell r="D658">
            <v>70.8</v>
          </cell>
          <cell r="F658">
            <v>6.47</v>
          </cell>
        </row>
        <row r="659">
          <cell r="D659">
            <v>71.150000000000006</v>
          </cell>
          <cell r="F659">
            <v>6.14</v>
          </cell>
        </row>
        <row r="660">
          <cell r="D660">
            <v>71.38</v>
          </cell>
          <cell r="F660">
            <v>5.73</v>
          </cell>
        </row>
        <row r="661">
          <cell r="D661">
            <v>71.39</v>
          </cell>
          <cell r="F661">
            <v>4.7699999999999996</v>
          </cell>
        </row>
        <row r="662">
          <cell r="D662">
            <v>71.349999999999994</v>
          </cell>
          <cell r="F662">
            <v>3.81</v>
          </cell>
        </row>
        <row r="663">
          <cell r="D663">
            <v>71.319999999999993</v>
          </cell>
          <cell r="F663">
            <v>3.28</v>
          </cell>
        </row>
        <row r="664">
          <cell r="D664">
            <v>71.349999999999994</v>
          </cell>
          <cell r="F664">
            <v>3.13</v>
          </cell>
        </row>
        <row r="665">
          <cell r="D665">
            <v>71.28</v>
          </cell>
          <cell r="F665">
            <v>3.21</v>
          </cell>
        </row>
        <row r="666">
          <cell r="D666">
            <v>71.19</v>
          </cell>
          <cell r="F666">
            <v>2.72</v>
          </cell>
        </row>
        <row r="667">
          <cell r="D667">
            <v>71.14</v>
          </cell>
          <cell r="F667">
            <v>2.37</v>
          </cell>
        </row>
        <row r="668">
          <cell r="D668">
            <v>71.2</v>
          </cell>
          <cell r="F668">
            <v>2</v>
          </cell>
        </row>
        <row r="669">
          <cell r="D669">
            <v>71.69</v>
          </cell>
          <cell r="F669">
            <v>2.1</v>
          </cell>
        </row>
        <row r="670">
          <cell r="D670">
            <v>72.28</v>
          </cell>
          <cell r="F670">
            <v>2.09</v>
          </cell>
        </row>
        <row r="671">
          <cell r="D671">
            <v>72.459999999999994</v>
          </cell>
          <cell r="F671">
            <v>1.84</v>
          </cell>
        </row>
        <row r="672">
          <cell r="D672">
            <v>72.790000000000006</v>
          </cell>
          <cell r="F672">
            <v>1.98</v>
          </cell>
        </row>
        <row r="673">
          <cell r="D673">
            <v>72.87</v>
          </cell>
          <cell r="F673">
            <v>2.0699999999999998</v>
          </cell>
        </row>
        <row r="674">
          <cell r="D674">
            <v>72.95</v>
          </cell>
          <cell r="F674">
            <v>2.25</v>
          </cell>
        </row>
        <row r="675">
          <cell r="D675">
            <v>72.92</v>
          </cell>
          <cell r="F675">
            <v>2.2400000000000002</v>
          </cell>
        </row>
        <row r="676">
          <cell r="D676">
            <v>73</v>
          </cell>
          <cell r="F676">
            <v>2.31</v>
          </cell>
        </row>
        <row r="677">
          <cell r="D677">
            <v>72.900000000000006</v>
          </cell>
          <cell r="F677">
            <v>2.2799999999999998</v>
          </cell>
        </row>
        <row r="678">
          <cell r="D678">
            <v>72.84</v>
          </cell>
          <cell r="F678">
            <v>2.33</v>
          </cell>
        </row>
        <row r="679">
          <cell r="D679">
            <v>72.98</v>
          </cell>
          <cell r="F679">
            <v>2.59</v>
          </cell>
        </row>
        <row r="680">
          <cell r="D680">
            <v>73.45</v>
          </cell>
          <cell r="F680">
            <v>3.17</v>
          </cell>
        </row>
        <row r="681">
          <cell r="D681">
            <v>74.12</v>
          </cell>
          <cell r="F681">
            <v>3.4</v>
          </cell>
        </row>
        <row r="682">
          <cell r="D682">
            <v>74.569999999999993</v>
          </cell>
          <cell r="F682">
            <v>3.17</v>
          </cell>
        </row>
        <row r="683">
          <cell r="D683">
            <v>74.77</v>
          </cell>
          <cell r="F683">
            <v>3.19</v>
          </cell>
        </row>
        <row r="684">
          <cell r="D684">
            <v>74.86</v>
          </cell>
          <cell r="F684">
            <v>2.84</v>
          </cell>
        </row>
        <row r="685">
          <cell r="D685">
            <v>75.069999999999993</v>
          </cell>
          <cell r="F685">
            <v>3.02</v>
          </cell>
        </row>
        <row r="686">
          <cell r="D686">
            <v>75.31</v>
          </cell>
          <cell r="F686">
            <v>3.23</v>
          </cell>
        </row>
        <row r="687">
          <cell r="D687">
            <v>75.42</v>
          </cell>
          <cell r="F687">
            <v>3.42</v>
          </cell>
        </row>
        <row r="688">
          <cell r="D688">
            <v>75.39</v>
          </cell>
          <cell r="F688">
            <v>3.27</v>
          </cell>
        </row>
        <row r="689">
          <cell r="D689">
            <v>75.62</v>
          </cell>
          <cell r="F689">
            <v>3.73</v>
          </cell>
        </row>
        <row r="690">
          <cell r="D690">
            <v>75.77</v>
          </cell>
          <cell r="F690">
            <v>4.0199999999999996</v>
          </cell>
        </row>
        <row r="691">
          <cell r="D691">
            <v>75.87</v>
          </cell>
          <cell r="F691">
            <v>3.96</v>
          </cell>
        </row>
        <row r="692">
          <cell r="D692">
            <v>76.19</v>
          </cell>
          <cell r="F692">
            <v>3.73</v>
          </cell>
        </row>
        <row r="693">
          <cell r="D693">
            <v>76.75</v>
          </cell>
          <cell r="F693">
            <v>3.54</v>
          </cell>
        </row>
        <row r="694">
          <cell r="D694">
            <v>77.22</v>
          </cell>
          <cell r="F694">
            <v>3.55</v>
          </cell>
        </row>
        <row r="695">
          <cell r="D695">
            <v>77.31</v>
          </cell>
          <cell r="F695">
            <v>3.4</v>
          </cell>
        </row>
        <row r="696">
          <cell r="D696">
            <v>77.42</v>
          </cell>
          <cell r="F696">
            <v>3.43</v>
          </cell>
        </row>
        <row r="697">
          <cell r="D697">
            <v>77.66</v>
          </cell>
          <cell r="F697">
            <v>3.44</v>
          </cell>
        </row>
        <row r="698">
          <cell r="D698">
            <v>77.72</v>
          </cell>
          <cell r="F698">
            <v>3.2</v>
          </cell>
        </row>
        <row r="699">
          <cell r="D699">
            <v>77.7</v>
          </cell>
          <cell r="F699">
            <v>3.03</v>
          </cell>
        </row>
        <row r="700">
          <cell r="D700">
            <v>77.73</v>
          </cell>
          <cell r="F700">
            <v>3.11</v>
          </cell>
        </row>
        <row r="701">
          <cell r="D701">
            <v>77.959999999999994</v>
          </cell>
          <cell r="F701">
            <v>3.08</v>
          </cell>
        </row>
        <row r="702">
          <cell r="D702">
            <v>78.08</v>
          </cell>
          <cell r="F702">
            <v>3.06</v>
          </cell>
        </row>
        <row r="703">
          <cell r="D703">
            <v>77.98</v>
          </cell>
          <cell r="F703">
            <v>2.77</v>
          </cell>
        </row>
        <row r="704">
          <cell r="D704">
            <v>78.05</v>
          </cell>
          <cell r="F704">
            <v>2.44</v>
          </cell>
        </row>
        <row r="705">
          <cell r="D705">
            <v>78.28</v>
          </cell>
          <cell r="F705">
            <v>2</v>
          </cell>
        </row>
        <row r="706">
          <cell r="D706">
            <v>78.63</v>
          </cell>
          <cell r="F706">
            <v>1.83</v>
          </cell>
        </row>
        <row r="707">
          <cell r="D707">
            <v>78.790000000000006</v>
          </cell>
          <cell r="F707">
            <v>1.91</v>
          </cell>
        </row>
        <row r="708">
          <cell r="D708">
            <v>78.989999999999995</v>
          </cell>
          <cell r="F708">
            <v>2.02</v>
          </cell>
        </row>
        <row r="709">
          <cell r="D709">
            <v>79.209999999999994</v>
          </cell>
          <cell r="F709">
            <v>2</v>
          </cell>
        </row>
        <row r="710">
          <cell r="D710">
            <v>79.39</v>
          </cell>
          <cell r="F710">
            <v>2.16</v>
          </cell>
        </row>
        <row r="711">
          <cell r="D711">
            <v>79.430000000000007</v>
          </cell>
          <cell r="F711">
            <v>2.2200000000000002</v>
          </cell>
        </row>
        <row r="712">
          <cell r="D712">
            <v>79.5</v>
          </cell>
          <cell r="F712">
            <v>2.27</v>
          </cell>
        </row>
        <row r="713">
          <cell r="D713">
            <v>79.73</v>
          </cell>
          <cell r="F713">
            <v>2.27</v>
          </cell>
        </row>
        <row r="714">
          <cell r="D714">
            <v>79.52</v>
          </cell>
          <cell r="F714">
            <v>1.84</v>
          </cell>
        </row>
        <row r="715">
          <cell r="D715">
            <v>79.349999999999994</v>
          </cell>
          <cell r="F715">
            <v>1.76</v>
          </cell>
        </row>
        <row r="716">
          <cell r="D716">
            <v>79.56</v>
          </cell>
          <cell r="F716">
            <v>1.94</v>
          </cell>
        </row>
        <row r="717">
          <cell r="D717">
            <v>79.95</v>
          </cell>
          <cell r="F717">
            <v>2.13</v>
          </cell>
        </row>
        <row r="718">
          <cell r="D718">
            <v>80.45</v>
          </cell>
          <cell r="F718">
            <v>2.3199999999999998</v>
          </cell>
        </row>
        <row r="719">
          <cell r="D719">
            <v>80.77</v>
          </cell>
          <cell r="F719">
            <v>2.5099999999999998</v>
          </cell>
        </row>
        <row r="720">
          <cell r="D720">
            <v>81.14</v>
          </cell>
          <cell r="F720">
            <v>2.72</v>
          </cell>
        </row>
        <row r="721">
          <cell r="D721">
            <v>81.53</v>
          </cell>
          <cell r="F721">
            <v>2.93</v>
          </cell>
        </row>
        <row r="722">
          <cell r="D722">
            <v>81.61</v>
          </cell>
          <cell r="F722">
            <v>2.79</v>
          </cell>
        </row>
        <row r="723">
          <cell r="D723">
            <v>81.73</v>
          </cell>
          <cell r="F723">
            <v>2.89</v>
          </cell>
        </row>
        <row r="724">
          <cell r="D724">
            <v>81.900000000000006</v>
          </cell>
          <cell r="F724">
            <v>3.02</v>
          </cell>
        </row>
        <row r="725">
          <cell r="D725">
            <v>82.01</v>
          </cell>
          <cell r="F725">
            <v>2.86</v>
          </cell>
        </row>
        <row r="726">
          <cell r="D726">
            <v>82.14</v>
          </cell>
          <cell r="F726">
            <v>3.29</v>
          </cell>
        </row>
        <row r="727">
          <cell r="D727">
            <v>82.25</v>
          </cell>
          <cell r="F727">
            <v>3.65</v>
          </cell>
        </row>
        <row r="728">
          <cell r="D728">
            <v>82.47</v>
          </cell>
          <cell r="F728">
            <v>3.66</v>
          </cell>
        </row>
        <row r="729">
          <cell r="D729">
            <v>83</v>
          </cell>
          <cell r="F729">
            <v>3.82</v>
          </cell>
        </row>
        <row r="730">
          <cell r="D730">
            <v>83.96</v>
          </cell>
          <cell r="F730">
            <v>4.3600000000000003</v>
          </cell>
        </row>
        <row r="731">
          <cell r="D731">
            <v>84.45</v>
          </cell>
          <cell r="F731">
            <v>4.5599999999999996</v>
          </cell>
        </row>
        <row r="732">
          <cell r="D732">
            <v>84.9</v>
          </cell>
          <cell r="F732">
            <v>4.6399999999999997</v>
          </cell>
        </row>
        <row r="733">
          <cell r="D733">
            <v>85.12</v>
          </cell>
          <cell r="F733">
            <v>4.41</v>
          </cell>
        </row>
        <row r="734">
          <cell r="D734">
            <v>85.21</v>
          </cell>
          <cell r="F734">
            <v>4.42</v>
          </cell>
        </row>
        <row r="735">
          <cell r="D735">
            <v>85.37</v>
          </cell>
          <cell r="F735">
            <v>4.46</v>
          </cell>
        </row>
        <row r="736">
          <cell r="D736">
            <v>85.78</v>
          </cell>
          <cell r="F736">
            <v>4.74</v>
          </cell>
        </row>
        <row r="737">
          <cell r="D737">
            <v>86.39</v>
          </cell>
          <cell r="F737">
            <v>5.35</v>
          </cell>
        </row>
        <row r="738">
          <cell r="D738">
            <v>86.98</v>
          </cell>
          <cell r="F738">
            <v>5.89</v>
          </cell>
        </row>
        <row r="739">
          <cell r="D739">
            <v>87.51</v>
          </cell>
          <cell r="F739">
            <v>6.39</v>
          </cell>
        </row>
        <row r="740">
          <cell r="D740">
            <v>88.05</v>
          </cell>
          <cell r="F740">
            <v>6.77</v>
          </cell>
        </row>
        <row r="741">
          <cell r="D741">
            <v>89.19</v>
          </cell>
          <cell r="F741">
            <v>7.45</v>
          </cell>
        </row>
        <row r="742">
          <cell r="D742">
            <v>90.33</v>
          </cell>
          <cell r="F742">
            <v>7.59</v>
          </cell>
        </row>
        <row r="743">
          <cell r="D743">
            <v>91.18</v>
          </cell>
          <cell r="F743">
            <v>7.98</v>
          </cell>
        </row>
        <row r="744">
          <cell r="D744">
            <v>91.63</v>
          </cell>
          <cell r="F744">
            <v>7.93</v>
          </cell>
        </row>
        <row r="745">
          <cell r="D745">
            <v>92.1</v>
          </cell>
          <cell r="F745">
            <v>8.1999999999999993</v>
          </cell>
        </row>
        <row r="746">
          <cell r="D746">
            <v>92.54</v>
          </cell>
          <cell r="F746">
            <v>8.6</v>
          </cell>
        </row>
        <row r="747">
          <cell r="D747">
            <v>93.02</v>
          </cell>
          <cell r="F747">
            <v>8.9700000000000006</v>
          </cell>
        </row>
        <row r="748">
          <cell r="D748">
            <v>92.73</v>
          </cell>
          <cell r="F748">
            <v>8.1</v>
          </cell>
        </row>
        <row r="749">
          <cell r="D749">
            <v>92.68</v>
          </cell>
          <cell r="F749">
            <v>7.27</v>
          </cell>
        </row>
        <row r="750">
          <cell r="D750">
            <v>92.62</v>
          </cell>
          <cell r="F750">
            <v>6.48</v>
          </cell>
        </row>
        <row r="751">
          <cell r="D751">
            <v>92.73</v>
          </cell>
          <cell r="F751">
            <v>5.96</v>
          </cell>
        </row>
        <row r="752">
          <cell r="D752">
            <v>93.11</v>
          </cell>
          <cell r="F752">
            <v>5.75</v>
          </cell>
        </row>
        <row r="753">
          <cell r="D753">
            <v>94.07</v>
          </cell>
          <cell r="F753">
            <v>5.47</v>
          </cell>
        </row>
        <row r="754">
          <cell r="D754">
            <v>95.01</v>
          </cell>
          <cell r="F754">
            <v>5.18</v>
          </cell>
        </row>
        <row r="755">
          <cell r="D755">
            <v>95.46</v>
          </cell>
          <cell r="F755">
            <v>4.6900000000000004</v>
          </cell>
        </row>
        <row r="756">
          <cell r="D756">
            <v>95.91</v>
          </cell>
          <cell r="F756">
            <v>4.66</v>
          </cell>
        </row>
        <row r="757">
          <cell r="D757">
            <v>96.12</v>
          </cell>
          <cell r="F757">
            <v>4.37</v>
          </cell>
        </row>
        <row r="758">
          <cell r="D758">
            <v>96.23</v>
          </cell>
          <cell r="F758">
            <v>3.99</v>
          </cell>
        </row>
        <row r="759">
          <cell r="D759">
            <v>96.18</v>
          </cell>
          <cell r="F759">
            <v>3.4</v>
          </cell>
        </row>
        <row r="760">
          <cell r="D760">
            <v>96.32</v>
          </cell>
          <cell r="F760">
            <v>3.87</v>
          </cell>
        </row>
        <row r="761">
          <cell r="D761">
            <v>96.36</v>
          </cell>
          <cell r="F761">
            <v>3.97</v>
          </cell>
        </row>
        <row r="762">
          <cell r="D762">
            <v>96.37</v>
          </cell>
          <cell r="F762">
            <v>4.05</v>
          </cell>
        </row>
        <row r="763">
          <cell r="D763">
            <v>96.55</v>
          </cell>
          <cell r="F763">
            <v>4.12</v>
          </cell>
        </row>
        <row r="764">
          <cell r="D764">
            <v>96.92</v>
          </cell>
          <cell r="F764">
            <v>4.09</v>
          </cell>
        </row>
        <row r="765">
          <cell r="D765">
            <v>97.53</v>
          </cell>
          <cell r="F765">
            <v>3.68</v>
          </cell>
        </row>
        <row r="766">
          <cell r="D766">
            <v>98.22</v>
          </cell>
          <cell r="F766">
            <v>3.37</v>
          </cell>
        </row>
        <row r="767">
          <cell r="D767">
            <v>98.45</v>
          </cell>
          <cell r="F767">
            <v>3.14</v>
          </cell>
        </row>
        <row r="768">
          <cell r="D768">
            <v>98.91</v>
          </cell>
          <cell r="F768">
            <v>3.13</v>
          </cell>
        </row>
        <row r="769">
          <cell r="D769">
            <v>99.16</v>
          </cell>
          <cell r="F769">
            <v>3.16</v>
          </cell>
        </row>
        <row r="770">
          <cell r="D770">
            <v>99.31</v>
          </cell>
          <cell r="F770">
            <v>3.2</v>
          </cell>
        </row>
        <row r="771">
          <cell r="D771">
            <v>99.18</v>
          </cell>
          <cell r="F771">
            <v>3.12</v>
          </cell>
        </row>
        <row r="772">
          <cell r="D772">
            <v>99.3</v>
          </cell>
          <cell r="F772">
            <v>3.1</v>
          </cell>
        </row>
        <row r="773">
          <cell r="D773">
            <v>99.47</v>
          </cell>
          <cell r="F773">
            <v>3.23</v>
          </cell>
        </row>
        <row r="774">
          <cell r="D774">
            <v>99.59</v>
          </cell>
          <cell r="F774">
            <v>3.33</v>
          </cell>
        </row>
        <row r="775">
          <cell r="D775">
            <v>99.7</v>
          </cell>
          <cell r="F775">
            <v>3.27</v>
          </cell>
        </row>
        <row r="776">
          <cell r="D776">
            <v>100</v>
          </cell>
          <cell r="F776">
            <v>3.18</v>
          </cell>
        </row>
        <row r="777">
          <cell r="D777">
            <v>100.6</v>
          </cell>
          <cell r="F777">
            <v>3.15</v>
          </cell>
        </row>
        <row r="778">
          <cell r="D778">
            <v>101.18</v>
          </cell>
          <cell r="F778">
            <v>3.01</v>
          </cell>
        </row>
        <row r="779">
          <cell r="D779">
            <v>101.62</v>
          </cell>
          <cell r="F779">
            <v>3.22</v>
          </cell>
        </row>
        <row r="780">
          <cell r="D780">
            <v>102.12</v>
          </cell>
          <cell r="F780">
            <v>3.25</v>
          </cell>
        </row>
        <row r="781">
          <cell r="D781">
            <v>102.44</v>
          </cell>
          <cell r="F781">
            <v>3.31</v>
          </cell>
        </row>
        <row r="782">
          <cell r="D782">
            <v>102.71</v>
          </cell>
          <cell r="F782">
            <v>3.42</v>
          </cell>
        </row>
        <row r="783">
          <cell r="D783">
            <v>102.94</v>
          </cell>
          <cell r="F783">
            <v>3.79</v>
          </cell>
        </row>
        <row r="784">
          <cell r="D784">
            <v>103.03</v>
          </cell>
          <cell r="F784">
            <v>3.76</v>
          </cell>
        </row>
        <row r="785">
          <cell r="D785">
            <v>103.26</v>
          </cell>
          <cell r="F785">
            <v>3.81</v>
          </cell>
        </row>
        <row r="786">
          <cell r="D786">
            <v>103.43</v>
          </cell>
          <cell r="F786">
            <v>3.86</v>
          </cell>
        </row>
        <row r="787">
          <cell r="D787">
            <v>103.54</v>
          </cell>
          <cell r="F787">
            <v>3.85</v>
          </cell>
        </row>
        <row r="788">
          <cell r="D788">
            <v>103.8</v>
          </cell>
          <cell r="F788">
            <v>3.8</v>
          </cell>
        </row>
        <row r="789">
          <cell r="D789">
            <v>104.24</v>
          </cell>
          <cell r="F789">
            <v>3.62</v>
          </cell>
        </row>
        <row r="790">
          <cell r="D790">
            <v>104.94</v>
          </cell>
          <cell r="F790">
            <v>3.72</v>
          </cell>
        </row>
        <row r="791">
          <cell r="D791">
            <v>105.53</v>
          </cell>
          <cell r="F791">
            <v>3.85</v>
          </cell>
        </row>
        <row r="792">
          <cell r="D792">
            <v>105.7</v>
          </cell>
          <cell r="F792">
            <v>3.51</v>
          </cell>
        </row>
        <row r="793">
          <cell r="D793">
            <v>105.36</v>
          </cell>
          <cell r="F793">
            <v>2.85</v>
          </cell>
        </row>
        <row r="794">
          <cell r="D794">
            <v>104.97</v>
          </cell>
          <cell r="F794">
            <v>2.2000000000000002</v>
          </cell>
        </row>
        <row r="795">
          <cell r="D795">
            <v>104.97</v>
          </cell>
          <cell r="F795">
            <v>1.97</v>
          </cell>
        </row>
        <row r="796">
          <cell r="D796">
            <v>104.96</v>
          </cell>
          <cell r="F796">
            <v>1.87</v>
          </cell>
        </row>
        <row r="797">
          <cell r="D797">
            <v>105.29</v>
          </cell>
          <cell r="F797">
            <v>1.97</v>
          </cell>
        </row>
        <row r="798">
          <cell r="D798">
            <v>105.23</v>
          </cell>
          <cell r="F798">
            <v>1.74</v>
          </cell>
        </row>
        <row r="799">
          <cell r="D799">
            <v>105.08</v>
          </cell>
          <cell r="F799">
            <v>1.49</v>
          </cell>
        </row>
        <row r="800">
          <cell r="D800">
            <v>105.48</v>
          </cell>
          <cell r="F800">
            <v>1.62</v>
          </cell>
        </row>
        <row r="801">
          <cell r="D801">
            <v>105.91</v>
          </cell>
          <cell r="F801">
            <v>1.6</v>
          </cell>
        </row>
        <row r="802">
          <cell r="D802">
            <v>106.58</v>
          </cell>
          <cell r="F802">
            <v>1.56</v>
          </cell>
        </row>
        <row r="803">
          <cell r="D803">
            <v>107.12</v>
          </cell>
          <cell r="F803">
            <v>1.5</v>
          </cell>
        </row>
        <row r="804">
          <cell r="D804">
            <v>107.76</v>
          </cell>
          <cell r="F804">
            <v>1.95</v>
          </cell>
        </row>
        <row r="805">
          <cell r="D805">
            <v>108.84</v>
          </cell>
          <cell r="F805">
            <v>3.3</v>
          </cell>
        </row>
        <row r="806">
          <cell r="D806">
            <v>108.78</v>
          </cell>
          <cell r="F806">
            <v>3.63</v>
          </cell>
        </row>
        <row r="807">
          <cell r="D807">
            <v>109.14</v>
          </cell>
          <cell r="F807">
            <v>3.97</v>
          </cell>
        </row>
        <row r="808">
          <cell r="D808">
            <v>109.62</v>
          </cell>
          <cell r="F808">
            <v>4.4400000000000004</v>
          </cell>
        </row>
        <row r="809">
          <cell r="D809">
            <v>110.04</v>
          </cell>
          <cell r="F809">
            <v>4.51</v>
          </cell>
        </row>
        <row r="810">
          <cell r="D810">
            <v>110.06</v>
          </cell>
          <cell r="F810">
            <v>4.59</v>
          </cell>
        </row>
        <row r="811">
          <cell r="D811">
            <v>110.6</v>
          </cell>
          <cell r="F811">
            <v>5.25</v>
          </cell>
        </row>
        <row r="812">
          <cell r="D812">
            <v>111.41</v>
          </cell>
          <cell r="F812">
            <v>5.62</v>
          </cell>
        </row>
        <row r="813">
          <cell r="D813">
            <v>113.26</v>
          </cell>
          <cell r="F813">
            <v>6.94</v>
          </cell>
        </row>
        <row r="814">
          <cell r="D814">
            <v>115.11</v>
          </cell>
          <cell r="F814">
            <v>8</v>
          </cell>
        </row>
        <row r="815">
          <cell r="D815">
            <v>116.26</v>
          </cell>
          <cell r="F815">
            <v>8.5</v>
          </cell>
        </row>
        <row r="816">
          <cell r="D816">
            <v>117.71</v>
          </cell>
          <cell r="F816">
            <v>9.23</v>
          </cell>
        </row>
        <row r="817">
          <cell r="D817">
            <v>118.7</v>
          </cell>
          <cell r="F817">
            <v>9.06</v>
          </cell>
        </row>
        <row r="818">
          <cell r="D818">
            <v>119.31</v>
          </cell>
          <cell r="F818">
            <v>9.68</v>
          </cell>
        </row>
        <row r="819">
          <cell r="D819">
            <v>120.27</v>
          </cell>
          <cell r="F819">
            <v>10.199999999999999</v>
          </cell>
        </row>
        <row r="820">
          <cell r="D820">
            <v>121.5</v>
          </cell>
          <cell r="F820">
            <v>10.84</v>
          </cell>
        </row>
        <row r="821">
          <cell r="D821">
            <v>122.63</v>
          </cell>
          <cell r="F821">
            <v>11.44</v>
          </cell>
        </row>
        <row r="822">
          <cell r="D822">
            <v>123.51</v>
          </cell>
          <cell r="F822">
            <v>12.22</v>
          </cell>
        </row>
        <row r="823">
          <cell r="D823">
            <v>124.46</v>
          </cell>
          <cell r="F823">
            <v>12.53</v>
          </cell>
        </row>
        <row r="824">
          <cell r="D824">
            <v>126.03</v>
          </cell>
          <cell r="F824">
            <v>13.12</v>
          </cell>
        </row>
        <row r="825">
          <cell r="D825">
            <v>128.27000000000001</v>
          </cell>
          <cell r="F825">
            <v>13.25</v>
          </cell>
        </row>
        <row r="826">
          <cell r="D826">
            <v>130.4</v>
          </cell>
          <cell r="F826">
            <v>13.28</v>
          </cell>
        </row>
        <row r="827">
          <cell r="D827">
            <v>131.77000000000001</v>
          </cell>
          <cell r="F827">
            <v>13.34</v>
          </cell>
        </row>
        <row r="828">
          <cell r="D828">
            <v>132.80000000000001</v>
          </cell>
          <cell r="F828">
            <v>12.82</v>
          </cell>
        </row>
        <row r="829">
          <cell r="D829">
            <v>133.38</v>
          </cell>
          <cell r="F829">
            <v>12.37</v>
          </cell>
        </row>
        <row r="830">
          <cell r="D830">
            <v>133.78</v>
          </cell>
          <cell r="F830">
            <v>12.13</v>
          </cell>
        </row>
        <row r="831">
          <cell r="D831">
            <v>134.44999999999999</v>
          </cell>
          <cell r="F831">
            <v>11.79</v>
          </cell>
        </row>
        <row r="832">
          <cell r="D832">
            <v>135.38999999999999</v>
          </cell>
          <cell r="F832">
            <v>11.43</v>
          </cell>
        </row>
        <row r="833">
          <cell r="D833">
            <v>136.11000000000001</v>
          </cell>
          <cell r="F833">
            <v>10.99</v>
          </cell>
        </row>
        <row r="834">
          <cell r="D834">
            <v>136.44999999999999</v>
          </cell>
          <cell r="F834">
            <v>10.48</v>
          </cell>
        </row>
        <row r="835">
          <cell r="D835">
            <v>137.09</v>
          </cell>
          <cell r="F835">
            <v>10.15</v>
          </cell>
        </row>
        <row r="836">
          <cell r="D836">
            <v>137.72</v>
          </cell>
          <cell r="F836">
            <v>9.2799999999999994</v>
          </cell>
        </row>
        <row r="837">
          <cell r="D837">
            <v>138.97999999999999</v>
          </cell>
          <cell r="F837">
            <v>8.35</v>
          </cell>
        </row>
        <row r="838">
          <cell r="D838">
            <v>140.49</v>
          </cell>
          <cell r="F838">
            <v>7.74</v>
          </cell>
        </row>
        <row r="839">
          <cell r="D839">
            <v>141.47999999999999</v>
          </cell>
          <cell r="F839">
            <v>7.37</v>
          </cell>
        </row>
        <row r="840">
          <cell r="D840">
            <v>142.32</v>
          </cell>
          <cell r="F840">
            <v>7.17</v>
          </cell>
        </row>
        <row r="841">
          <cell r="F841">
            <v>7.15</v>
          </cell>
        </row>
        <row r="842">
          <cell r="F842">
            <v>7.18</v>
          </cell>
        </row>
        <row r="843">
          <cell r="D843">
            <v>143.66999999999999</v>
          </cell>
          <cell r="F843">
            <v>6.86</v>
          </cell>
        </row>
        <row r="844">
          <cell r="D844">
            <v>143.66999999999999</v>
          </cell>
          <cell r="F844">
            <v>6.12</v>
          </cell>
        </row>
        <row r="845">
          <cell r="D845">
            <v>144.01480000000001</v>
          </cell>
          <cell r="F845">
            <v>5.81</v>
          </cell>
        </row>
        <row r="846">
          <cell r="D846">
            <v>143.82759999999999</v>
          </cell>
          <cell r="F846">
            <v>5.41</v>
          </cell>
        </row>
        <row r="847">
          <cell r="D847">
            <v>144.2159</v>
          </cell>
          <cell r="F847">
            <v>5.2</v>
          </cell>
        </row>
        <row r="848">
          <cell r="D848">
            <v>144.88</v>
          </cell>
          <cell r="F848">
            <v>5.2</v>
          </cell>
        </row>
        <row r="849">
          <cell r="D849">
            <v>146.24</v>
          </cell>
          <cell r="F849">
            <v>5.22</v>
          </cell>
        </row>
        <row r="850">
          <cell r="D850">
            <v>147.90710000000001</v>
          </cell>
          <cell r="F850">
            <v>5.28</v>
          </cell>
        </row>
        <row r="851">
          <cell r="D851">
            <v>148.6763</v>
          </cell>
          <cell r="F851">
            <v>5.0999999999999996</v>
          </cell>
        </row>
        <row r="852">
          <cell r="D852">
            <v>149.6575</v>
          </cell>
          <cell r="F852">
            <v>5.16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c-95"/>
      <sheetName val="Dic-96"/>
      <sheetName val="Dic-97"/>
      <sheetName val="Dic-98"/>
      <sheetName val="Dic-99"/>
      <sheetName val="Dic-00"/>
      <sheetName val="Dic-01"/>
      <sheetName val="Dic-02"/>
      <sheetName val="Ene-03"/>
      <sheetName val="Feb-03"/>
      <sheetName val="Mar-03"/>
      <sheetName val="Abr-03"/>
      <sheetName val="May-03"/>
      <sheetName val="Jun-03"/>
      <sheetName val="Jul-03"/>
      <sheetName val="Ago-03"/>
      <sheetName val="Sep-03"/>
      <sheetName val="Oct-03"/>
      <sheetName val="Nov-03"/>
      <sheetName val="Dic-03"/>
      <sheetName val="Ene-04"/>
      <sheetName val="Feb-04"/>
      <sheetName val="Mar-04"/>
      <sheetName val="Abr-04"/>
      <sheetName val="May-04"/>
      <sheetName val="Jun-04"/>
      <sheetName val="Jul-04"/>
      <sheetName val="Ago-04"/>
      <sheetName val="Sep-04"/>
      <sheetName val="Oct-04"/>
      <sheetName val="Nov-04"/>
      <sheetName val="Dic-04"/>
      <sheetName val="Ene-05"/>
      <sheetName val="Feb-05"/>
      <sheetName val="Mar-05"/>
      <sheetName val="Abr-05"/>
      <sheetName val="May-05"/>
      <sheetName val="Jun-05"/>
      <sheetName val="Jul-05"/>
      <sheetName val="Ago-05"/>
      <sheetName val="Sep-05"/>
      <sheetName val="Oct-05"/>
      <sheetName val="Nov-05"/>
      <sheetName val="Dic-05"/>
      <sheetName val="Ene-06"/>
      <sheetName val="Feb-06"/>
      <sheetName val="Mar-06"/>
      <sheetName val="Abr-06"/>
      <sheetName val="May-06"/>
      <sheetName val="Jun-06"/>
      <sheetName val="Jul-06"/>
      <sheetName val="Ago-06"/>
      <sheetName val="Sep-06"/>
      <sheetName val="Oct-06"/>
      <sheetName val="Nov-06"/>
      <sheetName val="Dic-06"/>
      <sheetName val="Ene-07"/>
      <sheetName val="Feb-07"/>
      <sheetName val="Mar-07"/>
      <sheetName val="Abr-07"/>
      <sheetName val="May-07"/>
      <sheetName val="Jun-07"/>
      <sheetName val="Jul-07"/>
      <sheetName val="Ago-07"/>
      <sheetName val="Sep-07"/>
      <sheetName val="Oct-07"/>
      <sheetName val="Nov-07"/>
      <sheetName val="Dic-07"/>
      <sheetName val="Ene-08"/>
      <sheetName val="Feb-08"/>
      <sheetName val="Mar-08"/>
      <sheetName val="Abr-08"/>
      <sheetName val="May-08"/>
      <sheetName val="Jun-08"/>
      <sheetName val="Jul-08"/>
      <sheetName val="Ago-08"/>
      <sheetName val="Sep-08"/>
      <sheetName val="Oct-08"/>
      <sheetName val="Nov-08"/>
      <sheetName val="Dic-08"/>
      <sheetName val="Ene-09"/>
      <sheetName val="Feb-09"/>
      <sheetName val="Mar-09"/>
      <sheetName val="Abr-09"/>
      <sheetName val="May-09"/>
      <sheetName val="Jun-09"/>
      <sheetName val="Jul-09"/>
      <sheetName val="Ago-09"/>
      <sheetName val="Sep-09"/>
      <sheetName val="Oct-09"/>
      <sheetName val="Nov-09"/>
      <sheetName val="Dic-09"/>
      <sheetName val="Ene-10"/>
      <sheetName val="Feb-10"/>
      <sheetName val="Mar-10"/>
      <sheetName val="Abr-10"/>
      <sheetName val="May-10"/>
      <sheetName val="Jun-10"/>
      <sheetName val="Jul-10"/>
      <sheetName val="Ago-10"/>
      <sheetName val="Sep-10"/>
      <sheetName val="Oct-10"/>
      <sheetName val="Nov-10"/>
      <sheetName val="Dic-10"/>
      <sheetName val="Ene-11"/>
      <sheetName val="Feb-11"/>
      <sheetName val="Mar-11"/>
      <sheetName val="Abr-11"/>
      <sheetName val="May-11"/>
    </sheetNames>
    <sheetDataSet>
      <sheetData sheetId="0"/>
      <sheetData sheetId="1">
        <row r="617">
          <cell r="D617">
            <v>6781952.6299999999</v>
          </cell>
        </row>
        <row r="618">
          <cell r="E618">
            <v>879572.31000000052</v>
          </cell>
        </row>
        <row r="630">
          <cell r="D630">
            <v>9977095.4099999983</v>
          </cell>
        </row>
        <row r="631">
          <cell r="D631">
            <v>468367.22999999858</v>
          </cell>
        </row>
      </sheetData>
      <sheetData sheetId="2"/>
      <sheetData sheetId="3"/>
      <sheetData sheetId="4"/>
      <sheetData sheetId="5"/>
      <sheetData sheetId="6"/>
      <sheetData sheetId="7">
        <row r="606">
          <cell r="AX606">
            <v>2401939.38</v>
          </cell>
        </row>
      </sheetData>
      <sheetData sheetId="8">
        <row r="602">
          <cell r="AX602">
            <v>28368.14</v>
          </cell>
        </row>
        <row r="606">
          <cell r="D606">
            <v>31095590.029999997</v>
          </cell>
        </row>
        <row r="607">
          <cell r="D607">
            <v>1199667.26</v>
          </cell>
        </row>
        <row r="617">
          <cell r="D617">
            <v>8015730.9800000004</v>
          </cell>
        </row>
        <row r="618">
          <cell r="D618">
            <v>488437.5</v>
          </cell>
        </row>
        <row r="630">
          <cell r="D630">
            <v>10891152.289999999</v>
          </cell>
        </row>
        <row r="631">
          <cell r="D631">
            <v>2688534.13</v>
          </cell>
        </row>
        <row r="641">
          <cell r="D641">
            <v>406035.95</v>
          </cell>
        </row>
        <row r="642">
          <cell r="D642">
            <v>26443.33</v>
          </cell>
        </row>
      </sheetData>
      <sheetData sheetId="9">
        <row r="602">
          <cell r="AX602">
            <v>81782.929999999993</v>
          </cell>
        </row>
        <row r="606">
          <cell r="D606">
            <v>31415978.620000001</v>
          </cell>
        </row>
        <row r="607">
          <cell r="D607">
            <v>1242959.51</v>
          </cell>
        </row>
        <row r="617">
          <cell r="D617">
            <v>8063427.3600000003</v>
          </cell>
        </row>
        <row r="618">
          <cell r="D618">
            <v>513705.03</v>
          </cell>
        </row>
        <row r="630">
          <cell r="D630">
            <v>10849660.780000001</v>
          </cell>
        </row>
        <row r="631">
          <cell r="D631">
            <v>2646577.52</v>
          </cell>
        </row>
        <row r="641">
          <cell r="D641">
            <v>416322.87</v>
          </cell>
        </row>
        <row r="642">
          <cell r="D642">
            <v>27375.26</v>
          </cell>
        </row>
      </sheetData>
      <sheetData sheetId="10">
        <row r="602">
          <cell r="AX602">
            <v>25675.63</v>
          </cell>
        </row>
        <row r="606">
          <cell r="D606">
            <v>31759563.23</v>
          </cell>
        </row>
        <row r="607">
          <cell r="D607">
            <v>1192318.3</v>
          </cell>
        </row>
        <row r="617">
          <cell r="D617">
            <v>8097878.7199999988</v>
          </cell>
        </row>
        <row r="618">
          <cell r="D618">
            <v>531153.44999999925</v>
          </cell>
        </row>
        <row r="630">
          <cell r="D630">
            <v>10907467.469999999</v>
          </cell>
        </row>
        <row r="631">
          <cell r="D631">
            <v>2644938.6</v>
          </cell>
        </row>
        <row r="641">
          <cell r="D641">
            <v>425925.78</v>
          </cell>
        </row>
        <row r="642">
          <cell r="D642">
            <v>27470.67</v>
          </cell>
        </row>
      </sheetData>
      <sheetData sheetId="11">
        <row r="602">
          <cell r="AX602">
            <v>18555.080000000002</v>
          </cell>
        </row>
        <row r="606">
          <cell r="D606">
            <v>32149415.43</v>
          </cell>
        </row>
        <row r="607">
          <cell r="D607">
            <v>1153131.8400000001</v>
          </cell>
        </row>
        <row r="617">
          <cell r="D617">
            <v>8270002.3900000015</v>
          </cell>
        </row>
        <row r="618">
          <cell r="D618">
            <v>525088.25000000093</v>
          </cell>
        </row>
        <row r="630">
          <cell r="D630">
            <v>10904051.219999997</v>
          </cell>
        </row>
        <row r="631">
          <cell r="D631">
            <v>2634975.0699999998</v>
          </cell>
        </row>
        <row r="641">
          <cell r="D641">
            <v>398391.96</v>
          </cell>
        </row>
        <row r="642">
          <cell r="D642">
            <v>27212.31</v>
          </cell>
        </row>
      </sheetData>
      <sheetData sheetId="12">
        <row r="602">
          <cell r="AX602">
            <v>39765.82</v>
          </cell>
        </row>
        <row r="606">
          <cell r="D606">
            <v>32386057.800000008</v>
          </cell>
        </row>
        <row r="607">
          <cell r="D607">
            <v>1187846.1100000001</v>
          </cell>
        </row>
        <row r="617">
          <cell r="D617">
            <v>8419346.0999999996</v>
          </cell>
        </row>
        <row r="618">
          <cell r="D618">
            <v>517998.41</v>
          </cell>
        </row>
        <row r="630">
          <cell r="D630">
            <v>10893250.15</v>
          </cell>
        </row>
        <row r="631">
          <cell r="D631">
            <v>2621124.4700000002</v>
          </cell>
        </row>
        <row r="641">
          <cell r="D641">
            <v>413769.73</v>
          </cell>
        </row>
        <row r="642">
          <cell r="D642">
            <v>26625.24</v>
          </cell>
        </row>
      </sheetData>
      <sheetData sheetId="13">
        <row r="602">
          <cell r="AX602">
            <v>10056.469999999999</v>
          </cell>
        </row>
        <row r="606">
          <cell r="D606">
            <v>32168067.050000001</v>
          </cell>
        </row>
        <row r="607">
          <cell r="D607">
            <v>1078531.76</v>
          </cell>
        </row>
        <row r="617">
          <cell r="D617">
            <v>8578860.9300000016</v>
          </cell>
        </row>
        <row r="618">
          <cell r="D618">
            <v>522987.04</v>
          </cell>
        </row>
        <row r="630">
          <cell r="D630">
            <v>10380294.120000001</v>
          </cell>
        </row>
        <row r="631">
          <cell r="D631">
            <v>2550995.7200000002</v>
          </cell>
        </row>
        <row r="641">
          <cell r="D641">
            <v>429060.67</v>
          </cell>
        </row>
        <row r="642">
          <cell r="D642">
            <v>27667.85</v>
          </cell>
        </row>
      </sheetData>
      <sheetData sheetId="14">
        <row r="602">
          <cell r="AX602">
            <v>12655.16</v>
          </cell>
        </row>
        <row r="607">
          <cell r="D607">
            <v>1050010.1399999999</v>
          </cell>
        </row>
        <row r="617">
          <cell r="D617">
            <v>8726650.4900000002</v>
          </cell>
        </row>
        <row r="618">
          <cell r="D618">
            <v>486171.25</v>
          </cell>
        </row>
        <row r="630">
          <cell r="D630">
            <v>10309856.550000003</v>
          </cell>
        </row>
        <row r="631">
          <cell r="D631">
            <v>2522877.73</v>
          </cell>
        </row>
        <row r="641">
          <cell r="D641">
            <v>461051.99</v>
          </cell>
        </row>
        <row r="642">
          <cell r="D642">
            <v>27532.14</v>
          </cell>
        </row>
      </sheetData>
      <sheetData sheetId="15">
        <row r="602">
          <cell r="AX602">
            <v>16257.69</v>
          </cell>
        </row>
        <row r="606">
          <cell r="D606">
            <v>32413134.629999995</v>
          </cell>
        </row>
        <row r="607">
          <cell r="D607">
            <v>1053850.53</v>
          </cell>
        </row>
        <row r="617">
          <cell r="D617">
            <v>8906869.9800000004</v>
          </cell>
        </row>
        <row r="618">
          <cell r="D618">
            <v>519359.32</v>
          </cell>
        </row>
        <row r="630">
          <cell r="D630">
            <v>10310910.220000001</v>
          </cell>
        </row>
        <row r="631">
          <cell r="D631">
            <v>2529148.8199999998</v>
          </cell>
        </row>
        <row r="641">
          <cell r="D641">
            <v>479458.22</v>
          </cell>
        </row>
        <row r="642">
          <cell r="D642">
            <v>27920.97</v>
          </cell>
        </row>
      </sheetData>
      <sheetData sheetId="16">
        <row r="602">
          <cell r="AX602">
            <v>12105.41</v>
          </cell>
        </row>
        <row r="606">
          <cell r="D606">
            <v>32632852.620000005</v>
          </cell>
        </row>
        <row r="607">
          <cell r="D607">
            <v>999575.66</v>
          </cell>
        </row>
        <row r="617">
          <cell r="D617">
            <v>9033804.379999999</v>
          </cell>
        </row>
        <row r="618">
          <cell r="D618">
            <v>521690.82</v>
          </cell>
        </row>
        <row r="630">
          <cell r="D630">
            <v>10241600.109999999</v>
          </cell>
        </row>
        <row r="631">
          <cell r="D631">
            <v>2498255.37</v>
          </cell>
        </row>
        <row r="641">
          <cell r="D641">
            <v>512243.66</v>
          </cell>
        </row>
        <row r="642">
          <cell r="D642">
            <v>27114.49</v>
          </cell>
        </row>
      </sheetData>
      <sheetData sheetId="17">
        <row r="602">
          <cell r="AW602">
            <v>11361.7</v>
          </cell>
        </row>
        <row r="606">
          <cell r="D606">
            <v>33225454.449999996</v>
          </cell>
        </row>
        <row r="607">
          <cell r="D607">
            <v>973804.61999999732</v>
          </cell>
        </row>
        <row r="617">
          <cell r="D617">
            <v>9224804.4700000007</v>
          </cell>
        </row>
        <row r="618">
          <cell r="D618">
            <v>520210.58</v>
          </cell>
        </row>
        <row r="630">
          <cell r="D630">
            <v>10211755.129999997</v>
          </cell>
        </row>
        <row r="631">
          <cell r="D631">
            <v>2477792.96</v>
          </cell>
        </row>
        <row r="641">
          <cell r="D641">
            <v>534851.88</v>
          </cell>
        </row>
        <row r="642">
          <cell r="D642">
            <v>28216.309999999939</v>
          </cell>
        </row>
      </sheetData>
      <sheetData sheetId="18">
        <row r="835">
          <cell r="AS835">
            <v>10530.02</v>
          </cell>
        </row>
        <row r="839">
          <cell r="D839">
            <v>33431128.399999999</v>
          </cell>
        </row>
        <row r="840">
          <cell r="D840">
            <v>896794.62999999896</v>
          </cell>
        </row>
        <row r="851">
          <cell r="D851">
            <v>9434482.0899999999</v>
          </cell>
        </row>
        <row r="852">
          <cell r="D852">
            <v>549547.59</v>
          </cell>
        </row>
        <row r="865">
          <cell r="D865">
            <v>9829303.1000000015</v>
          </cell>
        </row>
        <row r="866">
          <cell r="D866">
            <v>2442545.92</v>
          </cell>
        </row>
        <row r="877">
          <cell r="D877">
            <v>557056.68999999994</v>
          </cell>
        </row>
      </sheetData>
      <sheetData sheetId="19">
        <row r="602">
          <cell r="AX602">
            <v>9958.3799999999992</v>
          </cell>
        </row>
        <row r="606">
          <cell r="D606">
            <v>33381562.920000002</v>
          </cell>
        </row>
        <row r="607">
          <cell r="D607">
            <v>819221.53000000119</v>
          </cell>
        </row>
        <row r="617">
          <cell r="D617">
            <v>9586724.790000001</v>
          </cell>
        </row>
        <row r="618">
          <cell r="D618">
            <v>487032.34000000171</v>
          </cell>
        </row>
        <row r="630">
          <cell r="D630">
            <v>9626295.5</v>
          </cell>
        </row>
        <row r="631">
          <cell r="D631">
            <v>2267163.0099999998</v>
          </cell>
        </row>
        <row r="641">
          <cell r="D641">
            <v>568028.80000000005</v>
          </cell>
        </row>
        <row r="642">
          <cell r="D642">
            <v>30405.580000000075</v>
          </cell>
        </row>
      </sheetData>
      <sheetData sheetId="20">
        <row r="830">
          <cell r="AT830">
            <v>8887.7900000000009</v>
          </cell>
        </row>
        <row r="834">
          <cell r="D834">
            <v>35774110.080000006</v>
          </cell>
        </row>
        <row r="835">
          <cell r="D835">
            <v>1006980.0300000086</v>
          </cell>
        </row>
        <row r="846">
          <cell r="D846">
            <v>9907193.7999999989</v>
          </cell>
        </row>
        <row r="847">
          <cell r="D847">
            <v>524729.35</v>
          </cell>
        </row>
        <row r="860">
          <cell r="D860">
            <v>9606481.0999999996</v>
          </cell>
        </row>
        <row r="861">
          <cell r="D861">
            <v>2269529.9</v>
          </cell>
        </row>
        <row r="872">
          <cell r="D872">
            <v>578942.87</v>
          </cell>
        </row>
        <row r="873">
          <cell r="D873">
            <v>32495.599999999999</v>
          </cell>
        </row>
      </sheetData>
      <sheetData sheetId="21">
        <row r="830">
          <cell r="AT830">
            <v>8694.49</v>
          </cell>
        </row>
        <row r="834">
          <cell r="D834">
            <v>36291918.969999999</v>
          </cell>
        </row>
        <row r="835">
          <cell r="D835">
            <v>988101.56000000238</v>
          </cell>
        </row>
        <row r="846">
          <cell r="D846">
            <v>10001196</v>
          </cell>
        </row>
        <row r="847">
          <cell r="D847">
            <v>551200.73</v>
          </cell>
        </row>
        <row r="860">
          <cell r="D860">
            <v>9590360.2100000009</v>
          </cell>
        </row>
        <row r="861">
          <cell r="D861">
            <v>2224487.0699999998</v>
          </cell>
        </row>
        <row r="872">
          <cell r="D872">
            <v>599037.34</v>
          </cell>
        </row>
        <row r="873">
          <cell r="D873">
            <v>33451.060000000056</v>
          </cell>
        </row>
      </sheetData>
      <sheetData sheetId="22">
        <row r="830">
          <cell r="AT830">
            <v>21548.17</v>
          </cell>
        </row>
        <row r="834">
          <cell r="D834">
            <v>35877559.440000005</v>
          </cell>
        </row>
        <row r="835">
          <cell r="D835">
            <v>950167.75</v>
          </cell>
        </row>
        <row r="846">
          <cell r="D846">
            <v>10175358.479999999</v>
          </cell>
        </row>
        <row r="847">
          <cell r="D847">
            <v>564629.74999999814</v>
          </cell>
        </row>
        <row r="860">
          <cell r="D860">
            <v>9590130.2400000002</v>
          </cell>
        </row>
        <row r="861">
          <cell r="D861">
            <v>2176723.21</v>
          </cell>
        </row>
        <row r="872">
          <cell r="D872">
            <v>603829.76000000001</v>
          </cell>
        </row>
        <row r="873">
          <cell r="D873">
            <v>35978.060000000056</v>
          </cell>
        </row>
      </sheetData>
      <sheetData sheetId="23">
        <row r="830">
          <cell r="AT830">
            <v>13568.76</v>
          </cell>
        </row>
        <row r="834">
          <cell r="D834">
            <v>36279009.739999995</v>
          </cell>
        </row>
        <row r="835">
          <cell r="D835">
            <v>980009.03999999911</v>
          </cell>
        </row>
        <row r="846">
          <cell r="D846">
            <v>10459347.839999998</v>
          </cell>
        </row>
        <row r="847">
          <cell r="D847">
            <v>587749.97999999858</v>
          </cell>
        </row>
        <row r="860">
          <cell r="D860">
            <v>9600015.0799999982</v>
          </cell>
        </row>
        <row r="861">
          <cell r="D861">
            <v>2149882.34</v>
          </cell>
        </row>
        <row r="872">
          <cell r="D872">
            <v>598981.81000000006</v>
          </cell>
        </row>
        <row r="873">
          <cell r="D873">
            <v>39038.189999999944</v>
          </cell>
        </row>
      </sheetData>
      <sheetData sheetId="24">
        <row r="832">
          <cell r="AT832">
            <v>14884.78</v>
          </cell>
        </row>
        <row r="836">
          <cell r="D836">
            <v>37102868.169999994</v>
          </cell>
        </row>
        <row r="837">
          <cell r="D837">
            <v>945141.64999999851</v>
          </cell>
        </row>
        <row r="848">
          <cell r="D848">
            <v>10658407.790000001</v>
          </cell>
        </row>
        <row r="849">
          <cell r="D849">
            <v>593271.01</v>
          </cell>
        </row>
        <row r="862">
          <cell r="D862">
            <v>9444632.4400000032</v>
          </cell>
        </row>
        <row r="863">
          <cell r="D863">
            <v>2011571.29</v>
          </cell>
        </row>
        <row r="874">
          <cell r="D874">
            <v>600894.81000000006</v>
          </cell>
        </row>
        <row r="875">
          <cell r="D875">
            <v>39736.330000000075</v>
          </cell>
        </row>
      </sheetData>
      <sheetData sheetId="25">
        <row r="832">
          <cell r="AT832">
            <v>14530.89</v>
          </cell>
        </row>
        <row r="836">
          <cell r="D836">
            <v>38107653.380000003</v>
          </cell>
        </row>
        <row r="837">
          <cell r="D837">
            <v>930837.02000000328</v>
          </cell>
        </row>
        <row r="848">
          <cell r="D848">
            <v>10844950.909999998</v>
          </cell>
        </row>
        <row r="849">
          <cell r="D849">
            <v>575662.69999999925</v>
          </cell>
        </row>
        <row r="862">
          <cell r="D862">
            <v>9008293.0299999993</v>
          </cell>
        </row>
        <row r="863">
          <cell r="D863">
            <v>1574619.66</v>
          </cell>
        </row>
        <row r="874">
          <cell r="D874">
            <v>617160.78</v>
          </cell>
        </row>
        <row r="875">
          <cell r="D875">
            <v>40345.519999999997</v>
          </cell>
        </row>
      </sheetData>
      <sheetData sheetId="26">
        <row r="832">
          <cell r="AT832">
            <v>14558.2</v>
          </cell>
        </row>
        <row r="836">
          <cell r="D836">
            <v>38837151.75</v>
          </cell>
        </row>
        <row r="837">
          <cell r="D837">
            <v>987208.8599999994</v>
          </cell>
        </row>
        <row r="848">
          <cell r="D848">
            <v>11093631.769999998</v>
          </cell>
        </row>
        <row r="849">
          <cell r="D849">
            <v>595026.18999999948</v>
          </cell>
        </row>
        <row r="862">
          <cell r="D862">
            <v>8985815.4900000021</v>
          </cell>
        </row>
        <row r="863">
          <cell r="D863">
            <v>1555312.77</v>
          </cell>
        </row>
        <row r="874">
          <cell r="D874">
            <v>637858.81999999995</v>
          </cell>
        </row>
        <row r="875">
          <cell r="D875">
            <v>42375.749999999884</v>
          </cell>
        </row>
      </sheetData>
      <sheetData sheetId="27">
        <row r="832">
          <cell r="AT832">
            <v>12361.55</v>
          </cell>
        </row>
        <row r="836">
          <cell r="D836">
            <v>39335914.189999998</v>
          </cell>
        </row>
        <row r="837">
          <cell r="D837">
            <v>975565.12999999523</v>
          </cell>
        </row>
        <row r="848">
          <cell r="D848">
            <v>11337761.880000001</v>
          </cell>
        </row>
        <row r="849">
          <cell r="D849">
            <v>580548.45000000112</v>
          </cell>
        </row>
        <row r="862">
          <cell r="D862">
            <v>8753417.0999999978</v>
          </cell>
        </row>
        <row r="863">
          <cell r="D863">
            <v>1330787.07</v>
          </cell>
        </row>
        <row r="874">
          <cell r="D874">
            <v>663557.06999999995</v>
          </cell>
        </row>
        <row r="875">
          <cell r="D875">
            <v>40441.300000000003</v>
          </cell>
        </row>
      </sheetData>
      <sheetData sheetId="28">
        <row r="832">
          <cell r="AT832">
            <v>11841.75</v>
          </cell>
        </row>
        <row r="836">
          <cell r="D836">
            <v>40038325.330000006</v>
          </cell>
        </row>
        <row r="837">
          <cell r="D837">
            <v>922506.30000000447</v>
          </cell>
        </row>
        <row r="848">
          <cell r="D848">
            <v>11656893.289999999</v>
          </cell>
        </row>
        <row r="849">
          <cell r="D849">
            <v>607485.52999999933</v>
          </cell>
        </row>
        <row r="862">
          <cell r="D862">
            <v>8501059.6699999981</v>
          </cell>
        </row>
        <row r="863">
          <cell r="D863">
            <v>1088631.33</v>
          </cell>
        </row>
        <row r="874">
          <cell r="D874">
            <v>697921.61</v>
          </cell>
        </row>
        <row r="875">
          <cell r="D875">
            <v>41135.370000000112</v>
          </cell>
        </row>
      </sheetData>
      <sheetData sheetId="29">
        <row r="832">
          <cell r="AT832">
            <v>12681.28</v>
          </cell>
        </row>
        <row r="836">
          <cell r="D836">
            <v>40444385.5</v>
          </cell>
        </row>
        <row r="837">
          <cell r="D837">
            <v>917184.83999999613</v>
          </cell>
        </row>
        <row r="848">
          <cell r="D848">
            <v>11953778.840000002</v>
          </cell>
        </row>
        <row r="849">
          <cell r="D849">
            <v>612938.99</v>
          </cell>
        </row>
        <row r="862">
          <cell r="D862">
            <v>8455212.2100000009</v>
          </cell>
        </row>
        <row r="863">
          <cell r="D863">
            <v>1082727.7</v>
          </cell>
        </row>
        <row r="874">
          <cell r="D874">
            <v>733981.99</v>
          </cell>
        </row>
        <row r="875">
          <cell r="D875">
            <v>43209.14000000013</v>
          </cell>
        </row>
      </sheetData>
      <sheetData sheetId="30">
        <row r="832">
          <cell r="AT832">
            <v>10945.45</v>
          </cell>
        </row>
        <row r="836">
          <cell r="D836">
            <v>41419353.450000003</v>
          </cell>
        </row>
        <row r="837">
          <cell r="D837">
            <v>886276.96000000089</v>
          </cell>
        </row>
        <row r="848">
          <cell r="D848">
            <v>12297905.209999997</v>
          </cell>
        </row>
        <row r="849">
          <cell r="D849">
            <v>615309.42000000004</v>
          </cell>
        </row>
        <row r="862">
          <cell r="D862">
            <v>7981121.5200000014</v>
          </cell>
        </row>
        <row r="863">
          <cell r="D863">
            <v>957197.43</v>
          </cell>
        </row>
        <row r="874">
          <cell r="D874">
            <v>815635.98</v>
          </cell>
        </row>
        <row r="875">
          <cell r="D875">
            <v>48260.429999999935</v>
          </cell>
        </row>
      </sheetData>
      <sheetData sheetId="31">
        <row r="832">
          <cell r="AT832">
            <v>8358.0300000000007</v>
          </cell>
        </row>
        <row r="836">
          <cell r="D836">
            <v>42213988.659999996</v>
          </cell>
        </row>
        <row r="837">
          <cell r="D837">
            <v>783716.28000000119</v>
          </cell>
        </row>
        <row r="848">
          <cell r="D848">
            <v>12673770.85</v>
          </cell>
        </row>
        <row r="849">
          <cell r="D849">
            <v>532124.74</v>
          </cell>
        </row>
        <row r="862">
          <cell r="D862">
            <v>7087883.7200000007</v>
          </cell>
        </row>
        <row r="863">
          <cell r="D863">
            <v>695962.17000000086</v>
          </cell>
        </row>
        <row r="874">
          <cell r="D874">
            <v>841080.78</v>
          </cell>
        </row>
        <row r="875">
          <cell r="D875">
            <v>45547.519999999997</v>
          </cell>
        </row>
      </sheetData>
      <sheetData sheetId="32">
        <row r="832">
          <cell r="AT832">
            <v>12899.56</v>
          </cell>
        </row>
        <row r="836">
          <cell r="D836">
            <v>42157116.310000002</v>
          </cell>
        </row>
        <row r="837">
          <cell r="D837">
            <v>858467.65999999642</v>
          </cell>
        </row>
        <row r="848">
          <cell r="D848">
            <v>12895679.529999999</v>
          </cell>
        </row>
        <row r="849">
          <cell r="D849">
            <v>573698.24</v>
          </cell>
        </row>
        <row r="862">
          <cell r="D862">
            <v>7139611.4199999999</v>
          </cell>
        </row>
        <row r="863">
          <cell r="D863">
            <v>717475.92000000086</v>
          </cell>
        </row>
        <row r="874">
          <cell r="D874">
            <v>873030.09</v>
          </cell>
        </row>
        <row r="875">
          <cell r="D875">
            <v>51201.490000000107</v>
          </cell>
        </row>
      </sheetData>
      <sheetData sheetId="33">
        <row r="832">
          <cell r="AT832">
            <v>11417.87</v>
          </cell>
        </row>
        <row r="836">
          <cell r="D836">
            <v>42460377.349999994</v>
          </cell>
        </row>
        <row r="837">
          <cell r="D837">
            <v>835135.21000000089</v>
          </cell>
        </row>
        <row r="848">
          <cell r="D848">
            <v>13144840.750000004</v>
          </cell>
        </row>
        <row r="849">
          <cell r="D849">
            <v>632387.18000000005</v>
          </cell>
        </row>
        <row r="862">
          <cell r="D862">
            <v>7161429.9800000004</v>
          </cell>
        </row>
        <row r="863">
          <cell r="D863">
            <v>707966.03</v>
          </cell>
        </row>
        <row r="874">
          <cell r="D874">
            <v>914547.86</v>
          </cell>
        </row>
        <row r="875">
          <cell r="D875">
            <v>53139.659999999916</v>
          </cell>
        </row>
      </sheetData>
      <sheetData sheetId="34">
        <row r="832">
          <cell r="AS832">
            <v>11571.95</v>
          </cell>
        </row>
        <row r="836">
          <cell r="D836">
            <v>43411470.039999999</v>
          </cell>
        </row>
        <row r="837">
          <cell r="D837">
            <v>869527</v>
          </cell>
        </row>
        <row r="848">
          <cell r="D848">
            <v>13346750.059999999</v>
          </cell>
        </row>
        <row r="849">
          <cell r="D849">
            <v>664265.85</v>
          </cell>
        </row>
        <row r="862">
          <cell r="D862">
            <v>7131513.2300000004</v>
          </cell>
        </row>
        <row r="863">
          <cell r="D863">
            <v>636878.37</v>
          </cell>
        </row>
        <row r="874">
          <cell r="D874">
            <v>946917.29</v>
          </cell>
        </row>
        <row r="875">
          <cell r="D875">
            <v>52696.85</v>
          </cell>
        </row>
      </sheetData>
      <sheetData sheetId="35">
        <row r="832">
          <cell r="AS832">
            <v>10438.44</v>
          </cell>
        </row>
        <row r="836">
          <cell r="D836">
            <v>43821759.840000004</v>
          </cell>
        </row>
        <row r="837">
          <cell r="D837">
            <v>875108.14999999851</v>
          </cell>
        </row>
        <row r="848">
          <cell r="D848">
            <v>13782676.720000001</v>
          </cell>
        </row>
        <row r="849">
          <cell r="D849">
            <v>670730.17000000004</v>
          </cell>
        </row>
        <row r="862">
          <cell r="D862">
            <v>7171961.8500000015</v>
          </cell>
        </row>
        <row r="863">
          <cell r="D863">
            <v>626719.96</v>
          </cell>
        </row>
        <row r="874">
          <cell r="D874">
            <v>982301.65</v>
          </cell>
        </row>
        <row r="875">
          <cell r="D875">
            <v>52988.380000000121</v>
          </cell>
        </row>
      </sheetData>
      <sheetData sheetId="36">
        <row r="832">
          <cell r="AS832">
            <v>17517.82</v>
          </cell>
        </row>
        <row r="836">
          <cell r="D836">
            <v>44315805.349999987</v>
          </cell>
        </row>
        <row r="837">
          <cell r="D837">
            <v>901374.35999999195</v>
          </cell>
        </row>
        <row r="848">
          <cell r="D848">
            <v>14106983.610000001</v>
          </cell>
        </row>
        <row r="849">
          <cell r="D849">
            <v>689306.32000000216</v>
          </cell>
        </row>
        <row r="862">
          <cell r="D862">
            <v>7186292.3699999992</v>
          </cell>
        </row>
        <row r="863">
          <cell r="D863">
            <v>633523.71</v>
          </cell>
        </row>
        <row r="874">
          <cell r="D874">
            <v>1019444.63</v>
          </cell>
        </row>
        <row r="875">
          <cell r="D875">
            <v>54455.9</v>
          </cell>
        </row>
      </sheetData>
      <sheetData sheetId="37">
        <row r="832">
          <cell r="AS832">
            <v>12819.78</v>
          </cell>
        </row>
        <row r="836">
          <cell r="D836">
            <v>45245625.410000004</v>
          </cell>
        </row>
        <row r="837">
          <cell r="D837">
            <v>835489.03999999911</v>
          </cell>
        </row>
        <row r="848">
          <cell r="D848">
            <v>14460473.450000001</v>
          </cell>
        </row>
        <row r="849">
          <cell r="D849">
            <v>640155.31000000052</v>
          </cell>
        </row>
        <row r="862">
          <cell r="D862">
            <v>7208536.7700000005</v>
          </cell>
        </row>
        <row r="863">
          <cell r="D863">
            <v>618006.81999999995</v>
          </cell>
        </row>
        <row r="874">
          <cell r="D874">
            <v>1059209.53</v>
          </cell>
        </row>
        <row r="875">
          <cell r="D875">
            <v>52789.260000000126</v>
          </cell>
        </row>
      </sheetData>
      <sheetData sheetId="38">
        <row r="832">
          <cell r="AS832">
            <v>23227.3</v>
          </cell>
        </row>
        <row r="836">
          <cell r="D836">
            <v>45197471.340000004</v>
          </cell>
        </row>
        <row r="837">
          <cell r="D837">
            <v>915572.73999999464</v>
          </cell>
        </row>
        <row r="848">
          <cell r="D848">
            <v>14894255.619999995</v>
          </cell>
        </row>
        <row r="849">
          <cell r="D849">
            <v>671110.68999999762</v>
          </cell>
        </row>
        <row r="862">
          <cell r="D862">
            <v>7227184.9299999997</v>
          </cell>
        </row>
        <row r="863">
          <cell r="D863">
            <v>605966.02</v>
          </cell>
        </row>
        <row r="874">
          <cell r="D874">
            <v>1091777.68</v>
          </cell>
        </row>
        <row r="875">
          <cell r="D875">
            <v>55519.560000000172</v>
          </cell>
        </row>
      </sheetData>
      <sheetData sheetId="39">
        <row r="832">
          <cell r="AS832">
            <v>14772.95</v>
          </cell>
        </row>
        <row r="836">
          <cell r="D836">
            <v>44906192.5</v>
          </cell>
        </row>
        <row r="837">
          <cell r="D837">
            <v>892543.79999999702</v>
          </cell>
        </row>
        <row r="848">
          <cell r="D848">
            <v>15345710.109999999</v>
          </cell>
        </row>
        <row r="849">
          <cell r="D849">
            <v>669041.68000000005</v>
          </cell>
        </row>
        <row r="862">
          <cell r="D862">
            <v>7245807.5600000005</v>
          </cell>
        </row>
        <row r="863">
          <cell r="D863">
            <v>604978.48</v>
          </cell>
        </row>
        <row r="874">
          <cell r="D874">
            <v>1128372.05</v>
          </cell>
        </row>
        <row r="875">
          <cell r="D875">
            <v>56211.660000000149</v>
          </cell>
        </row>
      </sheetData>
      <sheetData sheetId="40">
        <row r="832">
          <cell r="AS832">
            <v>14842.26</v>
          </cell>
        </row>
        <row r="836">
          <cell r="D836">
            <v>45578619.399999999</v>
          </cell>
        </row>
        <row r="837">
          <cell r="D837">
            <v>879813.8599999994</v>
          </cell>
        </row>
        <row r="848">
          <cell r="D848">
            <v>15887504.429999998</v>
          </cell>
        </row>
        <row r="849">
          <cell r="D849">
            <v>674197.51</v>
          </cell>
        </row>
        <row r="862">
          <cell r="D862">
            <v>6821930.8600000003</v>
          </cell>
        </row>
        <row r="863">
          <cell r="D863">
            <v>565695.66</v>
          </cell>
        </row>
        <row r="874">
          <cell r="D874">
            <v>1167723.01</v>
          </cell>
        </row>
        <row r="875">
          <cell r="D875">
            <v>57801.189999999944</v>
          </cell>
        </row>
      </sheetData>
      <sheetData sheetId="41">
        <row r="832">
          <cell r="AR832">
            <v>14192.11</v>
          </cell>
        </row>
        <row r="836">
          <cell r="D836">
            <v>46202814.969999991</v>
          </cell>
        </row>
        <row r="837">
          <cell r="D837">
            <v>899190.75</v>
          </cell>
        </row>
        <row r="848">
          <cell r="D848">
            <v>16331594.059999999</v>
          </cell>
        </row>
        <row r="849">
          <cell r="D849">
            <v>752596.77</v>
          </cell>
        </row>
        <row r="862">
          <cell r="D862">
            <v>6836821.4100000001</v>
          </cell>
        </row>
        <row r="863">
          <cell r="D863">
            <v>555080.01</v>
          </cell>
        </row>
        <row r="874">
          <cell r="D874">
            <v>1170110.78</v>
          </cell>
        </row>
        <row r="875">
          <cell r="D875">
            <v>55864.51</v>
          </cell>
        </row>
      </sheetData>
      <sheetData sheetId="42">
        <row r="832">
          <cell r="AR832">
            <v>13538.52</v>
          </cell>
        </row>
        <row r="836">
          <cell r="D836">
            <v>46764941.93</v>
          </cell>
        </row>
        <row r="837">
          <cell r="D837">
            <v>881777.97000000626</v>
          </cell>
        </row>
        <row r="848">
          <cell r="D848">
            <v>16912903.870000001</v>
          </cell>
        </row>
        <row r="849">
          <cell r="D849">
            <v>751447.30999999866</v>
          </cell>
        </row>
        <row r="862">
          <cell r="D862">
            <v>6863752.3199999994</v>
          </cell>
        </row>
        <row r="863">
          <cell r="D863">
            <v>530046.91999999899</v>
          </cell>
        </row>
        <row r="874">
          <cell r="D874">
            <v>1235132.45</v>
          </cell>
        </row>
        <row r="875">
          <cell r="D875">
            <v>57741.7</v>
          </cell>
        </row>
      </sheetData>
      <sheetData sheetId="43">
        <row r="832">
          <cell r="AR832">
            <v>13372.21</v>
          </cell>
        </row>
        <row r="836">
          <cell r="D836">
            <v>47809433.900000006</v>
          </cell>
        </row>
        <row r="837">
          <cell r="D837">
            <v>768611.62000000477</v>
          </cell>
        </row>
        <row r="848">
          <cell r="D848">
            <v>17583385.48</v>
          </cell>
        </row>
        <row r="849">
          <cell r="D849">
            <v>687565.91999999806</v>
          </cell>
        </row>
        <row r="862">
          <cell r="D862">
            <v>6802126.2699999996</v>
          </cell>
        </row>
        <row r="863">
          <cell r="D863">
            <v>405621.31999999937</v>
          </cell>
        </row>
        <row r="874">
          <cell r="D874">
            <v>1253798.54</v>
          </cell>
        </row>
        <row r="875">
          <cell r="D875">
            <v>57178.160000000382</v>
          </cell>
        </row>
      </sheetData>
      <sheetData sheetId="44">
        <row r="832">
          <cell r="AR832">
            <v>16931.189999999999</v>
          </cell>
        </row>
        <row r="836">
          <cell r="D836">
            <v>48482707.190000005</v>
          </cell>
        </row>
        <row r="837">
          <cell r="D837">
            <v>896058.82</v>
          </cell>
        </row>
        <row r="848">
          <cell r="D848">
            <v>17991713.710000001</v>
          </cell>
        </row>
        <row r="849">
          <cell r="D849">
            <v>766576.17000000179</v>
          </cell>
        </row>
        <row r="862">
          <cell r="D862">
            <v>6826770.0800000019</v>
          </cell>
        </row>
        <row r="863">
          <cell r="D863">
            <v>417098.36</v>
          </cell>
        </row>
        <row r="874">
          <cell r="D874">
            <v>1269850.76</v>
          </cell>
        </row>
        <row r="875">
          <cell r="D875">
            <v>61891.370000000112</v>
          </cell>
        </row>
      </sheetData>
      <sheetData sheetId="45">
        <row r="832">
          <cell r="AR832">
            <v>14079.86</v>
          </cell>
        </row>
        <row r="836">
          <cell r="D836">
            <v>49513660.640000008</v>
          </cell>
        </row>
        <row r="837">
          <cell r="D837">
            <v>931772.78000000864</v>
          </cell>
        </row>
        <row r="848">
          <cell r="D848">
            <v>18558909.310000002</v>
          </cell>
        </row>
        <row r="849">
          <cell r="D849">
            <v>818770.50000000373</v>
          </cell>
        </row>
        <row r="862">
          <cell r="D862">
            <v>6877799.3400000017</v>
          </cell>
        </row>
        <row r="863">
          <cell r="D863">
            <v>412104.81</v>
          </cell>
        </row>
        <row r="874">
          <cell r="D874">
            <v>1305470.8799999999</v>
          </cell>
        </row>
        <row r="875">
          <cell r="D875">
            <v>68907.050000000279</v>
          </cell>
        </row>
      </sheetData>
      <sheetData sheetId="46">
        <row r="832">
          <cell r="AR832">
            <v>12027.85</v>
          </cell>
        </row>
        <row r="836">
          <cell r="D836">
            <v>49293406.570000015</v>
          </cell>
        </row>
        <row r="837">
          <cell r="D837">
            <v>962243.35000000149</v>
          </cell>
        </row>
        <row r="848">
          <cell r="D848">
            <v>19210813.670000002</v>
          </cell>
        </row>
        <row r="849">
          <cell r="D849">
            <v>862686.6400000006</v>
          </cell>
        </row>
        <row r="862">
          <cell r="D862">
            <v>6944404.4800000014</v>
          </cell>
        </row>
        <row r="863">
          <cell r="D863">
            <v>409591.97</v>
          </cell>
        </row>
        <row r="874">
          <cell r="D874">
            <v>1349411.95</v>
          </cell>
        </row>
        <row r="875">
          <cell r="D875">
            <v>72848.029999999795</v>
          </cell>
        </row>
      </sheetData>
      <sheetData sheetId="47">
        <row r="832">
          <cell r="AR832">
            <v>15240.38</v>
          </cell>
        </row>
        <row r="836">
          <cell r="D836">
            <v>51053077.329999991</v>
          </cell>
        </row>
        <row r="837">
          <cell r="D837">
            <v>1073327.79</v>
          </cell>
        </row>
        <row r="848">
          <cell r="D848">
            <v>19890296.410000004</v>
          </cell>
        </row>
        <row r="849">
          <cell r="D849">
            <v>922931.87000000104</v>
          </cell>
        </row>
        <row r="862">
          <cell r="D862">
            <v>7108842.4800000004</v>
          </cell>
        </row>
        <row r="863">
          <cell r="D863">
            <v>397205.52000000142</v>
          </cell>
        </row>
        <row r="874">
          <cell r="D874">
            <v>1392882.99</v>
          </cell>
        </row>
        <row r="875">
          <cell r="D875">
            <v>76321.65000000014</v>
          </cell>
        </row>
      </sheetData>
      <sheetData sheetId="48">
        <row r="832">
          <cell r="AR832">
            <v>23342.13</v>
          </cell>
        </row>
        <row r="836">
          <cell r="D836">
            <v>52834458.170000002</v>
          </cell>
        </row>
        <row r="837">
          <cell r="D837">
            <v>1025802.6</v>
          </cell>
        </row>
        <row r="848">
          <cell r="D848">
            <v>20679770.559999999</v>
          </cell>
        </row>
        <row r="849">
          <cell r="D849">
            <v>1318169.26</v>
          </cell>
        </row>
        <row r="862">
          <cell r="D862">
            <v>7387245.8399999999</v>
          </cell>
        </row>
        <row r="863">
          <cell r="D863">
            <v>401377.24</v>
          </cell>
        </row>
        <row r="874">
          <cell r="D874">
            <v>1380219.36</v>
          </cell>
        </row>
        <row r="875">
          <cell r="D875">
            <v>77176.110000000102</v>
          </cell>
        </row>
      </sheetData>
      <sheetData sheetId="49">
        <row r="832">
          <cell r="AR832">
            <v>20209.8</v>
          </cell>
        </row>
        <row r="836">
          <cell r="D836">
            <v>54790902.349999994</v>
          </cell>
        </row>
        <row r="837">
          <cell r="D837">
            <v>967637.26999999583</v>
          </cell>
        </row>
        <row r="848">
          <cell r="D848">
            <v>21333731.25</v>
          </cell>
        </row>
        <row r="849">
          <cell r="D849">
            <v>985977.32</v>
          </cell>
        </row>
        <row r="862">
          <cell r="D862">
            <v>7606148.46</v>
          </cell>
        </row>
        <row r="863">
          <cell r="D863">
            <v>366538.26000000071</v>
          </cell>
        </row>
        <row r="874">
          <cell r="D874">
            <v>1441409.69</v>
          </cell>
        </row>
        <row r="875">
          <cell r="D875">
            <v>78667.53</v>
          </cell>
        </row>
      </sheetData>
      <sheetData sheetId="50">
        <row r="832">
          <cell r="AR832">
            <v>24768.59</v>
          </cell>
        </row>
        <row r="836">
          <cell r="D836">
            <v>56076133.489999995</v>
          </cell>
        </row>
        <row r="837">
          <cell r="D837">
            <v>1087556.1100000001</v>
          </cell>
        </row>
        <row r="848">
          <cell r="D848">
            <v>22006120.550000004</v>
          </cell>
        </row>
        <row r="849">
          <cell r="D849">
            <v>1039495.07</v>
          </cell>
        </row>
        <row r="862">
          <cell r="D862">
            <v>7783184.8599999994</v>
          </cell>
        </row>
        <row r="863">
          <cell r="D863">
            <v>354619.80000000075</v>
          </cell>
        </row>
        <row r="874">
          <cell r="D874">
            <v>1496379.43</v>
          </cell>
        </row>
        <row r="875">
          <cell r="D875">
            <v>82322.100000000093</v>
          </cell>
        </row>
      </sheetData>
      <sheetData sheetId="51">
        <row r="832">
          <cell r="AR832">
            <v>36447.85</v>
          </cell>
        </row>
        <row r="836">
          <cell r="D836">
            <v>56878501.560000002</v>
          </cell>
        </row>
        <row r="837">
          <cell r="D837">
            <v>939952.78999999911</v>
          </cell>
        </row>
        <row r="848">
          <cell r="D848">
            <v>22828168.150000002</v>
          </cell>
        </row>
        <row r="849">
          <cell r="D849">
            <v>1037288.77</v>
          </cell>
        </row>
        <row r="862">
          <cell r="D862">
            <v>7996137.8600000003</v>
          </cell>
        </row>
        <row r="863">
          <cell r="D863">
            <v>353146.73</v>
          </cell>
        </row>
        <row r="874">
          <cell r="D874">
            <v>1538272.48</v>
          </cell>
        </row>
        <row r="875">
          <cell r="D875">
            <v>81723.889999999898</v>
          </cell>
        </row>
      </sheetData>
      <sheetData sheetId="52">
        <row r="832">
          <cell r="AR832">
            <v>29704.99</v>
          </cell>
        </row>
        <row r="836">
          <cell r="D836">
            <v>58022288.590000018</v>
          </cell>
        </row>
        <row r="837">
          <cell r="D837">
            <v>1015274.1300000101</v>
          </cell>
        </row>
        <row r="848">
          <cell r="D848">
            <v>23793424.309999999</v>
          </cell>
        </row>
        <row r="849">
          <cell r="D849">
            <v>1067784.23</v>
          </cell>
        </row>
        <row r="862">
          <cell r="D862">
            <v>8265190.3899999997</v>
          </cell>
        </row>
        <row r="863">
          <cell r="D863">
            <v>344722.05</v>
          </cell>
        </row>
        <row r="874">
          <cell r="D874">
            <v>1584449.72</v>
          </cell>
        </row>
        <row r="875">
          <cell r="D875">
            <v>85444.52</v>
          </cell>
        </row>
      </sheetData>
      <sheetData sheetId="53">
        <row r="832">
          <cell r="AR832">
            <v>23274.86</v>
          </cell>
        </row>
        <row r="836">
          <cell r="D836">
            <v>59483471.739999995</v>
          </cell>
        </row>
        <row r="837">
          <cell r="D837">
            <v>1014412.44</v>
          </cell>
        </row>
        <row r="848">
          <cell r="D848">
            <v>24543334.300000001</v>
          </cell>
        </row>
        <row r="849">
          <cell r="D849">
            <v>1160331.01</v>
          </cell>
        </row>
        <row r="862">
          <cell r="D862">
            <v>7722408.5600000015</v>
          </cell>
        </row>
        <row r="863">
          <cell r="D863">
            <v>342079.58</v>
          </cell>
        </row>
        <row r="874">
          <cell r="D874">
            <v>1626788.64</v>
          </cell>
        </row>
        <row r="875">
          <cell r="D875">
            <v>85493.03</v>
          </cell>
        </row>
      </sheetData>
      <sheetData sheetId="54">
        <row r="832">
          <cell r="AR832">
            <v>28383.87</v>
          </cell>
        </row>
        <row r="836">
          <cell r="D836">
            <v>61300884.710000001</v>
          </cell>
        </row>
        <row r="837">
          <cell r="D837">
            <v>970589.68999999762</v>
          </cell>
        </row>
        <row r="848">
          <cell r="D848">
            <v>25397244.630000003</v>
          </cell>
        </row>
        <row r="849">
          <cell r="D849">
            <v>1214574.18</v>
          </cell>
        </row>
        <row r="862">
          <cell r="D862">
            <v>7670033.830000001</v>
          </cell>
        </row>
        <row r="863">
          <cell r="D863">
            <v>340590.41</v>
          </cell>
        </row>
        <row r="874">
          <cell r="D874">
            <v>1653904</v>
          </cell>
        </row>
        <row r="875">
          <cell r="D875">
            <v>87212.110000000102</v>
          </cell>
        </row>
      </sheetData>
      <sheetData sheetId="55">
        <row r="832">
          <cell r="AR832">
            <v>27509.06</v>
          </cell>
        </row>
        <row r="836">
          <cell r="D836">
            <v>62336638.349999994</v>
          </cell>
        </row>
        <row r="837">
          <cell r="D837">
            <v>934196.03000000119</v>
          </cell>
        </row>
        <row r="848">
          <cell r="D848">
            <v>26299944.860000003</v>
          </cell>
        </row>
        <row r="849">
          <cell r="D849">
            <v>1186164.25</v>
          </cell>
        </row>
        <row r="862">
          <cell r="D862">
            <v>7537038.1799999997</v>
          </cell>
        </row>
        <row r="863">
          <cell r="D863">
            <v>336175.51</v>
          </cell>
        </row>
        <row r="874">
          <cell r="D874">
            <v>1676858.01</v>
          </cell>
        </row>
        <row r="875">
          <cell r="D875">
            <v>90090.630000000121</v>
          </cell>
        </row>
      </sheetData>
      <sheetData sheetId="56">
        <row r="835">
          <cell r="AR835">
            <v>32492</v>
          </cell>
        </row>
        <row r="839">
          <cell r="D839">
            <v>62703927.75</v>
          </cell>
        </row>
        <row r="840">
          <cell r="D840">
            <v>1035127.97</v>
          </cell>
        </row>
        <row r="851">
          <cell r="D851">
            <v>26888267.189999998</v>
          </cell>
        </row>
        <row r="852">
          <cell r="D852">
            <v>1281542.1499999999</v>
          </cell>
        </row>
        <row r="865">
          <cell r="D865">
            <v>7755646.2500000009</v>
          </cell>
        </row>
        <row r="866">
          <cell r="D866">
            <v>339083.19</v>
          </cell>
        </row>
        <row r="877">
          <cell r="D877">
            <v>1710183.08</v>
          </cell>
        </row>
        <row r="878">
          <cell r="D878">
            <v>94427.530000000261</v>
          </cell>
        </row>
      </sheetData>
      <sheetData sheetId="57">
        <row r="835">
          <cell r="AR835">
            <v>28116.57</v>
          </cell>
        </row>
        <row r="839">
          <cell r="D839">
            <v>64152400.659999996</v>
          </cell>
        </row>
        <row r="840">
          <cell r="D840">
            <v>1094490.2099999934</v>
          </cell>
        </row>
        <row r="851">
          <cell r="D851">
            <v>27592361.519999996</v>
          </cell>
        </row>
        <row r="852">
          <cell r="D852">
            <v>1363347.03</v>
          </cell>
        </row>
        <row r="865">
          <cell r="D865">
            <v>7951894.3299999973</v>
          </cell>
        </row>
        <row r="866">
          <cell r="D866">
            <v>318535.37</v>
          </cell>
        </row>
        <row r="877">
          <cell r="D877">
            <v>1723015.41</v>
          </cell>
        </row>
        <row r="878">
          <cell r="D878">
            <v>99524.260000000242</v>
          </cell>
        </row>
      </sheetData>
      <sheetData sheetId="58">
        <row r="835">
          <cell r="AR835">
            <v>23996.16</v>
          </cell>
        </row>
        <row r="839">
          <cell r="D839">
            <v>65318242.249999993</v>
          </cell>
        </row>
        <row r="840">
          <cell r="D840">
            <v>1092959.9999999925</v>
          </cell>
        </row>
        <row r="851">
          <cell r="D851">
            <v>28660461.380000003</v>
          </cell>
        </row>
        <row r="852">
          <cell r="D852">
            <v>1417731.76</v>
          </cell>
        </row>
        <row r="865">
          <cell r="D865">
            <v>8193154.0900000008</v>
          </cell>
        </row>
        <row r="866">
          <cell r="D866">
            <v>319681.19999999925</v>
          </cell>
        </row>
        <row r="877">
          <cell r="D877">
            <v>1776393.23</v>
          </cell>
        </row>
        <row r="878">
          <cell r="D878">
            <v>104811.46</v>
          </cell>
        </row>
      </sheetData>
      <sheetData sheetId="59">
        <row r="835">
          <cell r="AR835">
            <v>31366.28</v>
          </cell>
        </row>
        <row r="839">
          <cell r="D839">
            <v>65944724.449999981</v>
          </cell>
        </row>
        <row r="840">
          <cell r="D840">
            <v>1251779.1399999999</v>
          </cell>
        </row>
        <row r="851">
          <cell r="D851">
            <v>29652169.919999998</v>
          </cell>
        </row>
        <row r="852">
          <cell r="D852">
            <v>1493833.42</v>
          </cell>
        </row>
        <row r="865">
          <cell r="D865">
            <v>8396700.1399999987</v>
          </cell>
        </row>
        <row r="866">
          <cell r="D866">
            <v>324153.0299999984</v>
          </cell>
        </row>
        <row r="877">
          <cell r="D877">
            <v>1803909.81</v>
          </cell>
        </row>
        <row r="878">
          <cell r="D878">
            <v>107637.08</v>
          </cell>
        </row>
      </sheetData>
      <sheetData sheetId="60">
        <row r="835">
          <cell r="AR835">
            <v>27366.080000000002</v>
          </cell>
        </row>
        <row r="839">
          <cell r="D839">
            <v>67924329.339999989</v>
          </cell>
        </row>
        <row r="840">
          <cell r="D840">
            <v>1206868.3099999949</v>
          </cell>
        </row>
        <row r="851">
          <cell r="D851">
            <v>30375334.740000002</v>
          </cell>
        </row>
        <row r="852">
          <cell r="D852">
            <v>1533770.46</v>
          </cell>
        </row>
        <row r="865">
          <cell r="D865">
            <v>8660400.8300000001</v>
          </cell>
        </row>
        <row r="866">
          <cell r="D866">
            <v>324979.84000000003</v>
          </cell>
        </row>
        <row r="877">
          <cell r="D877">
            <v>1816627.43</v>
          </cell>
        </row>
        <row r="878">
          <cell r="D878">
            <v>108182.8</v>
          </cell>
        </row>
      </sheetData>
      <sheetData sheetId="61">
        <row r="835">
          <cell r="AR835">
            <v>28139.61</v>
          </cell>
        </row>
        <row r="839">
          <cell r="D839">
            <v>69314435.49000001</v>
          </cell>
        </row>
        <row r="840">
          <cell r="D840">
            <v>1243942.45</v>
          </cell>
        </row>
        <row r="851">
          <cell r="D851">
            <v>31128380.899999995</v>
          </cell>
        </row>
        <row r="852">
          <cell r="D852">
            <v>1649572.53</v>
          </cell>
        </row>
        <row r="865">
          <cell r="D865">
            <v>8553689.2000000011</v>
          </cell>
        </row>
        <row r="866">
          <cell r="D866">
            <v>324459.95</v>
          </cell>
        </row>
        <row r="877">
          <cell r="D877">
            <v>1828293.99</v>
          </cell>
        </row>
        <row r="878">
          <cell r="D878">
            <v>114082.77</v>
          </cell>
        </row>
      </sheetData>
      <sheetData sheetId="62">
        <row r="835">
          <cell r="AR835">
            <v>21897.21</v>
          </cell>
        </row>
        <row r="839">
          <cell r="D839">
            <v>70830368.120000005</v>
          </cell>
        </row>
        <row r="840">
          <cell r="D840">
            <v>1359729.150000006</v>
          </cell>
        </row>
        <row r="851">
          <cell r="D851">
            <v>31919717.600000009</v>
          </cell>
        </row>
        <row r="852">
          <cell r="D852">
            <v>1723694.04</v>
          </cell>
        </row>
        <row r="865">
          <cell r="D865">
            <v>8389284.5</v>
          </cell>
        </row>
        <row r="866">
          <cell r="D866">
            <v>353848.81</v>
          </cell>
        </row>
        <row r="877">
          <cell r="D877">
            <v>1843454.4</v>
          </cell>
        </row>
        <row r="878">
          <cell r="D878">
            <v>119648.81</v>
          </cell>
        </row>
      </sheetData>
      <sheetData sheetId="63">
        <row r="835">
          <cell r="AR835">
            <v>19475.490000000002</v>
          </cell>
        </row>
        <row r="839">
          <cell r="D839">
            <v>72415406.420000002</v>
          </cell>
        </row>
        <row r="840">
          <cell r="D840">
            <v>1390064.5800000131</v>
          </cell>
        </row>
        <row r="851">
          <cell r="D851">
            <v>32610949.709999993</v>
          </cell>
        </row>
        <row r="852">
          <cell r="D852">
            <v>1746819.84</v>
          </cell>
        </row>
        <row r="865">
          <cell r="D865">
            <v>8592727.6799999978</v>
          </cell>
        </row>
        <row r="866">
          <cell r="D866">
            <v>341149.94999999832</v>
          </cell>
        </row>
        <row r="877">
          <cell r="D877">
            <v>1853460.63</v>
          </cell>
        </row>
        <row r="878">
          <cell r="D878">
            <v>119346.18</v>
          </cell>
        </row>
      </sheetData>
      <sheetData sheetId="64">
        <row r="835">
          <cell r="AR835">
            <v>18583.34</v>
          </cell>
        </row>
        <row r="839">
          <cell r="D839">
            <v>74229536.780000016</v>
          </cell>
        </row>
        <row r="840">
          <cell r="D840">
            <v>1419022.5400000066</v>
          </cell>
        </row>
        <row r="851">
          <cell r="D851">
            <v>33287189.319999997</v>
          </cell>
        </row>
        <row r="852">
          <cell r="D852">
            <v>1866279.95</v>
          </cell>
        </row>
        <row r="865">
          <cell r="D865">
            <v>8788131.3300000001</v>
          </cell>
        </row>
        <row r="866">
          <cell r="D866">
            <v>351086.22000000067</v>
          </cell>
        </row>
        <row r="877">
          <cell r="D877">
            <v>1890447.45</v>
          </cell>
        </row>
        <row r="878">
          <cell r="D878">
            <v>131749.74</v>
          </cell>
        </row>
      </sheetData>
      <sheetData sheetId="65">
        <row r="835">
          <cell r="AR835">
            <v>23868.86</v>
          </cell>
        </row>
        <row r="839">
          <cell r="D839">
            <v>75031401.280000001</v>
          </cell>
        </row>
        <row r="840">
          <cell r="D840">
            <v>1493208.53</v>
          </cell>
        </row>
        <row r="851">
          <cell r="D851">
            <v>33853922.719999999</v>
          </cell>
        </row>
        <row r="852">
          <cell r="D852">
            <v>1945512.11</v>
          </cell>
        </row>
        <row r="865">
          <cell r="D865">
            <v>9000805.9700000007</v>
          </cell>
        </row>
        <row r="866">
          <cell r="D866">
            <v>365975.27999999933</v>
          </cell>
        </row>
        <row r="877">
          <cell r="D877">
            <v>1925655.74</v>
          </cell>
        </row>
        <row r="878">
          <cell r="D878">
            <v>134230.95000000001</v>
          </cell>
        </row>
      </sheetData>
      <sheetData sheetId="66">
        <row r="835">
          <cell r="AR835">
            <v>23413.24</v>
          </cell>
        </row>
        <row r="839">
          <cell r="D839">
            <v>77276866.729999989</v>
          </cell>
        </row>
        <row r="840">
          <cell r="D840">
            <v>1626395.8699999899</v>
          </cell>
        </row>
        <row r="851">
          <cell r="D851">
            <v>34361631.18999999</v>
          </cell>
        </row>
        <row r="852">
          <cell r="D852">
            <v>2056501.52</v>
          </cell>
        </row>
        <row r="865">
          <cell r="D865">
            <v>8889791.3900000006</v>
          </cell>
        </row>
        <row r="866">
          <cell r="D866">
            <v>379450.8900000006</v>
          </cell>
        </row>
        <row r="877">
          <cell r="D877">
            <v>1953687.83</v>
          </cell>
        </row>
        <row r="878">
          <cell r="D878">
            <v>140090.20000000001</v>
          </cell>
        </row>
      </sheetData>
      <sheetData sheetId="67">
        <row r="836">
          <cell r="AR836">
            <v>18021.650000000001</v>
          </cell>
        </row>
        <row r="840">
          <cell r="D840">
            <v>77444180.320000008</v>
          </cell>
        </row>
        <row r="841">
          <cell r="D841">
            <v>1565427.86</v>
          </cell>
        </row>
        <row r="852">
          <cell r="D852">
            <v>34912636.650000013</v>
          </cell>
        </row>
        <row r="853">
          <cell r="D853">
            <v>1982254.4200000092</v>
          </cell>
        </row>
        <row r="866">
          <cell r="D866">
            <v>8766053.4400000013</v>
          </cell>
        </row>
        <row r="867">
          <cell r="D867">
            <v>368530.61000000127</v>
          </cell>
        </row>
        <row r="878">
          <cell r="D878">
            <v>1965784.85</v>
          </cell>
        </row>
        <row r="879">
          <cell r="D879">
            <v>137179.25</v>
          </cell>
        </row>
      </sheetData>
      <sheetData sheetId="68">
        <row r="871">
          <cell r="AR871">
            <v>24355.11</v>
          </cell>
        </row>
        <row r="875">
          <cell r="D875">
            <v>77398626.809999987</v>
          </cell>
        </row>
        <row r="876">
          <cell r="D876">
            <v>1715575.86</v>
          </cell>
        </row>
        <row r="887">
          <cell r="D887">
            <v>35187139.24000001</v>
          </cell>
        </row>
        <row r="888">
          <cell r="D888">
            <v>2134632.9300000072</v>
          </cell>
        </row>
        <row r="901">
          <cell r="D901">
            <v>8927119.7599999979</v>
          </cell>
        </row>
        <row r="902">
          <cell r="D902">
            <v>394801.16999999806</v>
          </cell>
        </row>
        <row r="913">
          <cell r="D913">
            <v>1964756.22</v>
          </cell>
        </row>
        <row r="914">
          <cell r="D914">
            <v>145205.54</v>
          </cell>
        </row>
      </sheetData>
      <sheetData sheetId="69">
        <row r="872">
          <cell r="AR872">
            <v>22886.02</v>
          </cell>
        </row>
        <row r="876">
          <cell r="D876">
            <v>78465145.890000015</v>
          </cell>
        </row>
        <row r="877">
          <cell r="D877">
            <v>1837848.91</v>
          </cell>
        </row>
        <row r="888">
          <cell r="D888">
            <v>35500521.560000002</v>
          </cell>
        </row>
        <row r="889">
          <cell r="D889">
            <v>2270011.6800000002</v>
          </cell>
        </row>
        <row r="902">
          <cell r="D902">
            <v>9138301.4899999984</v>
          </cell>
        </row>
        <row r="903">
          <cell r="D903">
            <v>364193.28999999911</v>
          </cell>
        </row>
        <row r="914">
          <cell r="D914">
            <v>1982062.38</v>
          </cell>
        </row>
        <row r="915">
          <cell r="D915">
            <v>147326.93</v>
          </cell>
        </row>
      </sheetData>
      <sheetData sheetId="70">
        <row r="871">
          <cell r="AR871">
            <v>24986.47</v>
          </cell>
        </row>
        <row r="875">
          <cell r="D875">
            <v>79489357.36999999</v>
          </cell>
        </row>
        <row r="876">
          <cell r="D876">
            <v>1995578.7600000054</v>
          </cell>
        </row>
        <row r="887">
          <cell r="D887">
            <v>35856457.119999997</v>
          </cell>
        </row>
        <row r="888">
          <cell r="D888">
            <v>2540257.91</v>
          </cell>
        </row>
        <row r="901">
          <cell r="D901">
            <v>9327157.4499999993</v>
          </cell>
        </row>
        <row r="902">
          <cell r="D902">
            <v>371165.04999999888</v>
          </cell>
        </row>
        <row r="913">
          <cell r="D913">
            <v>1995126.43</v>
          </cell>
        </row>
        <row r="914">
          <cell r="D914">
            <v>160714.97</v>
          </cell>
        </row>
      </sheetData>
      <sheetData sheetId="71">
        <row r="871">
          <cell r="AR871">
            <v>29606.35</v>
          </cell>
        </row>
        <row r="875">
          <cell r="D875">
            <v>80090101.60999997</v>
          </cell>
        </row>
        <row r="876">
          <cell r="D876">
            <v>2014557.1799999923</v>
          </cell>
        </row>
        <row r="887">
          <cell r="D887">
            <v>36442346.359999999</v>
          </cell>
        </row>
        <row r="888">
          <cell r="D888">
            <v>2607731.9700000002</v>
          </cell>
        </row>
        <row r="901">
          <cell r="D901">
            <v>9377676.0599999987</v>
          </cell>
        </row>
        <row r="902">
          <cell r="D902">
            <v>369400.61999999918</v>
          </cell>
        </row>
        <row r="913">
          <cell r="D913">
            <v>2053962.92</v>
          </cell>
        </row>
        <row r="914">
          <cell r="D914">
            <v>163075</v>
          </cell>
        </row>
      </sheetData>
      <sheetData sheetId="72">
        <row r="871">
          <cell r="AR871">
            <v>36419.43</v>
          </cell>
        </row>
        <row r="875">
          <cell r="D875">
            <v>81085389.639999986</v>
          </cell>
        </row>
        <row r="876">
          <cell r="D876">
            <v>2198083.7599999905</v>
          </cell>
        </row>
        <row r="887">
          <cell r="D887">
            <v>36955916.829999998</v>
          </cell>
        </row>
        <row r="888">
          <cell r="D888">
            <v>2659095.0100000054</v>
          </cell>
        </row>
        <row r="901">
          <cell r="D901">
            <v>9246929.839999998</v>
          </cell>
        </row>
        <row r="902">
          <cell r="D902">
            <v>377309.32</v>
          </cell>
        </row>
        <row r="913">
          <cell r="D913">
            <v>2107008.38</v>
          </cell>
        </row>
        <row r="914">
          <cell r="D914">
            <v>162498.51999999999</v>
          </cell>
        </row>
      </sheetData>
      <sheetData sheetId="73">
        <row r="871">
          <cell r="AR871">
            <v>26133.72</v>
          </cell>
        </row>
        <row r="875">
          <cell r="D875">
            <v>83819390.699999988</v>
          </cell>
        </row>
        <row r="876">
          <cell r="D876">
            <v>2214873.849999994</v>
          </cell>
        </row>
        <row r="887">
          <cell r="D887">
            <v>37106301.979999997</v>
          </cell>
        </row>
        <row r="888">
          <cell r="D888">
            <v>2529976.1399999931</v>
          </cell>
        </row>
        <row r="901">
          <cell r="D901">
            <v>9481180.3600000013</v>
          </cell>
        </row>
        <row r="902">
          <cell r="D902">
            <v>376541.36999999918</v>
          </cell>
        </row>
        <row r="913">
          <cell r="D913">
            <v>2190427.64</v>
          </cell>
        </row>
        <row r="914">
          <cell r="D914">
            <v>163790.94</v>
          </cell>
        </row>
      </sheetData>
      <sheetData sheetId="74">
        <row r="871">
          <cell r="AR871">
            <v>26484.17</v>
          </cell>
        </row>
        <row r="875">
          <cell r="D875">
            <v>84714329.219999999</v>
          </cell>
        </row>
        <row r="876">
          <cell r="D876">
            <v>2276983</v>
          </cell>
        </row>
        <row r="887">
          <cell r="D887">
            <v>37609433.909999996</v>
          </cell>
        </row>
        <row r="888">
          <cell r="D888">
            <v>2562855.16</v>
          </cell>
        </row>
        <row r="901">
          <cell r="D901">
            <v>9756445.9100000039</v>
          </cell>
        </row>
        <row r="902">
          <cell r="D902">
            <v>378180.40000000224</v>
          </cell>
        </row>
        <row r="913">
          <cell r="D913">
            <v>2257615.9300000002</v>
          </cell>
        </row>
        <row r="914">
          <cell r="D914">
            <v>161937.48000000001</v>
          </cell>
        </row>
      </sheetData>
      <sheetData sheetId="75">
        <row r="871">
          <cell r="AR871">
            <v>27467.51</v>
          </cell>
        </row>
        <row r="875">
          <cell r="D875">
            <v>86387581.550000012</v>
          </cell>
        </row>
        <row r="876">
          <cell r="D876">
            <v>2396294.3000000119</v>
          </cell>
        </row>
        <row r="887">
          <cell r="D887">
            <v>37981101.949999996</v>
          </cell>
        </row>
        <row r="888">
          <cell r="D888">
            <v>2824357.22</v>
          </cell>
        </row>
        <row r="901">
          <cell r="D901">
            <v>9574925.3900000006</v>
          </cell>
        </row>
        <row r="902">
          <cell r="D902">
            <v>384980.30000000075</v>
          </cell>
        </row>
        <row r="913">
          <cell r="D913">
            <v>2314221.37</v>
          </cell>
        </row>
        <row r="914">
          <cell r="D914">
            <v>173324.79</v>
          </cell>
        </row>
      </sheetData>
      <sheetData sheetId="76">
        <row r="871">
          <cell r="AR871">
            <v>27599.55</v>
          </cell>
        </row>
        <row r="875">
          <cell r="D875">
            <v>88891331.439999998</v>
          </cell>
        </row>
        <row r="876">
          <cell r="D876">
            <v>2409425.63</v>
          </cell>
        </row>
        <row r="887">
          <cell r="D887">
            <v>38395135.239999995</v>
          </cell>
        </row>
        <row r="888">
          <cell r="D888">
            <v>2836618.0699999928</v>
          </cell>
        </row>
        <row r="901">
          <cell r="D901">
            <v>9799984.0500000007</v>
          </cell>
        </row>
        <row r="902">
          <cell r="D902">
            <v>390471.59000000171</v>
          </cell>
        </row>
        <row r="913">
          <cell r="D913">
            <v>2381885.59</v>
          </cell>
        </row>
        <row r="914">
          <cell r="D914">
            <v>180010.29</v>
          </cell>
        </row>
      </sheetData>
      <sheetData sheetId="77">
        <row r="871">
          <cell r="AR871">
            <v>30483.360000000001</v>
          </cell>
        </row>
        <row r="875">
          <cell r="D875">
            <v>91839161.680000007</v>
          </cell>
        </row>
        <row r="876">
          <cell r="D876">
            <v>2504232.34</v>
          </cell>
        </row>
        <row r="887">
          <cell r="D887">
            <v>38749216.899999999</v>
          </cell>
        </row>
        <row r="888">
          <cell r="D888">
            <v>2852833.47</v>
          </cell>
        </row>
        <row r="901">
          <cell r="D901">
            <v>10015514.24</v>
          </cell>
        </row>
        <row r="902">
          <cell r="D902">
            <v>400077.52999999933</v>
          </cell>
        </row>
        <row r="913">
          <cell r="D913">
            <v>2424621.7200000002</v>
          </cell>
        </row>
        <row r="914">
          <cell r="D914">
            <v>168436.22</v>
          </cell>
        </row>
      </sheetData>
      <sheetData sheetId="78">
        <row r="871">
          <cell r="AR871">
            <v>29475.37</v>
          </cell>
        </row>
        <row r="875">
          <cell r="D875">
            <v>93662205.609999985</v>
          </cell>
        </row>
        <row r="876">
          <cell r="D876">
            <v>2723118.03</v>
          </cell>
        </row>
        <row r="887">
          <cell r="D887">
            <v>38946635.979999997</v>
          </cell>
        </row>
        <row r="888">
          <cell r="D888">
            <v>3083154.75</v>
          </cell>
        </row>
        <row r="901">
          <cell r="D901">
            <v>9944110.3400000036</v>
          </cell>
        </row>
        <row r="902">
          <cell r="D902">
            <v>417539.93000000156</v>
          </cell>
        </row>
        <row r="913">
          <cell r="D913">
            <v>2781902.76</v>
          </cell>
        </row>
        <row r="914">
          <cell r="D914">
            <v>200031.05</v>
          </cell>
        </row>
      </sheetData>
      <sheetData sheetId="79">
        <row r="871">
          <cell r="AR871">
            <v>28918.5</v>
          </cell>
        </row>
        <row r="875">
          <cell r="D875">
            <v>93072217.479999989</v>
          </cell>
        </row>
        <row r="876">
          <cell r="D876">
            <v>2506001.61</v>
          </cell>
        </row>
        <row r="887">
          <cell r="D887">
            <v>38970088.360000007</v>
          </cell>
        </row>
        <row r="888">
          <cell r="D888">
            <v>2834271.7</v>
          </cell>
        </row>
        <row r="901">
          <cell r="D901">
            <v>9678382.7800000012</v>
          </cell>
        </row>
        <row r="902">
          <cell r="D902">
            <v>418474.35000000149</v>
          </cell>
        </row>
        <row r="913">
          <cell r="D913">
            <v>3061367.43</v>
          </cell>
        </row>
        <row r="914">
          <cell r="D914">
            <v>188573.49</v>
          </cell>
        </row>
      </sheetData>
      <sheetData sheetId="80">
        <row r="871">
          <cell r="AR871">
            <v>35309.01</v>
          </cell>
        </row>
        <row r="875">
          <cell r="D875">
            <v>93050152.88000001</v>
          </cell>
        </row>
        <row r="876">
          <cell r="D876">
            <v>2799552.9599999934</v>
          </cell>
        </row>
        <row r="887">
          <cell r="D887">
            <v>38738517.25</v>
          </cell>
        </row>
        <row r="888">
          <cell r="D888">
            <v>3011555.59</v>
          </cell>
        </row>
        <row r="901">
          <cell r="D901">
            <v>9826345.4799999986</v>
          </cell>
        </row>
        <row r="902">
          <cell r="D902">
            <v>434279.58999999799</v>
          </cell>
        </row>
        <row r="913">
          <cell r="D913">
            <v>3108102.84</v>
          </cell>
        </row>
        <row r="914">
          <cell r="D914">
            <v>204552.12</v>
          </cell>
        </row>
      </sheetData>
      <sheetData sheetId="81">
        <row r="871">
          <cell r="AR871">
            <v>31943.31</v>
          </cell>
        </row>
        <row r="875">
          <cell r="D875">
            <v>93381536.340000004</v>
          </cell>
        </row>
        <row r="876">
          <cell r="D876">
            <v>2892244.6099999845</v>
          </cell>
        </row>
        <row r="887">
          <cell r="D887">
            <v>38556754.100000001</v>
          </cell>
        </row>
        <row r="888">
          <cell r="D888">
            <v>3116574.4</v>
          </cell>
        </row>
        <row r="901">
          <cell r="D901">
            <v>9994925.8300000019</v>
          </cell>
        </row>
        <row r="902">
          <cell r="D902">
            <v>444911.78000000119</v>
          </cell>
        </row>
        <row r="913">
          <cell r="D913">
            <v>3186771.89</v>
          </cell>
        </row>
        <row r="914">
          <cell r="D914">
            <v>214470.68</v>
          </cell>
        </row>
      </sheetData>
      <sheetData sheetId="82">
        <row r="871">
          <cell r="AR871">
            <v>38017.24</v>
          </cell>
        </row>
        <row r="875">
          <cell r="D875">
            <v>93603588.00999999</v>
          </cell>
        </row>
        <row r="876">
          <cell r="D876">
            <v>2944152.34</v>
          </cell>
        </row>
        <row r="887">
          <cell r="D887">
            <v>38333509.020000011</v>
          </cell>
        </row>
        <row r="888">
          <cell r="D888">
            <v>3113567.23</v>
          </cell>
        </row>
        <row r="901">
          <cell r="D901">
            <v>9678411.8099999987</v>
          </cell>
        </row>
        <row r="902">
          <cell r="D902">
            <v>451134.09</v>
          </cell>
        </row>
        <row r="913">
          <cell r="D913">
            <v>3261093.63</v>
          </cell>
        </row>
        <row r="914">
          <cell r="D914">
            <v>214688.27</v>
          </cell>
        </row>
      </sheetData>
      <sheetData sheetId="83">
        <row r="871">
          <cell r="AR871">
            <v>56515.29</v>
          </cell>
        </row>
        <row r="875">
          <cell r="D875">
            <v>93558720.739999995</v>
          </cell>
        </row>
        <row r="876">
          <cell r="D876">
            <v>3051667.02</v>
          </cell>
        </row>
        <row r="887">
          <cell r="D887">
            <v>38155247.840000004</v>
          </cell>
        </row>
        <row r="888">
          <cell r="D888">
            <v>3196404.650000006</v>
          </cell>
        </row>
        <row r="901">
          <cell r="D901">
            <v>9859688.3100000005</v>
          </cell>
        </row>
        <row r="902">
          <cell r="D902">
            <v>458888.80999999866</v>
          </cell>
        </row>
        <row r="913">
          <cell r="D913">
            <v>3344055.2</v>
          </cell>
        </row>
        <row r="914">
          <cell r="D914">
            <v>222248.97</v>
          </cell>
        </row>
      </sheetData>
      <sheetData sheetId="84">
        <row r="871">
          <cell r="AR871">
            <v>57503.54</v>
          </cell>
        </row>
        <row r="875">
          <cell r="D875">
            <v>95713977.570000008</v>
          </cell>
        </row>
        <row r="876">
          <cell r="D876">
            <v>3128728.4900000095</v>
          </cell>
        </row>
        <row r="887">
          <cell r="D887">
            <v>38004351.469999999</v>
          </cell>
        </row>
        <row r="888">
          <cell r="D888">
            <v>3194873.83</v>
          </cell>
        </row>
        <row r="901">
          <cell r="D901">
            <v>9612085.660000002</v>
          </cell>
        </row>
        <row r="902">
          <cell r="D902">
            <v>473802.77000000142</v>
          </cell>
        </row>
        <row r="913">
          <cell r="D913">
            <v>3417549.44</v>
          </cell>
        </row>
        <row r="914">
          <cell r="D914">
            <v>231212.07</v>
          </cell>
        </row>
      </sheetData>
      <sheetData sheetId="85">
        <row r="871">
          <cell r="AR871">
            <v>39472.019999999997</v>
          </cell>
        </row>
        <row r="875">
          <cell r="D875">
            <v>96153163.010000005</v>
          </cell>
        </row>
        <row r="876">
          <cell r="D876">
            <v>3133288.0200000107</v>
          </cell>
        </row>
        <row r="887">
          <cell r="D887">
            <v>38037473.210000008</v>
          </cell>
        </row>
        <row r="888">
          <cell r="D888">
            <v>3092814.6800000072</v>
          </cell>
        </row>
        <row r="901">
          <cell r="D901">
            <v>9756872.4299999997</v>
          </cell>
        </row>
        <row r="902">
          <cell r="D902">
            <v>449916.73</v>
          </cell>
        </row>
        <row r="913">
          <cell r="D913">
            <v>3483108.69</v>
          </cell>
        </row>
        <row r="914">
          <cell r="D914">
            <v>229927.85</v>
          </cell>
        </row>
      </sheetData>
      <sheetData sheetId="86">
        <row r="871">
          <cell r="AR871">
            <v>41219.78</v>
          </cell>
        </row>
        <row r="875">
          <cell r="D875">
            <v>95558157.980000019</v>
          </cell>
        </row>
        <row r="876">
          <cell r="D876">
            <v>3148092.7500000149</v>
          </cell>
        </row>
        <row r="887">
          <cell r="D887">
            <v>38099076.930000015</v>
          </cell>
        </row>
        <row r="888">
          <cell r="D888">
            <v>2933974.3100000098</v>
          </cell>
        </row>
        <row r="901">
          <cell r="D901">
            <v>9983368.0999999978</v>
          </cell>
        </row>
        <row r="902">
          <cell r="D902">
            <v>450561.06999999844</v>
          </cell>
        </row>
        <row r="913">
          <cell r="D913">
            <v>3554656.29</v>
          </cell>
        </row>
        <row r="914">
          <cell r="D914">
            <v>220238.78</v>
          </cell>
        </row>
      </sheetData>
      <sheetData sheetId="87">
        <row r="871">
          <cell r="AR871">
            <v>54635.12</v>
          </cell>
        </row>
        <row r="875">
          <cell r="D875">
            <v>93735864.480000019</v>
          </cell>
        </row>
        <row r="876">
          <cell r="D876">
            <v>3253431.900000006</v>
          </cell>
        </row>
        <row r="887">
          <cell r="D887">
            <v>38277692.409999996</v>
          </cell>
        </row>
        <row r="888">
          <cell r="D888">
            <v>3031848.91</v>
          </cell>
        </row>
        <row r="901">
          <cell r="D901">
            <v>9835363.6099999975</v>
          </cell>
        </row>
        <row r="902">
          <cell r="D902">
            <v>465927.3599999994</v>
          </cell>
        </row>
        <row r="913">
          <cell r="D913">
            <v>3626114.29</v>
          </cell>
        </row>
        <row r="914">
          <cell r="D914">
            <v>233032.01</v>
          </cell>
        </row>
      </sheetData>
      <sheetData sheetId="88">
        <row r="871">
          <cell r="AR871">
            <v>40176.080000000002</v>
          </cell>
        </row>
        <row r="875">
          <cell r="D875">
            <v>93301899.230000019</v>
          </cell>
        </row>
        <row r="876">
          <cell r="D876">
            <v>3101505.16</v>
          </cell>
        </row>
        <row r="887">
          <cell r="D887">
            <v>38361152.670000002</v>
          </cell>
        </row>
        <row r="888">
          <cell r="D888">
            <v>2876345.98</v>
          </cell>
        </row>
        <row r="901">
          <cell r="D901">
            <v>10135573.680000003</v>
          </cell>
        </row>
        <row r="902">
          <cell r="D902">
            <v>467249.56000000238</v>
          </cell>
        </row>
        <row r="913">
          <cell r="D913">
            <v>3691701.07</v>
          </cell>
        </row>
        <row r="914">
          <cell r="D914">
            <v>230139.68000000063</v>
          </cell>
        </row>
      </sheetData>
      <sheetData sheetId="89">
        <row r="871">
          <cell r="AR871">
            <v>39589.35</v>
          </cell>
        </row>
        <row r="875">
          <cell r="D875">
            <v>93454383.11999999</v>
          </cell>
        </row>
        <row r="876">
          <cell r="D876">
            <v>3132680.4899999946</v>
          </cell>
        </row>
        <row r="887">
          <cell r="D887">
            <v>38615861.860000007</v>
          </cell>
        </row>
        <row r="888">
          <cell r="D888">
            <v>2907692.06</v>
          </cell>
        </row>
        <row r="901">
          <cell r="D901">
            <v>10435936.079999998</v>
          </cell>
        </row>
        <row r="902">
          <cell r="D902">
            <v>476519.28999999911</v>
          </cell>
        </row>
        <row r="913">
          <cell r="D913">
            <v>3765416.32</v>
          </cell>
        </row>
        <row r="914">
          <cell r="D914">
            <v>236859.65</v>
          </cell>
        </row>
      </sheetData>
      <sheetData sheetId="90">
        <row r="871">
          <cell r="AR871">
            <v>40103.089999999997</v>
          </cell>
        </row>
        <row r="875">
          <cell r="D875">
            <v>93273170.38000001</v>
          </cell>
        </row>
        <row r="876">
          <cell r="D876">
            <v>3242552.9200000018</v>
          </cell>
        </row>
        <row r="887">
          <cell r="D887">
            <v>39295712.310000002</v>
          </cell>
        </row>
        <row r="888">
          <cell r="D888">
            <v>2928096.1099999994</v>
          </cell>
        </row>
        <row r="901">
          <cell r="D901">
            <v>10715043.210000001</v>
          </cell>
        </row>
        <row r="902">
          <cell r="D902">
            <v>483230.24000000022</v>
          </cell>
        </row>
        <row r="913">
          <cell r="D913">
            <v>3788965.3800000004</v>
          </cell>
        </row>
        <row r="914">
          <cell r="D914">
            <v>234500.70000000065</v>
          </cell>
        </row>
      </sheetData>
      <sheetData sheetId="91">
        <row r="871">
          <cell r="AR871">
            <v>31401.26</v>
          </cell>
        </row>
        <row r="875">
          <cell r="D875">
            <v>93893652.969999984</v>
          </cell>
        </row>
        <row r="876">
          <cell r="D876">
            <v>2899605.77</v>
          </cell>
        </row>
        <row r="887">
          <cell r="D887">
            <v>39490380.780000001</v>
          </cell>
        </row>
        <row r="888">
          <cell r="D888">
            <v>2583614.4500000002</v>
          </cell>
        </row>
        <row r="901">
          <cell r="D901">
            <v>10750861.83</v>
          </cell>
        </row>
        <row r="902">
          <cell r="D902">
            <v>445786.8599999994</v>
          </cell>
        </row>
        <row r="913">
          <cell r="D913">
            <v>3801752.46</v>
          </cell>
        </row>
        <row r="914">
          <cell r="D914">
            <v>218425.03</v>
          </cell>
        </row>
      </sheetData>
      <sheetData sheetId="92">
        <row r="919">
          <cell r="AR919">
            <v>35824.050000000003</v>
          </cell>
        </row>
        <row r="923">
          <cell r="D923">
            <v>93391109.74000001</v>
          </cell>
        </row>
        <row r="924">
          <cell r="D924">
            <v>3122453.400000006</v>
          </cell>
        </row>
        <row r="935">
          <cell r="D935">
            <v>39647381.29999999</v>
          </cell>
        </row>
        <row r="936">
          <cell r="D936">
            <v>2689611.27</v>
          </cell>
        </row>
        <row r="949">
          <cell r="D949">
            <v>10978970.18</v>
          </cell>
        </row>
        <row r="950">
          <cell r="D950">
            <v>459618.13000000082</v>
          </cell>
        </row>
        <row r="961">
          <cell r="D961">
            <v>3807330.08</v>
          </cell>
        </row>
        <row r="962">
          <cell r="D962">
            <v>225788.93999999948</v>
          </cell>
        </row>
      </sheetData>
      <sheetData sheetId="93">
        <row r="919">
          <cell r="AR919">
            <v>29422.05</v>
          </cell>
        </row>
        <row r="923">
          <cell r="D923">
            <v>94109617.829999998</v>
          </cell>
        </row>
        <row r="924">
          <cell r="D924">
            <v>3201853.77</v>
          </cell>
        </row>
        <row r="935">
          <cell r="D935">
            <v>39894517.800000004</v>
          </cell>
        </row>
        <row r="936">
          <cell r="D936">
            <v>2779335.59</v>
          </cell>
        </row>
        <row r="949">
          <cell r="D949">
            <v>11074095.17</v>
          </cell>
        </row>
        <row r="950">
          <cell r="D950">
            <v>458259.54000000097</v>
          </cell>
        </row>
        <row r="961">
          <cell r="D961">
            <v>3825303.13</v>
          </cell>
        </row>
        <row r="962">
          <cell r="D962">
            <v>237792.27999999933</v>
          </cell>
        </row>
      </sheetData>
      <sheetData sheetId="94">
        <row r="919">
          <cell r="AR919">
            <v>41414.01</v>
          </cell>
        </row>
        <row r="923">
          <cell r="D923">
            <v>94392583.959999979</v>
          </cell>
        </row>
        <row r="924">
          <cell r="D924">
            <v>3262984.6699999869</v>
          </cell>
        </row>
        <row r="935">
          <cell r="D935">
            <v>40081341.100000001</v>
          </cell>
        </row>
        <row r="936">
          <cell r="D936">
            <v>2695159.1</v>
          </cell>
        </row>
        <row r="949">
          <cell r="D949">
            <v>11408241.880000003</v>
          </cell>
        </row>
        <row r="950">
          <cell r="D950">
            <v>454958.73000000231</v>
          </cell>
        </row>
        <row r="961">
          <cell r="D961">
            <v>3814232.26</v>
          </cell>
        </row>
        <row r="962">
          <cell r="D962">
            <v>231629.11</v>
          </cell>
        </row>
      </sheetData>
      <sheetData sheetId="95">
        <row r="934">
          <cell r="AR934">
            <v>52202.9</v>
          </cell>
        </row>
        <row r="938">
          <cell r="D938">
            <v>95112157.849999994</v>
          </cell>
        </row>
        <row r="939">
          <cell r="D939">
            <v>3346556.72</v>
          </cell>
        </row>
        <row r="950">
          <cell r="D950">
            <v>40364484.649999999</v>
          </cell>
        </row>
        <row r="951">
          <cell r="D951">
            <v>2676851.4700000002</v>
          </cell>
        </row>
        <row r="964">
          <cell r="D964">
            <v>11245926.190000001</v>
          </cell>
        </row>
        <row r="965">
          <cell r="D965">
            <v>466657.32000000216</v>
          </cell>
        </row>
        <row r="976">
          <cell r="D976">
            <v>3835377.93</v>
          </cell>
        </row>
        <row r="977">
          <cell r="D977">
            <v>234332.24</v>
          </cell>
        </row>
      </sheetData>
      <sheetData sheetId="96">
        <row r="934">
          <cell r="AR934">
            <v>39039.9</v>
          </cell>
        </row>
        <row r="938">
          <cell r="D938">
            <v>96312151.279999986</v>
          </cell>
        </row>
        <row r="939">
          <cell r="D939">
            <v>3192921.0599999875</v>
          </cell>
        </row>
        <row r="950">
          <cell r="D950">
            <v>40894908.779999994</v>
          </cell>
        </row>
        <row r="951">
          <cell r="D951">
            <v>2618035.5800000057</v>
          </cell>
        </row>
        <row r="964">
          <cell r="D964">
            <v>11595252.160000002</v>
          </cell>
        </row>
        <row r="965">
          <cell r="D965">
            <v>463680.98</v>
          </cell>
        </row>
        <row r="976">
          <cell r="D976">
            <v>3851319.15</v>
          </cell>
        </row>
        <row r="977">
          <cell r="D977">
            <v>227517.83</v>
          </cell>
        </row>
      </sheetData>
      <sheetData sheetId="97">
        <row r="934">
          <cell r="AR934">
            <v>27487.279999999999</v>
          </cell>
        </row>
        <row r="938">
          <cell r="D938">
            <v>98064810.280000001</v>
          </cell>
        </row>
        <row r="939">
          <cell r="D939">
            <v>2957109.31</v>
          </cell>
        </row>
        <row r="950">
          <cell r="D950">
            <v>41369182.550000012</v>
          </cell>
        </row>
        <row r="951">
          <cell r="D951">
            <v>2488992.9300000072</v>
          </cell>
        </row>
        <row r="964">
          <cell r="D964">
            <v>11923181.529999997</v>
          </cell>
        </row>
        <row r="965">
          <cell r="D965">
            <v>459804.9</v>
          </cell>
        </row>
        <row r="976">
          <cell r="D976">
            <v>3886269.03</v>
          </cell>
        </row>
        <row r="977">
          <cell r="D977">
            <v>225181.09</v>
          </cell>
        </row>
      </sheetData>
      <sheetData sheetId="98">
        <row r="934">
          <cell r="AR934">
            <v>33867.33</v>
          </cell>
        </row>
        <row r="938">
          <cell r="D938">
            <v>98963562.599999979</v>
          </cell>
        </row>
        <row r="939">
          <cell r="D939">
            <v>3057018.6199999899</v>
          </cell>
        </row>
        <row r="950">
          <cell r="D950">
            <v>41937143.18</v>
          </cell>
        </row>
        <row r="951">
          <cell r="D951">
            <v>2485138.2999999998</v>
          </cell>
        </row>
        <row r="964">
          <cell r="D964">
            <v>11671192.400000004</v>
          </cell>
        </row>
        <row r="965">
          <cell r="D965">
            <v>457865.23000000231</v>
          </cell>
        </row>
        <row r="976">
          <cell r="D976">
            <v>3911731.35</v>
          </cell>
        </row>
        <row r="977">
          <cell r="D977">
            <v>224682.4</v>
          </cell>
        </row>
      </sheetData>
      <sheetData sheetId="99">
        <row r="934">
          <cell r="AR934">
            <v>28200.98</v>
          </cell>
        </row>
        <row r="938">
          <cell r="D938">
            <v>100431786.29999998</v>
          </cell>
        </row>
        <row r="939">
          <cell r="D939">
            <v>2988801.69</v>
          </cell>
        </row>
        <row r="950">
          <cell r="D950">
            <v>42597942.030000009</v>
          </cell>
        </row>
        <row r="951">
          <cell r="D951">
            <v>2387411.4199999943</v>
          </cell>
        </row>
        <row r="964">
          <cell r="D964">
            <v>12007859.480000002</v>
          </cell>
        </row>
        <row r="965">
          <cell r="D965">
            <v>451252.43000000156</v>
          </cell>
        </row>
        <row r="976">
          <cell r="D976">
            <v>3982982.03</v>
          </cell>
        </row>
        <row r="977">
          <cell r="D977">
            <v>221725.3</v>
          </cell>
        </row>
      </sheetData>
      <sheetData sheetId="100">
        <row r="934">
          <cell r="AR934">
            <v>29477.360000000001</v>
          </cell>
        </row>
        <row r="938">
          <cell r="D938">
            <v>103013171.35999998</v>
          </cell>
        </row>
        <row r="939">
          <cell r="D939">
            <v>2675538.1999999881</v>
          </cell>
        </row>
        <row r="950">
          <cell r="D950">
            <v>43433754.829999998</v>
          </cell>
        </row>
        <row r="951">
          <cell r="D951">
            <v>2290575.9400000051</v>
          </cell>
        </row>
        <row r="964">
          <cell r="D964">
            <v>12428514.970000001</v>
          </cell>
        </row>
        <row r="965">
          <cell r="D965">
            <v>448005.66</v>
          </cell>
        </row>
        <row r="976">
          <cell r="D976">
            <v>4045711.92</v>
          </cell>
        </row>
        <row r="977">
          <cell r="D977">
            <v>215717.79</v>
          </cell>
        </row>
      </sheetData>
      <sheetData sheetId="101">
        <row r="934">
          <cell r="AR934">
            <v>29849.65</v>
          </cell>
        </row>
        <row r="938">
          <cell r="D938">
            <v>104923115.53999998</v>
          </cell>
        </row>
        <row r="939">
          <cell r="D939">
            <v>2698723.7299999893</v>
          </cell>
        </row>
        <row r="950">
          <cell r="D950">
            <v>44167981.439999998</v>
          </cell>
        </row>
        <row r="951">
          <cell r="D951">
            <v>2323837.09</v>
          </cell>
        </row>
        <row r="964">
          <cell r="D964">
            <v>12493480.15</v>
          </cell>
        </row>
        <row r="965">
          <cell r="D965">
            <v>445211.87000000104</v>
          </cell>
        </row>
        <row r="976">
          <cell r="D976">
            <v>4136192.98</v>
          </cell>
        </row>
        <row r="977">
          <cell r="D977">
            <v>211973.14</v>
          </cell>
        </row>
      </sheetData>
      <sheetData sheetId="102">
        <row r="934">
          <cell r="AR934">
            <v>30854.799999999999</v>
          </cell>
        </row>
        <row r="938">
          <cell r="D938">
            <v>108974694.69000001</v>
          </cell>
        </row>
        <row r="939">
          <cell r="D939">
            <v>2648617.8200000077</v>
          </cell>
        </row>
        <row r="950">
          <cell r="D950">
            <v>45125927.300000004</v>
          </cell>
        </row>
        <row r="951">
          <cell r="D951">
            <v>2272326.5600000098</v>
          </cell>
        </row>
        <row r="964">
          <cell r="D964">
            <v>12905920.900000002</v>
          </cell>
        </row>
        <row r="965">
          <cell r="D965">
            <v>450223.8900000006</v>
          </cell>
        </row>
        <row r="976">
          <cell r="D976">
            <v>4206804.3899999997</v>
          </cell>
        </row>
        <row r="977">
          <cell r="D977">
            <v>207899.15</v>
          </cell>
        </row>
      </sheetData>
      <sheetData sheetId="103">
        <row r="934">
          <cell r="AR934">
            <v>25556.48</v>
          </cell>
        </row>
        <row r="938">
          <cell r="D938">
            <v>111762740.16</v>
          </cell>
        </row>
        <row r="939">
          <cell r="D939">
            <v>2290167.84</v>
          </cell>
        </row>
        <row r="950">
          <cell r="D950">
            <v>46008219.710000008</v>
          </cell>
        </row>
        <row r="951">
          <cell r="D951">
            <v>2022018.25</v>
          </cell>
        </row>
        <row r="964">
          <cell r="D964">
            <v>10743538.939999999</v>
          </cell>
        </row>
        <row r="965">
          <cell r="D965">
            <v>423195.28999999911</v>
          </cell>
        </row>
        <row r="976">
          <cell r="D976">
            <v>4255396.42</v>
          </cell>
        </row>
        <row r="977">
          <cell r="D977">
            <v>186670.24</v>
          </cell>
        </row>
      </sheetData>
      <sheetData sheetId="104">
        <row r="934">
          <cell r="AR934">
            <v>38617.06</v>
          </cell>
        </row>
        <row r="938">
          <cell r="D938">
            <v>111277190.21000001</v>
          </cell>
        </row>
        <row r="939">
          <cell r="D939">
            <v>2529610.950000003</v>
          </cell>
        </row>
        <row r="950">
          <cell r="D950">
            <v>46514884.410000004</v>
          </cell>
        </row>
        <row r="951">
          <cell r="D951">
            <v>2110326.1899999976</v>
          </cell>
        </row>
        <row r="964">
          <cell r="D964">
            <v>11108700.6</v>
          </cell>
        </row>
        <row r="965">
          <cell r="D965">
            <v>432014.91000000015</v>
          </cell>
        </row>
        <row r="976">
          <cell r="D976">
            <v>4280537.88</v>
          </cell>
        </row>
        <row r="977">
          <cell r="D977">
            <v>198097.11000000034</v>
          </cell>
        </row>
      </sheetData>
      <sheetData sheetId="105">
        <row r="934">
          <cell r="AR934">
            <v>37247.83</v>
          </cell>
        </row>
        <row r="938">
          <cell r="D938">
            <v>113595308.73</v>
          </cell>
        </row>
        <row r="939">
          <cell r="D939">
            <v>2540861.6799999923</v>
          </cell>
        </row>
        <row r="950">
          <cell r="D950">
            <v>47210067.379999988</v>
          </cell>
        </row>
        <row r="951">
          <cell r="D951">
            <v>2245185.9900000021</v>
          </cell>
        </row>
        <row r="964">
          <cell r="D964">
            <v>11496804.879999999</v>
          </cell>
        </row>
        <row r="965">
          <cell r="D965">
            <v>426859.78999999724</v>
          </cell>
        </row>
        <row r="976">
          <cell r="D976">
            <v>4872448.78</v>
          </cell>
        </row>
        <row r="977">
          <cell r="D977">
            <v>229947.56000000052</v>
          </cell>
        </row>
      </sheetData>
      <sheetData sheetId="106">
        <row r="934">
          <cell r="AR934">
            <v>37777.11</v>
          </cell>
        </row>
        <row r="938">
          <cell r="D938">
            <v>115412994.41</v>
          </cell>
        </row>
        <row r="939">
          <cell r="D939">
            <v>2592969.6800000072</v>
          </cell>
        </row>
        <row r="950">
          <cell r="D950">
            <v>48011491.70000001</v>
          </cell>
        </row>
        <row r="951">
          <cell r="D951">
            <v>2224644.3900000006</v>
          </cell>
        </row>
        <row r="964">
          <cell r="D964">
            <v>11948230.589999998</v>
          </cell>
        </row>
        <row r="965">
          <cell r="D965">
            <v>415351.41999999993</v>
          </cell>
        </row>
        <row r="976">
          <cell r="D976">
            <v>4958244.9499999983</v>
          </cell>
        </row>
        <row r="977">
          <cell r="D977">
            <v>230405.28999999911</v>
          </cell>
        </row>
      </sheetData>
      <sheetData sheetId="107">
        <row r="89">
          <cell r="D89">
            <v>30228833.639999997</v>
          </cell>
        </row>
        <row r="90">
          <cell r="D90">
            <v>81549398.01000002</v>
          </cell>
        </row>
        <row r="91">
          <cell r="D91">
            <v>55221882.289999992</v>
          </cell>
        </row>
        <row r="938">
          <cell r="D938">
            <v>117129044.48999998</v>
          </cell>
        </row>
        <row r="939">
          <cell r="D939">
            <v>2584244.9499999881</v>
          </cell>
        </row>
        <row r="950">
          <cell r="D950">
            <v>50058363.500000007</v>
          </cell>
        </row>
        <row r="951">
          <cell r="D951">
            <v>2407275.2899999991</v>
          </cell>
        </row>
        <row r="964">
          <cell r="D964">
            <v>12814073.970000001</v>
          </cell>
        </row>
        <row r="965">
          <cell r="D965">
            <v>421927.46000000089</v>
          </cell>
        </row>
        <row r="976">
          <cell r="D976">
            <v>5041201.7299999995</v>
          </cell>
        </row>
        <row r="977">
          <cell r="D977">
            <v>243848.00999999978</v>
          </cell>
        </row>
      </sheetData>
      <sheetData sheetId="108">
        <row r="89">
          <cell r="D89">
            <v>29382503.789999995</v>
          </cell>
        </row>
        <row r="90">
          <cell r="D90">
            <v>87030758.5</v>
          </cell>
        </row>
        <row r="91">
          <cell r="D91">
            <v>55176112.380000018</v>
          </cell>
        </row>
        <row r="938">
          <cell r="D938">
            <v>119595866.43999998</v>
          </cell>
        </row>
        <row r="939">
          <cell r="D939">
            <v>2423625.3299999982</v>
          </cell>
        </row>
        <row r="950">
          <cell r="D950">
            <v>51548965.63000001</v>
          </cell>
        </row>
        <row r="951">
          <cell r="D951">
            <v>2345511.6700000018</v>
          </cell>
        </row>
        <row r="964">
          <cell r="D964">
            <v>13290156.440000001</v>
          </cell>
        </row>
        <row r="965">
          <cell r="D965">
            <v>417759.75000000186</v>
          </cell>
        </row>
        <row r="976">
          <cell r="D976">
            <v>5134879.38</v>
          </cell>
        </row>
        <row r="977">
          <cell r="D977">
            <v>243198.53000000026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órico Saldos"/>
      <sheetName val="Jun-11"/>
      <sheetName val="Jul-11"/>
      <sheetName val="Ago-11"/>
      <sheetName val="Sep-11"/>
      <sheetName val="Oct-11"/>
      <sheetName val="Nov-11"/>
      <sheetName val="Dic-11"/>
      <sheetName val="Ene-12"/>
      <sheetName val="Feb-12"/>
      <sheetName val="Mar-12"/>
      <sheetName val="Abr-12"/>
      <sheetName val="May-12"/>
      <sheetName val="Jun-12"/>
      <sheetName val="Jul-12"/>
      <sheetName val="Ago-12"/>
      <sheetName val="Sep-12"/>
      <sheetName val="Oct-12"/>
      <sheetName val="Nov-12"/>
      <sheetName val="Dic-12"/>
      <sheetName val="Ene-13"/>
      <sheetName val="Feb-13"/>
      <sheetName val="Mar-13"/>
      <sheetName val="Abr-13"/>
      <sheetName val="May-13"/>
      <sheetName val="Jun-13"/>
      <sheetName val="Jul-13"/>
      <sheetName val="Ago-13"/>
      <sheetName val="Sep-13"/>
      <sheetName val="Oct-13"/>
      <sheetName val="Nov-13"/>
      <sheetName val="Dic-13"/>
      <sheetName val="Ene-14"/>
      <sheetName val="Feb-14"/>
      <sheetName val="Mar-14"/>
      <sheetName val="Abr-14"/>
      <sheetName val="May-14"/>
      <sheetName val="Jun-14"/>
      <sheetName val="Jul-14"/>
      <sheetName val="Ago-14"/>
      <sheetName val="Sep-14"/>
      <sheetName val="Oct-14"/>
      <sheetName val="Nov-14"/>
      <sheetName val="Dic-14"/>
      <sheetName val="Ene-15"/>
      <sheetName val="Feb-15"/>
      <sheetName val="Mar-15"/>
      <sheetName val="Abr-15"/>
      <sheetName val="May-15"/>
      <sheetName val="Jun-15"/>
      <sheetName val="Jul-15"/>
      <sheetName val="Ago-15"/>
      <sheetName val="Sep-15"/>
      <sheetName val="Oct-15"/>
      <sheetName val="Nov-15"/>
      <sheetName val="Dic-15"/>
      <sheetName val="Ene-16"/>
      <sheetName val="Feb-16"/>
      <sheetName val="Mar-16"/>
      <sheetName val="Abr-16"/>
      <sheetName val="May-16"/>
      <sheetName val="Jun-16"/>
      <sheetName val="Jul-16"/>
      <sheetName val="Ago-16"/>
      <sheetName val="Sep-16"/>
      <sheetName val="Hoja1"/>
      <sheetName val="Oct-16"/>
      <sheetName val="Nov-16"/>
      <sheetName val="Dic-16"/>
      <sheetName val="Ene-17"/>
      <sheetName val="Feb-17"/>
      <sheetName val="Mar-17"/>
      <sheetName val="Abr-17"/>
      <sheetName val="May-17"/>
      <sheetName val="Jun-17"/>
      <sheetName val="Jul-17"/>
      <sheetName val="Ago-17"/>
      <sheetName val="Sep-17"/>
      <sheetName val="Oct-17"/>
      <sheetName val="Nov-17"/>
      <sheetName val="Dic-17"/>
      <sheetName val="Ene-18"/>
      <sheetName val="Feb-18"/>
      <sheetName val="Mar-18"/>
      <sheetName val="Abr-18"/>
      <sheetName val="May-18"/>
      <sheetName val="Jun-18"/>
      <sheetName val="Jul-18"/>
      <sheetName val="Ago-18"/>
      <sheetName val="Sep-18"/>
      <sheetName val="Oct-18"/>
      <sheetName val="Nov-18"/>
      <sheetName val="Dic-18"/>
      <sheetName val="Ene-19"/>
      <sheetName val="Feb-19"/>
      <sheetName val="Mar-19"/>
      <sheetName val="Abr-19"/>
      <sheetName val="May-19"/>
      <sheetName val="Jun-19"/>
      <sheetName val="Jul-19"/>
      <sheetName val="Ago-19"/>
      <sheetName val="Sep-19"/>
      <sheetName val="Oct-19"/>
      <sheetName val="Nov-19"/>
      <sheetName val="Dic-19"/>
      <sheetName val="Ene-20"/>
      <sheetName val="Feb-20"/>
      <sheetName val="Mar-20"/>
      <sheetName val="Abr-20"/>
    </sheetNames>
    <sheetDataSet>
      <sheetData sheetId="0"/>
      <sheetData sheetId="1">
        <row r="89">
          <cell r="D89">
            <v>31459902.969999995</v>
          </cell>
        </row>
        <row r="90">
          <cell r="D90">
            <v>87279026.38000001</v>
          </cell>
        </row>
        <row r="91">
          <cell r="D91">
            <v>55932481.920000009</v>
          </cell>
        </row>
        <row r="938">
          <cell r="D938">
            <v>121009749.40000002</v>
          </cell>
        </row>
        <row r="939">
          <cell r="D939">
            <v>2356171.0100000054</v>
          </cell>
        </row>
        <row r="950">
          <cell r="D950">
            <v>52716509.130000003</v>
          </cell>
        </row>
        <row r="951">
          <cell r="D951">
            <v>2336934.3000000045</v>
          </cell>
        </row>
        <row r="976">
          <cell r="D976">
            <v>5230284.9799999995</v>
          </cell>
        </row>
        <row r="977">
          <cell r="D977">
            <v>246811.12999999989</v>
          </cell>
        </row>
        <row r="1142">
          <cell r="D1142">
            <v>13508952.029999999</v>
          </cell>
        </row>
        <row r="1143">
          <cell r="D1143">
            <v>414926.29000000097</v>
          </cell>
        </row>
      </sheetData>
      <sheetData sheetId="2">
        <row r="89">
          <cell r="D89">
            <v>31099279.079999998</v>
          </cell>
        </row>
        <row r="90">
          <cell r="D90">
            <v>86769840.520000011</v>
          </cell>
        </row>
        <row r="91">
          <cell r="D91">
            <v>56375175.699999996</v>
          </cell>
        </row>
        <row r="938">
          <cell r="D938">
            <v>122540947.04000001</v>
          </cell>
        </row>
        <row r="939">
          <cell r="D939">
            <v>2544258.9800000042</v>
          </cell>
        </row>
        <row r="950">
          <cell r="D950">
            <v>53624435.479999997</v>
          </cell>
        </row>
        <row r="951">
          <cell r="D951">
            <v>2426755.3900000006</v>
          </cell>
        </row>
        <row r="976">
          <cell r="D976">
            <v>5318829.0999999987</v>
          </cell>
        </row>
        <row r="977">
          <cell r="D977">
            <v>258654.8599999994</v>
          </cell>
        </row>
        <row r="1142">
          <cell r="D1142">
            <v>13902751.460000001</v>
          </cell>
        </row>
        <row r="1143">
          <cell r="D1143">
            <v>414607.48000000045</v>
          </cell>
        </row>
      </sheetData>
      <sheetData sheetId="3">
        <row r="89">
          <cell r="D89">
            <v>31633867.989999998</v>
          </cell>
        </row>
        <row r="90">
          <cell r="D90">
            <v>91011673.38000001</v>
          </cell>
        </row>
        <row r="91">
          <cell r="D91">
            <v>58570537.750000022</v>
          </cell>
        </row>
        <row r="938">
          <cell r="D938">
            <v>124342769.45999999</v>
          </cell>
        </row>
        <row r="939">
          <cell r="D939">
            <v>2499136.4299999923</v>
          </cell>
        </row>
        <row r="950">
          <cell r="D950">
            <v>54681139.380000003</v>
          </cell>
        </row>
        <row r="951">
          <cell r="D951">
            <v>2450692.8900000006</v>
          </cell>
        </row>
        <row r="976">
          <cell r="D976">
            <v>5432657.5799999991</v>
          </cell>
        </row>
        <row r="977">
          <cell r="D977">
            <v>255009.46999999974</v>
          </cell>
        </row>
        <row r="1142">
          <cell r="D1142">
            <v>14369086.790000001</v>
          </cell>
        </row>
        <row r="1143">
          <cell r="D1143">
            <v>405863.84999999776</v>
          </cell>
        </row>
      </sheetData>
      <sheetData sheetId="4">
        <row r="89">
          <cell r="D89">
            <v>31307304.939999994</v>
          </cell>
        </row>
        <row r="90">
          <cell r="D90">
            <v>88197835.920000002</v>
          </cell>
        </row>
        <row r="91">
          <cell r="D91">
            <v>59907784.150000006</v>
          </cell>
        </row>
        <row r="938">
          <cell r="D938">
            <v>127304435.91</v>
          </cell>
        </row>
        <row r="939">
          <cell r="D939">
            <v>2560681.8199999928</v>
          </cell>
        </row>
        <row r="950">
          <cell r="D950">
            <v>55672411.679999992</v>
          </cell>
        </row>
        <row r="951">
          <cell r="D951">
            <v>2505320.3099999949</v>
          </cell>
        </row>
        <row r="976">
          <cell r="D976">
            <v>5557557.8099999987</v>
          </cell>
        </row>
        <row r="977">
          <cell r="D977">
            <v>248860.77999999933</v>
          </cell>
        </row>
        <row r="1142">
          <cell r="D1142">
            <v>14499394.839999998</v>
          </cell>
        </row>
        <row r="1143">
          <cell r="D1143">
            <v>402253.80999999866</v>
          </cell>
        </row>
      </sheetData>
      <sheetData sheetId="5">
        <row r="89">
          <cell r="D89">
            <v>31996023.099999994</v>
          </cell>
        </row>
        <row r="90">
          <cell r="D90">
            <v>90670843.019999996</v>
          </cell>
        </row>
        <row r="91">
          <cell r="D91">
            <v>59882829.109999985</v>
          </cell>
        </row>
        <row r="938">
          <cell r="D938">
            <v>128282050.18000001</v>
          </cell>
        </row>
        <row r="939">
          <cell r="D939">
            <v>2665520.25</v>
          </cell>
        </row>
        <row r="950">
          <cell r="D950">
            <v>56589388.759999976</v>
          </cell>
        </row>
        <row r="951">
          <cell r="D951">
            <v>2636099.8799999952</v>
          </cell>
        </row>
        <row r="976">
          <cell r="D976">
            <v>5705247.5199999996</v>
          </cell>
        </row>
        <row r="977">
          <cell r="D977">
            <v>255984.23000000045</v>
          </cell>
        </row>
        <row r="1142">
          <cell r="D1142">
            <v>14923232.340000002</v>
          </cell>
        </row>
        <row r="1143">
          <cell r="D1143">
            <v>408960.61000000127</v>
          </cell>
        </row>
      </sheetData>
      <sheetData sheetId="6">
        <row r="89">
          <cell r="D89">
            <v>33978469.850000009</v>
          </cell>
        </row>
        <row r="90">
          <cell r="D90">
            <v>93452176.700000033</v>
          </cell>
        </row>
        <row r="91">
          <cell r="D91">
            <v>60742374.309999995</v>
          </cell>
        </row>
        <row r="938">
          <cell r="D938">
            <v>132699133.28000003</v>
          </cell>
        </row>
        <row r="939">
          <cell r="D939">
            <v>2537929.1100000143</v>
          </cell>
        </row>
        <row r="950">
          <cell r="D950">
            <v>57794046.680000015</v>
          </cell>
        </row>
        <row r="951">
          <cell r="D951">
            <v>2685116.9100000039</v>
          </cell>
        </row>
        <row r="976">
          <cell r="D976">
            <v>5815808.3499999987</v>
          </cell>
        </row>
        <row r="977">
          <cell r="D977">
            <v>256810.95999999996</v>
          </cell>
        </row>
        <row r="1142">
          <cell r="D1142">
            <v>14993138.560000001</v>
          </cell>
        </row>
        <row r="1143">
          <cell r="D1143">
            <v>412682.98999999836</v>
          </cell>
        </row>
      </sheetData>
      <sheetData sheetId="7">
        <row r="89">
          <cell r="D89">
            <v>36145459.790000007</v>
          </cell>
        </row>
        <row r="90">
          <cell r="D90">
            <v>95447556.26000002</v>
          </cell>
        </row>
        <row r="91">
          <cell r="D91">
            <v>62020176.119999997</v>
          </cell>
        </row>
        <row r="938">
          <cell r="D938">
            <v>133369907.13999997</v>
          </cell>
        </row>
        <row r="939">
          <cell r="D939">
            <v>2196497.3399999887</v>
          </cell>
        </row>
        <row r="950">
          <cell r="D950">
            <v>58882008.100000009</v>
          </cell>
        </row>
        <row r="951">
          <cell r="D951">
            <v>2485865.7800000012</v>
          </cell>
        </row>
        <row r="976">
          <cell r="D976">
            <v>5880396.21</v>
          </cell>
        </row>
        <row r="977">
          <cell r="D977">
            <v>233261.79000000004</v>
          </cell>
        </row>
        <row r="1142">
          <cell r="D1142">
            <v>15432139.840000002</v>
          </cell>
        </row>
        <row r="1143">
          <cell r="D1143">
            <v>401318.71000000089</v>
          </cell>
        </row>
      </sheetData>
      <sheetData sheetId="8">
        <row r="89">
          <cell r="D89">
            <v>32249899.050000001</v>
          </cell>
        </row>
        <row r="90">
          <cell r="D90">
            <v>97172157.510000005</v>
          </cell>
        </row>
        <row r="91">
          <cell r="D91">
            <v>64010387.740000017</v>
          </cell>
        </row>
        <row r="938">
          <cell r="D938">
            <v>132197613.33000003</v>
          </cell>
        </row>
        <row r="939">
          <cell r="D939">
            <v>2452810.3300000131</v>
          </cell>
        </row>
        <row r="950">
          <cell r="D950">
            <v>59390103.190000013</v>
          </cell>
        </row>
        <row r="951">
          <cell r="D951">
            <v>2682446.7500000075</v>
          </cell>
        </row>
        <row r="976">
          <cell r="D976">
            <v>5936903.9699999997</v>
          </cell>
        </row>
        <row r="977">
          <cell r="D977">
            <v>244418</v>
          </cell>
        </row>
        <row r="1142">
          <cell r="D1142">
            <v>15775797.980000002</v>
          </cell>
        </row>
        <row r="1143">
          <cell r="D1143">
            <v>416354.61000000127</v>
          </cell>
        </row>
      </sheetData>
      <sheetData sheetId="9">
        <row r="89">
          <cell r="D89">
            <v>32938258.390000004</v>
          </cell>
        </row>
        <row r="90">
          <cell r="D90">
            <v>100543377.86000001</v>
          </cell>
        </row>
        <row r="91">
          <cell r="D91">
            <v>66061296.699999981</v>
          </cell>
        </row>
        <row r="938">
          <cell r="D938">
            <v>133308319.88999999</v>
          </cell>
        </row>
        <row r="939">
          <cell r="D939">
            <v>2547506.5600000024</v>
          </cell>
        </row>
        <row r="950">
          <cell r="D950">
            <v>60310284.280000001</v>
          </cell>
        </row>
        <row r="951">
          <cell r="D951">
            <v>2858187.9599999934</v>
          </cell>
        </row>
        <row r="976">
          <cell r="D976">
            <v>6000712.0199999996</v>
          </cell>
        </row>
        <row r="977">
          <cell r="D977">
            <v>267278.66999999993</v>
          </cell>
        </row>
        <row r="1142">
          <cell r="D1142">
            <v>15782524.700000003</v>
          </cell>
        </row>
        <row r="1143">
          <cell r="D1143">
            <v>411863.15000000037</v>
          </cell>
        </row>
      </sheetData>
      <sheetData sheetId="10">
        <row r="89">
          <cell r="D89">
            <v>33048898.499999996</v>
          </cell>
        </row>
        <row r="90">
          <cell r="D90">
            <v>99596994.929999977</v>
          </cell>
        </row>
        <row r="91">
          <cell r="D91">
            <v>68372351.129999995</v>
          </cell>
        </row>
        <row r="938">
          <cell r="D938">
            <v>134802202.25</v>
          </cell>
        </row>
        <row r="939">
          <cell r="D939">
            <v>2536157.6800000072</v>
          </cell>
        </row>
        <row r="950">
          <cell r="D950">
            <v>61302520.519999996</v>
          </cell>
        </row>
        <row r="951">
          <cell r="D951">
            <v>2919941.0600000024</v>
          </cell>
        </row>
        <row r="976">
          <cell r="D976">
            <v>6089318.4099999983</v>
          </cell>
        </row>
        <row r="977">
          <cell r="D977">
            <v>279902.79999999888</v>
          </cell>
        </row>
        <row r="1142">
          <cell r="D1142">
            <v>16194944.160000004</v>
          </cell>
        </row>
        <row r="1143">
          <cell r="D1143">
            <v>410166.69000000134</v>
          </cell>
        </row>
      </sheetData>
      <sheetData sheetId="11">
        <row r="89">
          <cell r="D89">
            <v>33873102.570000008</v>
          </cell>
        </row>
        <row r="90">
          <cell r="D90">
            <v>96926290.599999994</v>
          </cell>
        </row>
        <row r="91">
          <cell r="D91">
            <v>69844060.900000006</v>
          </cell>
        </row>
        <row r="938">
          <cell r="D938">
            <v>136055195.5</v>
          </cell>
        </row>
        <row r="939">
          <cell r="D939">
            <v>2777491.9599999934</v>
          </cell>
        </row>
        <row r="950">
          <cell r="D950">
            <v>62174259.519999996</v>
          </cell>
        </row>
        <row r="951">
          <cell r="D951">
            <v>3098832.1700000018</v>
          </cell>
        </row>
        <row r="976">
          <cell r="D976">
            <v>6133538.5200000005</v>
          </cell>
        </row>
        <row r="977">
          <cell r="D977">
            <v>278624.20000000019</v>
          </cell>
        </row>
        <row r="1142">
          <cell r="D1142">
            <v>16523943.689999999</v>
          </cell>
        </row>
        <row r="1143">
          <cell r="D1143">
            <v>415390.44000000134</v>
          </cell>
        </row>
      </sheetData>
      <sheetData sheetId="12">
        <row r="89">
          <cell r="D89">
            <v>33089294.980000004</v>
          </cell>
        </row>
        <row r="90">
          <cell r="D90">
            <v>98803725.62999998</v>
          </cell>
        </row>
        <row r="91">
          <cell r="D91">
            <v>71985229.909999996</v>
          </cell>
        </row>
        <row r="938">
          <cell r="D938">
            <v>138256771.64000002</v>
          </cell>
        </row>
        <row r="939">
          <cell r="D939">
            <v>2699680.0500000119</v>
          </cell>
        </row>
        <row r="950">
          <cell r="D950">
            <v>63164930.909999982</v>
          </cell>
        </row>
        <row r="951">
          <cell r="D951">
            <v>3141860.599999994</v>
          </cell>
        </row>
        <row r="976">
          <cell r="D976">
            <v>6221740.629999999</v>
          </cell>
        </row>
        <row r="977">
          <cell r="D977">
            <v>286470.1799999997</v>
          </cell>
        </row>
        <row r="1142">
          <cell r="D1142">
            <v>16564486.52</v>
          </cell>
        </row>
        <row r="1143">
          <cell r="D1143">
            <v>419098.31000000052</v>
          </cell>
        </row>
      </sheetData>
      <sheetData sheetId="13">
        <row r="89">
          <cell r="D89">
            <v>34236018.079999998</v>
          </cell>
        </row>
        <row r="90">
          <cell r="D90">
            <v>97011267.970000014</v>
          </cell>
        </row>
        <row r="91">
          <cell r="D91">
            <v>73420276.719999999</v>
          </cell>
        </row>
        <row r="938">
          <cell r="D938">
            <v>139729833.68000001</v>
          </cell>
        </row>
        <row r="939">
          <cell r="D939">
            <v>2656603.8700000048</v>
          </cell>
        </row>
        <row r="950">
          <cell r="D950">
            <v>63995186.600000001</v>
          </cell>
        </row>
        <row r="951">
          <cell r="D951">
            <v>3181669.6599999964</v>
          </cell>
        </row>
        <row r="976">
          <cell r="D976">
            <v>6329934.5499999989</v>
          </cell>
        </row>
        <row r="977">
          <cell r="D977">
            <v>295817.91999999993</v>
          </cell>
        </row>
        <row r="1142">
          <cell r="D1142">
            <v>16901254.390000001</v>
          </cell>
        </row>
        <row r="1143">
          <cell r="D1143">
            <v>419848.50999999978</v>
          </cell>
        </row>
      </sheetData>
      <sheetData sheetId="14">
        <row r="89">
          <cell r="D89">
            <v>32780895.189999994</v>
          </cell>
        </row>
        <row r="90">
          <cell r="D90">
            <v>94738191.100000024</v>
          </cell>
        </row>
        <row r="91">
          <cell r="D91">
            <v>76614490.109999999</v>
          </cell>
        </row>
        <row r="938">
          <cell r="D938">
            <v>140609114.37</v>
          </cell>
        </row>
        <row r="939">
          <cell r="D939">
            <v>2935985.25</v>
          </cell>
        </row>
        <row r="950">
          <cell r="D950">
            <v>64806742.470000006</v>
          </cell>
        </row>
        <row r="951">
          <cell r="D951">
            <v>3187531.6499999985</v>
          </cell>
        </row>
        <row r="976">
          <cell r="D976">
            <v>6443515.9199999999</v>
          </cell>
        </row>
        <row r="977">
          <cell r="D977">
            <v>307737.93999999948</v>
          </cell>
        </row>
        <row r="1142">
          <cell r="D1142">
            <v>17324859.589999996</v>
          </cell>
        </row>
        <row r="1143">
          <cell r="D1143">
            <v>429555.44999999553</v>
          </cell>
        </row>
      </sheetData>
      <sheetData sheetId="15">
        <row r="89">
          <cell r="D89">
            <v>33389235.010000005</v>
          </cell>
        </row>
        <row r="90">
          <cell r="D90">
            <v>99065152.299999982</v>
          </cell>
        </row>
        <row r="91">
          <cell r="D91">
            <v>78497736.030000001</v>
          </cell>
        </row>
        <row r="938">
          <cell r="D938">
            <v>141473175.07999998</v>
          </cell>
        </row>
        <row r="939">
          <cell r="D939">
            <v>2803553.0399999619</v>
          </cell>
        </row>
        <row r="950">
          <cell r="D950">
            <v>65697369.510000013</v>
          </cell>
        </row>
        <row r="951">
          <cell r="D951">
            <v>3228056.5500000045</v>
          </cell>
        </row>
        <row r="976">
          <cell r="D976">
            <v>6581436.9899999993</v>
          </cell>
        </row>
        <row r="977">
          <cell r="D977">
            <v>319446.99000000022</v>
          </cell>
        </row>
        <row r="1142">
          <cell r="D1142">
            <v>17430202.840000004</v>
          </cell>
        </row>
        <row r="1143">
          <cell r="D1143">
            <v>430955.57000000402</v>
          </cell>
        </row>
      </sheetData>
      <sheetData sheetId="16">
        <row r="89">
          <cell r="D89">
            <v>35145941.629999995</v>
          </cell>
        </row>
        <row r="90">
          <cell r="D90">
            <v>98860940.890000015</v>
          </cell>
        </row>
        <row r="91">
          <cell r="D91">
            <v>80134132.089999989</v>
          </cell>
        </row>
        <row r="938">
          <cell r="D938">
            <v>142880036.13000003</v>
          </cell>
        </row>
        <row r="939">
          <cell r="D939">
            <v>2792523.7700000107</v>
          </cell>
        </row>
        <row r="950">
          <cell r="D950">
            <v>66462629.050000012</v>
          </cell>
        </row>
        <row r="951">
          <cell r="D951">
            <v>3321030.9799999967</v>
          </cell>
        </row>
        <row r="976">
          <cell r="D976">
            <v>6718032.4699999997</v>
          </cell>
        </row>
        <row r="977">
          <cell r="D977">
            <v>336474.59999999963</v>
          </cell>
        </row>
        <row r="1142">
          <cell r="D1142">
            <v>17847414.210000001</v>
          </cell>
        </row>
        <row r="1143">
          <cell r="D1143">
            <v>434121.75000000373</v>
          </cell>
        </row>
      </sheetData>
      <sheetData sheetId="17">
        <row r="89">
          <cell r="D89">
            <v>34593834.950000003</v>
          </cell>
        </row>
        <row r="90">
          <cell r="D90">
            <v>104663514.41</v>
          </cell>
        </row>
        <row r="91">
          <cell r="D91">
            <v>81089426.480000004</v>
          </cell>
        </row>
        <row r="938">
          <cell r="D938">
            <v>144388278.54000002</v>
          </cell>
        </row>
        <row r="939">
          <cell r="D939">
            <v>2787498.3900000155</v>
          </cell>
        </row>
        <row r="950">
          <cell r="D950">
            <v>67299109.86999999</v>
          </cell>
        </row>
        <row r="951">
          <cell r="D951">
            <v>3360972.1899999976</v>
          </cell>
        </row>
        <row r="976">
          <cell r="D976">
            <v>6869624.96</v>
          </cell>
        </row>
        <row r="977">
          <cell r="D977">
            <v>342611.30999999959</v>
          </cell>
        </row>
        <row r="1142">
          <cell r="D1142">
            <v>18242774.089999996</v>
          </cell>
        </row>
        <row r="1143">
          <cell r="D1143">
            <v>435365.6400000006</v>
          </cell>
        </row>
      </sheetData>
      <sheetData sheetId="18">
        <row r="89">
          <cell r="D89">
            <v>35981458.729999997</v>
          </cell>
        </row>
        <row r="90">
          <cell r="D90">
            <v>107267662.44000003</v>
          </cell>
        </row>
        <row r="91">
          <cell r="D91">
            <v>80414249.599999994</v>
          </cell>
        </row>
        <row r="938">
          <cell r="D938">
            <v>148068621.53000006</v>
          </cell>
        </row>
        <row r="939">
          <cell r="D939">
            <v>2936814.5800000429</v>
          </cell>
        </row>
        <row r="950">
          <cell r="D950">
            <v>68331343.600000009</v>
          </cell>
        </row>
        <row r="951">
          <cell r="D951">
            <v>3450868.7200000063</v>
          </cell>
        </row>
        <row r="976">
          <cell r="D976">
            <v>6976265.8499999996</v>
          </cell>
        </row>
        <row r="977">
          <cell r="D977">
            <v>363243.89999999944</v>
          </cell>
        </row>
        <row r="1142">
          <cell r="D1142">
            <v>18702197.099999994</v>
          </cell>
        </row>
        <row r="1143">
          <cell r="D1143">
            <v>456932.61999999732</v>
          </cell>
        </row>
      </sheetData>
      <sheetData sheetId="19">
        <row r="89">
          <cell r="D89">
            <v>39550232.130000003</v>
          </cell>
        </row>
        <row r="90">
          <cell r="D90">
            <v>110070340.66999999</v>
          </cell>
        </row>
        <row r="91">
          <cell r="D91">
            <v>80378097.459999993</v>
          </cell>
        </row>
        <row r="938">
          <cell r="D938">
            <v>150790242.68000001</v>
          </cell>
        </row>
        <row r="939">
          <cell r="D939">
            <v>2815444.6499999762</v>
          </cell>
        </row>
        <row r="950">
          <cell r="D950">
            <v>69063443.469999984</v>
          </cell>
        </row>
        <row r="951">
          <cell r="D951">
            <v>3330012.8800000027</v>
          </cell>
        </row>
        <row r="976">
          <cell r="D976">
            <v>7050703.4400000004</v>
          </cell>
        </row>
        <row r="977">
          <cell r="D977">
            <v>362895.29999999981</v>
          </cell>
        </row>
        <row r="1142">
          <cell r="D1142">
            <v>19126086.499999996</v>
          </cell>
        </row>
        <row r="1143">
          <cell r="D1143">
            <v>449385.38999999687</v>
          </cell>
        </row>
      </sheetData>
      <sheetData sheetId="20">
        <row r="89">
          <cell r="D89">
            <v>36903611.509999998</v>
          </cell>
        </row>
        <row r="90">
          <cell r="D90">
            <v>108715399.60999998</v>
          </cell>
        </row>
        <row r="91">
          <cell r="D91">
            <v>84090669.390000015</v>
          </cell>
        </row>
        <row r="938">
          <cell r="D938">
            <v>150168857.06999996</v>
          </cell>
        </row>
        <row r="939">
          <cell r="D939">
            <v>3092961.2299999893</v>
          </cell>
        </row>
        <row r="950">
          <cell r="D950">
            <v>69406499.379999995</v>
          </cell>
        </row>
        <row r="951">
          <cell r="D951">
            <v>3453116.9699999988</v>
          </cell>
        </row>
        <row r="976">
          <cell r="D976">
            <v>7107091.4000000004</v>
          </cell>
        </row>
        <row r="977">
          <cell r="D977">
            <v>381860.94999999925</v>
          </cell>
        </row>
        <row r="1142">
          <cell r="D1142">
            <v>19425800.020000003</v>
          </cell>
        </row>
        <row r="1143">
          <cell r="D1143">
            <v>467728.28999999911</v>
          </cell>
        </row>
      </sheetData>
      <sheetData sheetId="21">
        <row r="89">
          <cell r="D89">
            <v>36124555.220000006</v>
          </cell>
        </row>
        <row r="90">
          <cell r="D90">
            <v>112481218.32000001</v>
          </cell>
        </row>
        <row r="91">
          <cell r="D91">
            <v>85615004.699999988</v>
          </cell>
        </row>
        <row r="938">
          <cell r="D938">
            <v>151676205.58000004</v>
          </cell>
        </row>
        <row r="939">
          <cell r="D939">
            <v>3077231.4900000095</v>
          </cell>
        </row>
        <row r="950">
          <cell r="D950">
            <v>69958060.799999982</v>
          </cell>
        </row>
        <row r="951">
          <cell r="D951">
            <v>3627748.0899999961</v>
          </cell>
        </row>
        <row r="976">
          <cell r="D976">
            <v>7184187.9399999995</v>
          </cell>
        </row>
        <row r="977">
          <cell r="D977">
            <v>405389.08999999985</v>
          </cell>
        </row>
        <row r="1142">
          <cell r="D1142">
            <v>19780160.449999999</v>
          </cell>
        </row>
        <row r="1143">
          <cell r="D1143">
            <v>472269.71000000462</v>
          </cell>
        </row>
      </sheetData>
      <sheetData sheetId="22">
        <row r="89">
          <cell r="D89">
            <v>37069925.980000004</v>
          </cell>
        </row>
        <row r="90">
          <cell r="D90">
            <v>114195797.77999999</v>
          </cell>
        </row>
        <row r="91">
          <cell r="D91">
            <v>86625584.280000001</v>
          </cell>
        </row>
        <row r="938">
          <cell r="D938">
            <v>153091684.82000002</v>
          </cell>
        </row>
        <row r="939">
          <cell r="D939">
            <v>3304081.5800000131</v>
          </cell>
        </row>
        <row r="950">
          <cell r="D950">
            <v>70480376.569999993</v>
          </cell>
        </row>
        <row r="951">
          <cell r="D951">
            <v>3864264.8099999949</v>
          </cell>
        </row>
        <row r="976">
          <cell r="D976">
            <v>7259240.96</v>
          </cell>
        </row>
        <row r="977">
          <cell r="D977">
            <v>440199.83999999985</v>
          </cell>
        </row>
        <row r="1142">
          <cell r="D1142">
            <v>20106780.670000002</v>
          </cell>
        </row>
        <row r="1143">
          <cell r="D1143">
            <v>477375.76999999955</v>
          </cell>
        </row>
      </sheetData>
      <sheetData sheetId="23">
        <row r="89">
          <cell r="D89">
            <v>37214888.990000002</v>
          </cell>
        </row>
        <row r="90">
          <cell r="D90">
            <v>114115373.93000005</v>
          </cell>
        </row>
        <row r="91">
          <cell r="D91">
            <v>87278931.019999996</v>
          </cell>
        </row>
        <row r="938">
          <cell r="D938">
            <v>154922073.95999998</v>
          </cell>
        </row>
        <row r="939">
          <cell r="D939">
            <v>3468307.1200000048</v>
          </cell>
        </row>
        <row r="950">
          <cell r="D950">
            <v>71200198.099999979</v>
          </cell>
        </row>
        <row r="951">
          <cell r="D951">
            <v>3815581.3299999833</v>
          </cell>
        </row>
        <row r="976">
          <cell r="D976">
            <v>7386572.6100000013</v>
          </cell>
        </row>
        <row r="977">
          <cell r="D977">
            <v>439839.31000000052</v>
          </cell>
        </row>
        <row r="1142">
          <cell r="D1142">
            <v>20488789.75</v>
          </cell>
        </row>
        <row r="1143">
          <cell r="D1143">
            <v>485879.69999999553</v>
          </cell>
        </row>
      </sheetData>
      <sheetData sheetId="24">
        <row r="89">
          <cell r="D89">
            <v>36945635.750000015</v>
          </cell>
        </row>
        <row r="90">
          <cell r="D90">
            <v>118060572.72999997</v>
          </cell>
        </row>
        <row r="91">
          <cell r="D91">
            <v>86836309.149999991</v>
          </cell>
        </row>
        <row r="938">
          <cell r="D938">
            <v>157941421.50999993</v>
          </cell>
        </row>
        <row r="939">
          <cell r="D939">
            <v>3222764.5299999714</v>
          </cell>
        </row>
        <row r="950">
          <cell r="D950">
            <v>71886607.379999995</v>
          </cell>
        </row>
        <row r="951">
          <cell r="D951">
            <v>3772600.2699999958</v>
          </cell>
        </row>
        <row r="976">
          <cell r="D976">
            <v>7522054.0200000005</v>
          </cell>
        </row>
        <row r="977">
          <cell r="D977">
            <v>444136.70999999996</v>
          </cell>
        </row>
        <row r="1142">
          <cell r="D1142">
            <v>20646294.080000002</v>
          </cell>
        </row>
        <row r="1143">
          <cell r="D1143">
            <v>489193.81000000611</v>
          </cell>
        </row>
      </sheetData>
      <sheetData sheetId="25">
        <row r="89">
          <cell r="D89">
            <v>40518954.479999997</v>
          </cell>
        </row>
        <row r="90">
          <cell r="D90">
            <v>120194346.86000001</v>
          </cell>
        </row>
        <row r="91">
          <cell r="D91">
            <v>86104619.149999991</v>
          </cell>
        </row>
        <row r="938">
          <cell r="D938">
            <v>161585875.34999996</v>
          </cell>
        </row>
        <row r="939">
          <cell r="D939">
            <v>3188255.849999994</v>
          </cell>
        </row>
        <row r="950">
          <cell r="D950">
            <v>72455845.829999998</v>
          </cell>
        </row>
        <row r="951">
          <cell r="D951">
            <v>3761086.6099999994</v>
          </cell>
        </row>
        <row r="976">
          <cell r="D976">
            <v>7626546.9000000004</v>
          </cell>
        </row>
        <row r="977">
          <cell r="D977">
            <v>460541.86000000034</v>
          </cell>
        </row>
        <row r="1142">
          <cell r="D1142">
            <v>21178381.710000008</v>
          </cell>
        </row>
        <row r="1143">
          <cell r="D1143">
            <v>494075.28999999911</v>
          </cell>
        </row>
      </sheetData>
      <sheetData sheetId="26">
        <row r="89">
          <cell r="D89">
            <v>39790673.809999987</v>
          </cell>
        </row>
        <row r="90">
          <cell r="D90">
            <v>124848259.45</v>
          </cell>
        </row>
        <row r="91">
          <cell r="D91">
            <v>85436423.200000003</v>
          </cell>
        </row>
        <row r="938">
          <cell r="D938">
            <v>161892463.59000003</v>
          </cell>
        </row>
        <row r="939">
          <cell r="D939">
            <v>3244498.4800000191</v>
          </cell>
        </row>
        <row r="950">
          <cell r="D950">
            <v>73265047.370000005</v>
          </cell>
        </row>
        <row r="951">
          <cell r="D951">
            <v>3571680.6899999976</v>
          </cell>
        </row>
        <row r="976">
          <cell r="D976">
            <v>7774127.4900000002</v>
          </cell>
        </row>
        <row r="977">
          <cell r="D977">
            <v>472961.73000000045</v>
          </cell>
        </row>
        <row r="1142">
          <cell r="D1142">
            <v>21758994.190000005</v>
          </cell>
        </row>
        <row r="1143">
          <cell r="D1143">
            <v>490239.95000000671</v>
          </cell>
        </row>
      </sheetData>
      <sheetData sheetId="27">
        <row r="89">
          <cell r="D89">
            <v>40298003.299999997</v>
          </cell>
        </row>
        <row r="90">
          <cell r="D90">
            <v>126467549.23999998</v>
          </cell>
        </row>
        <row r="91">
          <cell r="D91">
            <v>87591610.310000017</v>
          </cell>
        </row>
        <row r="938">
          <cell r="D938">
            <v>163744208.37000003</v>
          </cell>
        </row>
        <row r="939">
          <cell r="D939">
            <v>3444979.4600000083</v>
          </cell>
        </row>
        <row r="950">
          <cell r="D950">
            <v>74056424.590000004</v>
          </cell>
        </row>
        <row r="951">
          <cell r="D951">
            <v>3615156.5</v>
          </cell>
        </row>
        <row r="976">
          <cell r="D976">
            <v>7889038.8800000008</v>
          </cell>
        </row>
        <row r="977">
          <cell r="D977">
            <v>492709.86000000034</v>
          </cell>
        </row>
        <row r="1142">
          <cell r="D1142">
            <v>22280493.150000006</v>
          </cell>
        </row>
        <row r="1143">
          <cell r="D1143">
            <v>497368.78000000492</v>
          </cell>
        </row>
      </sheetData>
      <sheetData sheetId="28">
        <row r="89">
          <cell r="D89">
            <v>39773637.159999996</v>
          </cell>
        </row>
        <row r="90">
          <cell r="D90">
            <v>124590209.75999999</v>
          </cell>
        </row>
        <row r="91">
          <cell r="D91">
            <v>89050276.289999992</v>
          </cell>
        </row>
        <row r="938">
          <cell r="D938">
            <v>165805077.17000002</v>
          </cell>
        </row>
        <row r="939">
          <cell r="D939">
            <v>3514091.8700000048</v>
          </cell>
        </row>
        <row r="950">
          <cell r="D950">
            <v>74897128.189999998</v>
          </cell>
        </row>
        <row r="951">
          <cell r="D951">
            <v>3635608.799999997</v>
          </cell>
        </row>
        <row r="976">
          <cell r="D976">
            <v>8022243.7399999993</v>
          </cell>
        </row>
        <row r="977">
          <cell r="D977">
            <v>503565.55999999959</v>
          </cell>
        </row>
        <row r="1142">
          <cell r="D1142">
            <v>22829959.740000002</v>
          </cell>
        </row>
        <row r="1143">
          <cell r="D1143">
            <v>497116.55000000075</v>
          </cell>
        </row>
      </sheetData>
      <sheetData sheetId="29">
        <row r="89">
          <cell r="D89">
            <v>40352621.890000008</v>
          </cell>
        </row>
        <row r="90">
          <cell r="D90">
            <v>128872511.29000002</v>
          </cell>
        </row>
        <row r="91">
          <cell r="D91">
            <v>90920868.470000014</v>
          </cell>
        </row>
        <row r="938">
          <cell r="D938">
            <v>166353948.45999995</v>
          </cell>
        </row>
        <row r="939">
          <cell r="D939">
            <v>3489170.8899999857</v>
          </cell>
        </row>
        <row r="950">
          <cell r="D950">
            <v>75742846.339999989</v>
          </cell>
        </row>
        <row r="951">
          <cell r="D951">
            <v>3637170.0600000024</v>
          </cell>
        </row>
        <row r="976">
          <cell r="D976">
            <v>8037425.9900000002</v>
          </cell>
        </row>
        <row r="977">
          <cell r="D977">
            <v>496158.33999999985</v>
          </cell>
        </row>
        <row r="1142">
          <cell r="D1142">
            <v>23417658.779999994</v>
          </cell>
        </row>
        <row r="1143">
          <cell r="D1143">
            <v>494719.53000000119</v>
          </cell>
        </row>
      </sheetData>
      <sheetData sheetId="30">
        <row r="89">
          <cell r="D89">
            <v>42526160.140000008</v>
          </cell>
        </row>
        <row r="90">
          <cell r="D90">
            <v>132143735.45000002</v>
          </cell>
        </row>
        <row r="91">
          <cell r="D91">
            <v>91489151.999999985</v>
          </cell>
        </row>
        <row r="938">
          <cell r="D938">
            <v>168369057.44999999</v>
          </cell>
        </row>
        <row r="939">
          <cell r="D939">
            <v>3661877.2000000179</v>
          </cell>
        </row>
        <row r="950">
          <cell r="D950">
            <v>76559890.570000008</v>
          </cell>
        </row>
        <row r="951">
          <cell r="D951">
            <v>3741206.0199999958</v>
          </cell>
        </row>
        <row r="976">
          <cell r="D976">
            <v>8161424.5099999998</v>
          </cell>
        </row>
        <row r="977">
          <cell r="D977">
            <v>510792.16000000015</v>
          </cell>
        </row>
        <row r="1142">
          <cell r="D1142">
            <v>23997405.079999998</v>
          </cell>
        </row>
        <row r="1143">
          <cell r="D1143">
            <v>503083.35999999568</v>
          </cell>
        </row>
      </sheetData>
      <sheetData sheetId="31">
        <row r="89">
          <cell r="D89">
            <v>46724748.299999982</v>
          </cell>
        </row>
        <row r="90">
          <cell r="D90">
            <v>129766101.97</v>
          </cell>
        </row>
        <row r="91">
          <cell r="D91">
            <v>89359523.580000013</v>
          </cell>
        </row>
        <row r="938">
          <cell r="D938">
            <v>169343929.91999996</v>
          </cell>
        </row>
        <row r="939">
          <cell r="D939">
            <v>3413024.5199999809</v>
          </cell>
        </row>
        <row r="950">
          <cell r="D950">
            <v>77288105.969999999</v>
          </cell>
        </row>
        <row r="951">
          <cell r="D951">
            <v>3437614.7699999958</v>
          </cell>
        </row>
        <row r="976">
          <cell r="D976">
            <v>8284626.8499999987</v>
          </cell>
        </row>
        <row r="977">
          <cell r="D977">
            <v>524482.90000000037</v>
          </cell>
        </row>
        <row r="1142">
          <cell r="D1142">
            <v>24530455.729999997</v>
          </cell>
        </row>
        <row r="1143">
          <cell r="D1143">
            <v>496331.42999999598</v>
          </cell>
        </row>
      </sheetData>
      <sheetData sheetId="32">
        <row r="89">
          <cell r="D89">
            <v>43062829.730000004</v>
          </cell>
        </row>
        <row r="90">
          <cell r="D90">
            <v>132282301.62</v>
          </cell>
        </row>
        <row r="91">
          <cell r="D91">
            <v>92016482.320000008</v>
          </cell>
        </row>
        <row r="938">
          <cell r="D938">
            <v>170293654.49999997</v>
          </cell>
        </row>
        <row r="939">
          <cell r="D939">
            <v>3674919.2899999917</v>
          </cell>
        </row>
        <row r="950">
          <cell r="D950">
            <v>77593389.11999999</v>
          </cell>
        </row>
        <row r="951">
          <cell r="D951">
            <v>3534956.0399999917</v>
          </cell>
        </row>
        <row r="976">
          <cell r="D976">
            <v>8287035.0999999996</v>
          </cell>
        </row>
        <row r="977">
          <cell r="D977">
            <v>560622.68999999948</v>
          </cell>
        </row>
        <row r="1142">
          <cell r="D1142">
            <v>24951874.240000002</v>
          </cell>
        </row>
        <row r="1143">
          <cell r="D1143">
            <v>515289.01000000164</v>
          </cell>
        </row>
      </sheetData>
      <sheetData sheetId="33">
        <row r="89">
          <cell r="D89">
            <v>44403811.819999985</v>
          </cell>
        </row>
        <row r="90">
          <cell r="D90">
            <v>138207085.51999992</v>
          </cell>
        </row>
        <row r="91">
          <cell r="D91">
            <v>93746810.719999999</v>
          </cell>
        </row>
        <row r="938">
          <cell r="D938">
            <v>173059267.95000002</v>
          </cell>
        </row>
        <row r="939">
          <cell r="D939">
            <v>3784991.6100000143</v>
          </cell>
        </row>
        <row r="950">
          <cell r="D950">
            <v>78051765.690000027</v>
          </cell>
        </row>
        <row r="951">
          <cell r="D951">
            <v>3677135.5</v>
          </cell>
        </row>
        <row r="976">
          <cell r="D976">
            <v>8322930.3600000003</v>
          </cell>
        </row>
        <row r="977">
          <cell r="D977">
            <v>577970.48000000045</v>
          </cell>
        </row>
        <row r="1142">
          <cell r="D1142">
            <v>25451966.68</v>
          </cell>
        </row>
        <row r="1143">
          <cell r="D1143">
            <v>516934.09999999776</v>
          </cell>
        </row>
      </sheetData>
      <sheetData sheetId="34">
        <row r="89">
          <cell r="D89">
            <v>45154521.340000004</v>
          </cell>
        </row>
        <row r="90">
          <cell r="D90">
            <v>136143711.22</v>
          </cell>
        </row>
        <row r="91">
          <cell r="D91">
            <v>94440404.849999994</v>
          </cell>
        </row>
        <row r="938">
          <cell r="D938">
            <v>174818484.24000001</v>
          </cell>
        </row>
        <row r="939">
          <cell r="D939">
            <v>3960657.9300000072</v>
          </cell>
        </row>
        <row r="950">
          <cell r="D950">
            <v>78562287.12000002</v>
          </cell>
        </row>
        <row r="951">
          <cell r="D951">
            <v>3783652.1499999911</v>
          </cell>
        </row>
        <row r="976">
          <cell r="D976">
            <v>8430649.2499999981</v>
          </cell>
        </row>
        <row r="977">
          <cell r="D977">
            <v>588474.73000000045</v>
          </cell>
        </row>
        <row r="1142">
          <cell r="D1142">
            <v>25856913.019999996</v>
          </cell>
        </row>
        <row r="1143">
          <cell r="D1143">
            <v>517452.22999999672</v>
          </cell>
        </row>
      </sheetData>
      <sheetData sheetId="35">
        <row r="89">
          <cell r="D89">
            <v>44522655.349999994</v>
          </cell>
        </row>
        <row r="90">
          <cell r="D90">
            <v>138121112.63999996</v>
          </cell>
        </row>
        <row r="91">
          <cell r="D91">
            <v>93610903.989999995</v>
          </cell>
        </row>
        <row r="938">
          <cell r="D938">
            <v>177433404.99000004</v>
          </cell>
        </row>
        <row r="939">
          <cell r="D939">
            <v>4157132.6400000155</v>
          </cell>
        </row>
        <row r="950">
          <cell r="D950">
            <v>79418540.820000008</v>
          </cell>
        </row>
        <row r="951">
          <cell r="D951">
            <v>3832217.4899999946</v>
          </cell>
        </row>
        <row r="976">
          <cell r="D976">
            <v>8517671.5900000017</v>
          </cell>
        </row>
        <row r="977">
          <cell r="D977">
            <v>596804.02000000048</v>
          </cell>
        </row>
        <row r="1142">
          <cell r="D1142">
            <v>26314474.339999996</v>
          </cell>
        </row>
        <row r="1143">
          <cell r="D1143">
            <v>533684.86999999732</v>
          </cell>
        </row>
      </sheetData>
      <sheetData sheetId="36">
        <row r="89">
          <cell r="D89">
            <v>43415550.499999993</v>
          </cell>
        </row>
        <row r="90">
          <cell r="D90">
            <v>136556594.39000002</v>
          </cell>
        </row>
        <row r="91">
          <cell r="D91">
            <v>95961174.039999977</v>
          </cell>
        </row>
        <row r="938">
          <cell r="D938">
            <v>180255156.22999999</v>
          </cell>
        </row>
        <row r="939">
          <cell r="D939">
            <v>4104804.4600000083</v>
          </cell>
        </row>
        <row r="950">
          <cell r="D950">
            <v>80869763</v>
          </cell>
        </row>
        <row r="951">
          <cell r="D951">
            <v>3889765.9599999934</v>
          </cell>
        </row>
        <row r="976">
          <cell r="D976">
            <v>8612218.5100000016</v>
          </cell>
        </row>
        <row r="977">
          <cell r="D977">
            <v>602831.02000000048</v>
          </cell>
        </row>
        <row r="1142">
          <cell r="D1142">
            <v>26838519.599999994</v>
          </cell>
        </row>
        <row r="1143">
          <cell r="D1143">
            <v>533842.44000000134</v>
          </cell>
        </row>
      </sheetData>
      <sheetData sheetId="37">
        <row r="89">
          <cell r="D89">
            <v>45390081.219999999</v>
          </cell>
        </row>
        <row r="90">
          <cell r="D90">
            <v>138153605.03999996</v>
          </cell>
        </row>
        <row r="91">
          <cell r="D91">
            <v>96044564.840000004</v>
          </cell>
        </row>
        <row r="938">
          <cell r="D938">
            <v>183234806.10999998</v>
          </cell>
        </row>
        <row r="939">
          <cell r="D939">
            <v>4179338.7600000203</v>
          </cell>
        </row>
        <row r="950">
          <cell r="D950">
            <v>81498994.420000002</v>
          </cell>
        </row>
        <row r="951">
          <cell r="D951">
            <v>3945572.2099999934</v>
          </cell>
        </row>
        <row r="976">
          <cell r="D976">
            <v>8667137.4399999995</v>
          </cell>
        </row>
        <row r="977">
          <cell r="D977">
            <v>630884.83999999892</v>
          </cell>
        </row>
        <row r="1142">
          <cell r="D1142">
            <v>27264607.59</v>
          </cell>
        </row>
        <row r="1143">
          <cell r="D1143">
            <v>549977.33999999985</v>
          </cell>
        </row>
      </sheetData>
      <sheetData sheetId="38">
        <row r="89">
          <cell r="D89">
            <v>44281014.300000012</v>
          </cell>
        </row>
        <row r="90">
          <cell r="D90">
            <v>141490066.82999998</v>
          </cell>
        </row>
        <row r="91">
          <cell r="D91">
            <v>96972499.850000024</v>
          </cell>
        </row>
        <row r="938">
          <cell r="D938">
            <v>183436533.58000001</v>
          </cell>
        </row>
        <row r="939">
          <cell r="D939">
            <v>4200745.650000006</v>
          </cell>
        </row>
        <row r="950">
          <cell r="D950">
            <v>82411352.389999986</v>
          </cell>
        </row>
        <row r="951">
          <cell r="D951">
            <v>3754176.3399999887</v>
          </cell>
        </row>
        <row r="976">
          <cell r="D976">
            <v>8752866.1400000006</v>
          </cell>
        </row>
        <row r="977">
          <cell r="D977">
            <v>629451.0700000003</v>
          </cell>
        </row>
        <row r="1142">
          <cell r="D1142">
            <v>27688534.34</v>
          </cell>
        </row>
        <row r="1143">
          <cell r="D1143">
            <v>554166.45000000298</v>
          </cell>
        </row>
      </sheetData>
      <sheetData sheetId="39">
        <row r="89">
          <cell r="D89">
            <v>45312865.32</v>
          </cell>
        </row>
        <row r="90">
          <cell r="D90">
            <v>140837995.58000001</v>
          </cell>
        </row>
        <row r="91">
          <cell r="D91">
            <v>99149362.439999998</v>
          </cell>
        </row>
        <row r="938">
          <cell r="D938">
            <v>184672357.89999998</v>
          </cell>
        </row>
        <row r="939">
          <cell r="D939">
            <v>4433160.5</v>
          </cell>
        </row>
        <row r="950">
          <cell r="D950">
            <v>83323427.149999991</v>
          </cell>
        </row>
        <row r="951">
          <cell r="D951">
            <v>3916172.8099999875</v>
          </cell>
        </row>
        <row r="976">
          <cell r="D976">
            <v>8825412.0600000005</v>
          </cell>
        </row>
        <row r="977">
          <cell r="D977">
            <v>642677.48000000045</v>
          </cell>
        </row>
        <row r="1142">
          <cell r="D1142">
            <v>28092172.589999996</v>
          </cell>
        </row>
        <row r="1143">
          <cell r="D1143">
            <v>571845.1400000006</v>
          </cell>
        </row>
      </sheetData>
      <sheetData sheetId="40">
        <row r="89">
          <cell r="D89">
            <v>46744693.840000004</v>
          </cell>
        </row>
        <row r="90">
          <cell r="D90">
            <v>137259123.41999996</v>
          </cell>
        </row>
        <row r="91">
          <cell r="D91">
            <v>101471576.95999998</v>
          </cell>
        </row>
        <row r="938">
          <cell r="D938">
            <v>186033857.95000005</v>
          </cell>
        </row>
        <row r="939">
          <cell r="D939">
            <v>4431192.9900000095</v>
          </cell>
        </row>
        <row r="950">
          <cell r="D950">
            <v>84506048.980000019</v>
          </cell>
        </row>
        <row r="951">
          <cell r="D951">
            <v>3913892.7900000066</v>
          </cell>
        </row>
        <row r="976">
          <cell r="D976">
            <v>8915910.4100000001</v>
          </cell>
        </row>
        <row r="977">
          <cell r="D977">
            <v>646635.55000000075</v>
          </cell>
        </row>
        <row r="1142">
          <cell r="D1142">
            <v>28048437.539999999</v>
          </cell>
        </row>
        <row r="1143">
          <cell r="D1143">
            <v>585323.01999999955</v>
          </cell>
        </row>
      </sheetData>
      <sheetData sheetId="41">
        <row r="89">
          <cell r="D89">
            <v>45965107.68999999</v>
          </cell>
        </row>
        <row r="90">
          <cell r="D90">
            <v>140714075.26000005</v>
          </cell>
        </row>
        <row r="91">
          <cell r="D91">
            <v>103050934.81</v>
          </cell>
        </row>
        <row r="938">
          <cell r="D938">
            <v>187732672.54999995</v>
          </cell>
        </row>
        <row r="939">
          <cell r="D939">
            <v>4394472.0499999523</v>
          </cell>
        </row>
        <row r="950">
          <cell r="D950">
            <v>85675754.260000005</v>
          </cell>
        </row>
        <row r="951">
          <cell r="D951">
            <v>3912269</v>
          </cell>
        </row>
        <row r="976">
          <cell r="D976">
            <v>8994100.709999999</v>
          </cell>
        </row>
        <row r="977">
          <cell r="D977">
            <v>664558.1099999994</v>
          </cell>
        </row>
        <row r="1142">
          <cell r="D1142">
            <v>28545997.830000002</v>
          </cell>
        </row>
        <row r="1143">
          <cell r="D1143">
            <v>602833.94999999925</v>
          </cell>
        </row>
      </sheetData>
      <sheetData sheetId="42">
        <row r="89">
          <cell r="D89">
            <v>47184804.090000011</v>
          </cell>
        </row>
        <row r="90">
          <cell r="D90">
            <v>140783924.89000005</v>
          </cell>
        </row>
        <row r="91">
          <cell r="D91">
            <v>103795469.49999997</v>
          </cell>
        </row>
        <row r="938">
          <cell r="D938">
            <v>192591966.16</v>
          </cell>
        </row>
        <row r="939">
          <cell r="D939">
            <v>4467868.4299999774</v>
          </cell>
        </row>
        <row r="950">
          <cell r="D950">
            <v>87212162.239999995</v>
          </cell>
        </row>
        <row r="951">
          <cell r="D951">
            <v>4104063.8100000024</v>
          </cell>
        </row>
        <row r="976">
          <cell r="D976">
            <v>9046127.8200000003</v>
          </cell>
        </row>
        <row r="977">
          <cell r="D977">
            <v>685360.13000000082</v>
          </cell>
        </row>
        <row r="1142">
          <cell r="D1142">
            <v>28978899.649999999</v>
          </cell>
        </row>
        <row r="1143">
          <cell r="D1143">
            <v>625150.80000000075</v>
          </cell>
        </row>
      </sheetData>
      <sheetData sheetId="43">
        <row r="89">
          <cell r="D89">
            <v>49734042.760000005</v>
          </cell>
        </row>
        <row r="90">
          <cell r="D90">
            <v>137346417.91999999</v>
          </cell>
        </row>
        <row r="91">
          <cell r="D91">
            <v>103468955.84999999</v>
          </cell>
        </row>
        <row r="938">
          <cell r="D938">
            <v>196750772.88000003</v>
          </cell>
        </row>
        <row r="939">
          <cell r="D939">
            <v>4356994.1400000155</v>
          </cell>
        </row>
        <row r="950">
          <cell r="D950">
            <v>87910891.340000004</v>
          </cell>
        </row>
        <row r="951">
          <cell r="D951">
            <v>3847214.4900000095</v>
          </cell>
        </row>
        <row r="976">
          <cell r="D976">
            <v>9034644.7199999988</v>
          </cell>
        </row>
        <row r="977">
          <cell r="D977">
            <v>675307.53000000026</v>
          </cell>
        </row>
        <row r="1142">
          <cell r="D1142">
            <v>29046863.589999989</v>
          </cell>
        </row>
        <row r="1143">
          <cell r="D1143">
            <v>624343.81999999657</v>
          </cell>
        </row>
      </sheetData>
      <sheetData sheetId="44">
        <row r="101">
          <cell r="D101">
            <v>47363500.730000012</v>
          </cell>
        </row>
        <row r="103">
          <cell r="D103">
            <v>106133585.66000001</v>
          </cell>
        </row>
        <row r="104">
          <cell r="D104">
            <v>135588983.74999997</v>
          </cell>
        </row>
        <row r="787">
          <cell r="D787">
            <v>193987953.06999999</v>
          </cell>
        </row>
        <row r="788">
          <cell r="D788">
            <v>4460254.1400000006</v>
          </cell>
        </row>
        <row r="799">
          <cell r="D799">
            <v>88116064.290000021</v>
          </cell>
        </row>
        <row r="800">
          <cell r="D800">
            <v>4008153.76</v>
          </cell>
        </row>
        <row r="813">
          <cell r="D813">
            <v>36527817.249999993</v>
          </cell>
        </row>
        <row r="814">
          <cell r="D814">
            <v>785938.5399999998</v>
          </cell>
        </row>
        <row r="825">
          <cell r="D825">
            <v>9011040.5499999989</v>
          </cell>
        </row>
        <row r="826">
          <cell r="D826">
            <v>686716.62</v>
          </cell>
        </row>
      </sheetData>
      <sheetData sheetId="45">
        <row r="101">
          <cell r="D101">
            <v>46323706.499999993</v>
          </cell>
        </row>
        <row r="103">
          <cell r="D103">
            <v>111288150.37</v>
          </cell>
        </row>
        <row r="104">
          <cell r="D104">
            <v>143998298.5</v>
          </cell>
        </row>
        <row r="787">
          <cell r="D787">
            <v>197593905.11000001</v>
          </cell>
        </row>
        <row r="788">
          <cell r="D788">
            <v>4559139.43</v>
          </cell>
        </row>
        <row r="799">
          <cell r="D799">
            <v>90186186.319999963</v>
          </cell>
        </row>
        <row r="800">
          <cell r="D800">
            <v>4219012.1899999995</v>
          </cell>
        </row>
        <row r="813">
          <cell r="D813">
            <v>37284711.88000001</v>
          </cell>
        </row>
        <row r="814">
          <cell r="D814">
            <v>786206.0199999999</v>
          </cell>
        </row>
        <row r="825">
          <cell r="D825">
            <v>10104036.9</v>
          </cell>
        </row>
        <row r="826">
          <cell r="D826">
            <v>661805.81000000006</v>
          </cell>
        </row>
      </sheetData>
      <sheetData sheetId="46">
        <row r="101">
          <cell r="D101">
            <v>46588676.349999994</v>
          </cell>
        </row>
        <row r="103">
          <cell r="D103">
            <v>111820710.06999999</v>
          </cell>
        </row>
        <row r="104">
          <cell r="D104">
            <v>145078683.78</v>
          </cell>
        </row>
        <row r="787">
          <cell r="D787">
            <v>199686225.61999997</v>
          </cell>
        </row>
        <row r="788">
          <cell r="D788">
            <v>4601834.2300000004</v>
          </cell>
        </row>
        <row r="799">
          <cell r="D799">
            <v>91228958.439999968</v>
          </cell>
        </row>
        <row r="800">
          <cell r="D800">
            <v>4250896.8299999991</v>
          </cell>
        </row>
        <row r="813">
          <cell r="D813">
            <v>38419351.409999989</v>
          </cell>
        </row>
        <row r="814">
          <cell r="D814">
            <v>706240.72</v>
          </cell>
        </row>
        <row r="825">
          <cell r="D825">
            <v>10171687.93</v>
          </cell>
        </row>
        <row r="826">
          <cell r="D826">
            <v>676319.56000000017</v>
          </cell>
        </row>
      </sheetData>
      <sheetData sheetId="47">
        <row r="101">
          <cell r="D101">
            <v>45276668.979999989</v>
          </cell>
        </row>
        <row r="103">
          <cell r="D103">
            <v>113673619.54999997</v>
          </cell>
        </row>
        <row r="104">
          <cell r="D104">
            <v>142328507.86999997</v>
          </cell>
        </row>
        <row r="787">
          <cell r="D787">
            <v>199783608.10999995</v>
          </cell>
        </row>
        <row r="788">
          <cell r="D788">
            <v>4688935.1599999992</v>
          </cell>
        </row>
        <row r="799">
          <cell r="D799">
            <v>92068869.190000027</v>
          </cell>
        </row>
        <row r="800">
          <cell r="D800">
            <v>4447729.46</v>
          </cell>
        </row>
        <row r="813">
          <cell r="D813">
            <v>38677561.030000009</v>
          </cell>
        </row>
        <row r="814">
          <cell r="D814">
            <v>718587.01</v>
          </cell>
        </row>
        <row r="825">
          <cell r="D825">
            <v>10241979.02</v>
          </cell>
        </row>
        <row r="826">
          <cell r="D826">
            <v>655257.40000000014</v>
          </cell>
        </row>
      </sheetData>
      <sheetData sheetId="48">
        <row r="101">
          <cell r="D101">
            <v>44567977.479999997</v>
          </cell>
        </row>
        <row r="103">
          <cell r="D103">
            <v>115467600.99999999</v>
          </cell>
        </row>
        <row r="104">
          <cell r="D104">
            <v>143195534.87</v>
          </cell>
        </row>
        <row r="787">
          <cell r="D787">
            <v>204178895.73999998</v>
          </cell>
        </row>
        <row r="788">
          <cell r="D788">
            <v>4719914.1800000006</v>
          </cell>
        </row>
        <row r="799">
          <cell r="D799">
            <v>93004671.400000006</v>
          </cell>
        </row>
        <row r="800">
          <cell r="D800">
            <v>4566443.4099999983</v>
          </cell>
        </row>
        <row r="813">
          <cell r="D813">
            <v>39515907.750000007</v>
          </cell>
        </row>
        <row r="814">
          <cell r="D814">
            <v>739837.94000000006</v>
          </cell>
        </row>
        <row r="825">
          <cell r="D825">
            <v>10271883.380000003</v>
          </cell>
        </row>
        <row r="826">
          <cell r="D826">
            <v>633740.62000000011</v>
          </cell>
        </row>
      </sheetData>
      <sheetData sheetId="49">
        <row r="102">
          <cell r="D102">
            <v>47236837.839999996</v>
          </cell>
        </row>
        <row r="104">
          <cell r="D104">
            <v>115401396.53</v>
          </cell>
        </row>
        <row r="105">
          <cell r="D105">
            <v>144360988.23999998</v>
          </cell>
        </row>
        <row r="789">
          <cell r="D789">
            <v>207498287.24000007</v>
          </cell>
        </row>
        <row r="790">
          <cell r="D790">
            <v>4819263.0600000005</v>
          </cell>
        </row>
        <row r="801">
          <cell r="D801">
            <v>94494038.61999999</v>
          </cell>
        </row>
        <row r="802">
          <cell r="D802">
            <v>4630968.5599999987</v>
          </cell>
        </row>
        <row r="815">
          <cell r="D815">
            <v>39651246.559999987</v>
          </cell>
        </row>
        <row r="816">
          <cell r="D816">
            <v>749746.65</v>
          </cell>
        </row>
        <row r="827">
          <cell r="D827">
            <v>10322699.709999997</v>
          </cell>
        </row>
        <row r="828">
          <cell r="D828">
            <v>655541.89000000013</v>
          </cell>
        </row>
      </sheetData>
      <sheetData sheetId="50">
        <row r="102">
          <cell r="D102">
            <v>47023957.579999998</v>
          </cell>
        </row>
        <row r="104">
          <cell r="D104">
            <v>117160462</v>
          </cell>
        </row>
        <row r="105">
          <cell r="D105">
            <v>149134785.88000003</v>
          </cell>
        </row>
        <row r="789">
          <cell r="D789">
            <v>211187957.46000004</v>
          </cell>
        </row>
        <row r="790">
          <cell r="D790">
            <v>4903114.05</v>
          </cell>
        </row>
        <row r="801">
          <cell r="D801">
            <v>95315421.030000031</v>
          </cell>
        </row>
        <row r="802">
          <cell r="D802">
            <v>4450101.2399999993</v>
          </cell>
        </row>
        <row r="815">
          <cell r="D815">
            <v>40431458.210000008</v>
          </cell>
        </row>
        <row r="816">
          <cell r="D816">
            <v>768076.34000000008</v>
          </cell>
        </row>
        <row r="827">
          <cell r="D827">
            <v>10388746.760000002</v>
          </cell>
        </row>
        <row r="828">
          <cell r="D828">
            <v>660911.03000000014</v>
          </cell>
        </row>
      </sheetData>
      <sheetData sheetId="51">
        <row r="102">
          <cell r="D102">
            <v>47066490.899999999</v>
          </cell>
        </row>
        <row r="104">
          <cell r="D104">
            <v>118900385.63000004</v>
          </cell>
        </row>
        <row r="105">
          <cell r="D105">
            <v>153040650.07999995</v>
          </cell>
        </row>
        <row r="789">
          <cell r="D789">
            <v>217992171.57999998</v>
          </cell>
        </row>
        <row r="790">
          <cell r="D790">
            <v>5101745.040000001</v>
          </cell>
        </row>
        <row r="801">
          <cell r="D801">
            <v>96204391.909999996</v>
          </cell>
        </row>
        <row r="802">
          <cell r="D802">
            <v>4521261.8099999996</v>
          </cell>
        </row>
        <row r="815">
          <cell r="D815">
            <v>41015672.670000002</v>
          </cell>
        </row>
        <row r="816">
          <cell r="D816">
            <v>795502.33000000019</v>
          </cell>
        </row>
        <row r="827">
          <cell r="D827">
            <v>10376180.710000001</v>
          </cell>
        </row>
        <row r="828">
          <cell r="D828">
            <v>660292.29</v>
          </cell>
        </row>
      </sheetData>
      <sheetData sheetId="52">
        <row r="102">
          <cell r="D102">
            <v>46096749.930000007</v>
          </cell>
        </row>
        <row r="104">
          <cell r="D104">
            <v>118076672.11999997</v>
          </cell>
        </row>
        <row r="105">
          <cell r="D105">
            <v>151798599.63000003</v>
          </cell>
        </row>
        <row r="789">
          <cell r="D789">
            <v>218154990.13000003</v>
          </cell>
        </row>
        <row r="790">
          <cell r="D790">
            <v>5132974.59</v>
          </cell>
        </row>
        <row r="801">
          <cell r="D801">
            <v>97218095.61999999</v>
          </cell>
        </row>
        <row r="802">
          <cell r="D802">
            <v>4469975.41</v>
          </cell>
        </row>
        <row r="815">
          <cell r="D815">
            <v>41751190.660000004</v>
          </cell>
        </row>
        <row r="816">
          <cell r="D816">
            <v>808036.50999999989</v>
          </cell>
        </row>
        <row r="827">
          <cell r="D827">
            <v>10447311.359999999</v>
          </cell>
        </row>
        <row r="828">
          <cell r="D828">
            <v>663457.12</v>
          </cell>
        </row>
      </sheetData>
      <sheetData sheetId="53">
        <row r="102">
          <cell r="D102">
            <v>46003164.68999999</v>
          </cell>
        </row>
        <row r="104">
          <cell r="D104">
            <v>118298512.44</v>
          </cell>
        </row>
        <row r="105">
          <cell r="D105">
            <v>158601825.75999999</v>
          </cell>
        </row>
        <row r="789">
          <cell r="D789">
            <v>219392066.71000001</v>
          </cell>
        </row>
        <row r="790">
          <cell r="D790">
            <v>4994710.3</v>
          </cell>
        </row>
        <row r="801">
          <cell r="D801">
            <v>98170020.329999998</v>
          </cell>
        </row>
        <row r="802">
          <cell r="D802">
            <v>4519298.4500000011</v>
          </cell>
        </row>
        <row r="815">
          <cell r="D815">
            <v>42022115.760000013</v>
          </cell>
        </row>
        <row r="816">
          <cell r="D816">
            <v>827118.73</v>
          </cell>
        </row>
        <row r="827">
          <cell r="D827">
            <v>10516370.029999999</v>
          </cell>
        </row>
        <row r="828">
          <cell r="D828">
            <v>673582.26</v>
          </cell>
        </row>
      </sheetData>
      <sheetData sheetId="54">
        <row r="102">
          <cell r="D102">
            <v>47780192.070000008</v>
          </cell>
        </row>
        <row r="104">
          <cell r="D104">
            <v>118078478.44000001</v>
          </cell>
        </row>
        <row r="105">
          <cell r="D105">
            <v>160205644.22</v>
          </cell>
        </row>
        <row r="789">
          <cell r="D789">
            <v>223065234.34000006</v>
          </cell>
        </row>
        <row r="790">
          <cell r="D790">
            <v>5208815.24</v>
          </cell>
        </row>
        <row r="801">
          <cell r="D801">
            <v>99363307.170000017</v>
          </cell>
        </row>
        <row r="802">
          <cell r="D802">
            <v>4688096.1900000004</v>
          </cell>
        </row>
        <row r="815">
          <cell r="D815">
            <v>42774103.190000005</v>
          </cell>
        </row>
        <row r="816">
          <cell r="D816">
            <v>861369.92999999993</v>
          </cell>
        </row>
        <row r="827">
          <cell r="D827">
            <v>10567476.149999999</v>
          </cell>
        </row>
        <row r="828">
          <cell r="D828">
            <v>696241.25</v>
          </cell>
        </row>
      </sheetData>
      <sheetData sheetId="55">
        <row r="102">
          <cell r="D102">
            <v>50771426.679999992</v>
          </cell>
        </row>
        <row r="104">
          <cell r="D104">
            <v>117676313.24999999</v>
          </cell>
        </row>
        <row r="105">
          <cell r="D105">
            <v>157173775.20000008</v>
          </cell>
        </row>
        <row r="789">
          <cell r="D789">
            <v>222921177.32000005</v>
          </cell>
        </row>
        <row r="790">
          <cell r="D790">
            <v>4799271.6899999995</v>
          </cell>
        </row>
        <row r="801">
          <cell r="D801">
            <v>100152922.15999998</v>
          </cell>
        </row>
        <row r="802">
          <cell r="D802">
            <v>4465628.0299999993</v>
          </cell>
        </row>
        <row r="815">
          <cell r="D815">
            <v>43484735.809999995</v>
          </cell>
        </row>
        <row r="816">
          <cell r="D816">
            <v>849434.3600000001</v>
          </cell>
        </row>
        <row r="827">
          <cell r="D827">
            <v>10554071.960000003</v>
          </cell>
        </row>
        <row r="828">
          <cell r="D828">
            <v>682921.9099999998</v>
          </cell>
        </row>
      </sheetData>
      <sheetData sheetId="56">
        <row r="102">
          <cell r="D102">
            <v>46019196.530000009</v>
          </cell>
        </row>
        <row r="104">
          <cell r="D104">
            <v>127573178.30000003</v>
          </cell>
        </row>
        <row r="105">
          <cell r="D105">
            <v>159311529.81000003</v>
          </cell>
        </row>
        <row r="789">
          <cell r="B789">
            <v>224584349.75999996</v>
          </cell>
        </row>
        <row r="790">
          <cell r="B790">
            <v>5189071.9600000009</v>
          </cell>
        </row>
        <row r="801">
          <cell r="B801">
            <v>100276958.19999999</v>
          </cell>
        </row>
        <row r="802">
          <cell r="B802">
            <v>4626585.5099999988</v>
          </cell>
        </row>
        <row r="815">
          <cell r="B815">
            <v>43850579.750000007</v>
          </cell>
        </row>
        <row r="816">
          <cell r="B816">
            <v>886669.30999999959</v>
          </cell>
        </row>
        <row r="827">
          <cell r="D827">
            <v>10531064.059999999</v>
          </cell>
        </row>
        <row r="828">
          <cell r="D828">
            <v>718494.16000000015</v>
          </cell>
        </row>
      </sheetData>
      <sheetData sheetId="57">
        <row r="102">
          <cell r="D102">
            <v>47816227.289999999</v>
          </cell>
        </row>
        <row r="104">
          <cell r="D104">
            <v>130737112.86000004</v>
          </cell>
        </row>
        <row r="105">
          <cell r="D105">
            <v>166984204.34000006</v>
          </cell>
        </row>
        <row r="789">
          <cell r="B789">
            <v>227923816.02000004</v>
          </cell>
        </row>
        <row r="790">
          <cell r="B790">
            <v>5466188.0000000009</v>
          </cell>
        </row>
        <row r="801">
          <cell r="B801">
            <v>100996499.32000001</v>
          </cell>
        </row>
        <row r="802">
          <cell r="B802">
            <v>4825613.7300000004</v>
          </cell>
        </row>
        <row r="815">
          <cell r="B815">
            <v>44438410.599999994</v>
          </cell>
        </row>
        <row r="816">
          <cell r="B816">
            <v>896425.98999999976</v>
          </cell>
        </row>
        <row r="827">
          <cell r="D827">
            <v>10574135.329999998</v>
          </cell>
        </row>
        <row r="828">
          <cell r="D828">
            <v>726778.68</v>
          </cell>
        </row>
      </sheetData>
      <sheetData sheetId="58">
        <row r="102">
          <cell r="D102">
            <v>48519014.669999994</v>
          </cell>
        </row>
        <row r="104">
          <cell r="D104">
            <v>134215935.94000003</v>
          </cell>
        </row>
        <row r="105">
          <cell r="D105">
            <v>163056972.44</v>
          </cell>
        </row>
        <row r="789">
          <cell r="B789">
            <v>226458812.89000002</v>
          </cell>
        </row>
        <row r="790">
          <cell r="B790">
            <v>5558636.4399999995</v>
          </cell>
        </row>
        <row r="801">
          <cell r="B801">
            <v>101642786.82000002</v>
          </cell>
        </row>
        <row r="802">
          <cell r="B802">
            <v>4979966.37</v>
          </cell>
        </row>
        <row r="815">
          <cell r="B815">
            <v>45012063.600000016</v>
          </cell>
        </row>
        <row r="816">
          <cell r="B816">
            <v>918120.52000000025</v>
          </cell>
        </row>
        <row r="827">
          <cell r="D827">
            <v>10593138.339999996</v>
          </cell>
        </row>
        <row r="828">
          <cell r="D828">
            <v>745581.1100000001</v>
          </cell>
        </row>
      </sheetData>
      <sheetData sheetId="59">
        <row r="102">
          <cell r="D102">
            <v>47068439.010000005</v>
          </cell>
        </row>
        <row r="104">
          <cell r="D104">
            <v>139172502.77999997</v>
          </cell>
        </row>
        <row r="105">
          <cell r="D105">
            <v>161791322.50000006</v>
          </cell>
        </row>
        <row r="789">
          <cell r="B789">
            <v>226811828.36000004</v>
          </cell>
        </row>
        <row r="790">
          <cell r="B790">
            <v>5670898.7800000003</v>
          </cell>
        </row>
        <row r="801">
          <cell r="B801">
            <v>102764318.23</v>
          </cell>
        </row>
        <row r="802">
          <cell r="B802">
            <v>5062359.2200000016</v>
          </cell>
        </row>
        <row r="815">
          <cell r="B815">
            <v>45693911.230000004</v>
          </cell>
        </row>
        <row r="816">
          <cell r="B816">
            <v>944569.04999999981</v>
          </cell>
        </row>
        <row r="827">
          <cell r="D827">
            <v>10696746.220000001</v>
          </cell>
        </row>
        <row r="828">
          <cell r="D828">
            <v>749100.32</v>
          </cell>
        </row>
      </sheetData>
      <sheetData sheetId="60">
        <row r="102">
          <cell r="D102">
            <v>45031981.819999985</v>
          </cell>
        </row>
        <row r="104">
          <cell r="D104">
            <v>144055981.17000002</v>
          </cell>
        </row>
        <row r="105">
          <cell r="D105">
            <v>158947909.15999994</v>
          </cell>
        </row>
        <row r="789">
          <cell r="B789">
            <v>230371577.88999993</v>
          </cell>
        </row>
        <row r="790">
          <cell r="B790">
            <v>5639002.4200000018</v>
          </cell>
        </row>
        <row r="801">
          <cell r="B801">
            <v>104024908.79000002</v>
          </cell>
        </row>
        <row r="802">
          <cell r="B802">
            <v>5229905.4700000007</v>
          </cell>
        </row>
        <row r="815">
          <cell r="B815">
            <v>46366931.869999997</v>
          </cell>
        </row>
        <row r="816">
          <cell r="B816">
            <v>967220.55999999982</v>
          </cell>
        </row>
        <row r="827">
          <cell r="D827">
            <v>10766001.23</v>
          </cell>
        </row>
        <row r="828">
          <cell r="D828">
            <v>802856.26000000013</v>
          </cell>
        </row>
      </sheetData>
      <sheetData sheetId="61">
        <row r="102">
          <cell r="D102">
            <v>45718490.29999999</v>
          </cell>
        </row>
        <row r="104">
          <cell r="D104">
            <v>141252283.37000003</v>
          </cell>
        </row>
        <row r="105">
          <cell r="D105">
            <v>154982513.5200001</v>
          </cell>
        </row>
        <row r="789">
          <cell r="D789">
            <v>229924398.90000007</v>
          </cell>
        </row>
        <row r="790">
          <cell r="D790">
            <v>5180896.96</v>
          </cell>
        </row>
        <row r="801">
          <cell r="D801">
            <v>105613994.30999999</v>
          </cell>
        </row>
        <row r="802">
          <cell r="D802">
            <v>5167502</v>
          </cell>
        </row>
        <row r="815">
          <cell r="D815">
            <v>47023559.759999998</v>
          </cell>
        </row>
        <row r="816">
          <cell r="D816">
            <v>978315.31</v>
          </cell>
        </row>
        <row r="827">
          <cell r="D827">
            <v>10781730.709999997</v>
          </cell>
        </row>
        <row r="828">
          <cell r="D828">
            <v>764097.82</v>
          </cell>
        </row>
      </sheetData>
      <sheetData sheetId="62">
        <row r="102">
          <cell r="D102">
            <v>45406220.040000007</v>
          </cell>
        </row>
        <row r="104">
          <cell r="D104">
            <v>144567719.23999998</v>
          </cell>
        </row>
        <row r="105">
          <cell r="D105">
            <v>153737728.35999992</v>
          </cell>
        </row>
        <row r="789">
          <cell r="D789">
            <v>232238850.21999997</v>
          </cell>
        </row>
        <row r="790">
          <cell r="D790">
            <v>5811645.0900000017</v>
          </cell>
        </row>
        <row r="801">
          <cell r="D801">
            <v>106546699.2</v>
          </cell>
        </row>
        <row r="802">
          <cell r="D802">
            <v>5376324.5</v>
          </cell>
        </row>
        <row r="815">
          <cell r="D815">
            <v>47592151.889999993</v>
          </cell>
        </row>
        <row r="816">
          <cell r="D816">
            <v>1018476.8500000001</v>
          </cell>
        </row>
        <row r="827">
          <cell r="D827">
            <v>10851589.189999999</v>
          </cell>
        </row>
        <row r="828">
          <cell r="D828">
            <v>777235.1399999999</v>
          </cell>
        </row>
      </sheetData>
      <sheetData sheetId="63">
        <row r="102">
          <cell r="D102">
            <v>46490718.929999992</v>
          </cell>
        </row>
        <row r="104">
          <cell r="D104">
            <v>147813272.15000004</v>
          </cell>
        </row>
        <row r="105">
          <cell r="D105">
            <v>152275120.43000004</v>
          </cell>
        </row>
        <row r="789">
          <cell r="D789">
            <v>231830526.79000005</v>
          </cell>
        </row>
        <row r="790">
          <cell r="D790">
            <v>5825580.0499999998</v>
          </cell>
        </row>
        <row r="801">
          <cell r="D801">
            <v>107847706.97999999</v>
          </cell>
        </row>
        <row r="802">
          <cell r="D802">
            <v>5368681.7499999991</v>
          </cell>
        </row>
        <row r="815">
          <cell r="D815">
            <v>48222472.469999999</v>
          </cell>
        </row>
        <row r="816">
          <cell r="D816">
            <v>1048108.8099999998</v>
          </cell>
        </row>
        <row r="827">
          <cell r="D827">
            <v>10993701.179999998</v>
          </cell>
        </row>
        <row r="828">
          <cell r="D828">
            <v>781811.52</v>
          </cell>
        </row>
      </sheetData>
      <sheetData sheetId="64">
        <row r="102">
          <cell r="D102">
            <v>43923962.170000002</v>
          </cell>
        </row>
        <row r="104">
          <cell r="D104">
            <v>150570724.64000005</v>
          </cell>
        </row>
        <row r="105">
          <cell r="D105">
            <v>150188975.31000006</v>
          </cell>
        </row>
        <row r="789">
          <cell r="D789">
            <v>231704477.21000004</v>
          </cell>
        </row>
        <row r="790">
          <cell r="D790">
            <v>5789803.2999999998</v>
          </cell>
        </row>
        <row r="801">
          <cell r="D801">
            <v>109105170.37000002</v>
          </cell>
        </row>
        <row r="802">
          <cell r="D802">
            <v>5429846.3199999984</v>
          </cell>
        </row>
        <row r="815">
          <cell r="D815">
            <v>48430717.779999994</v>
          </cell>
        </row>
        <row r="816">
          <cell r="D816">
            <v>1070219.21</v>
          </cell>
        </row>
        <row r="827">
          <cell r="D827">
            <v>11106147.280000001</v>
          </cell>
        </row>
        <row r="828">
          <cell r="D828">
            <v>771222.37000000011</v>
          </cell>
        </row>
      </sheetData>
      <sheetData sheetId="65"/>
      <sheetData sheetId="66">
        <row r="102">
          <cell r="D102">
            <v>45926783.620000005</v>
          </cell>
        </row>
        <row r="104">
          <cell r="D104">
            <v>150584410.43999997</v>
          </cell>
        </row>
        <row r="105">
          <cell r="D105">
            <v>150971981.92000005</v>
          </cell>
        </row>
        <row r="789">
          <cell r="D789">
            <v>231917940.27000001</v>
          </cell>
        </row>
        <row r="790">
          <cell r="D790">
            <v>6179491.3399999989</v>
          </cell>
        </row>
        <row r="801">
          <cell r="D801">
            <v>110399075.77</v>
          </cell>
        </row>
        <row r="802">
          <cell r="D802">
            <v>5671875.3099999987</v>
          </cell>
        </row>
        <row r="815">
          <cell r="D815">
            <v>49058138.37999998</v>
          </cell>
        </row>
        <row r="816">
          <cell r="D816">
            <v>1096208.0899999999</v>
          </cell>
        </row>
        <row r="827">
          <cell r="D827">
            <v>11166393.470000001</v>
          </cell>
        </row>
        <row r="828">
          <cell r="D828">
            <v>798333.19000000006</v>
          </cell>
        </row>
      </sheetData>
      <sheetData sheetId="67">
        <row r="102">
          <cell r="D102">
            <v>47933775.509999998</v>
          </cell>
        </row>
        <row r="104">
          <cell r="D104">
            <v>147098267.64000002</v>
          </cell>
        </row>
        <row r="105">
          <cell r="D105">
            <v>159843716.38</v>
          </cell>
        </row>
        <row r="789">
          <cell r="D789">
            <v>234036807.05000001</v>
          </cell>
        </row>
        <row r="790">
          <cell r="D790">
            <v>6171267.790000001</v>
          </cell>
        </row>
        <row r="801">
          <cell r="D801">
            <v>112208978.81000002</v>
          </cell>
        </row>
        <row r="802">
          <cell r="D802">
            <v>5919039.0100000007</v>
          </cell>
        </row>
        <row r="815">
          <cell r="D815">
            <v>49410831.240000002</v>
          </cell>
        </row>
        <row r="816">
          <cell r="D816">
            <v>1130874.2499999998</v>
          </cell>
        </row>
        <row r="827">
          <cell r="D827">
            <v>11233821.790000001</v>
          </cell>
        </row>
        <row r="828">
          <cell r="D828">
            <v>824330.29000000015</v>
          </cell>
        </row>
      </sheetData>
      <sheetData sheetId="68">
        <row r="102">
          <cell r="D102">
            <v>50869720.529999986</v>
          </cell>
        </row>
        <row r="104">
          <cell r="D104">
            <v>147021719.30999997</v>
          </cell>
        </row>
        <row r="105">
          <cell r="D105">
            <v>154706960.88000005</v>
          </cell>
        </row>
        <row r="790">
          <cell r="D790">
            <v>231946372.02999997</v>
          </cell>
        </row>
        <row r="791">
          <cell r="D791">
            <v>5392158.5200000014</v>
          </cell>
        </row>
        <row r="802">
          <cell r="D802">
            <v>113379218.27000001</v>
          </cell>
        </row>
        <row r="803">
          <cell r="D803">
            <v>5656421.8899999987</v>
          </cell>
        </row>
        <row r="816">
          <cell r="D816">
            <v>50165277.559999987</v>
          </cell>
        </row>
        <row r="817">
          <cell r="D817">
            <v>1134630.74</v>
          </cell>
        </row>
        <row r="828">
          <cell r="D828">
            <v>11257469.510000002</v>
          </cell>
        </row>
        <row r="829">
          <cell r="D829">
            <v>811405.73</v>
          </cell>
        </row>
      </sheetData>
      <sheetData sheetId="69">
        <row r="102">
          <cell r="D102">
            <v>47914400.479999997</v>
          </cell>
        </row>
        <row r="104">
          <cell r="D104">
            <v>149954697.04999998</v>
          </cell>
        </row>
        <row r="105">
          <cell r="D105">
            <v>158006926.56000006</v>
          </cell>
        </row>
        <row r="816">
          <cell r="D816">
            <v>50369910.120000005</v>
          </cell>
        </row>
        <row r="817">
          <cell r="D817">
            <v>1200336.0100000002</v>
          </cell>
        </row>
        <row r="828">
          <cell r="D828">
            <v>11294337.1</v>
          </cell>
        </row>
        <row r="829">
          <cell r="D829">
            <v>846537.52</v>
          </cell>
        </row>
      </sheetData>
      <sheetData sheetId="70">
        <row r="102">
          <cell r="D102">
            <v>49511403.280000001</v>
          </cell>
        </row>
        <row r="104">
          <cell r="D104">
            <v>152247438.39999998</v>
          </cell>
        </row>
        <row r="105">
          <cell r="D105">
            <v>159188008.76999995</v>
          </cell>
        </row>
        <row r="816">
          <cell r="D816">
            <v>51063607.090000004</v>
          </cell>
        </row>
        <row r="817">
          <cell r="D817">
            <v>1215515.6900000004</v>
          </cell>
        </row>
        <row r="828">
          <cell r="D828">
            <v>11365906.890000002</v>
          </cell>
        </row>
        <row r="829">
          <cell r="D829">
            <v>866602.22</v>
          </cell>
        </row>
      </sheetData>
      <sheetData sheetId="71">
        <row r="102">
          <cell r="D102">
            <v>48970407.849999987</v>
          </cell>
        </row>
        <row r="104">
          <cell r="D104">
            <v>155388627.09</v>
          </cell>
        </row>
        <row r="105">
          <cell r="D105">
            <v>155782497.32999992</v>
          </cell>
        </row>
        <row r="816">
          <cell r="D816">
            <v>51296331.219999984</v>
          </cell>
        </row>
        <row r="817">
          <cell r="D817">
            <v>1240769.79</v>
          </cell>
        </row>
        <row r="828">
          <cell r="D828">
            <v>11441172.76</v>
          </cell>
        </row>
        <row r="829">
          <cell r="D829">
            <v>863350.56</v>
          </cell>
        </row>
      </sheetData>
      <sheetData sheetId="72">
        <row r="102">
          <cell r="D102">
            <v>47199987.030000001</v>
          </cell>
        </row>
        <row r="104">
          <cell r="D104">
            <v>156722780.23000008</v>
          </cell>
        </row>
        <row r="105">
          <cell r="D105">
            <v>158769752.22</v>
          </cell>
        </row>
        <row r="816">
          <cell r="D816">
            <v>51778022.230000004</v>
          </cell>
        </row>
        <row r="817">
          <cell r="D817">
            <v>1288883.3800000001</v>
          </cell>
        </row>
        <row r="828">
          <cell r="D828">
            <v>11489705.890000001</v>
          </cell>
        </row>
        <row r="829">
          <cell r="D829">
            <v>901853.99999999988</v>
          </cell>
        </row>
      </sheetData>
      <sheetData sheetId="73">
        <row r="102">
          <cell r="D102">
            <v>46962251.970000014</v>
          </cell>
        </row>
        <row r="104">
          <cell r="D104">
            <v>158369555.34</v>
          </cell>
        </row>
        <row r="105">
          <cell r="D105">
            <v>157103008.31000009</v>
          </cell>
        </row>
        <row r="816">
          <cell r="D816">
            <v>52336829.220000006</v>
          </cell>
        </row>
        <row r="817">
          <cell r="D817">
            <v>1332257.1299999999</v>
          </cell>
        </row>
        <row r="828">
          <cell r="D828">
            <v>11542530.439999998</v>
          </cell>
        </row>
        <row r="829">
          <cell r="D829">
            <v>908860.71</v>
          </cell>
        </row>
      </sheetData>
      <sheetData sheetId="74">
        <row r="102">
          <cell r="D102">
            <v>48393150.219999999</v>
          </cell>
        </row>
        <row r="104">
          <cell r="D104">
            <v>158054104.88</v>
          </cell>
        </row>
        <row r="105">
          <cell r="D105">
            <v>160501636.46000004</v>
          </cell>
        </row>
        <row r="816">
          <cell r="D816">
            <v>52450917.289999992</v>
          </cell>
        </row>
        <row r="817">
          <cell r="D817">
            <v>1383593.63</v>
          </cell>
        </row>
        <row r="828">
          <cell r="D828">
            <v>11706825.73</v>
          </cell>
        </row>
        <row r="829">
          <cell r="D829">
            <v>906264.63000000012</v>
          </cell>
        </row>
      </sheetData>
      <sheetData sheetId="75">
        <row r="102">
          <cell r="D102">
            <v>48160427.359999999</v>
          </cell>
        </row>
        <row r="104">
          <cell r="D104">
            <v>156581613.44</v>
          </cell>
        </row>
        <row r="105">
          <cell r="D105">
            <v>163595437.35000002</v>
          </cell>
        </row>
        <row r="816">
          <cell r="D816">
            <v>52950193.109999985</v>
          </cell>
        </row>
        <row r="817">
          <cell r="D817">
            <v>1453184.9100000001</v>
          </cell>
        </row>
        <row r="828">
          <cell r="D828">
            <v>11816794.620000001</v>
          </cell>
        </row>
        <row r="829">
          <cell r="D829">
            <v>911765.75</v>
          </cell>
        </row>
      </sheetData>
      <sheetData sheetId="76">
        <row r="102">
          <cell r="D102">
            <v>47869147.820000008</v>
          </cell>
        </row>
        <row r="104">
          <cell r="D104">
            <v>158618780.91</v>
          </cell>
        </row>
        <row r="105">
          <cell r="D105">
            <v>161010155.79000002</v>
          </cell>
        </row>
        <row r="816">
          <cell r="D816">
            <v>53560928.020000011</v>
          </cell>
        </row>
        <row r="817">
          <cell r="D817">
            <v>1500309.9200000002</v>
          </cell>
        </row>
        <row r="828">
          <cell r="D828">
            <v>11918720.210000001</v>
          </cell>
        </row>
        <row r="829">
          <cell r="D829">
            <v>919948.73999999987</v>
          </cell>
        </row>
      </sheetData>
      <sheetData sheetId="77">
        <row r="102">
          <cell r="D102">
            <v>47228052.710000016</v>
          </cell>
        </row>
        <row r="104">
          <cell r="D104">
            <v>158348787.73000002</v>
          </cell>
        </row>
        <row r="105">
          <cell r="D105">
            <v>158849277.97999999</v>
          </cell>
        </row>
        <row r="816">
          <cell r="D816">
            <v>54207176.849999994</v>
          </cell>
        </row>
        <row r="817">
          <cell r="D817">
            <v>1545157.88</v>
          </cell>
        </row>
        <row r="828">
          <cell r="D828">
            <v>12014549.880000001</v>
          </cell>
        </row>
        <row r="829">
          <cell r="D829">
            <v>920462.58999999985</v>
          </cell>
        </row>
      </sheetData>
      <sheetData sheetId="78">
        <row r="102">
          <cell r="D102">
            <v>47620127.899999984</v>
          </cell>
        </row>
        <row r="104">
          <cell r="D104">
            <v>158317435.10999998</v>
          </cell>
        </row>
        <row r="105">
          <cell r="D105">
            <v>161826632.99000004</v>
          </cell>
        </row>
        <row r="816">
          <cell r="D816">
            <v>54700687.280000009</v>
          </cell>
        </row>
        <row r="817">
          <cell r="D817">
            <v>1609095.61</v>
          </cell>
        </row>
        <row r="828">
          <cell r="D828">
            <v>12036589.910000002</v>
          </cell>
        </row>
        <row r="829">
          <cell r="D829">
            <v>905571.57999999984</v>
          </cell>
        </row>
      </sheetData>
      <sheetData sheetId="79">
        <row r="102">
          <cell r="D102">
            <v>49756576.319999993</v>
          </cell>
        </row>
        <row r="104">
          <cell r="D104">
            <v>157942711.29000002</v>
          </cell>
        </row>
        <row r="105">
          <cell r="D105">
            <v>166465595.07999995</v>
          </cell>
        </row>
        <row r="816">
          <cell r="D816">
            <v>55043599.24000001</v>
          </cell>
        </row>
        <row r="817">
          <cell r="D817">
            <v>1662804.7699999998</v>
          </cell>
        </row>
        <row r="828">
          <cell r="D828">
            <v>12107551.200000001</v>
          </cell>
        </row>
        <row r="829">
          <cell r="D829">
            <v>926754.28</v>
          </cell>
        </row>
      </sheetData>
      <sheetData sheetId="80">
        <row r="102">
          <cell r="D102">
            <v>53144696.589999996</v>
          </cell>
        </row>
        <row r="104">
          <cell r="D104">
            <v>155510389.27000004</v>
          </cell>
        </row>
        <row r="105">
          <cell r="D105">
            <v>167603341.25999999</v>
          </cell>
        </row>
        <row r="816">
          <cell r="D816">
            <v>55874297.179999992</v>
          </cell>
        </row>
        <row r="817">
          <cell r="D817">
            <v>1669325.82</v>
          </cell>
        </row>
        <row r="828">
          <cell r="D828">
            <v>12128739.150000002</v>
          </cell>
        </row>
        <row r="829">
          <cell r="D829">
            <v>937283.3</v>
          </cell>
        </row>
      </sheetData>
      <sheetData sheetId="81">
        <row r="102">
          <cell r="D102">
            <v>50628788.699999981</v>
          </cell>
        </row>
        <row r="104">
          <cell r="D104">
            <v>158688445.66000003</v>
          </cell>
        </row>
        <row r="105">
          <cell r="D105">
            <v>164964938.92000005</v>
          </cell>
        </row>
        <row r="816">
          <cell r="D816">
            <v>56045847.810000002</v>
          </cell>
        </row>
        <row r="817">
          <cell r="D817">
            <v>1732158.03</v>
          </cell>
        </row>
        <row r="828">
          <cell r="D828">
            <v>12149910.130000001</v>
          </cell>
        </row>
        <row r="829">
          <cell r="D829">
            <v>970614.65</v>
          </cell>
        </row>
      </sheetData>
      <sheetData sheetId="82">
        <row r="102">
          <cell r="D102">
            <v>52203493.329999991</v>
          </cell>
        </row>
        <row r="104">
          <cell r="D104">
            <v>162001363.53</v>
          </cell>
        </row>
        <row r="105">
          <cell r="D105">
            <v>167238865.81000006</v>
          </cell>
        </row>
        <row r="816">
          <cell r="D816">
            <v>56319597.859999999</v>
          </cell>
        </row>
        <row r="817">
          <cell r="D817">
            <v>1754290.3099999998</v>
          </cell>
        </row>
        <row r="828">
          <cell r="D828">
            <v>12217138.629999999</v>
          </cell>
        </row>
        <row r="829">
          <cell r="D829">
            <v>980131.16</v>
          </cell>
        </row>
      </sheetData>
      <sheetData sheetId="83">
        <row r="102">
          <cell r="D102">
            <v>50336460.620000005</v>
          </cell>
        </row>
        <row r="104">
          <cell r="D104">
            <v>162503890.04999998</v>
          </cell>
        </row>
        <row r="105">
          <cell r="D105">
            <v>168444225.04999998</v>
          </cell>
        </row>
        <row r="816">
          <cell r="D816">
            <v>57073127.830000006</v>
          </cell>
        </row>
        <row r="817">
          <cell r="D817">
            <v>1753596.74</v>
          </cell>
        </row>
        <row r="828">
          <cell r="D828">
            <v>12208905.849999998</v>
          </cell>
        </row>
        <row r="829">
          <cell r="D829">
            <v>959728.59999999986</v>
          </cell>
        </row>
      </sheetData>
      <sheetData sheetId="84">
        <row r="102">
          <cell r="D102">
            <v>49883894.75999999</v>
          </cell>
        </row>
        <row r="104">
          <cell r="D104">
            <v>165239353.49000001</v>
          </cell>
        </row>
        <row r="105">
          <cell r="D105">
            <v>166723286.04999995</v>
          </cell>
        </row>
        <row r="816">
          <cell r="D816">
            <v>57691063.819999993</v>
          </cell>
        </row>
        <row r="817">
          <cell r="D817">
            <v>1791116.6099999994</v>
          </cell>
        </row>
        <row r="828">
          <cell r="D828">
            <v>12264300.17</v>
          </cell>
        </row>
        <row r="829">
          <cell r="D829">
            <v>949444.04999999993</v>
          </cell>
        </row>
      </sheetData>
      <sheetData sheetId="85">
        <row r="102">
          <cell r="D102">
            <v>49346116.649999999</v>
          </cell>
        </row>
        <row r="104">
          <cell r="D104">
            <v>166755036.29000002</v>
          </cell>
        </row>
        <row r="105">
          <cell r="D105">
            <v>163845707.0699999</v>
          </cell>
        </row>
        <row r="816">
          <cell r="D816">
            <v>58361681.420000002</v>
          </cell>
        </row>
        <row r="817">
          <cell r="D817">
            <v>1805696.2</v>
          </cell>
        </row>
        <row r="828">
          <cell r="D828">
            <v>12322247.650000002</v>
          </cell>
        </row>
        <row r="829">
          <cell r="D829">
            <v>942577.3</v>
          </cell>
        </row>
      </sheetData>
      <sheetData sheetId="86">
        <row r="102">
          <cell r="D102">
            <v>49744720.719999999</v>
          </cell>
        </row>
        <row r="104">
          <cell r="D104">
            <v>165277448.25999999</v>
          </cell>
        </row>
        <row r="105">
          <cell r="D105">
            <v>166443942.54000002</v>
          </cell>
        </row>
        <row r="816">
          <cell r="D816">
            <v>59018149.489999995</v>
          </cell>
        </row>
        <row r="817">
          <cell r="D817">
            <v>1830736.7000000002</v>
          </cell>
        </row>
        <row r="828">
          <cell r="D828">
            <v>12341817.08</v>
          </cell>
        </row>
        <row r="829">
          <cell r="D829">
            <v>955943.44</v>
          </cell>
        </row>
      </sheetData>
      <sheetData sheetId="87">
        <row r="102">
          <cell r="D102">
            <v>50321794.410000004</v>
          </cell>
        </row>
        <row r="104">
          <cell r="D104">
            <v>165098708.30000001</v>
          </cell>
        </row>
        <row r="105">
          <cell r="D105">
            <v>171668396.51000005</v>
          </cell>
        </row>
        <row r="816">
          <cell r="D816">
            <v>59138932.050000004</v>
          </cell>
        </row>
        <row r="817">
          <cell r="D817">
            <v>1861862.0699999996</v>
          </cell>
        </row>
        <row r="828">
          <cell r="D828">
            <v>12363213.050000001</v>
          </cell>
        </row>
        <row r="829">
          <cell r="D829">
            <v>961182.8</v>
          </cell>
        </row>
      </sheetData>
      <sheetData sheetId="88">
        <row r="102">
          <cell r="D102">
            <v>52153121.940000005</v>
          </cell>
        </row>
        <row r="104">
          <cell r="D104">
            <v>165116019.08000001</v>
          </cell>
        </row>
        <row r="105">
          <cell r="D105">
            <v>172565950.49999997</v>
          </cell>
        </row>
        <row r="816">
          <cell r="D816">
            <v>59827842.790000007</v>
          </cell>
        </row>
        <row r="817">
          <cell r="D817">
            <v>1907662.76</v>
          </cell>
        </row>
        <row r="828">
          <cell r="D828">
            <v>12415933.549999999</v>
          </cell>
        </row>
        <row r="829">
          <cell r="D829">
            <v>935746.77000000014</v>
          </cell>
        </row>
      </sheetData>
      <sheetData sheetId="89">
        <row r="102">
          <cell r="D102">
            <v>50975650.510000013</v>
          </cell>
        </row>
        <row r="104">
          <cell r="D104">
            <v>165114157.93000004</v>
          </cell>
        </row>
        <row r="105">
          <cell r="D105">
            <v>167864032.31</v>
          </cell>
        </row>
        <row r="816">
          <cell r="D816">
            <v>60484419.359999977</v>
          </cell>
        </row>
        <row r="817">
          <cell r="D817">
            <v>1911646.9899999998</v>
          </cell>
        </row>
        <row r="828">
          <cell r="D828">
            <v>12426060.18</v>
          </cell>
        </row>
        <row r="829">
          <cell r="D829">
            <v>903475.37999999989</v>
          </cell>
        </row>
      </sheetData>
      <sheetData sheetId="90">
        <row r="102">
          <cell r="D102">
            <v>51975267.219999999</v>
          </cell>
        </row>
        <row r="104">
          <cell r="D104">
            <v>164719975.67999995</v>
          </cell>
        </row>
        <row r="105">
          <cell r="D105">
            <v>171918255.08999997</v>
          </cell>
        </row>
        <row r="816">
          <cell r="D816">
            <v>61201471.100000001</v>
          </cell>
        </row>
        <row r="817">
          <cell r="D817">
            <v>1904298.19</v>
          </cell>
        </row>
        <row r="828">
          <cell r="D828">
            <v>12493984.459999999</v>
          </cell>
        </row>
        <row r="829">
          <cell r="D829">
            <v>917706.74</v>
          </cell>
        </row>
      </sheetData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-17"/>
      <sheetName val="Feb-17"/>
      <sheetName val="Mar-17"/>
      <sheetName val="Abr-17"/>
      <sheetName val="May-17"/>
      <sheetName val="Jun-17"/>
      <sheetName val="Jul-17"/>
      <sheetName val="Ago-17"/>
      <sheetName val="Sep-17"/>
      <sheetName val="Oct-17"/>
      <sheetName val="Nov-17"/>
      <sheetName val="Dic-17"/>
      <sheetName val="Ene-18"/>
      <sheetName val="Feb-18"/>
      <sheetName val="Mar-18"/>
      <sheetName val="Abr-18"/>
      <sheetName val="May-18"/>
      <sheetName val="Jun-18"/>
      <sheetName val="Jul-18"/>
      <sheetName val="Ago-18"/>
      <sheetName val="Sep-18"/>
      <sheetName val="Oct-18"/>
      <sheetName val="Nov-18"/>
      <sheetName val="Dic-18"/>
      <sheetName val="Ene-19"/>
      <sheetName val="Feb-19"/>
      <sheetName val="Mar-19"/>
      <sheetName val="Abr-19"/>
      <sheetName val="May-19"/>
      <sheetName val="Jun-19"/>
      <sheetName val="Jul-19"/>
      <sheetName val="Ago-19"/>
      <sheetName val="Sep-19"/>
      <sheetName val="Oct-19"/>
      <sheetName val="Nov-19"/>
      <sheetName val="Dic-19"/>
      <sheetName val="Ene-20"/>
      <sheetName val="Feb-20"/>
      <sheetName val="Mar-20"/>
      <sheetName val="Abr-20"/>
      <sheetName val="May-20"/>
      <sheetName val="Jun-20"/>
      <sheetName val="Jul-20"/>
      <sheetName val="Ago-20"/>
      <sheetName val="Sep-20"/>
      <sheetName val="Oct-20"/>
      <sheetName val="Nov-20"/>
      <sheetName val="Dic-20"/>
      <sheetName val="Ene-21"/>
      <sheetName val="Feb-21"/>
      <sheetName val="Mar-21"/>
      <sheetName val="Abr-21"/>
      <sheetName val="May-21"/>
      <sheetName val="Jun-21"/>
      <sheetName val="Jul-21"/>
      <sheetName val="Ago-21"/>
      <sheetName val="Sep-21"/>
      <sheetName val="Oct-21"/>
      <sheetName val="Nov-21"/>
      <sheetName val="Dic-21"/>
      <sheetName val="Ene-22"/>
      <sheetName val="Feb-22"/>
      <sheetName val="Mar-22"/>
      <sheetName val="Abr-22"/>
      <sheetName val="May-22"/>
      <sheetName val="Jun-22"/>
      <sheetName val="Jul-22"/>
      <sheetName val="Aug-22"/>
      <sheetName val="Sep-22"/>
      <sheetName val="Oct-22"/>
      <sheetName val="Nov-22"/>
      <sheetName val="Dic-22"/>
      <sheetName val="Ene-23"/>
      <sheetName val="Feb-23"/>
      <sheetName val="Mar-23"/>
      <sheetName val="Abr-23"/>
      <sheetName val="May-23"/>
      <sheetName val="Jun-23"/>
      <sheetName val="Jul-23"/>
      <sheetName val="Aug-23"/>
      <sheetName val="Sep-23"/>
      <sheetName val="Oct-23"/>
      <sheetName val="Nov-23"/>
      <sheetName val="Dic-23"/>
      <sheetName val="Ene-24"/>
      <sheetName val="Feb-24"/>
      <sheetName val="Mar-24"/>
      <sheetName val="Abr-24"/>
      <sheetName val="May-24"/>
      <sheetName val="Jun-24"/>
      <sheetName val="Jul-24"/>
      <sheetName val="Ago-24"/>
      <sheetName val="Sep-24"/>
      <sheetName val="Oct-24"/>
      <sheetName val="Nov-24"/>
      <sheetName val="Dic-24"/>
      <sheetName val="Ene-25"/>
      <sheetName val="Feb-25"/>
      <sheetName val="Mar-25"/>
      <sheetName val="Abr-25"/>
      <sheetName val="May-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Senda Inflación Total"/>
      <sheetName val="Senda Inflación sin alimentos"/>
      <sheetName val="Senda Inflación de alimentos"/>
    </sheetNames>
    <sheetDataSet>
      <sheetData sheetId="0" refreshError="1"/>
      <sheetData sheetId="1" refreshError="1">
        <row r="841">
          <cell r="D841">
            <v>142.92670000000001</v>
          </cell>
        </row>
      </sheetData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Senda Inflación Total"/>
      <sheetName val="Senda Inflación sin alimentos"/>
      <sheetName val="Senda Inflación de alimentos"/>
    </sheetNames>
    <sheetDataSet>
      <sheetData sheetId="0" refreshError="1"/>
      <sheetData sheetId="1" refreshError="1">
        <row r="842">
          <cell r="D842">
            <v>143.38409999999999</v>
          </cell>
        </row>
      </sheetData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Cartera"/>
      <sheetName val="COAP"/>
      <sheetName val="Indicadores cartera"/>
      <sheetName val="Depósitos"/>
      <sheetName val="Cartera (Con titularizaciones)"/>
      <sheetName val="Con Titularizaciones (2)"/>
      <sheetName val="Trimestre móvil"/>
      <sheetName val="Mora mensual"/>
      <sheetName val="NPL"/>
      <sheetName val="Sendas"/>
      <sheetName val="Vencida"/>
      <sheetName val="Saldos Medios"/>
      <sheetName val="Mora anual"/>
      <sheetName val="PIB BASE 2000"/>
      <sheetName val="Saldo Cartera Titu"/>
      <sheetName val="Cartera Tips"/>
      <sheetName val="Ind. Calidad titu"/>
      <sheetName val="Cartera (Con titularizacion (2)"/>
      <sheetName val="Resumen"/>
      <sheetName val="Proy vs Obs (2014)"/>
      <sheetName val="PIB BASE 2005"/>
    </sheetNames>
    <sheetDataSet>
      <sheetData sheetId="0"/>
      <sheetData sheetId="1">
        <row r="5">
          <cell r="D5">
            <v>11084.162690000001</v>
          </cell>
          <cell r="E5">
            <v>411.16813999999999</v>
          </cell>
          <cell r="J5">
            <v>5413.4141299999992</v>
          </cell>
          <cell r="K5">
            <v>538.74158999999997</v>
          </cell>
          <cell r="P5">
            <v>5157.5406700000003</v>
          </cell>
          <cell r="Q5">
            <v>177.55180000000001</v>
          </cell>
          <cell r="AD5">
            <v>32739.280180000002</v>
          </cell>
        </row>
        <row r="6">
          <cell r="D6">
            <v>11234.421759999999</v>
          </cell>
          <cell r="E6">
            <v>477.61451</v>
          </cell>
          <cell r="J6">
            <v>5645.6335900000004</v>
          </cell>
          <cell r="K6">
            <v>625.27143000000001</v>
          </cell>
          <cell r="P6">
            <v>5363.6297500000001</v>
          </cell>
          <cell r="Q6">
            <v>178.73762999999997</v>
          </cell>
          <cell r="AD6">
            <v>22243.685100000002</v>
          </cell>
          <cell r="AE6">
            <v>1282.0827800000002</v>
          </cell>
        </row>
        <row r="7">
          <cell r="D7">
            <v>11507.894079999998</v>
          </cell>
          <cell r="E7">
            <v>511.89638000000002</v>
          </cell>
          <cell r="J7">
            <v>5714.4182600000004</v>
          </cell>
          <cell r="K7">
            <v>664.7952600000001</v>
          </cell>
          <cell r="P7">
            <v>5523.703019999999</v>
          </cell>
          <cell r="Q7">
            <v>188.20359999999997</v>
          </cell>
          <cell r="AD7">
            <v>22746.015359999998</v>
          </cell>
          <cell r="AE7">
            <v>1364.9530199999999</v>
          </cell>
        </row>
        <row r="8">
          <cell r="D8">
            <v>12066.986220000001</v>
          </cell>
          <cell r="E8">
            <v>509.42082999999997</v>
          </cell>
          <cell r="J8">
            <v>5828.1441399999994</v>
          </cell>
          <cell r="K8">
            <v>634.7998</v>
          </cell>
          <cell r="P8">
            <v>5725.0240600000006</v>
          </cell>
          <cell r="Q8">
            <v>194.02645999999999</v>
          </cell>
          <cell r="AD8">
            <v>23620.154419999999</v>
          </cell>
          <cell r="AE8">
            <v>1338.4229200000002</v>
          </cell>
        </row>
        <row r="9">
          <cell r="A9">
            <v>34790</v>
          </cell>
          <cell r="D9">
            <v>12371.750620000001</v>
          </cell>
          <cell r="E9">
            <v>531.89046000000008</v>
          </cell>
          <cell r="J9">
            <v>5970.7463700000008</v>
          </cell>
          <cell r="K9">
            <v>704.00343999999996</v>
          </cell>
          <cell r="P9">
            <v>5877.3538000000008</v>
          </cell>
          <cell r="Q9">
            <v>205.80511999999999</v>
          </cell>
          <cell r="AD9">
            <v>24219.850790000004</v>
          </cell>
          <cell r="AE9">
            <v>1404.60418</v>
          </cell>
        </row>
        <row r="10">
          <cell r="A10">
            <v>34820</v>
          </cell>
          <cell r="D10">
            <v>12803.208479999999</v>
          </cell>
          <cell r="E10">
            <v>533.74045000000001</v>
          </cell>
          <cell r="J10">
            <v>6077.1305299999995</v>
          </cell>
          <cell r="K10">
            <v>722.78708000000006</v>
          </cell>
          <cell r="P10">
            <v>6057.1458099999991</v>
          </cell>
          <cell r="Q10">
            <v>199.86291999999997</v>
          </cell>
          <cell r="AD10">
            <v>24937.484819999998</v>
          </cell>
          <cell r="AE10">
            <v>1416.2151100000001</v>
          </cell>
        </row>
        <row r="11">
          <cell r="A11">
            <v>34851</v>
          </cell>
          <cell r="D11">
            <v>13231.280510000001</v>
          </cell>
          <cell r="E11">
            <v>529.12972000000002</v>
          </cell>
          <cell r="J11">
            <v>6141.0301099999997</v>
          </cell>
          <cell r="K11">
            <v>699.1415199999999</v>
          </cell>
          <cell r="P11">
            <v>6230.97894</v>
          </cell>
          <cell r="Q11">
            <v>217.34537000000003</v>
          </cell>
          <cell r="AD11">
            <v>25603.289560000001</v>
          </cell>
          <cell r="AE11">
            <v>1387.9651799999999</v>
          </cell>
        </row>
        <row r="12">
          <cell r="A12">
            <v>34881</v>
          </cell>
          <cell r="D12">
            <v>13740.45465</v>
          </cell>
          <cell r="E12">
            <v>641.29951999999992</v>
          </cell>
          <cell r="J12">
            <v>6227.5415399999993</v>
          </cell>
          <cell r="K12">
            <v>780.72465999999986</v>
          </cell>
          <cell r="P12">
            <v>6271.7224499999993</v>
          </cell>
          <cell r="Q12">
            <v>212.57915</v>
          </cell>
          <cell r="AD12">
            <v>26239.718639999999</v>
          </cell>
          <cell r="AE12">
            <v>1590.04592</v>
          </cell>
        </row>
        <row r="13">
          <cell r="A13">
            <v>34912</v>
          </cell>
          <cell r="D13">
            <v>14246.97473</v>
          </cell>
          <cell r="E13">
            <v>662.50680999999986</v>
          </cell>
          <cell r="J13">
            <v>6325.7461800000001</v>
          </cell>
          <cell r="K13">
            <v>785.93738999999994</v>
          </cell>
          <cell r="P13">
            <v>6496.9663200000005</v>
          </cell>
          <cell r="Q13">
            <v>224.67818</v>
          </cell>
          <cell r="AD13">
            <v>27069.687230000003</v>
          </cell>
          <cell r="AE13">
            <v>1626.5231200000001</v>
          </cell>
        </row>
        <row r="14">
          <cell r="A14">
            <v>34943</v>
          </cell>
          <cell r="D14">
            <v>14763.52649</v>
          </cell>
          <cell r="E14">
            <v>649.97139000000016</v>
          </cell>
          <cell r="J14">
            <v>6472.4305300000015</v>
          </cell>
          <cell r="K14">
            <v>779.23711000000003</v>
          </cell>
          <cell r="P14">
            <v>6687.4220900000009</v>
          </cell>
          <cell r="Q14">
            <v>227.71375999999998</v>
          </cell>
          <cell r="AD14">
            <v>27923.379110000002</v>
          </cell>
          <cell r="AE14">
            <v>1608.5462199999999</v>
          </cell>
        </row>
        <row r="15">
          <cell r="A15">
            <v>34973</v>
          </cell>
          <cell r="D15">
            <v>15161.708990000001</v>
          </cell>
          <cell r="E15">
            <v>703.51071000000013</v>
          </cell>
          <cell r="J15">
            <v>6591.4236300000002</v>
          </cell>
          <cell r="K15">
            <v>797.70905000000016</v>
          </cell>
          <cell r="P15">
            <v>6895.5345899999993</v>
          </cell>
          <cell r="Q15">
            <v>236.63223000000005</v>
          </cell>
          <cell r="AD15">
            <v>28648.66721</v>
          </cell>
          <cell r="AE15">
            <v>1688.6137200000001</v>
          </cell>
        </row>
        <row r="16">
          <cell r="A16">
            <v>35004</v>
          </cell>
          <cell r="D16">
            <v>15643.494769999999</v>
          </cell>
          <cell r="E16">
            <v>725.00083999999993</v>
          </cell>
          <cell r="J16">
            <v>6690.6694599999992</v>
          </cell>
          <cell r="K16">
            <v>828.64086000000009</v>
          </cell>
          <cell r="P16">
            <v>7049.7487199999996</v>
          </cell>
          <cell r="Q16">
            <v>250.81978000000007</v>
          </cell>
          <cell r="AD16">
            <v>29383.912949999998</v>
          </cell>
          <cell r="AE16">
            <v>1754.2259099999999</v>
          </cell>
        </row>
        <row r="17">
          <cell r="A17">
            <v>35034</v>
          </cell>
          <cell r="D17">
            <v>16081.659520000001</v>
          </cell>
          <cell r="E17">
            <v>656.73165999999992</v>
          </cell>
          <cell r="J17">
            <v>6735.1318300000003</v>
          </cell>
          <cell r="K17">
            <v>821.23487</v>
          </cell>
          <cell r="P17">
            <v>7265.1810699999996</v>
          </cell>
          <cell r="Q17">
            <v>251.12441999999999</v>
          </cell>
          <cell r="AD17">
            <v>30081.972420000002</v>
          </cell>
          <cell r="AE17">
            <v>1685.6371299999998</v>
          </cell>
        </row>
        <row r="18">
          <cell r="A18">
            <v>35065</v>
          </cell>
          <cell r="D18">
            <v>16370.864029999999</v>
          </cell>
          <cell r="E18">
            <v>759.31187999999997</v>
          </cell>
          <cell r="J18">
            <v>6892.3545299999996</v>
          </cell>
          <cell r="K18">
            <v>883.74904000000015</v>
          </cell>
          <cell r="P18">
            <v>7469.316029999999</v>
          </cell>
          <cell r="Q18">
            <v>276.49345</v>
          </cell>
          <cell r="AD18">
            <v>30732.534589999996</v>
          </cell>
          <cell r="AE18">
            <v>1871.1644099999999</v>
          </cell>
        </row>
        <row r="19">
          <cell r="A19">
            <v>35096</v>
          </cell>
          <cell r="D19">
            <v>16628.831340000001</v>
          </cell>
          <cell r="E19">
            <v>806.2290999999999</v>
          </cell>
          <cell r="J19">
            <v>6983.8367400000006</v>
          </cell>
          <cell r="K19">
            <v>929.75645999999995</v>
          </cell>
          <cell r="P19">
            <v>7650.0689999999977</v>
          </cell>
          <cell r="Q19">
            <v>282.94511999999997</v>
          </cell>
          <cell r="AD19">
            <v>31262.737079999999</v>
          </cell>
          <cell r="AE19">
            <v>1967.5151899999998</v>
          </cell>
        </row>
        <row r="20">
          <cell r="A20">
            <v>35125</v>
          </cell>
          <cell r="D20">
            <v>17066.407740000002</v>
          </cell>
          <cell r="E20">
            <v>809.17201999999997</v>
          </cell>
          <cell r="J20">
            <v>7068.8791500000007</v>
          </cell>
          <cell r="K20">
            <v>946.91954999999996</v>
          </cell>
          <cell r="P20">
            <v>7854.8237800000015</v>
          </cell>
          <cell r="Q20">
            <v>292.03141999999997</v>
          </cell>
          <cell r="AD20">
            <v>31990.110670000005</v>
          </cell>
          <cell r="AE20">
            <v>1995.7339399999998</v>
          </cell>
        </row>
        <row r="21">
          <cell r="A21">
            <v>35156</v>
          </cell>
          <cell r="D21">
            <v>17302</v>
          </cell>
          <cell r="E21">
            <v>895.77895999999998</v>
          </cell>
          <cell r="J21">
            <v>7166.5109399999965</v>
          </cell>
          <cell r="K21">
            <v>994.33780999999999</v>
          </cell>
          <cell r="P21">
            <v>8027.5465300000005</v>
          </cell>
          <cell r="Q21">
            <v>307.19289000000003</v>
          </cell>
          <cell r="AD21">
            <v>32496.057469999996</v>
          </cell>
          <cell r="AE21">
            <v>2143.91885</v>
          </cell>
        </row>
        <row r="22">
          <cell r="A22">
            <v>35186</v>
          </cell>
          <cell r="D22">
            <v>17694.36591</v>
          </cell>
          <cell r="E22">
            <v>924.85888</v>
          </cell>
          <cell r="J22">
            <v>7198.3922000000011</v>
          </cell>
          <cell r="K22">
            <v>983.24601999999993</v>
          </cell>
          <cell r="P22">
            <v>8290.726999999999</v>
          </cell>
          <cell r="Q22">
            <v>322.63806</v>
          </cell>
          <cell r="AD22">
            <v>33183.485110000001</v>
          </cell>
          <cell r="AE22">
            <v>2174.5857599999999</v>
          </cell>
        </row>
        <row r="23">
          <cell r="A23">
            <v>35217</v>
          </cell>
          <cell r="D23">
            <v>17981.851280000003</v>
          </cell>
          <cell r="E23">
            <v>903.9396999999999</v>
          </cell>
          <cell r="J23">
            <v>7227.9785699999993</v>
          </cell>
          <cell r="K23">
            <v>988.03819000000021</v>
          </cell>
          <cell r="P23">
            <v>8528.1091700000015</v>
          </cell>
          <cell r="Q23">
            <v>336.47764000000001</v>
          </cell>
          <cell r="AD23">
            <v>33737.939020000005</v>
          </cell>
          <cell r="AE23">
            <v>2168.06819</v>
          </cell>
        </row>
        <row r="24">
          <cell r="A24">
            <v>35247</v>
          </cell>
          <cell r="D24">
            <v>18206.78469</v>
          </cell>
          <cell r="E24">
            <v>1012.8559299999999</v>
          </cell>
          <cell r="J24">
            <v>7345.5397699999994</v>
          </cell>
          <cell r="K24">
            <v>1018.5945999999999</v>
          </cell>
          <cell r="P24">
            <v>8788.177950000003</v>
          </cell>
          <cell r="Q24">
            <v>350.67154999999997</v>
          </cell>
          <cell r="AD24">
            <v>34340.502410000001</v>
          </cell>
          <cell r="AE24">
            <v>2323.8968300000001</v>
          </cell>
        </row>
        <row r="25">
          <cell r="A25">
            <v>35278</v>
          </cell>
          <cell r="D25">
            <v>18426.463779999998</v>
          </cell>
          <cell r="E25">
            <v>1104.89159</v>
          </cell>
          <cell r="J25">
            <v>7418.3198300000022</v>
          </cell>
          <cell r="K25">
            <v>1047.7518999999998</v>
          </cell>
          <cell r="P25">
            <v>9041.3166899999978</v>
          </cell>
          <cell r="Q25">
            <v>364.25690999999995</v>
          </cell>
          <cell r="AD25">
            <v>34886.100299999998</v>
          </cell>
          <cell r="AE25">
            <v>2494.9634900000001</v>
          </cell>
        </row>
        <row r="26">
          <cell r="A26">
            <v>35309</v>
          </cell>
          <cell r="D26">
            <v>18703.253419999997</v>
          </cell>
          <cell r="E26">
            <v>1088.7846399999999</v>
          </cell>
          <cell r="J26">
            <v>7505.3570400000017</v>
          </cell>
          <cell r="K26">
            <v>1063.2051900000001</v>
          </cell>
          <cell r="P26">
            <v>9286.2702000000008</v>
          </cell>
          <cell r="Q26">
            <v>389.61253000000005</v>
          </cell>
          <cell r="AD26">
            <v>35494.880659999995</v>
          </cell>
          <cell r="AE26">
            <v>2519.9337799999998</v>
          </cell>
        </row>
        <row r="27">
          <cell r="A27">
            <v>35339</v>
          </cell>
          <cell r="D27">
            <v>18828.630300000004</v>
          </cell>
          <cell r="E27">
            <v>1191.3719699999999</v>
          </cell>
          <cell r="J27">
            <v>7496.0020200000017</v>
          </cell>
          <cell r="K27">
            <v>1087.5660700000001</v>
          </cell>
          <cell r="P27">
            <v>9476.0937500000018</v>
          </cell>
          <cell r="Q27">
            <v>410.04505999999992</v>
          </cell>
          <cell r="AD27">
            <v>35800.726070000004</v>
          </cell>
          <cell r="AE27">
            <v>2666.2107900000001</v>
          </cell>
        </row>
        <row r="28">
          <cell r="A28">
            <v>35370</v>
          </cell>
          <cell r="D28">
            <v>19485.429629999999</v>
          </cell>
          <cell r="E28">
            <v>1253.68552</v>
          </cell>
          <cell r="J28">
            <v>7385.9305099999992</v>
          </cell>
          <cell r="K28">
            <v>1100.2679400000002</v>
          </cell>
          <cell r="P28">
            <v>9731.0553099999997</v>
          </cell>
          <cell r="Q28">
            <v>444.00468999999993</v>
          </cell>
          <cell r="AD28">
            <v>36602.41545</v>
          </cell>
          <cell r="AE28">
            <v>2789.1543500000002</v>
          </cell>
        </row>
        <row r="29">
          <cell r="A29">
            <v>35400</v>
          </cell>
          <cell r="D29">
            <v>20911.6914</v>
          </cell>
          <cell r="E29">
            <v>1187.63572</v>
          </cell>
          <cell r="J29">
            <v>6781.9526299999998</v>
          </cell>
          <cell r="K29">
            <v>879.57236</v>
          </cell>
          <cell r="P29">
            <v>9977.0954099999981</v>
          </cell>
          <cell r="Q29">
            <v>468.36722999999859</v>
          </cell>
          <cell r="AD29">
            <v>37670.739439999998</v>
          </cell>
          <cell r="AE29">
            <v>2535.5752599999996</v>
          </cell>
        </row>
        <row r="30">
          <cell r="A30">
            <v>35431</v>
          </cell>
          <cell r="D30">
            <v>21077.015980000004</v>
          </cell>
          <cell r="E30">
            <v>1370.1327499999998</v>
          </cell>
          <cell r="J30">
            <v>6988.0017599999992</v>
          </cell>
          <cell r="K30">
            <v>879.57231000000047</v>
          </cell>
          <cell r="P30">
            <v>10203.728889999999</v>
          </cell>
          <cell r="Q30">
            <v>507.85286999999994</v>
          </cell>
          <cell r="AD30">
            <v>38268.746630000001</v>
          </cell>
          <cell r="AE30">
            <v>2818.0873900000001</v>
          </cell>
        </row>
        <row r="31">
          <cell r="A31">
            <v>35462</v>
          </cell>
          <cell r="D31">
            <v>21385.49727</v>
          </cell>
          <cell r="E31">
            <v>1380.49629</v>
          </cell>
          <cell r="J31">
            <v>7165.5648699999983</v>
          </cell>
          <cell r="K31">
            <v>977.65908999999999</v>
          </cell>
          <cell r="P31">
            <v>10418.015600000001</v>
          </cell>
          <cell r="Q31">
            <v>534.68079999999998</v>
          </cell>
          <cell r="AD31">
            <v>38969.077740000001</v>
          </cell>
          <cell r="AE31">
            <v>2891.7175200000001</v>
          </cell>
        </row>
        <row r="32">
          <cell r="A32">
            <v>35490</v>
          </cell>
          <cell r="D32">
            <v>21589.979070000001</v>
          </cell>
          <cell r="E32">
            <v>1396.0562199999999</v>
          </cell>
          <cell r="J32">
            <v>7285.696899999999</v>
          </cell>
          <cell r="K32">
            <v>1053.6412</v>
          </cell>
          <cell r="P32">
            <v>10652.597300000001</v>
          </cell>
          <cell r="Q32">
            <v>570.19793000000004</v>
          </cell>
          <cell r="AD32">
            <v>39528.273270000005</v>
          </cell>
          <cell r="AE32">
            <v>3020.3632400000001</v>
          </cell>
        </row>
        <row r="33">
          <cell r="A33">
            <v>35521</v>
          </cell>
          <cell r="D33">
            <v>21734.028549999992</v>
          </cell>
          <cell r="E33">
            <v>1468.6465000000003</v>
          </cell>
          <cell r="J33">
            <v>7264.2352300000002</v>
          </cell>
          <cell r="K33">
            <v>958.53727000000015</v>
          </cell>
          <cell r="P33">
            <v>10917.107319999999</v>
          </cell>
          <cell r="Q33">
            <v>588.46635000000015</v>
          </cell>
          <cell r="AD33">
            <v>39915.371099999989</v>
          </cell>
          <cell r="AE33">
            <v>3015.6501000000003</v>
          </cell>
        </row>
        <row r="34">
          <cell r="A34">
            <v>35551</v>
          </cell>
          <cell r="D34">
            <v>22207.357319999999</v>
          </cell>
          <cell r="E34">
            <v>1473.2294999999997</v>
          </cell>
          <cell r="J34">
            <v>7425.6899799999992</v>
          </cell>
          <cell r="K34">
            <v>959.12590999999998</v>
          </cell>
          <cell r="P34">
            <v>11188.833840000001</v>
          </cell>
          <cell r="Q34">
            <v>639.09472000000005</v>
          </cell>
          <cell r="AD34">
            <v>40821.881139999998</v>
          </cell>
          <cell r="AE34">
            <v>3071.4500400000002</v>
          </cell>
        </row>
        <row r="35">
          <cell r="A35">
            <v>35582</v>
          </cell>
          <cell r="D35">
            <v>22852.379909999996</v>
          </cell>
          <cell r="E35">
            <v>1415.94631</v>
          </cell>
          <cell r="J35">
            <v>7612.3735299999989</v>
          </cell>
          <cell r="K35">
            <v>954.54847000000007</v>
          </cell>
          <cell r="P35">
            <v>11438.7137</v>
          </cell>
          <cell r="Q35">
            <v>676.12543999999991</v>
          </cell>
          <cell r="AD35">
            <v>41903.467139999993</v>
          </cell>
          <cell r="AE35">
            <v>3046.6201900000001</v>
          </cell>
        </row>
        <row r="36">
          <cell r="A36">
            <v>35612</v>
          </cell>
          <cell r="D36">
            <v>23205.823519999998</v>
          </cell>
          <cell r="E36">
            <v>1502.13455</v>
          </cell>
          <cell r="J36">
            <v>7753.0286000000024</v>
          </cell>
          <cell r="K36">
            <v>923.17376000000013</v>
          </cell>
          <cell r="P36">
            <v>11731.615570000002</v>
          </cell>
          <cell r="Q36">
            <v>726.17554999999993</v>
          </cell>
          <cell r="AD36">
            <v>42690.467690000005</v>
          </cell>
          <cell r="AE36">
            <v>3150.3903500000001</v>
          </cell>
        </row>
        <row r="37">
          <cell r="A37">
            <v>35643</v>
          </cell>
          <cell r="D37">
            <v>23628.860360000002</v>
          </cell>
          <cell r="E37">
            <v>1568.0920999999998</v>
          </cell>
          <cell r="J37">
            <v>7956.2143299999989</v>
          </cell>
          <cell r="K37">
            <v>974.91028000000006</v>
          </cell>
          <cell r="P37">
            <v>11969.750980000003</v>
          </cell>
          <cell r="Q37">
            <v>744.07510999999988</v>
          </cell>
          <cell r="AD37">
            <v>43554.825670000006</v>
          </cell>
          <cell r="AE37">
            <v>3285.9124700000002</v>
          </cell>
        </row>
        <row r="38">
          <cell r="A38">
            <v>35674</v>
          </cell>
          <cell r="D38">
            <v>24548.412040000007</v>
          </cell>
          <cell r="E38">
            <v>1569.0705199999998</v>
          </cell>
          <cell r="J38">
            <v>8156.3477400000011</v>
          </cell>
          <cell r="K38">
            <v>959.54499999999996</v>
          </cell>
          <cell r="P38">
            <v>12254.175749999999</v>
          </cell>
          <cell r="Q38">
            <v>758.4744300000001</v>
          </cell>
          <cell r="AD38">
            <v>44958.935530000002</v>
          </cell>
          <cell r="AE38">
            <v>3285.8610800000001</v>
          </cell>
        </row>
        <row r="39">
          <cell r="A39">
            <v>35704</v>
          </cell>
          <cell r="D39">
            <v>25270.293470000001</v>
          </cell>
          <cell r="E39">
            <v>1562.3387600000003</v>
          </cell>
          <cell r="J39">
            <v>8321.3742999999995</v>
          </cell>
          <cell r="K39">
            <v>950.91660000000002</v>
          </cell>
          <cell r="P39">
            <v>12540.919830000001</v>
          </cell>
          <cell r="Q39">
            <v>808.11735999999996</v>
          </cell>
          <cell r="AD39">
            <v>46132.587599999999</v>
          </cell>
          <cell r="AE39">
            <v>3320.23101</v>
          </cell>
        </row>
        <row r="40">
          <cell r="A40">
            <v>35735</v>
          </cell>
          <cell r="D40">
            <v>25916.285310000003</v>
          </cell>
          <cell r="E40">
            <v>1613.2790699999998</v>
          </cell>
          <cell r="J40">
            <v>8551.3068400000011</v>
          </cell>
          <cell r="K40">
            <v>1020.07755</v>
          </cell>
          <cell r="P40">
            <v>12853.508180000003</v>
          </cell>
          <cell r="Q40">
            <v>831.37219000000005</v>
          </cell>
          <cell r="AD40">
            <v>47321.100330000001</v>
          </cell>
          <cell r="AE40">
            <v>3463.5911000000001</v>
          </cell>
        </row>
        <row r="41">
          <cell r="A41">
            <v>35765</v>
          </cell>
          <cell r="D41">
            <v>26517.463409999993</v>
          </cell>
          <cell r="E41">
            <v>1433.2468299999998</v>
          </cell>
          <cell r="J41">
            <v>8649.0250299999989</v>
          </cell>
          <cell r="K41">
            <v>942.86736999999982</v>
          </cell>
          <cell r="P41">
            <v>13219.207410000001</v>
          </cell>
          <cell r="Q41">
            <v>849.46852000000013</v>
          </cell>
          <cell r="AD41">
            <v>48385.695849999989</v>
          </cell>
          <cell r="AE41">
            <v>3225.5827799999997</v>
          </cell>
        </row>
        <row r="42">
          <cell r="A42">
            <v>35796</v>
          </cell>
          <cell r="D42">
            <v>25467.34893</v>
          </cell>
          <cell r="E42">
            <v>1515.5727300000001</v>
          </cell>
          <cell r="J42">
            <v>8460.9481099999994</v>
          </cell>
          <cell r="K42">
            <v>956.85044000000005</v>
          </cell>
          <cell r="P42">
            <v>13486.578740000001</v>
          </cell>
          <cell r="Q42">
            <v>896.38633000000004</v>
          </cell>
          <cell r="AD42">
            <v>47414.875780000002</v>
          </cell>
          <cell r="AE42">
            <v>3512.1966299999999</v>
          </cell>
        </row>
        <row r="43">
          <cell r="A43">
            <v>35827</v>
          </cell>
          <cell r="D43">
            <v>26886.718509999999</v>
          </cell>
          <cell r="E43">
            <v>1670.7597599999999</v>
          </cell>
          <cell r="J43">
            <v>9189.9727500000008</v>
          </cell>
          <cell r="K43">
            <v>1071.95415</v>
          </cell>
          <cell r="P43">
            <v>13815.611949999999</v>
          </cell>
          <cell r="Q43">
            <v>947.36927999999989</v>
          </cell>
          <cell r="AD43">
            <v>49892.303209999998</v>
          </cell>
          <cell r="AE43">
            <v>3690.0834300000001</v>
          </cell>
        </row>
        <row r="44">
          <cell r="A44">
            <v>35855</v>
          </cell>
          <cell r="D44">
            <v>27197.101029999998</v>
          </cell>
          <cell r="E44">
            <v>1825.85915</v>
          </cell>
          <cell r="J44">
            <v>9315.1460999999999</v>
          </cell>
          <cell r="K44">
            <v>1116.1295</v>
          </cell>
          <cell r="P44">
            <v>14134.84736</v>
          </cell>
          <cell r="Q44">
            <v>1008.69151</v>
          </cell>
          <cell r="AD44">
            <v>50647.094489999996</v>
          </cell>
          <cell r="AE44">
            <v>3950.68021</v>
          </cell>
        </row>
        <row r="45">
          <cell r="A45">
            <v>35886</v>
          </cell>
          <cell r="D45">
            <v>27582.396659999995</v>
          </cell>
          <cell r="E45">
            <v>1888.65696</v>
          </cell>
          <cell r="J45">
            <v>9489.5742999999984</v>
          </cell>
          <cell r="K45">
            <v>1164.71434</v>
          </cell>
          <cell r="P45">
            <v>14437.395560000003</v>
          </cell>
          <cell r="Q45">
            <v>1036.2751899999998</v>
          </cell>
          <cell r="AD45">
            <v>51509.366519999996</v>
          </cell>
          <cell r="AE45">
            <v>4089.6464500000002</v>
          </cell>
        </row>
        <row r="46">
          <cell r="A46">
            <v>35916</v>
          </cell>
          <cell r="D46">
            <v>28139.910379999994</v>
          </cell>
          <cell r="E46">
            <v>1899.69571</v>
          </cell>
          <cell r="J46">
            <v>9728.1269800000009</v>
          </cell>
          <cell r="K46">
            <v>1215.1895</v>
          </cell>
          <cell r="P46">
            <v>14756.111369999999</v>
          </cell>
          <cell r="Q46">
            <v>1072.8300499999998</v>
          </cell>
          <cell r="AD46">
            <v>52624.148729999994</v>
          </cell>
          <cell r="AE46">
            <v>4179.7015799999999</v>
          </cell>
        </row>
        <row r="47">
          <cell r="A47">
            <v>35947</v>
          </cell>
          <cell r="D47">
            <v>28009.680259999997</v>
          </cell>
          <cell r="E47">
            <v>1948.7139100000002</v>
          </cell>
          <cell r="J47">
            <v>9698.910079999996</v>
          </cell>
          <cell r="K47">
            <v>1307.1664800000003</v>
          </cell>
          <cell r="P47">
            <v>14940.71003</v>
          </cell>
          <cell r="Q47">
            <v>1063.43371</v>
          </cell>
          <cell r="AD47">
            <v>52649.300369999997</v>
          </cell>
          <cell r="AE47">
            <v>4297.2543800000003</v>
          </cell>
        </row>
        <row r="48">
          <cell r="A48">
            <v>35977</v>
          </cell>
          <cell r="D48">
            <v>28105.859889999996</v>
          </cell>
          <cell r="E48">
            <v>2065.89329</v>
          </cell>
          <cell r="J48">
            <v>9700.2715099999987</v>
          </cell>
          <cell r="K48">
            <v>1306.3035199999999</v>
          </cell>
          <cell r="P48">
            <v>15202.452020000001</v>
          </cell>
          <cell r="Q48">
            <v>1094.67311</v>
          </cell>
          <cell r="AD48">
            <v>53008.583419999995</v>
          </cell>
          <cell r="AE48">
            <v>4456.78024</v>
          </cell>
        </row>
        <row r="49">
          <cell r="A49">
            <v>36008</v>
          </cell>
          <cell r="D49">
            <v>28202.741110000003</v>
          </cell>
          <cell r="E49">
            <v>2230.7110400000001</v>
          </cell>
          <cell r="J49">
            <v>9811.7040699999998</v>
          </cell>
          <cell r="K49">
            <v>1379.3151200000002</v>
          </cell>
          <cell r="P49">
            <v>15510.509740000001</v>
          </cell>
          <cell r="Q49">
            <v>1176.4258500000001</v>
          </cell>
          <cell r="AD49">
            <v>53524.954920000004</v>
          </cell>
          <cell r="AE49">
            <v>4775.2399599999999</v>
          </cell>
        </row>
        <row r="50">
          <cell r="A50">
            <v>36039</v>
          </cell>
          <cell r="D50">
            <v>28780.394010000011</v>
          </cell>
          <cell r="E50">
            <v>2230.89624</v>
          </cell>
          <cell r="J50">
            <v>9766.5655399999996</v>
          </cell>
          <cell r="K50">
            <v>1410.2201499999996</v>
          </cell>
          <cell r="P50">
            <v>15725.250610000001</v>
          </cell>
          <cell r="Q50">
            <v>1265.2891100000002</v>
          </cell>
          <cell r="AD50">
            <v>54272.21016000001</v>
          </cell>
          <cell r="AE50">
            <v>4909.8142800000005</v>
          </cell>
        </row>
        <row r="51">
          <cell r="A51">
            <v>36069</v>
          </cell>
          <cell r="D51">
            <v>28763.875369999998</v>
          </cell>
          <cell r="E51">
            <v>2511.2473599999994</v>
          </cell>
          <cell r="J51">
            <v>9783.2181700000001</v>
          </cell>
          <cell r="K51">
            <v>1544.9150800000002</v>
          </cell>
          <cell r="P51">
            <v>15981.917450000001</v>
          </cell>
          <cell r="Q51">
            <v>1367.4280100000001</v>
          </cell>
          <cell r="AD51">
            <v>54529.010989999995</v>
          </cell>
          <cell r="AE51">
            <v>5423.7136400000009</v>
          </cell>
        </row>
        <row r="52">
          <cell r="A52">
            <v>36100</v>
          </cell>
          <cell r="D52">
            <v>28647.091750000003</v>
          </cell>
          <cell r="E52">
            <v>2777.6065100000001</v>
          </cell>
          <cell r="J52">
            <v>9692.4891900000039</v>
          </cell>
          <cell r="K52">
            <v>1643.78045</v>
          </cell>
          <cell r="P52">
            <v>16228.081040000001</v>
          </cell>
          <cell r="Q52">
            <v>1485.3136800000002</v>
          </cell>
          <cell r="AD52">
            <v>54567.661980000004</v>
          </cell>
          <cell r="AE52">
            <v>5658.1246000000019</v>
          </cell>
        </row>
        <row r="53">
          <cell r="A53">
            <v>36130</v>
          </cell>
          <cell r="D53">
            <v>28188.03444000001</v>
          </cell>
          <cell r="E53">
            <v>2475.4037999999991</v>
          </cell>
          <cell r="J53">
            <v>9531.1916999999994</v>
          </cell>
          <cell r="K53">
            <v>1615.9423899999997</v>
          </cell>
          <cell r="P53">
            <v>16377.316270000001</v>
          </cell>
          <cell r="Q53">
            <v>1596.4375600000001</v>
          </cell>
          <cell r="AD53">
            <v>54096.542410000009</v>
          </cell>
          <cell r="AE53">
            <v>5687.78377</v>
          </cell>
        </row>
        <row r="54">
          <cell r="A54">
            <v>36161</v>
          </cell>
          <cell r="D54">
            <v>28182.710060000001</v>
          </cell>
          <cell r="E54">
            <v>2866.5638800000002</v>
          </cell>
          <cell r="J54">
            <v>9787.8204900000001</v>
          </cell>
          <cell r="K54">
            <v>1826.1583600000001</v>
          </cell>
          <cell r="P54">
            <v>16366.743249999998</v>
          </cell>
          <cell r="Q54">
            <v>1818.9940800000004</v>
          </cell>
          <cell r="AD54">
            <v>54337.273799999995</v>
          </cell>
          <cell r="AE54">
            <v>6511.7163799999998</v>
          </cell>
        </row>
        <row r="55">
          <cell r="A55">
            <v>36192</v>
          </cell>
          <cell r="D55">
            <v>27923.144120000001</v>
          </cell>
          <cell r="E55">
            <v>3035.9837600000001</v>
          </cell>
          <cell r="J55">
            <v>9604.2026300000016</v>
          </cell>
          <cell r="K55">
            <v>1852.1278300000001</v>
          </cell>
          <cell r="P55">
            <v>16497.518309999999</v>
          </cell>
          <cell r="Q55">
            <v>2020.8053300000004</v>
          </cell>
          <cell r="AD55">
            <v>54024.865059999996</v>
          </cell>
          <cell r="AE55">
            <v>6908.9168900000004</v>
          </cell>
        </row>
        <row r="56">
          <cell r="A56">
            <v>36220</v>
          </cell>
          <cell r="D56">
            <v>27564.09519</v>
          </cell>
          <cell r="E56">
            <v>3160.3942299999994</v>
          </cell>
          <cell r="J56">
            <v>9405.3035200000013</v>
          </cell>
          <cell r="K56">
            <v>1894.4280299999998</v>
          </cell>
          <cell r="P56">
            <v>16609.256849999998</v>
          </cell>
          <cell r="Q56">
            <v>2200.0447800000002</v>
          </cell>
          <cell r="AD56">
            <v>53578.655559999999</v>
          </cell>
          <cell r="AE56">
            <v>7254.8670399999992</v>
          </cell>
        </row>
        <row r="57">
          <cell r="A57">
            <v>36251</v>
          </cell>
          <cell r="D57">
            <v>27519.104180000002</v>
          </cell>
          <cell r="E57">
            <v>3364.6000600000002</v>
          </cell>
          <cell r="J57">
            <v>9321.2903700000006</v>
          </cell>
          <cell r="K57">
            <v>1963.55575</v>
          </cell>
          <cell r="P57">
            <v>16618.898340000003</v>
          </cell>
          <cell r="Q57">
            <v>2425.3168300000002</v>
          </cell>
          <cell r="AD57">
            <v>53459.292890000004</v>
          </cell>
          <cell r="AE57">
            <v>7753.4726000000001</v>
          </cell>
        </row>
        <row r="58">
          <cell r="A58">
            <v>36281</v>
          </cell>
          <cell r="D58">
            <v>27649.62144000001</v>
          </cell>
          <cell r="E58">
            <v>3543.6827899999998</v>
          </cell>
          <cell r="J58">
            <v>9060.7238400000024</v>
          </cell>
          <cell r="K58">
            <v>1916.1114399999999</v>
          </cell>
          <cell r="P58">
            <v>16699.504670000006</v>
          </cell>
          <cell r="Q58">
            <v>2048.9405199999997</v>
          </cell>
          <cell r="AD58">
            <v>53409.849950000018</v>
          </cell>
          <cell r="AE58">
            <v>7508.7345200000009</v>
          </cell>
        </row>
        <row r="59">
          <cell r="A59">
            <v>36312</v>
          </cell>
          <cell r="D59">
            <v>27901.297910000008</v>
          </cell>
          <cell r="E59">
            <v>3230.3544200000056</v>
          </cell>
          <cell r="J59">
            <v>8792.0564400000021</v>
          </cell>
          <cell r="K59">
            <v>1899.9915600000002</v>
          </cell>
          <cell r="P59">
            <v>16023.403420000002</v>
          </cell>
          <cell r="Q59">
            <v>2081.1786200000001</v>
          </cell>
          <cell r="AD59">
            <v>52716.757770000011</v>
          </cell>
          <cell r="AE59">
            <v>7211.5246000000006</v>
          </cell>
        </row>
        <row r="60">
          <cell r="A60">
            <v>36342</v>
          </cell>
          <cell r="D60">
            <v>27925.421200000004</v>
          </cell>
          <cell r="E60">
            <v>3219.7589400000002</v>
          </cell>
          <cell r="J60">
            <v>8057.75396</v>
          </cell>
          <cell r="K60">
            <v>1617.9258600000001</v>
          </cell>
          <cell r="P60">
            <v>15919.863370000001</v>
          </cell>
          <cell r="Q60">
            <v>2158.1980400000002</v>
          </cell>
          <cell r="AD60">
            <v>51903.038530000005</v>
          </cell>
          <cell r="AE60">
            <v>6995.8828400000011</v>
          </cell>
        </row>
        <row r="61">
          <cell r="A61">
            <v>36373</v>
          </cell>
          <cell r="D61">
            <v>27666.295020000009</v>
          </cell>
          <cell r="E61">
            <v>3075.88861</v>
          </cell>
          <cell r="J61">
            <v>7774.5476800000006</v>
          </cell>
          <cell r="K61">
            <v>1522.1341499999999</v>
          </cell>
          <cell r="P61">
            <v>15872.776870000002</v>
          </cell>
          <cell r="Q61">
            <v>2361.3439700000004</v>
          </cell>
          <cell r="AD61">
            <v>51313.61957000001</v>
          </cell>
          <cell r="AE61">
            <v>6959.3667299999997</v>
          </cell>
        </row>
        <row r="62">
          <cell r="A62">
            <v>36404</v>
          </cell>
          <cell r="D62">
            <v>28393.607530000005</v>
          </cell>
          <cell r="E62">
            <v>3144.9057299999999</v>
          </cell>
          <cell r="J62">
            <v>7605.1077600000008</v>
          </cell>
          <cell r="K62">
            <v>1439.98811</v>
          </cell>
          <cell r="P62">
            <v>15899.553719999996</v>
          </cell>
          <cell r="Q62">
            <v>2387.0314900000003</v>
          </cell>
          <cell r="AD62">
            <v>51898.269010000004</v>
          </cell>
          <cell r="AE62">
            <v>6971.92533</v>
          </cell>
        </row>
        <row r="63">
          <cell r="A63">
            <v>36434</v>
          </cell>
          <cell r="D63">
            <v>28009.754870000004</v>
          </cell>
          <cell r="E63">
            <v>3244.73479</v>
          </cell>
          <cell r="J63">
            <v>7419.3172200000008</v>
          </cell>
          <cell r="K63">
            <v>1449.9754800000001</v>
          </cell>
          <cell r="P63">
            <v>15709.448299999998</v>
          </cell>
          <cell r="Q63">
            <v>2684.1032599999999</v>
          </cell>
          <cell r="AD63">
            <v>51138.520390000005</v>
          </cell>
          <cell r="AE63">
            <v>7378.8135299999994</v>
          </cell>
        </row>
        <row r="64">
          <cell r="A64">
            <v>36465</v>
          </cell>
          <cell r="D64">
            <v>28351.144019999992</v>
          </cell>
          <cell r="E64">
            <v>3686.52828</v>
          </cell>
          <cell r="J64">
            <v>7365.80357</v>
          </cell>
          <cell r="K64">
            <v>1527.5137099999999</v>
          </cell>
          <cell r="P64">
            <v>15861.389229999999</v>
          </cell>
          <cell r="Q64">
            <v>3203.2552700000001</v>
          </cell>
          <cell r="AD64">
            <v>51578.33681999999</v>
          </cell>
          <cell r="AE64">
            <v>8417.2972599999994</v>
          </cell>
        </row>
        <row r="65">
          <cell r="A65">
            <v>36495</v>
          </cell>
          <cell r="D65">
            <v>28156.87674</v>
          </cell>
          <cell r="E65">
            <v>2785.4965099999999</v>
          </cell>
          <cell r="J65">
            <v>6853.4465899999987</v>
          </cell>
          <cell r="K65">
            <v>1119.2830200000001</v>
          </cell>
          <cell r="P65">
            <v>16004.605799999999</v>
          </cell>
          <cell r="Q65">
            <v>3013.8316099999997</v>
          </cell>
          <cell r="AD65">
            <v>51014.929129999997</v>
          </cell>
          <cell r="AE65">
            <v>6918.6111400000009</v>
          </cell>
        </row>
        <row r="66">
          <cell r="A66">
            <v>36526</v>
          </cell>
          <cell r="D66">
            <v>27402.867200000004</v>
          </cell>
          <cell r="E66">
            <v>2652.7399300000002</v>
          </cell>
          <cell r="J66">
            <v>6672.1931499999992</v>
          </cell>
          <cell r="K66">
            <v>1091.3860900000002</v>
          </cell>
          <cell r="P66">
            <v>13929.219539999998</v>
          </cell>
          <cell r="Q66">
            <v>2536.2256299999999</v>
          </cell>
          <cell r="AD66">
            <v>48004.279890000005</v>
          </cell>
          <cell r="AE66">
            <v>6280.3516500000005</v>
          </cell>
        </row>
        <row r="67">
          <cell r="A67">
            <v>36557</v>
          </cell>
          <cell r="D67">
            <v>26944.693199999998</v>
          </cell>
          <cell r="E67">
            <v>2721.0853700000002</v>
          </cell>
          <cell r="J67">
            <v>6595.6072999999997</v>
          </cell>
          <cell r="K67">
            <v>1081.5373100000002</v>
          </cell>
          <cell r="P67">
            <v>14649.857480000002</v>
          </cell>
          <cell r="Q67">
            <v>2394.1415400000001</v>
          </cell>
          <cell r="AD67">
            <v>48190.157980000004</v>
          </cell>
          <cell r="AE67">
            <v>6196.7642200000009</v>
          </cell>
        </row>
        <row r="68">
          <cell r="A68">
            <v>36586</v>
          </cell>
          <cell r="D68">
            <v>26836.684970000006</v>
          </cell>
          <cell r="E68">
            <v>2641.4343900000003</v>
          </cell>
          <cell r="J68">
            <v>6521.4286700000002</v>
          </cell>
          <cell r="K68">
            <v>995.96731000000057</v>
          </cell>
          <cell r="P68">
            <v>14283.91318</v>
          </cell>
          <cell r="Q68">
            <v>2162.0361499999999</v>
          </cell>
          <cell r="AD68">
            <v>47642.026820000006</v>
          </cell>
          <cell r="AE68">
            <v>5799.4378499999993</v>
          </cell>
        </row>
        <row r="69">
          <cell r="A69">
            <v>36617</v>
          </cell>
          <cell r="D69">
            <v>26792.388299999995</v>
          </cell>
          <cell r="E69">
            <v>2660.7014300000001</v>
          </cell>
          <cell r="J69">
            <v>6563.9780999999994</v>
          </cell>
          <cell r="K69">
            <v>1022.80542</v>
          </cell>
          <cell r="P69">
            <v>14357.360259999998</v>
          </cell>
          <cell r="Q69">
            <v>1862.13832</v>
          </cell>
          <cell r="AD69">
            <v>47713.726659999993</v>
          </cell>
          <cell r="AE69">
            <v>5545.6451700000007</v>
          </cell>
        </row>
        <row r="70">
          <cell r="A70">
            <v>36647</v>
          </cell>
          <cell r="D70">
            <v>27045.609339999995</v>
          </cell>
          <cell r="E70">
            <v>2658.3551699999998</v>
          </cell>
          <cell r="J70">
            <v>6573.8723899999995</v>
          </cell>
          <cell r="K70">
            <v>955.48779000000002</v>
          </cell>
          <cell r="P70">
            <v>14390.613450000001</v>
          </cell>
          <cell r="Q70">
            <v>1787.22559</v>
          </cell>
          <cell r="AD70">
            <v>48010.095179999997</v>
          </cell>
          <cell r="AE70">
            <v>5401.06855</v>
          </cell>
        </row>
        <row r="71">
          <cell r="A71">
            <v>36678</v>
          </cell>
          <cell r="D71">
            <v>27154.011709999999</v>
          </cell>
          <cell r="E71">
            <v>2483.5263300000001</v>
          </cell>
          <cell r="J71">
            <v>6583.66003</v>
          </cell>
          <cell r="K71">
            <v>885.58699999999999</v>
          </cell>
          <cell r="P71">
            <v>14322.654600000002</v>
          </cell>
          <cell r="Q71">
            <v>1720.4644599999999</v>
          </cell>
          <cell r="AD71">
            <v>48060.32634</v>
          </cell>
          <cell r="AE71">
            <v>5089.5777900000003</v>
          </cell>
        </row>
        <row r="72">
          <cell r="A72">
            <v>36708</v>
          </cell>
          <cell r="D72">
            <v>27231.727920000005</v>
          </cell>
          <cell r="E72">
            <v>2701.3412400000002</v>
          </cell>
          <cell r="J72">
            <v>6616.9541200000003</v>
          </cell>
          <cell r="K72">
            <v>890.19193999999948</v>
          </cell>
          <cell r="P72">
            <v>14222.058639999997</v>
          </cell>
          <cell r="Q72">
            <v>1998.7577699999999</v>
          </cell>
          <cell r="AD72">
            <v>48070.740680000003</v>
          </cell>
          <cell r="AE72">
            <v>5590.2909500000005</v>
          </cell>
        </row>
        <row r="73">
          <cell r="A73">
            <v>36739</v>
          </cell>
          <cell r="D73">
            <v>27407.360860000004</v>
          </cell>
          <cell r="E73">
            <v>2668.7548099999999</v>
          </cell>
          <cell r="J73">
            <v>6743.8777999999993</v>
          </cell>
          <cell r="K73">
            <v>908.01323000000002</v>
          </cell>
          <cell r="P73">
            <v>13275.41822</v>
          </cell>
          <cell r="Q73">
            <v>2143.88366</v>
          </cell>
          <cell r="AD73">
            <v>47426.656880000002</v>
          </cell>
          <cell r="AE73">
            <v>5720.6517000000003</v>
          </cell>
        </row>
        <row r="74">
          <cell r="A74">
            <v>36770</v>
          </cell>
          <cell r="D74">
            <v>27649.008409999995</v>
          </cell>
          <cell r="E74">
            <v>2550.9864400000001</v>
          </cell>
          <cell r="J74">
            <v>6751.2401199999995</v>
          </cell>
          <cell r="K74">
            <v>898.65782999999999</v>
          </cell>
          <cell r="P74">
            <v>13369.070230000001</v>
          </cell>
          <cell r="Q74">
            <v>2456.7182599999996</v>
          </cell>
          <cell r="AD74">
            <v>47769.318759999995</v>
          </cell>
          <cell r="AE74">
            <v>5906.3625300000003</v>
          </cell>
        </row>
        <row r="75">
          <cell r="A75">
            <v>36800</v>
          </cell>
          <cell r="D75">
            <v>27181.016869999999</v>
          </cell>
          <cell r="E75">
            <v>2245.7720199999999</v>
          </cell>
          <cell r="J75">
            <v>6661.1618399999998</v>
          </cell>
          <cell r="K75">
            <v>814.06700000000001</v>
          </cell>
          <cell r="P75">
            <v>12996.593000000003</v>
          </cell>
          <cell r="Q75">
            <v>2369.54918</v>
          </cell>
          <cell r="AD75">
            <v>46838.771710000001</v>
          </cell>
          <cell r="AE75">
            <v>5429.3882000000003</v>
          </cell>
        </row>
        <row r="76">
          <cell r="A76">
            <v>36831</v>
          </cell>
          <cell r="D76">
            <v>27255.629089999995</v>
          </cell>
          <cell r="E76">
            <v>2077.03962</v>
          </cell>
          <cell r="J76">
            <v>6692.8419599999997</v>
          </cell>
          <cell r="K76">
            <v>828.24261000000001</v>
          </cell>
          <cell r="P76">
            <v>12936.60608</v>
          </cell>
          <cell r="Q76">
            <v>2519.0835000000002</v>
          </cell>
          <cell r="AD76">
            <v>46885.077129999991</v>
          </cell>
          <cell r="AE76">
            <v>5424.3657300000004</v>
          </cell>
        </row>
        <row r="77">
          <cell r="A77">
            <v>36861</v>
          </cell>
          <cell r="D77">
            <v>27732.713169999999</v>
          </cell>
          <cell r="E77">
            <v>1916.1196699999998</v>
          </cell>
          <cell r="J77">
            <v>6665.9786699999986</v>
          </cell>
          <cell r="K77">
            <v>757.53622999999993</v>
          </cell>
          <cell r="P77">
            <v>12853.196</v>
          </cell>
          <cell r="Q77">
            <v>2536.8885599999999</v>
          </cell>
          <cell r="AD77">
            <v>47251.887839999996</v>
          </cell>
          <cell r="AE77">
            <v>5210.5444600000001</v>
          </cell>
        </row>
        <row r="78">
          <cell r="A78">
            <v>36892</v>
          </cell>
          <cell r="D78">
            <v>27405.624589999999</v>
          </cell>
          <cell r="E78">
            <v>2062.7683999999999</v>
          </cell>
          <cell r="J78">
            <v>6670.3832399999992</v>
          </cell>
          <cell r="K78">
            <v>739.72213999999997</v>
          </cell>
          <cell r="P78">
            <v>12787.907219999997</v>
          </cell>
          <cell r="Q78">
            <v>2602.6112200000002</v>
          </cell>
          <cell r="AD78">
            <v>46863.915049999996</v>
          </cell>
          <cell r="AE78">
            <v>5405.1017599999996</v>
          </cell>
        </row>
        <row r="79">
          <cell r="A79">
            <v>36923</v>
          </cell>
          <cell r="D79">
            <v>27455.061359999996</v>
          </cell>
          <cell r="E79">
            <v>1979.85466</v>
          </cell>
          <cell r="J79">
            <v>6729.6215699999993</v>
          </cell>
          <cell r="K79">
            <v>760.75390000000004</v>
          </cell>
          <cell r="P79">
            <v>12756.184990000002</v>
          </cell>
          <cell r="Q79">
            <v>2646.0360699999997</v>
          </cell>
          <cell r="AD79">
            <v>46940.867919999997</v>
          </cell>
          <cell r="AE79">
            <v>5386.6446299999998</v>
          </cell>
        </row>
        <row r="80">
          <cell r="A80">
            <v>36951</v>
          </cell>
          <cell r="D80">
            <v>27603.511219999997</v>
          </cell>
          <cell r="E80">
            <v>1929.7325600000001</v>
          </cell>
          <cell r="J80">
            <v>6698.980959999999</v>
          </cell>
          <cell r="K80">
            <v>737.19311999999923</v>
          </cell>
          <cell r="P80">
            <v>12825.363659999999</v>
          </cell>
          <cell r="Q80">
            <v>2717.7863199999997</v>
          </cell>
          <cell r="AD80">
            <v>47127.855839999989</v>
          </cell>
          <cell r="AE80">
            <v>5384.7120000000004</v>
          </cell>
        </row>
        <row r="81">
          <cell r="A81">
            <v>36982</v>
          </cell>
          <cell r="D81">
            <v>27386.444319999999</v>
          </cell>
          <cell r="E81">
            <v>2013.09043</v>
          </cell>
          <cell r="J81">
            <v>6725.4236200000005</v>
          </cell>
          <cell r="K81">
            <v>731.39326000000005</v>
          </cell>
          <cell r="P81">
            <v>12749.404200000001</v>
          </cell>
          <cell r="Q81">
            <v>2571.1171899999999</v>
          </cell>
          <cell r="AD81">
            <v>46861.272140000001</v>
          </cell>
          <cell r="AE81">
            <v>5315.60088</v>
          </cell>
        </row>
        <row r="82">
          <cell r="A82">
            <v>37012</v>
          </cell>
          <cell r="D82">
            <v>27411.61032</v>
          </cell>
          <cell r="E82">
            <v>1979.5733500000001</v>
          </cell>
          <cell r="J82">
            <v>6843.2799900000009</v>
          </cell>
          <cell r="K82">
            <v>691.40643000000068</v>
          </cell>
          <cell r="P82">
            <v>12869.96803</v>
          </cell>
          <cell r="Q82">
            <v>2545.9034300000003</v>
          </cell>
          <cell r="AD82">
            <v>47124.858339999999</v>
          </cell>
          <cell r="AE82">
            <v>5216.88321</v>
          </cell>
        </row>
        <row r="83">
          <cell r="A83">
            <v>37043</v>
          </cell>
          <cell r="D83">
            <v>27815.40784</v>
          </cell>
          <cell r="E83">
            <v>1864.3684599999999</v>
          </cell>
          <cell r="J83">
            <v>6898.4889599999997</v>
          </cell>
          <cell r="K83">
            <v>676.34530000000007</v>
          </cell>
          <cell r="P83">
            <v>12868.509460000001</v>
          </cell>
          <cell r="Q83">
            <v>2564.2038700000003</v>
          </cell>
          <cell r="AD83">
            <v>47582.406260000003</v>
          </cell>
          <cell r="AE83">
            <v>5104.9176299999999</v>
          </cell>
        </row>
        <row r="84">
          <cell r="A84">
            <v>37073</v>
          </cell>
          <cell r="D84">
            <v>27682.168899999993</v>
          </cell>
          <cell r="E84">
            <v>1902.99856</v>
          </cell>
          <cell r="J84">
            <v>6964.317649999999</v>
          </cell>
          <cell r="K84">
            <v>669.89856000000009</v>
          </cell>
          <cell r="P84">
            <v>12828.361149999999</v>
          </cell>
          <cell r="Q84">
            <v>2574.2017799999999</v>
          </cell>
          <cell r="AD84">
            <v>47474.847699999991</v>
          </cell>
          <cell r="AE84">
            <v>5147.0989</v>
          </cell>
        </row>
        <row r="85">
          <cell r="A85">
            <v>37104</v>
          </cell>
          <cell r="D85">
            <v>27715.237410000005</v>
          </cell>
          <cell r="E85">
            <v>1869.7236399999999</v>
          </cell>
          <cell r="J85">
            <v>7059.7755199999992</v>
          </cell>
          <cell r="K85">
            <v>647.88437999999894</v>
          </cell>
          <cell r="P85">
            <v>12744.093169999998</v>
          </cell>
          <cell r="Q85">
            <v>2634.63931</v>
          </cell>
          <cell r="AD85">
            <v>47519.106100000005</v>
          </cell>
          <cell r="AE85">
            <v>5152.2473300000001</v>
          </cell>
        </row>
        <row r="86">
          <cell r="A86">
            <v>37135</v>
          </cell>
          <cell r="D86">
            <v>27786.129530000009</v>
          </cell>
          <cell r="E86">
            <v>1734.4043000000001</v>
          </cell>
          <cell r="J86">
            <v>7155.98567</v>
          </cell>
          <cell r="K86">
            <v>652.12284999999997</v>
          </cell>
          <cell r="P86">
            <v>12671.53161</v>
          </cell>
          <cell r="Q86">
            <v>2715.4341400000003</v>
          </cell>
          <cell r="AD86">
            <v>47613.646810000006</v>
          </cell>
          <cell r="AE86">
            <v>5101.9612900000002</v>
          </cell>
        </row>
        <row r="87">
          <cell r="A87">
            <v>37165</v>
          </cell>
          <cell r="D87">
            <v>27838.855709999996</v>
          </cell>
          <cell r="E87">
            <v>1694.78918</v>
          </cell>
          <cell r="J87">
            <v>7298.7602100000004</v>
          </cell>
          <cell r="K87">
            <v>666.53981999999939</v>
          </cell>
          <cell r="P87">
            <v>12552.832640000001</v>
          </cell>
          <cell r="Q87">
            <v>2677.2706400000002</v>
          </cell>
          <cell r="AD87">
            <v>47690.448559999997</v>
          </cell>
          <cell r="AE87">
            <v>5038.5996399999995</v>
          </cell>
        </row>
        <row r="88">
          <cell r="A88">
            <v>37196</v>
          </cell>
          <cell r="D88">
            <v>27988.537790000002</v>
          </cell>
          <cell r="E88">
            <v>1639.3213799999999</v>
          </cell>
          <cell r="J88">
            <v>7433.4427100000003</v>
          </cell>
          <cell r="K88">
            <v>629.35768000000007</v>
          </cell>
          <cell r="P88">
            <v>12494.7107</v>
          </cell>
          <cell r="Q88">
            <v>2726.1175800000001</v>
          </cell>
          <cell r="AD88">
            <v>47916.691200000001</v>
          </cell>
          <cell r="AE88">
            <v>4994.7966399999996</v>
          </cell>
        </row>
        <row r="89">
          <cell r="A89">
            <v>37226</v>
          </cell>
          <cell r="D89">
            <v>27829.868309999998</v>
          </cell>
          <cell r="E89">
            <v>1426.5808999999999</v>
          </cell>
          <cell r="J89">
            <v>7458.2705399999995</v>
          </cell>
          <cell r="K89">
            <v>553.43186000000003</v>
          </cell>
          <cell r="P89">
            <v>12404.667300000001</v>
          </cell>
          <cell r="Q89">
            <v>2659.6294199999998</v>
          </cell>
          <cell r="AD89">
            <v>47692.806149999997</v>
          </cell>
          <cell r="AE89">
            <v>4639.6421799999998</v>
          </cell>
        </row>
        <row r="90">
          <cell r="A90">
            <v>37257</v>
          </cell>
          <cell r="D90">
            <v>27956.066850000003</v>
          </cell>
          <cell r="E90">
            <v>1794.7543000000001</v>
          </cell>
          <cell r="J90">
            <v>6706.318220000001</v>
          </cell>
          <cell r="K90">
            <v>526.44727999999998</v>
          </cell>
          <cell r="P90">
            <v>12158.394809999998</v>
          </cell>
          <cell r="Q90">
            <v>2684.1703700000003</v>
          </cell>
          <cell r="AD90">
            <v>47083.121080000004</v>
          </cell>
          <cell r="AE90">
            <v>5029.3087800000003</v>
          </cell>
        </row>
        <row r="91">
          <cell r="A91">
            <v>37288</v>
          </cell>
          <cell r="D91">
            <v>28175.611459999996</v>
          </cell>
          <cell r="E91">
            <v>1767.0409399999999</v>
          </cell>
          <cell r="J91">
            <v>6763.78593</v>
          </cell>
          <cell r="K91">
            <v>555.04664000000002</v>
          </cell>
          <cell r="P91">
            <v>12102.273620000002</v>
          </cell>
          <cell r="Q91">
            <v>2684.97633</v>
          </cell>
          <cell r="AD91">
            <v>47304.727829999996</v>
          </cell>
          <cell r="AE91">
            <v>5031.6255700000002</v>
          </cell>
        </row>
        <row r="92">
          <cell r="A92">
            <v>37316</v>
          </cell>
          <cell r="D92">
            <v>28247.754830000005</v>
          </cell>
          <cell r="E92">
            <v>1682.98405</v>
          </cell>
          <cell r="J92">
            <v>6615.8594800000001</v>
          </cell>
          <cell r="K92">
            <v>566.65523999999994</v>
          </cell>
          <cell r="P92">
            <v>12105.586790000003</v>
          </cell>
          <cell r="Q92">
            <v>2725.54243</v>
          </cell>
          <cell r="AD92">
            <v>47262.459800000004</v>
          </cell>
          <cell r="AE92">
            <v>5002.0138899999993</v>
          </cell>
        </row>
        <row r="93">
          <cell r="A93">
            <v>37347</v>
          </cell>
          <cell r="D93">
            <v>28195.47696</v>
          </cell>
          <cell r="E93">
            <v>1652.0656799999999</v>
          </cell>
          <cell r="J93">
            <v>6723.9035100000001</v>
          </cell>
          <cell r="K93">
            <v>523.26484000000005</v>
          </cell>
          <cell r="P93">
            <v>12080.575650000001</v>
          </cell>
          <cell r="Q93">
            <v>2733.3187499999999</v>
          </cell>
          <cell r="AD93">
            <v>47297.839700000004</v>
          </cell>
          <cell r="AE93">
            <v>4934.43372</v>
          </cell>
        </row>
        <row r="94">
          <cell r="A94">
            <v>37377</v>
          </cell>
          <cell r="D94">
            <v>28097.779859999999</v>
          </cell>
          <cell r="E94">
            <v>1587.7057399999946</v>
          </cell>
          <cell r="J94">
            <v>6947.6959399999996</v>
          </cell>
          <cell r="K94">
            <v>523.08728999999914</v>
          </cell>
          <cell r="P94">
            <v>11781.555849999999</v>
          </cell>
          <cell r="Q94">
            <v>2783.2014300000001</v>
          </cell>
          <cell r="AD94">
            <v>47603.728481842962</v>
          </cell>
          <cell r="AE94">
            <v>4919.3967899999998</v>
          </cell>
        </row>
        <row r="95">
          <cell r="A95">
            <v>37408</v>
          </cell>
          <cell r="D95">
            <v>28527.147270000005</v>
          </cell>
          <cell r="E95">
            <v>1474.79656</v>
          </cell>
          <cell r="J95">
            <v>6969.9154499999995</v>
          </cell>
          <cell r="K95">
            <v>496.45846999999878</v>
          </cell>
          <cell r="P95">
            <v>11734.475529999998</v>
          </cell>
          <cell r="Q95">
            <v>2798.5547900000001</v>
          </cell>
          <cell r="AD95">
            <v>48005.177521700003</v>
          </cell>
          <cell r="AE95">
            <v>4795.8252499999999</v>
          </cell>
        </row>
        <row r="96">
          <cell r="A96">
            <v>37438</v>
          </cell>
          <cell r="D96">
            <v>29194.195939999998</v>
          </cell>
          <cell r="E96">
            <v>1447.12093</v>
          </cell>
          <cell r="J96">
            <v>7172.7224299999989</v>
          </cell>
          <cell r="K96">
            <v>474.45090999999923</v>
          </cell>
          <cell r="P96">
            <v>11661.072950000003</v>
          </cell>
          <cell r="Q96">
            <v>2777.9922499999998</v>
          </cell>
          <cell r="AD96">
            <v>48799.333151457293</v>
          </cell>
          <cell r="AE96">
            <v>4725.7984400000005</v>
          </cell>
        </row>
        <row r="97">
          <cell r="A97">
            <v>37469</v>
          </cell>
          <cell r="D97">
            <v>29304.102930000005</v>
          </cell>
          <cell r="E97">
            <v>1416.1290300000001</v>
          </cell>
          <cell r="J97">
            <v>7297.3329700000004</v>
          </cell>
          <cell r="K97">
            <v>470.01941999999997</v>
          </cell>
          <cell r="P97">
            <v>11577.498180000001</v>
          </cell>
          <cell r="Q97">
            <v>2751.3057699999999</v>
          </cell>
          <cell r="AD97">
            <v>48954.19564676912</v>
          </cell>
          <cell r="AE97">
            <v>4663.2149600000002</v>
          </cell>
        </row>
        <row r="98">
          <cell r="A98">
            <v>37500</v>
          </cell>
          <cell r="D98">
            <v>29949.261980000003</v>
          </cell>
          <cell r="E98">
            <v>1359.3842199999999</v>
          </cell>
          <cell r="J98">
            <v>7427.8241599999974</v>
          </cell>
          <cell r="K98">
            <v>493.66909999999871</v>
          </cell>
          <cell r="P98">
            <v>11501.742039999999</v>
          </cell>
          <cell r="Q98">
            <v>2754.9877099999999</v>
          </cell>
          <cell r="AD98">
            <v>49654.711332252853</v>
          </cell>
          <cell r="AE98">
            <v>4634.6352500000003</v>
          </cell>
        </row>
        <row r="99">
          <cell r="A99">
            <v>37530</v>
          </cell>
          <cell r="D99">
            <v>30056.181430000001</v>
          </cell>
          <cell r="E99">
            <v>1334.0336200000002</v>
          </cell>
          <cell r="J99">
            <v>7581.20712</v>
          </cell>
          <cell r="K99">
            <v>492.64047999999997</v>
          </cell>
          <cell r="P99">
            <v>11416.236379999997</v>
          </cell>
          <cell r="Q99">
            <v>2733.1098700000002</v>
          </cell>
          <cell r="AD99">
            <v>49840.557956243756</v>
          </cell>
          <cell r="AE99">
            <v>4587.85635</v>
          </cell>
        </row>
        <row r="100">
          <cell r="A100">
            <v>37561</v>
          </cell>
          <cell r="D100">
            <v>30688.430589999996</v>
          </cell>
          <cell r="E100">
            <v>1340.91452</v>
          </cell>
          <cell r="J100">
            <v>7735.1655300000002</v>
          </cell>
          <cell r="K100">
            <v>518.36837000000003</v>
          </cell>
          <cell r="P100">
            <v>10809.748629999998</v>
          </cell>
          <cell r="Q100">
            <v>2733.8788999999997</v>
          </cell>
          <cell r="AD100">
            <v>50582.195776847206</v>
          </cell>
          <cell r="AE100">
            <v>4622.0039800000004</v>
          </cell>
        </row>
        <row r="101">
          <cell r="A101">
            <v>37591</v>
          </cell>
          <cell r="D101">
            <v>31072.241369999996</v>
          </cell>
          <cell r="E101">
            <v>1211.1286399999999</v>
          </cell>
          <cell r="J101">
            <v>7854.7573199999997</v>
          </cell>
          <cell r="K101">
            <v>461.49054999999998</v>
          </cell>
          <cell r="P101">
            <v>10914.860949999998</v>
          </cell>
          <cell r="Q101">
            <v>2688.06819</v>
          </cell>
          <cell r="AD101">
            <v>51212.413314890939</v>
          </cell>
          <cell r="AE101">
            <v>4386.2492599999996</v>
          </cell>
        </row>
        <row r="102">
          <cell r="A102">
            <v>37622</v>
          </cell>
          <cell r="D102">
            <v>31095.590029999996</v>
          </cell>
          <cell r="E102">
            <v>1199.6672599999999</v>
          </cell>
          <cell r="J102">
            <v>8015.7309800000003</v>
          </cell>
          <cell r="K102">
            <v>488.4375</v>
          </cell>
          <cell r="P102">
            <v>10891.15229</v>
          </cell>
          <cell r="Q102">
            <v>2688.53413</v>
          </cell>
          <cell r="AD102">
            <v>51375.28958677558</v>
          </cell>
          <cell r="AE102">
            <v>4399.9866500000007</v>
          </cell>
        </row>
        <row r="103">
          <cell r="A103">
            <v>37653</v>
          </cell>
          <cell r="D103">
            <v>31415.978620000002</v>
          </cell>
          <cell r="E103">
            <v>1242.9595099999999</v>
          </cell>
          <cell r="J103">
            <v>8063.4273600000006</v>
          </cell>
          <cell r="K103">
            <v>513.70503000000008</v>
          </cell>
          <cell r="P103">
            <v>10849.660780000002</v>
          </cell>
          <cell r="Q103">
            <v>2646.5775199999998</v>
          </cell>
          <cell r="AD103">
            <v>51701.656663903937</v>
          </cell>
          <cell r="AE103">
            <v>4427.0645300000006</v>
          </cell>
        </row>
        <row r="104">
          <cell r="A104">
            <v>37681</v>
          </cell>
          <cell r="D104">
            <v>31759.56323</v>
          </cell>
          <cell r="E104">
            <v>1192.3183000000001</v>
          </cell>
          <cell r="J104">
            <v>8097.8787199999988</v>
          </cell>
          <cell r="K104">
            <v>531.15344999999922</v>
          </cell>
          <cell r="P104">
            <v>10907.46747</v>
          </cell>
          <cell r="Q104">
            <v>2644.9386</v>
          </cell>
          <cell r="AD104">
            <v>52140.411392347196</v>
          </cell>
          <cell r="AE104">
            <v>4392.66525</v>
          </cell>
        </row>
        <row r="105">
          <cell r="A105">
            <v>37712</v>
          </cell>
          <cell r="D105">
            <v>32149.415430000001</v>
          </cell>
          <cell r="E105">
            <v>1153.13184</v>
          </cell>
          <cell r="J105">
            <v>8270.0023900000015</v>
          </cell>
          <cell r="K105">
            <v>525.08825000000093</v>
          </cell>
          <cell r="P105">
            <v>10904.051219999998</v>
          </cell>
          <cell r="Q105">
            <v>2634.97507</v>
          </cell>
          <cell r="AD105">
            <v>52664.605582685101</v>
          </cell>
          <cell r="AE105">
            <v>4337.4909000000007</v>
          </cell>
        </row>
        <row r="106">
          <cell r="A106">
            <v>37742</v>
          </cell>
          <cell r="D106">
            <v>32386.05780000001</v>
          </cell>
          <cell r="E106">
            <v>1187.8461100000002</v>
          </cell>
          <cell r="J106">
            <v>8419.3460999999988</v>
          </cell>
          <cell r="K106">
            <v>517.99840999999992</v>
          </cell>
          <cell r="P106">
            <v>10893.25015</v>
          </cell>
          <cell r="Q106">
            <v>2621.1244700000002</v>
          </cell>
          <cell r="AD106">
            <v>53047.300757580007</v>
          </cell>
          <cell r="AE106">
            <v>4349.8347699999995</v>
          </cell>
        </row>
        <row r="107">
          <cell r="A107">
            <v>37773</v>
          </cell>
          <cell r="D107">
            <v>32168.067050000001</v>
          </cell>
          <cell r="E107">
            <v>1078.5317600000001</v>
          </cell>
          <cell r="J107">
            <v>8578.8609300000007</v>
          </cell>
          <cell r="K107">
            <v>522.98703999999998</v>
          </cell>
          <cell r="P107">
            <v>10380.29412</v>
          </cell>
          <cell r="Q107">
            <v>2550.9957200000003</v>
          </cell>
          <cell r="AD107">
            <v>52929.575721050547</v>
          </cell>
          <cell r="AE107">
            <v>4176.3869199999999</v>
          </cell>
        </row>
        <row r="108">
          <cell r="A108">
            <v>37803</v>
          </cell>
          <cell r="D108">
            <v>32413.134629999997</v>
          </cell>
          <cell r="E108">
            <v>1050.0101399999999</v>
          </cell>
          <cell r="J108">
            <v>8726.65049</v>
          </cell>
          <cell r="K108">
            <v>486.17124999999999</v>
          </cell>
          <cell r="P108">
            <v>10309.856550000002</v>
          </cell>
          <cell r="Q108">
            <v>2522.8777300000002</v>
          </cell>
          <cell r="AD108">
            <v>53261.251487860958</v>
          </cell>
          <cell r="AE108">
            <v>4086.5910099999996</v>
          </cell>
        </row>
        <row r="109">
          <cell r="A109">
            <v>37834</v>
          </cell>
          <cell r="D109">
            <v>32413.134629999997</v>
          </cell>
          <cell r="E109">
            <v>1053.8505299999999</v>
          </cell>
          <cell r="J109">
            <v>8906.8699800000013</v>
          </cell>
          <cell r="K109">
            <v>519.35932000000003</v>
          </cell>
          <cell r="P109">
            <v>10310.910220000002</v>
          </cell>
          <cell r="Q109">
            <v>2529.1488199999999</v>
          </cell>
          <cell r="AD109">
            <v>53435.636187642536</v>
          </cell>
          <cell r="AE109">
            <v>4130.2796200000003</v>
          </cell>
        </row>
        <row r="110">
          <cell r="A110">
            <v>37865</v>
          </cell>
          <cell r="D110">
            <v>32632.852620000005</v>
          </cell>
          <cell r="E110">
            <v>999.57566000000008</v>
          </cell>
          <cell r="J110">
            <v>9033.8043799999996</v>
          </cell>
          <cell r="K110">
            <v>521.69082000000003</v>
          </cell>
          <cell r="P110">
            <v>10241.600109999999</v>
          </cell>
          <cell r="Q110">
            <v>2498.2553700000003</v>
          </cell>
          <cell r="AD110">
            <v>53723.27026996643</v>
          </cell>
          <cell r="AE110">
            <v>4046.63636</v>
          </cell>
        </row>
        <row r="111">
          <cell r="A111">
            <v>37895</v>
          </cell>
          <cell r="D111">
            <v>33225.454449999997</v>
          </cell>
          <cell r="E111">
            <v>973.80461999999727</v>
          </cell>
          <cell r="J111">
            <v>9224.8044700000009</v>
          </cell>
          <cell r="K111">
            <v>520.21058000000005</v>
          </cell>
          <cell r="P111">
            <v>10211.755129999998</v>
          </cell>
          <cell r="Q111">
            <v>2477.7929599999998</v>
          </cell>
          <cell r="AD111">
            <v>54479.707982657492</v>
          </cell>
          <cell r="AE111">
            <v>3997.6062900000002</v>
          </cell>
        </row>
        <row r="112">
          <cell r="A112">
            <v>37926</v>
          </cell>
          <cell r="D112">
            <v>33431.128400000001</v>
          </cell>
          <cell r="E112">
            <v>896.79462999999896</v>
          </cell>
          <cell r="J112">
            <v>9434.4820899999995</v>
          </cell>
          <cell r="K112">
            <v>549.54759000000001</v>
          </cell>
          <cell r="P112">
            <v>9829.303100000001</v>
          </cell>
          <cell r="Q112">
            <v>2442.54592</v>
          </cell>
          <cell r="AD112">
            <v>54833.227627712411</v>
          </cell>
          <cell r="AE112">
            <v>3919.5741800000001</v>
          </cell>
        </row>
        <row r="113">
          <cell r="A113">
            <v>37956</v>
          </cell>
          <cell r="D113">
            <v>33381.562920000004</v>
          </cell>
          <cell r="E113">
            <v>819.22153000000117</v>
          </cell>
          <cell r="J113">
            <v>9586.7247900000002</v>
          </cell>
          <cell r="K113">
            <v>487.03234000000174</v>
          </cell>
          <cell r="P113">
            <v>9626.2955000000002</v>
          </cell>
          <cell r="Q113">
            <v>2267.1630099999998</v>
          </cell>
          <cell r="AD113">
            <v>54715.988080309602</v>
          </cell>
          <cell r="AE113">
            <v>3602.20201</v>
          </cell>
        </row>
        <row r="114">
          <cell r="A114">
            <v>37987</v>
          </cell>
          <cell r="D114">
            <v>35774.110080000006</v>
          </cell>
          <cell r="E114">
            <v>1006.9800300000087</v>
          </cell>
          <cell r="J114">
            <v>9907.1937999999991</v>
          </cell>
          <cell r="K114">
            <v>524.72934999999995</v>
          </cell>
          <cell r="P114">
            <v>9606.4810999999991</v>
          </cell>
          <cell r="Q114">
            <v>2269.5299</v>
          </cell>
          <cell r="AD114">
            <v>57401.531770772504</v>
          </cell>
          <cell r="AE114">
            <v>3702.8344400000001</v>
          </cell>
        </row>
        <row r="115">
          <cell r="A115">
            <v>38018</v>
          </cell>
          <cell r="D115">
            <v>36291.918969999999</v>
          </cell>
          <cell r="E115">
            <v>988.10156000000234</v>
          </cell>
          <cell r="J115">
            <v>10001.196</v>
          </cell>
          <cell r="K115">
            <v>551.20073000000002</v>
          </cell>
          <cell r="P115">
            <v>9590.3602100000007</v>
          </cell>
          <cell r="Q115">
            <v>2224.4870699999997</v>
          </cell>
          <cell r="AD115">
            <v>58000.895343797791</v>
          </cell>
          <cell r="AE115">
            <v>3651.8671400000003</v>
          </cell>
        </row>
        <row r="116">
          <cell r="A116">
            <v>38047</v>
          </cell>
          <cell r="D116">
            <v>35877.559440000005</v>
          </cell>
          <cell r="E116">
            <v>950.16774999999996</v>
          </cell>
          <cell r="J116">
            <v>10175.358479999999</v>
          </cell>
          <cell r="K116">
            <v>564.62974999999813</v>
          </cell>
          <cell r="P116">
            <v>9590.1302400000004</v>
          </cell>
          <cell r="Q116">
            <v>2176.7232100000001</v>
          </cell>
          <cell r="AD116">
            <v>57743.321552096902</v>
          </cell>
          <cell r="AE116">
            <v>3609.8233399999999</v>
          </cell>
        </row>
        <row r="117">
          <cell r="A117">
            <v>38078</v>
          </cell>
          <cell r="D117">
            <v>36279.009739999994</v>
          </cell>
          <cell r="E117">
            <v>980.00903999999912</v>
          </cell>
          <cell r="J117">
            <v>10459.347839999999</v>
          </cell>
          <cell r="K117">
            <v>587.74997999999857</v>
          </cell>
          <cell r="P117">
            <v>9600.0150799999974</v>
          </cell>
          <cell r="Q117">
            <v>2149.8823399999997</v>
          </cell>
          <cell r="AD117">
            <v>58421.060153317783</v>
          </cell>
          <cell r="AE117">
            <v>3645.3973500000002</v>
          </cell>
        </row>
        <row r="118">
          <cell r="A118">
            <v>38108</v>
          </cell>
          <cell r="D118">
            <v>37102.868169999994</v>
          </cell>
          <cell r="E118">
            <v>945.14164999999855</v>
          </cell>
          <cell r="J118">
            <v>10658.407790000001</v>
          </cell>
          <cell r="K118">
            <v>593.27101000000005</v>
          </cell>
          <cell r="P118">
            <v>9444.632440000003</v>
          </cell>
          <cell r="Q118">
            <v>2011.5712900000001</v>
          </cell>
          <cell r="AD118">
            <v>59279.502779259936</v>
          </cell>
          <cell r="AE118">
            <v>3477.9031500000001</v>
          </cell>
        </row>
        <row r="119">
          <cell r="A119">
            <v>38139</v>
          </cell>
          <cell r="D119">
            <v>38107.653380000003</v>
          </cell>
          <cell r="E119">
            <v>930.83702000000324</v>
          </cell>
          <cell r="J119">
            <v>10844.950909999998</v>
          </cell>
          <cell r="K119">
            <v>575.66269999999929</v>
          </cell>
          <cell r="P119">
            <v>9008.2930299999989</v>
          </cell>
          <cell r="Q119">
            <v>1574.6196599999998</v>
          </cell>
          <cell r="AD119">
            <v>60550.469548151108</v>
          </cell>
          <cell r="AE119">
            <v>2994.5447300000001</v>
          </cell>
        </row>
        <row r="120">
          <cell r="A120">
            <v>38169</v>
          </cell>
          <cell r="D120">
            <v>38837.151749999997</v>
          </cell>
          <cell r="E120">
            <v>987.20885999999939</v>
          </cell>
          <cell r="J120">
            <v>11093.631769999998</v>
          </cell>
          <cell r="K120">
            <v>595.02618999999947</v>
          </cell>
          <cell r="P120">
            <v>8985.8154900000027</v>
          </cell>
          <cell r="Q120">
            <v>1555.31277</v>
          </cell>
          <cell r="AD120">
            <v>61500.707471774898</v>
          </cell>
          <cell r="AE120">
            <v>3021.5224199999998</v>
          </cell>
        </row>
        <row r="121">
          <cell r="A121">
            <v>38200</v>
          </cell>
          <cell r="D121">
            <v>39335.914189999996</v>
          </cell>
          <cell r="E121">
            <v>975.56512999999518</v>
          </cell>
          <cell r="J121">
            <v>11337.76188</v>
          </cell>
          <cell r="K121">
            <v>580.54845000000114</v>
          </cell>
          <cell r="P121">
            <v>8753.4170999999969</v>
          </cell>
          <cell r="Q121">
            <v>1330.7870700000001</v>
          </cell>
          <cell r="AD121">
            <v>62521.870638653294</v>
          </cell>
          <cell r="AE121">
            <v>2763.4476</v>
          </cell>
        </row>
        <row r="122">
          <cell r="A122">
            <v>38231</v>
          </cell>
          <cell r="D122">
            <v>40038.325330000007</v>
          </cell>
          <cell r="E122">
            <v>922.50630000000444</v>
          </cell>
          <cell r="J122">
            <v>11656.89329</v>
          </cell>
          <cell r="K122">
            <v>607.48552999999936</v>
          </cell>
          <cell r="P122">
            <v>8501.0596699999987</v>
          </cell>
          <cell r="Q122">
            <v>1088.6313300000002</v>
          </cell>
          <cell r="AD122">
            <v>63262.735383572719</v>
          </cell>
          <cell r="AE122">
            <v>2523.38006</v>
          </cell>
        </row>
        <row r="123">
          <cell r="A123">
            <v>38261</v>
          </cell>
          <cell r="D123">
            <v>40444.385499999997</v>
          </cell>
          <cell r="E123">
            <v>917.18483999999614</v>
          </cell>
          <cell r="J123">
            <v>11953.778840000001</v>
          </cell>
          <cell r="K123">
            <v>612.93898999999999</v>
          </cell>
          <cell r="P123">
            <v>8455.2122100000015</v>
          </cell>
          <cell r="Q123">
            <v>1082.7276999999999</v>
          </cell>
          <cell r="AD123">
            <v>63906.71549983538</v>
          </cell>
          <cell r="AE123">
            <v>2464.4054500000002</v>
          </cell>
        </row>
        <row r="124">
          <cell r="A124">
            <v>38292</v>
          </cell>
          <cell r="D124">
            <v>41419.353450000002</v>
          </cell>
          <cell r="E124">
            <v>886.27696000000094</v>
          </cell>
          <cell r="J124">
            <v>12297.905209999997</v>
          </cell>
          <cell r="K124">
            <v>615.30942000000005</v>
          </cell>
          <cell r="P124">
            <v>7981.1215200000015</v>
          </cell>
          <cell r="Q124">
            <v>957.19743000000005</v>
          </cell>
          <cell r="AD124">
            <v>65129.753718297521</v>
          </cell>
          <cell r="AE124">
            <v>2382.1485299999999</v>
          </cell>
        </row>
        <row r="125">
          <cell r="A125">
            <v>38322</v>
          </cell>
          <cell r="D125">
            <v>42213.988659999995</v>
          </cell>
          <cell r="E125">
            <v>783.71628000000123</v>
          </cell>
          <cell r="J125">
            <v>12673.770849999999</v>
          </cell>
          <cell r="K125">
            <v>532.12473999999997</v>
          </cell>
          <cell r="P125">
            <v>7087.8837200000007</v>
          </cell>
          <cell r="Q125">
            <v>695.96217000000081</v>
          </cell>
          <cell r="AD125">
            <v>65951.379088683723</v>
          </cell>
          <cell r="AE125">
            <v>1947.08843</v>
          </cell>
        </row>
        <row r="126">
          <cell r="A126">
            <v>38353</v>
          </cell>
          <cell r="D126">
            <v>42157.116310000005</v>
          </cell>
          <cell r="E126">
            <v>858.46765999999639</v>
          </cell>
          <cell r="J126">
            <v>12895.679529999999</v>
          </cell>
          <cell r="K126">
            <v>573.69823999999994</v>
          </cell>
          <cell r="P126">
            <v>7139.6114200000002</v>
          </cell>
          <cell r="Q126">
            <v>717.47592000000088</v>
          </cell>
          <cell r="AD126">
            <v>66153.541487832495</v>
          </cell>
          <cell r="AE126">
            <v>2071.5676699999999</v>
          </cell>
        </row>
        <row r="127">
          <cell r="A127">
            <v>38384</v>
          </cell>
          <cell r="D127">
            <v>42460.377349999995</v>
          </cell>
          <cell r="E127">
            <v>835.13521000000094</v>
          </cell>
          <cell r="J127">
            <v>13144.840750000003</v>
          </cell>
          <cell r="K127">
            <v>632.38718000000006</v>
          </cell>
          <cell r="P127">
            <v>7161.4299800000008</v>
          </cell>
          <cell r="Q127">
            <v>707.96603000000005</v>
          </cell>
          <cell r="AD127">
            <v>66720.516808190456</v>
          </cell>
          <cell r="AE127">
            <v>2132.4186299999997</v>
          </cell>
        </row>
        <row r="128">
          <cell r="A128">
            <v>38412</v>
          </cell>
          <cell r="D128">
            <v>43411.47004</v>
          </cell>
          <cell r="E128">
            <v>869.52700000000004</v>
          </cell>
          <cell r="J128">
            <v>13346.750059999998</v>
          </cell>
          <cell r="K128">
            <v>664.26585</v>
          </cell>
          <cell r="P128">
            <v>7131.5132300000005</v>
          </cell>
          <cell r="Q128">
            <v>636.87837000000002</v>
          </cell>
          <cell r="AD128">
            <v>67834.745259827076</v>
          </cell>
          <cell r="AE128">
            <v>2098.8308199999997</v>
          </cell>
        </row>
        <row r="129">
          <cell r="A129">
            <v>38443</v>
          </cell>
          <cell r="D129">
            <v>43821.759840000006</v>
          </cell>
          <cell r="E129">
            <v>875.10814999999855</v>
          </cell>
          <cell r="J129">
            <v>13782.676720000001</v>
          </cell>
          <cell r="K129">
            <v>670.73017000000004</v>
          </cell>
          <cell r="P129">
            <v>7171.9618500000015</v>
          </cell>
          <cell r="Q129">
            <v>626.71996000000001</v>
          </cell>
          <cell r="AD129">
            <v>68713.422495641818</v>
          </cell>
          <cell r="AE129">
            <v>2103.35266</v>
          </cell>
        </row>
        <row r="130">
          <cell r="A130">
            <v>38473</v>
          </cell>
          <cell r="D130">
            <v>44315.805349999988</v>
          </cell>
          <cell r="E130">
            <v>901.37435999999195</v>
          </cell>
          <cell r="J130">
            <v>14106.983610000001</v>
          </cell>
          <cell r="K130">
            <v>689.30632000000219</v>
          </cell>
          <cell r="P130">
            <v>7186.2923699999992</v>
          </cell>
          <cell r="Q130">
            <v>633.52370999999994</v>
          </cell>
          <cell r="AD130">
            <v>69528.335173222804</v>
          </cell>
          <cell r="AE130">
            <v>2164.3308700000002</v>
          </cell>
        </row>
        <row r="131">
          <cell r="A131">
            <v>38504</v>
          </cell>
          <cell r="D131">
            <v>45245.625410000001</v>
          </cell>
          <cell r="E131">
            <v>835.48903999999914</v>
          </cell>
          <cell r="J131">
            <v>14460.473450000001</v>
          </cell>
          <cell r="K131">
            <v>640.15531000000055</v>
          </cell>
          <cell r="P131">
            <v>7208.5367700000006</v>
          </cell>
          <cell r="Q131">
            <v>618.00681999999995</v>
          </cell>
          <cell r="AD131">
            <v>70808.741014030849</v>
          </cell>
          <cell r="AE131">
            <v>2037.0257799999999</v>
          </cell>
        </row>
        <row r="132">
          <cell r="A132">
            <v>38534</v>
          </cell>
          <cell r="D132">
            <v>45197.471340000004</v>
          </cell>
          <cell r="E132">
            <v>915.57273999999461</v>
          </cell>
          <cell r="J132">
            <v>14894.255619999996</v>
          </cell>
          <cell r="K132">
            <v>671.11068999999759</v>
          </cell>
          <cell r="P132">
            <v>7227.1849299999994</v>
          </cell>
          <cell r="Q132">
            <v>605.96602000000007</v>
          </cell>
          <cell r="AD132">
            <v>71191.910429979936</v>
          </cell>
          <cell r="AE132">
            <v>2114.3282999999997</v>
          </cell>
        </row>
        <row r="133">
          <cell r="A133">
            <v>38565</v>
          </cell>
          <cell r="D133">
            <v>44906.192499999997</v>
          </cell>
          <cell r="E133">
            <v>892.54379999999696</v>
          </cell>
          <cell r="J133">
            <v>15345.71011</v>
          </cell>
          <cell r="K133">
            <v>669.04168000000004</v>
          </cell>
          <cell r="P133">
            <v>7245.8075600000002</v>
          </cell>
          <cell r="Q133">
            <v>604.97847999999999</v>
          </cell>
          <cell r="AD133">
            <v>71339.686195363756</v>
          </cell>
          <cell r="AE133">
            <v>2094.7702100000001</v>
          </cell>
        </row>
        <row r="134">
          <cell r="A134">
            <v>38596</v>
          </cell>
          <cell r="D134">
            <v>45578.619399999996</v>
          </cell>
          <cell r="E134">
            <v>879.81385999999941</v>
          </cell>
          <cell r="J134">
            <v>15887.504429999997</v>
          </cell>
          <cell r="K134">
            <v>674.19750999999997</v>
          </cell>
          <cell r="P134">
            <v>6821.9308600000004</v>
          </cell>
          <cell r="Q134">
            <v>565.69566000000009</v>
          </cell>
          <cell r="AD134">
            <v>72524.318187837591</v>
          </cell>
          <cell r="AE134">
            <v>2038.2870500000001</v>
          </cell>
        </row>
        <row r="135">
          <cell r="A135">
            <v>38626</v>
          </cell>
          <cell r="D135">
            <v>46202.814969999992</v>
          </cell>
          <cell r="E135">
            <v>899.19074999999998</v>
          </cell>
          <cell r="J135">
            <v>16331.594059999999</v>
          </cell>
          <cell r="K135">
            <v>752.59676999999999</v>
          </cell>
          <cell r="P135">
            <v>6836.8214100000005</v>
          </cell>
          <cell r="Q135">
            <v>555.08001000000002</v>
          </cell>
          <cell r="AD135">
            <v>73538.666913825364</v>
          </cell>
          <cell r="AE135">
            <v>2123.3035</v>
          </cell>
        </row>
        <row r="136">
          <cell r="A136">
            <v>38657</v>
          </cell>
          <cell r="D136">
            <v>46764.941930000001</v>
          </cell>
          <cell r="E136">
            <v>881.77797000000623</v>
          </cell>
          <cell r="J136">
            <v>16912.903870000002</v>
          </cell>
          <cell r="K136">
            <v>751.44730999999865</v>
          </cell>
          <cell r="P136">
            <v>6863.7523199999996</v>
          </cell>
          <cell r="Q136">
            <v>530.04691999999898</v>
          </cell>
          <cell r="AD136">
            <v>74707.923346312717</v>
          </cell>
          <cell r="AE136">
            <v>2084.5743899999998</v>
          </cell>
        </row>
        <row r="137">
          <cell r="A137">
            <v>38687</v>
          </cell>
          <cell r="D137">
            <v>47546.274769680007</v>
          </cell>
          <cell r="E137">
            <v>768.61162000000479</v>
          </cell>
          <cell r="J137">
            <v>17583.385480000001</v>
          </cell>
          <cell r="K137">
            <v>687.56591999999807</v>
          </cell>
          <cell r="P137">
            <v>6802.1262699999997</v>
          </cell>
          <cell r="Q137">
            <v>405.62131999999934</v>
          </cell>
          <cell r="AD137">
            <v>76411.861923271194</v>
          </cell>
          <cell r="AE137">
            <v>1807.4796399999998</v>
          </cell>
        </row>
        <row r="138">
          <cell r="A138">
            <v>38718</v>
          </cell>
          <cell r="D138">
            <v>48199.51112606001</v>
          </cell>
          <cell r="E138">
            <v>896.05881999999997</v>
          </cell>
          <cell r="J138">
            <v>17991.71371</v>
          </cell>
          <cell r="K138">
            <v>766.57617000000175</v>
          </cell>
          <cell r="P138">
            <v>6826.7700800000021</v>
          </cell>
          <cell r="Q138">
            <v>417.09836000000001</v>
          </cell>
          <cell r="AD138">
            <v>77465.753141861409</v>
          </cell>
          <cell r="AE138">
            <v>1991.2687800000001</v>
          </cell>
        </row>
        <row r="139">
          <cell r="A139">
            <v>38749</v>
          </cell>
          <cell r="D139">
            <v>49200.786488300007</v>
          </cell>
          <cell r="E139">
            <v>931.77278000000865</v>
          </cell>
          <cell r="J139">
            <v>18558.909310000003</v>
          </cell>
          <cell r="K139">
            <v>818.77050000000372</v>
          </cell>
          <cell r="P139">
            <v>6877.7993400000014</v>
          </cell>
          <cell r="Q139">
            <v>412.10480999999999</v>
          </cell>
          <cell r="AD139">
            <v>79086.609566544925</v>
          </cell>
          <cell r="AE139">
            <v>2052.6949399999999</v>
          </cell>
        </row>
        <row r="140">
          <cell r="A140">
            <v>38777</v>
          </cell>
          <cell r="D140">
            <v>48943.380616240014</v>
          </cell>
          <cell r="E140">
            <v>962.24335000000144</v>
          </cell>
          <cell r="J140">
            <v>19210.813670000003</v>
          </cell>
          <cell r="K140">
            <v>862.68664000000058</v>
          </cell>
          <cell r="P140">
            <v>6944.4044800000011</v>
          </cell>
          <cell r="Q140">
            <v>409.59196999999995</v>
          </cell>
          <cell r="AD140">
            <v>79555.86677747815</v>
          </cell>
          <cell r="AE140">
            <v>2101.1210699999997</v>
          </cell>
        </row>
        <row r="141">
          <cell r="A141">
            <v>38808</v>
          </cell>
          <cell r="D141">
            <v>50689.42067403999</v>
          </cell>
          <cell r="E141">
            <v>1073.32779</v>
          </cell>
          <cell r="J141">
            <v>19890.296410000003</v>
          </cell>
          <cell r="K141">
            <v>922.93187000000103</v>
          </cell>
          <cell r="P141">
            <v>7108.8424800000003</v>
          </cell>
          <cell r="Q141">
            <v>397.2055200000014</v>
          </cell>
          <cell r="AD141">
            <v>82045.254936076017</v>
          </cell>
          <cell r="AE141">
            <v>2229.7777500000002</v>
          </cell>
        </row>
        <row r="142">
          <cell r="A142">
            <v>38838</v>
          </cell>
          <cell r="D142">
            <v>52432.096811760006</v>
          </cell>
          <cell r="E142">
            <v>1025.8026</v>
          </cell>
          <cell r="J142">
            <v>20679.770559999997</v>
          </cell>
          <cell r="K142">
            <v>1318.1692600000001</v>
          </cell>
          <cell r="P142">
            <v>7387.2458399999996</v>
          </cell>
          <cell r="Q142">
            <v>401.37723999999997</v>
          </cell>
          <cell r="AD142">
            <v>84636.095346964968</v>
          </cell>
          <cell r="AE142">
            <v>2304.6502799999998</v>
          </cell>
        </row>
        <row r="143">
          <cell r="A143">
            <v>38869</v>
          </cell>
          <cell r="D143">
            <v>54329.281961329994</v>
          </cell>
          <cell r="E143">
            <v>967.63726999999585</v>
          </cell>
          <cell r="J143">
            <v>21333.731250000001</v>
          </cell>
          <cell r="K143">
            <v>985.97731999999996</v>
          </cell>
          <cell r="P143">
            <v>7606.1484600000003</v>
          </cell>
          <cell r="Q143">
            <v>366.53826000000072</v>
          </cell>
          <cell r="AD143">
            <v>87331.786379149809</v>
          </cell>
          <cell r="AE143">
            <v>2217.6230399999999</v>
          </cell>
        </row>
        <row r="144">
          <cell r="A144">
            <v>38899</v>
          </cell>
          <cell r="D144">
            <v>55576.841013689991</v>
          </cell>
          <cell r="E144">
            <v>1087.55611</v>
          </cell>
          <cell r="J144">
            <v>22006.120550000003</v>
          </cell>
          <cell r="K144">
            <v>1039.4950699999999</v>
          </cell>
          <cell r="P144">
            <v>7783.1848599999994</v>
          </cell>
          <cell r="Q144">
            <v>354.61980000000074</v>
          </cell>
          <cell r="AD144">
            <v>89405.820483169271</v>
          </cell>
          <cell r="AE144">
            <v>2361.0744900000004</v>
          </cell>
        </row>
        <row r="145">
          <cell r="A145">
            <v>38930</v>
          </cell>
          <cell r="D145">
            <v>56301.611350060004</v>
          </cell>
          <cell r="E145">
            <v>939.95278999999914</v>
          </cell>
          <cell r="J145">
            <v>22828.168150000001</v>
          </cell>
          <cell r="K145">
            <v>1037.2887700000001</v>
          </cell>
          <cell r="P145">
            <v>7996.1378600000007</v>
          </cell>
          <cell r="Q145">
            <v>353.14672999999999</v>
          </cell>
          <cell r="AD145">
            <v>91178.62316161998</v>
          </cell>
          <cell r="AE145">
            <v>2232.8919999999998</v>
          </cell>
        </row>
        <row r="146">
          <cell r="A146">
            <v>38961</v>
          </cell>
          <cell r="D146">
            <v>57367.731894080018</v>
          </cell>
          <cell r="E146">
            <v>1015.2741300000101</v>
          </cell>
          <cell r="J146">
            <v>23793.424309999999</v>
          </cell>
          <cell r="K146">
            <v>1067.78423</v>
          </cell>
          <cell r="P146">
            <v>8265.1903899999998</v>
          </cell>
          <cell r="Q146">
            <v>344.72204999999997</v>
          </cell>
          <cell r="AD146">
            <v>93487.713920687587</v>
          </cell>
          <cell r="AE146">
            <v>2317.51298</v>
          </cell>
        </row>
        <row r="147">
          <cell r="A147">
            <v>38991</v>
          </cell>
          <cell r="D147">
            <v>58766.912376049993</v>
          </cell>
          <cell r="E147">
            <v>1014.4124399999999</v>
          </cell>
          <cell r="J147">
            <v>24543.334300000002</v>
          </cell>
          <cell r="K147">
            <v>1160.3310100000001</v>
          </cell>
          <cell r="P147">
            <v>7722.4085600000017</v>
          </cell>
          <cell r="Q147">
            <v>342.07958000000002</v>
          </cell>
          <cell r="AD147">
            <v>95893.394684807237</v>
          </cell>
          <cell r="AE147">
            <v>2373.1729300000002</v>
          </cell>
        </row>
        <row r="148">
          <cell r="A148">
            <v>39022</v>
          </cell>
          <cell r="D148">
            <v>60493.5826705</v>
          </cell>
          <cell r="E148">
            <v>970.58968999999763</v>
          </cell>
          <cell r="J148">
            <v>25397.244630000001</v>
          </cell>
          <cell r="K148">
            <v>1214.5741799999998</v>
          </cell>
          <cell r="P148">
            <v>7670.0338300000012</v>
          </cell>
          <cell r="Q148">
            <v>340.59040999999996</v>
          </cell>
          <cell r="AD148">
            <v>98646.414132230231</v>
          </cell>
          <cell r="AE148">
            <v>2415.6962100000001</v>
          </cell>
        </row>
        <row r="149">
          <cell r="A149">
            <v>39052</v>
          </cell>
          <cell r="D149">
            <v>61455.989826499994</v>
          </cell>
          <cell r="E149">
            <v>934.1960300000012</v>
          </cell>
          <cell r="J149">
            <v>26299.944860000003</v>
          </cell>
          <cell r="K149">
            <v>1186.16425</v>
          </cell>
          <cell r="P149">
            <v>7537.0381799999996</v>
          </cell>
          <cell r="Q149">
            <v>336.17551000000003</v>
          </cell>
          <cell r="AD149">
            <v>100738.6793975379</v>
          </cell>
          <cell r="AE149">
            <v>2350.8261699999998</v>
          </cell>
        </row>
        <row r="150">
          <cell r="A150">
            <v>39083</v>
          </cell>
          <cell r="D150">
            <v>61762.560987930003</v>
          </cell>
          <cell r="E150">
            <v>1035.12797</v>
          </cell>
          <cell r="J150">
            <v>26888.267189999999</v>
          </cell>
          <cell r="K150">
            <v>1281.54215</v>
          </cell>
          <cell r="P150">
            <v>7755.6462500000007</v>
          </cell>
          <cell r="Q150">
            <v>339.08319</v>
          </cell>
          <cell r="AD150">
            <v>101877.40610026072</v>
          </cell>
          <cell r="AE150">
            <v>2497.8503700000001</v>
          </cell>
        </row>
        <row r="151">
          <cell r="A151">
            <v>39114</v>
          </cell>
          <cell r="D151">
            <v>63160.114639909996</v>
          </cell>
          <cell r="E151">
            <v>1094.4902099999933</v>
          </cell>
          <cell r="J151">
            <v>27592.361519999995</v>
          </cell>
          <cell r="K151">
            <v>1363.3470300000001</v>
          </cell>
          <cell r="P151">
            <v>7951.8943299999974</v>
          </cell>
          <cell r="Q151">
            <v>318.53537</v>
          </cell>
          <cell r="AD151">
            <v>104174.71421436858</v>
          </cell>
          <cell r="AE151">
            <v>2628.6150200000002</v>
          </cell>
        </row>
        <row r="152">
          <cell r="A152">
            <v>39142</v>
          </cell>
          <cell r="D152">
            <v>64254.572342649997</v>
          </cell>
          <cell r="E152">
            <v>1092.9599999999925</v>
          </cell>
          <cell r="J152">
            <v>28660.461380000004</v>
          </cell>
          <cell r="K152">
            <v>1417.7317600000001</v>
          </cell>
          <cell r="P152">
            <v>8193.15409</v>
          </cell>
          <cell r="Q152">
            <v>319.68119999999925</v>
          </cell>
          <cell r="AD152">
            <v>106633.84273893105</v>
          </cell>
          <cell r="AE152">
            <v>2686.59546</v>
          </cell>
        </row>
        <row r="153">
          <cell r="A153">
            <v>39173</v>
          </cell>
          <cell r="D153">
            <v>64841.287499339982</v>
          </cell>
          <cell r="E153">
            <v>1251.7791399999999</v>
          </cell>
          <cell r="J153">
            <v>29652.169919999997</v>
          </cell>
          <cell r="K153">
            <v>1493.8334199999999</v>
          </cell>
          <cell r="P153">
            <v>8396.700139999999</v>
          </cell>
          <cell r="Q153">
            <v>324.15302999999841</v>
          </cell>
          <cell r="AD153">
            <v>108430.41832603129</v>
          </cell>
          <cell r="AE153">
            <v>2869.0206699999999</v>
          </cell>
        </row>
        <row r="154">
          <cell r="A154">
            <v>39203</v>
          </cell>
          <cell r="D154">
            <v>66750.219360279982</v>
          </cell>
          <cell r="E154">
            <v>1206.8683099999948</v>
          </cell>
          <cell r="J154">
            <v>30375.334740000002</v>
          </cell>
          <cell r="K154">
            <v>1533.77046</v>
          </cell>
          <cell r="P154">
            <v>8660.4008300000005</v>
          </cell>
          <cell r="Q154">
            <v>324.97984000000002</v>
          </cell>
          <cell r="AD154">
            <v>111353.86807147092</v>
          </cell>
          <cell r="AE154">
            <v>2870.5467699999999</v>
          </cell>
        </row>
        <row r="155">
          <cell r="A155">
            <v>39234</v>
          </cell>
          <cell r="D155">
            <v>68060.51294315001</v>
          </cell>
          <cell r="E155">
            <v>1243.94245</v>
          </cell>
          <cell r="J155">
            <v>31128.380899999996</v>
          </cell>
          <cell r="K155">
            <v>1649.5725299999999</v>
          </cell>
          <cell r="P155">
            <v>8553.6892000000007</v>
          </cell>
          <cell r="Q155">
            <v>324.45994999999999</v>
          </cell>
          <cell r="AD155">
            <v>113679.3347710903</v>
          </cell>
          <cell r="AE155">
            <v>3026.0582799999997</v>
          </cell>
        </row>
        <row r="156">
          <cell r="A156">
            <v>39264</v>
          </cell>
          <cell r="D156">
            <v>69512.017931009992</v>
          </cell>
          <cell r="E156">
            <v>1359.729150000006</v>
          </cell>
          <cell r="J156">
            <v>31919.717600000007</v>
          </cell>
          <cell r="K156">
            <v>1723.6940400000001</v>
          </cell>
          <cell r="P156">
            <v>8389.2844999999998</v>
          </cell>
          <cell r="Q156">
            <v>353.84881000000001</v>
          </cell>
          <cell r="AD156">
            <v>116099.2876938573</v>
          </cell>
          <cell r="AE156">
            <v>3196.5948599999997</v>
          </cell>
        </row>
        <row r="157">
          <cell r="A157">
            <v>39295</v>
          </cell>
          <cell r="D157">
            <v>71041.947069469999</v>
          </cell>
          <cell r="E157">
            <v>1390.0645800000132</v>
          </cell>
          <cell r="J157">
            <v>32610.949709999994</v>
          </cell>
          <cell r="K157">
            <v>1746.8198400000001</v>
          </cell>
          <cell r="P157">
            <v>8592.7276799999981</v>
          </cell>
          <cell r="Q157">
            <v>341.14994999999834</v>
          </cell>
          <cell r="AD157">
            <v>118482.27968415963</v>
          </cell>
          <cell r="AE157">
            <v>3241.1142500000001</v>
          </cell>
        </row>
        <row r="158">
          <cell r="A158">
            <v>39326</v>
          </cell>
          <cell r="D158">
            <v>72772.63567999001</v>
          </cell>
          <cell r="E158">
            <v>1419.0225400000065</v>
          </cell>
          <cell r="J158">
            <v>33287.189319999998</v>
          </cell>
          <cell r="K158">
            <v>1866.2799499999999</v>
          </cell>
          <cell r="P158">
            <v>8788.1313300000002</v>
          </cell>
          <cell r="Q158">
            <v>351.08622000000065</v>
          </cell>
          <cell r="AD158">
            <v>121135.90397146464</v>
          </cell>
          <cell r="AE158">
            <v>3410.7019599999999</v>
          </cell>
        </row>
        <row r="159">
          <cell r="A159">
            <v>39356</v>
          </cell>
          <cell r="D159">
            <v>73525.97954428001</v>
          </cell>
          <cell r="E159">
            <v>1493.2085300000001</v>
          </cell>
          <cell r="J159">
            <v>33853.922720000002</v>
          </cell>
          <cell r="K159">
            <v>1945.5121100000001</v>
          </cell>
          <cell r="P159">
            <v>9000.8059700000013</v>
          </cell>
          <cell r="Q159">
            <v>365.97527999999932</v>
          </cell>
          <cell r="AD159">
            <v>122669.61997323722</v>
          </cell>
          <cell r="AE159">
            <v>3536.1199900000001</v>
          </cell>
        </row>
        <row r="160">
          <cell r="A160">
            <v>39387</v>
          </cell>
          <cell r="D160">
            <v>75718.609116604988</v>
          </cell>
          <cell r="E160">
            <v>1626.3958699999898</v>
          </cell>
          <cell r="J160">
            <v>34361.631189999993</v>
          </cell>
          <cell r="K160">
            <v>2056.5015199999998</v>
          </cell>
          <cell r="P160">
            <v>8889.7913900000003</v>
          </cell>
          <cell r="Q160">
            <v>379.45089000000058</v>
          </cell>
          <cell r="AD160">
            <v>125588.16438206277</v>
          </cell>
          <cell r="AE160">
            <v>3765.3285599999999</v>
          </cell>
        </row>
        <row r="161">
          <cell r="A161">
            <v>39417</v>
          </cell>
          <cell r="D161">
            <v>75834.282168930018</v>
          </cell>
          <cell r="E161">
            <v>1565.42786</v>
          </cell>
          <cell r="J161">
            <v>34912.636650000015</v>
          </cell>
          <cell r="K161">
            <v>1982.2544200000093</v>
          </cell>
          <cell r="P161">
            <v>8766.0534400000015</v>
          </cell>
          <cell r="Q161">
            <v>368.53061000000127</v>
          </cell>
          <cell r="AD161">
            <v>126447.53426320812</v>
          </cell>
          <cell r="AE161">
            <v>4053.3921400000108</v>
          </cell>
        </row>
        <row r="162">
          <cell r="A162">
            <v>39448</v>
          </cell>
          <cell r="D162">
            <v>75738.240125149983</v>
          </cell>
          <cell r="E162">
            <v>1715.5758600000001</v>
          </cell>
          <cell r="J162">
            <v>35187.139240000011</v>
          </cell>
          <cell r="K162">
            <v>2134.632930000007</v>
          </cell>
          <cell r="P162">
            <v>8927.1197599999978</v>
          </cell>
          <cell r="Q162">
            <v>394.80116999999808</v>
          </cell>
          <cell r="AD162">
            <v>126778.56560064571</v>
          </cell>
          <cell r="AE162">
            <v>4390.2155000000048</v>
          </cell>
        </row>
        <row r="163">
          <cell r="A163">
            <v>39479</v>
          </cell>
          <cell r="D163">
            <v>76728.878558870012</v>
          </cell>
          <cell r="E163">
            <v>1837.8489099999999</v>
          </cell>
          <cell r="J163">
            <v>35500.521560000001</v>
          </cell>
          <cell r="K163">
            <v>2270.0116800000001</v>
          </cell>
          <cell r="P163">
            <v>9138.301489999998</v>
          </cell>
          <cell r="Q163">
            <v>364.19328999999908</v>
          </cell>
          <cell r="AD163">
            <v>128337.1012114123</v>
          </cell>
          <cell r="AE163">
            <v>4619.3808099999987</v>
          </cell>
        </row>
        <row r="164">
          <cell r="A164">
            <v>39508</v>
          </cell>
          <cell r="D164">
            <v>77737.008078689978</v>
          </cell>
          <cell r="E164">
            <v>1995.5787600000053</v>
          </cell>
          <cell r="J164">
            <v>35856.457119999999</v>
          </cell>
          <cell r="K164">
            <v>2540.2579100000003</v>
          </cell>
          <cell r="P164">
            <v>9327.1574499999988</v>
          </cell>
          <cell r="Q164">
            <v>371.16504999999887</v>
          </cell>
          <cell r="AD164">
            <v>129880.26917432208</v>
          </cell>
          <cell r="AE164">
            <v>5067.7166900000047</v>
          </cell>
        </row>
        <row r="165">
          <cell r="A165">
            <v>39539</v>
          </cell>
          <cell r="D165">
            <v>78282.41345777997</v>
          </cell>
          <cell r="E165">
            <v>2014.5571799999923</v>
          </cell>
          <cell r="J165">
            <v>36442.346359999996</v>
          </cell>
          <cell r="K165">
            <v>2607.7319700000003</v>
          </cell>
          <cell r="P165">
            <v>9377.676059999998</v>
          </cell>
          <cell r="Q165">
            <v>369.40061999999921</v>
          </cell>
          <cell r="AD165">
            <v>131329.243760579</v>
          </cell>
          <cell r="AE165">
            <v>5154.7647699999916</v>
          </cell>
        </row>
        <row r="166">
          <cell r="A166">
            <v>39569</v>
          </cell>
          <cell r="D166">
            <v>79225.046681439984</v>
          </cell>
          <cell r="E166">
            <v>2198.0837599999904</v>
          </cell>
          <cell r="J166">
            <v>36955.916829999995</v>
          </cell>
          <cell r="K166">
            <v>2659.0950100000055</v>
          </cell>
          <cell r="P166">
            <v>9246.9298399999989</v>
          </cell>
          <cell r="Q166">
            <v>377.30932000000001</v>
          </cell>
          <cell r="AD166">
            <v>133075.91676573371</v>
          </cell>
          <cell r="AE166">
            <v>5396.9866099999963</v>
          </cell>
        </row>
        <row r="167">
          <cell r="A167">
            <v>39600</v>
          </cell>
          <cell r="D167">
            <v>81884.774819229991</v>
          </cell>
          <cell r="E167">
            <v>2214.873849999994</v>
          </cell>
          <cell r="J167">
            <v>37106.301979999997</v>
          </cell>
          <cell r="K167">
            <v>2529.9761399999929</v>
          </cell>
          <cell r="P167">
            <v>9481.1803600000021</v>
          </cell>
          <cell r="Q167">
            <v>376.54136999999918</v>
          </cell>
          <cell r="AD167">
            <v>136226.97874108818</v>
          </cell>
          <cell r="AE167">
            <v>5285.1822999999858</v>
          </cell>
        </row>
        <row r="168">
          <cell r="A168">
            <v>39630</v>
          </cell>
          <cell r="D168">
            <v>82735.058274730007</v>
          </cell>
          <cell r="E168">
            <v>2276.9830000000002</v>
          </cell>
          <cell r="J168">
            <v>37609.43391</v>
          </cell>
          <cell r="K168">
            <v>2562.8551600000001</v>
          </cell>
          <cell r="P168">
            <v>9756.445910000004</v>
          </cell>
          <cell r="Q168">
            <v>378.18040000000224</v>
          </cell>
          <cell r="AD168">
            <v>137904.45136773863</v>
          </cell>
          <cell r="AE168">
            <v>5379.9560400000028</v>
          </cell>
        </row>
        <row r="169">
          <cell r="A169">
            <v>39661</v>
          </cell>
          <cell r="D169">
            <v>84350.041909840016</v>
          </cell>
          <cell r="E169">
            <v>2396.2943000000118</v>
          </cell>
          <cell r="J169">
            <v>37981.101949999997</v>
          </cell>
          <cell r="K169">
            <v>2824.3572200000003</v>
          </cell>
          <cell r="P169">
            <v>9574.9253900000003</v>
          </cell>
          <cell r="Q169">
            <v>384.98030000000074</v>
          </cell>
          <cell r="AD169">
            <v>140156.84272213545</v>
          </cell>
          <cell r="AE169">
            <v>5778.9566100000129</v>
          </cell>
        </row>
        <row r="170">
          <cell r="A170">
            <v>39692</v>
          </cell>
          <cell r="D170">
            <v>86789.839197369991</v>
          </cell>
          <cell r="E170">
            <v>2409.4256299999997</v>
          </cell>
          <cell r="J170">
            <v>38395.135239999996</v>
          </cell>
          <cell r="K170">
            <v>2836.6180699999927</v>
          </cell>
          <cell r="P170">
            <v>9799.9840500000009</v>
          </cell>
          <cell r="Q170">
            <v>390.4715900000017</v>
          </cell>
          <cell r="AD170">
            <v>143298.5919254644</v>
          </cell>
          <cell r="AE170">
            <v>5816.5255799999941</v>
          </cell>
        </row>
        <row r="171">
          <cell r="A171">
            <v>39722</v>
          </cell>
          <cell r="D171">
            <v>89675.899530530005</v>
          </cell>
          <cell r="E171">
            <v>2504.23234</v>
          </cell>
          <cell r="J171">
            <v>38749.216899999999</v>
          </cell>
          <cell r="K171">
            <v>2852.83347</v>
          </cell>
          <cell r="P171">
            <v>10015.51424</v>
          </cell>
          <cell r="Q171">
            <v>400.07752999999934</v>
          </cell>
          <cell r="AD171">
            <v>146785.36696177744</v>
          </cell>
          <cell r="AE171">
            <v>5925.5795600000001</v>
          </cell>
        </row>
        <row r="172">
          <cell r="A172">
            <v>39753</v>
          </cell>
          <cell r="D172">
            <v>91462.646907639995</v>
          </cell>
          <cell r="E172">
            <v>2723.1180299999996</v>
          </cell>
          <cell r="J172">
            <v>38946.635979999999</v>
          </cell>
          <cell r="K172">
            <v>3083.1547500000001</v>
          </cell>
          <cell r="P172">
            <v>9944.1103400000029</v>
          </cell>
          <cell r="Q172">
            <v>417.53993000000156</v>
          </cell>
          <cell r="AD172">
            <v>149269.08554262915</v>
          </cell>
          <cell r="AE172">
            <v>6423.8437600000016</v>
          </cell>
        </row>
        <row r="173">
          <cell r="A173">
            <v>39783</v>
          </cell>
          <cell r="D173">
            <v>90824.538407299988</v>
          </cell>
          <cell r="E173">
            <v>2506.0016099999998</v>
          </cell>
          <cell r="J173">
            <v>38970.088360000009</v>
          </cell>
          <cell r="K173">
            <v>2834.2717000000002</v>
          </cell>
          <cell r="P173">
            <v>9678.3827800000017</v>
          </cell>
          <cell r="Q173">
            <v>418.47435000000149</v>
          </cell>
          <cell r="AD173">
            <v>149039.42575849843</v>
          </cell>
          <cell r="AE173">
            <v>5947.3211500000016</v>
          </cell>
        </row>
        <row r="174">
          <cell r="A174">
            <v>39814</v>
          </cell>
          <cell r="D174">
            <v>90772.515229510012</v>
          </cell>
          <cell r="E174">
            <v>2799.5529599999936</v>
          </cell>
          <cell r="J174">
            <v>38738.517249999997</v>
          </cell>
          <cell r="K174">
            <v>3011.5555899999999</v>
          </cell>
          <cell r="P174">
            <v>9826.3454799999981</v>
          </cell>
          <cell r="Q174">
            <v>434.279589999998</v>
          </cell>
          <cell r="AD174">
            <v>148910.97751539503</v>
          </cell>
          <cell r="AE174">
            <v>6449.9402599999921</v>
          </cell>
        </row>
        <row r="175">
          <cell r="A175">
            <v>39845</v>
          </cell>
          <cell r="D175">
            <v>91063.44436554001</v>
          </cell>
          <cell r="E175">
            <v>2892.2446099999843</v>
          </cell>
          <cell r="J175">
            <v>38556.754099999998</v>
          </cell>
          <cell r="K175">
            <v>3116.5744</v>
          </cell>
          <cell r="P175">
            <v>9994.925830000002</v>
          </cell>
          <cell r="Q175">
            <v>444.91178000000122</v>
          </cell>
          <cell r="AD175">
            <v>149241.0389414143</v>
          </cell>
          <cell r="AE175">
            <v>6668.2014699999854</v>
          </cell>
        </row>
        <row r="176">
          <cell r="A176">
            <v>39873</v>
          </cell>
          <cell r="D176">
            <v>91249.771248489997</v>
          </cell>
          <cell r="E176">
            <v>2944.1523399999996</v>
          </cell>
          <cell r="J176">
            <v>38333.509020000012</v>
          </cell>
          <cell r="K176">
            <v>3113.5672300000001</v>
          </cell>
          <cell r="P176">
            <v>9678.4118099999978</v>
          </cell>
          <cell r="Q176">
            <v>451.13409000000001</v>
          </cell>
          <cell r="AD176">
            <v>149414.77993032988</v>
          </cell>
          <cell r="AE176">
            <v>6723.5419299999994</v>
          </cell>
        </row>
        <row r="177">
          <cell r="A177">
            <v>39904</v>
          </cell>
          <cell r="D177">
            <v>91156.645555969997</v>
          </cell>
          <cell r="E177">
            <v>3051.6670199999999</v>
          </cell>
          <cell r="J177">
            <v>38155.247840000004</v>
          </cell>
          <cell r="K177">
            <v>3196.4046500000059</v>
          </cell>
          <cell r="P177">
            <v>9859.6883100000014</v>
          </cell>
          <cell r="Q177">
            <v>458.88880999999867</v>
          </cell>
          <cell r="AD177">
            <v>149386.02353036392</v>
          </cell>
          <cell r="AE177">
            <v>6929.2094500000039</v>
          </cell>
        </row>
        <row r="178">
          <cell r="A178">
            <v>39934</v>
          </cell>
          <cell r="D178">
            <v>93274.132454070001</v>
          </cell>
          <cell r="E178">
            <v>3128.7284900000095</v>
          </cell>
          <cell r="J178">
            <v>38004.351470000001</v>
          </cell>
          <cell r="K178">
            <v>3194.87383</v>
          </cell>
          <cell r="P178">
            <v>9612.0856600000025</v>
          </cell>
          <cell r="Q178">
            <v>473.80277000000143</v>
          </cell>
          <cell r="AD178">
            <v>151571.441249809</v>
          </cell>
          <cell r="AE178">
            <v>7028.6171600000107</v>
          </cell>
        </row>
        <row r="179">
          <cell r="A179">
            <v>39965</v>
          </cell>
          <cell r="D179">
            <v>93669.08829498</v>
          </cell>
          <cell r="E179">
            <v>3133.2880200000109</v>
          </cell>
          <cell r="J179">
            <v>38037.473210000011</v>
          </cell>
          <cell r="K179">
            <v>3092.8146800000072</v>
          </cell>
          <cell r="P179">
            <v>9756.8724299999994</v>
          </cell>
          <cell r="Q179">
            <v>449.91672999999997</v>
          </cell>
          <cell r="AD179">
            <v>152164.82237092391</v>
          </cell>
          <cell r="AE179">
            <v>6905.9472800000185</v>
          </cell>
        </row>
        <row r="180">
          <cell r="A180">
            <v>39995</v>
          </cell>
          <cell r="D180">
            <v>93015.57807297002</v>
          </cell>
          <cell r="E180">
            <v>3148.0927500000148</v>
          </cell>
          <cell r="J180">
            <v>38099.076930000017</v>
          </cell>
          <cell r="K180">
            <v>2933.9743100000096</v>
          </cell>
          <cell r="P180">
            <v>9983.3680999999979</v>
          </cell>
          <cell r="Q180">
            <v>450.56106999999844</v>
          </cell>
          <cell r="AD180">
            <v>151827.97981111973</v>
          </cell>
          <cell r="AE180">
            <v>6752.8669100000225</v>
          </cell>
        </row>
        <row r="181">
          <cell r="A181">
            <v>40026</v>
          </cell>
          <cell r="D181">
            <v>91152.981820770015</v>
          </cell>
          <cell r="E181">
            <v>3253.431900000006</v>
          </cell>
          <cell r="J181">
            <v>38277.692409999996</v>
          </cell>
          <cell r="K181">
            <v>3031.8489100000002</v>
          </cell>
          <cell r="P181">
            <v>9835.3636099999967</v>
          </cell>
          <cell r="Q181">
            <v>465.9273599999994</v>
          </cell>
          <cell r="AD181">
            <v>150388.77092381346</v>
          </cell>
          <cell r="AE181">
            <v>6984.2401800000052</v>
          </cell>
        </row>
        <row r="182">
          <cell r="A182">
            <v>40057</v>
          </cell>
          <cell r="D182">
            <v>90670.817108430027</v>
          </cell>
          <cell r="E182">
            <v>3101.5051600000002</v>
          </cell>
          <cell r="J182">
            <v>38361.152670000003</v>
          </cell>
          <cell r="K182">
            <v>2876.3459800000001</v>
          </cell>
          <cell r="P182">
            <v>10135.573680000003</v>
          </cell>
          <cell r="Q182">
            <v>467.24956000000236</v>
          </cell>
          <cell r="AD182">
            <v>150300.2320886511</v>
          </cell>
          <cell r="AE182">
            <v>6675.2403800000029</v>
          </cell>
        </row>
        <row r="183">
          <cell r="A183">
            <v>40087</v>
          </cell>
          <cell r="D183">
            <v>90771.89803200998</v>
          </cell>
          <cell r="E183">
            <v>3132.6804899999947</v>
          </cell>
          <cell r="J183">
            <v>38615.861860000005</v>
          </cell>
          <cell r="K183">
            <v>2907.6920599999999</v>
          </cell>
          <cell r="P183">
            <v>10435.936079999998</v>
          </cell>
          <cell r="Q183">
            <v>476.5192899999991</v>
          </cell>
          <cell r="AD183">
            <v>150981.83187385372</v>
          </cell>
          <cell r="AE183">
            <v>6753.7514899999933</v>
          </cell>
        </row>
        <row r="184">
          <cell r="D184">
            <v>90546.743167830005</v>
          </cell>
          <cell r="E184">
            <v>3242.5529200000019</v>
          </cell>
          <cell r="J184">
            <v>39295.712310000003</v>
          </cell>
          <cell r="K184">
            <v>2928.0961099999995</v>
          </cell>
          <cell r="P184">
            <v>10715.043210000002</v>
          </cell>
          <cell r="Q184">
            <v>483.23024000000021</v>
          </cell>
          <cell r="AD184">
            <v>151686.35563654851</v>
          </cell>
          <cell r="AE184">
            <v>6888.3799700000018</v>
          </cell>
        </row>
        <row r="185">
          <cell r="A185">
            <v>40148</v>
          </cell>
          <cell r="D185">
            <v>91113.135566869983</v>
          </cell>
          <cell r="E185">
            <v>2899.6057700000001</v>
          </cell>
          <cell r="J185">
            <v>39490.38078</v>
          </cell>
          <cell r="K185">
            <v>2583.61445</v>
          </cell>
          <cell r="P185">
            <v>10750.86183</v>
          </cell>
          <cell r="Q185">
            <v>445.78685999999942</v>
          </cell>
          <cell r="AD185">
            <v>152684.11365181021</v>
          </cell>
          <cell r="AE185">
            <v>6147.4321099999997</v>
          </cell>
        </row>
        <row r="186">
          <cell r="A186">
            <v>40179</v>
          </cell>
          <cell r="D186">
            <v>90578.278212800011</v>
          </cell>
          <cell r="E186">
            <v>3122.4534000000058</v>
          </cell>
          <cell r="J186">
            <v>39647.381299999986</v>
          </cell>
          <cell r="K186">
            <v>2689.6112699999999</v>
          </cell>
          <cell r="P186">
            <v>10978.97018</v>
          </cell>
          <cell r="Q186">
            <v>459.6181300000008</v>
          </cell>
          <cell r="AD186">
            <v>152482.78192872385</v>
          </cell>
          <cell r="AE186">
            <v>6497.4717400000063</v>
          </cell>
        </row>
        <row r="187">
          <cell r="D187">
            <v>91237.706455710009</v>
          </cell>
          <cell r="E187">
            <v>3201.8537700000002</v>
          </cell>
          <cell r="J187">
            <v>39894.517800000001</v>
          </cell>
          <cell r="K187">
            <v>2779.3355899999997</v>
          </cell>
          <cell r="P187">
            <v>11074.095170000001</v>
          </cell>
          <cell r="Q187">
            <v>458.25954000000098</v>
          </cell>
          <cell r="AD187">
            <v>153651.17370521979</v>
          </cell>
          <cell r="AE187">
            <v>6677.2411800000009</v>
          </cell>
        </row>
        <row r="188">
          <cell r="D188">
            <v>91456.70598052998</v>
          </cell>
          <cell r="E188">
            <v>3262.9846699999871</v>
          </cell>
          <cell r="J188">
            <v>40081.341100000005</v>
          </cell>
          <cell r="K188">
            <v>2695.1591000000003</v>
          </cell>
          <cell r="P188">
            <v>11408.241880000003</v>
          </cell>
          <cell r="Q188">
            <v>454.95873000000233</v>
          </cell>
          <cell r="AD188">
            <v>154337.7995829758</v>
          </cell>
          <cell r="AE188">
            <v>6644.7316099999898</v>
          </cell>
        </row>
        <row r="189">
          <cell r="D189">
            <v>92113.174267519993</v>
          </cell>
          <cell r="E189">
            <v>3346.55672</v>
          </cell>
          <cell r="J189">
            <v>40364.484649999999</v>
          </cell>
          <cell r="K189">
            <v>2676.8514700000001</v>
          </cell>
          <cell r="P189">
            <v>11245.926190000002</v>
          </cell>
          <cell r="Q189">
            <v>466.65732000000219</v>
          </cell>
          <cell r="AD189">
            <v>155484.02837450625</v>
          </cell>
          <cell r="AE189">
            <v>6724.3977500000019</v>
          </cell>
        </row>
        <row r="190">
          <cell r="D190">
            <v>93260.847931389988</v>
          </cell>
          <cell r="E190">
            <v>3192.9210599999874</v>
          </cell>
          <cell r="J190">
            <v>40894.908779999991</v>
          </cell>
          <cell r="K190">
            <v>2618.0355800000057</v>
          </cell>
          <cell r="P190">
            <v>11595.252160000002</v>
          </cell>
          <cell r="Q190">
            <v>463.68097999999998</v>
          </cell>
          <cell r="AD190">
            <v>157473.24538057955</v>
          </cell>
          <cell r="AE190">
            <v>6502.1554499999929</v>
          </cell>
        </row>
        <row r="191">
          <cell r="D191">
            <v>95206.626125280003</v>
          </cell>
          <cell r="E191">
            <v>2957.1093100000003</v>
          </cell>
          <cell r="J191">
            <v>41369.182550000012</v>
          </cell>
          <cell r="K191">
            <v>2488.9929300000072</v>
          </cell>
          <cell r="P191">
            <v>11923.181529999998</v>
          </cell>
          <cell r="Q191">
            <v>459.80490000000003</v>
          </cell>
          <cell r="AD191">
            <v>159953.62295480305</v>
          </cell>
          <cell r="AE191">
            <v>6131.0882300000076</v>
          </cell>
        </row>
        <row r="192">
          <cell r="D192">
            <v>96589.721373979977</v>
          </cell>
          <cell r="E192">
            <v>3057.0186199999898</v>
          </cell>
          <cell r="J192">
            <v>41937.143179999999</v>
          </cell>
          <cell r="K192">
            <v>2485.1382999999996</v>
          </cell>
          <cell r="P192">
            <v>11671.192400000004</v>
          </cell>
          <cell r="Q192">
            <v>457.86523000000233</v>
          </cell>
          <cell r="AD192">
            <v>161670.86267893604</v>
          </cell>
          <cell r="AE192">
            <v>6224.7045499999913</v>
          </cell>
        </row>
        <row r="193">
          <cell r="D193">
            <v>98015.134083489975</v>
          </cell>
          <cell r="E193">
            <v>2988.8016899999998</v>
          </cell>
          <cell r="J193">
            <v>42597.942030000006</v>
          </cell>
          <cell r="K193">
            <v>2387.4114199999945</v>
          </cell>
          <cell r="P193">
            <v>12007.859480000003</v>
          </cell>
          <cell r="Q193">
            <v>451.25243000000154</v>
          </cell>
          <cell r="AD193">
            <v>164086.84249945253</v>
          </cell>
          <cell r="AE193">
            <v>6049.1908399999957</v>
          </cell>
        </row>
        <row r="194">
          <cell r="D194">
            <v>100381.15022318998</v>
          </cell>
          <cell r="E194">
            <v>2675.5381999999881</v>
          </cell>
          <cell r="J194">
            <v>43433.754829999998</v>
          </cell>
          <cell r="K194">
            <v>2290.5759400000052</v>
          </cell>
          <cell r="P194">
            <v>12428.51497</v>
          </cell>
          <cell r="Q194">
            <v>448.00565999999998</v>
          </cell>
          <cell r="AD194">
            <v>167811.05312643552</v>
          </cell>
          <cell r="AE194">
            <v>5629.8375899999937</v>
          </cell>
        </row>
        <row r="195">
          <cell r="D195">
            <v>102174.20178755997</v>
          </cell>
          <cell r="E195">
            <v>2698.7237299999892</v>
          </cell>
          <cell r="J195">
            <v>44167.981439999996</v>
          </cell>
          <cell r="K195">
            <v>2323.83709</v>
          </cell>
          <cell r="P195">
            <v>12493.480150000001</v>
          </cell>
          <cell r="Q195">
            <v>445.21187000000106</v>
          </cell>
          <cell r="AD195">
            <v>170763.43484538642</v>
          </cell>
          <cell r="AE195">
            <v>5679.7458299999907</v>
          </cell>
        </row>
        <row r="196">
          <cell r="D196">
            <v>106375.75451793002</v>
          </cell>
          <cell r="E196">
            <v>2648.6178200000077</v>
          </cell>
          <cell r="J196">
            <v>45125.927300000003</v>
          </cell>
          <cell r="K196">
            <v>2272.32656000001</v>
          </cell>
          <cell r="P196">
            <v>12905.920900000003</v>
          </cell>
          <cell r="Q196">
            <v>450.22389000000061</v>
          </cell>
          <cell r="AD196">
            <v>176057.09934500398</v>
          </cell>
          <cell r="AE196">
            <v>5579.0674200000185</v>
          </cell>
        </row>
        <row r="197">
          <cell r="D197">
            <v>109127.30956894001</v>
          </cell>
          <cell r="E197">
            <v>2290.1678400000001</v>
          </cell>
          <cell r="J197">
            <v>46008.219710000005</v>
          </cell>
          <cell r="K197">
            <v>2022.0182500000001</v>
          </cell>
          <cell r="P197">
            <v>10743.53894</v>
          </cell>
          <cell r="Q197">
            <v>423.19528999999909</v>
          </cell>
          <cell r="AD197">
            <v>180030.5132652407</v>
          </cell>
          <cell r="AE197">
            <v>4922.0516199999993</v>
          </cell>
        </row>
        <row r="198">
          <cell r="D198">
            <v>108606.04800793002</v>
          </cell>
          <cell r="E198">
            <v>2529.610950000003</v>
          </cell>
          <cell r="J198">
            <v>46514.884410000006</v>
          </cell>
          <cell r="K198">
            <v>2110.3261899999975</v>
          </cell>
          <cell r="P198">
            <v>11108.7006</v>
          </cell>
          <cell r="Q198">
            <v>432.01491000000016</v>
          </cell>
          <cell r="AD198">
            <v>180269.7084559635</v>
          </cell>
          <cell r="AE198">
            <v>5270.0491600000005</v>
          </cell>
        </row>
        <row r="199">
          <cell r="D199">
            <v>110869.68847468001</v>
          </cell>
          <cell r="E199">
            <v>2540.8616799999922</v>
          </cell>
          <cell r="J199">
            <v>47210.067379999986</v>
          </cell>
          <cell r="K199">
            <v>2245.1859900000022</v>
          </cell>
          <cell r="P199">
            <v>11496.80488</v>
          </cell>
          <cell r="Q199">
            <v>426.85978999999725</v>
          </cell>
          <cell r="AD199">
            <v>184090.85691185232</v>
          </cell>
          <cell r="AE199">
            <v>5442.8550199999918</v>
          </cell>
        </row>
        <row r="200">
          <cell r="D200">
            <v>112623.54918659</v>
          </cell>
          <cell r="E200">
            <v>2592.969680000007</v>
          </cell>
          <cell r="J200">
            <v>48011.491700000013</v>
          </cell>
          <cell r="K200">
            <v>2224.6443900000004</v>
          </cell>
          <cell r="P200">
            <v>11948.230589999997</v>
          </cell>
          <cell r="Q200">
            <v>415.35141999999991</v>
          </cell>
          <cell r="AD200">
            <v>187062.75238014397</v>
          </cell>
          <cell r="AE200">
            <v>5463.3707800000066</v>
          </cell>
        </row>
        <row r="201">
          <cell r="D201">
            <v>114266.90842914999</v>
          </cell>
          <cell r="E201">
            <v>2584.244949999988</v>
          </cell>
          <cell r="J201">
            <v>50058.363500000007</v>
          </cell>
          <cell r="K201">
            <v>2407.2752899999991</v>
          </cell>
          <cell r="P201">
            <v>12814.073970000001</v>
          </cell>
          <cell r="Q201">
            <v>421.92746000000091</v>
          </cell>
          <cell r="AD201">
            <v>191623.86536693128</v>
          </cell>
          <cell r="AE201">
            <v>5657.2957099999876</v>
          </cell>
        </row>
        <row r="202">
          <cell r="D202">
            <v>116164.80646230998</v>
          </cell>
          <cell r="E202">
            <v>2423.625329999998</v>
          </cell>
          <cell r="J202">
            <v>51548.965630000013</v>
          </cell>
          <cell r="K202">
            <v>2345.5116700000017</v>
          </cell>
          <cell r="P202">
            <v>13290.156440000001</v>
          </cell>
          <cell r="Q202">
            <v>417.75975000000187</v>
          </cell>
          <cell r="AD202">
            <v>195974.01258058805</v>
          </cell>
          <cell r="AE202">
            <v>5430.0952800000014</v>
          </cell>
        </row>
        <row r="203">
          <cell r="D203">
            <v>117462.20172319001</v>
          </cell>
          <cell r="E203">
            <v>2356.1710100000055</v>
          </cell>
          <cell r="J203">
            <v>52716.509130000006</v>
          </cell>
          <cell r="K203">
            <v>2336.9343000000044</v>
          </cell>
          <cell r="P203">
            <v>13508.952029999999</v>
          </cell>
          <cell r="Q203">
            <v>414.92629000000096</v>
          </cell>
          <cell r="AD203">
            <v>198932.98538181922</v>
          </cell>
          <cell r="AE203">
            <v>5354.8427300000112</v>
          </cell>
        </row>
        <row r="204">
          <cell r="D204">
            <v>118911.43529011001</v>
          </cell>
          <cell r="E204">
            <v>2544.2589800000042</v>
          </cell>
          <cell r="J204">
            <v>53624.43548</v>
          </cell>
          <cell r="K204">
            <v>2426.7553900000007</v>
          </cell>
          <cell r="P204">
            <v>13902.751460000001</v>
          </cell>
          <cell r="Q204">
            <v>414.60748000000046</v>
          </cell>
          <cell r="AD204">
            <v>201706.71728086172</v>
          </cell>
          <cell r="AE204">
            <v>5644.2767100000046</v>
          </cell>
        </row>
        <row r="205">
          <cell r="D205">
            <v>120601.26537887999</v>
          </cell>
          <cell r="E205">
            <v>2499.1364299999923</v>
          </cell>
          <cell r="J205">
            <v>54681.139380000001</v>
          </cell>
          <cell r="K205">
            <v>2450.6928900000007</v>
          </cell>
          <cell r="P205">
            <v>14369.086790000001</v>
          </cell>
          <cell r="Q205">
            <v>405.86384999999774</v>
          </cell>
          <cell r="AD205">
            <v>204993.3230141458</v>
          </cell>
          <cell r="AE205">
            <v>5610.7026399999904</v>
          </cell>
        </row>
        <row r="206">
          <cell r="D206">
            <v>123438.64607820001</v>
          </cell>
          <cell r="E206">
            <v>2560.681819999993</v>
          </cell>
          <cell r="J206">
            <v>55672.41167999999</v>
          </cell>
          <cell r="K206">
            <v>2505.3203099999951</v>
          </cell>
          <cell r="P206">
            <v>14499.394839999997</v>
          </cell>
          <cell r="Q206">
            <v>402.25380999999868</v>
          </cell>
          <cell r="AD206">
            <v>209346.73431449677</v>
          </cell>
          <cell r="AE206">
            <v>5717.1167199999854</v>
          </cell>
        </row>
        <row r="207">
          <cell r="D207">
            <v>124313.88855756</v>
          </cell>
          <cell r="E207">
            <v>2665.52025</v>
          </cell>
          <cell r="J207">
            <v>56589.388759999973</v>
          </cell>
          <cell r="K207">
            <v>2636.0998799999952</v>
          </cell>
          <cell r="P207">
            <v>14923.232340000002</v>
          </cell>
          <cell r="Q207">
            <v>408.96061000000128</v>
          </cell>
          <cell r="AD207">
            <v>211662.80794667764</v>
          </cell>
          <cell r="AE207">
            <v>5966.5649699999976</v>
          </cell>
        </row>
        <row r="208">
          <cell r="D208">
            <v>128617.77439709003</v>
          </cell>
          <cell r="E208">
            <v>2537.9291100000141</v>
          </cell>
          <cell r="J208">
            <v>57794.046680000014</v>
          </cell>
          <cell r="K208">
            <v>2685.1169100000038</v>
          </cell>
          <cell r="P208">
            <v>14993.138560000001</v>
          </cell>
          <cell r="Q208">
            <v>412.68298999999837</v>
          </cell>
          <cell r="AD208">
            <v>217691.2175290903</v>
          </cell>
          <cell r="AE208">
            <v>5892.5399700000162</v>
          </cell>
        </row>
        <row r="209">
          <cell r="D209">
            <v>129159.37372479997</v>
          </cell>
          <cell r="E209">
            <v>2196.4973399999885</v>
          </cell>
          <cell r="J209">
            <v>58882.008100000006</v>
          </cell>
          <cell r="K209">
            <v>2485.865780000001</v>
          </cell>
          <cell r="P209">
            <v>15432.139840000002</v>
          </cell>
          <cell r="Q209">
            <v>401.31871000000092</v>
          </cell>
          <cell r="AD209">
            <v>219818.15482072186</v>
          </cell>
          <cell r="AE209">
            <v>5316.9436199999909</v>
          </cell>
        </row>
        <row r="210">
          <cell r="D210">
            <v>127909.74075628002</v>
          </cell>
          <cell r="E210">
            <v>2452.810330000013</v>
          </cell>
          <cell r="J210">
            <v>59390.103190000009</v>
          </cell>
          <cell r="K210">
            <v>2682.4467500000073</v>
          </cell>
          <cell r="P210">
            <v>15775.797980000003</v>
          </cell>
          <cell r="Q210">
            <v>416.35461000000129</v>
          </cell>
          <cell r="AD210">
            <v>219428.30651520705</v>
          </cell>
          <cell r="AE210">
            <v>5796.0296900000212</v>
          </cell>
        </row>
        <row r="211">
          <cell r="D211">
            <v>128933.17719079998</v>
          </cell>
          <cell r="E211">
            <v>2547.5065600000025</v>
          </cell>
          <cell r="J211">
            <v>60310.28428</v>
          </cell>
          <cell r="K211">
            <v>2858.1879599999934</v>
          </cell>
          <cell r="P211">
            <v>15782.524700000004</v>
          </cell>
          <cell r="Q211">
            <v>411.86315000000036</v>
          </cell>
          <cell r="AD211">
            <v>221781.98484010893</v>
          </cell>
          <cell r="AE211">
            <v>6084.8363399999962</v>
          </cell>
        </row>
        <row r="212">
          <cell r="D212">
            <v>130308.3482204</v>
          </cell>
          <cell r="E212">
            <v>2536.1576800000071</v>
          </cell>
          <cell r="J212">
            <v>61302.520519999998</v>
          </cell>
          <cell r="K212">
            <v>2919.9410600000024</v>
          </cell>
          <cell r="P212">
            <v>16194.944160000005</v>
          </cell>
          <cell r="Q212">
            <v>410.16669000000132</v>
          </cell>
          <cell r="AD212">
            <v>224637.5968490474</v>
          </cell>
          <cell r="AE212">
            <v>6146.1682300000102</v>
          </cell>
        </row>
        <row r="213">
          <cell r="D213">
            <v>131468.4614159</v>
          </cell>
          <cell r="E213">
            <v>2777.4919599999935</v>
          </cell>
          <cell r="J213">
            <v>62174.259519999992</v>
          </cell>
          <cell r="K213">
            <v>3098.832170000002</v>
          </cell>
          <cell r="P213">
            <v>16523.94369</v>
          </cell>
          <cell r="Q213">
            <v>415.39044000000132</v>
          </cell>
          <cell r="AD213">
            <v>227014.15034564285</v>
          </cell>
          <cell r="AE213">
            <v>6570.3387699999967</v>
          </cell>
        </row>
        <row r="214">
          <cell r="D214">
            <v>133592.15966930002</v>
          </cell>
          <cell r="E214">
            <v>2699.6800500000118</v>
          </cell>
          <cell r="J214">
            <v>63164.930909999981</v>
          </cell>
          <cell r="K214">
            <v>3141.8605999999941</v>
          </cell>
          <cell r="P214">
            <v>16564.486519999999</v>
          </cell>
          <cell r="Q214">
            <v>419.09831000000054</v>
          </cell>
          <cell r="AD214">
            <v>230589.2142597397</v>
          </cell>
          <cell r="AE214">
            <v>6547.1091400000059</v>
          </cell>
        </row>
        <row r="215">
          <cell r="D215">
            <v>134906.16879969</v>
          </cell>
          <cell r="E215">
            <v>2656.6038700000049</v>
          </cell>
          <cell r="J215">
            <v>63995.186600000001</v>
          </cell>
          <cell r="K215">
            <v>3181.6696599999964</v>
          </cell>
          <cell r="P215">
            <v>16901.254390000002</v>
          </cell>
          <cell r="Q215">
            <v>419.84850999999975</v>
          </cell>
          <cell r="AD215">
            <v>233211.18621894362</v>
          </cell>
          <cell r="AE215">
            <v>6553.9399600000015</v>
          </cell>
        </row>
        <row r="216">
          <cell r="D216">
            <v>137231.26675568998</v>
          </cell>
          <cell r="E216">
            <v>2935.9852500000002</v>
          </cell>
          <cell r="J216">
            <v>64806.742470000005</v>
          </cell>
          <cell r="K216">
            <v>3187.5316499999985</v>
          </cell>
          <cell r="P216">
            <v>17324.859589999996</v>
          </cell>
          <cell r="Q216">
            <v>429.55544999999552</v>
          </cell>
          <cell r="AD216">
            <v>235269.06504964936</v>
          </cell>
          <cell r="AE216">
            <v>6860.810289999994</v>
          </cell>
        </row>
        <row r="217">
          <cell r="D217">
            <v>137986.91103682999</v>
          </cell>
          <cell r="E217">
            <v>2803.553039999962</v>
          </cell>
          <cell r="J217">
            <v>65697.369510000019</v>
          </cell>
          <cell r="K217">
            <v>3228.0565500000043</v>
          </cell>
          <cell r="P217">
            <v>17430.202840000005</v>
          </cell>
          <cell r="Q217">
            <v>430.955570000004</v>
          </cell>
          <cell r="AD217">
            <v>237488.54587988128</v>
          </cell>
          <cell r="AE217">
            <v>6782.0121499999705</v>
          </cell>
        </row>
        <row r="218">
          <cell r="D218">
            <v>139287.65854315003</v>
          </cell>
          <cell r="E218">
            <v>2792.5237700000107</v>
          </cell>
          <cell r="J218">
            <v>66462.629050000018</v>
          </cell>
          <cell r="K218">
            <v>3321.0309799999968</v>
          </cell>
          <cell r="P218">
            <v>17847.414210000003</v>
          </cell>
          <cell r="Q218">
            <v>434.12175000000371</v>
          </cell>
          <cell r="AD218">
            <v>240093.5170958692</v>
          </cell>
          <cell r="AE218">
            <v>6884.151100000011</v>
          </cell>
        </row>
        <row r="219">
          <cell r="D219">
            <v>140705.99903521003</v>
          </cell>
          <cell r="E219">
            <v>2787.4983900000157</v>
          </cell>
          <cell r="J219">
            <v>67299.109869999986</v>
          </cell>
          <cell r="K219">
            <v>3360.9721899999977</v>
          </cell>
          <cell r="P219">
            <v>18242.774089999995</v>
          </cell>
          <cell r="Q219">
            <v>435.36564000000061</v>
          </cell>
          <cell r="AD219">
            <v>242840.92766029909</v>
          </cell>
          <cell r="AE219">
            <v>6926.447530000014</v>
          </cell>
        </row>
        <row r="220">
          <cell r="D220">
            <v>144263.90952969005</v>
          </cell>
          <cell r="E220">
            <v>2936.814580000043</v>
          </cell>
          <cell r="J220">
            <v>68331.343600000007</v>
          </cell>
          <cell r="K220">
            <v>3450.8687200000063</v>
          </cell>
          <cell r="P220">
            <v>18702.197099999994</v>
          </cell>
          <cell r="Q220">
            <v>456.93261999999731</v>
          </cell>
          <cell r="AD220">
            <v>247953.91347640561</v>
          </cell>
          <cell r="AE220">
            <v>7207.8598200000461</v>
          </cell>
        </row>
        <row r="221">
          <cell r="D221">
            <v>146854.33286299446</v>
          </cell>
          <cell r="E221">
            <v>2815.4446499999763</v>
          </cell>
          <cell r="J221">
            <v>69063.443469999984</v>
          </cell>
          <cell r="K221">
            <v>3330.0128800000025</v>
          </cell>
          <cell r="P221">
            <v>19126.086499999998</v>
          </cell>
          <cell r="Q221">
            <v>449.38538999999685</v>
          </cell>
          <cell r="AD221">
            <v>251771.35495252925</v>
          </cell>
          <cell r="AE221">
            <v>6957.7382199999756</v>
          </cell>
        </row>
        <row r="222">
          <cell r="D222">
            <v>146125.21057482998</v>
          </cell>
          <cell r="E222">
            <v>3092.9612299999894</v>
          </cell>
          <cell r="J222">
            <v>69406.499379999994</v>
          </cell>
          <cell r="K222">
            <v>3453.1169699999987</v>
          </cell>
          <cell r="P222">
            <v>19425.800020000002</v>
          </cell>
          <cell r="Q222">
            <v>467.72828999999911</v>
          </cell>
          <cell r="AD222">
            <v>251722.01676199536</v>
          </cell>
          <cell r="AE222">
            <v>7395.6674399999865</v>
          </cell>
        </row>
        <row r="223">
          <cell r="D223">
            <v>147537.24459254002</v>
          </cell>
          <cell r="E223">
            <v>3077.2314900000097</v>
          </cell>
          <cell r="J223">
            <v>69958.060799999977</v>
          </cell>
          <cell r="K223">
            <v>3627.748089999996</v>
          </cell>
          <cell r="P223">
            <v>19780.160449999999</v>
          </cell>
          <cell r="Q223">
            <v>472.26971000000464</v>
          </cell>
          <cell r="AD223">
            <v>254079.00984150285</v>
          </cell>
          <cell r="AE223">
            <v>7582.6383800000094</v>
          </cell>
        </row>
        <row r="224">
          <cell r="D224">
            <v>148839.87832730002</v>
          </cell>
          <cell r="E224">
            <v>3304.0815800000132</v>
          </cell>
          <cell r="J224">
            <v>70480.376569999993</v>
          </cell>
          <cell r="K224">
            <v>3864.2648099999951</v>
          </cell>
          <cell r="P224">
            <v>20106.78067</v>
          </cell>
          <cell r="Q224">
            <v>477.37576999999953</v>
          </cell>
          <cell r="AD224">
            <v>256296.81229283669</v>
          </cell>
          <cell r="AE224">
            <v>8085.9220000000078</v>
          </cell>
        </row>
        <row r="225">
          <cell r="D225">
            <v>150504.02867469998</v>
          </cell>
          <cell r="E225">
            <v>3468.3071200000049</v>
          </cell>
          <cell r="J225">
            <v>71200.19809999998</v>
          </cell>
          <cell r="K225">
            <v>3815.5813299999832</v>
          </cell>
          <cell r="P225">
            <v>20488.78975</v>
          </cell>
          <cell r="Q225">
            <v>485.87969999999552</v>
          </cell>
          <cell r="AD225">
            <v>259208.01599053582</v>
          </cell>
          <cell r="AE225">
            <v>8209.6074599999847</v>
          </cell>
        </row>
        <row r="226">
          <cell r="D226">
            <v>153410.02983319992</v>
          </cell>
          <cell r="E226">
            <v>3222.7645299999713</v>
          </cell>
          <cell r="J226">
            <v>71886.607380000001</v>
          </cell>
          <cell r="K226">
            <v>3772.6002699999958</v>
          </cell>
          <cell r="P226">
            <v>20646.294080000003</v>
          </cell>
          <cell r="Q226">
            <v>489.19381000000612</v>
          </cell>
          <cell r="AD226">
            <v>263381.76888453099</v>
          </cell>
          <cell r="AE226">
            <v>7928.6953199999734</v>
          </cell>
        </row>
        <row r="227">
          <cell r="D227">
            <v>156910.99866433995</v>
          </cell>
          <cell r="E227">
            <v>3188.2558499999941</v>
          </cell>
          <cell r="J227">
            <v>72455.845829999991</v>
          </cell>
          <cell r="K227">
            <v>3761.0866099999994</v>
          </cell>
          <cell r="P227">
            <v>21178.381710000009</v>
          </cell>
          <cell r="Q227">
            <v>494.07528999999909</v>
          </cell>
          <cell r="AD227">
            <v>268002.06950215582</v>
          </cell>
          <cell r="AE227">
            <v>7903.9596099999926</v>
          </cell>
        </row>
        <row r="228">
          <cell r="D228">
            <v>157006.69916790002</v>
          </cell>
          <cell r="E228">
            <v>3244.4984800000193</v>
          </cell>
          <cell r="J228">
            <v>73265.04737</v>
          </cell>
          <cell r="K228">
            <v>3571.6806899999974</v>
          </cell>
          <cell r="P228">
            <v>21758.994190000005</v>
          </cell>
          <cell r="Q228">
            <v>490.23995000000673</v>
          </cell>
          <cell r="AD228">
            <v>269610.05180410045</v>
          </cell>
          <cell r="AE228">
            <v>7779.3808500000241</v>
          </cell>
        </row>
        <row r="229">
          <cell r="D229">
            <v>158725.78316475003</v>
          </cell>
          <cell r="E229">
            <v>3444.9794600000082</v>
          </cell>
          <cell r="J229">
            <v>74056.42459000001</v>
          </cell>
          <cell r="K229">
            <v>3615.1565000000001</v>
          </cell>
          <cell r="P229">
            <v>22280.493150000006</v>
          </cell>
          <cell r="Q229">
            <v>497.3687800000049</v>
          </cell>
          <cell r="AD229">
            <v>272713.13516601664</v>
          </cell>
          <cell r="AE229">
            <v>8050.2146000000139</v>
          </cell>
        </row>
        <row r="230">
          <cell r="D230">
            <v>160639.84898651001</v>
          </cell>
          <cell r="E230">
            <v>3514.0918700000047</v>
          </cell>
          <cell r="J230">
            <v>74897.128190000003</v>
          </cell>
          <cell r="K230">
            <v>3635.6087999999972</v>
          </cell>
          <cell r="P230">
            <v>22829.959740000002</v>
          </cell>
          <cell r="Q230">
            <v>497.11655000000076</v>
          </cell>
          <cell r="AD230">
            <v>276145.16856704868</v>
          </cell>
          <cell r="AE230">
            <v>8150.3827800000026</v>
          </cell>
        </row>
        <row r="231">
          <cell r="D231">
            <v>160941.43794474995</v>
          </cell>
          <cell r="E231">
            <v>3489.1708899999858</v>
          </cell>
          <cell r="J231">
            <v>75742.846339999989</v>
          </cell>
          <cell r="K231">
            <v>3637.1700600000022</v>
          </cell>
          <cell r="P231">
            <v>23417.658779999994</v>
          </cell>
          <cell r="Q231">
            <v>494.71953000000121</v>
          </cell>
          <cell r="AD231">
            <v>277999.33566444903</v>
          </cell>
          <cell r="AE231">
            <v>8117.2188199999891</v>
          </cell>
        </row>
        <row r="232">
          <cell r="D232">
            <v>162771.27963569999</v>
          </cell>
          <cell r="E232">
            <v>3661.8772000000181</v>
          </cell>
          <cell r="J232">
            <v>76559.890570000003</v>
          </cell>
          <cell r="K232">
            <v>3741.206019999996</v>
          </cell>
          <cell r="P232">
            <v>23997.405079999997</v>
          </cell>
          <cell r="Q232">
            <v>503.08335999999565</v>
          </cell>
          <cell r="AD232">
            <v>281412.12642470439</v>
          </cell>
          <cell r="AE232">
            <v>8416.9587400000091</v>
          </cell>
        </row>
        <row r="233">
          <cell r="D233">
            <v>163548.40467272996</v>
          </cell>
          <cell r="E233">
            <v>3413.0245199999808</v>
          </cell>
          <cell r="J233">
            <v>77288.105970000004</v>
          </cell>
          <cell r="K233">
            <v>3437.614769999996</v>
          </cell>
          <cell r="P233">
            <v>24530.455729999998</v>
          </cell>
          <cell r="Q233">
            <v>496.33142999999598</v>
          </cell>
          <cell r="AD233">
            <v>283638.0402909079</v>
          </cell>
          <cell r="AE233">
            <v>7871.4536199999729</v>
          </cell>
        </row>
        <row r="234">
          <cell r="D234">
            <v>164366.69775703998</v>
          </cell>
          <cell r="E234">
            <v>3674.9192899999916</v>
          </cell>
          <cell r="J234">
            <v>77593.389119999993</v>
          </cell>
          <cell r="K234">
            <v>3534.9560399999918</v>
          </cell>
          <cell r="P234">
            <v>24951.874240000001</v>
          </cell>
          <cell r="Q234">
            <v>515.28901000000167</v>
          </cell>
          <cell r="AD234">
            <v>285203.9417053471</v>
          </cell>
          <cell r="AE234">
            <v>8285.787029999985</v>
          </cell>
        </row>
        <row r="235">
          <cell r="D235">
            <v>166984.47809104001</v>
          </cell>
          <cell r="E235">
            <v>3784.9916100000141</v>
          </cell>
          <cell r="J235">
            <v>78051.765690000029</v>
          </cell>
          <cell r="K235">
            <v>3677.1354999999999</v>
          </cell>
          <cell r="P235">
            <v>25451.966680000001</v>
          </cell>
          <cell r="Q235">
            <v>516.93409999999778</v>
          </cell>
          <cell r="AD235">
            <v>288863.40214013273</v>
          </cell>
          <cell r="AE235">
            <v>8557.0316900000125</v>
          </cell>
        </row>
        <row r="236">
          <cell r="D236">
            <v>168600.95152149003</v>
          </cell>
          <cell r="E236">
            <v>3960.6579300000071</v>
          </cell>
          <cell r="J236">
            <v>78562.287120000023</v>
          </cell>
          <cell r="K236">
            <v>3783.6521499999913</v>
          </cell>
          <cell r="P236">
            <v>25856.913019999996</v>
          </cell>
          <cell r="Q236">
            <v>517.45222999999669</v>
          </cell>
          <cell r="AD236">
            <v>291545.03112210578</v>
          </cell>
          <cell r="AE236">
            <v>8850.2370399999945</v>
          </cell>
        </row>
        <row r="237">
          <cell r="D237">
            <v>171056.14342917004</v>
          </cell>
          <cell r="E237">
            <v>4157.1326400000153</v>
          </cell>
          <cell r="J237">
            <v>79418.540820000009</v>
          </cell>
          <cell r="K237">
            <v>3832.2174899999945</v>
          </cell>
          <cell r="P237">
            <v>26314.474339999997</v>
          </cell>
          <cell r="Q237">
            <v>533.68486999999732</v>
          </cell>
          <cell r="AD237">
            <v>295466.61636164685</v>
          </cell>
          <cell r="AE237">
            <v>9119.8390200000067</v>
          </cell>
        </row>
        <row r="238">
          <cell r="D238">
            <v>173679.02817415999</v>
          </cell>
          <cell r="E238">
            <v>4104.8044600000085</v>
          </cell>
          <cell r="J238">
            <v>80869.763000000006</v>
          </cell>
          <cell r="K238">
            <v>3889.7659599999934</v>
          </cell>
          <cell r="P238">
            <v>26838.519599999992</v>
          </cell>
          <cell r="Q238">
            <v>533.84244000000137</v>
          </cell>
          <cell r="AD238">
            <v>300398.93920932984</v>
          </cell>
          <cell r="AE238">
            <v>9131.2438800000036</v>
          </cell>
        </row>
        <row r="239">
          <cell r="D239">
            <v>176508.62512167997</v>
          </cell>
          <cell r="E239">
            <v>4179.3387600000206</v>
          </cell>
          <cell r="J239">
            <v>81498.994420000003</v>
          </cell>
          <cell r="K239">
            <v>3945.5722099999934</v>
          </cell>
          <cell r="P239">
            <v>27264.60759</v>
          </cell>
          <cell r="Q239">
            <v>549.9773399999998</v>
          </cell>
          <cell r="AD239">
            <v>304412.04581774789</v>
          </cell>
          <cell r="AE239">
            <v>9305.7731500000118</v>
          </cell>
        </row>
        <row r="240">
          <cell r="D240">
            <v>176548.50121961001</v>
          </cell>
          <cell r="E240">
            <v>4200.7456500000062</v>
          </cell>
          <cell r="J240">
            <v>82411.352389999985</v>
          </cell>
          <cell r="K240">
            <v>3754.1763399999886</v>
          </cell>
          <cell r="P240">
            <v>27688.534339999998</v>
          </cell>
          <cell r="Q240">
            <v>554.16645000000301</v>
          </cell>
          <cell r="AD240">
            <v>305925.89418221737</v>
          </cell>
          <cell r="AE240">
            <v>9138.5395099999987</v>
          </cell>
        </row>
        <row r="241">
          <cell r="D241">
            <v>177633.06331040998</v>
          </cell>
          <cell r="E241">
            <v>4433.1605</v>
          </cell>
          <cell r="J241">
            <v>83323.427149999989</v>
          </cell>
          <cell r="K241">
            <v>3916.1728099999873</v>
          </cell>
          <cell r="P241">
            <v>28092.172589999995</v>
          </cell>
          <cell r="Q241">
            <v>571.84514000000058</v>
          </cell>
          <cell r="AD241">
            <v>308472.73616023542</v>
          </cell>
          <cell r="AE241">
            <v>9563.8559299999888</v>
          </cell>
        </row>
        <row r="242">
          <cell r="D242">
            <v>178827.56266795003</v>
          </cell>
          <cell r="E242">
            <v>4431.1929900000096</v>
          </cell>
          <cell r="J242">
            <v>84506.048980000021</v>
          </cell>
          <cell r="K242">
            <v>3913.8927900000067</v>
          </cell>
          <cell r="P242">
            <v>28048.437539999999</v>
          </cell>
          <cell r="Q242">
            <v>585.32301999999959</v>
          </cell>
          <cell r="AD242">
            <v>311462.42508983443</v>
          </cell>
          <cell r="AE242">
            <v>9577.0443500000165</v>
          </cell>
        </row>
        <row r="243">
          <cell r="D243">
            <v>180346.57896812996</v>
          </cell>
          <cell r="E243">
            <v>4394.4720499999521</v>
          </cell>
          <cell r="J243">
            <v>85675.754260000002</v>
          </cell>
          <cell r="K243">
            <v>3912.2689999999998</v>
          </cell>
          <cell r="P243">
            <v>28545.99783</v>
          </cell>
          <cell r="Q243">
            <v>602.83394999999928</v>
          </cell>
          <cell r="AD243">
            <v>314812.51549972547</v>
          </cell>
          <cell r="AE243">
            <v>9574.1331099999516</v>
          </cell>
        </row>
        <row r="244">
          <cell r="D244">
            <v>185077.22282791001</v>
          </cell>
          <cell r="E244">
            <v>4467.8684299999777</v>
          </cell>
          <cell r="J244">
            <v>87212.162239999991</v>
          </cell>
          <cell r="K244">
            <v>4104.0638100000024</v>
          </cell>
          <cell r="P244">
            <v>28978.899649999999</v>
          </cell>
          <cell r="Q244">
            <v>625.1508000000008</v>
          </cell>
          <cell r="AD244">
            <v>321616.1540213282</v>
          </cell>
          <cell r="AE244">
            <v>9882.4431699999805</v>
          </cell>
        </row>
        <row r="245">
          <cell r="D245">
            <v>189059.58921262002</v>
          </cell>
          <cell r="E245">
            <v>4356.9941400000152</v>
          </cell>
          <cell r="J245">
            <v>87910.891340000002</v>
          </cell>
          <cell r="K245">
            <v>3847.2144900000094</v>
          </cell>
          <cell r="P245">
            <v>29046.86358999999</v>
          </cell>
          <cell r="Q245">
            <v>624.34381999999653</v>
          </cell>
          <cell r="AD245">
            <v>326789.10350630258</v>
          </cell>
          <cell r="AE245">
            <v>9503.8599800000211</v>
          </cell>
        </row>
        <row r="246">
          <cell r="D246">
            <v>193987.95306999999</v>
          </cell>
          <cell r="E246">
            <v>4460.2541400000009</v>
          </cell>
          <cell r="J246">
            <v>88116.064290000024</v>
          </cell>
          <cell r="K246">
            <v>4008.1537599999997</v>
          </cell>
          <cell r="P246">
            <v>28484.003606589995</v>
          </cell>
          <cell r="Q246">
            <v>785.93853999999976</v>
          </cell>
          <cell r="AD246">
            <v>331604.14772200439</v>
          </cell>
          <cell r="AE246">
            <v>9941.0630600000004</v>
          </cell>
        </row>
        <row r="247">
          <cell r="D247">
            <v>197593.90511000002</v>
          </cell>
          <cell r="E247">
            <v>4559.1394299999993</v>
          </cell>
          <cell r="J247">
            <v>88173.815950000004</v>
          </cell>
          <cell r="K247">
            <v>4219.0121899999995</v>
          </cell>
          <cell r="P247">
            <v>29128.691588810012</v>
          </cell>
          <cell r="Q247">
            <v>786.20601999999985</v>
          </cell>
          <cell r="AD247">
            <v>337034.12673202093</v>
          </cell>
          <cell r="AE247">
            <v>10226.163449999998</v>
          </cell>
        </row>
        <row r="248">
          <cell r="D248">
            <v>199686.22561999998</v>
          </cell>
          <cell r="E248">
            <v>4601.8342300000004</v>
          </cell>
          <cell r="J248">
            <v>89184.5092</v>
          </cell>
          <cell r="K248">
            <v>4250.8968299999988</v>
          </cell>
          <cell r="P248">
            <v>30158.397011249988</v>
          </cell>
          <cell r="Q248">
            <v>706.24072000000001</v>
          </cell>
          <cell r="AD248">
            <v>341225.03781882883</v>
          </cell>
          <cell r="AE248">
            <v>10235.29134</v>
          </cell>
        </row>
        <row r="249">
          <cell r="D249">
            <v>199783.60810999994</v>
          </cell>
          <cell r="E249">
            <v>4688.9351599999991</v>
          </cell>
          <cell r="J249">
            <v>89981.064720000024</v>
          </cell>
          <cell r="K249">
            <v>4447.7294599999996</v>
          </cell>
          <cell r="P249">
            <v>30283.445121270011</v>
          </cell>
          <cell r="Q249">
            <v>718.58700999999996</v>
          </cell>
          <cell r="AD249">
            <v>342365.91075361136</v>
          </cell>
          <cell r="AE249">
            <v>10510.509029999999</v>
          </cell>
        </row>
        <row r="250">
          <cell r="D250">
            <v>204178.89573999998</v>
          </cell>
          <cell r="E250">
            <v>4719.9141800000007</v>
          </cell>
          <cell r="J250">
            <v>90879.516070000027</v>
          </cell>
          <cell r="K250">
            <v>4566.443409999998</v>
          </cell>
          <cell r="P250">
            <v>30966.463750000006</v>
          </cell>
          <cell r="Q250">
            <v>739.83794000000012</v>
          </cell>
          <cell r="AD250">
            <v>348449.68877787224</v>
          </cell>
          <cell r="AE250">
            <v>10659.936149999998</v>
          </cell>
        </row>
        <row r="251">
          <cell r="D251">
            <v>207498.28724000006</v>
          </cell>
          <cell r="E251">
            <v>4819.2630600000002</v>
          </cell>
          <cell r="J251">
            <v>92336.14013</v>
          </cell>
          <cell r="K251">
            <v>4630.9685599999984</v>
          </cell>
          <cell r="P251">
            <v>30974.641525069987</v>
          </cell>
          <cell r="Q251">
            <v>749.74665000000005</v>
          </cell>
          <cell r="AD251">
            <v>353693.95895347017</v>
          </cell>
          <cell r="AE251">
            <v>10855.52016</v>
          </cell>
        </row>
        <row r="252">
          <cell r="D252">
            <v>211187.95746000003</v>
          </cell>
          <cell r="E252">
            <v>4903.1140500000001</v>
          </cell>
          <cell r="J252">
            <v>93109.671440000006</v>
          </cell>
          <cell r="K252">
            <v>4450.1012399999991</v>
          </cell>
          <cell r="P252">
            <v>31441.25958255001</v>
          </cell>
          <cell r="Q252">
            <v>768.07634000000007</v>
          </cell>
          <cell r="AD252">
            <v>358911.33022619726</v>
          </cell>
          <cell r="AE252">
            <v>10782.202659999999</v>
          </cell>
        </row>
        <row r="253">
          <cell r="D253">
            <v>217992.17157999999</v>
          </cell>
          <cell r="E253">
            <v>5101.7450400000007</v>
          </cell>
          <cell r="J253">
            <v>93949.669500000018</v>
          </cell>
          <cell r="K253">
            <v>4521.26181</v>
          </cell>
          <cell r="P253">
            <v>31711.880450029999</v>
          </cell>
          <cell r="Q253">
            <v>795.50233000000014</v>
          </cell>
          <cell r="AD253">
            <v>367042.81061663607</v>
          </cell>
          <cell r="AE253">
            <v>11078.801470000002</v>
          </cell>
        </row>
        <row r="254">
          <cell r="D254">
            <v>218154.99013000002</v>
          </cell>
          <cell r="E254">
            <v>5132.9745899999998</v>
          </cell>
          <cell r="J254">
            <v>94912.813069999975</v>
          </cell>
          <cell r="K254">
            <v>4469.97541</v>
          </cell>
          <cell r="P254">
            <v>32517.312692770007</v>
          </cell>
          <cell r="Q254">
            <v>808.03650999999991</v>
          </cell>
          <cell r="AD254">
            <v>368906.64668674889</v>
          </cell>
          <cell r="AE254">
            <v>11074.44363</v>
          </cell>
        </row>
        <row r="255">
          <cell r="D255">
            <v>219392.06671000001</v>
          </cell>
          <cell r="E255">
            <v>4994.7102999999997</v>
          </cell>
          <cell r="J255">
            <v>95824.689479999972</v>
          </cell>
          <cell r="K255">
            <v>4519.2984500000011</v>
          </cell>
          <cell r="P255">
            <v>32610.494423270015</v>
          </cell>
          <cell r="Q255">
            <v>827.11873000000003</v>
          </cell>
          <cell r="AD255">
            <v>371729.15645965119</v>
          </cell>
          <cell r="AE255">
            <v>11014.709740000002</v>
          </cell>
        </row>
        <row r="256">
          <cell r="D256">
            <v>223065.23434000005</v>
          </cell>
          <cell r="E256">
            <v>5208.8152399999999</v>
          </cell>
          <cell r="J256">
            <v>96984.233789999998</v>
          </cell>
          <cell r="K256">
            <v>4688.0961900000002</v>
          </cell>
          <cell r="P256">
            <v>33060.12266021</v>
          </cell>
          <cell r="Q256">
            <v>861.36992999999995</v>
          </cell>
          <cell r="AD256">
            <v>377270.73887998209</v>
          </cell>
          <cell r="AE256">
            <v>11454.52261</v>
          </cell>
        </row>
        <row r="257">
          <cell r="D257">
            <v>222921.17732000005</v>
          </cell>
          <cell r="E257">
            <v>4799.2716899999996</v>
          </cell>
          <cell r="J257">
            <v>97747.452140000009</v>
          </cell>
          <cell r="K257">
            <v>4465.6280299999989</v>
          </cell>
          <cell r="P257">
            <v>33547.080902260001</v>
          </cell>
          <cell r="Q257">
            <v>849.43436000000008</v>
          </cell>
          <cell r="AD257">
            <v>378506.01929950208</v>
          </cell>
          <cell r="AE257">
            <v>10797.255989999998</v>
          </cell>
        </row>
        <row r="258">
          <cell r="D258">
            <v>224001</v>
          </cell>
          <cell r="E258">
            <v>5358.8647300000002</v>
          </cell>
          <cell r="J258">
            <v>97864.842159999971</v>
          </cell>
          <cell r="K258">
            <v>4627.6407599999984</v>
          </cell>
          <cell r="P258">
            <v>33766.920546110006</v>
          </cell>
          <cell r="Q258">
            <v>884.49976999999967</v>
          </cell>
          <cell r="AD258">
            <v>379940.65286752232</v>
          </cell>
          <cell r="AE258">
            <v>11589.499419999998</v>
          </cell>
        </row>
        <row r="259">
          <cell r="D259">
            <v>228000</v>
          </cell>
          <cell r="E259">
            <v>5713.5269900000012</v>
          </cell>
          <cell r="J259">
            <v>98527.712689999971</v>
          </cell>
          <cell r="K259">
            <v>4826.5019300000004</v>
          </cell>
          <cell r="P259">
            <v>34902.211141949992</v>
          </cell>
          <cell r="Q259">
            <v>894.24940999999978</v>
          </cell>
          <cell r="AD259">
            <v>385156.46728536015</v>
          </cell>
          <cell r="AE259">
            <v>12161.05701</v>
          </cell>
        </row>
        <row r="260">
          <cell r="D260">
            <v>226500</v>
          </cell>
          <cell r="E260">
            <v>5783.0789599999998</v>
          </cell>
          <cell r="J260">
            <v>99145.537510000024</v>
          </cell>
          <cell r="K260">
            <v>4980.8547900000003</v>
          </cell>
          <cell r="P260">
            <v>35360.074373630006</v>
          </cell>
          <cell r="Q260">
            <v>915.9826800000003</v>
          </cell>
          <cell r="AD260">
            <v>384775.94442264439</v>
          </cell>
          <cell r="AE260">
            <v>12425.49754</v>
          </cell>
        </row>
        <row r="261">
          <cell r="D261">
            <v>226900</v>
          </cell>
          <cell r="E261">
            <v>5900.1660300000003</v>
          </cell>
          <cell r="J261">
            <v>100222.02404999998</v>
          </cell>
          <cell r="K261">
            <v>5063.324990000001</v>
          </cell>
          <cell r="P261">
            <v>35923.414453700003</v>
          </cell>
          <cell r="Q261">
            <v>942.41352999999958</v>
          </cell>
          <cell r="AD261">
            <v>386974.72681403602</v>
          </cell>
          <cell r="AE261">
            <v>12655.004870000001</v>
          </cell>
        </row>
        <row r="262">
          <cell r="D262">
            <v>230500</v>
          </cell>
          <cell r="E262">
            <v>5870.3012700000018</v>
          </cell>
          <cell r="J262">
            <v>101437.43245000004</v>
          </cell>
          <cell r="K262">
            <v>5230.9524700000011</v>
          </cell>
          <cell r="P262">
            <v>36462.981461769996</v>
          </cell>
          <cell r="Q262">
            <v>965.05591999999979</v>
          </cell>
          <cell r="AD262">
            <v>392700.26927096018</v>
          </cell>
          <cell r="AE262">
            <v>12869.165920000003</v>
          </cell>
        </row>
        <row r="263">
          <cell r="D263">
            <v>229924.39890000006</v>
          </cell>
          <cell r="E263">
            <v>5180.89696</v>
          </cell>
          <cell r="J263">
            <v>103015.87415999998</v>
          </cell>
          <cell r="K263">
            <v>5167.5020000000004</v>
          </cell>
          <cell r="P263">
            <v>36963.631912789999</v>
          </cell>
          <cell r="Q263">
            <v>976.03536000000008</v>
          </cell>
          <cell r="AD263">
            <v>394302.22262725671</v>
          </cell>
          <cell r="AE263">
            <v>12088.532139999999</v>
          </cell>
        </row>
        <row r="264">
          <cell r="D264">
            <v>232238.85021999996</v>
          </cell>
          <cell r="E264">
            <v>5811.6450900000018</v>
          </cell>
          <cell r="J264">
            <v>103932.84471</v>
          </cell>
          <cell r="K264">
            <v>5376.3244999999997</v>
          </cell>
          <cell r="P264">
            <v>37409.897090889994</v>
          </cell>
          <cell r="Q264">
            <v>1016.3152200000002</v>
          </cell>
          <cell r="AD264">
            <v>398108.96042934223</v>
          </cell>
          <cell r="AE264">
            <v>12981.519950000002</v>
          </cell>
        </row>
        <row r="265">
          <cell r="D265">
            <v>231830.52679000006</v>
          </cell>
          <cell r="E265">
            <v>5825.5800499999996</v>
          </cell>
          <cell r="J265">
            <v>105204.89558999997</v>
          </cell>
          <cell r="K265">
            <v>5368.6817499999988</v>
          </cell>
          <cell r="P265">
            <v>37912.148671609997</v>
          </cell>
          <cell r="Q265">
            <v>1045.9087899999997</v>
          </cell>
          <cell r="AD265">
            <v>399674.34489728755</v>
          </cell>
          <cell r="AE265">
            <v>13021.982109999997</v>
          </cell>
        </row>
        <row r="266">
          <cell r="D266">
            <v>231704.47721000004</v>
          </cell>
          <cell r="E266">
            <v>5789.8032999999996</v>
          </cell>
          <cell r="J266">
            <v>106442.74390000002</v>
          </cell>
          <cell r="K266">
            <v>5429.8463199999987</v>
          </cell>
          <cell r="P266">
            <v>38004.61461199999</v>
          </cell>
          <cell r="Q266">
            <v>1068.1193599999999</v>
          </cell>
          <cell r="AD266">
            <v>401445.81731467549</v>
          </cell>
          <cell r="AE266">
            <v>13058.991349999998</v>
          </cell>
        </row>
        <row r="267">
          <cell r="D267">
            <v>231917.94027000002</v>
          </cell>
          <cell r="E267">
            <v>6179.4913399999987</v>
          </cell>
          <cell r="J267">
            <v>107737.99768</v>
          </cell>
          <cell r="K267">
            <v>5671.8753099999985</v>
          </cell>
          <cell r="P267">
            <v>38490.62798367998</v>
          </cell>
          <cell r="Q267">
            <v>1094.0910899999999</v>
          </cell>
          <cell r="AD267">
            <v>403552.32361715462</v>
          </cell>
          <cell r="AE267">
            <v>13743.790929999997</v>
          </cell>
        </row>
        <row r="268">
          <cell r="D268">
            <v>234036.80705</v>
          </cell>
          <cell r="E268">
            <v>6171.2677900000008</v>
          </cell>
          <cell r="J268">
            <v>109540.36086999999</v>
          </cell>
          <cell r="K268">
            <v>5919.0390100000004</v>
          </cell>
          <cell r="P268">
            <v>38742.694970490003</v>
          </cell>
          <cell r="Q268">
            <v>1128.7641799999999</v>
          </cell>
          <cell r="AD268">
            <v>407836.81427086005</v>
          </cell>
          <cell r="AE268">
            <v>14043.401270000002</v>
          </cell>
        </row>
        <row r="269">
          <cell r="D269">
            <v>231946.37202999997</v>
          </cell>
          <cell r="E269">
            <v>5392.1585200000018</v>
          </cell>
          <cell r="J269">
            <v>110714.46119000002</v>
          </cell>
          <cell r="K269">
            <v>5656.4218899999987</v>
          </cell>
          <cell r="P269">
            <v>39265.363423059986</v>
          </cell>
          <cell r="Q269">
            <v>1132.47972</v>
          </cell>
          <cell r="AD269">
            <v>408022.73123148509</v>
          </cell>
          <cell r="AE269">
            <v>12992.46586</v>
          </cell>
        </row>
        <row r="270">
          <cell r="D270">
            <v>229539.30229999995</v>
          </cell>
          <cell r="E270">
            <v>7250.6922399999994</v>
          </cell>
          <cell r="J270">
            <v>111168.00436000001</v>
          </cell>
          <cell r="K270">
            <v>5887.1428399999995</v>
          </cell>
          <cell r="P270">
            <v>39410.305426970008</v>
          </cell>
          <cell r="Q270">
            <v>1198.1476300000002</v>
          </cell>
          <cell r="AD270">
            <v>406244.12035779003</v>
          </cell>
          <cell r="AE270">
            <v>15182.520229999998</v>
          </cell>
        </row>
        <row r="271">
          <cell r="D271">
            <v>231891.72773000004</v>
          </cell>
          <cell r="E271">
            <v>7255.6889200000005</v>
          </cell>
          <cell r="J271">
            <v>111875.62396999999</v>
          </cell>
          <cell r="K271">
            <v>6180.7042600000004</v>
          </cell>
          <cell r="P271">
            <v>39957.131934940007</v>
          </cell>
          <cell r="Q271">
            <v>1213.2756900000004</v>
          </cell>
          <cell r="AD271">
            <v>410003.02437027777</v>
          </cell>
          <cell r="AE271">
            <v>15516.271090000002</v>
          </cell>
        </row>
        <row r="272">
          <cell r="D272">
            <v>232931.02086999998</v>
          </cell>
          <cell r="E272">
            <v>7816.0333799999999</v>
          </cell>
          <cell r="J272">
            <v>112853.42039000003</v>
          </cell>
          <cell r="K272">
            <v>6333.2714099999994</v>
          </cell>
          <cell r="P272">
            <v>40052.944094329985</v>
          </cell>
          <cell r="Q272">
            <v>1238.50244</v>
          </cell>
          <cell r="AD272">
            <v>412673.24589348957</v>
          </cell>
          <cell r="AE272">
            <v>16251.157790000001</v>
          </cell>
        </row>
        <row r="273">
          <cell r="D273">
            <v>235006.11932</v>
          </cell>
          <cell r="E273">
            <v>8366.2295900000008</v>
          </cell>
          <cell r="J273">
            <v>113579.41408</v>
          </cell>
          <cell r="K273">
            <v>6732.9970499999999</v>
          </cell>
          <cell r="P273">
            <v>40397.77723457</v>
          </cell>
          <cell r="Q273">
            <v>1286.5540400000002</v>
          </cell>
          <cell r="AD273">
            <v>415939.71058207948</v>
          </cell>
          <cell r="AE273">
            <v>17287.634680000003</v>
          </cell>
        </row>
        <row r="274">
          <cell r="D274">
            <v>236203.98778000002</v>
          </cell>
          <cell r="E274">
            <v>8519.7608900000014</v>
          </cell>
          <cell r="J274">
            <v>114839.24500999998</v>
          </cell>
          <cell r="K274">
            <v>6934.6305300000004</v>
          </cell>
          <cell r="P274">
            <v>40818.570821870009</v>
          </cell>
          <cell r="Q274">
            <v>1329.7715900000001</v>
          </cell>
          <cell r="AD274">
            <v>418954.31977091264</v>
          </cell>
          <cell r="AE274">
            <v>17693.023720000001</v>
          </cell>
        </row>
        <row r="275">
          <cell r="D275">
            <v>238805.71429000003</v>
          </cell>
          <cell r="E275">
            <v>8573.5945100000008</v>
          </cell>
          <cell r="J275">
            <v>115844.33532000003</v>
          </cell>
          <cell r="K275">
            <v>7029.1478200000001</v>
          </cell>
          <cell r="P275">
            <v>40785.75739079999</v>
          </cell>
          <cell r="Q275">
            <v>1381.1335999999999</v>
          </cell>
          <cell r="AD275">
            <v>423329.26950932125</v>
          </cell>
          <cell r="AE275">
            <v>17890.14056</v>
          </cell>
        </row>
        <row r="276">
          <cell r="D276">
            <v>237741.24297000002</v>
          </cell>
          <cell r="E276">
            <v>8945.0368900000012</v>
          </cell>
          <cell r="J276">
            <v>116665.62170000002</v>
          </cell>
          <cell r="K276">
            <v>7159.9905899999985</v>
          </cell>
          <cell r="P276">
            <v>41159.631241589996</v>
          </cell>
          <cell r="Q276">
            <v>1450.6544300000003</v>
          </cell>
          <cell r="AD276">
            <v>423605.39406817139</v>
          </cell>
          <cell r="AE276">
            <v>18467.447659999998</v>
          </cell>
        </row>
        <row r="277">
          <cell r="D277">
            <v>237049.19699000005</v>
          </cell>
          <cell r="E277">
            <v>9107.3181700000005</v>
          </cell>
          <cell r="J277">
            <v>117523.92310999999</v>
          </cell>
          <cell r="K277">
            <v>7118.690810000001</v>
          </cell>
          <cell r="P277">
            <v>41619.401090340012</v>
          </cell>
          <cell r="Q277">
            <v>1497.6164200000001</v>
          </cell>
          <cell r="AD277">
            <v>424347.21984822012</v>
          </cell>
          <cell r="AE277">
            <v>18643.574140000004</v>
          </cell>
        </row>
        <row r="278">
          <cell r="D278">
            <v>238496.85854999998</v>
          </cell>
          <cell r="E278">
            <v>9242.2618700000003</v>
          </cell>
          <cell r="J278">
            <v>118541.66727000002</v>
          </cell>
          <cell r="K278">
            <v>7270.8828899999999</v>
          </cell>
          <cell r="P278">
            <v>42077.363584799998</v>
          </cell>
          <cell r="Q278">
            <v>1542.5154499999999</v>
          </cell>
          <cell r="AD278">
            <v>427519.07945525652</v>
          </cell>
          <cell r="AE278">
            <v>18976.122799999997</v>
          </cell>
        </row>
        <row r="279">
          <cell r="D279">
            <v>238675.59828999997</v>
          </cell>
          <cell r="E279">
            <v>9176.1020600000011</v>
          </cell>
          <cell r="J279">
            <v>119559.55195999995</v>
          </cell>
          <cell r="K279">
            <v>7396.4804100000001</v>
          </cell>
          <cell r="P279">
            <v>42370.41021948</v>
          </cell>
          <cell r="Q279">
            <v>1606.4778800000001</v>
          </cell>
          <cell r="AD279">
            <v>429123.49668022804</v>
          </cell>
          <cell r="AE279">
            <v>19084.631930000003</v>
          </cell>
        </row>
        <row r="280">
          <cell r="D280">
            <v>239355.67389999999</v>
          </cell>
          <cell r="E280">
            <v>9292.4157400000004</v>
          </cell>
          <cell r="J280">
            <v>121222.60138000001</v>
          </cell>
          <cell r="K280">
            <v>7609.6711500000001</v>
          </cell>
          <cell r="P280">
            <v>42518.605948580014</v>
          </cell>
          <cell r="Q280">
            <v>1660.1736099999998</v>
          </cell>
          <cell r="AD280">
            <v>432049.53010411223</v>
          </cell>
          <cell r="AE280">
            <v>19489.014780000001</v>
          </cell>
        </row>
        <row r="281">
          <cell r="D281">
            <v>239657.66876000003</v>
          </cell>
          <cell r="E281">
            <v>8878.8104700000004</v>
          </cell>
          <cell r="J281">
            <v>121589.13235000004</v>
          </cell>
          <cell r="K281">
            <v>7229.1939599999987</v>
          </cell>
          <cell r="P281">
            <v>43137.287868639993</v>
          </cell>
          <cell r="Q281">
            <v>1666.61311</v>
          </cell>
          <cell r="AD281">
            <v>433854.18239232054</v>
          </cell>
          <cell r="AE281">
            <v>18711.900839999998</v>
          </cell>
        </row>
        <row r="282">
          <cell r="D282">
            <v>237408.97677000001</v>
          </cell>
          <cell r="E282">
            <v>9601.1254899999985</v>
          </cell>
          <cell r="J282">
            <v>121678.57226000004</v>
          </cell>
          <cell r="K282">
            <v>7446.5880200000001</v>
          </cell>
          <cell r="P282">
            <v>43245.699422600002</v>
          </cell>
          <cell r="Q282">
            <v>1729.6596400000001</v>
          </cell>
          <cell r="AD282">
            <v>431780.82620163437</v>
          </cell>
          <cell r="AE282">
            <v>19747.987799999999</v>
          </cell>
        </row>
        <row r="283">
          <cell r="D283">
            <v>239505.46977000003</v>
          </cell>
          <cell r="E283">
            <v>10518.297459999998</v>
          </cell>
          <cell r="J283">
            <v>122272.55414000001</v>
          </cell>
          <cell r="K283">
            <v>7650.1288299999997</v>
          </cell>
          <cell r="P283">
            <v>43332.959845180005</v>
          </cell>
          <cell r="Q283">
            <v>1751.6764099999998</v>
          </cell>
          <cell r="AD283">
            <v>434718.63620603946</v>
          </cell>
          <cell r="AE283">
            <v>20900.233859999997</v>
          </cell>
        </row>
        <row r="284">
          <cell r="D284">
            <v>241213.34594999999</v>
          </cell>
          <cell r="E284">
            <v>10820.50757</v>
          </cell>
          <cell r="J284">
            <v>122744.65195999999</v>
          </cell>
          <cell r="K284">
            <v>7735.1584499999999</v>
          </cell>
          <cell r="P284">
            <v>43904.170663310004</v>
          </cell>
          <cell r="Q284">
            <v>1750.9864299999999</v>
          </cell>
          <cell r="AD284">
            <v>437867.97458754259</v>
          </cell>
          <cell r="AE284">
            <v>21266.38105</v>
          </cell>
        </row>
        <row r="285">
          <cell r="D285">
            <v>241488.96297999995</v>
          </cell>
          <cell r="E285">
            <v>11115.868110000003</v>
          </cell>
          <cell r="J285">
            <v>123785.76093999996</v>
          </cell>
          <cell r="K285">
            <v>7788.9328099999975</v>
          </cell>
          <cell r="P285">
            <v>44358.763338930003</v>
          </cell>
          <cell r="Q285">
            <v>1788.5285499999993</v>
          </cell>
          <cell r="AD285">
            <v>439765.54772714258</v>
          </cell>
          <cell r="AE285">
            <v>21642.773519999999</v>
          </cell>
        </row>
        <row r="286">
          <cell r="D286">
            <v>242494.67224999997</v>
          </cell>
          <cell r="E286">
            <v>11407.288420000003</v>
          </cell>
          <cell r="J286">
            <v>124867.51249999998</v>
          </cell>
          <cell r="K286">
            <v>7636.0764700000018</v>
          </cell>
          <cell r="P286">
            <v>44840.767527539996</v>
          </cell>
          <cell r="Q286">
            <v>1802.9060599999998</v>
          </cell>
          <cell r="AD286">
            <v>442543.90241999523</v>
          </cell>
          <cell r="AE286">
            <v>21788.848250000003</v>
          </cell>
        </row>
        <row r="287">
          <cell r="D287">
            <v>243114.67081000001</v>
          </cell>
          <cell r="E287">
            <v>11516.381429999999</v>
          </cell>
          <cell r="J287">
            <v>125589.08140000002</v>
          </cell>
          <cell r="K287">
            <v>7625.5715499999997</v>
          </cell>
          <cell r="P287">
            <v>45297.470171360001</v>
          </cell>
          <cell r="Q287">
            <v>1827.9237200000002</v>
          </cell>
          <cell r="AD287">
            <v>444464.02086150105</v>
          </cell>
          <cell r="AE287">
            <v>21925.82014</v>
          </cell>
        </row>
        <row r="288">
          <cell r="D288">
            <v>241834.82307000001</v>
          </cell>
          <cell r="E288">
            <v>11862.20198</v>
          </cell>
          <cell r="J288">
            <v>126366.20754999996</v>
          </cell>
          <cell r="K288">
            <v>7558.1647600000006</v>
          </cell>
          <cell r="P288">
            <v>45220.509432550003</v>
          </cell>
          <cell r="Q288">
            <v>1859.0845199999997</v>
          </cell>
          <cell r="AD288">
            <v>444551.35459050059</v>
          </cell>
          <cell r="AE288">
            <v>22240.63406</v>
          </cell>
        </row>
        <row r="289">
          <cell r="D289">
            <v>240569.51404999994</v>
          </cell>
          <cell r="E289">
            <v>11650.377470000003</v>
          </cell>
          <cell r="J289">
            <v>127624.30575999999</v>
          </cell>
          <cell r="K289">
            <v>7561.5745199999992</v>
          </cell>
          <cell r="P289">
            <v>45694.283989530013</v>
          </cell>
          <cell r="Q289">
            <v>1904.9009899999999</v>
          </cell>
          <cell r="AD289">
            <v>445268.73293961008</v>
          </cell>
          <cell r="AE289">
            <v>22052.599750000001</v>
          </cell>
        </row>
        <row r="290">
          <cell r="D290">
            <v>240969.58629999997</v>
          </cell>
          <cell r="E290">
            <v>11703.307200000001</v>
          </cell>
          <cell r="J290">
            <v>128646.67541</v>
          </cell>
          <cell r="K290">
            <v>7586.0587999999998</v>
          </cell>
          <cell r="P290">
            <v>46167.723710889979</v>
          </cell>
          <cell r="Q290">
            <v>1909.0746199999996</v>
          </cell>
          <cell r="AD290">
            <v>447263.98530512501</v>
          </cell>
          <cell r="AE290">
            <v>22101.915999999997</v>
          </cell>
        </row>
        <row r="291">
          <cell r="D291">
            <v>243938.58390000003</v>
          </cell>
          <cell r="E291">
            <v>11841.145780000001</v>
          </cell>
          <cell r="J291">
            <v>130140.34529</v>
          </cell>
          <cell r="K291">
            <v>7497.2696299999989</v>
          </cell>
          <cell r="P291">
            <v>46707.343937620004</v>
          </cell>
          <cell r="Q291">
            <v>1901.59476</v>
          </cell>
          <cell r="AD291">
            <v>452415.05930290086</v>
          </cell>
          <cell r="AE291">
            <v>22157.716909999999</v>
          </cell>
        </row>
        <row r="292">
          <cell r="D292">
            <v>246571.60721999995</v>
          </cell>
          <cell r="E292">
            <v>11637.309019999999</v>
          </cell>
          <cell r="J292">
            <v>132199.15577999997</v>
          </cell>
          <cell r="K292">
            <v>7554.3963999999996</v>
          </cell>
          <cell r="P292">
            <v>47248.31635478</v>
          </cell>
          <cell r="Q292">
            <v>1972.67335</v>
          </cell>
          <cell r="AD292">
            <v>457820.99414055358</v>
          </cell>
          <cell r="AE292">
            <v>22100.908709999996</v>
          </cell>
        </row>
        <row r="293">
          <cell r="D293">
            <v>247377.96879999992</v>
          </cell>
          <cell r="E293">
            <v>10908.936150000001</v>
          </cell>
          <cell r="J293">
            <v>132994.82331000004</v>
          </cell>
          <cell r="K293">
            <v>7113.0080699999999</v>
          </cell>
          <cell r="P293">
            <v>47778.025929830001</v>
          </cell>
          <cell r="Q293">
            <v>1973.0098800000003</v>
          </cell>
          <cell r="AD293">
            <v>460028.81329303817</v>
          </cell>
          <cell r="AE293">
            <v>20914.825690000001</v>
          </cell>
        </row>
        <row r="294">
          <cell r="D294">
            <v>243332.00156999991</v>
          </cell>
          <cell r="E294">
            <v>11403.679920000002</v>
          </cell>
          <cell r="J294">
            <v>133503.46480999998</v>
          </cell>
          <cell r="K294">
            <v>7285.6713100000015</v>
          </cell>
          <cell r="P294">
            <v>48043.690541949989</v>
          </cell>
          <cell r="Q294">
            <v>2033.9969899999999</v>
          </cell>
          <cell r="AD294">
            <v>456805.70114995283</v>
          </cell>
          <cell r="AE294">
            <v>21676.627070000002</v>
          </cell>
        </row>
        <row r="295">
          <cell r="D295">
            <v>246536.56370999999</v>
          </cell>
          <cell r="E295">
            <v>11539.272940000001</v>
          </cell>
          <cell r="J295">
            <v>134492.00741000002</v>
          </cell>
          <cell r="K295">
            <v>7369.0662999999986</v>
          </cell>
          <cell r="P295">
            <v>48434.595207639984</v>
          </cell>
          <cell r="Q295">
            <v>2040.84005</v>
          </cell>
          <cell r="AD295">
            <v>461478.639410212</v>
          </cell>
          <cell r="AE295">
            <v>21890.53744</v>
          </cell>
        </row>
        <row r="296">
          <cell r="D296">
            <v>248863.84151000003</v>
          </cell>
          <cell r="E296">
            <v>11941.95487</v>
          </cell>
          <cell r="J296">
            <v>135870.27868000002</v>
          </cell>
          <cell r="K296">
            <v>7476.8803499999995</v>
          </cell>
          <cell r="P296">
            <v>48812.155210260011</v>
          </cell>
          <cell r="Q296">
            <v>2049.3733199999997</v>
          </cell>
          <cell r="AD296">
            <v>465629.29453335906</v>
          </cell>
          <cell r="AE296">
            <v>22395.542799999999</v>
          </cell>
        </row>
        <row r="297">
          <cell r="D297">
            <v>250741.56358000002</v>
          </cell>
          <cell r="E297">
            <v>12374.5666</v>
          </cell>
          <cell r="J297">
            <v>137417.67302000002</v>
          </cell>
          <cell r="K297">
            <v>7619.6690200000012</v>
          </cell>
          <cell r="P297">
            <v>48835.567016950001</v>
          </cell>
          <cell r="Q297">
            <v>2063.7509599999998</v>
          </cell>
          <cell r="AD297">
            <v>469496.65299045644</v>
          </cell>
          <cell r="AE297">
            <v>23010.144339999999</v>
          </cell>
        </row>
        <row r="298">
          <cell r="D298">
            <v>252789.70369999995</v>
          </cell>
          <cell r="E298">
            <v>12219.793600000001</v>
          </cell>
          <cell r="J298">
            <v>139375.64662000001</v>
          </cell>
          <cell r="K298">
            <v>7552.7387299999991</v>
          </cell>
          <cell r="P298">
            <v>48998.670446550008</v>
          </cell>
          <cell r="Q298">
            <v>2084.2317800000001</v>
          </cell>
          <cell r="AD298">
            <v>474175.05792929331</v>
          </cell>
          <cell r="AE298">
            <v>22761.93376</v>
          </cell>
        </row>
        <row r="299">
          <cell r="D299">
            <v>252514.29564999996</v>
          </cell>
          <cell r="E299">
            <v>11577.010950000002</v>
          </cell>
          <cell r="J299">
            <v>140730.66815999997</v>
          </cell>
          <cell r="K299">
            <v>7599.1625700000013</v>
          </cell>
          <cell r="P299">
            <v>49581.438990000002</v>
          </cell>
          <cell r="Q299">
            <v>2113.9945699999994</v>
          </cell>
          <cell r="AD299">
            <v>475733.78187862854</v>
          </cell>
          <cell r="AE299">
            <v>22214.120240000004</v>
          </cell>
        </row>
        <row r="300">
          <cell r="D300">
            <v>252392.52247000003</v>
          </cell>
          <cell r="E300">
            <v>11840.56626</v>
          </cell>
          <cell r="J300">
            <v>142686.38419000004</v>
          </cell>
          <cell r="K300">
            <v>7437.9479899999997</v>
          </cell>
          <cell r="P300">
            <v>49911.087553999998</v>
          </cell>
          <cell r="Q300">
            <v>2144.7422999999999</v>
          </cell>
          <cell r="AD300">
            <v>478234.74976709945</v>
          </cell>
          <cell r="AE300">
            <v>22368.393810000001</v>
          </cell>
        </row>
        <row r="301">
          <cell r="D301">
            <v>253363.40857999996</v>
          </cell>
          <cell r="E301">
            <v>11027.920590000002</v>
          </cell>
          <cell r="J301">
            <v>144678.84545000002</v>
          </cell>
          <cell r="K301">
            <v>7440.3042900000009</v>
          </cell>
          <cell r="P301">
            <v>50237.503257000004</v>
          </cell>
          <cell r="Q301">
            <v>2156.1812200000004</v>
          </cell>
          <cell r="AD301">
            <v>482046.82025136845</v>
          </cell>
          <cell r="AE301">
            <v>21562.168070000003</v>
          </cell>
        </row>
        <row r="302">
          <cell r="D302">
            <v>255303.02826000005</v>
          </cell>
          <cell r="E302">
            <v>10808.58749</v>
          </cell>
          <cell r="J302">
            <v>147214.72393000001</v>
          </cell>
          <cell r="K302">
            <v>7506.0692900000004</v>
          </cell>
          <cell r="P302">
            <v>50763.186473999995</v>
          </cell>
          <cell r="Q302">
            <v>2169.5879200000004</v>
          </cell>
          <cell r="AD302">
            <v>487339.4446370501</v>
          </cell>
          <cell r="AE302">
            <v>21407.682679999998</v>
          </cell>
        </row>
        <row r="303">
          <cell r="D303">
            <v>254850.43275000004</v>
          </cell>
          <cell r="E303">
            <v>11522.040489999999</v>
          </cell>
          <cell r="J303">
            <v>149735.06415000008</v>
          </cell>
          <cell r="K303">
            <v>7512.5449400000016</v>
          </cell>
          <cell r="P303">
            <v>51022.205795810019</v>
          </cell>
          <cell r="Q303">
            <v>2163.6036399999998</v>
          </cell>
          <cell r="AD303">
            <v>490577.23080052459</v>
          </cell>
          <cell r="AE303">
            <v>22118.7451</v>
          </cell>
        </row>
        <row r="304">
          <cell r="D304">
            <v>258405.97151000006</v>
          </cell>
          <cell r="E304">
            <v>11889.162339999997</v>
          </cell>
          <cell r="J304">
            <v>152346.65184000004</v>
          </cell>
          <cell r="K304">
            <v>7847.6444100000008</v>
          </cell>
          <cell r="P304">
            <v>51408.353048440025</v>
          </cell>
          <cell r="Q304">
            <v>2243.4667099999992</v>
          </cell>
          <cell r="AD304">
            <v>497254.03180094226</v>
          </cell>
          <cell r="AE304">
            <v>22907.462439999996</v>
          </cell>
        </row>
        <row r="305">
          <cell r="D305">
            <v>254208.39432000005</v>
          </cell>
          <cell r="E305">
            <v>10681.624199999998</v>
          </cell>
          <cell r="J305">
            <v>154139.11818999998</v>
          </cell>
          <cell r="K305">
            <v>7437.3290400000005</v>
          </cell>
          <cell r="P305">
            <v>51906.476256580005</v>
          </cell>
          <cell r="Q305">
            <v>2218.9522800000004</v>
          </cell>
          <cell r="AD305">
            <v>495677.23926079069</v>
          </cell>
          <cell r="AE305">
            <v>21249.47291</v>
          </cell>
        </row>
        <row r="306">
          <cell r="D306">
            <v>253107.24801999997</v>
          </cell>
          <cell r="E306">
            <v>11177.30307</v>
          </cell>
          <cell r="J306">
            <v>155376.29801</v>
          </cell>
          <cell r="K306">
            <v>7650.221379999999</v>
          </cell>
          <cell r="P306">
            <v>52139.894252820028</v>
          </cell>
          <cell r="Q306">
            <v>2270.2876000000006</v>
          </cell>
          <cell r="AD306">
            <v>496182.49631915789</v>
          </cell>
          <cell r="AE306">
            <v>22030.037850000001</v>
          </cell>
        </row>
        <row r="307">
          <cell r="D307">
            <v>257435.41668999998</v>
          </cell>
          <cell r="E307">
            <v>11802.94802</v>
          </cell>
          <cell r="J307">
            <v>157345.13029</v>
          </cell>
          <cell r="K307">
            <v>7893.1028699999979</v>
          </cell>
          <cell r="P307">
            <v>52593.825334469999</v>
          </cell>
          <cell r="Q307">
            <v>2281.4758200000001</v>
          </cell>
          <cell r="AD307">
            <v>503036.92089467251</v>
          </cell>
          <cell r="AE307">
            <v>22888.581489999997</v>
          </cell>
        </row>
        <row r="308">
          <cell r="D308">
            <v>274719.11433000013</v>
          </cell>
          <cell r="E308">
            <v>12021.319960000001</v>
          </cell>
          <cell r="J308">
            <v>157652.71891999998</v>
          </cell>
          <cell r="K308">
            <v>7222.1115499999996</v>
          </cell>
          <cell r="P308">
            <v>52756.224374430007</v>
          </cell>
          <cell r="Q308">
            <v>2374.2873500000005</v>
          </cell>
          <cell r="AD308">
            <v>520681.5903765636</v>
          </cell>
          <cell r="AE308">
            <v>22523.844830000002</v>
          </cell>
        </row>
        <row r="309">
          <cell r="D309">
            <v>280387.66451000003</v>
          </cell>
          <cell r="E309">
            <v>12374.75203</v>
          </cell>
          <cell r="J309">
            <v>155246.83604000002</v>
          </cell>
          <cell r="K309">
            <v>6639.8376399999997</v>
          </cell>
          <cell r="P309">
            <v>52738.703950869967</v>
          </cell>
          <cell r="Q309">
            <v>2701.7450399999993</v>
          </cell>
          <cell r="AD309">
            <v>523877.84885567147</v>
          </cell>
          <cell r="AE309">
            <v>22559.294609999997</v>
          </cell>
        </row>
        <row r="310">
          <cell r="D310">
            <v>281591.21834999992</v>
          </cell>
          <cell r="E310">
            <v>11726.182809999998</v>
          </cell>
          <cell r="J310">
            <v>153737.32253999999</v>
          </cell>
          <cell r="K310">
            <v>5956.7889799999994</v>
          </cell>
          <cell r="P310">
            <v>52864.695902859989</v>
          </cell>
          <cell r="Q310">
            <v>2766.70568</v>
          </cell>
          <cell r="AD310">
            <v>523649.92145191488</v>
          </cell>
          <cell r="AE310">
            <v>21256.538889999996</v>
          </cell>
        </row>
        <row r="311">
          <cell r="D311">
            <v>281397.26601999998</v>
          </cell>
          <cell r="E311">
            <v>11279.70947</v>
          </cell>
          <cell r="J311">
            <v>153119.98218000005</v>
          </cell>
          <cell r="K311">
            <v>5185.1977499999994</v>
          </cell>
          <cell r="P311">
            <v>53079.311328719981</v>
          </cell>
          <cell r="Q311">
            <v>2762.6815999999999</v>
          </cell>
          <cell r="AD311">
            <v>523074.53402451513</v>
          </cell>
          <cell r="AE311">
            <v>19989.277679999999</v>
          </cell>
        </row>
        <row r="312">
          <cell r="D312">
            <v>278314.89545999997</v>
          </cell>
          <cell r="E312">
            <v>11808.742389999999</v>
          </cell>
          <cell r="J312">
            <v>152540.51146000001</v>
          </cell>
          <cell r="K312">
            <v>4758.7237499999992</v>
          </cell>
          <cell r="P312">
            <v>53271.745265750003</v>
          </cell>
          <cell r="Q312">
            <v>2717.1541299999999</v>
          </cell>
          <cell r="AD312">
            <v>519612.89226911298</v>
          </cell>
          <cell r="AE312">
            <v>20109.082689999999</v>
          </cell>
        </row>
        <row r="313">
          <cell r="D313">
            <v>275619.31876999995</v>
          </cell>
          <cell r="E313">
            <v>12687.050209999998</v>
          </cell>
          <cell r="J313">
            <v>152267.60059999998</v>
          </cell>
          <cell r="K313">
            <v>6362.4482300000018</v>
          </cell>
          <cell r="P313">
            <v>53456.312271570008</v>
          </cell>
          <cell r="Q313">
            <v>2660.6422299999999</v>
          </cell>
          <cell r="AD313">
            <v>516878.46771967225</v>
          </cell>
          <cell r="AE313">
            <v>22670.52867</v>
          </cell>
        </row>
        <row r="314">
          <cell r="D314">
            <v>273972.56247000006</v>
          </cell>
          <cell r="E314">
            <v>12846.9534</v>
          </cell>
          <cell r="J314">
            <v>153280.40432999999</v>
          </cell>
          <cell r="K314">
            <v>7692.9433699999981</v>
          </cell>
          <cell r="P314">
            <v>53724.099844880016</v>
          </cell>
          <cell r="Q314">
            <v>2570.0397800000001</v>
          </cell>
          <cell r="AD314">
            <v>516600.11573733832</v>
          </cell>
          <cell r="AE314">
            <v>24184.33915</v>
          </cell>
        </row>
        <row r="315">
          <cell r="D315">
            <v>271840.46067</v>
          </cell>
          <cell r="E315">
            <v>12796.702720000003</v>
          </cell>
          <cell r="J315">
            <v>154895.64786999999</v>
          </cell>
          <cell r="K315">
            <v>9680.8628500000013</v>
          </cell>
          <cell r="P315">
            <v>54155.870229589993</v>
          </cell>
          <cell r="Q315">
            <v>2492.8014000000003</v>
          </cell>
          <cell r="AD315">
            <v>516812.72319043591</v>
          </cell>
          <cell r="AE315">
            <v>25968.702370000006</v>
          </cell>
        </row>
        <row r="316">
          <cell r="D316">
            <v>269565.36706000008</v>
          </cell>
          <cell r="E316">
            <v>12942.643800000002</v>
          </cell>
          <cell r="J316">
            <v>156727.72278000001</v>
          </cell>
          <cell r="K316">
            <v>10259.48574</v>
          </cell>
          <cell r="P316">
            <v>54647.555708070031</v>
          </cell>
          <cell r="Q316">
            <v>2527.7563800000003</v>
          </cell>
          <cell r="AD316">
            <v>516953.7472692302</v>
          </cell>
          <cell r="AE316">
            <v>26680.764090000004</v>
          </cell>
        </row>
        <row r="317">
          <cell r="D317">
            <v>265298.46501000004</v>
          </cell>
          <cell r="E317">
            <v>12075.23834</v>
          </cell>
          <cell r="J317">
            <v>157288.29343999998</v>
          </cell>
          <cell r="K317">
            <v>10144.739839999998</v>
          </cell>
          <cell r="P317">
            <v>55207.571901069983</v>
          </cell>
          <cell r="Q317">
            <v>2414.9690700000001</v>
          </cell>
          <cell r="AD317">
            <v>514029.91363902239</v>
          </cell>
          <cell r="AE317">
            <v>25584.020749999996</v>
          </cell>
        </row>
        <row r="318">
          <cell r="D318">
            <v>264555.19941999996</v>
          </cell>
          <cell r="E318">
            <v>12350.875110000003</v>
          </cell>
          <cell r="J318">
            <v>156835.55819000001</v>
          </cell>
          <cell r="K318">
            <v>10525.28319</v>
          </cell>
          <cell r="P318">
            <v>55359.542489130021</v>
          </cell>
          <cell r="Q318">
            <v>2608.9028800000006</v>
          </cell>
          <cell r="AD318">
            <v>512950.2902468543</v>
          </cell>
          <cell r="AE318">
            <v>26505.886240000003</v>
          </cell>
        </row>
        <row r="319">
          <cell r="D319">
            <v>266915.52251000004</v>
          </cell>
          <cell r="E319">
            <v>11980.590309999998</v>
          </cell>
          <cell r="J319">
            <v>157658.79897999996</v>
          </cell>
          <cell r="K319">
            <v>10360.187940000003</v>
          </cell>
          <cell r="P319">
            <v>55902.768998110005</v>
          </cell>
          <cell r="Q319">
            <v>2695.5130099999988</v>
          </cell>
          <cell r="AD319">
            <v>517066.99227214447</v>
          </cell>
          <cell r="AE319">
            <v>26034.911</v>
          </cell>
        </row>
        <row r="320">
          <cell r="D320">
            <v>267508.47103999997</v>
          </cell>
          <cell r="E320">
            <v>11907.057849999999</v>
          </cell>
          <cell r="J320">
            <v>158466.12139000001</v>
          </cell>
          <cell r="K320">
            <v>9838.7772199999999</v>
          </cell>
          <cell r="P320">
            <v>56473.081022729988</v>
          </cell>
          <cell r="Q320">
            <v>2694.3195499999988</v>
          </cell>
          <cell r="AD320">
            <v>519186.03707336372</v>
          </cell>
          <cell r="AE320">
            <v>25438.780229999997</v>
          </cell>
        </row>
        <row r="321">
          <cell r="D321">
            <v>269769.47832000005</v>
          </cell>
          <cell r="E321">
            <v>12111.882820000001</v>
          </cell>
          <cell r="J321">
            <v>159129.04117999997</v>
          </cell>
          <cell r="K321">
            <v>9783.3260399999981</v>
          </cell>
          <cell r="P321">
            <v>57060.875901810046</v>
          </cell>
          <cell r="Q321">
            <v>2725.2475799999997</v>
          </cell>
          <cell r="AD321">
            <v>522878.60722811538</v>
          </cell>
          <cell r="AE321">
            <v>25625.328629999996</v>
          </cell>
        </row>
        <row r="322">
          <cell r="D322">
            <v>272797.04606999998</v>
          </cell>
          <cell r="E322">
            <v>12311.563320000003</v>
          </cell>
          <cell r="J322">
            <v>159363.99498000002</v>
          </cell>
          <cell r="K322">
            <v>9368.9502099999972</v>
          </cell>
          <cell r="P322">
            <v>57633.439370070002</v>
          </cell>
          <cell r="Q322">
            <v>2773.5208700000007</v>
          </cell>
          <cell r="AD322">
            <v>526838.78750961821</v>
          </cell>
          <cell r="AE322">
            <v>25496.97494</v>
          </cell>
        </row>
        <row r="323">
          <cell r="D323">
            <v>274839.08124000003</v>
          </cell>
          <cell r="E323">
            <v>11854.038769999999</v>
          </cell>
          <cell r="J323">
            <v>160718.95273000005</v>
          </cell>
          <cell r="K323">
            <v>9024.5270600000003</v>
          </cell>
          <cell r="P323">
            <v>57963.962613290001</v>
          </cell>
          <cell r="Q323">
            <v>2736.9290599999995</v>
          </cell>
          <cell r="AD323">
            <v>531086.54275485955</v>
          </cell>
          <cell r="AE323">
            <v>24640.784599999999</v>
          </cell>
        </row>
        <row r="324">
          <cell r="D324">
            <v>276402.55719999998</v>
          </cell>
          <cell r="E324">
            <v>12043.235750000002</v>
          </cell>
          <cell r="J324">
            <v>162528.82193999997</v>
          </cell>
          <cell r="K324">
            <v>8859.1322800000016</v>
          </cell>
          <cell r="P324">
            <v>58683.511116219983</v>
          </cell>
          <cell r="Q324">
            <v>2709.6734500000002</v>
          </cell>
          <cell r="AD324">
            <v>535525.15227717836</v>
          </cell>
          <cell r="AE324">
            <v>24631.146390000002</v>
          </cell>
        </row>
        <row r="325">
          <cell r="D325">
            <v>277957.24291000003</v>
          </cell>
          <cell r="E325">
            <v>11899.574620000003</v>
          </cell>
          <cell r="J325">
            <v>164923.77856000004</v>
          </cell>
          <cell r="K325">
            <v>8700.1568399999978</v>
          </cell>
          <cell r="P325">
            <v>59439.664288849992</v>
          </cell>
          <cell r="Q325">
            <v>2662.8240500000002</v>
          </cell>
          <cell r="AD325">
            <v>540657.2292552779</v>
          </cell>
          <cell r="AE325">
            <v>24232.34677</v>
          </cell>
        </row>
        <row r="326">
          <cell r="D326">
            <v>279405.70146000001</v>
          </cell>
          <cell r="E326">
            <v>11246.326759999998</v>
          </cell>
          <cell r="J326">
            <v>167822.54635999998</v>
          </cell>
          <cell r="K326">
            <v>8665.1298999999999</v>
          </cell>
          <cell r="P326">
            <v>60344.553607650007</v>
          </cell>
          <cell r="Q326">
            <v>2623.1908400000002</v>
          </cell>
          <cell r="AD326">
            <v>546389.8033078165</v>
          </cell>
          <cell r="AE326">
            <v>23474.081829999996</v>
          </cell>
        </row>
        <row r="327">
          <cell r="D327">
            <v>280587.20843</v>
          </cell>
          <cell r="E327">
            <v>11471.95009</v>
          </cell>
          <cell r="J327">
            <v>171016.52328000002</v>
          </cell>
          <cell r="K327">
            <v>8584.6647100000009</v>
          </cell>
          <cell r="P327">
            <v>61001.348899959972</v>
          </cell>
          <cell r="Q327">
            <v>2614.4029700000006</v>
          </cell>
          <cell r="AD327">
            <v>552078.54144767276</v>
          </cell>
          <cell r="AE327">
            <v>23666.682240000002</v>
          </cell>
        </row>
        <row r="328">
          <cell r="D328">
            <v>285200.26820000005</v>
          </cell>
          <cell r="E328">
            <v>11524.75783</v>
          </cell>
          <cell r="J328">
            <v>174937.42042999997</v>
          </cell>
          <cell r="K328">
            <v>8543.2615100000003</v>
          </cell>
          <cell r="P328">
            <v>61929.504236000008</v>
          </cell>
          <cell r="Q328">
            <v>2651.7878299999998</v>
          </cell>
          <cell r="AD328">
            <v>561641.66129434784</v>
          </cell>
          <cell r="AE328">
            <v>23707.573230000002</v>
          </cell>
        </row>
        <row r="329">
          <cell r="D329">
            <v>286080.11875000002</v>
          </cell>
          <cell r="E329">
            <v>10657.098909999999</v>
          </cell>
          <cell r="J329">
            <v>177351.47401999997</v>
          </cell>
          <cell r="K329">
            <v>8020.822369999999</v>
          </cell>
          <cell r="P329">
            <v>62844.447514110005</v>
          </cell>
          <cell r="Q329">
            <v>2603.7524799999992</v>
          </cell>
          <cell r="AD329">
            <v>566113.92390458286</v>
          </cell>
          <cell r="AE329">
            <v>22245.678899999999</v>
          </cell>
        </row>
        <row r="330">
          <cell r="D330">
            <v>285111.76777999999</v>
          </cell>
          <cell r="E330">
            <v>11600.070240000001</v>
          </cell>
          <cell r="J330">
            <v>179552.00668999995</v>
          </cell>
          <cell r="K330">
            <v>8292.5365600000005</v>
          </cell>
          <cell r="P330">
            <v>63326.672349549997</v>
          </cell>
          <cell r="Q330">
            <v>2619.5432900000005</v>
          </cell>
          <cell r="AD330">
            <v>567917.27810955711</v>
          </cell>
          <cell r="AE330">
            <v>23514.381440000001</v>
          </cell>
        </row>
        <row r="331">
          <cell r="D331">
            <v>290489.97040999995</v>
          </cell>
          <cell r="E331">
            <v>11199.6857</v>
          </cell>
          <cell r="J331">
            <v>183214.99145999993</v>
          </cell>
          <cell r="K331">
            <v>8444.9090899999974</v>
          </cell>
          <cell r="P331">
            <v>64179.068408919979</v>
          </cell>
          <cell r="Q331">
            <v>2565.8690100000003</v>
          </cell>
          <cell r="AD331">
            <v>578115.9850922334</v>
          </cell>
          <cell r="AE331">
            <v>23201.169649999996</v>
          </cell>
        </row>
        <row r="332">
          <cell r="D332">
            <v>293178.22025999997</v>
          </cell>
          <cell r="E332">
            <v>10603.53772</v>
          </cell>
          <cell r="J332">
            <v>186818.44045000005</v>
          </cell>
          <cell r="K332">
            <v>8391.1660400000001</v>
          </cell>
          <cell r="P332">
            <v>65050.572480339986</v>
          </cell>
          <cell r="Q332">
            <v>2508.7371000000003</v>
          </cell>
          <cell r="AD332">
            <v>585671.12282078434</v>
          </cell>
          <cell r="AE332">
            <v>22456.652740000001</v>
          </cell>
        </row>
        <row r="333">
          <cell r="D333">
            <v>299056.55259000004</v>
          </cell>
          <cell r="E333">
            <v>10547.785209999998</v>
          </cell>
          <cell r="J333">
            <v>190173.94538999992</v>
          </cell>
          <cell r="K333">
            <v>8681.5202399999962</v>
          </cell>
          <cell r="P333">
            <v>65928.414637129958</v>
          </cell>
          <cell r="Q333">
            <v>2493.3960400000001</v>
          </cell>
          <cell r="AD333">
            <v>595914.93906576745</v>
          </cell>
          <cell r="AE333">
            <v>22681.635679999992</v>
          </cell>
        </row>
        <row r="334">
          <cell r="D334">
            <v>303122.40305999998</v>
          </cell>
          <cell r="E334">
            <v>10425.24418</v>
          </cell>
          <cell r="J334">
            <v>194037.71202000004</v>
          </cell>
          <cell r="K334">
            <v>9001.3327700000009</v>
          </cell>
          <cell r="P334">
            <v>66657.863273560026</v>
          </cell>
          <cell r="Q334">
            <v>2459.7085100000004</v>
          </cell>
          <cell r="AD334">
            <v>605088.65045361628</v>
          </cell>
          <cell r="AE334">
            <v>22840.95379</v>
          </cell>
        </row>
        <row r="335">
          <cell r="D335">
            <v>309718.98003000004</v>
          </cell>
          <cell r="E335">
            <v>10096.725390000003</v>
          </cell>
          <cell r="J335">
            <v>197375.06234000003</v>
          </cell>
          <cell r="K335">
            <v>9408.4617800000015</v>
          </cell>
          <cell r="P335">
            <v>67495.358054369994</v>
          </cell>
          <cell r="Q335">
            <v>2429.9744299999993</v>
          </cell>
          <cell r="AD335">
            <v>616142.93167095166</v>
          </cell>
          <cell r="AE335">
            <v>22867.894890000003</v>
          </cell>
        </row>
        <row r="336">
          <cell r="D336">
            <v>313928.21251999994</v>
          </cell>
          <cell r="E336">
            <v>9770.8754300000019</v>
          </cell>
          <cell r="J336">
            <v>199308.49015999999</v>
          </cell>
          <cell r="K336">
            <v>9684.0692200000012</v>
          </cell>
          <cell r="P336">
            <v>68333.092608599967</v>
          </cell>
          <cell r="Q336">
            <v>2436.69101</v>
          </cell>
          <cell r="AD336">
            <v>623436.79740188492</v>
          </cell>
          <cell r="AE336">
            <v>22835.058270000001</v>
          </cell>
        </row>
        <row r="337">
          <cell r="D337">
            <v>317177.14679000003</v>
          </cell>
          <cell r="E337">
            <v>9702.1764399999993</v>
          </cell>
          <cell r="J337">
            <v>202435.81036999996</v>
          </cell>
          <cell r="K337">
            <v>9906.596059999998</v>
          </cell>
          <cell r="P337">
            <v>69234.542187950006</v>
          </cell>
          <cell r="Q337">
            <v>2404.5586600000001</v>
          </cell>
          <cell r="AD337">
            <v>631088.336375235</v>
          </cell>
          <cell r="AE337">
            <v>22933.934039999996</v>
          </cell>
        </row>
        <row r="338">
          <cell r="D338">
            <v>321264.0558700001</v>
          </cell>
          <cell r="E338">
            <v>9596.1284600000017</v>
          </cell>
          <cell r="J338">
            <v>205310.96707999997</v>
          </cell>
          <cell r="K338">
            <v>10333.439319999998</v>
          </cell>
          <cell r="P338">
            <v>70146.409658930002</v>
          </cell>
          <cell r="Q338">
            <v>2424.6704300000001</v>
          </cell>
          <cell r="AD338">
            <v>639422.21259355661</v>
          </cell>
          <cell r="AE338">
            <v>23267.792459999997</v>
          </cell>
        </row>
        <row r="339">
          <cell r="D339">
            <v>326294.64288</v>
          </cell>
          <cell r="E339">
            <v>9808.8465499999984</v>
          </cell>
          <cell r="J339">
            <v>207447.64157000007</v>
          </cell>
          <cell r="K339">
            <v>10829.599809999998</v>
          </cell>
          <cell r="P339">
            <v>71027.122258819989</v>
          </cell>
          <cell r="Q339">
            <v>2425.0316300000009</v>
          </cell>
          <cell r="AD339">
            <v>647779.05674151704</v>
          </cell>
          <cell r="AE339">
            <v>23982.681579999997</v>
          </cell>
        </row>
        <row r="340">
          <cell r="D340">
            <v>329775.81330999994</v>
          </cell>
          <cell r="E340">
            <v>9655.9294500000015</v>
          </cell>
          <cell r="J340">
            <v>209511.78501000002</v>
          </cell>
          <cell r="K340">
            <v>11611.730319999999</v>
          </cell>
          <cell r="P340">
            <v>71944.273264840027</v>
          </cell>
          <cell r="Q340">
            <v>2488.1796800000002</v>
          </cell>
          <cell r="AD340">
            <v>654670.12134760653</v>
          </cell>
          <cell r="AE340">
            <v>24687.064539999999</v>
          </cell>
        </row>
        <row r="341">
          <cell r="D341">
            <v>333983.11921000003</v>
          </cell>
          <cell r="E341">
            <v>9172.6189100000029</v>
          </cell>
          <cell r="J341">
            <v>209718.13891999994</v>
          </cell>
          <cell r="K341">
            <v>11777.184679999998</v>
          </cell>
          <cell r="P341">
            <v>72748.655651809982</v>
          </cell>
          <cell r="Q341">
            <v>2379.70894</v>
          </cell>
          <cell r="AD341">
            <v>660201.51435212465</v>
          </cell>
          <cell r="AE341">
            <v>24257.899060000003</v>
          </cell>
        </row>
        <row r="342">
          <cell r="D342">
            <v>332426.05510000011</v>
          </cell>
          <cell r="E342">
            <v>9875.0149699999984</v>
          </cell>
          <cell r="J342">
            <v>209252.31804000004</v>
          </cell>
          <cell r="K342">
            <v>12601.060309999999</v>
          </cell>
          <cell r="P342">
            <v>73014.952529399976</v>
          </cell>
          <cell r="Q342">
            <v>2441.3058599999999</v>
          </cell>
          <cell r="AD342">
            <v>658529.29688050912</v>
          </cell>
          <cell r="AE342">
            <v>25934.951449999997</v>
          </cell>
        </row>
        <row r="343">
          <cell r="D343">
            <v>337008.07684999995</v>
          </cell>
          <cell r="E343">
            <v>10067.482050000002</v>
          </cell>
          <cell r="J343">
            <v>209023.04306999999</v>
          </cell>
          <cell r="K343">
            <v>13568.849730000002</v>
          </cell>
          <cell r="P343">
            <v>73425.191328459987</v>
          </cell>
          <cell r="Q343">
            <v>2472.5423299999998</v>
          </cell>
          <cell r="AD343">
            <v>663487.7946022125</v>
          </cell>
          <cell r="AE343">
            <v>27157.668340000004</v>
          </cell>
        </row>
        <row r="344">
          <cell r="D344">
            <v>336602.04312000005</v>
          </cell>
          <cell r="E344">
            <v>10675.289279999999</v>
          </cell>
          <cell r="J344">
            <v>208743.42351999998</v>
          </cell>
          <cell r="K344">
            <v>14370.307889999998</v>
          </cell>
          <cell r="P344">
            <v>73832.654097099992</v>
          </cell>
          <cell r="Q344">
            <v>2473.6805700000004</v>
          </cell>
          <cell r="AD344">
            <v>663464.63835999998</v>
          </cell>
          <cell r="AE344">
            <v>28593.579740000001</v>
          </cell>
        </row>
        <row r="345">
          <cell r="D345">
            <v>340826.82017000002</v>
          </cell>
          <cell r="E345">
            <v>11331.090129999999</v>
          </cell>
          <cell r="J345">
            <v>208470.23514999993</v>
          </cell>
          <cell r="K345">
            <v>15432.189270000003</v>
          </cell>
          <cell r="P345">
            <v>74133.385352079989</v>
          </cell>
          <cell r="Q345">
            <v>2566.3034200000002</v>
          </cell>
          <cell r="AD345">
            <v>667880.0484664985</v>
          </cell>
          <cell r="AE345">
            <v>30471.591659999998</v>
          </cell>
        </row>
        <row r="346">
          <cell r="D346">
            <v>341234.95592999994</v>
          </cell>
          <cell r="E346">
            <v>11533.303490000002</v>
          </cell>
          <cell r="J346">
            <v>208390.92007999995</v>
          </cell>
          <cell r="K346">
            <v>15797.19882</v>
          </cell>
          <cell r="P346">
            <v>74715.978718879982</v>
          </cell>
          <cell r="Q346">
            <v>2605.4532000000004</v>
          </cell>
          <cell r="AD346">
            <v>668949.65200594033</v>
          </cell>
          <cell r="AE346">
            <v>31111.24077</v>
          </cell>
        </row>
        <row r="347">
          <cell r="D347">
            <v>343485.57844999997</v>
          </cell>
          <cell r="E347">
            <v>11901.489189999998</v>
          </cell>
          <cell r="J347">
            <v>207395.89334999997</v>
          </cell>
          <cell r="K347">
            <v>15974.106359999998</v>
          </cell>
          <cell r="P347">
            <v>75554.976031400016</v>
          </cell>
          <cell r="Q347">
            <v>2643.2395699999997</v>
          </cell>
          <cell r="AD347">
            <v>670915.2141366906</v>
          </cell>
          <cell r="AE347">
            <v>31708.19255</v>
          </cell>
        </row>
        <row r="348">
          <cell r="D348">
            <v>341425.58469000005</v>
          </cell>
          <cell r="E348">
            <v>12963.533200000002</v>
          </cell>
          <cell r="J348">
            <v>206696.24946999998</v>
          </cell>
          <cell r="K348">
            <v>15876.694450000001</v>
          </cell>
          <cell r="P348">
            <v>76091.36332039001</v>
          </cell>
          <cell r="Q348">
            <v>2716.6977099999999</v>
          </cell>
          <cell r="AD348">
            <v>668701.15905720252</v>
          </cell>
          <cell r="AE348">
            <v>32883.607230000001</v>
          </cell>
        </row>
        <row r="349">
          <cell r="D349">
            <v>342653.76336999994</v>
          </cell>
          <cell r="E349">
            <v>12442.21686</v>
          </cell>
          <cell r="J349">
            <v>206794.74853999991</v>
          </cell>
          <cell r="K349">
            <v>16159.046820000001</v>
          </cell>
          <cell r="P349">
            <v>76898.708101219992</v>
          </cell>
          <cell r="Q349">
            <v>2775.0928700000004</v>
          </cell>
          <cell r="AD349">
            <v>670987.10975999362</v>
          </cell>
          <cell r="AE349">
            <v>32733.646400000001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O4" t="str">
            <v>consumo</v>
          </cell>
          <cell r="P4" t="str">
            <v>comercial</v>
          </cell>
          <cell r="R4" t="str">
            <v>consumo</v>
          </cell>
          <cell r="S4" t="str">
            <v>comercial</v>
          </cell>
          <cell r="U4" t="str">
            <v>consumo</v>
          </cell>
          <cell r="V4" t="str">
            <v>comercial</v>
          </cell>
        </row>
        <row r="168">
          <cell r="U168">
            <v>100</v>
          </cell>
        </row>
        <row r="169">
          <cell r="U169">
            <v>109.12513594559714</v>
          </cell>
        </row>
        <row r="170">
          <cell r="U170">
            <v>108.41700289070897</v>
          </cell>
          <cell r="W170">
            <v>100</v>
          </cell>
        </row>
        <row r="171">
          <cell r="U171">
            <v>108.04041031442443</v>
          </cell>
          <cell r="W171">
            <v>100.25518333173828</v>
          </cell>
        </row>
        <row r="172">
          <cell r="U172">
            <v>116.17110114447435</v>
          </cell>
          <cell r="W172">
            <v>105.3823811649189</v>
          </cell>
        </row>
        <row r="173">
          <cell r="U173">
            <v>106.72909423582655</v>
          </cell>
          <cell r="V173">
            <v>100</v>
          </cell>
          <cell r="W173">
            <v>108.51804895259988</v>
          </cell>
        </row>
        <row r="174">
          <cell r="U174">
            <v>114.08291888160036</v>
          </cell>
          <cell r="V174">
            <v>111.77795805566953</v>
          </cell>
          <cell r="W174">
            <v>110.92088292402779</v>
          </cell>
        </row>
        <row r="175">
          <cell r="U175">
            <v>118.61777329824845</v>
          </cell>
          <cell r="V175">
            <v>115.10993299503261</v>
          </cell>
          <cell r="W175">
            <v>111.71982765977479</v>
          </cell>
        </row>
        <row r="176">
          <cell r="U176">
            <v>119.19345414527203</v>
          </cell>
          <cell r="V176">
            <v>116.9365690354762</v>
          </cell>
          <cell r="W176">
            <v>116.98696567833842</v>
          </cell>
        </row>
        <row r="177">
          <cell r="U177">
            <v>122.93632001330512</v>
          </cell>
          <cell r="V177">
            <v>121.33068863845587</v>
          </cell>
          <cell r="W177">
            <v>116.81004991823276</v>
          </cell>
        </row>
        <row r="178">
          <cell r="U178">
            <v>123.36532862045343</v>
          </cell>
          <cell r="V178">
            <v>121.57058658109779</v>
          </cell>
          <cell r="W178">
            <v>123.71315735826822</v>
          </cell>
        </row>
        <row r="179">
          <cell r="U179">
            <v>119.32047469102405</v>
          </cell>
          <cell r="V179">
            <v>121.23440314847895</v>
          </cell>
          <cell r="W179">
            <v>115.7330620679485</v>
          </cell>
        </row>
        <row r="180">
          <cell r="U180">
            <v>113.00940465989453</v>
          </cell>
          <cell r="V180">
            <v>122.66302860083252</v>
          </cell>
          <cell r="W180">
            <v>113.26937601299025</v>
          </cell>
        </row>
        <row r="181">
          <cell r="U181">
            <v>116.23436313309743</v>
          </cell>
          <cell r="V181">
            <v>129.35782187566963</v>
          </cell>
          <cell r="W181">
            <v>118.89503562802544</v>
          </cell>
        </row>
        <row r="182">
          <cell r="U182">
            <v>110.03281134044731</v>
          </cell>
          <cell r="V182">
            <v>123.9729204836157</v>
          </cell>
          <cell r="W182">
            <v>115.70083520261885</v>
          </cell>
        </row>
        <row r="183">
          <cell r="U183">
            <v>110.4982531008505</v>
          </cell>
          <cell r="V183">
            <v>125.07961604491311</v>
          </cell>
          <cell r="W183">
            <v>114.60010184929419</v>
          </cell>
        </row>
        <row r="184">
          <cell r="U184">
            <v>109.34851661002965</v>
          </cell>
          <cell r="V184">
            <v>129.78846389090452</v>
          </cell>
          <cell r="W184">
            <v>113.18688432713988</v>
          </cell>
        </row>
        <row r="185">
          <cell r="U185">
            <v>96.008374623882389</v>
          </cell>
          <cell r="V185">
            <v>115.33996525997753</v>
          </cell>
          <cell r="W185">
            <v>104.06864757063678</v>
          </cell>
        </row>
        <row r="186">
          <cell r="U186">
            <v>99.551484874476785</v>
          </cell>
          <cell r="V186">
            <v>124.93777238389174</v>
          </cell>
          <cell r="W186">
            <v>105.06824398469554</v>
          </cell>
        </row>
        <row r="187">
          <cell r="U187">
            <v>102.23521211443263</v>
          </cell>
          <cell r="V187">
            <v>127.18883457003767</v>
          </cell>
          <cell r="W187">
            <v>103.85781734373676</v>
          </cell>
        </row>
        <row r="188">
          <cell r="U188">
            <v>98.676763576252256</v>
          </cell>
          <cell r="V188">
            <v>129.30679036751766</v>
          </cell>
          <cell r="W188">
            <v>100.08965914985428</v>
          </cell>
        </row>
        <row r="189">
          <cell r="U189">
            <v>97.31899067096019</v>
          </cell>
          <cell r="V189">
            <v>131.67347441131531</v>
          </cell>
          <cell r="W189">
            <v>104.14508571386678</v>
          </cell>
        </row>
        <row r="190">
          <cell r="U190">
            <v>93.946160281760186</v>
          </cell>
          <cell r="V190">
            <v>124.08254009195387</v>
          </cell>
          <cell r="W190">
            <v>100.36331833206556</v>
          </cell>
        </row>
        <row r="191">
          <cell r="U191">
            <v>88.291614315233687</v>
          </cell>
          <cell r="V191">
            <v>112.56984214758062</v>
          </cell>
          <cell r="W191">
            <v>96.787075377109048</v>
          </cell>
        </row>
        <row r="192">
          <cell r="U192">
            <v>86.960985756362192</v>
          </cell>
          <cell r="V192">
            <v>114.7067630332408</v>
          </cell>
          <cell r="W192">
            <v>98.459667363318999</v>
          </cell>
        </row>
        <row r="193">
          <cell r="U193">
            <v>82.245355589186573</v>
          </cell>
          <cell r="V193">
            <v>110.51616736551428</v>
          </cell>
          <cell r="W193">
            <v>94.316979614567401</v>
          </cell>
        </row>
        <row r="194">
          <cell r="U194">
            <v>77.390927746744524</v>
          </cell>
          <cell r="V194">
            <v>96.600826439122201</v>
          </cell>
          <cell r="W194">
            <v>90.469083149177493</v>
          </cell>
        </row>
        <row r="195">
          <cell r="U195">
            <v>77.20952155942868</v>
          </cell>
          <cell r="V195">
            <v>95.728009355938113</v>
          </cell>
          <cell r="W195">
            <v>89.43741360607747</v>
          </cell>
        </row>
        <row r="196">
          <cell r="U196">
            <v>73.895388919417044</v>
          </cell>
          <cell r="V196">
            <v>90.23987744352624</v>
          </cell>
          <cell r="W196">
            <v>87.5538937357869</v>
          </cell>
        </row>
        <row r="197">
          <cell r="U197">
            <v>64.494454882421465</v>
          </cell>
          <cell r="V197">
            <v>76.059894239865685</v>
          </cell>
        </row>
        <row r="198">
          <cell r="U198">
            <v>66.577943541174534</v>
          </cell>
          <cell r="V198">
            <v>84.415379157760341</v>
          </cell>
        </row>
        <row r="199">
          <cell r="U199">
            <v>69.789556287175202</v>
          </cell>
          <cell r="V199">
            <v>83.059641045927137</v>
          </cell>
        </row>
        <row r="200">
          <cell r="U200">
            <v>67.996746493346777</v>
          </cell>
          <cell r="V200">
            <v>83.443033238179851</v>
          </cell>
        </row>
        <row r="201">
          <cell r="U201">
            <v>70.570280588715889</v>
          </cell>
          <cell r="V201">
            <v>81.966247397377174</v>
          </cell>
        </row>
        <row r="202">
          <cell r="U202">
            <v>66.771383781928307</v>
          </cell>
          <cell r="V202">
            <v>75.615836910588541</v>
          </cell>
        </row>
        <row r="203">
          <cell r="U203">
            <v>65.053788454104861</v>
          </cell>
          <cell r="V203">
            <v>72.699349488092864</v>
          </cell>
        </row>
        <row r="204">
          <cell r="U204">
            <v>66.410385843850094</v>
          </cell>
          <cell r="V204">
            <v>77.546026374003816</v>
          </cell>
        </row>
        <row r="205">
          <cell r="U205">
            <v>65.769428692759263</v>
          </cell>
          <cell r="V205">
            <v>75.103461570932069</v>
          </cell>
        </row>
        <row r="206">
          <cell r="U206">
            <v>66.038311128382759</v>
          </cell>
          <cell r="V206">
            <v>75.184154864224041</v>
          </cell>
        </row>
        <row r="207">
          <cell r="U207">
            <v>68.359612496572012</v>
          </cell>
          <cell r="V207">
            <v>77.711302553888601</v>
          </cell>
        </row>
        <row r="208">
          <cell r="U208">
            <v>68.179345702518063</v>
          </cell>
          <cell r="V208">
            <v>71.51552818556442</v>
          </cell>
        </row>
        <row r="209">
          <cell r="V209">
            <v>61.634887103027538</v>
          </cell>
        </row>
        <row r="210">
          <cell r="V210">
            <v>69.499583429123646</v>
          </cell>
        </row>
        <row r="211">
          <cell r="V211">
            <v>71.609803160055591</v>
          </cell>
        </row>
        <row r="212">
          <cell r="V212">
            <v>70.538442360950086</v>
          </cell>
        </row>
        <row r="213">
          <cell r="V213">
            <v>76.569019139377588</v>
          </cell>
        </row>
        <row r="305">
          <cell r="T305">
            <v>100</v>
          </cell>
        </row>
        <row r="306">
          <cell r="T306">
            <v>101.85546029111055</v>
          </cell>
        </row>
        <row r="307">
          <cell r="T307">
            <v>101.47398015512333</v>
          </cell>
        </row>
        <row r="308">
          <cell r="T308">
            <v>105.27691659518881</v>
          </cell>
        </row>
        <row r="309">
          <cell r="T309">
            <v>119.83632845498693</v>
          </cell>
        </row>
        <row r="310">
          <cell r="T310">
            <v>122.42519600500412</v>
          </cell>
        </row>
        <row r="311">
          <cell r="S311">
            <v>100</v>
          </cell>
          <cell r="T311">
            <v>121.7528512130541</v>
          </cell>
        </row>
        <row r="312">
          <cell r="R312">
            <v>100</v>
          </cell>
          <cell r="S312">
            <v>105.84958458222651</v>
          </cell>
          <cell r="T312">
            <v>119.3138703751257</v>
          </cell>
        </row>
        <row r="313">
          <cell r="R313">
            <v>133.94035983841783</v>
          </cell>
          <cell r="S313">
            <v>114.83465330364864</v>
          </cell>
          <cell r="T313">
            <v>116.42897372077815</v>
          </cell>
        </row>
        <row r="314">
          <cell r="R314">
            <v>160.87946086092711</v>
          </cell>
          <cell r="S314">
            <v>116.98092119437815</v>
          </cell>
          <cell r="T314">
            <v>111.90365781874361</v>
          </cell>
        </row>
        <row r="315">
          <cell r="R315">
            <v>200.34087028205033</v>
          </cell>
          <cell r="S315">
            <v>117.43726905481584</v>
          </cell>
          <cell r="T315">
            <v>107.67520955480445</v>
          </cell>
        </row>
        <row r="316">
          <cell r="R316">
            <v>209.83332997728303</v>
          </cell>
          <cell r="S316">
            <v>119.77904999311065</v>
          </cell>
          <cell r="T316">
            <v>108.20269014845645</v>
          </cell>
        </row>
        <row r="317">
          <cell r="R317">
            <v>206.74700061473695</v>
          </cell>
          <cell r="S317">
            <v>113.54890076015364</v>
          </cell>
          <cell r="T317">
            <v>102.32612091473077</v>
          </cell>
        </row>
        <row r="318">
          <cell r="R318">
            <v>215.12157047027097</v>
          </cell>
          <cell r="S318">
            <v>116.46713406107212</v>
          </cell>
          <cell r="T318">
            <v>110.23994922554591</v>
          </cell>
        </row>
        <row r="319">
          <cell r="R319">
            <v>210.6415898573197</v>
          </cell>
          <cell r="S319">
            <v>111.97636008054627</v>
          </cell>
          <cell r="T319">
            <v>112.79288286205058</v>
          </cell>
        </row>
        <row r="320">
          <cell r="R320">
            <v>199.02122850021252</v>
          </cell>
          <cell r="S320">
            <v>111.04241141123872</v>
          </cell>
          <cell r="T320">
            <v>111.60437113490029</v>
          </cell>
        </row>
        <row r="321">
          <cell r="R321">
            <v>197.07511341444749</v>
          </cell>
          <cell r="S321">
            <v>112.00587632215348</v>
          </cell>
          <cell r="T321">
            <v>111.72262041794036</v>
          </cell>
        </row>
        <row r="322">
          <cell r="R322">
            <v>188.44968973897721</v>
          </cell>
          <cell r="S322">
            <v>112.58888018399745</v>
          </cell>
          <cell r="T322">
            <v>112.57202675534295</v>
          </cell>
        </row>
        <row r="323">
          <cell r="R323">
            <v>179.9915271298604</v>
          </cell>
          <cell r="S323">
            <v>107.59939146391879</v>
          </cell>
          <cell r="T323">
            <v>110.45339208035301</v>
          </cell>
        </row>
        <row r="324">
          <cell r="R324">
            <v>174.72518258184934</v>
          </cell>
          <cell r="S324">
            <v>108.6983848864777</v>
          </cell>
          <cell r="T324">
            <v>108.01260747821802</v>
          </cell>
        </row>
        <row r="325">
          <cell r="R325">
            <v>169.0980149909723</v>
          </cell>
          <cell r="S325">
            <v>106.80102024463056</v>
          </cell>
          <cell r="T325">
            <v>104.7947938090085</v>
          </cell>
        </row>
        <row r="326">
          <cell r="R326">
            <v>165.50818471100013</v>
          </cell>
          <cell r="S326">
            <v>100.41472279241457</v>
          </cell>
          <cell r="T326">
            <v>101.68699015461303</v>
          </cell>
        </row>
        <row r="327">
          <cell r="R327">
            <v>160.90886393338087</v>
          </cell>
          <cell r="S327">
            <v>101.99792588039109</v>
          </cell>
          <cell r="T327">
            <v>100.25514613213942</v>
          </cell>
        </row>
        <row r="328">
          <cell r="R328">
            <v>156.54373306229812</v>
          </cell>
          <cell r="S328">
            <v>100.81005197108459</v>
          </cell>
          <cell r="T328">
            <v>100.16471379242226</v>
          </cell>
        </row>
        <row r="329">
          <cell r="R329">
            <v>144.97022073764626</v>
          </cell>
          <cell r="S329">
            <v>92.933710882726729</v>
          </cell>
          <cell r="T329">
            <v>96.918429639989583</v>
          </cell>
        </row>
        <row r="330">
          <cell r="R330">
            <v>148.04434939275865</v>
          </cell>
          <cell r="S330">
            <v>101.50032573401353</v>
          </cell>
          <cell r="T330">
            <v>96.763706821921645</v>
          </cell>
        </row>
        <row r="331">
          <cell r="R331">
            <v>147.75040366693989</v>
          </cell>
          <cell r="S331">
            <v>96.182630999598317</v>
          </cell>
          <cell r="T331">
            <v>93.522187674849917</v>
          </cell>
        </row>
        <row r="332">
          <cell r="O332">
            <v>100</v>
          </cell>
          <cell r="R332">
            <v>143.97837794691577</v>
          </cell>
          <cell r="S332">
            <v>90.227939863100843</v>
          </cell>
          <cell r="T332">
            <v>90.214763313519725</v>
          </cell>
        </row>
        <row r="333">
          <cell r="O333">
            <v>101.63474293989223</v>
          </cell>
          <cell r="R333">
            <v>146.33205431537434</v>
          </cell>
          <cell r="S333">
            <v>87.989310545937116</v>
          </cell>
          <cell r="T333">
            <v>88.469223923199493</v>
          </cell>
        </row>
        <row r="334">
          <cell r="O334">
            <v>103.28044486151886</v>
          </cell>
          <cell r="R334">
            <v>148.70150924797358</v>
          </cell>
          <cell r="S334">
            <v>85.800567524333047</v>
          </cell>
          <cell r="T334">
            <v>86.318888640790973</v>
          </cell>
        </row>
        <row r="335">
          <cell r="O335">
            <v>106.12648306694715</v>
          </cell>
          <cell r="S335">
            <v>81.326987220609595</v>
          </cell>
          <cell r="T335">
            <v>84.217313356038716</v>
          </cell>
        </row>
        <row r="336">
          <cell r="O336">
            <v>108.17564997835605</v>
          </cell>
          <cell r="S336">
            <v>77.647073004673601</v>
          </cell>
          <cell r="T336">
            <v>83.414772419099876</v>
          </cell>
        </row>
        <row r="337">
          <cell r="O337">
            <v>108.95183321601274</v>
          </cell>
          <cell r="S337">
            <v>76.311368195185565</v>
          </cell>
          <cell r="T337">
            <v>81.243034468495722</v>
          </cell>
        </row>
        <row r="338">
          <cell r="O338">
            <v>112.05472456241625</v>
          </cell>
          <cell r="S338">
            <v>74.517088001719301</v>
          </cell>
          <cell r="T338">
            <v>80.85760129643748</v>
          </cell>
        </row>
        <row r="339">
          <cell r="O339">
            <v>116.22547613808018</v>
          </cell>
          <cell r="S339">
            <v>74.994593736616309</v>
          </cell>
        </row>
        <row r="340">
          <cell r="O340">
            <v>123.39168969982769</v>
          </cell>
          <cell r="S340">
            <v>73.046135369853687</v>
          </cell>
        </row>
        <row r="341">
          <cell r="O341">
            <v>125.02674301820792</v>
          </cell>
          <cell r="P341">
            <v>100</v>
          </cell>
          <cell r="Q341">
            <v>100</v>
          </cell>
          <cell r="S341">
            <v>68.515809616115149</v>
          </cell>
        </row>
        <row r="342">
          <cell r="O342">
            <v>134.07081209071532</v>
          </cell>
          <cell r="P342">
            <v>108.16179171125316</v>
          </cell>
          <cell r="Q342">
            <v>102.21426651347862</v>
          </cell>
          <cell r="S342">
            <v>74.10792728626123</v>
          </cell>
        </row>
        <row r="343">
          <cell r="O343">
            <v>144.5261035650326</v>
          </cell>
          <cell r="P343">
            <v>108.77064916071606</v>
          </cell>
          <cell r="Q343">
            <v>102.94370121117882</v>
          </cell>
          <cell r="S343">
            <v>74.525090897168781</v>
          </cell>
        </row>
        <row r="344">
          <cell r="O344">
            <v>153.26772067162187</v>
          </cell>
          <cell r="P344">
            <v>115.47662187310965</v>
          </cell>
          <cell r="Q344">
            <v>102.42271113300907</v>
          </cell>
        </row>
        <row r="345">
          <cell r="O345">
            <v>164.80899549365128</v>
          </cell>
          <cell r="P345">
            <v>121.05119951621883</v>
          </cell>
          <cell r="Q345">
            <v>105.82671125304989</v>
          </cell>
        </row>
        <row r="346">
          <cell r="O346">
            <v>168.77134812326119</v>
          </cell>
          <cell r="P346">
            <v>123.0640979235949</v>
          </cell>
          <cell r="Q346">
            <v>106.60336581693674</v>
          </cell>
        </row>
        <row r="347">
          <cell r="O347">
            <v>171.4801467960865</v>
          </cell>
          <cell r="P347">
            <v>126.16066366507177</v>
          </cell>
          <cell r="Q347">
            <v>106.94847226559708</v>
          </cell>
        </row>
        <row r="348">
          <cell r="P348">
            <v>138.2478826134795</v>
          </cell>
          <cell r="Q348">
            <v>109.14581331002833</v>
          </cell>
        </row>
        <row r="349">
          <cell r="P349">
            <v>132.21277676652727</v>
          </cell>
          <cell r="Q349">
            <v>110.32136024763477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Cartera"/>
      <sheetName val="COAP"/>
      <sheetName val="Indicadores cartera"/>
      <sheetName val="Depósitos"/>
      <sheetName val="Cartera (Con titularizaciones)"/>
      <sheetName val="Con Titularizaciones (2)"/>
      <sheetName val="Trimestre móvil"/>
      <sheetName val="Mora mensual"/>
      <sheetName val="NPL"/>
      <sheetName val="Sendas"/>
      <sheetName val="Vencida"/>
      <sheetName val="Saldos Medios"/>
      <sheetName val="Mora anual"/>
      <sheetName val="PIB BASE 2000"/>
      <sheetName val="Saldo Cartera Titu"/>
      <sheetName val="Cartera Tips"/>
      <sheetName val="Ind. Calidad titu"/>
      <sheetName val="Cartera (Con titularizacion (2)"/>
      <sheetName val="Resumen"/>
      <sheetName val="Proy vs Obs (2014)"/>
      <sheetName val="PIB BASE 2005"/>
    </sheetNames>
    <sheetDataSet>
      <sheetData sheetId="0" refreshError="1"/>
      <sheetData sheetId="1">
        <row r="5">
          <cell r="D5">
            <v>11084.162690000001</v>
          </cell>
          <cell r="E5">
            <v>411.16813999999999</v>
          </cell>
          <cell r="J5">
            <v>5413.4141299999992</v>
          </cell>
          <cell r="K5">
            <v>538.74158999999997</v>
          </cell>
          <cell r="P5">
            <v>5157.5406700000003</v>
          </cell>
          <cell r="Q5">
            <v>177.55180000000001</v>
          </cell>
        </row>
        <row r="6">
          <cell r="D6">
            <v>11234.421759999999</v>
          </cell>
          <cell r="E6">
            <v>477.61451</v>
          </cell>
          <cell r="J6">
            <v>5645.6335900000004</v>
          </cell>
          <cell r="K6">
            <v>625.27143000000001</v>
          </cell>
          <cell r="P6">
            <v>5363.6297500000001</v>
          </cell>
          <cell r="Q6">
            <v>178.73762999999997</v>
          </cell>
        </row>
        <row r="7">
          <cell r="D7">
            <v>11507.894079999998</v>
          </cell>
          <cell r="E7">
            <v>511.89638000000002</v>
          </cell>
          <cell r="J7">
            <v>5714.4182600000004</v>
          </cell>
          <cell r="K7">
            <v>664.7952600000001</v>
          </cell>
          <cell r="P7">
            <v>5523.703019999999</v>
          </cell>
          <cell r="Q7">
            <v>188.20359999999997</v>
          </cell>
        </row>
        <row r="8">
          <cell r="D8">
            <v>12066.986220000001</v>
          </cell>
          <cell r="E8">
            <v>509.42082999999997</v>
          </cell>
          <cell r="J8">
            <v>5828.1441399999994</v>
          </cell>
          <cell r="K8">
            <v>634.7998</v>
          </cell>
          <cell r="P8">
            <v>5725.0240600000006</v>
          </cell>
          <cell r="Q8">
            <v>194.02645999999999</v>
          </cell>
        </row>
        <row r="9">
          <cell r="D9">
            <v>12371.750620000001</v>
          </cell>
          <cell r="E9">
            <v>531.89046000000008</v>
          </cell>
          <cell r="J9">
            <v>5970.7463700000008</v>
          </cell>
          <cell r="K9">
            <v>704.00343999999996</v>
          </cell>
          <cell r="P9">
            <v>5877.3538000000008</v>
          </cell>
          <cell r="Q9">
            <v>205.80511999999999</v>
          </cell>
        </row>
        <row r="10">
          <cell r="D10">
            <v>12803.208479999999</v>
          </cell>
          <cell r="E10">
            <v>533.74045000000001</v>
          </cell>
          <cell r="J10">
            <v>6077.1305299999995</v>
          </cell>
          <cell r="K10">
            <v>722.78708000000006</v>
          </cell>
          <cell r="P10">
            <v>6057.1458099999991</v>
          </cell>
          <cell r="Q10">
            <v>199.86291999999997</v>
          </cell>
        </row>
        <row r="11">
          <cell r="D11">
            <v>13231.280510000001</v>
          </cell>
          <cell r="E11">
            <v>529.12972000000002</v>
          </cell>
          <cell r="J11">
            <v>6141.0301099999997</v>
          </cell>
          <cell r="K11">
            <v>699.1415199999999</v>
          </cell>
          <cell r="P11">
            <v>6230.97894</v>
          </cell>
          <cell r="Q11">
            <v>217.34537000000003</v>
          </cell>
        </row>
        <row r="12">
          <cell r="D12">
            <v>13740.45465</v>
          </cell>
          <cell r="E12">
            <v>641.29951999999992</v>
          </cell>
          <cell r="J12">
            <v>6227.5415399999993</v>
          </cell>
          <cell r="K12">
            <v>780.72465999999986</v>
          </cell>
          <cell r="P12">
            <v>6271.7224499999993</v>
          </cell>
          <cell r="Q12">
            <v>212.57915</v>
          </cell>
        </row>
        <row r="13">
          <cell r="D13">
            <v>14246.97473</v>
          </cell>
          <cell r="E13">
            <v>662.50680999999986</v>
          </cell>
          <cell r="J13">
            <v>6325.7461800000001</v>
          </cell>
          <cell r="K13">
            <v>785.93738999999994</v>
          </cell>
          <cell r="P13">
            <v>6496.9663200000005</v>
          </cell>
          <cell r="Q13">
            <v>224.67818</v>
          </cell>
        </row>
        <row r="14">
          <cell r="D14">
            <v>14763.52649</v>
          </cell>
          <cell r="E14">
            <v>649.97139000000016</v>
          </cell>
          <cell r="J14">
            <v>6472.4305300000015</v>
          </cell>
          <cell r="K14">
            <v>779.23711000000003</v>
          </cell>
          <cell r="P14">
            <v>6687.4220900000009</v>
          </cell>
          <cell r="Q14">
            <v>227.71375999999998</v>
          </cell>
        </row>
        <row r="15">
          <cell r="D15">
            <v>15161.708990000001</v>
          </cell>
          <cell r="E15">
            <v>703.51071000000013</v>
          </cell>
          <cell r="J15">
            <v>6591.4236300000002</v>
          </cell>
          <cell r="K15">
            <v>797.70905000000016</v>
          </cell>
          <cell r="P15">
            <v>6895.5345899999993</v>
          </cell>
          <cell r="Q15">
            <v>236.63223000000005</v>
          </cell>
        </row>
        <row r="16">
          <cell r="D16">
            <v>15643.494769999999</v>
          </cell>
          <cell r="E16">
            <v>725.00083999999993</v>
          </cell>
          <cell r="J16">
            <v>6690.6694599999992</v>
          </cell>
          <cell r="K16">
            <v>828.64086000000009</v>
          </cell>
          <cell r="P16">
            <v>7049.7487199999996</v>
          </cell>
          <cell r="Q16">
            <v>250.81978000000007</v>
          </cell>
        </row>
        <row r="17">
          <cell r="D17">
            <v>16081.659520000001</v>
          </cell>
          <cell r="E17">
            <v>656.73165999999992</v>
          </cell>
          <cell r="J17">
            <v>6735.1318300000003</v>
          </cell>
          <cell r="K17">
            <v>821.23487</v>
          </cell>
          <cell r="P17">
            <v>7265.1810699999996</v>
          </cell>
          <cell r="Q17">
            <v>251.12441999999999</v>
          </cell>
        </row>
        <row r="18">
          <cell r="D18">
            <v>16370.864029999999</v>
          </cell>
          <cell r="E18">
            <v>759.31187999999997</v>
          </cell>
          <cell r="J18">
            <v>6892.3545299999996</v>
          </cell>
          <cell r="K18">
            <v>883.74904000000015</v>
          </cell>
          <cell r="P18">
            <v>7469.316029999999</v>
          </cell>
          <cell r="Q18">
            <v>276.49345</v>
          </cell>
        </row>
        <row r="19">
          <cell r="D19">
            <v>16628.831340000001</v>
          </cell>
          <cell r="E19">
            <v>806.2290999999999</v>
          </cell>
          <cell r="J19">
            <v>6983.8367400000006</v>
          </cell>
          <cell r="K19">
            <v>929.75645999999995</v>
          </cell>
          <cell r="P19">
            <v>7650.0689999999977</v>
          </cell>
          <cell r="Q19">
            <v>282.94511999999997</v>
          </cell>
        </row>
        <row r="20">
          <cell r="D20">
            <v>17066.407740000002</v>
          </cell>
          <cell r="E20">
            <v>809.17201999999997</v>
          </cell>
          <cell r="J20">
            <v>7068.8791500000007</v>
          </cell>
          <cell r="K20">
            <v>946.91954999999996</v>
          </cell>
          <cell r="P20">
            <v>7854.8237800000015</v>
          </cell>
          <cell r="Q20">
            <v>292.03141999999997</v>
          </cell>
        </row>
        <row r="21">
          <cell r="D21">
            <v>17302</v>
          </cell>
          <cell r="E21">
            <v>895.77895999999998</v>
          </cell>
          <cell r="J21">
            <v>7166.5109399999965</v>
          </cell>
          <cell r="K21">
            <v>994.33780999999999</v>
          </cell>
          <cell r="P21">
            <v>8027.5465300000005</v>
          </cell>
          <cell r="Q21">
            <v>307.19289000000003</v>
          </cell>
        </row>
        <row r="22">
          <cell r="D22">
            <v>17694.36591</v>
          </cell>
          <cell r="E22">
            <v>924.85888</v>
          </cell>
          <cell r="J22">
            <v>7198.3922000000011</v>
          </cell>
          <cell r="K22">
            <v>983.24601999999993</v>
          </cell>
          <cell r="P22">
            <v>8290.726999999999</v>
          </cell>
          <cell r="Q22">
            <v>322.63806</v>
          </cell>
        </row>
        <row r="23">
          <cell r="D23">
            <v>17981.851280000003</v>
          </cell>
          <cell r="E23">
            <v>903.9396999999999</v>
          </cell>
          <cell r="J23">
            <v>7227.9785699999993</v>
          </cell>
          <cell r="K23">
            <v>988.03819000000021</v>
          </cell>
          <cell r="P23">
            <v>8528.1091700000015</v>
          </cell>
          <cell r="Q23">
            <v>336.47764000000001</v>
          </cell>
        </row>
        <row r="24">
          <cell r="D24">
            <v>18206.78469</v>
          </cell>
          <cell r="E24">
            <v>1012.8559299999999</v>
          </cell>
          <cell r="J24">
            <v>7345.5397699999994</v>
          </cell>
          <cell r="K24">
            <v>1018.5945999999999</v>
          </cell>
          <cell r="P24">
            <v>8788.177950000003</v>
          </cell>
          <cell r="Q24">
            <v>350.67154999999997</v>
          </cell>
        </row>
        <row r="25">
          <cell r="D25">
            <v>18426.463779999998</v>
          </cell>
          <cell r="E25">
            <v>1104.89159</v>
          </cell>
          <cell r="J25">
            <v>7418.3198300000022</v>
          </cell>
          <cell r="K25">
            <v>1047.7518999999998</v>
          </cell>
          <cell r="P25">
            <v>9041.3166899999978</v>
          </cell>
          <cell r="Q25">
            <v>364.25690999999995</v>
          </cell>
        </row>
        <row r="26">
          <cell r="D26">
            <v>18703.253419999997</v>
          </cell>
          <cell r="E26">
            <v>1088.7846399999999</v>
          </cell>
          <cell r="J26">
            <v>7505.3570400000017</v>
          </cell>
          <cell r="K26">
            <v>1063.2051900000001</v>
          </cell>
          <cell r="P26">
            <v>9286.2702000000008</v>
          </cell>
          <cell r="Q26">
            <v>389.61253000000005</v>
          </cell>
        </row>
        <row r="27">
          <cell r="D27">
            <v>18828.630300000004</v>
          </cell>
          <cell r="E27">
            <v>1191.3719699999999</v>
          </cell>
          <cell r="J27">
            <v>7496.0020200000017</v>
          </cell>
          <cell r="K27">
            <v>1087.5660700000001</v>
          </cell>
          <cell r="P27">
            <v>9476.0937500000018</v>
          </cell>
          <cell r="Q27">
            <v>410.04505999999992</v>
          </cell>
        </row>
        <row r="28">
          <cell r="D28">
            <v>19485.429629999999</v>
          </cell>
          <cell r="E28">
            <v>1253.68552</v>
          </cell>
          <cell r="J28">
            <v>7385.9305099999992</v>
          </cell>
          <cell r="K28">
            <v>1100.2679400000002</v>
          </cell>
          <cell r="P28">
            <v>9731.0553099999997</v>
          </cell>
          <cell r="Q28">
            <v>444.00468999999993</v>
          </cell>
        </row>
        <row r="29">
          <cell r="D29">
            <v>20911.6914</v>
          </cell>
          <cell r="E29">
            <v>1187.63572</v>
          </cell>
          <cell r="J29">
            <v>6781.9526299999998</v>
          </cell>
          <cell r="K29">
            <v>879.57236</v>
          </cell>
          <cell r="P29">
            <v>9977.0954099999981</v>
          </cell>
          <cell r="Q29">
            <v>468.36722999999859</v>
          </cell>
        </row>
        <row r="30">
          <cell r="D30">
            <v>21077.015980000004</v>
          </cell>
          <cell r="E30">
            <v>1370.1327499999998</v>
          </cell>
          <cell r="J30">
            <v>6988.0017599999992</v>
          </cell>
          <cell r="K30">
            <v>879.57231000000047</v>
          </cell>
          <cell r="P30">
            <v>10203.728889999999</v>
          </cell>
          <cell r="Q30">
            <v>507.85286999999994</v>
          </cell>
        </row>
        <row r="31">
          <cell r="D31">
            <v>21385.49727</v>
          </cell>
          <cell r="E31">
            <v>1380.49629</v>
          </cell>
          <cell r="J31">
            <v>7165.5648699999983</v>
          </cell>
          <cell r="K31">
            <v>977.65908999999999</v>
          </cell>
          <cell r="P31">
            <v>10418.015600000001</v>
          </cell>
          <cell r="Q31">
            <v>534.68079999999998</v>
          </cell>
        </row>
        <row r="32">
          <cell r="D32">
            <v>21589.979070000001</v>
          </cell>
          <cell r="E32">
            <v>1396.0562199999999</v>
          </cell>
          <cell r="J32">
            <v>7285.696899999999</v>
          </cell>
          <cell r="K32">
            <v>1053.6412</v>
          </cell>
          <cell r="P32">
            <v>10652.597300000001</v>
          </cell>
          <cell r="Q32">
            <v>570.19793000000004</v>
          </cell>
        </row>
        <row r="33">
          <cell r="D33">
            <v>21734.028549999992</v>
          </cell>
          <cell r="E33">
            <v>1468.6465000000003</v>
          </cell>
          <cell r="J33">
            <v>7264.2352300000002</v>
          </cell>
          <cell r="K33">
            <v>958.53727000000015</v>
          </cell>
          <cell r="P33">
            <v>10917.107319999999</v>
          </cell>
          <cell r="Q33">
            <v>588.46635000000015</v>
          </cell>
        </row>
        <row r="34">
          <cell r="D34">
            <v>22207.357319999999</v>
          </cell>
          <cell r="E34">
            <v>1473.2294999999997</v>
          </cell>
          <cell r="J34">
            <v>7425.6899799999992</v>
          </cell>
          <cell r="K34">
            <v>959.12590999999998</v>
          </cell>
          <cell r="P34">
            <v>11188.833840000001</v>
          </cell>
          <cell r="Q34">
            <v>639.09472000000005</v>
          </cell>
        </row>
        <row r="35">
          <cell r="D35">
            <v>22852.379909999996</v>
          </cell>
          <cell r="E35">
            <v>1415.94631</v>
          </cell>
          <cell r="J35">
            <v>7612.3735299999989</v>
          </cell>
          <cell r="K35">
            <v>954.54847000000007</v>
          </cell>
          <cell r="P35">
            <v>11438.7137</v>
          </cell>
          <cell r="Q35">
            <v>676.12543999999991</v>
          </cell>
        </row>
        <row r="36">
          <cell r="D36">
            <v>23205.823519999998</v>
          </cell>
          <cell r="E36">
            <v>1502.13455</v>
          </cell>
          <cell r="J36">
            <v>7753.0286000000024</v>
          </cell>
          <cell r="K36">
            <v>923.17376000000013</v>
          </cell>
          <cell r="P36">
            <v>11731.615570000002</v>
          </cell>
          <cell r="Q36">
            <v>726.17554999999993</v>
          </cell>
        </row>
        <row r="37">
          <cell r="D37">
            <v>23628.860360000002</v>
          </cell>
          <cell r="E37">
            <v>1568.0920999999998</v>
          </cell>
          <cell r="J37">
            <v>7956.2143299999989</v>
          </cell>
          <cell r="K37">
            <v>974.91028000000006</v>
          </cell>
          <cell r="P37">
            <v>11969.750980000003</v>
          </cell>
          <cell r="Q37">
            <v>744.07510999999988</v>
          </cell>
        </row>
        <row r="38">
          <cell r="D38">
            <v>24548.412040000007</v>
          </cell>
          <cell r="E38">
            <v>1569.0705199999998</v>
          </cell>
          <cell r="J38">
            <v>8156.3477400000011</v>
          </cell>
          <cell r="K38">
            <v>959.54499999999996</v>
          </cell>
          <cell r="P38">
            <v>12254.175749999999</v>
          </cell>
          <cell r="Q38">
            <v>758.4744300000001</v>
          </cell>
        </row>
        <row r="39">
          <cell r="D39">
            <v>25270.293470000001</v>
          </cell>
          <cell r="E39">
            <v>1562.3387600000003</v>
          </cell>
          <cell r="J39">
            <v>8321.3742999999995</v>
          </cell>
          <cell r="K39">
            <v>950.91660000000002</v>
          </cell>
          <cell r="P39">
            <v>12540.919830000001</v>
          </cell>
          <cell r="Q39">
            <v>808.11735999999996</v>
          </cell>
        </row>
        <row r="40">
          <cell r="D40">
            <v>25916.285310000003</v>
          </cell>
          <cell r="E40">
            <v>1613.2790699999998</v>
          </cell>
          <cell r="J40">
            <v>8551.3068400000011</v>
          </cell>
          <cell r="K40">
            <v>1020.07755</v>
          </cell>
          <cell r="P40">
            <v>12853.508180000003</v>
          </cell>
          <cell r="Q40">
            <v>831.37219000000005</v>
          </cell>
        </row>
        <row r="41">
          <cell r="D41">
            <v>26517.463409999993</v>
          </cell>
          <cell r="E41">
            <v>1433.2468299999998</v>
          </cell>
          <cell r="J41">
            <v>8649.0250299999989</v>
          </cell>
          <cell r="K41">
            <v>942.86736999999982</v>
          </cell>
          <cell r="P41">
            <v>13219.207410000001</v>
          </cell>
          <cell r="Q41">
            <v>849.46852000000013</v>
          </cell>
        </row>
        <row r="42">
          <cell r="D42">
            <v>25467.34893</v>
          </cell>
          <cell r="E42">
            <v>1515.5727300000001</v>
          </cell>
          <cell r="J42">
            <v>8460.9481099999994</v>
          </cell>
          <cell r="K42">
            <v>956.85044000000005</v>
          </cell>
          <cell r="P42">
            <v>13486.578740000001</v>
          </cell>
          <cell r="Q42">
            <v>896.38633000000004</v>
          </cell>
        </row>
        <row r="43">
          <cell r="D43">
            <v>26886.718509999999</v>
          </cell>
          <cell r="E43">
            <v>1670.7597599999999</v>
          </cell>
          <cell r="J43">
            <v>9189.9727500000008</v>
          </cell>
          <cell r="K43">
            <v>1071.95415</v>
          </cell>
          <cell r="P43">
            <v>13815.611949999999</v>
          </cell>
          <cell r="Q43">
            <v>947.36927999999989</v>
          </cell>
        </row>
        <row r="44">
          <cell r="D44">
            <v>27197.101029999998</v>
          </cell>
          <cell r="E44">
            <v>1825.85915</v>
          </cell>
          <cell r="J44">
            <v>9315.1460999999999</v>
          </cell>
          <cell r="K44">
            <v>1116.1295</v>
          </cell>
          <cell r="P44">
            <v>14134.84736</v>
          </cell>
          <cell r="Q44">
            <v>1008.69151</v>
          </cell>
        </row>
        <row r="45">
          <cell r="D45">
            <v>27582.396659999995</v>
          </cell>
          <cell r="E45">
            <v>1888.65696</v>
          </cell>
          <cell r="J45">
            <v>9489.5742999999984</v>
          </cell>
          <cell r="K45">
            <v>1164.71434</v>
          </cell>
          <cell r="P45">
            <v>14437.395560000003</v>
          </cell>
          <cell r="Q45">
            <v>1036.2751899999998</v>
          </cell>
        </row>
        <row r="46">
          <cell r="D46">
            <v>28139.910379999994</v>
          </cell>
          <cell r="E46">
            <v>1899.69571</v>
          </cell>
          <cell r="J46">
            <v>9728.1269800000009</v>
          </cell>
          <cell r="K46">
            <v>1215.1895</v>
          </cell>
          <cell r="P46">
            <v>14756.111369999999</v>
          </cell>
          <cell r="Q46">
            <v>1072.8300499999998</v>
          </cell>
        </row>
        <row r="47">
          <cell r="D47">
            <v>28009.680259999997</v>
          </cell>
          <cell r="E47">
            <v>1948.7139100000002</v>
          </cell>
          <cell r="J47">
            <v>9698.910079999996</v>
          </cell>
          <cell r="K47">
            <v>1307.1664800000003</v>
          </cell>
          <cell r="P47">
            <v>14940.71003</v>
          </cell>
          <cell r="Q47">
            <v>1063.43371</v>
          </cell>
        </row>
        <row r="48">
          <cell r="D48">
            <v>28105.859889999996</v>
          </cell>
          <cell r="E48">
            <v>2065.89329</v>
          </cell>
          <cell r="J48">
            <v>9700.2715099999987</v>
          </cell>
          <cell r="K48">
            <v>1306.3035199999999</v>
          </cell>
          <cell r="P48">
            <v>15202.452020000001</v>
          </cell>
          <cell r="Q48">
            <v>1094.67311</v>
          </cell>
        </row>
        <row r="49">
          <cell r="D49">
            <v>28202.741110000003</v>
          </cell>
          <cell r="E49">
            <v>2230.7110400000001</v>
          </cell>
          <cell r="J49">
            <v>9811.7040699999998</v>
          </cell>
          <cell r="K49">
            <v>1379.3151200000002</v>
          </cell>
          <cell r="P49">
            <v>15510.509740000001</v>
          </cell>
          <cell r="Q49">
            <v>1176.4258500000001</v>
          </cell>
        </row>
        <row r="50">
          <cell r="D50">
            <v>28780.394010000011</v>
          </cell>
          <cell r="E50">
            <v>2230.89624</v>
          </cell>
          <cell r="J50">
            <v>9766.5655399999996</v>
          </cell>
          <cell r="K50">
            <v>1410.2201499999996</v>
          </cell>
          <cell r="P50">
            <v>15725.250610000001</v>
          </cell>
          <cell r="Q50">
            <v>1265.2891100000002</v>
          </cell>
        </row>
        <row r="51">
          <cell r="D51">
            <v>28763.875369999998</v>
          </cell>
          <cell r="E51">
            <v>2511.2473599999994</v>
          </cell>
          <cell r="J51">
            <v>9783.2181700000001</v>
          </cell>
          <cell r="K51">
            <v>1544.9150800000002</v>
          </cell>
          <cell r="P51">
            <v>15981.917450000001</v>
          </cell>
          <cell r="Q51">
            <v>1367.4280100000001</v>
          </cell>
        </row>
        <row r="52">
          <cell r="D52">
            <v>28647.091750000003</v>
          </cell>
          <cell r="E52">
            <v>2777.6065100000001</v>
          </cell>
          <cell r="J52">
            <v>9692.4891900000039</v>
          </cell>
          <cell r="K52">
            <v>1643.78045</v>
          </cell>
          <cell r="P52">
            <v>16228.081040000001</v>
          </cell>
          <cell r="Q52">
            <v>1485.3136800000002</v>
          </cell>
        </row>
        <row r="53">
          <cell r="D53">
            <v>28188.03444000001</v>
          </cell>
          <cell r="E53">
            <v>2475.4037999999991</v>
          </cell>
          <cell r="J53">
            <v>9531.1916999999994</v>
          </cell>
          <cell r="K53">
            <v>1615.9423899999997</v>
          </cell>
          <cell r="P53">
            <v>16377.316270000001</v>
          </cell>
          <cell r="Q53">
            <v>1596.4375600000001</v>
          </cell>
        </row>
        <row r="54">
          <cell r="D54">
            <v>28182.710060000001</v>
          </cell>
          <cell r="E54">
            <v>2866.5638800000002</v>
          </cell>
          <cell r="J54">
            <v>9787.8204900000001</v>
          </cell>
          <cell r="K54">
            <v>1826.1583600000001</v>
          </cell>
          <cell r="P54">
            <v>16366.743249999998</v>
          </cell>
          <cell r="Q54">
            <v>1818.9940800000004</v>
          </cell>
        </row>
        <row r="55">
          <cell r="D55">
            <v>27923.144120000001</v>
          </cell>
          <cell r="E55">
            <v>3035.9837600000001</v>
          </cell>
          <cell r="J55">
            <v>9604.2026300000016</v>
          </cell>
          <cell r="K55">
            <v>1852.1278300000001</v>
          </cell>
          <cell r="P55">
            <v>16497.518309999999</v>
          </cell>
          <cell r="Q55">
            <v>2020.8053300000004</v>
          </cell>
        </row>
        <row r="56">
          <cell r="D56">
            <v>27564.09519</v>
          </cell>
          <cell r="E56">
            <v>3160.3942299999994</v>
          </cell>
          <cell r="J56">
            <v>9405.3035200000013</v>
          </cell>
          <cell r="K56">
            <v>1894.4280299999998</v>
          </cell>
          <cell r="P56">
            <v>16609.256849999998</v>
          </cell>
          <cell r="Q56">
            <v>2200.0447800000002</v>
          </cell>
        </row>
        <row r="57">
          <cell r="D57">
            <v>27519.104180000002</v>
          </cell>
          <cell r="E57">
            <v>3364.6000600000002</v>
          </cell>
          <cell r="J57">
            <v>9321.2903700000006</v>
          </cell>
          <cell r="K57">
            <v>1963.55575</v>
          </cell>
          <cell r="P57">
            <v>16618.898340000003</v>
          </cell>
          <cell r="Q57">
            <v>2425.3168300000002</v>
          </cell>
        </row>
        <row r="58">
          <cell r="D58">
            <v>27649.62144000001</v>
          </cell>
          <cell r="E58">
            <v>3543.6827899999998</v>
          </cell>
          <cell r="J58">
            <v>9060.7238400000024</v>
          </cell>
          <cell r="K58">
            <v>1916.1114399999999</v>
          </cell>
          <cell r="P58">
            <v>16699.504670000006</v>
          </cell>
          <cell r="Q58">
            <v>2048.9405199999997</v>
          </cell>
        </row>
        <row r="59">
          <cell r="D59">
            <v>27901.297910000008</v>
          </cell>
          <cell r="E59">
            <v>3230.3544200000056</v>
          </cell>
          <cell r="J59">
            <v>8792.0564400000021</v>
          </cell>
          <cell r="K59">
            <v>1899.9915600000002</v>
          </cell>
          <cell r="P59">
            <v>16023.403420000002</v>
          </cell>
          <cell r="Q59">
            <v>2081.1786200000001</v>
          </cell>
        </row>
        <row r="60">
          <cell r="D60">
            <v>27925.421200000004</v>
          </cell>
          <cell r="E60">
            <v>3219.7589400000002</v>
          </cell>
          <cell r="J60">
            <v>8057.75396</v>
          </cell>
          <cell r="K60">
            <v>1617.9258600000001</v>
          </cell>
          <cell r="P60">
            <v>15919.863370000001</v>
          </cell>
          <cell r="Q60">
            <v>2158.1980400000002</v>
          </cell>
        </row>
        <row r="61">
          <cell r="D61">
            <v>27666.295020000009</v>
          </cell>
          <cell r="E61">
            <v>3075.88861</v>
          </cell>
          <cell r="J61">
            <v>7774.5476800000006</v>
          </cell>
          <cell r="K61">
            <v>1522.1341499999999</v>
          </cell>
          <cell r="P61">
            <v>15872.776870000002</v>
          </cell>
          <cell r="Q61">
            <v>2361.3439700000004</v>
          </cell>
        </row>
        <row r="62">
          <cell r="D62">
            <v>28393.607530000005</v>
          </cell>
          <cell r="E62">
            <v>3144.9057299999999</v>
          </cell>
          <cell r="J62">
            <v>7605.1077600000008</v>
          </cell>
          <cell r="K62">
            <v>1439.98811</v>
          </cell>
          <cell r="P62">
            <v>15899.553719999996</v>
          </cell>
          <cell r="Q62">
            <v>2387.0314900000003</v>
          </cell>
        </row>
        <row r="63">
          <cell r="D63">
            <v>28009.754870000004</v>
          </cell>
          <cell r="E63">
            <v>3244.73479</v>
          </cell>
          <cell r="J63">
            <v>7419.3172200000008</v>
          </cell>
          <cell r="K63">
            <v>1449.9754800000001</v>
          </cell>
          <cell r="P63">
            <v>15709.448299999998</v>
          </cell>
          <cell r="Q63">
            <v>2684.1032599999999</v>
          </cell>
        </row>
        <row r="64">
          <cell r="D64">
            <v>28351.144019999992</v>
          </cell>
          <cell r="E64">
            <v>3686.52828</v>
          </cell>
          <cell r="J64">
            <v>7365.80357</v>
          </cell>
          <cell r="K64">
            <v>1527.5137099999999</v>
          </cell>
          <cell r="P64">
            <v>15861.389229999999</v>
          </cell>
          <cell r="Q64">
            <v>3203.2552700000001</v>
          </cell>
        </row>
        <row r="65">
          <cell r="D65">
            <v>28156.87674</v>
          </cell>
          <cell r="E65">
            <v>2785.4965099999999</v>
          </cell>
          <cell r="J65">
            <v>6853.4465899999987</v>
          </cell>
          <cell r="K65">
            <v>1119.2830200000001</v>
          </cell>
          <cell r="P65">
            <v>16004.605799999999</v>
          </cell>
          <cell r="Q65">
            <v>3013.8316099999997</v>
          </cell>
        </row>
        <row r="66">
          <cell r="D66">
            <v>27402.867200000004</v>
          </cell>
          <cell r="E66">
            <v>2652.7399300000002</v>
          </cell>
          <cell r="J66">
            <v>6672.1931499999992</v>
          </cell>
          <cell r="K66">
            <v>1091.3860900000002</v>
          </cell>
          <cell r="P66">
            <v>13929.219539999998</v>
          </cell>
          <cell r="Q66">
            <v>2536.2256299999999</v>
          </cell>
        </row>
        <row r="67">
          <cell r="D67">
            <v>26944.693199999998</v>
          </cell>
          <cell r="E67">
            <v>2721.0853700000002</v>
          </cell>
          <cell r="J67">
            <v>6595.6072999999997</v>
          </cell>
          <cell r="K67">
            <v>1081.5373100000002</v>
          </cell>
          <cell r="P67">
            <v>14649.857480000002</v>
          </cell>
          <cell r="Q67">
            <v>2394.1415400000001</v>
          </cell>
        </row>
        <row r="68">
          <cell r="D68">
            <v>26836.684970000006</v>
          </cell>
          <cell r="E68">
            <v>2641.4343900000003</v>
          </cell>
          <cell r="J68">
            <v>6521.4286700000002</v>
          </cell>
          <cell r="K68">
            <v>995.96731000000057</v>
          </cell>
          <cell r="P68">
            <v>14283.91318</v>
          </cell>
          <cell r="Q68">
            <v>2162.0361499999999</v>
          </cell>
        </row>
        <row r="69">
          <cell r="D69">
            <v>26792.388299999995</v>
          </cell>
          <cell r="E69">
            <v>2660.7014300000001</v>
          </cell>
          <cell r="J69">
            <v>6563.9780999999994</v>
          </cell>
          <cell r="K69">
            <v>1022.80542</v>
          </cell>
          <cell r="P69">
            <v>14357.360259999998</v>
          </cell>
          <cell r="Q69">
            <v>1862.13832</v>
          </cell>
        </row>
        <row r="70">
          <cell r="D70">
            <v>27045.609339999995</v>
          </cell>
          <cell r="E70">
            <v>2658.3551699999998</v>
          </cell>
          <cell r="J70">
            <v>6573.8723899999995</v>
          </cell>
          <cell r="K70">
            <v>955.48779000000002</v>
          </cell>
          <cell r="P70">
            <v>14390.613450000001</v>
          </cell>
          <cell r="Q70">
            <v>1787.22559</v>
          </cell>
        </row>
        <row r="71">
          <cell r="D71">
            <v>27154.011709999999</v>
          </cell>
          <cell r="E71">
            <v>2483.5263300000001</v>
          </cell>
          <cell r="J71">
            <v>6583.66003</v>
          </cell>
          <cell r="K71">
            <v>885.58699999999999</v>
          </cell>
          <cell r="P71">
            <v>14322.654600000002</v>
          </cell>
          <cell r="Q71">
            <v>1720.4644599999999</v>
          </cell>
        </row>
        <row r="72">
          <cell r="D72">
            <v>27231.727920000005</v>
          </cell>
          <cell r="E72">
            <v>2701.3412400000002</v>
          </cell>
          <cell r="J72">
            <v>6616.9541200000003</v>
          </cell>
          <cell r="K72">
            <v>890.19193999999948</v>
          </cell>
          <cell r="P72">
            <v>14222.058639999997</v>
          </cell>
          <cell r="Q72">
            <v>1998.7577699999999</v>
          </cell>
        </row>
        <row r="73">
          <cell r="D73">
            <v>27407.360860000004</v>
          </cell>
          <cell r="E73">
            <v>2668.7548099999999</v>
          </cell>
          <cell r="J73">
            <v>6743.8777999999993</v>
          </cell>
          <cell r="K73">
            <v>908.01323000000002</v>
          </cell>
          <cell r="P73">
            <v>13275.41822</v>
          </cell>
          <cell r="Q73">
            <v>2143.88366</v>
          </cell>
        </row>
        <row r="74">
          <cell r="D74">
            <v>27649.008409999995</v>
          </cell>
          <cell r="E74">
            <v>2550.9864400000001</v>
          </cell>
          <cell r="J74">
            <v>6751.2401199999995</v>
          </cell>
          <cell r="K74">
            <v>898.65782999999999</v>
          </cell>
          <cell r="P74">
            <v>13369.070230000001</v>
          </cell>
          <cell r="Q74">
            <v>2456.7182599999996</v>
          </cell>
        </row>
        <row r="75">
          <cell r="D75">
            <v>27181.016869999999</v>
          </cell>
          <cell r="E75">
            <v>2245.7720199999999</v>
          </cell>
          <cell r="J75">
            <v>6661.1618399999998</v>
          </cell>
          <cell r="K75">
            <v>814.06700000000001</v>
          </cell>
          <cell r="P75">
            <v>12996.593000000003</v>
          </cell>
          <cell r="Q75">
            <v>2369.54918</v>
          </cell>
        </row>
        <row r="76">
          <cell r="D76">
            <v>27255.629089999995</v>
          </cell>
          <cell r="E76">
            <v>2077.03962</v>
          </cell>
          <cell r="J76">
            <v>6692.8419599999997</v>
          </cell>
          <cell r="K76">
            <v>828.24261000000001</v>
          </cell>
          <cell r="P76">
            <v>12936.60608</v>
          </cell>
          <cell r="Q76">
            <v>2519.0835000000002</v>
          </cell>
        </row>
        <row r="77">
          <cell r="D77">
            <v>27732.713169999999</v>
          </cell>
          <cell r="E77">
            <v>1916.1196699999998</v>
          </cell>
          <cell r="J77">
            <v>6665.9786699999986</v>
          </cell>
          <cell r="K77">
            <v>757.53622999999993</v>
          </cell>
          <cell r="P77">
            <v>12853.196</v>
          </cell>
          <cell r="Q77">
            <v>2536.8885599999999</v>
          </cell>
        </row>
        <row r="78">
          <cell r="D78">
            <v>27405.624589999999</v>
          </cell>
          <cell r="E78">
            <v>2062.7683999999999</v>
          </cell>
          <cell r="J78">
            <v>6670.3832399999992</v>
          </cell>
          <cell r="K78">
            <v>739.72213999999997</v>
          </cell>
          <cell r="P78">
            <v>12787.907219999997</v>
          </cell>
          <cell r="Q78">
            <v>2602.6112200000002</v>
          </cell>
        </row>
        <row r="79">
          <cell r="D79">
            <v>27455.061359999996</v>
          </cell>
          <cell r="E79">
            <v>1979.85466</v>
          </cell>
          <cell r="J79">
            <v>6729.6215699999993</v>
          </cell>
          <cell r="K79">
            <v>760.75390000000004</v>
          </cell>
          <cell r="P79">
            <v>12756.184990000002</v>
          </cell>
          <cell r="Q79">
            <v>2646.0360699999997</v>
          </cell>
        </row>
        <row r="80">
          <cell r="D80">
            <v>27603.511219999997</v>
          </cell>
          <cell r="E80">
            <v>1929.7325600000001</v>
          </cell>
          <cell r="J80">
            <v>6698.980959999999</v>
          </cell>
          <cell r="K80">
            <v>737.19311999999923</v>
          </cell>
          <cell r="P80">
            <v>12825.363659999999</v>
          </cell>
          <cell r="Q80">
            <v>2717.7863199999997</v>
          </cell>
        </row>
        <row r="81">
          <cell r="D81">
            <v>27386.444319999999</v>
          </cell>
          <cell r="E81">
            <v>2013.09043</v>
          </cell>
          <cell r="J81">
            <v>6725.4236200000005</v>
          </cell>
          <cell r="K81">
            <v>731.39326000000005</v>
          </cell>
          <cell r="P81">
            <v>12749.404200000001</v>
          </cell>
          <cell r="Q81">
            <v>2571.1171899999999</v>
          </cell>
        </row>
        <row r="82">
          <cell r="D82">
            <v>27411.61032</v>
          </cell>
          <cell r="E82">
            <v>1979.5733500000001</v>
          </cell>
          <cell r="J82">
            <v>6843.2799900000009</v>
          </cell>
          <cell r="K82">
            <v>691.40643000000068</v>
          </cell>
          <cell r="P82">
            <v>12869.96803</v>
          </cell>
          <cell r="Q82">
            <v>2545.9034300000003</v>
          </cell>
        </row>
        <row r="83">
          <cell r="D83">
            <v>27815.40784</v>
          </cell>
          <cell r="E83">
            <v>1864.3684599999999</v>
          </cell>
          <cell r="J83">
            <v>6898.4889599999997</v>
          </cell>
          <cell r="K83">
            <v>676.34530000000007</v>
          </cell>
          <cell r="P83">
            <v>12868.509460000001</v>
          </cell>
          <cell r="Q83">
            <v>2564.2038700000003</v>
          </cell>
        </row>
        <row r="84">
          <cell r="D84">
            <v>27682.168899999993</v>
          </cell>
          <cell r="E84">
            <v>1902.99856</v>
          </cell>
          <cell r="J84">
            <v>6964.317649999999</v>
          </cell>
          <cell r="K84">
            <v>669.89856000000009</v>
          </cell>
          <cell r="P84">
            <v>12828.361149999999</v>
          </cell>
          <cell r="Q84">
            <v>2574.2017799999999</v>
          </cell>
        </row>
        <row r="85">
          <cell r="D85">
            <v>27715.237410000005</v>
          </cell>
          <cell r="E85">
            <v>1869.7236399999999</v>
          </cell>
          <cell r="J85">
            <v>7059.7755199999992</v>
          </cell>
          <cell r="K85">
            <v>647.88437999999894</v>
          </cell>
          <cell r="P85">
            <v>12744.093169999998</v>
          </cell>
          <cell r="Q85">
            <v>2634.63931</v>
          </cell>
        </row>
        <row r="86">
          <cell r="D86">
            <v>27786.129530000009</v>
          </cell>
          <cell r="E86">
            <v>1734.4043000000001</v>
          </cell>
          <cell r="J86">
            <v>7155.98567</v>
          </cell>
          <cell r="K86">
            <v>652.12284999999997</v>
          </cell>
          <cell r="P86">
            <v>12671.53161</v>
          </cell>
          <cell r="Q86">
            <v>2715.4341400000003</v>
          </cell>
        </row>
        <row r="87">
          <cell r="D87">
            <v>27838.855709999996</v>
          </cell>
          <cell r="E87">
            <v>1694.78918</v>
          </cell>
          <cell r="J87">
            <v>7298.7602100000004</v>
          </cell>
          <cell r="K87">
            <v>666.53981999999939</v>
          </cell>
          <cell r="P87">
            <v>12552.832640000001</v>
          </cell>
          <cell r="Q87">
            <v>2677.2706400000002</v>
          </cell>
        </row>
        <row r="88">
          <cell r="D88">
            <v>27988.537790000002</v>
          </cell>
          <cell r="E88">
            <v>1639.3213799999999</v>
          </cell>
          <cell r="J88">
            <v>7433.4427100000003</v>
          </cell>
          <cell r="K88">
            <v>629.35768000000007</v>
          </cell>
          <cell r="P88">
            <v>12494.7107</v>
          </cell>
          <cell r="Q88">
            <v>2726.1175800000001</v>
          </cell>
        </row>
        <row r="89">
          <cell r="D89">
            <v>27829.868309999998</v>
          </cell>
          <cell r="E89">
            <v>1426.5808999999999</v>
          </cell>
          <cell r="J89">
            <v>7458.2705399999995</v>
          </cell>
          <cell r="K89">
            <v>553.43186000000003</v>
          </cell>
          <cell r="P89">
            <v>12404.667300000001</v>
          </cell>
          <cell r="Q89">
            <v>2659.6294199999998</v>
          </cell>
        </row>
        <row r="90">
          <cell r="D90">
            <v>27956.066850000003</v>
          </cell>
          <cell r="E90">
            <v>1794.7543000000001</v>
          </cell>
          <cell r="J90">
            <v>6706.318220000001</v>
          </cell>
          <cell r="K90">
            <v>526.44727999999998</v>
          </cell>
          <cell r="P90">
            <v>12158.394809999998</v>
          </cell>
          <cell r="Q90">
            <v>2684.1703700000003</v>
          </cell>
        </row>
        <row r="91">
          <cell r="D91">
            <v>28175.611459999996</v>
          </cell>
          <cell r="E91">
            <v>1767.0409399999999</v>
          </cell>
          <cell r="J91">
            <v>6763.78593</v>
          </cell>
          <cell r="K91">
            <v>555.04664000000002</v>
          </cell>
          <cell r="P91">
            <v>12102.273620000002</v>
          </cell>
          <cell r="Q91">
            <v>2684.97633</v>
          </cell>
        </row>
        <row r="92">
          <cell r="D92">
            <v>28247.754830000005</v>
          </cell>
          <cell r="E92">
            <v>1682.98405</v>
          </cell>
          <cell r="J92">
            <v>6615.8594800000001</v>
          </cell>
          <cell r="K92">
            <v>566.65523999999994</v>
          </cell>
          <cell r="P92">
            <v>12105.586790000003</v>
          </cell>
          <cell r="Q92">
            <v>2725.54243</v>
          </cell>
        </row>
        <row r="93">
          <cell r="D93">
            <v>28195.47696</v>
          </cell>
          <cell r="E93">
            <v>1652.0656799999999</v>
          </cell>
          <cell r="J93">
            <v>6723.9035100000001</v>
          </cell>
          <cell r="K93">
            <v>523.26484000000005</v>
          </cell>
          <cell r="P93">
            <v>12080.575650000001</v>
          </cell>
          <cell r="Q93">
            <v>2733.3187499999999</v>
          </cell>
        </row>
        <row r="94">
          <cell r="D94">
            <v>28097.779859999999</v>
          </cell>
          <cell r="E94">
            <v>1587.7057399999946</v>
          </cell>
          <cell r="J94">
            <v>6947.6959399999996</v>
          </cell>
          <cell r="K94">
            <v>523.08728999999914</v>
          </cell>
          <cell r="P94">
            <v>11781.555849999999</v>
          </cell>
          <cell r="Q94">
            <v>2783.2014300000001</v>
          </cell>
        </row>
        <row r="95">
          <cell r="D95">
            <v>28527.147270000005</v>
          </cell>
          <cell r="E95">
            <v>1474.79656</v>
          </cell>
          <cell r="J95">
            <v>6969.9154499999995</v>
          </cell>
          <cell r="K95">
            <v>496.45846999999878</v>
          </cell>
          <cell r="P95">
            <v>11734.475529999998</v>
          </cell>
          <cell r="Q95">
            <v>2798.5547900000001</v>
          </cell>
        </row>
        <row r="96">
          <cell r="D96">
            <v>29194.195939999998</v>
          </cell>
          <cell r="E96">
            <v>1447.12093</v>
          </cell>
          <cell r="J96">
            <v>7172.7224299999989</v>
          </cell>
          <cell r="K96">
            <v>474.45090999999923</v>
          </cell>
          <cell r="P96">
            <v>11661.072950000003</v>
          </cell>
          <cell r="Q96">
            <v>2777.9922499999998</v>
          </cell>
        </row>
        <row r="97">
          <cell r="D97">
            <v>29304.102930000005</v>
          </cell>
          <cell r="E97">
            <v>1416.1290300000001</v>
          </cell>
          <cell r="J97">
            <v>7297.3329700000004</v>
          </cell>
          <cell r="K97">
            <v>470.01941999999997</v>
          </cell>
          <cell r="P97">
            <v>11577.498180000001</v>
          </cell>
          <cell r="Q97">
            <v>2751.3057699999999</v>
          </cell>
        </row>
        <row r="98">
          <cell r="D98">
            <v>29949.261980000003</v>
          </cell>
          <cell r="E98">
            <v>1359.3842199999999</v>
          </cell>
          <cell r="J98">
            <v>7427.8241599999974</v>
          </cell>
          <cell r="K98">
            <v>493.66909999999871</v>
          </cell>
          <cell r="P98">
            <v>11501.742039999999</v>
          </cell>
          <cell r="Q98">
            <v>2754.9877099999999</v>
          </cell>
        </row>
        <row r="99">
          <cell r="D99">
            <v>30056.181430000001</v>
          </cell>
          <cell r="E99">
            <v>1334.0336200000002</v>
          </cell>
          <cell r="J99">
            <v>7581.20712</v>
          </cell>
          <cell r="K99">
            <v>492.64047999999997</v>
          </cell>
          <cell r="P99">
            <v>11416.236379999997</v>
          </cell>
          <cell r="Q99">
            <v>2733.1098700000002</v>
          </cell>
        </row>
        <row r="100">
          <cell r="D100">
            <v>30688.430589999996</v>
          </cell>
          <cell r="E100">
            <v>1340.91452</v>
          </cell>
          <cell r="J100">
            <v>7735.1655300000002</v>
          </cell>
          <cell r="K100">
            <v>518.36837000000003</v>
          </cell>
          <cell r="P100">
            <v>10809.748629999998</v>
          </cell>
          <cell r="Q100">
            <v>2733.8788999999997</v>
          </cell>
        </row>
        <row r="101">
          <cell r="D101">
            <v>31072.241369999996</v>
          </cell>
          <cell r="E101">
            <v>1211.1286399999999</v>
          </cell>
          <cell r="J101">
            <v>7854.7573199999997</v>
          </cell>
          <cell r="K101">
            <v>461.49054999999998</v>
          </cell>
          <cell r="P101">
            <v>10914.860949999998</v>
          </cell>
          <cell r="Q101">
            <v>2688.06819</v>
          </cell>
        </row>
        <row r="102">
          <cell r="D102">
            <v>31095.590029999996</v>
          </cell>
          <cell r="E102">
            <v>1199.6672599999999</v>
          </cell>
          <cell r="J102">
            <v>8015.7309800000003</v>
          </cell>
          <cell r="K102">
            <v>488.4375</v>
          </cell>
          <cell r="P102">
            <v>10891.15229</v>
          </cell>
          <cell r="Q102">
            <v>2688.53413</v>
          </cell>
        </row>
        <row r="103">
          <cell r="D103">
            <v>31415.978620000002</v>
          </cell>
          <cell r="E103">
            <v>1242.9595099999999</v>
          </cell>
          <cell r="J103">
            <v>8063.4273600000006</v>
          </cell>
          <cell r="K103">
            <v>513.70503000000008</v>
          </cell>
          <cell r="P103">
            <v>10849.660780000002</v>
          </cell>
          <cell r="Q103">
            <v>2646.5775199999998</v>
          </cell>
        </row>
        <row r="104">
          <cell r="D104">
            <v>31759.56323</v>
          </cell>
          <cell r="E104">
            <v>1192.3183000000001</v>
          </cell>
          <cell r="J104">
            <v>8097.8787199999988</v>
          </cell>
          <cell r="K104">
            <v>531.15344999999922</v>
          </cell>
          <cell r="P104">
            <v>10907.46747</v>
          </cell>
          <cell r="Q104">
            <v>2644.9386</v>
          </cell>
        </row>
        <row r="105">
          <cell r="D105">
            <v>32149.415430000001</v>
          </cell>
          <cell r="E105">
            <v>1153.13184</v>
          </cell>
          <cell r="J105">
            <v>8270.0023900000015</v>
          </cell>
          <cell r="K105">
            <v>525.08825000000093</v>
          </cell>
          <cell r="P105">
            <v>10904.051219999998</v>
          </cell>
          <cell r="Q105">
            <v>2634.97507</v>
          </cell>
        </row>
        <row r="106">
          <cell r="D106">
            <v>32386.05780000001</v>
          </cell>
          <cell r="E106">
            <v>1187.8461100000002</v>
          </cell>
          <cell r="J106">
            <v>8419.3460999999988</v>
          </cell>
          <cell r="K106">
            <v>517.99840999999992</v>
          </cell>
          <cell r="P106">
            <v>10893.25015</v>
          </cell>
          <cell r="Q106">
            <v>2621.1244700000002</v>
          </cell>
        </row>
        <row r="107">
          <cell r="D107">
            <v>32168.067050000001</v>
          </cell>
          <cell r="E107">
            <v>1078.5317600000001</v>
          </cell>
          <cell r="J107">
            <v>8578.8609300000007</v>
          </cell>
          <cell r="K107">
            <v>522.98703999999998</v>
          </cell>
          <cell r="P107">
            <v>10380.29412</v>
          </cell>
          <cell r="Q107">
            <v>2550.9957200000003</v>
          </cell>
        </row>
        <row r="108">
          <cell r="D108">
            <v>32413.134629999997</v>
          </cell>
          <cell r="E108">
            <v>1050.0101399999999</v>
          </cell>
          <cell r="J108">
            <v>8726.65049</v>
          </cell>
          <cell r="K108">
            <v>486.17124999999999</v>
          </cell>
          <cell r="P108">
            <v>10309.856550000002</v>
          </cell>
          <cell r="Q108">
            <v>2522.8777300000002</v>
          </cell>
        </row>
        <row r="109">
          <cell r="D109">
            <v>32413.134629999997</v>
          </cell>
          <cell r="E109">
            <v>1053.8505299999999</v>
          </cell>
          <cell r="J109">
            <v>8906.8699800000013</v>
          </cell>
          <cell r="K109">
            <v>519.35932000000003</v>
          </cell>
          <cell r="P109">
            <v>10310.910220000002</v>
          </cell>
          <cell r="Q109">
            <v>2529.1488199999999</v>
          </cell>
        </row>
        <row r="110">
          <cell r="D110">
            <v>32632.852620000005</v>
          </cell>
          <cell r="E110">
            <v>999.57566000000008</v>
          </cell>
          <cell r="J110">
            <v>9033.8043799999996</v>
          </cell>
          <cell r="K110">
            <v>521.69082000000003</v>
          </cell>
          <cell r="P110">
            <v>10241.600109999999</v>
          </cell>
          <cell r="Q110">
            <v>2498.2553700000003</v>
          </cell>
        </row>
        <row r="111">
          <cell r="D111">
            <v>33225.454449999997</v>
          </cell>
          <cell r="E111">
            <v>973.80461999999727</v>
          </cell>
          <cell r="J111">
            <v>9224.8044700000009</v>
          </cell>
          <cell r="K111">
            <v>520.21058000000005</v>
          </cell>
          <cell r="P111">
            <v>10211.755129999998</v>
          </cell>
          <cell r="Q111">
            <v>2477.7929599999998</v>
          </cell>
        </row>
        <row r="112">
          <cell r="D112">
            <v>33431.128400000001</v>
          </cell>
          <cell r="E112">
            <v>896.79462999999896</v>
          </cell>
          <cell r="J112">
            <v>9434.4820899999995</v>
          </cell>
          <cell r="K112">
            <v>549.54759000000001</v>
          </cell>
          <cell r="P112">
            <v>9829.303100000001</v>
          </cell>
          <cell r="Q112">
            <v>2442.54592</v>
          </cell>
        </row>
        <row r="113">
          <cell r="D113">
            <v>33381.562920000004</v>
          </cell>
          <cell r="E113">
            <v>819.22153000000117</v>
          </cell>
          <cell r="J113">
            <v>9586.7247900000002</v>
          </cell>
          <cell r="K113">
            <v>487.03234000000174</v>
          </cell>
          <cell r="P113">
            <v>9626.2955000000002</v>
          </cell>
          <cell r="Q113">
            <v>2267.1630099999998</v>
          </cell>
        </row>
        <row r="114">
          <cell r="D114">
            <v>35774.110080000006</v>
          </cell>
          <cell r="E114">
            <v>1006.9800300000087</v>
          </cell>
          <cell r="J114">
            <v>9907.1937999999991</v>
          </cell>
          <cell r="K114">
            <v>524.72934999999995</v>
          </cell>
          <cell r="P114">
            <v>9606.4810999999991</v>
          </cell>
          <cell r="Q114">
            <v>2269.5299</v>
          </cell>
        </row>
        <row r="115">
          <cell r="D115">
            <v>36291.918969999999</v>
          </cell>
          <cell r="E115">
            <v>988.10156000000234</v>
          </cell>
          <cell r="J115">
            <v>10001.196</v>
          </cell>
          <cell r="K115">
            <v>551.20073000000002</v>
          </cell>
          <cell r="P115">
            <v>9590.3602100000007</v>
          </cell>
          <cell r="Q115">
            <v>2224.4870699999997</v>
          </cell>
        </row>
        <row r="116">
          <cell r="D116">
            <v>35877.559440000005</v>
          </cell>
          <cell r="E116">
            <v>950.16774999999996</v>
          </cell>
          <cell r="J116">
            <v>10175.358479999999</v>
          </cell>
          <cell r="K116">
            <v>564.62974999999813</v>
          </cell>
          <cell r="P116">
            <v>9590.1302400000004</v>
          </cell>
          <cell r="Q116">
            <v>2176.7232100000001</v>
          </cell>
        </row>
        <row r="117">
          <cell r="D117">
            <v>36279.009739999994</v>
          </cell>
          <cell r="E117">
            <v>980.00903999999912</v>
          </cell>
          <cell r="J117">
            <v>10459.347839999999</v>
          </cell>
          <cell r="K117">
            <v>587.74997999999857</v>
          </cell>
          <cell r="P117">
            <v>9600.0150799999974</v>
          </cell>
          <cell r="Q117">
            <v>2149.8823399999997</v>
          </cell>
        </row>
        <row r="118">
          <cell r="D118">
            <v>37102.868169999994</v>
          </cell>
          <cell r="E118">
            <v>945.14164999999855</v>
          </cell>
          <cell r="J118">
            <v>10658.407790000001</v>
          </cell>
          <cell r="K118">
            <v>593.27101000000005</v>
          </cell>
          <cell r="P118">
            <v>9444.632440000003</v>
          </cell>
          <cell r="Q118">
            <v>2011.5712900000001</v>
          </cell>
        </row>
        <row r="119">
          <cell r="D119">
            <v>38107.653380000003</v>
          </cell>
          <cell r="E119">
            <v>930.83702000000324</v>
          </cell>
          <cell r="J119">
            <v>10844.950909999998</v>
          </cell>
          <cell r="K119">
            <v>575.66269999999929</v>
          </cell>
          <cell r="P119">
            <v>9008.2930299999989</v>
          </cell>
          <cell r="Q119">
            <v>1574.6196599999998</v>
          </cell>
        </row>
        <row r="120">
          <cell r="D120">
            <v>38837.151749999997</v>
          </cell>
          <cell r="E120">
            <v>987.20885999999939</v>
          </cell>
          <cell r="J120">
            <v>11093.631769999998</v>
          </cell>
          <cell r="K120">
            <v>595.02618999999947</v>
          </cell>
          <cell r="P120">
            <v>8985.8154900000027</v>
          </cell>
          <cell r="Q120">
            <v>1555.31277</v>
          </cell>
        </row>
        <row r="121">
          <cell r="D121">
            <v>39335.914189999996</v>
          </cell>
          <cell r="E121">
            <v>975.56512999999518</v>
          </cell>
          <cell r="J121">
            <v>11337.76188</v>
          </cell>
          <cell r="K121">
            <v>580.54845000000114</v>
          </cell>
          <cell r="P121">
            <v>8753.4170999999969</v>
          </cell>
          <cell r="Q121">
            <v>1330.7870700000001</v>
          </cell>
        </row>
        <row r="122">
          <cell r="D122">
            <v>40038.325330000007</v>
          </cell>
          <cell r="E122">
            <v>922.50630000000444</v>
          </cell>
          <cell r="J122">
            <v>11656.89329</v>
          </cell>
          <cell r="K122">
            <v>607.48552999999936</v>
          </cell>
          <cell r="P122">
            <v>8501.0596699999987</v>
          </cell>
          <cell r="Q122">
            <v>1088.6313300000002</v>
          </cell>
        </row>
        <row r="123">
          <cell r="D123">
            <v>40444.385499999997</v>
          </cell>
          <cell r="E123">
            <v>917.18483999999614</v>
          </cell>
          <cell r="J123">
            <v>11953.778840000001</v>
          </cell>
          <cell r="K123">
            <v>612.93898999999999</v>
          </cell>
          <cell r="P123">
            <v>8455.2122100000015</v>
          </cell>
          <cell r="Q123">
            <v>1082.7276999999999</v>
          </cell>
        </row>
        <row r="124">
          <cell r="D124">
            <v>41419.353450000002</v>
          </cell>
          <cell r="E124">
            <v>886.27696000000094</v>
          </cell>
          <cell r="J124">
            <v>12297.905209999997</v>
          </cell>
          <cell r="K124">
            <v>615.30942000000005</v>
          </cell>
          <cell r="P124">
            <v>7981.1215200000015</v>
          </cell>
          <cell r="Q124">
            <v>957.19743000000005</v>
          </cell>
        </row>
        <row r="125">
          <cell r="D125">
            <v>42213.988659999995</v>
          </cell>
          <cell r="E125">
            <v>783.71628000000123</v>
          </cell>
          <cell r="J125">
            <v>12673.770849999999</v>
          </cell>
          <cell r="K125">
            <v>532.12473999999997</v>
          </cell>
          <cell r="P125">
            <v>7087.8837200000007</v>
          </cell>
          <cell r="Q125">
            <v>695.96217000000081</v>
          </cell>
        </row>
        <row r="126">
          <cell r="D126">
            <v>42157.116310000005</v>
          </cell>
          <cell r="E126">
            <v>858.46765999999639</v>
          </cell>
          <cell r="J126">
            <v>12895.679529999999</v>
          </cell>
          <cell r="K126">
            <v>573.69823999999994</v>
          </cell>
          <cell r="P126">
            <v>7139.6114200000002</v>
          </cell>
          <cell r="Q126">
            <v>717.47592000000088</v>
          </cell>
        </row>
        <row r="127">
          <cell r="D127">
            <v>42460.377349999995</v>
          </cell>
          <cell r="E127">
            <v>835.13521000000094</v>
          </cell>
          <cell r="J127">
            <v>13144.840750000003</v>
          </cell>
          <cell r="K127">
            <v>632.38718000000006</v>
          </cell>
          <cell r="P127">
            <v>7161.4299800000008</v>
          </cell>
          <cell r="Q127">
            <v>707.96603000000005</v>
          </cell>
        </row>
        <row r="128">
          <cell r="D128">
            <v>43411.47004</v>
          </cell>
          <cell r="E128">
            <v>869.52700000000004</v>
          </cell>
          <cell r="J128">
            <v>13346.750059999998</v>
          </cell>
          <cell r="K128">
            <v>664.26585</v>
          </cell>
          <cell r="P128">
            <v>7131.5132300000005</v>
          </cell>
          <cell r="Q128">
            <v>636.87837000000002</v>
          </cell>
        </row>
        <row r="129">
          <cell r="D129">
            <v>43821.759840000006</v>
          </cell>
          <cell r="E129">
            <v>875.10814999999855</v>
          </cell>
          <cell r="J129">
            <v>13782.676720000001</v>
          </cell>
          <cell r="K129">
            <v>670.73017000000004</v>
          </cell>
          <cell r="P129">
            <v>7171.9618500000015</v>
          </cell>
          <cell r="Q129">
            <v>626.71996000000001</v>
          </cell>
        </row>
        <row r="130">
          <cell r="D130">
            <v>44315.805349999988</v>
          </cell>
          <cell r="E130">
            <v>901.37435999999195</v>
          </cell>
          <cell r="J130">
            <v>14106.983610000001</v>
          </cell>
          <cell r="K130">
            <v>689.30632000000219</v>
          </cell>
          <cell r="P130">
            <v>7186.2923699999992</v>
          </cell>
          <cell r="Q130">
            <v>633.52370999999994</v>
          </cell>
        </row>
        <row r="131">
          <cell r="D131">
            <v>45245.625410000001</v>
          </cell>
          <cell r="E131">
            <v>835.48903999999914</v>
          </cell>
          <cell r="J131">
            <v>14460.473450000001</v>
          </cell>
          <cell r="K131">
            <v>640.15531000000055</v>
          </cell>
          <cell r="P131">
            <v>7208.5367700000006</v>
          </cell>
          <cell r="Q131">
            <v>618.00681999999995</v>
          </cell>
        </row>
        <row r="132">
          <cell r="D132">
            <v>45197.471340000004</v>
          </cell>
          <cell r="E132">
            <v>915.57273999999461</v>
          </cell>
          <cell r="J132">
            <v>14894.255619999996</v>
          </cell>
          <cell r="K132">
            <v>671.11068999999759</v>
          </cell>
          <cell r="P132">
            <v>7227.1849299999994</v>
          </cell>
          <cell r="Q132">
            <v>605.96602000000007</v>
          </cell>
        </row>
        <row r="133">
          <cell r="D133">
            <v>44906.192499999997</v>
          </cell>
          <cell r="E133">
            <v>892.54379999999696</v>
          </cell>
          <cell r="J133">
            <v>15345.71011</v>
          </cell>
          <cell r="K133">
            <v>669.04168000000004</v>
          </cell>
          <cell r="P133">
            <v>7245.8075600000002</v>
          </cell>
          <cell r="Q133">
            <v>604.97847999999999</v>
          </cell>
        </row>
        <row r="134">
          <cell r="D134">
            <v>45578.619399999996</v>
          </cell>
          <cell r="E134">
            <v>879.81385999999941</v>
          </cell>
          <cell r="J134">
            <v>15887.504429999997</v>
          </cell>
          <cell r="K134">
            <v>674.19750999999997</v>
          </cell>
          <cell r="P134">
            <v>6821.9308600000004</v>
          </cell>
          <cell r="Q134">
            <v>565.69566000000009</v>
          </cell>
        </row>
        <row r="135">
          <cell r="D135">
            <v>46202.814969999992</v>
          </cell>
          <cell r="E135">
            <v>899.19074999999998</v>
          </cell>
          <cell r="J135">
            <v>16331.594059999999</v>
          </cell>
          <cell r="K135">
            <v>752.59676999999999</v>
          </cell>
          <cell r="P135">
            <v>6836.8214100000005</v>
          </cell>
          <cell r="Q135">
            <v>555.08001000000002</v>
          </cell>
        </row>
        <row r="136">
          <cell r="D136">
            <v>46764.941930000001</v>
          </cell>
          <cell r="E136">
            <v>881.77797000000623</v>
          </cell>
          <cell r="J136">
            <v>16912.903870000002</v>
          </cell>
          <cell r="K136">
            <v>751.44730999999865</v>
          </cell>
          <cell r="P136">
            <v>6863.7523199999996</v>
          </cell>
          <cell r="Q136">
            <v>530.04691999999898</v>
          </cell>
        </row>
        <row r="137">
          <cell r="D137">
            <v>47546.274769680007</v>
          </cell>
          <cell r="E137">
            <v>768.61162000000479</v>
          </cell>
          <cell r="J137">
            <v>17583.385480000001</v>
          </cell>
          <cell r="K137">
            <v>687.56591999999807</v>
          </cell>
          <cell r="P137">
            <v>6802.1262699999997</v>
          </cell>
          <cell r="Q137">
            <v>405.62131999999934</v>
          </cell>
        </row>
        <row r="138">
          <cell r="D138">
            <v>48199.51112606001</v>
          </cell>
          <cell r="E138">
            <v>896.05881999999997</v>
          </cell>
          <cell r="J138">
            <v>17991.71371</v>
          </cell>
          <cell r="K138">
            <v>766.57617000000175</v>
          </cell>
          <cell r="P138">
            <v>6826.7700800000021</v>
          </cell>
          <cell r="Q138">
            <v>417.09836000000001</v>
          </cell>
        </row>
        <row r="139">
          <cell r="D139">
            <v>49200.786488300007</v>
          </cell>
          <cell r="E139">
            <v>931.77278000000865</v>
          </cell>
          <cell r="J139">
            <v>18558.909310000003</v>
          </cell>
          <cell r="K139">
            <v>818.77050000000372</v>
          </cell>
          <cell r="P139">
            <v>6877.7993400000014</v>
          </cell>
          <cell r="Q139">
            <v>412.10480999999999</v>
          </cell>
        </row>
        <row r="140">
          <cell r="D140">
            <v>48943.380616240014</v>
          </cell>
          <cell r="E140">
            <v>962.24335000000144</v>
          </cell>
          <cell r="J140">
            <v>19210.813670000003</v>
          </cell>
          <cell r="K140">
            <v>862.68664000000058</v>
          </cell>
          <cell r="P140">
            <v>6944.4044800000011</v>
          </cell>
          <cell r="Q140">
            <v>409.59196999999995</v>
          </cell>
        </row>
        <row r="141">
          <cell r="D141">
            <v>50689.42067403999</v>
          </cell>
          <cell r="E141">
            <v>1073.32779</v>
          </cell>
          <cell r="J141">
            <v>19890.296410000003</v>
          </cell>
          <cell r="K141">
            <v>922.93187000000103</v>
          </cell>
          <cell r="P141">
            <v>7108.8424800000003</v>
          </cell>
          <cell r="Q141">
            <v>397.2055200000014</v>
          </cell>
        </row>
        <row r="142">
          <cell r="D142">
            <v>52432.096811760006</v>
          </cell>
          <cell r="E142">
            <v>1025.8026</v>
          </cell>
          <cell r="J142">
            <v>20679.770559999997</v>
          </cell>
          <cell r="K142">
            <v>1318.1692600000001</v>
          </cell>
          <cell r="P142">
            <v>7387.2458399999996</v>
          </cell>
          <cell r="Q142">
            <v>401.37723999999997</v>
          </cell>
        </row>
        <row r="143">
          <cell r="D143">
            <v>54329.281961329994</v>
          </cell>
          <cell r="E143">
            <v>967.63726999999585</v>
          </cell>
          <cell r="J143">
            <v>21333.731250000001</v>
          </cell>
          <cell r="K143">
            <v>985.97731999999996</v>
          </cell>
          <cell r="P143">
            <v>7606.1484600000003</v>
          </cell>
          <cell r="Q143">
            <v>366.53826000000072</v>
          </cell>
        </row>
        <row r="144">
          <cell r="D144">
            <v>55576.841013689991</v>
          </cell>
          <cell r="E144">
            <v>1087.55611</v>
          </cell>
          <cell r="J144">
            <v>22006.120550000003</v>
          </cell>
          <cell r="K144">
            <v>1039.4950699999999</v>
          </cell>
          <cell r="P144">
            <v>7783.1848599999994</v>
          </cell>
          <cell r="Q144">
            <v>354.61980000000074</v>
          </cell>
        </row>
        <row r="145">
          <cell r="D145">
            <v>56301.611350060004</v>
          </cell>
          <cell r="E145">
            <v>939.95278999999914</v>
          </cell>
          <cell r="J145">
            <v>22828.168150000001</v>
          </cell>
          <cell r="K145">
            <v>1037.2887700000001</v>
          </cell>
          <cell r="P145">
            <v>7996.1378600000007</v>
          </cell>
          <cell r="Q145">
            <v>353.14672999999999</v>
          </cell>
        </row>
        <row r="146">
          <cell r="D146">
            <v>57367.731894080018</v>
          </cell>
          <cell r="E146">
            <v>1015.2741300000101</v>
          </cell>
          <cell r="J146">
            <v>23793.424309999999</v>
          </cell>
          <cell r="K146">
            <v>1067.78423</v>
          </cell>
          <cell r="P146">
            <v>8265.1903899999998</v>
          </cell>
          <cell r="Q146">
            <v>344.72204999999997</v>
          </cell>
        </row>
        <row r="147">
          <cell r="D147">
            <v>58766.912376049993</v>
          </cell>
          <cell r="E147">
            <v>1014.4124399999999</v>
          </cell>
          <cell r="J147">
            <v>24543.334300000002</v>
          </cell>
          <cell r="K147">
            <v>1160.3310100000001</v>
          </cell>
          <cell r="P147">
            <v>7722.4085600000017</v>
          </cell>
          <cell r="Q147">
            <v>342.07958000000002</v>
          </cell>
        </row>
        <row r="148">
          <cell r="D148">
            <v>60493.5826705</v>
          </cell>
          <cell r="E148">
            <v>970.58968999999763</v>
          </cell>
          <cell r="J148">
            <v>25397.244630000001</v>
          </cell>
          <cell r="K148">
            <v>1214.5741799999998</v>
          </cell>
          <cell r="P148">
            <v>7670.0338300000012</v>
          </cell>
          <cell r="Q148">
            <v>340.59040999999996</v>
          </cell>
        </row>
        <row r="149">
          <cell r="D149">
            <v>61455.989826499994</v>
          </cell>
          <cell r="E149">
            <v>934.1960300000012</v>
          </cell>
          <cell r="J149">
            <v>26299.944860000003</v>
          </cell>
          <cell r="K149">
            <v>1186.16425</v>
          </cell>
          <cell r="P149">
            <v>7537.0381799999996</v>
          </cell>
          <cell r="Q149">
            <v>336.17551000000003</v>
          </cell>
        </row>
        <row r="150">
          <cell r="D150">
            <v>61762.560987930003</v>
          </cell>
          <cell r="E150">
            <v>1035.12797</v>
          </cell>
          <cell r="J150">
            <v>26888.267189999999</v>
          </cell>
          <cell r="K150">
            <v>1281.54215</v>
          </cell>
          <cell r="P150">
            <v>7755.6462500000007</v>
          </cell>
          <cell r="Q150">
            <v>339.08319</v>
          </cell>
        </row>
        <row r="151">
          <cell r="D151">
            <v>63160.114639909996</v>
          </cell>
          <cell r="E151">
            <v>1094.4902099999933</v>
          </cell>
          <cell r="J151">
            <v>27592.361519999995</v>
          </cell>
          <cell r="K151">
            <v>1363.3470300000001</v>
          </cell>
          <cell r="P151">
            <v>7951.8943299999974</v>
          </cell>
          <cell r="Q151">
            <v>318.53537</v>
          </cell>
        </row>
        <row r="152">
          <cell r="D152">
            <v>64254.572342649997</v>
          </cell>
          <cell r="E152">
            <v>1092.9599999999925</v>
          </cell>
          <cell r="J152">
            <v>28660.461380000004</v>
          </cell>
          <cell r="K152">
            <v>1417.7317600000001</v>
          </cell>
          <cell r="P152">
            <v>8193.15409</v>
          </cell>
          <cell r="Q152">
            <v>319.68119999999925</v>
          </cell>
        </row>
        <row r="153">
          <cell r="D153">
            <v>64841.287499339982</v>
          </cell>
          <cell r="E153">
            <v>1251.7791399999999</v>
          </cell>
          <cell r="J153">
            <v>29652.169919999997</v>
          </cell>
          <cell r="K153">
            <v>1493.8334199999999</v>
          </cell>
          <cell r="P153">
            <v>8396.700139999999</v>
          </cell>
          <cell r="Q153">
            <v>324.15302999999841</v>
          </cell>
        </row>
        <row r="154">
          <cell r="D154">
            <v>66750.219360279982</v>
          </cell>
          <cell r="E154">
            <v>1206.8683099999948</v>
          </cell>
          <cell r="J154">
            <v>30375.334740000002</v>
          </cell>
          <cell r="K154">
            <v>1533.77046</v>
          </cell>
          <cell r="P154">
            <v>8660.4008300000005</v>
          </cell>
          <cell r="Q154">
            <v>324.97984000000002</v>
          </cell>
        </row>
        <row r="155">
          <cell r="D155">
            <v>68060.51294315001</v>
          </cell>
          <cell r="E155">
            <v>1243.94245</v>
          </cell>
          <cell r="J155">
            <v>31128.380899999996</v>
          </cell>
          <cell r="K155">
            <v>1649.5725299999999</v>
          </cell>
          <cell r="P155">
            <v>8553.6892000000007</v>
          </cell>
          <cell r="Q155">
            <v>324.45994999999999</v>
          </cell>
        </row>
        <row r="156">
          <cell r="D156">
            <v>69512.017931009992</v>
          </cell>
          <cell r="E156">
            <v>1359.729150000006</v>
          </cell>
          <cell r="J156">
            <v>31919.717600000007</v>
          </cell>
          <cell r="K156">
            <v>1723.6940400000001</v>
          </cell>
          <cell r="P156">
            <v>8389.2844999999998</v>
          </cell>
          <cell r="Q156">
            <v>353.84881000000001</v>
          </cell>
        </row>
        <row r="157">
          <cell r="D157">
            <v>71041.947069469999</v>
          </cell>
          <cell r="E157">
            <v>1390.0645800000132</v>
          </cell>
          <cell r="J157">
            <v>32610.949709999994</v>
          </cell>
          <cell r="K157">
            <v>1746.8198400000001</v>
          </cell>
          <cell r="P157">
            <v>8592.7276799999981</v>
          </cell>
          <cell r="Q157">
            <v>341.14994999999834</v>
          </cell>
        </row>
        <row r="158">
          <cell r="D158">
            <v>72772.63567999001</v>
          </cell>
          <cell r="E158">
            <v>1419.0225400000065</v>
          </cell>
          <cell r="J158">
            <v>33287.189319999998</v>
          </cell>
          <cell r="K158">
            <v>1866.2799499999999</v>
          </cell>
          <cell r="P158">
            <v>8788.1313300000002</v>
          </cell>
          <cell r="Q158">
            <v>351.08622000000065</v>
          </cell>
        </row>
        <row r="159">
          <cell r="D159">
            <v>73525.97954428001</v>
          </cell>
          <cell r="E159">
            <v>1493.2085300000001</v>
          </cell>
          <cell r="J159">
            <v>33853.922720000002</v>
          </cell>
          <cell r="K159">
            <v>1945.5121100000001</v>
          </cell>
          <cell r="P159">
            <v>9000.8059700000013</v>
          </cell>
          <cell r="Q159">
            <v>365.97527999999932</v>
          </cell>
        </row>
        <row r="160">
          <cell r="D160">
            <v>75718.609116604988</v>
          </cell>
          <cell r="E160">
            <v>1626.3958699999898</v>
          </cell>
          <cell r="J160">
            <v>34361.631189999993</v>
          </cell>
          <cell r="K160">
            <v>2056.5015199999998</v>
          </cell>
          <cell r="P160">
            <v>8889.7913900000003</v>
          </cell>
          <cell r="Q160">
            <v>379.45089000000058</v>
          </cell>
        </row>
        <row r="161">
          <cell r="D161">
            <v>75834.282168930018</v>
          </cell>
          <cell r="E161">
            <v>1565.42786</v>
          </cell>
          <cell r="J161">
            <v>34912.636650000015</v>
          </cell>
          <cell r="K161">
            <v>1982.2544200000093</v>
          </cell>
          <cell r="P161">
            <v>8766.0534400000015</v>
          </cell>
          <cell r="Q161">
            <v>368.53061000000127</v>
          </cell>
        </row>
        <row r="162">
          <cell r="D162">
            <v>75738.240125149983</v>
          </cell>
          <cell r="E162">
            <v>1715.5758600000001</v>
          </cell>
          <cell r="J162">
            <v>35187.139240000011</v>
          </cell>
          <cell r="K162">
            <v>2134.632930000007</v>
          </cell>
          <cell r="P162">
            <v>8927.1197599999978</v>
          </cell>
          <cell r="Q162">
            <v>394.80116999999808</v>
          </cell>
        </row>
        <row r="163">
          <cell r="D163">
            <v>76728.878558870012</v>
          </cell>
          <cell r="E163">
            <v>1837.8489099999999</v>
          </cell>
          <cell r="J163">
            <v>35500.521560000001</v>
          </cell>
          <cell r="K163">
            <v>2270.0116800000001</v>
          </cell>
          <cell r="P163">
            <v>9138.301489999998</v>
          </cell>
          <cell r="Q163">
            <v>364.19328999999908</v>
          </cell>
        </row>
        <row r="164">
          <cell r="D164">
            <v>77737.008078689978</v>
          </cell>
          <cell r="E164">
            <v>1995.5787600000053</v>
          </cell>
          <cell r="J164">
            <v>35856.457119999999</v>
          </cell>
          <cell r="K164">
            <v>2540.2579100000003</v>
          </cell>
          <cell r="P164">
            <v>9327.1574499999988</v>
          </cell>
          <cell r="Q164">
            <v>371.16504999999887</v>
          </cell>
        </row>
        <row r="165">
          <cell r="D165">
            <v>78282.41345777997</v>
          </cell>
          <cell r="E165">
            <v>2014.5571799999923</v>
          </cell>
          <cell r="J165">
            <v>36442.346359999996</v>
          </cell>
          <cell r="K165">
            <v>2607.7319700000003</v>
          </cell>
          <cell r="P165">
            <v>9377.676059999998</v>
          </cell>
          <cell r="Q165">
            <v>369.40061999999921</v>
          </cell>
        </row>
        <row r="166">
          <cell r="D166">
            <v>79225.046681439984</v>
          </cell>
          <cell r="E166">
            <v>2198.0837599999904</v>
          </cell>
          <cell r="J166">
            <v>36955.916829999995</v>
          </cell>
          <cell r="K166">
            <v>2659.0950100000055</v>
          </cell>
          <cell r="P166">
            <v>9246.9298399999989</v>
          </cell>
          <cell r="Q166">
            <v>377.30932000000001</v>
          </cell>
        </row>
        <row r="167">
          <cell r="D167">
            <v>81884.774819229991</v>
          </cell>
          <cell r="E167">
            <v>2214.873849999994</v>
          </cell>
          <cell r="J167">
            <v>37106.301979999997</v>
          </cell>
          <cell r="K167">
            <v>2529.9761399999929</v>
          </cell>
          <cell r="P167">
            <v>9481.1803600000021</v>
          </cell>
          <cell r="Q167">
            <v>376.54136999999918</v>
          </cell>
        </row>
        <row r="168">
          <cell r="D168">
            <v>82735.058274730007</v>
          </cell>
          <cell r="E168">
            <v>2276.9830000000002</v>
          </cell>
          <cell r="J168">
            <v>37609.43391</v>
          </cell>
          <cell r="K168">
            <v>2562.8551600000001</v>
          </cell>
          <cell r="P168">
            <v>9756.445910000004</v>
          </cell>
          <cell r="Q168">
            <v>378.18040000000224</v>
          </cell>
        </row>
        <row r="169">
          <cell r="D169">
            <v>84350.041909840016</v>
          </cell>
          <cell r="E169">
            <v>2396.2943000000118</v>
          </cell>
          <cell r="J169">
            <v>37981.101949999997</v>
          </cell>
          <cell r="K169">
            <v>2824.3572200000003</v>
          </cell>
          <cell r="P169">
            <v>9574.9253900000003</v>
          </cell>
          <cell r="Q169">
            <v>384.98030000000074</v>
          </cell>
        </row>
        <row r="170">
          <cell r="D170">
            <v>86789.839197369991</v>
          </cell>
          <cell r="E170">
            <v>2409.4256299999997</v>
          </cell>
          <cell r="J170">
            <v>38395.135239999996</v>
          </cell>
          <cell r="K170">
            <v>2836.6180699999927</v>
          </cell>
          <cell r="P170">
            <v>9799.9840500000009</v>
          </cell>
          <cell r="Q170">
            <v>390.4715900000017</v>
          </cell>
        </row>
        <row r="171">
          <cell r="D171">
            <v>89675.899530530005</v>
          </cell>
          <cell r="E171">
            <v>2504.23234</v>
          </cell>
          <cell r="J171">
            <v>38749.216899999999</v>
          </cell>
          <cell r="K171">
            <v>2852.83347</v>
          </cell>
          <cell r="P171">
            <v>10015.51424</v>
          </cell>
          <cell r="Q171">
            <v>400.07752999999934</v>
          </cell>
        </row>
        <row r="172">
          <cell r="D172">
            <v>91462.646907639995</v>
          </cell>
          <cell r="E172">
            <v>2723.1180299999996</v>
          </cell>
          <cell r="J172">
            <v>38946.635979999999</v>
          </cell>
          <cell r="K172">
            <v>3083.1547500000001</v>
          </cell>
          <cell r="P172">
            <v>9944.1103400000029</v>
          </cell>
          <cell r="Q172">
            <v>417.53993000000156</v>
          </cell>
        </row>
        <row r="173">
          <cell r="D173">
            <v>90824.538407299988</v>
          </cell>
          <cell r="E173">
            <v>2506.0016099999998</v>
          </cell>
          <cell r="J173">
            <v>38970.088360000009</v>
          </cell>
          <cell r="K173">
            <v>2834.2717000000002</v>
          </cell>
          <cell r="P173">
            <v>9678.3827800000017</v>
          </cell>
          <cell r="Q173">
            <v>418.47435000000149</v>
          </cell>
        </row>
        <row r="174">
          <cell r="D174">
            <v>90772.515229510012</v>
          </cell>
          <cell r="E174">
            <v>2799.5529599999936</v>
          </cell>
          <cell r="J174">
            <v>38738.517249999997</v>
          </cell>
          <cell r="K174">
            <v>3011.5555899999999</v>
          </cell>
          <cell r="P174">
            <v>9826.3454799999981</v>
          </cell>
          <cell r="Q174">
            <v>434.279589999998</v>
          </cell>
        </row>
        <row r="175">
          <cell r="D175">
            <v>91063.44436554001</v>
          </cell>
          <cell r="E175">
            <v>2892.2446099999843</v>
          </cell>
          <cell r="J175">
            <v>38556.754099999998</v>
          </cell>
          <cell r="K175">
            <v>3116.5744</v>
          </cell>
          <cell r="P175">
            <v>9994.925830000002</v>
          </cell>
          <cell r="Q175">
            <v>444.91178000000122</v>
          </cell>
        </row>
        <row r="176">
          <cell r="D176">
            <v>91249.771248489997</v>
          </cell>
          <cell r="E176">
            <v>2944.1523399999996</v>
          </cell>
          <cell r="J176">
            <v>38333.509020000012</v>
          </cell>
          <cell r="K176">
            <v>3113.5672300000001</v>
          </cell>
          <cell r="P176">
            <v>9678.4118099999978</v>
          </cell>
          <cell r="Q176">
            <v>451.13409000000001</v>
          </cell>
        </row>
        <row r="177">
          <cell r="D177">
            <v>91156.645555969997</v>
          </cell>
          <cell r="E177">
            <v>3051.6670199999999</v>
          </cell>
          <cell r="J177">
            <v>38155.247840000004</v>
          </cell>
          <cell r="K177">
            <v>3196.4046500000059</v>
          </cell>
          <cell r="P177">
            <v>9859.6883100000014</v>
          </cell>
          <cell r="Q177">
            <v>458.88880999999867</v>
          </cell>
        </row>
        <row r="178">
          <cell r="D178">
            <v>93274.132454070001</v>
          </cell>
          <cell r="E178">
            <v>3128.7284900000095</v>
          </cell>
          <cell r="J178">
            <v>38004.351470000001</v>
          </cell>
          <cell r="K178">
            <v>3194.87383</v>
          </cell>
          <cell r="P178">
            <v>9612.0856600000025</v>
          </cell>
          <cell r="Q178">
            <v>473.80277000000143</v>
          </cell>
        </row>
        <row r="179">
          <cell r="D179">
            <v>93669.08829498</v>
          </cell>
          <cell r="E179">
            <v>3133.2880200000109</v>
          </cell>
          <cell r="J179">
            <v>38037.473210000011</v>
          </cell>
          <cell r="K179">
            <v>3092.8146800000072</v>
          </cell>
          <cell r="P179">
            <v>9756.8724299999994</v>
          </cell>
          <cell r="Q179">
            <v>449.91672999999997</v>
          </cell>
        </row>
        <row r="180">
          <cell r="D180">
            <v>93015.57807297002</v>
          </cell>
          <cell r="E180">
            <v>3148.0927500000148</v>
          </cell>
          <cell r="J180">
            <v>38099.076930000017</v>
          </cell>
          <cell r="K180">
            <v>2933.9743100000096</v>
          </cell>
          <cell r="P180">
            <v>9983.3680999999979</v>
          </cell>
          <cell r="Q180">
            <v>450.56106999999844</v>
          </cell>
        </row>
        <row r="181">
          <cell r="D181">
            <v>91152.981820770015</v>
          </cell>
          <cell r="E181">
            <v>3253.431900000006</v>
          </cell>
          <cell r="J181">
            <v>38277.692409999996</v>
          </cell>
          <cell r="K181">
            <v>3031.8489100000002</v>
          </cell>
          <cell r="P181">
            <v>9835.3636099999967</v>
          </cell>
          <cell r="Q181">
            <v>465.9273599999994</v>
          </cell>
        </row>
        <row r="182">
          <cell r="D182">
            <v>90670.817108430027</v>
          </cell>
          <cell r="E182">
            <v>3101.5051600000002</v>
          </cell>
          <cell r="J182">
            <v>38361.152670000003</v>
          </cell>
          <cell r="K182">
            <v>2876.3459800000001</v>
          </cell>
          <cell r="P182">
            <v>10135.573680000003</v>
          </cell>
          <cell r="Q182">
            <v>467.24956000000236</v>
          </cell>
        </row>
        <row r="183">
          <cell r="D183">
            <v>90771.89803200998</v>
          </cell>
          <cell r="E183">
            <v>3132.6804899999947</v>
          </cell>
          <cell r="J183">
            <v>38615.861860000005</v>
          </cell>
          <cell r="K183">
            <v>2907.6920599999999</v>
          </cell>
          <cell r="P183">
            <v>10435.936079999998</v>
          </cell>
          <cell r="Q183">
            <v>476.5192899999991</v>
          </cell>
        </row>
        <row r="184">
          <cell r="D184">
            <v>90546.743167830005</v>
          </cell>
          <cell r="E184">
            <v>3242.5529200000019</v>
          </cell>
          <cell r="J184">
            <v>39295.712310000003</v>
          </cell>
          <cell r="K184">
            <v>2928.0961099999995</v>
          </cell>
          <cell r="P184">
            <v>10715.043210000002</v>
          </cell>
          <cell r="Q184">
            <v>483.23024000000021</v>
          </cell>
        </row>
        <row r="185">
          <cell r="D185">
            <v>91113.135566869983</v>
          </cell>
          <cell r="E185">
            <v>2899.6057700000001</v>
          </cell>
          <cell r="J185">
            <v>39490.38078</v>
          </cell>
          <cell r="K185">
            <v>2583.61445</v>
          </cell>
          <cell r="P185">
            <v>10750.86183</v>
          </cell>
          <cell r="Q185">
            <v>445.78685999999942</v>
          </cell>
        </row>
        <row r="186">
          <cell r="D186">
            <v>90578.278212800011</v>
          </cell>
          <cell r="E186">
            <v>3122.4534000000058</v>
          </cell>
          <cell r="J186">
            <v>39647.381299999986</v>
          </cell>
          <cell r="K186">
            <v>2689.6112699999999</v>
          </cell>
          <cell r="P186">
            <v>10978.97018</v>
          </cell>
          <cell r="Q186">
            <v>459.6181300000008</v>
          </cell>
        </row>
        <row r="187">
          <cell r="D187">
            <v>91237.706455710009</v>
          </cell>
          <cell r="E187">
            <v>3201.8537700000002</v>
          </cell>
          <cell r="J187">
            <v>39894.517800000001</v>
          </cell>
          <cell r="K187">
            <v>2779.3355899999997</v>
          </cell>
          <cell r="P187">
            <v>11074.095170000001</v>
          </cell>
          <cell r="Q187">
            <v>458.25954000000098</v>
          </cell>
        </row>
        <row r="188">
          <cell r="D188">
            <v>91456.70598052998</v>
          </cell>
          <cell r="E188">
            <v>3262.9846699999871</v>
          </cell>
          <cell r="J188">
            <v>40081.341100000005</v>
          </cell>
          <cell r="K188">
            <v>2695.1591000000003</v>
          </cell>
          <cell r="P188">
            <v>11408.241880000003</v>
          </cell>
          <cell r="Q188">
            <v>454.95873000000233</v>
          </cell>
        </row>
        <row r="189">
          <cell r="D189">
            <v>92113.174267519993</v>
          </cell>
          <cell r="E189">
            <v>3346.55672</v>
          </cell>
          <cell r="J189">
            <v>40364.484649999999</v>
          </cell>
          <cell r="K189">
            <v>2676.8514700000001</v>
          </cell>
          <cell r="P189">
            <v>11245.926190000002</v>
          </cell>
          <cell r="Q189">
            <v>466.65732000000219</v>
          </cell>
        </row>
        <row r="190">
          <cell r="D190">
            <v>93260.847931389988</v>
          </cell>
          <cell r="E190">
            <v>3192.9210599999874</v>
          </cell>
          <cell r="J190">
            <v>40894.908779999991</v>
          </cell>
          <cell r="K190">
            <v>2618.0355800000057</v>
          </cell>
          <cell r="P190">
            <v>11595.252160000002</v>
          </cell>
          <cell r="Q190">
            <v>463.68097999999998</v>
          </cell>
        </row>
        <row r="191">
          <cell r="D191">
            <v>95206.626125280003</v>
          </cell>
          <cell r="E191">
            <v>2957.1093100000003</v>
          </cell>
          <cell r="J191">
            <v>41369.182550000012</v>
          </cell>
          <cell r="K191">
            <v>2488.9929300000072</v>
          </cell>
          <cell r="P191">
            <v>11923.181529999998</v>
          </cell>
          <cell r="Q191">
            <v>459.80490000000003</v>
          </cell>
        </row>
        <row r="192">
          <cell r="D192">
            <v>96589.721373979977</v>
          </cell>
          <cell r="E192">
            <v>3057.0186199999898</v>
          </cell>
          <cell r="J192">
            <v>41937.143179999999</v>
          </cell>
          <cell r="K192">
            <v>2485.1382999999996</v>
          </cell>
          <cell r="P192">
            <v>11671.192400000004</v>
          </cell>
          <cell r="Q192">
            <v>457.86523000000233</v>
          </cell>
        </row>
        <row r="193">
          <cell r="D193">
            <v>98015.134083489975</v>
          </cell>
          <cell r="E193">
            <v>2988.8016899999998</v>
          </cell>
          <cell r="J193">
            <v>42597.942030000006</v>
          </cell>
          <cell r="K193">
            <v>2387.4114199999945</v>
          </cell>
          <cell r="P193">
            <v>12007.859480000003</v>
          </cell>
          <cell r="Q193">
            <v>451.25243000000154</v>
          </cell>
        </row>
        <row r="194">
          <cell r="D194">
            <v>100381.15022318998</v>
          </cell>
          <cell r="E194">
            <v>2675.5381999999881</v>
          </cell>
          <cell r="J194">
            <v>43433.754829999998</v>
          </cell>
          <cell r="K194">
            <v>2290.5759400000052</v>
          </cell>
          <cell r="P194">
            <v>12428.51497</v>
          </cell>
          <cell r="Q194">
            <v>448.00565999999998</v>
          </cell>
        </row>
        <row r="195">
          <cell r="D195">
            <v>102174.20178755997</v>
          </cell>
          <cell r="E195">
            <v>2698.7237299999892</v>
          </cell>
          <cell r="J195">
            <v>44167.981439999996</v>
          </cell>
          <cell r="K195">
            <v>2323.83709</v>
          </cell>
          <cell r="P195">
            <v>12493.480150000001</v>
          </cell>
          <cell r="Q195">
            <v>445.21187000000106</v>
          </cell>
        </row>
        <row r="196">
          <cell r="D196">
            <v>106375.75451793002</v>
          </cell>
          <cell r="E196">
            <v>2648.6178200000077</v>
          </cell>
          <cell r="J196">
            <v>45125.927300000003</v>
          </cell>
          <cell r="K196">
            <v>2272.32656000001</v>
          </cell>
          <cell r="P196">
            <v>12905.920900000003</v>
          </cell>
          <cell r="Q196">
            <v>450.22389000000061</v>
          </cell>
        </row>
        <row r="197">
          <cell r="D197">
            <v>109127.30956894001</v>
          </cell>
          <cell r="E197">
            <v>2290.1678400000001</v>
          </cell>
          <cell r="J197">
            <v>46008.219710000005</v>
          </cell>
          <cell r="K197">
            <v>2022.0182500000001</v>
          </cell>
          <cell r="P197">
            <v>10743.53894</v>
          </cell>
          <cell r="Q197">
            <v>423.19528999999909</v>
          </cell>
        </row>
        <row r="198">
          <cell r="D198">
            <v>108606.04800793002</v>
          </cell>
          <cell r="E198">
            <v>2529.610950000003</v>
          </cell>
          <cell r="J198">
            <v>46514.884410000006</v>
          </cell>
          <cell r="K198">
            <v>2110.3261899999975</v>
          </cell>
          <cell r="P198">
            <v>11108.7006</v>
          </cell>
          <cell r="Q198">
            <v>432.01491000000016</v>
          </cell>
        </row>
        <row r="199">
          <cell r="D199">
            <v>110869.68847468001</v>
          </cell>
          <cell r="E199">
            <v>2540.8616799999922</v>
          </cell>
          <cell r="J199">
            <v>47210.067379999986</v>
          </cell>
          <cell r="K199">
            <v>2245.1859900000022</v>
          </cell>
          <cell r="P199">
            <v>11496.80488</v>
          </cell>
          <cell r="Q199">
            <v>426.85978999999725</v>
          </cell>
        </row>
        <row r="200">
          <cell r="D200">
            <v>112623.54918659</v>
          </cell>
          <cell r="E200">
            <v>2592.969680000007</v>
          </cell>
          <cell r="J200">
            <v>48011.491700000013</v>
          </cell>
          <cell r="K200">
            <v>2224.6443900000004</v>
          </cell>
          <cell r="P200">
            <v>11948.230589999997</v>
          </cell>
          <cell r="Q200">
            <v>415.35141999999991</v>
          </cell>
        </row>
        <row r="201">
          <cell r="D201">
            <v>114266.90842914999</v>
          </cell>
          <cell r="E201">
            <v>2584.244949999988</v>
          </cell>
          <cell r="J201">
            <v>50058.363500000007</v>
          </cell>
          <cell r="K201">
            <v>2407.2752899999991</v>
          </cell>
          <cell r="P201">
            <v>12814.073970000001</v>
          </cell>
          <cell r="Q201">
            <v>421.92746000000091</v>
          </cell>
        </row>
        <row r="202">
          <cell r="D202">
            <v>116164.80646230998</v>
          </cell>
          <cell r="E202">
            <v>2423.625329999998</v>
          </cell>
          <cell r="J202">
            <v>51548.965630000013</v>
          </cell>
          <cell r="K202">
            <v>2345.5116700000017</v>
          </cell>
          <cell r="P202">
            <v>13290.156440000001</v>
          </cell>
          <cell r="Q202">
            <v>417.75975000000187</v>
          </cell>
        </row>
        <row r="203">
          <cell r="D203">
            <v>117462.20172319001</v>
          </cell>
          <cell r="E203">
            <v>2356.1710100000055</v>
          </cell>
          <cell r="J203">
            <v>52716.509130000006</v>
          </cell>
          <cell r="K203">
            <v>2336.9343000000044</v>
          </cell>
          <cell r="P203">
            <v>13508.952029999999</v>
          </cell>
          <cell r="Q203">
            <v>414.92629000000096</v>
          </cell>
        </row>
        <row r="204">
          <cell r="D204">
            <v>118911.43529011001</v>
          </cell>
          <cell r="E204">
            <v>2544.2589800000042</v>
          </cell>
          <cell r="J204">
            <v>53624.43548</v>
          </cell>
          <cell r="K204">
            <v>2426.7553900000007</v>
          </cell>
          <cell r="P204">
            <v>13902.751460000001</v>
          </cell>
          <cell r="Q204">
            <v>414.60748000000046</v>
          </cell>
        </row>
        <row r="205">
          <cell r="D205">
            <v>120601.26537887999</v>
          </cell>
          <cell r="E205">
            <v>2499.1364299999923</v>
          </cell>
          <cell r="J205">
            <v>54681.139380000001</v>
          </cell>
          <cell r="K205">
            <v>2450.6928900000007</v>
          </cell>
          <cell r="P205">
            <v>14369.086790000001</v>
          </cell>
          <cell r="Q205">
            <v>405.86384999999774</v>
          </cell>
        </row>
        <row r="206">
          <cell r="D206">
            <v>123438.64607820001</v>
          </cell>
          <cell r="E206">
            <v>2560.681819999993</v>
          </cell>
          <cell r="J206">
            <v>55672.41167999999</v>
          </cell>
          <cell r="K206">
            <v>2505.3203099999951</v>
          </cell>
          <cell r="P206">
            <v>14499.394839999997</v>
          </cell>
          <cell r="Q206">
            <v>402.25380999999868</v>
          </cell>
        </row>
        <row r="207">
          <cell r="D207">
            <v>124313.88855756</v>
          </cell>
          <cell r="E207">
            <v>2665.52025</v>
          </cell>
          <cell r="J207">
            <v>56589.388759999973</v>
          </cell>
          <cell r="K207">
            <v>2636.0998799999952</v>
          </cell>
          <cell r="P207">
            <v>14923.232340000002</v>
          </cell>
          <cell r="Q207">
            <v>408.96061000000128</v>
          </cell>
        </row>
        <row r="208">
          <cell r="D208">
            <v>128617.77439709003</v>
          </cell>
          <cell r="E208">
            <v>2537.9291100000141</v>
          </cell>
          <cell r="J208">
            <v>57794.046680000014</v>
          </cell>
          <cell r="K208">
            <v>2685.1169100000038</v>
          </cell>
          <cell r="P208">
            <v>14993.138560000001</v>
          </cell>
          <cell r="Q208">
            <v>412.68298999999837</v>
          </cell>
        </row>
        <row r="209">
          <cell r="D209">
            <v>129159.37372479997</v>
          </cell>
          <cell r="E209">
            <v>2196.4973399999885</v>
          </cell>
          <cell r="J209">
            <v>58882.008100000006</v>
          </cell>
          <cell r="K209">
            <v>2485.865780000001</v>
          </cell>
          <cell r="P209">
            <v>15432.139840000002</v>
          </cell>
          <cell r="Q209">
            <v>401.31871000000092</v>
          </cell>
        </row>
        <row r="210">
          <cell r="D210">
            <v>127909.74075628002</v>
          </cell>
          <cell r="E210">
            <v>2452.810330000013</v>
          </cell>
          <cell r="J210">
            <v>59390.103190000009</v>
          </cell>
          <cell r="K210">
            <v>2682.4467500000073</v>
          </cell>
          <cell r="P210">
            <v>15775.797980000003</v>
          </cell>
          <cell r="Q210">
            <v>416.35461000000129</v>
          </cell>
        </row>
        <row r="211">
          <cell r="D211">
            <v>128933.17719079998</v>
          </cell>
          <cell r="E211">
            <v>2547.5065600000025</v>
          </cell>
          <cell r="J211">
            <v>60310.28428</v>
          </cell>
          <cell r="K211">
            <v>2858.1879599999934</v>
          </cell>
          <cell r="P211">
            <v>15782.524700000004</v>
          </cell>
          <cell r="Q211">
            <v>411.86315000000036</v>
          </cell>
        </row>
        <row r="212">
          <cell r="D212">
            <v>130308.3482204</v>
          </cell>
          <cell r="E212">
            <v>2536.1576800000071</v>
          </cell>
          <cell r="J212">
            <v>61302.520519999998</v>
          </cell>
          <cell r="K212">
            <v>2919.9410600000024</v>
          </cell>
          <cell r="P212">
            <v>16194.944160000005</v>
          </cell>
          <cell r="Q212">
            <v>410.16669000000132</v>
          </cell>
        </row>
        <row r="213">
          <cell r="D213">
            <v>131468.4614159</v>
          </cell>
          <cell r="E213">
            <v>2777.4919599999935</v>
          </cell>
          <cell r="J213">
            <v>62174.259519999992</v>
          </cell>
          <cell r="K213">
            <v>3098.832170000002</v>
          </cell>
          <cell r="P213">
            <v>16523.94369</v>
          </cell>
          <cell r="Q213">
            <v>415.39044000000132</v>
          </cell>
        </row>
        <row r="214">
          <cell r="D214">
            <v>133592.15966930002</v>
          </cell>
          <cell r="E214">
            <v>2699.6800500000118</v>
          </cell>
          <cell r="J214">
            <v>63164.930909999981</v>
          </cell>
          <cell r="K214">
            <v>3141.8605999999941</v>
          </cell>
          <cell r="P214">
            <v>16564.486519999999</v>
          </cell>
          <cell r="Q214">
            <v>419.09831000000054</v>
          </cell>
        </row>
        <row r="215">
          <cell r="D215">
            <v>134906.16879969</v>
          </cell>
          <cell r="E215">
            <v>2656.6038700000049</v>
          </cell>
          <cell r="J215">
            <v>63995.186600000001</v>
          </cell>
          <cell r="K215">
            <v>3181.6696599999964</v>
          </cell>
          <cell r="P215">
            <v>16901.254390000002</v>
          </cell>
          <cell r="Q215">
            <v>419.84850999999975</v>
          </cell>
        </row>
        <row r="216">
          <cell r="D216">
            <v>137231.26675568998</v>
          </cell>
          <cell r="E216">
            <v>2935.9852500000002</v>
          </cell>
          <cell r="J216">
            <v>64806.742470000005</v>
          </cell>
          <cell r="K216">
            <v>3187.5316499999985</v>
          </cell>
          <cell r="P216">
            <v>17324.859589999996</v>
          </cell>
          <cell r="Q216">
            <v>429.55544999999552</v>
          </cell>
        </row>
        <row r="217">
          <cell r="D217">
            <v>137986.91103682999</v>
          </cell>
          <cell r="E217">
            <v>2803.553039999962</v>
          </cell>
          <cell r="J217">
            <v>65697.369510000019</v>
          </cell>
          <cell r="K217">
            <v>3228.0565500000043</v>
          </cell>
          <cell r="P217">
            <v>17430.202840000005</v>
          </cell>
          <cell r="Q217">
            <v>430.955570000004</v>
          </cell>
        </row>
        <row r="218">
          <cell r="D218">
            <v>139287.65854315003</v>
          </cell>
          <cell r="E218">
            <v>2792.5237700000107</v>
          </cell>
          <cell r="J218">
            <v>66462.629050000018</v>
          </cell>
          <cell r="K218">
            <v>3321.0309799999968</v>
          </cell>
          <cell r="P218">
            <v>17847.414210000003</v>
          </cell>
          <cell r="Q218">
            <v>434.12175000000371</v>
          </cell>
        </row>
        <row r="219">
          <cell r="D219">
            <v>140705.99903521003</v>
          </cell>
          <cell r="E219">
            <v>2787.4983900000157</v>
          </cell>
          <cell r="J219">
            <v>67299.109869999986</v>
          </cell>
          <cell r="K219">
            <v>3360.9721899999977</v>
          </cell>
          <cell r="P219">
            <v>18242.774089999995</v>
          </cell>
          <cell r="Q219">
            <v>435.36564000000061</v>
          </cell>
        </row>
        <row r="220">
          <cell r="D220">
            <v>144263.90952969005</v>
          </cell>
          <cell r="E220">
            <v>2936.814580000043</v>
          </cell>
          <cell r="J220">
            <v>68331.343600000007</v>
          </cell>
          <cell r="K220">
            <v>3450.8687200000063</v>
          </cell>
          <cell r="P220">
            <v>18702.197099999994</v>
          </cell>
          <cell r="Q220">
            <v>456.93261999999731</v>
          </cell>
        </row>
        <row r="221">
          <cell r="D221">
            <v>146854.33286299446</v>
          </cell>
          <cell r="E221">
            <v>2815.4446499999763</v>
          </cell>
          <cell r="J221">
            <v>69063.443469999984</v>
          </cell>
          <cell r="K221">
            <v>3330.0128800000025</v>
          </cell>
          <cell r="P221">
            <v>19126.086499999998</v>
          </cell>
          <cell r="Q221">
            <v>449.38538999999685</v>
          </cell>
        </row>
        <row r="222">
          <cell r="D222">
            <v>146125.21057482998</v>
          </cell>
          <cell r="E222">
            <v>3092.9612299999894</v>
          </cell>
          <cell r="J222">
            <v>69406.499379999994</v>
          </cell>
          <cell r="K222">
            <v>3453.1169699999987</v>
          </cell>
          <cell r="P222">
            <v>19425.800020000002</v>
          </cell>
          <cell r="Q222">
            <v>467.72828999999911</v>
          </cell>
        </row>
        <row r="223">
          <cell r="D223">
            <v>147537.24459254002</v>
          </cell>
          <cell r="E223">
            <v>3077.2314900000097</v>
          </cell>
          <cell r="J223">
            <v>69958.060799999977</v>
          </cell>
          <cell r="K223">
            <v>3627.748089999996</v>
          </cell>
          <cell r="P223">
            <v>19780.160449999999</v>
          </cell>
          <cell r="Q223">
            <v>472.26971000000464</v>
          </cell>
        </row>
        <row r="224">
          <cell r="D224">
            <v>148839.87832730002</v>
          </cell>
          <cell r="E224">
            <v>3304.0815800000132</v>
          </cell>
          <cell r="J224">
            <v>70480.376569999993</v>
          </cell>
          <cell r="K224">
            <v>3864.2648099999951</v>
          </cell>
          <cell r="P224">
            <v>20106.78067</v>
          </cell>
          <cell r="Q224">
            <v>477.37576999999953</v>
          </cell>
        </row>
        <row r="225">
          <cell r="D225">
            <v>150504.02867469998</v>
          </cell>
          <cell r="E225">
            <v>3468.3071200000049</v>
          </cell>
          <cell r="J225">
            <v>71200.19809999998</v>
          </cell>
          <cell r="K225">
            <v>3815.5813299999832</v>
          </cell>
          <cell r="P225">
            <v>20488.78975</v>
          </cell>
          <cell r="Q225">
            <v>485.87969999999552</v>
          </cell>
        </row>
        <row r="226">
          <cell r="D226">
            <v>153410.02983319992</v>
          </cell>
          <cell r="E226">
            <v>3222.7645299999713</v>
          </cell>
          <cell r="J226">
            <v>71886.607380000001</v>
          </cell>
          <cell r="K226">
            <v>3772.6002699999958</v>
          </cell>
          <cell r="P226">
            <v>20646.294080000003</v>
          </cell>
          <cell r="Q226">
            <v>489.19381000000612</v>
          </cell>
        </row>
        <row r="227">
          <cell r="D227">
            <v>156910.99866433995</v>
          </cell>
          <cell r="E227">
            <v>3188.2558499999941</v>
          </cell>
          <cell r="J227">
            <v>72455.845829999991</v>
          </cell>
          <cell r="K227">
            <v>3761.0866099999994</v>
          </cell>
          <cell r="P227">
            <v>21178.381710000009</v>
          </cell>
          <cell r="Q227">
            <v>494.07528999999909</v>
          </cell>
        </row>
        <row r="228">
          <cell r="D228">
            <v>157006.69916790002</v>
          </cell>
          <cell r="E228">
            <v>3244.4984800000193</v>
          </cell>
          <cell r="J228">
            <v>73265.04737</v>
          </cell>
          <cell r="K228">
            <v>3571.6806899999974</v>
          </cell>
          <cell r="P228">
            <v>21758.994190000005</v>
          </cell>
          <cell r="Q228">
            <v>490.23995000000673</v>
          </cell>
        </row>
        <row r="229">
          <cell r="D229">
            <v>158725.78316475003</v>
          </cell>
          <cell r="E229">
            <v>3444.9794600000082</v>
          </cell>
          <cell r="J229">
            <v>74056.42459000001</v>
          </cell>
          <cell r="K229">
            <v>3615.1565000000001</v>
          </cell>
          <cell r="P229">
            <v>22280.493150000006</v>
          </cell>
          <cell r="Q229">
            <v>497.3687800000049</v>
          </cell>
        </row>
        <row r="230">
          <cell r="D230">
            <v>160639.84898651001</v>
          </cell>
          <cell r="E230">
            <v>3514.0918700000047</v>
          </cell>
          <cell r="J230">
            <v>74897.128190000003</v>
          </cell>
          <cell r="K230">
            <v>3635.6087999999972</v>
          </cell>
          <cell r="P230">
            <v>22829.959740000002</v>
          </cell>
          <cell r="Q230">
            <v>497.11655000000076</v>
          </cell>
        </row>
        <row r="231">
          <cell r="D231">
            <v>160941.43794474995</v>
          </cell>
          <cell r="E231">
            <v>3489.1708899999858</v>
          </cell>
          <cell r="J231">
            <v>75742.846339999989</v>
          </cell>
          <cell r="K231">
            <v>3637.1700600000022</v>
          </cell>
          <cell r="P231">
            <v>23417.658779999994</v>
          </cell>
          <cell r="Q231">
            <v>494.71953000000121</v>
          </cell>
        </row>
        <row r="232">
          <cell r="D232">
            <v>162771.27963569999</v>
          </cell>
          <cell r="E232">
            <v>3661.8772000000181</v>
          </cell>
          <cell r="J232">
            <v>76559.890570000003</v>
          </cell>
          <cell r="K232">
            <v>3741.206019999996</v>
          </cell>
          <cell r="P232">
            <v>23997.405079999997</v>
          </cell>
          <cell r="Q232">
            <v>503.08335999999565</v>
          </cell>
        </row>
        <row r="233">
          <cell r="D233">
            <v>163548.40467272996</v>
          </cell>
          <cell r="E233">
            <v>3413.0245199999808</v>
          </cell>
          <cell r="J233">
            <v>77288.105970000004</v>
          </cell>
          <cell r="K233">
            <v>3437.614769999996</v>
          </cell>
          <cell r="P233">
            <v>24530.455729999998</v>
          </cell>
          <cell r="Q233">
            <v>496.33142999999598</v>
          </cell>
        </row>
        <row r="234">
          <cell r="D234">
            <v>164366.69775703998</v>
          </cell>
          <cell r="E234">
            <v>3674.9192899999916</v>
          </cell>
          <cell r="J234">
            <v>77593.389119999993</v>
          </cell>
          <cell r="K234">
            <v>3534.9560399999918</v>
          </cell>
          <cell r="P234">
            <v>24951.874240000001</v>
          </cell>
          <cell r="Q234">
            <v>515.28901000000167</v>
          </cell>
        </row>
        <row r="235">
          <cell r="D235">
            <v>166984.47809104001</v>
          </cell>
          <cell r="E235">
            <v>3784.9916100000141</v>
          </cell>
          <cell r="J235">
            <v>78051.765690000029</v>
          </cell>
          <cell r="K235">
            <v>3677.1354999999999</v>
          </cell>
          <cell r="P235">
            <v>25451.966680000001</v>
          </cell>
          <cell r="Q235">
            <v>516.93409999999778</v>
          </cell>
        </row>
        <row r="236">
          <cell r="D236">
            <v>168600.95152149003</v>
          </cell>
          <cell r="E236">
            <v>3960.6579300000071</v>
          </cell>
          <cell r="J236">
            <v>78562.287120000023</v>
          </cell>
          <cell r="K236">
            <v>3783.6521499999913</v>
          </cell>
          <cell r="P236">
            <v>25856.913019999996</v>
          </cell>
          <cell r="Q236">
            <v>517.45222999999669</v>
          </cell>
        </row>
        <row r="237">
          <cell r="D237">
            <v>171056.14342917004</v>
          </cell>
          <cell r="E237">
            <v>4157.1326400000153</v>
          </cell>
          <cell r="J237">
            <v>79418.540820000009</v>
          </cell>
          <cell r="K237">
            <v>3832.2174899999945</v>
          </cell>
          <cell r="P237">
            <v>26314.474339999997</v>
          </cell>
          <cell r="Q237">
            <v>533.68486999999732</v>
          </cell>
        </row>
        <row r="238">
          <cell r="D238">
            <v>173679.02817415999</v>
          </cell>
          <cell r="E238">
            <v>4104.8044600000085</v>
          </cell>
          <cell r="J238">
            <v>80869.763000000006</v>
          </cell>
          <cell r="K238">
            <v>3889.7659599999934</v>
          </cell>
          <cell r="P238">
            <v>26838.519599999992</v>
          </cell>
          <cell r="Q238">
            <v>533.84244000000137</v>
          </cell>
        </row>
        <row r="239">
          <cell r="D239">
            <v>176508.62512167997</v>
          </cell>
          <cell r="E239">
            <v>4179.3387600000206</v>
          </cell>
          <cell r="J239">
            <v>81498.994420000003</v>
          </cell>
          <cell r="K239">
            <v>3945.5722099999934</v>
          </cell>
          <cell r="P239">
            <v>27264.60759</v>
          </cell>
          <cell r="Q239">
            <v>549.9773399999998</v>
          </cell>
        </row>
        <row r="240">
          <cell r="D240">
            <v>176548.50121961001</v>
          </cell>
          <cell r="E240">
            <v>4200.7456500000062</v>
          </cell>
          <cell r="J240">
            <v>82411.352389999985</v>
          </cell>
          <cell r="K240">
            <v>3754.1763399999886</v>
          </cell>
          <cell r="P240">
            <v>27688.534339999998</v>
          </cell>
          <cell r="Q240">
            <v>554.16645000000301</v>
          </cell>
        </row>
        <row r="241">
          <cell r="D241">
            <v>177633.06331040998</v>
          </cell>
          <cell r="E241">
            <v>4433.1605</v>
          </cell>
          <cell r="J241">
            <v>83323.427149999989</v>
          </cell>
          <cell r="K241">
            <v>3916.1728099999873</v>
          </cell>
          <cell r="P241">
            <v>28092.172589999995</v>
          </cell>
          <cell r="Q241">
            <v>571.84514000000058</v>
          </cell>
        </row>
        <row r="242">
          <cell r="D242">
            <v>178827.56266795003</v>
          </cell>
          <cell r="E242">
            <v>4431.1929900000096</v>
          </cell>
          <cell r="J242">
            <v>84506.048980000021</v>
          </cell>
          <cell r="K242">
            <v>3913.8927900000067</v>
          </cell>
          <cell r="P242">
            <v>28048.437539999999</v>
          </cell>
          <cell r="Q242">
            <v>585.32301999999959</v>
          </cell>
        </row>
        <row r="243">
          <cell r="D243">
            <v>180346.57896812996</v>
          </cell>
          <cell r="E243">
            <v>4394.4720499999521</v>
          </cell>
          <cell r="J243">
            <v>85675.754260000002</v>
          </cell>
          <cell r="K243">
            <v>3912.2689999999998</v>
          </cell>
          <cell r="P243">
            <v>28545.99783</v>
          </cell>
          <cell r="Q243">
            <v>602.83394999999928</v>
          </cell>
        </row>
        <row r="244">
          <cell r="D244">
            <v>185077.22282791001</v>
          </cell>
          <cell r="E244">
            <v>4467.8684299999777</v>
          </cell>
          <cell r="J244">
            <v>87212.162239999991</v>
          </cell>
          <cell r="K244">
            <v>4104.0638100000024</v>
          </cell>
          <cell r="P244">
            <v>28978.899649999999</v>
          </cell>
          <cell r="Q244">
            <v>625.1508000000008</v>
          </cell>
        </row>
        <row r="245">
          <cell r="D245">
            <v>189059.58921262002</v>
          </cell>
          <cell r="E245">
            <v>4356.9941400000152</v>
          </cell>
          <cell r="J245">
            <v>87910.891340000002</v>
          </cell>
          <cell r="K245">
            <v>3847.2144900000094</v>
          </cell>
          <cell r="P245">
            <v>29046.86358999999</v>
          </cell>
          <cell r="Q245">
            <v>624.34381999999653</v>
          </cell>
        </row>
        <row r="246">
          <cell r="D246">
            <v>193987.95306999999</v>
          </cell>
          <cell r="E246">
            <v>4460.2541400000009</v>
          </cell>
          <cell r="J246">
            <v>88116.064290000024</v>
          </cell>
          <cell r="K246">
            <v>4008.1537599999997</v>
          </cell>
          <cell r="P246">
            <v>28484.003606589995</v>
          </cell>
          <cell r="Q246">
            <v>785.93853999999976</v>
          </cell>
        </row>
        <row r="247">
          <cell r="D247">
            <v>197593.90511000002</v>
          </cell>
          <cell r="E247">
            <v>4559.1394299999993</v>
          </cell>
          <cell r="J247">
            <v>88173.815950000004</v>
          </cell>
          <cell r="K247">
            <v>4219.0121899999995</v>
          </cell>
          <cell r="P247">
            <v>29128.691588810012</v>
          </cell>
          <cell r="Q247">
            <v>786.20601999999985</v>
          </cell>
        </row>
        <row r="248">
          <cell r="D248">
            <v>199686.22561999998</v>
          </cell>
          <cell r="E248">
            <v>4601.8342300000004</v>
          </cell>
          <cell r="J248">
            <v>89184.5092</v>
          </cell>
          <cell r="K248">
            <v>4250.8968299999988</v>
          </cell>
          <cell r="P248">
            <v>30158.397011249988</v>
          </cell>
          <cell r="Q248">
            <v>706.24072000000001</v>
          </cell>
        </row>
        <row r="249">
          <cell r="D249">
            <v>199783.60810999994</v>
          </cell>
          <cell r="E249">
            <v>4688.9351599999991</v>
          </cell>
          <cell r="J249">
            <v>89981.064720000024</v>
          </cell>
          <cell r="K249">
            <v>4447.7294599999996</v>
          </cell>
          <cell r="P249">
            <v>30283.445121270011</v>
          </cell>
          <cell r="Q249">
            <v>718.58700999999996</v>
          </cell>
        </row>
        <row r="250">
          <cell r="D250">
            <v>204178.89573999998</v>
          </cell>
          <cell r="E250">
            <v>4719.9141800000007</v>
          </cell>
          <cell r="J250">
            <v>90879.516070000027</v>
          </cell>
          <cell r="K250">
            <v>4566.443409999998</v>
          </cell>
          <cell r="P250">
            <v>30966.463750000006</v>
          </cell>
          <cell r="Q250">
            <v>739.83794000000012</v>
          </cell>
        </row>
        <row r="251">
          <cell r="D251">
            <v>207498.28724000006</v>
          </cell>
          <cell r="E251">
            <v>4819.2630600000002</v>
          </cell>
          <cell r="J251">
            <v>92336.14013</v>
          </cell>
          <cell r="K251">
            <v>4630.9685599999984</v>
          </cell>
          <cell r="P251">
            <v>30974.641525069987</v>
          </cell>
          <cell r="Q251">
            <v>749.74665000000005</v>
          </cell>
        </row>
        <row r="252">
          <cell r="D252">
            <v>211187.95746000003</v>
          </cell>
          <cell r="E252">
            <v>4903.1140500000001</v>
          </cell>
          <cell r="J252">
            <v>93109.671440000006</v>
          </cell>
          <cell r="K252">
            <v>4450.1012399999991</v>
          </cell>
          <cell r="P252">
            <v>31441.25958255001</v>
          </cell>
          <cell r="Q252">
            <v>768.07634000000007</v>
          </cell>
        </row>
        <row r="253">
          <cell r="D253">
            <v>217992.17157999999</v>
          </cell>
          <cell r="E253">
            <v>5101.7450400000007</v>
          </cell>
          <cell r="J253">
            <v>93949.669500000018</v>
          </cell>
          <cell r="K253">
            <v>4521.26181</v>
          </cell>
          <cell r="P253">
            <v>31711.880450029999</v>
          </cell>
          <cell r="Q253">
            <v>795.50233000000014</v>
          </cell>
        </row>
        <row r="254">
          <cell r="D254">
            <v>218154.99013000002</v>
          </cell>
          <cell r="E254">
            <v>5132.9745899999998</v>
          </cell>
          <cell r="J254">
            <v>94912.813069999975</v>
          </cell>
          <cell r="K254">
            <v>4469.97541</v>
          </cell>
          <cell r="P254">
            <v>32517.312692770007</v>
          </cell>
          <cell r="Q254">
            <v>808.03650999999991</v>
          </cell>
        </row>
        <row r="255">
          <cell r="D255">
            <v>219392.06671000001</v>
          </cell>
          <cell r="E255">
            <v>4994.7102999999997</v>
          </cell>
          <cell r="J255">
            <v>95824.689479999972</v>
          </cell>
          <cell r="K255">
            <v>4519.2984500000011</v>
          </cell>
          <cell r="P255">
            <v>32610.494423270015</v>
          </cell>
          <cell r="Q255">
            <v>827.11873000000003</v>
          </cell>
        </row>
        <row r="256">
          <cell r="D256">
            <v>223065.23434000005</v>
          </cell>
          <cell r="E256">
            <v>5208.8152399999999</v>
          </cell>
          <cell r="J256">
            <v>96984.233789999998</v>
          </cell>
          <cell r="K256">
            <v>4688.0961900000002</v>
          </cell>
          <cell r="P256">
            <v>33060.12266021</v>
          </cell>
          <cell r="Q256">
            <v>861.36992999999995</v>
          </cell>
        </row>
        <row r="257">
          <cell r="D257">
            <v>222921.17732000005</v>
          </cell>
          <cell r="E257">
            <v>4799.2716899999996</v>
          </cell>
          <cell r="J257">
            <v>97747.452140000009</v>
          </cell>
          <cell r="K257">
            <v>4465.6280299999989</v>
          </cell>
          <cell r="P257">
            <v>33547.080902260001</v>
          </cell>
          <cell r="Q257">
            <v>849.43436000000008</v>
          </cell>
        </row>
        <row r="258">
          <cell r="D258">
            <v>224001</v>
          </cell>
          <cell r="E258">
            <v>5358.8647300000002</v>
          </cell>
          <cell r="J258">
            <v>97864.842159999971</v>
          </cell>
          <cell r="K258">
            <v>4627.6407599999984</v>
          </cell>
          <cell r="P258">
            <v>33766.920546110006</v>
          </cell>
          <cell r="Q258">
            <v>884.49976999999967</v>
          </cell>
        </row>
        <row r="259">
          <cell r="D259">
            <v>228000</v>
          </cell>
          <cell r="E259">
            <v>5713.5269900000012</v>
          </cell>
          <cell r="J259">
            <v>98527.712689999971</v>
          </cell>
          <cell r="K259">
            <v>4826.5019300000004</v>
          </cell>
          <cell r="P259">
            <v>34902.211141949992</v>
          </cell>
          <cell r="Q259">
            <v>894.24940999999978</v>
          </cell>
        </row>
        <row r="260">
          <cell r="D260">
            <v>226500</v>
          </cell>
          <cell r="E260">
            <v>5783.0789599999998</v>
          </cell>
          <cell r="J260">
            <v>99145.537510000024</v>
          </cell>
          <cell r="K260">
            <v>4980.8547900000003</v>
          </cell>
          <cell r="P260">
            <v>35360.074373630006</v>
          </cell>
          <cell r="Q260">
            <v>915.9826800000003</v>
          </cell>
        </row>
        <row r="261">
          <cell r="D261">
            <v>226900</v>
          </cell>
          <cell r="E261">
            <v>5900.1660300000003</v>
          </cell>
          <cell r="J261">
            <v>100222.02404999998</v>
          </cell>
          <cell r="K261">
            <v>5063.324990000001</v>
          </cell>
          <cell r="P261">
            <v>35923.414453700003</v>
          </cell>
          <cell r="Q261">
            <v>942.41352999999958</v>
          </cell>
        </row>
        <row r="262">
          <cell r="D262">
            <v>230500</v>
          </cell>
          <cell r="E262">
            <v>5870.3012700000018</v>
          </cell>
          <cell r="J262">
            <v>101437.43245000004</v>
          </cell>
          <cell r="K262">
            <v>5230.9524700000011</v>
          </cell>
          <cell r="P262">
            <v>36462.981461769996</v>
          </cell>
          <cell r="Q262">
            <v>965.05591999999979</v>
          </cell>
        </row>
        <row r="263">
          <cell r="D263">
            <v>229924.39890000006</v>
          </cell>
          <cell r="E263">
            <v>5180.89696</v>
          </cell>
          <cell r="J263">
            <v>103015.87415999998</v>
          </cell>
          <cell r="K263">
            <v>5167.5020000000004</v>
          </cell>
          <cell r="P263">
            <v>36963.631912789999</v>
          </cell>
          <cell r="Q263">
            <v>976.03536000000008</v>
          </cell>
        </row>
        <row r="264">
          <cell r="D264">
            <v>232238.85021999996</v>
          </cell>
          <cell r="E264">
            <v>5811.6450900000018</v>
          </cell>
          <cell r="J264">
            <v>103932.84471</v>
          </cell>
          <cell r="K264">
            <v>5376.3244999999997</v>
          </cell>
          <cell r="P264">
            <v>37409.897090889994</v>
          </cell>
          <cell r="Q264">
            <v>1016.3152200000002</v>
          </cell>
        </row>
        <row r="265">
          <cell r="D265">
            <v>231830.52679000006</v>
          </cell>
          <cell r="E265">
            <v>5825.5800499999996</v>
          </cell>
          <cell r="J265">
            <v>105204.89558999997</v>
          </cell>
          <cell r="K265">
            <v>5368.6817499999988</v>
          </cell>
          <cell r="P265">
            <v>37912.148671609997</v>
          </cell>
          <cell r="Q265">
            <v>1045.9087899999997</v>
          </cell>
        </row>
        <row r="266">
          <cell r="D266">
            <v>231704.47721000004</v>
          </cell>
          <cell r="E266">
            <v>5789.8032999999996</v>
          </cell>
          <cell r="J266">
            <v>106442.74390000002</v>
          </cell>
          <cell r="K266">
            <v>5429.8463199999987</v>
          </cell>
          <cell r="P266">
            <v>38004.61461199999</v>
          </cell>
          <cell r="Q266">
            <v>1068.1193599999999</v>
          </cell>
        </row>
        <row r="267">
          <cell r="D267">
            <v>231917.94027000002</v>
          </cell>
          <cell r="E267">
            <v>6179.4913399999987</v>
          </cell>
          <cell r="J267">
            <v>107737.99768</v>
          </cell>
          <cell r="K267">
            <v>5671.8753099999985</v>
          </cell>
          <cell r="P267">
            <v>38490.62798367998</v>
          </cell>
          <cell r="Q267">
            <v>1094.0910899999999</v>
          </cell>
        </row>
        <row r="268">
          <cell r="D268">
            <v>234036.80705</v>
          </cell>
          <cell r="E268">
            <v>6171.2677900000008</v>
          </cell>
          <cell r="J268">
            <v>109540.36086999999</v>
          </cell>
          <cell r="K268">
            <v>5919.0390100000004</v>
          </cell>
          <cell r="P268">
            <v>38742.694970490003</v>
          </cell>
          <cell r="Q268">
            <v>1128.7641799999999</v>
          </cell>
        </row>
        <row r="269">
          <cell r="D269">
            <v>231946.37202999997</v>
          </cell>
          <cell r="E269">
            <v>5392.1585200000018</v>
          </cell>
          <cell r="J269">
            <v>110714.46119000002</v>
          </cell>
          <cell r="K269">
            <v>5656.4218899999987</v>
          </cell>
          <cell r="P269">
            <v>39265.363423059986</v>
          </cell>
          <cell r="Q269">
            <v>1132.47972</v>
          </cell>
        </row>
        <row r="270">
          <cell r="D270">
            <v>229539.30229999995</v>
          </cell>
          <cell r="E270">
            <v>7250.6922399999994</v>
          </cell>
          <cell r="J270">
            <v>111168.00436000001</v>
          </cell>
          <cell r="K270">
            <v>5887.1428399999995</v>
          </cell>
          <cell r="P270">
            <v>39410.305426970008</v>
          </cell>
          <cell r="Q270">
            <v>1198.1476300000002</v>
          </cell>
        </row>
        <row r="271">
          <cell r="D271">
            <v>231891.72773000004</v>
          </cell>
          <cell r="E271">
            <v>7255.6889200000005</v>
          </cell>
          <cell r="J271">
            <v>111875.62396999999</v>
          </cell>
          <cell r="K271">
            <v>6180.7042600000004</v>
          </cell>
          <cell r="P271">
            <v>39957.131934940007</v>
          </cell>
          <cell r="Q271">
            <v>1213.2756900000004</v>
          </cell>
        </row>
        <row r="272">
          <cell r="D272">
            <v>232931.02086999998</v>
          </cell>
          <cell r="E272">
            <v>7816.0333799999999</v>
          </cell>
          <cell r="J272">
            <v>112853.42039000003</v>
          </cell>
          <cell r="K272">
            <v>6333.2714099999994</v>
          </cell>
          <cell r="P272">
            <v>40052.944094329985</v>
          </cell>
          <cell r="Q272">
            <v>1238.50244</v>
          </cell>
        </row>
        <row r="273">
          <cell r="D273">
            <v>235006.11932</v>
          </cell>
          <cell r="E273">
            <v>8366.2295900000008</v>
          </cell>
          <cell r="J273">
            <v>113579.41408</v>
          </cell>
          <cell r="K273">
            <v>6732.9970499999999</v>
          </cell>
          <cell r="P273">
            <v>40397.77723457</v>
          </cell>
          <cell r="Q273">
            <v>1286.5540400000002</v>
          </cell>
        </row>
        <row r="274">
          <cell r="D274">
            <v>236203.98778000002</v>
          </cell>
          <cell r="E274">
            <v>8519.7608900000014</v>
          </cell>
          <cell r="J274">
            <v>114839.24500999998</v>
          </cell>
          <cell r="K274">
            <v>6934.6305300000004</v>
          </cell>
          <cell r="P274">
            <v>40818.570821870009</v>
          </cell>
          <cell r="Q274">
            <v>1329.7715900000001</v>
          </cell>
        </row>
        <row r="275">
          <cell r="D275">
            <v>238805.71429000003</v>
          </cell>
          <cell r="E275">
            <v>8573.5945100000008</v>
          </cell>
          <cell r="J275">
            <v>115844.33532000003</v>
          </cell>
          <cell r="K275">
            <v>7029.1478200000001</v>
          </cell>
          <cell r="P275">
            <v>40785.75739079999</v>
          </cell>
          <cell r="Q275">
            <v>1381.1335999999999</v>
          </cell>
        </row>
        <row r="276">
          <cell r="D276">
            <v>237741.24297000002</v>
          </cell>
          <cell r="E276">
            <v>8945.0368900000012</v>
          </cell>
          <cell r="J276">
            <v>116665.62170000002</v>
          </cell>
          <cell r="K276">
            <v>7159.9905899999985</v>
          </cell>
          <cell r="P276">
            <v>41159.631241589996</v>
          </cell>
          <cell r="Q276">
            <v>1450.6544300000003</v>
          </cell>
        </row>
        <row r="277">
          <cell r="D277">
            <v>237049.19699000005</v>
          </cell>
          <cell r="E277">
            <v>9107.3181700000005</v>
          </cell>
          <cell r="J277">
            <v>117523.92310999999</v>
          </cell>
          <cell r="K277">
            <v>7118.690810000001</v>
          </cell>
          <cell r="P277">
            <v>41619.401090340012</v>
          </cell>
          <cell r="Q277">
            <v>1497.6164200000001</v>
          </cell>
        </row>
        <row r="278">
          <cell r="D278">
            <v>238496.85854999998</v>
          </cell>
          <cell r="E278">
            <v>9242.2618700000003</v>
          </cell>
          <cell r="J278">
            <v>118541.66727000002</v>
          </cell>
          <cell r="K278">
            <v>7270.8828899999999</v>
          </cell>
          <cell r="P278">
            <v>42077.363584799998</v>
          </cell>
          <cell r="Q278">
            <v>1542.5154499999999</v>
          </cell>
        </row>
        <row r="279">
          <cell r="D279">
            <v>238675.59828999997</v>
          </cell>
          <cell r="E279">
            <v>9176.1020600000011</v>
          </cell>
          <cell r="J279">
            <v>119559.55195999995</v>
          </cell>
          <cell r="K279">
            <v>7396.4804100000001</v>
          </cell>
          <cell r="P279">
            <v>42370.41021948</v>
          </cell>
          <cell r="Q279">
            <v>1606.4778800000001</v>
          </cell>
        </row>
        <row r="280">
          <cell r="D280">
            <v>239355.67389999999</v>
          </cell>
          <cell r="E280">
            <v>9292.4157400000004</v>
          </cell>
          <cell r="J280">
            <v>121222.60138000001</v>
          </cell>
          <cell r="K280">
            <v>7609.6711500000001</v>
          </cell>
          <cell r="P280">
            <v>42518.605948580014</v>
          </cell>
          <cell r="Q280">
            <v>1660.1736099999998</v>
          </cell>
        </row>
        <row r="281">
          <cell r="D281">
            <v>239657.66876000003</v>
          </cell>
          <cell r="E281">
            <v>8878.8104700000004</v>
          </cell>
          <cell r="J281">
            <v>121589.13235000004</v>
          </cell>
          <cell r="K281">
            <v>7229.1939599999987</v>
          </cell>
          <cell r="P281">
            <v>43137.287868639993</v>
          </cell>
          <cell r="Q281">
            <v>1666.61311</v>
          </cell>
        </row>
        <row r="282">
          <cell r="D282">
            <v>237408.97677000001</v>
          </cell>
          <cell r="E282">
            <v>9601.1254899999985</v>
          </cell>
          <cell r="J282">
            <v>121678.57226000004</v>
          </cell>
          <cell r="K282">
            <v>7446.5880200000001</v>
          </cell>
          <cell r="P282">
            <v>43245.699422600002</v>
          </cell>
          <cell r="Q282">
            <v>1729.6596400000001</v>
          </cell>
        </row>
        <row r="283">
          <cell r="D283">
            <v>239505.46977000003</v>
          </cell>
          <cell r="E283">
            <v>10518.297459999998</v>
          </cell>
          <cell r="J283">
            <v>122272.55414000001</v>
          </cell>
          <cell r="K283">
            <v>7650.1288299999997</v>
          </cell>
          <cell r="P283">
            <v>43332.959845180005</v>
          </cell>
          <cell r="Q283">
            <v>1751.6764099999998</v>
          </cell>
        </row>
        <row r="284">
          <cell r="D284">
            <v>241213.34594999999</v>
          </cell>
          <cell r="E284">
            <v>10820.50757</v>
          </cell>
          <cell r="J284">
            <v>122744.65195999999</v>
          </cell>
          <cell r="K284">
            <v>7735.1584499999999</v>
          </cell>
          <cell r="P284">
            <v>43904.170663310004</v>
          </cell>
          <cell r="Q284">
            <v>1750.9864299999999</v>
          </cell>
        </row>
        <row r="285">
          <cell r="D285">
            <v>241488.96297999995</v>
          </cell>
          <cell r="E285">
            <v>11115.868110000003</v>
          </cell>
          <cell r="J285">
            <v>123785.76093999996</v>
          </cell>
          <cell r="K285">
            <v>7788.9328099999975</v>
          </cell>
          <cell r="P285">
            <v>44358.763338930003</v>
          </cell>
          <cell r="Q285">
            <v>1788.5285499999993</v>
          </cell>
        </row>
        <row r="286">
          <cell r="D286">
            <v>242494.67224999997</v>
          </cell>
          <cell r="E286">
            <v>11407.288420000003</v>
          </cell>
          <cell r="J286">
            <v>124867.51249999998</v>
          </cell>
          <cell r="K286">
            <v>7636.0764700000018</v>
          </cell>
          <cell r="P286">
            <v>44840.767527539996</v>
          </cell>
          <cell r="Q286">
            <v>1802.9060599999998</v>
          </cell>
        </row>
        <row r="287">
          <cell r="D287">
            <v>243114.67081000001</v>
          </cell>
          <cell r="E287">
            <v>11516.381429999999</v>
          </cell>
          <cell r="J287">
            <v>125589.08140000002</v>
          </cell>
          <cell r="K287">
            <v>7625.5715499999997</v>
          </cell>
          <cell r="P287">
            <v>45297.470171360001</v>
          </cell>
          <cell r="Q287">
            <v>1827.9237200000002</v>
          </cell>
        </row>
        <row r="288">
          <cell r="D288">
            <v>241834.82307000001</v>
          </cell>
          <cell r="E288">
            <v>11862.20198</v>
          </cell>
          <cell r="J288">
            <v>126366.20754999996</v>
          </cell>
          <cell r="K288">
            <v>7558.1647600000006</v>
          </cell>
          <cell r="P288">
            <v>45220.509432550003</v>
          </cell>
          <cell r="Q288">
            <v>1859.0845199999997</v>
          </cell>
        </row>
        <row r="289">
          <cell r="D289">
            <v>240569.51404999994</v>
          </cell>
          <cell r="E289">
            <v>11650.377470000003</v>
          </cell>
          <cell r="J289">
            <v>127624.30575999999</v>
          </cell>
          <cell r="K289">
            <v>7561.5745199999992</v>
          </cell>
          <cell r="P289">
            <v>45694.283989530013</v>
          </cell>
          <cell r="Q289">
            <v>1904.9009899999999</v>
          </cell>
        </row>
        <row r="290">
          <cell r="D290">
            <v>240969.58629999997</v>
          </cell>
          <cell r="E290">
            <v>11703.307200000001</v>
          </cell>
          <cell r="J290">
            <v>128646.67541</v>
          </cell>
          <cell r="K290">
            <v>7586.0587999999998</v>
          </cell>
          <cell r="P290">
            <v>46167.723710889979</v>
          </cell>
          <cell r="Q290">
            <v>1909.0746199999996</v>
          </cell>
        </row>
        <row r="291">
          <cell r="D291">
            <v>243938.58390000003</v>
          </cell>
          <cell r="E291">
            <v>11841.145780000001</v>
          </cell>
          <cell r="J291">
            <v>130140.34529</v>
          </cell>
          <cell r="K291">
            <v>7497.2696299999989</v>
          </cell>
          <cell r="P291">
            <v>46707.343937620004</v>
          </cell>
          <cell r="Q291">
            <v>1901.59476</v>
          </cell>
        </row>
        <row r="292">
          <cell r="D292">
            <v>246571.60721999995</v>
          </cell>
          <cell r="E292">
            <v>11637.309019999999</v>
          </cell>
          <cell r="J292">
            <v>132199.15577999997</v>
          </cell>
          <cell r="K292">
            <v>7554.3963999999996</v>
          </cell>
          <cell r="P292">
            <v>47248.31635478</v>
          </cell>
          <cell r="Q292">
            <v>1972.67335</v>
          </cell>
        </row>
        <row r="293">
          <cell r="D293">
            <v>247377.96879999992</v>
          </cell>
          <cell r="E293">
            <v>10908.936150000001</v>
          </cell>
          <cell r="J293">
            <v>132994.82331000004</v>
          </cell>
          <cell r="K293">
            <v>7113.0080699999999</v>
          </cell>
          <cell r="P293">
            <v>47778.025929830001</v>
          </cell>
          <cell r="Q293">
            <v>1973.0098800000003</v>
          </cell>
        </row>
        <row r="294">
          <cell r="D294">
            <v>243332.00156999991</v>
          </cell>
          <cell r="E294">
            <v>11403.679920000002</v>
          </cell>
          <cell r="J294">
            <v>133503.46480999998</v>
          </cell>
          <cell r="K294">
            <v>7285.6713100000015</v>
          </cell>
          <cell r="P294">
            <v>48043.690541949989</v>
          </cell>
          <cell r="Q294">
            <v>2033.9969899999999</v>
          </cell>
        </row>
        <row r="295">
          <cell r="D295">
            <v>246536.56370999999</v>
          </cell>
          <cell r="E295">
            <v>11539.272940000001</v>
          </cell>
          <cell r="J295">
            <v>134492.00741000002</v>
          </cell>
          <cell r="K295">
            <v>7369.0662999999986</v>
          </cell>
          <cell r="P295">
            <v>48434.595207639984</v>
          </cell>
          <cell r="Q295">
            <v>2040.84005</v>
          </cell>
        </row>
        <row r="296">
          <cell r="D296">
            <v>248863.84151000003</v>
          </cell>
          <cell r="E296">
            <v>11941.95487</v>
          </cell>
          <cell r="J296">
            <v>135870.27868000002</v>
          </cell>
          <cell r="K296">
            <v>7476.8803499999995</v>
          </cell>
          <cell r="P296">
            <v>48812.155210260011</v>
          </cell>
          <cell r="Q296">
            <v>2049.3733199999997</v>
          </cell>
        </row>
        <row r="297">
          <cell r="D297">
            <v>250741.56358000002</v>
          </cell>
          <cell r="E297">
            <v>12374.5666</v>
          </cell>
          <cell r="J297">
            <v>137417.67302000002</v>
          </cell>
          <cell r="K297">
            <v>7619.6690200000012</v>
          </cell>
          <cell r="P297">
            <v>48835.567016950001</v>
          </cell>
          <cell r="Q297">
            <v>2063.7509599999998</v>
          </cell>
        </row>
        <row r="298">
          <cell r="D298">
            <v>252789.70369999995</v>
          </cell>
          <cell r="E298">
            <v>12219.793600000001</v>
          </cell>
          <cell r="J298">
            <v>139375.64662000001</v>
          </cell>
          <cell r="K298">
            <v>7552.7387299999991</v>
          </cell>
          <cell r="P298">
            <v>48998.670446550008</v>
          </cell>
          <cell r="Q298">
            <v>2084.2317800000001</v>
          </cell>
        </row>
        <row r="299">
          <cell r="D299">
            <v>252514.29564999996</v>
          </cell>
          <cell r="E299">
            <v>11577.010950000002</v>
          </cell>
          <cell r="J299">
            <v>140730.66815999997</v>
          </cell>
          <cell r="K299">
            <v>7599.1625700000013</v>
          </cell>
          <cell r="P299">
            <v>49581.438990000002</v>
          </cell>
          <cell r="Q299">
            <v>2113.9945699999994</v>
          </cell>
        </row>
        <row r="300">
          <cell r="D300">
            <v>252392.52247000003</v>
          </cell>
          <cell r="E300">
            <v>11840.56626</v>
          </cell>
          <cell r="J300">
            <v>142686.38419000004</v>
          </cell>
          <cell r="K300">
            <v>7437.9479899999997</v>
          </cell>
          <cell r="P300">
            <v>49911.087553999998</v>
          </cell>
          <cell r="Q300">
            <v>2144.7422999999999</v>
          </cell>
        </row>
        <row r="301">
          <cell r="D301">
            <v>253363.40857999996</v>
          </cell>
          <cell r="E301">
            <v>11027.920590000002</v>
          </cell>
          <cell r="J301">
            <v>144678.84545000002</v>
          </cell>
          <cell r="K301">
            <v>7440.3042900000009</v>
          </cell>
          <cell r="P301">
            <v>50237.503257000004</v>
          </cell>
          <cell r="Q301">
            <v>2156.1812200000004</v>
          </cell>
        </row>
        <row r="302">
          <cell r="D302">
            <v>255303.02826000005</v>
          </cell>
          <cell r="E302">
            <v>10808.58749</v>
          </cell>
          <cell r="J302">
            <v>147214.72393000001</v>
          </cell>
          <cell r="K302">
            <v>7506.0692900000004</v>
          </cell>
          <cell r="P302">
            <v>50763.186473999995</v>
          </cell>
          <cell r="Q302">
            <v>2169.5879200000004</v>
          </cell>
        </row>
        <row r="303">
          <cell r="D303">
            <v>254850.43275000004</v>
          </cell>
          <cell r="E303">
            <v>11522.040489999999</v>
          </cell>
          <cell r="J303">
            <v>149735.06415000008</v>
          </cell>
          <cell r="K303">
            <v>7512.5449400000016</v>
          </cell>
          <cell r="P303">
            <v>51022.205795810019</v>
          </cell>
          <cell r="Q303">
            <v>2163.6036399999998</v>
          </cell>
        </row>
        <row r="304">
          <cell r="D304">
            <v>258405.97151000006</v>
          </cell>
          <cell r="E304">
            <v>11889.162339999997</v>
          </cell>
          <cell r="J304">
            <v>152346.65184000004</v>
          </cell>
          <cell r="K304">
            <v>7847.6444100000008</v>
          </cell>
          <cell r="P304">
            <v>51408.353048440025</v>
          </cell>
          <cell r="Q304">
            <v>2243.4667099999992</v>
          </cell>
        </row>
        <row r="305">
          <cell r="D305">
            <v>254208.39432000005</v>
          </cell>
          <cell r="E305">
            <v>10681.624199999998</v>
          </cell>
          <cell r="J305">
            <v>154139.11818999998</v>
          </cell>
          <cell r="K305">
            <v>7437.3290400000005</v>
          </cell>
          <cell r="P305">
            <v>51906.476256580005</v>
          </cell>
          <cell r="Q305">
            <v>2218.9522800000004</v>
          </cell>
        </row>
        <row r="306">
          <cell r="D306">
            <v>253107.24801999997</v>
          </cell>
          <cell r="E306">
            <v>11177.30307</v>
          </cell>
          <cell r="J306">
            <v>155376.29801</v>
          </cell>
          <cell r="K306">
            <v>7650.221379999999</v>
          </cell>
          <cell r="P306">
            <v>69271.264210000023</v>
          </cell>
          <cell r="Q306">
            <v>2273.1245800000006</v>
          </cell>
        </row>
        <row r="307">
          <cell r="D307">
            <v>257435.41668999998</v>
          </cell>
          <cell r="E307">
            <v>11802.94802</v>
          </cell>
          <cell r="J307">
            <v>157345.13029</v>
          </cell>
          <cell r="K307">
            <v>7893.1028699999979</v>
          </cell>
          <cell r="P307">
            <v>69859.534729999999</v>
          </cell>
          <cell r="Q307">
            <v>2284.29558</v>
          </cell>
        </row>
        <row r="308">
          <cell r="D308">
            <v>274719.11433000013</v>
          </cell>
          <cell r="E308">
            <v>12021.319960000001</v>
          </cell>
          <cell r="J308">
            <v>157652.71891999998</v>
          </cell>
          <cell r="K308">
            <v>7222.1115499999996</v>
          </cell>
          <cell r="P308">
            <v>70076.015750000006</v>
          </cell>
          <cell r="Q308">
            <v>2376.8394500000004</v>
          </cell>
        </row>
        <row r="309">
          <cell r="D309">
            <v>280387.66451000003</v>
          </cell>
          <cell r="E309">
            <v>12374.75203</v>
          </cell>
          <cell r="J309">
            <v>155246.83604000002</v>
          </cell>
          <cell r="K309">
            <v>6639.8376399999997</v>
          </cell>
          <cell r="P309">
            <v>70152.604139999967</v>
          </cell>
          <cell r="Q309">
            <v>2704.4623999999994</v>
          </cell>
        </row>
        <row r="310">
          <cell r="D310">
            <v>281591.21834999992</v>
          </cell>
          <cell r="E310">
            <v>11726.182809999998</v>
          </cell>
          <cell r="J310">
            <v>153737.32253999999</v>
          </cell>
          <cell r="K310">
            <v>5956.7889799999994</v>
          </cell>
          <cell r="P310">
            <v>70382.877759999988</v>
          </cell>
          <cell r="Q310">
            <v>2769.3918699999999</v>
          </cell>
        </row>
        <row r="311">
          <cell r="D311">
            <v>281397.26601999998</v>
          </cell>
          <cell r="E311">
            <v>11279.70947</v>
          </cell>
          <cell r="J311">
            <v>156128.84927000001</v>
          </cell>
          <cell r="K311">
            <v>5185.1977499999994</v>
          </cell>
          <cell r="P311">
            <v>70733.001919999981</v>
          </cell>
          <cell r="Q311">
            <v>2765.4393099999998</v>
          </cell>
        </row>
        <row r="312">
          <cell r="D312">
            <v>278314.89545999997</v>
          </cell>
          <cell r="E312">
            <v>11808.742389999999</v>
          </cell>
          <cell r="J312">
            <v>155554.05886000002</v>
          </cell>
          <cell r="K312">
            <v>4758.7237499999992</v>
          </cell>
          <cell r="P312">
            <v>71045.319929999998</v>
          </cell>
          <cell r="Q312">
            <v>2720.0211300000001</v>
          </cell>
        </row>
        <row r="313">
          <cell r="D313">
            <v>275619.31876999995</v>
          </cell>
          <cell r="E313">
            <v>12687.050209999998</v>
          </cell>
          <cell r="J313">
            <v>155289.84737999996</v>
          </cell>
          <cell r="K313">
            <v>6362.4482300000018</v>
          </cell>
          <cell r="P313">
            <v>71339.897680000009</v>
          </cell>
          <cell r="Q313">
            <v>2663.3113600000001</v>
          </cell>
        </row>
        <row r="314">
          <cell r="D314">
            <v>273972.56247000006</v>
          </cell>
          <cell r="E314">
            <v>12846.9534</v>
          </cell>
          <cell r="J314">
            <v>153280.40432999999</v>
          </cell>
          <cell r="K314">
            <v>7692.9433699999981</v>
          </cell>
          <cell r="P314">
            <v>71720.026080000011</v>
          </cell>
          <cell r="Q314">
            <v>2572.5786699999999</v>
          </cell>
        </row>
        <row r="315">
          <cell r="D315">
            <v>271840.46067</v>
          </cell>
          <cell r="E315">
            <v>12796.702720000003</v>
          </cell>
          <cell r="J315">
            <v>154895.64786999999</v>
          </cell>
          <cell r="K315">
            <v>9680.8628500000013</v>
          </cell>
          <cell r="P315">
            <v>72320.51234999999</v>
          </cell>
          <cell r="Q315">
            <v>2495.3741900000005</v>
          </cell>
        </row>
        <row r="316">
          <cell r="D316">
            <v>269565.36706000008</v>
          </cell>
          <cell r="E316">
            <v>12942.643800000002</v>
          </cell>
          <cell r="J316">
            <v>156727.72278000001</v>
          </cell>
          <cell r="K316">
            <v>10259.48574</v>
          </cell>
          <cell r="P316">
            <v>72930.010170000023</v>
          </cell>
          <cell r="Q316">
            <v>2530.5230300000003</v>
          </cell>
        </row>
        <row r="317">
          <cell r="D317">
            <v>265298.46501000004</v>
          </cell>
          <cell r="E317">
            <v>12075.23834</v>
          </cell>
          <cell r="J317">
            <v>157288.29343999998</v>
          </cell>
          <cell r="K317">
            <v>10144.739839999998</v>
          </cell>
          <cell r="P317">
            <v>73752.922659999982</v>
          </cell>
          <cell r="Q317">
            <v>2417.5457500000002</v>
          </cell>
        </row>
        <row r="318">
          <cell r="D318">
            <v>264555.19941999996</v>
          </cell>
          <cell r="E318">
            <v>12350.875110000003</v>
          </cell>
          <cell r="J318">
            <v>159942.56474</v>
          </cell>
          <cell r="K318">
            <v>10525.28319</v>
          </cell>
          <cell r="P318">
            <v>73937.315400000021</v>
          </cell>
          <cell r="Q318">
            <v>2611.4531300000003</v>
          </cell>
        </row>
        <row r="319">
          <cell r="D319">
            <v>266915.52251000004</v>
          </cell>
          <cell r="E319">
            <v>11980.590309999998</v>
          </cell>
          <cell r="J319">
            <v>160803.37113999994</v>
          </cell>
          <cell r="K319">
            <v>10360.187940000003</v>
          </cell>
          <cell r="P319">
            <v>74820.957380000007</v>
          </cell>
          <cell r="Q319">
            <v>2698.048769999999</v>
          </cell>
        </row>
        <row r="320">
          <cell r="D320">
            <v>267508.47103999997</v>
          </cell>
          <cell r="E320">
            <v>11907.057849999999</v>
          </cell>
          <cell r="J320">
            <v>161642.64731000003</v>
          </cell>
          <cell r="K320">
            <v>9838.7772199999999</v>
          </cell>
          <cell r="P320">
            <v>75569.732479999991</v>
          </cell>
          <cell r="Q320">
            <v>2696.7450399999989</v>
          </cell>
        </row>
        <row r="321">
          <cell r="D321">
            <v>269769.47832000005</v>
          </cell>
          <cell r="E321">
            <v>12111.882820000001</v>
          </cell>
          <cell r="J321">
            <v>162332.15439999997</v>
          </cell>
          <cell r="K321">
            <v>9783.3260399999981</v>
          </cell>
          <cell r="P321">
            <v>76402.755230000039</v>
          </cell>
          <cell r="Q321">
            <v>2727.7112999999999</v>
          </cell>
        </row>
        <row r="322">
          <cell r="D322">
            <v>272797.04606999998</v>
          </cell>
          <cell r="E322">
            <v>12311.563320000003</v>
          </cell>
          <cell r="J322">
            <v>162574.07515000002</v>
          </cell>
          <cell r="K322">
            <v>9368.9502099999972</v>
          </cell>
          <cell r="P322">
            <v>77211.207920000001</v>
          </cell>
          <cell r="Q322">
            <v>2775.8703300000006</v>
          </cell>
        </row>
        <row r="323">
          <cell r="D323">
            <v>274839.08124000003</v>
          </cell>
          <cell r="E323">
            <v>11854.038769999999</v>
          </cell>
          <cell r="J323">
            <v>163953.79210000005</v>
          </cell>
          <cell r="K323">
            <v>9024.5270600000003</v>
          </cell>
          <cell r="P323">
            <v>77795.773889999997</v>
          </cell>
          <cell r="Q323">
            <v>2739.2795899999996</v>
          </cell>
        </row>
        <row r="324">
          <cell r="D324">
            <v>276402.55719999998</v>
          </cell>
          <cell r="E324">
            <v>12043.235750000002</v>
          </cell>
          <cell r="J324">
            <v>165796.08808000002</v>
          </cell>
          <cell r="K324">
            <v>8859.1322800000016</v>
          </cell>
          <cell r="P324">
            <v>78813.711579999988</v>
          </cell>
          <cell r="Q324">
            <v>2711.9964100000002</v>
          </cell>
        </row>
        <row r="325">
          <cell r="D325">
            <v>277957.24291000003</v>
          </cell>
          <cell r="E325">
            <v>11899.574620000003</v>
          </cell>
          <cell r="J325">
            <v>168246.09564999997</v>
          </cell>
          <cell r="K325">
            <v>8700.1568399999978</v>
          </cell>
          <cell r="P325">
            <v>79858.351619999987</v>
          </cell>
          <cell r="Q325">
            <v>2665.0896000000002</v>
          </cell>
        </row>
        <row r="326">
          <cell r="D326">
            <v>279405.70146000001</v>
          </cell>
          <cell r="E326">
            <v>11246.326759999998</v>
          </cell>
          <cell r="J326">
            <v>171204.83296000006</v>
          </cell>
          <cell r="K326">
            <v>8665.1298999999999</v>
          </cell>
          <cell r="P326">
            <v>81030.61798000001</v>
          </cell>
          <cell r="Q326">
            <v>2625.5089700000003</v>
          </cell>
        </row>
        <row r="327">
          <cell r="D327">
            <v>280587.20843</v>
          </cell>
          <cell r="E327">
            <v>11471.95009</v>
          </cell>
          <cell r="J327">
            <v>174454.66041000004</v>
          </cell>
          <cell r="K327">
            <v>8584.6647100000009</v>
          </cell>
          <cell r="P327">
            <v>81956.833699999974</v>
          </cell>
          <cell r="Q327">
            <v>2616.7614700000004</v>
          </cell>
        </row>
        <row r="328">
          <cell r="D328">
            <v>285200.26820000005</v>
          </cell>
          <cell r="E328">
            <v>11524.75783</v>
          </cell>
          <cell r="J328">
            <v>178424.63345999998</v>
          </cell>
          <cell r="K328">
            <v>8543.2615100000003</v>
          </cell>
          <cell r="P328">
            <v>83064.635220000011</v>
          </cell>
          <cell r="Q328">
            <v>2654.1696599999996</v>
          </cell>
        </row>
        <row r="329">
          <cell r="D329">
            <v>286080.11875000002</v>
          </cell>
          <cell r="E329">
            <v>10657.098909999999</v>
          </cell>
          <cell r="J329">
            <v>180865.68771999999</v>
          </cell>
          <cell r="K329">
            <v>8020.822369999999</v>
          </cell>
          <cell r="P329">
            <v>84264.878410000005</v>
          </cell>
          <cell r="Q329">
            <v>2606.0868499999992</v>
          </cell>
        </row>
        <row r="330">
          <cell r="D330">
            <v>285111.76777999999</v>
          </cell>
          <cell r="E330">
            <v>11600.070240000001</v>
          </cell>
          <cell r="J330">
            <v>183107.81023999996</v>
          </cell>
          <cell r="K330">
            <v>8292.5365600000005</v>
          </cell>
          <cell r="P330">
            <v>84781.352100000004</v>
          </cell>
          <cell r="Q330">
            <v>2621.9606300000005</v>
          </cell>
        </row>
        <row r="331">
          <cell r="D331">
            <v>290489.97040999995</v>
          </cell>
          <cell r="E331">
            <v>11199.6857</v>
          </cell>
          <cell r="J331">
            <v>186857.25095999995</v>
          </cell>
          <cell r="K331">
            <v>8444.9090899999974</v>
          </cell>
          <cell r="P331">
            <v>85872.116059999986</v>
          </cell>
          <cell r="Q331">
            <v>2568.2231600000005</v>
          </cell>
        </row>
        <row r="332">
          <cell r="D332">
            <v>293178.22025999997</v>
          </cell>
          <cell r="E332">
            <v>10603.53772</v>
          </cell>
          <cell r="J332">
            <v>190568.22608000008</v>
          </cell>
          <cell r="K332">
            <v>8391.1660400000001</v>
          </cell>
          <cell r="P332">
            <v>86980.114629999982</v>
          </cell>
          <cell r="Q332">
            <v>2511.0469000000003</v>
          </cell>
        </row>
        <row r="333">
          <cell r="D333">
            <v>299056.55259000004</v>
          </cell>
          <cell r="E333">
            <v>10547.785209999998</v>
          </cell>
          <cell r="J333">
            <v>193989.11861999994</v>
          </cell>
          <cell r="K333">
            <v>8681.5202399999962</v>
          </cell>
          <cell r="P333">
            <v>87858.36636999996</v>
          </cell>
          <cell r="Q333">
            <v>2495.8488400000001</v>
          </cell>
        </row>
        <row r="334">
          <cell r="D334">
            <v>303122.40305999998</v>
          </cell>
          <cell r="E334">
            <v>10425.24418</v>
          </cell>
          <cell r="J334">
            <v>197918.47658999998</v>
          </cell>
          <cell r="K334">
            <v>9001.3327700000009</v>
          </cell>
          <cell r="P334">
            <v>88992.162760000021</v>
          </cell>
          <cell r="Q334">
            <v>2462.1054900000004</v>
          </cell>
        </row>
        <row r="335">
          <cell r="D335">
            <v>309718.98003000004</v>
          </cell>
          <cell r="E335">
            <v>10096.725390000003</v>
          </cell>
          <cell r="J335">
            <v>201295.58066000007</v>
          </cell>
          <cell r="K335">
            <v>9408.4617800000015</v>
          </cell>
          <cell r="P335">
            <v>90077.215319999988</v>
          </cell>
          <cell r="Q335">
            <v>2432.3632099999995</v>
          </cell>
        </row>
        <row r="336">
          <cell r="D336">
            <v>313928.21251999994</v>
          </cell>
          <cell r="E336">
            <v>9770.8754300000019</v>
          </cell>
          <cell r="J336">
            <v>203272.95207000003</v>
          </cell>
          <cell r="K336">
            <v>9684.0692200000012</v>
          </cell>
          <cell r="P336">
            <v>91147.510229999971</v>
          </cell>
          <cell r="Q336">
            <v>2439.1233699999998</v>
          </cell>
        </row>
        <row r="337">
          <cell r="D337">
            <v>317177.14679000003</v>
          </cell>
          <cell r="E337">
            <v>9702.1764399999993</v>
          </cell>
          <cell r="J337">
            <v>206476.82683000003</v>
          </cell>
          <cell r="K337">
            <v>9906.596059999998</v>
          </cell>
          <cell r="P337">
            <v>92239.633679999999</v>
          </cell>
          <cell r="Q337">
            <v>2407.0257000000001</v>
          </cell>
        </row>
        <row r="338">
          <cell r="D338">
            <v>321264.0558700001</v>
          </cell>
          <cell r="E338">
            <v>9596.1284600000017</v>
          </cell>
          <cell r="J338">
            <v>209433.59128999998</v>
          </cell>
          <cell r="K338">
            <v>10333.439319999998</v>
          </cell>
          <cell r="P338">
            <v>93356.112410000002</v>
          </cell>
          <cell r="Q338">
            <v>2427.1805100000001</v>
          </cell>
        </row>
        <row r="339">
          <cell r="D339">
            <v>326294.64288</v>
          </cell>
          <cell r="E339">
            <v>9808.8465499999984</v>
          </cell>
          <cell r="J339">
            <v>211624.49882000004</v>
          </cell>
          <cell r="K339">
            <v>10829.599809999998</v>
          </cell>
          <cell r="P339">
            <v>94390.095499999996</v>
          </cell>
          <cell r="Q339">
            <v>2427.532040000001</v>
          </cell>
        </row>
        <row r="340">
          <cell r="D340">
            <v>329775.81330999994</v>
          </cell>
          <cell r="E340">
            <v>9655.9294500000015</v>
          </cell>
          <cell r="J340">
            <v>213733.67472000001</v>
          </cell>
          <cell r="K340">
            <v>11611.730319999999</v>
          </cell>
          <cell r="P340">
            <v>95511.575030000036</v>
          </cell>
          <cell r="Q340">
            <v>2490.7034100000001</v>
          </cell>
        </row>
        <row r="341">
          <cell r="D341">
            <v>333983.11921000003</v>
          </cell>
          <cell r="E341">
            <v>9172.6189100000029</v>
          </cell>
          <cell r="J341">
            <v>213945.7599899999</v>
          </cell>
          <cell r="K341">
            <v>11777.184679999998</v>
          </cell>
          <cell r="P341">
            <v>96564.113569999987</v>
          </cell>
          <cell r="Q341">
            <v>2382.1577000000002</v>
          </cell>
        </row>
        <row r="342">
          <cell r="D342">
            <v>332426.05510000011</v>
          </cell>
          <cell r="E342">
            <v>9875.0149699999984</v>
          </cell>
          <cell r="J342">
            <v>213501.38226000001</v>
          </cell>
          <cell r="K342">
            <v>12601.060309999999</v>
          </cell>
          <cell r="P342">
            <v>96843.462849999982</v>
          </cell>
          <cell r="Q342">
            <v>2443.7800400000001</v>
          </cell>
        </row>
        <row r="343">
          <cell r="D343">
            <v>337008.07684999995</v>
          </cell>
          <cell r="E343">
            <v>10067.482050000002</v>
          </cell>
          <cell r="J343">
            <v>213329.89928999997</v>
          </cell>
          <cell r="K343">
            <v>13568.849730000002</v>
          </cell>
          <cell r="P343">
            <v>97331.366509999993</v>
          </cell>
          <cell r="Q343">
            <v>2474.98983</v>
          </cell>
        </row>
        <row r="344">
          <cell r="D344">
            <v>336602.04312000005</v>
          </cell>
          <cell r="E344">
            <v>10675.289279999999</v>
          </cell>
          <cell r="J344">
            <v>213106.83432000002</v>
          </cell>
          <cell r="K344">
            <v>14370.307889999998</v>
          </cell>
          <cell r="P344">
            <v>97812.850019999998</v>
          </cell>
          <cell r="Q344">
            <v>2476.0512900000003</v>
          </cell>
        </row>
        <row r="345">
          <cell r="D345">
            <v>340826.82017000002</v>
          </cell>
          <cell r="E345">
            <v>11331.090129999999</v>
          </cell>
          <cell r="J345">
            <v>212897.27726000003</v>
          </cell>
          <cell r="K345">
            <v>15432.189270000003</v>
          </cell>
          <cell r="P345">
            <v>98152.756119999991</v>
          </cell>
          <cell r="Q345">
            <v>2568.6780100000001</v>
          </cell>
        </row>
        <row r="346">
          <cell r="D346">
            <v>341234.95592999994</v>
          </cell>
          <cell r="E346">
            <v>11533.303490000002</v>
          </cell>
          <cell r="J346">
            <v>212874.96596999993</v>
          </cell>
          <cell r="K346">
            <v>15797.19882</v>
          </cell>
          <cell r="P346">
            <v>98749.283619999987</v>
          </cell>
          <cell r="Q346">
            <v>2608.3101100000003</v>
          </cell>
        </row>
        <row r="347">
          <cell r="D347">
            <v>343485.57844999997</v>
          </cell>
          <cell r="E347">
            <v>11901.489189999998</v>
          </cell>
          <cell r="J347">
            <v>211899.66799000002</v>
          </cell>
          <cell r="K347">
            <v>15974.106359999998</v>
          </cell>
          <cell r="P347">
            <v>99388.998280000014</v>
          </cell>
          <cell r="Q347">
            <v>2646.1951999999997</v>
          </cell>
        </row>
        <row r="348">
          <cell r="D348">
            <v>341425.58469000005</v>
          </cell>
          <cell r="E348">
            <v>12963.533200000002</v>
          </cell>
          <cell r="J348">
            <v>211233.43707999997</v>
          </cell>
          <cell r="K348">
            <v>15876.694450000001</v>
          </cell>
          <cell r="P348">
            <v>99867.129560000001</v>
          </cell>
          <cell r="Q348">
            <v>2719.66768</v>
          </cell>
        </row>
        <row r="349">
          <cell r="D349">
            <v>342653.76336999994</v>
          </cell>
          <cell r="E349">
            <v>12442.21686</v>
          </cell>
          <cell r="J349">
            <v>211380.83394999994</v>
          </cell>
          <cell r="K349">
            <v>16159.046820000001</v>
          </cell>
          <cell r="P349">
            <v>100671.83254999999</v>
          </cell>
          <cell r="Q349">
            <v>2778.0392000000006</v>
          </cell>
        </row>
      </sheetData>
      <sheetData sheetId="2">
        <row r="316">
          <cell r="B316">
            <v>5.8000407509767177E-2</v>
          </cell>
        </row>
      </sheetData>
      <sheetData sheetId="3" refreshError="1"/>
      <sheetData sheetId="4" refreshError="1"/>
      <sheetData sheetId="5">
        <row r="5">
          <cell r="V5">
            <v>5157.5406700000003</v>
          </cell>
          <cell r="W5">
            <v>177.55180000000001</v>
          </cell>
          <cell r="AS5">
            <v>21655.117490000004</v>
          </cell>
          <cell r="AT5">
            <v>1127.46153</v>
          </cell>
        </row>
        <row r="6">
          <cell r="V6">
            <v>5363.6297500000001</v>
          </cell>
          <cell r="W6">
            <v>178.73762999999997</v>
          </cell>
          <cell r="AS6">
            <v>22243.685099999999</v>
          </cell>
          <cell r="AT6">
            <v>1281.6235700000002</v>
          </cell>
        </row>
        <row r="7">
          <cell r="V7">
            <v>5523.703019999999</v>
          </cell>
          <cell r="W7">
            <v>188.20359999999997</v>
          </cell>
          <cell r="AS7">
            <v>22746.015359999998</v>
          </cell>
          <cell r="AT7">
            <v>1364.8952400000001</v>
          </cell>
        </row>
        <row r="8">
          <cell r="V8">
            <v>5725.0240600000006</v>
          </cell>
          <cell r="W8">
            <v>194.02645999999999</v>
          </cell>
          <cell r="AS8">
            <v>23620.154419999999</v>
          </cell>
          <cell r="AT8">
            <v>1338.2470900000001</v>
          </cell>
        </row>
        <row r="9">
          <cell r="V9">
            <v>5877.3538000000008</v>
          </cell>
          <cell r="W9">
            <v>205.80511999999999</v>
          </cell>
          <cell r="AS9">
            <v>24219.85079</v>
          </cell>
          <cell r="AT9">
            <v>1441.69902</v>
          </cell>
        </row>
        <row r="10">
          <cell r="V10">
            <v>6057.1458099999991</v>
          </cell>
          <cell r="W10">
            <v>199.86291999999997</v>
          </cell>
          <cell r="AS10">
            <v>24937.484819999998</v>
          </cell>
          <cell r="AT10">
            <v>1456.3904500000001</v>
          </cell>
        </row>
        <row r="11">
          <cell r="V11">
            <v>6230.97894</v>
          </cell>
          <cell r="W11">
            <v>217.34537000000003</v>
          </cell>
          <cell r="AS11">
            <v>25603.289560000001</v>
          </cell>
          <cell r="AT11">
            <v>1445.61661</v>
          </cell>
        </row>
        <row r="12">
          <cell r="V12">
            <v>6271.7224499999993</v>
          </cell>
          <cell r="W12">
            <v>212.57915</v>
          </cell>
          <cell r="AS12">
            <v>26239.718639999999</v>
          </cell>
          <cell r="AT12">
            <v>1634.6033299999999</v>
          </cell>
        </row>
        <row r="13">
          <cell r="V13">
            <v>6496.9663200000005</v>
          </cell>
          <cell r="W13">
            <v>224.67818</v>
          </cell>
          <cell r="AS13">
            <v>27069.68723</v>
          </cell>
          <cell r="AT13">
            <v>1673.1223799999998</v>
          </cell>
        </row>
        <row r="14">
          <cell r="V14">
            <v>6687.4220900000009</v>
          </cell>
          <cell r="W14">
            <v>227.71375999999998</v>
          </cell>
          <cell r="AS14">
            <v>27923.379110000002</v>
          </cell>
          <cell r="AT14">
            <v>1656.9222600000003</v>
          </cell>
        </row>
        <row r="15">
          <cell r="V15">
            <v>6895.5345899999993</v>
          </cell>
          <cell r="W15">
            <v>236.63223000000005</v>
          </cell>
          <cell r="AS15">
            <v>28648.66721</v>
          </cell>
          <cell r="AT15">
            <v>1737.8519900000006</v>
          </cell>
        </row>
        <row r="16">
          <cell r="V16">
            <v>7049.7487199999996</v>
          </cell>
          <cell r="W16">
            <v>250.81978000000007</v>
          </cell>
          <cell r="AS16">
            <v>29383.912949999998</v>
          </cell>
          <cell r="AT16">
            <v>1804.4614800000002</v>
          </cell>
        </row>
        <row r="17">
          <cell r="V17">
            <v>7265.1810699999996</v>
          </cell>
          <cell r="W17">
            <v>251.12441999999999</v>
          </cell>
          <cell r="AS17">
            <v>30081.972419999998</v>
          </cell>
          <cell r="AT17">
            <v>1729.0909499999998</v>
          </cell>
        </row>
        <row r="18">
          <cell r="V18">
            <v>7469.316029999999</v>
          </cell>
          <cell r="W18">
            <v>276.49345</v>
          </cell>
          <cell r="AS18">
            <v>30732.534589999996</v>
          </cell>
          <cell r="AT18">
            <v>1919.5543700000001</v>
          </cell>
        </row>
        <row r="19">
          <cell r="V19">
            <v>7650.0689999999977</v>
          </cell>
          <cell r="W19">
            <v>282.94511999999997</v>
          </cell>
          <cell r="AS19">
            <v>31262.737079999999</v>
          </cell>
          <cell r="AT19">
            <v>2018.9306799999999</v>
          </cell>
        </row>
        <row r="20">
          <cell r="V20">
            <v>7854.8237800000015</v>
          </cell>
          <cell r="W20">
            <v>292.03141999999997</v>
          </cell>
          <cell r="AS20">
            <v>31990.110670000005</v>
          </cell>
          <cell r="AT20">
            <v>2048.1229899999998</v>
          </cell>
        </row>
        <row r="21">
          <cell r="V21">
            <v>8027.5465300000005</v>
          </cell>
          <cell r="W21">
            <v>307.19289000000003</v>
          </cell>
          <cell r="AS21">
            <v>32496.057469999996</v>
          </cell>
          <cell r="AT21">
            <v>2197.3096599999999</v>
          </cell>
        </row>
        <row r="22">
          <cell r="V22">
            <v>8290.726999999999</v>
          </cell>
          <cell r="W22">
            <v>322.63806</v>
          </cell>
          <cell r="AS22">
            <v>33183.485110000001</v>
          </cell>
          <cell r="AT22">
            <v>2230.7429599999996</v>
          </cell>
        </row>
        <row r="23">
          <cell r="V23">
            <v>8528.1091700000015</v>
          </cell>
          <cell r="W23">
            <v>336.47764000000001</v>
          </cell>
          <cell r="AS23">
            <v>33737.939020000005</v>
          </cell>
          <cell r="AT23">
            <v>2228.4555300000002</v>
          </cell>
        </row>
        <row r="24">
          <cell r="V24">
            <v>8788.177950000003</v>
          </cell>
          <cell r="W24">
            <v>350.67154999999997</v>
          </cell>
          <cell r="AS24">
            <v>34340.502410000001</v>
          </cell>
          <cell r="AT24">
            <v>2382.1220799999996</v>
          </cell>
        </row>
        <row r="25">
          <cell r="V25">
            <v>9041.3166899999978</v>
          </cell>
          <cell r="W25">
            <v>364.25690999999995</v>
          </cell>
          <cell r="AS25">
            <v>34886.100299999998</v>
          </cell>
          <cell r="AT25">
            <v>2516.9003999999995</v>
          </cell>
        </row>
        <row r="26">
          <cell r="V26">
            <v>9286.2702000000008</v>
          </cell>
          <cell r="W26">
            <v>389.61253000000005</v>
          </cell>
          <cell r="AS26">
            <v>35494.880660000003</v>
          </cell>
          <cell r="AT26">
            <v>2541.6023599999999</v>
          </cell>
        </row>
        <row r="27">
          <cell r="V27">
            <v>9476.0937500000018</v>
          </cell>
          <cell r="W27">
            <v>410.04505999999992</v>
          </cell>
          <cell r="AS27">
            <v>35800.726070000004</v>
          </cell>
          <cell r="AT27">
            <v>2688.9830999999999</v>
          </cell>
        </row>
        <row r="28">
          <cell r="V28">
            <v>9731.0553099999997</v>
          </cell>
          <cell r="W28">
            <v>444.00468999999993</v>
          </cell>
          <cell r="AS28">
            <v>36602.41545</v>
          </cell>
          <cell r="AT28">
            <v>2797.9581499999999</v>
          </cell>
        </row>
        <row r="29">
          <cell r="V29">
            <v>9977.0954099999981</v>
          </cell>
          <cell r="W29">
            <v>468.36722999999859</v>
          </cell>
          <cell r="AS29">
            <v>37670.739439999998</v>
          </cell>
          <cell r="AT29">
            <v>2535.5753099999984</v>
          </cell>
        </row>
        <row r="30">
          <cell r="V30">
            <v>10203.728889999999</v>
          </cell>
          <cell r="W30">
            <v>507.85286999999994</v>
          </cell>
          <cell r="AS30">
            <v>38268.746630000001</v>
          </cell>
          <cell r="AT30">
            <v>2757.5579299999999</v>
          </cell>
        </row>
        <row r="31">
          <cell r="V31">
            <v>10418.015600000001</v>
          </cell>
          <cell r="W31">
            <v>534.68079999999998</v>
          </cell>
          <cell r="AS31">
            <v>38969.077740000001</v>
          </cell>
          <cell r="AT31">
            <v>2892.8361800000002</v>
          </cell>
        </row>
        <row r="32">
          <cell r="V32">
            <v>10652.597300000001</v>
          </cell>
          <cell r="W32">
            <v>570.19793000000004</v>
          </cell>
          <cell r="AS32">
            <v>39528.273270000005</v>
          </cell>
          <cell r="AT32">
            <v>3019.8953499999998</v>
          </cell>
        </row>
        <row r="33">
          <cell r="V33">
            <v>10917.107319999999</v>
          </cell>
          <cell r="W33">
            <v>588.46635000000015</v>
          </cell>
          <cell r="AS33">
            <v>39915.371099999989</v>
          </cell>
          <cell r="AT33">
            <v>3015.6501200000007</v>
          </cell>
        </row>
        <row r="34">
          <cell r="V34">
            <v>11188.833840000001</v>
          </cell>
          <cell r="W34">
            <v>639.09472000000005</v>
          </cell>
          <cell r="AS34">
            <v>40821.881139999998</v>
          </cell>
          <cell r="AT34">
            <v>3071.4501299999997</v>
          </cell>
        </row>
        <row r="35">
          <cell r="V35">
            <v>11438.7137</v>
          </cell>
          <cell r="W35">
            <v>676.12543999999991</v>
          </cell>
          <cell r="AS35">
            <v>41903.467139999993</v>
          </cell>
          <cell r="AT35">
            <v>3046.6202199999998</v>
          </cell>
        </row>
        <row r="36">
          <cell r="V36">
            <v>11731.615570000002</v>
          </cell>
          <cell r="W36">
            <v>726.17554999999993</v>
          </cell>
          <cell r="AS36">
            <v>42690.467690000005</v>
          </cell>
          <cell r="AT36">
            <v>3151.4838600000003</v>
          </cell>
        </row>
        <row r="37">
          <cell r="V37">
            <v>11969.750980000003</v>
          </cell>
          <cell r="W37">
            <v>744.07510999999988</v>
          </cell>
          <cell r="AS37">
            <v>43554.825670000006</v>
          </cell>
          <cell r="AT37">
            <v>3287.0774899999997</v>
          </cell>
        </row>
        <row r="38">
          <cell r="V38">
            <v>12254.175749999999</v>
          </cell>
          <cell r="W38">
            <v>758.4744300000001</v>
          </cell>
          <cell r="AS38">
            <v>44958.935530000002</v>
          </cell>
          <cell r="AT38">
            <v>3287.08995</v>
          </cell>
        </row>
        <row r="39">
          <cell r="V39">
            <v>12540.919830000001</v>
          </cell>
          <cell r="W39">
            <v>808.11735999999996</v>
          </cell>
          <cell r="AS39">
            <v>46132.587599999999</v>
          </cell>
          <cell r="AT39">
            <v>3321.3727200000003</v>
          </cell>
        </row>
        <row r="40">
          <cell r="V40">
            <v>12853.508180000003</v>
          </cell>
          <cell r="W40">
            <v>831.37219000000005</v>
          </cell>
          <cell r="AS40">
            <v>47321.100330000008</v>
          </cell>
          <cell r="AT40">
            <v>3464.7288099999996</v>
          </cell>
        </row>
        <row r="41">
          <cell r="V41">
            <v>13219.207410000001</v>
          </cell>
          <cell r="W41">
            <v>849.46852000000013</v>
          </cell>
          <cell r="AS41">
            <v>48385.695849999996</v>
          </cell>
          <cell r="AT41">
            <v>3225.5827199999994</v>
          </cell>
        </row>
        <row r="42">
          <cell r="V42">
            <v>13486.578740000001</v>
          </cell>
          <cell r="W42">
            <v>896.38633000000004</v>
          </cell>
          <cell r="AS42">
            <v>47414.875780000002</v>
          </cell>
          <cell r="AT42">
            <v>3368.8095000000003</v>
          </cell>
        </row>
        <row r="43">
          <cell r="V43">
            <v>13815.611949999999</v>
          </cell>
          <cell r="W43">
            <v>947.36927999999989</v>
          </cell>
          <cell r="AS43">
            <v>49892.303209999998</v>
          </cell>
          <cell r="AT43">
            <v>3690.0831899999998</v>
          </cell>
        </row>
        <row r="44">
          <cell r="V44">
            <v>14134.84736</v>
          </cell>
          <cell r="W44">
            <v>1008.69151</v>
          </cell>
          <cell r="AS44">
            <v>50647.094489999996</v>
          </cell>
          <cell r="AT44">
            <v>3950.6801600000003</v>
          </cell>
        </row>
        <row r="45">
          <cell r="V45">
            <v>14437.395560000003</v>
          </cell>
          <cell r="W45">
            <v>1036.2751899999998</v>
          </cell>
          <cell r="AS45">
            <v>51509.366519999996</v>
          </cell>
          <cell r="AT45">
            <v>4089.6464899999996</v>
          </cell>
        </row>
        <row r="46">
          <cell r="V46">
            <v>14756.111369999999</v>
          </cell>
          <cell r="W46">
            <v>1072.8300499999998</v>
          </cell>
          <cell r="AS46">
            <v>52624.148729999994</v>
          </cell>
          <cell r="AT46">
            <v>4187.7152599999999</v>
          </cell>
        </row>
        <row r="47">
          <cell r="V47">
            <v>14940.71003</v>
          </cell>
          <cell r="W47">
            <v>1063.43371</v>
          </cell>
          <cell r="AS47">
            <v>52649.300369999997</v>
          </cell>
          <cell r="AT47">
            <v>4319.3141000000005</v>
          </cell>
        </row>
        <row r="48">
          <cell r="V48">
            <v>15202.452020000001</v>
          </cell>
          <cell r="W48">
            <v>1094.67311</v>
          </cell>
          <cell r="AS48">
            <v>53008.583419999995</v>
          </cell>
          <cell r="AT48">
            <v>4466.8699200000001</v>
          </cell>
        </row>
        <row r="49">
          <cell r="V49">
            <v>15510.509740000001</v>
          </cell>
          <cell r="W49">
            <v>1176.4258500000001</v>
          </cell>
          <cell r="AS49">
            <v>53524.954920000004</v>
          </cell>
          <cell r="AT49">
            <v>4786.4520100000009</v>
          </cell>
        </row>
        <row r="50">
          <cell r="V50">
            <v>15725.250610000001</v>
          </cell>
          <cell r="W50">
            <v>1265.2891100000002</v>
          </cell>
          <cell r="AS50">
            <v>54272.210160000017</v>
          </cell>
          <cell r="AT50">
            <v>4906.4054999999998</v>
          </cell>
        </row>
        <row r="51">
          <cell r="V51">
            <v>15981.917450000001</v>
          </cell>
          <cell r="W51">
            <v>1367.4280100000001</v>
          </cell>
          <cell r="AS51">
            <v>54529.010990000002</v>
          </cell>
          <cell r="AT51">
            <v>5423.5904499999997</v>
          </cell>
        </row>
        <row r="52">
          <cell r="V52">
            <v>16228.081040000001</v>
          </cell>
          <cell r="W52">
            <v>1485.3136800000002</v>
          </cell>
          <cell r="AS52">
            <v>54567.661980000004</v>
          </cell>
          <cell r="AT52">
            <v>5906.70064</v>
          </cell>
        </row>
        <row r="53">
          <cell r="V53">
            <v>16377.316270000001</v>
          </cell>
          <cell r="W53">
            <v>1596.4375600000001</v>
          </cell>
          <cell r="AS53">
            <v>54096.542410000016</v>
          </cell>
          <cell r="AT53">
            <v>5687.7837499999987</v>
          </cell>
        </row>
        <row r="54">
          <cell r="V54">
            <v>16366.743249999998</v>
          </cell>
          <cell r="W54">
            <v>1818.9940800000004</v>
          </cell>
          <cell r="AS54">
            <v>54337.273800000003</v>
          </cell>
          <cell r="AT54">
            <v>6511.7163200000005</v>
          </cell>
        </row>
        <row r="55">
          <cell r="V55">
            <v>16497.518309999999</v>
          </cell>
          <cell r="W55">
            <v>2020.8053300000004</v>
          </cell>
          <cell r="AS55">
            <v>54024.865060000004</v>
          </cell>
          <cell r="AT55">
            <v>6908.9169200000006</v>
          </cell>
        </row>
        <row r="56">
          <cell r="V56">
            <v>16609.256849999998</v>
          </cell>
          <cell r="W56">
            <v>2200.0447800000002</v>
          </cell>
          <cell r="AS56">
            <v>53578.655559999999</v>
          </cell>
          <cell r="AT56">
            <v>7254.8670399999992</v>
          </cell>
        </row>
        <row r="57">
          <cell r="V57">
            <v>16618.898340000003</v>
          </cell>
          <cell r="W57">
            <v>2425.3168300000002</v>
          </cell>
          <cell r="AS57">
            <v>53459.292890000012</v>
          </cell>
          <cell r="AT57">
            <v>7753.47264</v>
          </cell>
        </row>
        <row r="58">
          <cell r="V58">
            <v>16699.504670000006</v>
          </cell>
          <cell r="W58">
            <v>2048.9405199999997</v>
          </cell>
          <cell r="AS58">
            <v>53409.849950000018</v>
          </cell>
          <cell r="AT58">
            <v>7508.7347499999996</v>
          </cell>
        </row>
        <row r="59">
          <cell r="V59">
            <v>16023.403420000002</v>
          </cell>
          <cell r="W59">
            <v>2081.1786200000001</v>
          </cell>
          <cell r="AS59">
            <v>52716.757770000011</v>
          </cell>
          <cell r="AT59">
            <v>7211.5246000000061</v>
          </cell>
        </row>
        <row r="60">
          <cell r="V60">
            <v>15919.863370000001</v>
          </cell>
          <cell r="W60">
            <v>2158.1980400000002</v>
          </cell>
          <cell r="AS60">
            <v>51903.038530000005</v>
          </cell>
          <cell r="AT60">
            <v>6995.8828400000002</v>
          </cell>
        </row>
        <row r="61">
          <cell r="V61">
            <v>15872.776870000002</v>
          </cell>
          <cell r="W61">
            <v>2361.3439700000004</v>
          </cell>
          <cell r="AS61">
            <v>51313.61957000001</v>
          </cell>
          <cell r="AT61">
            <v>6959.3667299999997</v>
          </cell>
        </row>
        <row r="62">
          <cell r="V62">
            <v>15899.553719999996</v>
          </cell>
          <cell r="W62">
            <v>2387.0314900000003</v>
          </cell>
          <cell r="AS62">
            <v>51898.269010000004</v>
          </cell>
          <cell r="AT62">
            <v>6971.92533</v>
          </cell>
        </row>
        <row r="63">
          <cell r="V63">
            <v>15709.448299999998</v>
          </cell>
          <cell r="W63">
            <v>2684.1032599999999</v>
          </cell>
          <cell r="AS63">
            <v>51138.520389999998</v>
          </cell>
          <cell r="AT63">
            <v>7378.8135299999994</v>
          </cell>
        </row>
        <row r="64">
          <cell r="V64">
            <v>15861.389229999999</v>
          </cell>
          <cell r="W64">
            <v>3203.2552700000001</v>
          </cell>
          <cell r="AS64">
            <v>51578.336819999997</v>
          </cell>
          <cell r="AT64">
            <v>8417.2972599999994</v>
          </cell>
        </row>
        <row r="65">
          <cell r="V65">
            <v>16004.605799999999</v>
          </cell>
          <cell r="W65">
            <v>3013.8316099999997</v>
          </cell>
          <cell r="AS65">
            <v>51014.929129999997</v>
          </cell>
          <cell r="AT65">
            <v>6918.6111399999991</v>
          </cell>
        </row>
        <row r="66">
          <cell r="V66">
            <v>13929.219539999998</v>
          </cell>
          <cell r="W66">
            <v>2536.2256299999999</v>
          </cell>
          <cell r="AS66">
            <v>48004.279889999998</v>
          </cell>
          <cell r="AT66">
            <v>6280.3516500000005</v>
          </cell>
        </row>
        <row r="67">
          <cell r="V67">
            <v>14649.857480000002</v>
          </cell>
          <cell r="W67">
            <v>2394.1415400000001</v>
          </cell>
          <cell r="AS67">
            <v>48190.157980000004</v>
          </cell>
          <cell r="AT67">
            <v>6196.7642200000009</v>
          </cell>
        </row>
        <row r="68">
          <cell r="V68">
            <v>14283.91318</v>
          </cell>
          <cell r="W68">
            <v>2162.0361499999999</v>
          </cell>
          <cell r="AS68">
            <v>47642.026819999999</v>
          </cell>
          <cell r="AT68">
            <v>5799.4378500000003</v>
          </cell>
        </row>
        <row r="69">
          <cell r="V69">
            <v>14357.360259999998</v>
          </cell>
          <cell r="W69">
            <v>1862.13832</v>
          </cell>
          <cell r="AS69">
            <v>47713.726659999986</v>
          </cell>
          <cell r="AT69">
            <v>5545.6451699999998</v>
          </cell>
        </row>
        <row r="70">
          <cell r="V70">
            <v>14390.613450000001</v>
          </cell>
          <cell r="W70">
            <v>1787.22559</v>
          </cell>
          <cell r="AS70">
            <v>48010.095179999989</v>
          </cell>
          <cell r="AT70">
            <v>5401.06855</v>
          </cell>
        </row>
        <row r="71">
          <cell r="V71">
            <v>14322.654600000002</v>
          </cell>
          <cell r="W71">
            <v>1720.4644599999999</v>
          </cell>
          <cell r="AS71">
            <v>48060.32634</v>
          </cell>
          <cell r="AT71">
            <v>5089.5777900000003</v>
          </cell>
        </row>
        <row r="72">
          <cell r="V72">
            <v>14222.058639999997</v>
          </cell>
          <cell r="W72">
            <v>1998.7577699999999</v>
          </cell>
          <cell r="AS72">
            <v>48070.740680000003</v>
          </cell>
          <cell r="AT72">
            <v>5590.2909499999996</v>
          </cell>
        </row>
        <row r="73">
          <cell r="V73">
            <v>13275.41822</v>
          </cell>
          <cell r="W73">
            <v>2143.88366</v>
          </cell>
          <cell r="AS73">
            <v>47426.656880000002</v>
          </cell>
          <cell r="AT73">
            <v>5720.6517000000003</v>
          </cell>
        </row>
        <row r="74">
          <cell r="V74">
            <v>13369.070230000001</v>
          </cell>
          <cell r="W74">
            <v>2456.7182599999996</v>
          </cell>
          <cell r="AS74">
            <v>47769.318759999995</v>
          </cell>
          <cell r="AT74">
            <v>5906.3625300000003</v>
          </cell>
        </row>
        <row r="75">
          <cell r="V75">
            <v>12996.593000000003</v>
          </cell>
          <cell r="W75">
            <v>2369.54918</v>
          </cell>
          <cell r="AS75">
            <v>46838.771710000001</v>
          </cell>
          <cell r="AT75">
            <v>5429.3881999999994</v>
          </cell>
        </row>
        <row r="76">
          <cell r="V76">
            <v>12936.60608</v>
          </cell>
          <cell r="W76">
            <v>2519.0835000000002</v>
          </cell>
          <cell r="AS76">
            <v>46885.077129999991</v>
          </cell>
          <cell r="AT76">
            <v>5424.3657299999995</v>
          </cell>
        </row>
        <row r="77">
          <cell r="V77">
            <v>12853.196</v>
          </cell>
          <cell r="W77">
            <v>2536.8885599999999</v>
          </cell>
          <cell r="AS77">
            <v>47251.887839999996</v>
          </cell>
          <cell r="AT77">
            <v>5210.5444599999992</v>
          </cell>
        </row>
        <row r="78">
          <cell r="V78">
            <v>12787.907219999997</v>
          </cell>
          <cell r="W78">
            <v>2602.6112200000002</v>
          </cell>
          <cell r="AS78">
            <v>46863.915049999996</v>
          </cell>
          <cell r="AT78">
            <v>5405.1017599999996</v>
          </cell>
        </row>
        <row r="79">
          <cell r="V79">
            <v>12756.184990000002</v>
          </cell>
          <cell r="W79">
            <v>2646.0360699999997</v>
          </cell>
          <cell r="AS79">
            <v>46940.867919999997</v>
          </cell>
          <cell r="AT79">
            <v>5386.6446299999998</v>
          </cell>
        </row>
        <row r="80">
          <cell r="V80">
            <v>12825.363659999999</v>
          </cell>
          <cell r="W80">
            <v>2717.7863199999997</v>
          </cell>
          <cell r="AS80">
            <v>47127.855839999989</v>
          </cell>
          <cell r="AT80">
            <v>5384.7119999999995</v>
          </cell>
        </row>
        <row r="81">
          <cell r="V81">
            <v>12749.404200000001</v>
          </cell>
          <cell r="W81">
            <v>2571.1171899999999</v>
          </cell>
          <cell r="AS81">
            <v>46861.272140000001</v>
          </cell>
          <cell r="AT81">
            <v>5315.60088</v>
          </cell>
        </row>
        <row r="82">
          <cell r="V82">
            <v>12869.96803</v>
          </cell>
          <cell r="W82">
            <v>2545.9034300000003</v>
          </cell>
          <cell r="AS82">
            <v>47124.858340000006</v>
          </cell>
          <cell r="AT82">
            <v>5216.8832100000009</v>
          </cell>
        </row>
        <row r="83">
          <cell r="V83">
            <v>12868.509460000001</v>
          </cell>
          <cell r="W83">
            <v>2564.2038700000003</v>
          </cell>
          <cell r="AS83">
            <v>47582.406260000003</v>
          </cell>
          <cell r="AT83">
            <v>5104.9176299999999</v>
          </cell>
        </row>
        <row r="84">
          <cell r="V84">
            <v>12828.361149999999</v>
          </cell>
          <cell r="W84">
            <v>2574.2017799999999</v>
          </cell>
          <cell r="AS84">
            <v>47474.847699999991</v>
          </cell>
          <cell r="AT84">
            <v>5147.0989</v>
          </cell>
        </row>
        <row r="85">
          <cell r="V85">
            <v>12744.093169999998</v>
          </cell>
          <cell r="W85">
            <v>2634.63931</v>
          </cell>
          <cell r="AS85">
            <v>47519.106100000005</v>
          </cell>
          <cell r="AT85">
            <v>5152.2473299999983</v>
          </cell>
        </row>
        <row r="86">
          <cell r="V86">
            <v>12671.53161</v>
          </cell>
          <cell r="W86">
            <v>2715.4341400000003</v>
          </cell>
          <cell r="AS86">
            <v>47613.646810000006</v>
          </cell>
          <cell r="AT86">
            <v>5101.9612900000002</v>
          </cell>
        </row>
        <row r="87">
          <cell r="V87">
            <v>12552.832640000001</v>
          </cell>
          <cell r="W87">
            <v>2677.2706400000002</v>
          </cell>
          <cell r="AS87">
            <v>47690.448559999997</v>
          </cell>
          <cell r="AT87">
            <v>5038.5996399999995</v>
          </cell>
        </row>
        <row r="88">
          <cell r="V88">
            <v>12494.7107</v>
          </cell>
          <cell r="W88">
            <v>2726.1175800000001</v>
          </cell>
          <cell r="AS88">
            <v>47916.691200000001</v>
          </cell>
          <cell r="AT88">
            <v>4994.7966400000005</v>
          </cell>
        </row>
        <row r="89">
          <cell r="V89">
            <v>12404.667300000001</v>
          </cell>
          <cell r="W89">
            <v>2659.6294199999998</v>
          </cell>
          <cell r="AS89">
            <v>47692.806149999997</v>
          </cell>
          <cell r="AT89">
            <v>4639.6421799999998</v>
          </cell>
        </row>
        <row r="90">
          <cell r="V90">
            <v>12158.394809999998</v>
          </cell>
          <cell r="W90">
            <v>2684.1703700000003</v>
          </cell>
          <cell r="AS90">
            <v>47083.121080000004</v>
          </cell>
          <cell r="AT90">
            <v>5029.3087800000003</v>
          </cell>
        </row>
        <row r="91">
          <cell r="V91">
            <v>12102.273620000002</v>
          </cell>
          <cell r="W91">
            <v>2684.97633</v>
          </cell>
          <cell r="AS91">
            <v>47304.727829999996</v>
          </cell>
          <cell r="AT91">
            <v>5031.6255700000002</v>
          </cell>
        </row>
        <row r="92">
          <cell r="V92">
            <v>12105.586790000003</v>
          </cell>
          <cell r="W92">
            <v>2725.54243</v>
          </cell>
          <cell r="AS92">
            <v>47262.459800000004</v>
          </cell>
          <cell r="AT92">
            <v>5002.0138900000002</v>
          </cell>
        </row>
        <row r="93">
          <cell r="V93">
            <v>12080.575650000001</v>
          </cell>
          <cell r="W93">
            <v>2733.3187499999999</v>
          </cell>
          <cell r="AS93">
            <v>47297.839700000004</v>
          </cell>
          <cell r="AT93">
            <v>4934.43372</v>
          </cell>
        </row>
        <row r="94">
          <cell r="V94">
            <v>12256.41422184297</v>
          </cell>
          <cell r="W94">
            <v>2783.3490953077203</v>
          </cell>
          <cell r="AS94">
            <v>47603.728481842969</v>
          </cell>
          <cell r="AT94">
            <v>4919.5444553077141</v>
          </cell>
        </row>
        <row r="95">
          <cell r="V95">
            <v>12205.072181699998</v>
          </cell>
          <cell r="W95">
            <v>2798.8031842388077</v>
          </cell>
          <cell r="AS95">
            <v>48005.177521700003</v>
          </cell>
          <cell r="AT95">
            <v>4796.073644238807</v>
          </cell>
        </row>
        <row r="96">
          <cell r="V96">
            <v>12124.608161457294</v>
          </cell>
          <cell r="W96">
            <v>2778.5625957836796</v>
          </cell>
          <cell r="AS96">
            <v>48799.333151457293</v>
          </cell>
          <cell r="AT96">
            <v>4726.3687857836785</v>
          </cell>
        </row>
        <row r="97">
          <cell r="V97">
            <v>12033.734136769121</v>
          </cell>
          <cell r="W97">
            <v>2752.5725272902</v>
          </cell>
          <cell r="AS97">
            <v>48954.19564676912</v>
          </cell>
          <cell r="AT97">
            <v>4664.4817172902003</v>
          </cell>
        </row>
        <row r="98">
          <cell r="V98">
            <v>11949.116872252849</v>
          </cell>
          <cell r="W98">
            <v>2756.8897421516499</v>
          </cell>
          <cell r="AS98">
            <v>49654.711332252853</v>
          </cell>
          <cell r="AT98">
            <v>4636.5372821516485</v>
          </cell>
        </row>
        <row r="99">
          <cell r="V99">
            <v>11856.026076243757</v>
          </cell>
          <cell r="W99">
            <v>2735.4803563441501</v>
          </cell>
          <cell r="AS99">
            <v>49840.557956243756</v>
          </cell>
          <cell r="AT99">
            <v>4590.2268363441499</v>
          </cell>
        </row>
        <row r="100">
          <cell r="V100">
            <v>11804.125036847208</v>
          </cell>
          <cell r="W100">
            <v>2736.7521697962397</v>
          </cell>
          <cell r="AS100">
            <v>50582.195776847206</v>
          </cell>
          <cell r="AT100">
            <v>4624.87724979624</v>
          </cell>
        </row>
        <row r="101">
          <cell r="V101">
            <v>11895.701314890939</v>
          </cell>
          <cell r="W101">
            <v>2691.06820466109</v>
          </cell>
          <cell r="AS101">
            <v>51212.413314890931</v>
          </cell>
          <cell r="AT101">
            <v>4389.2492746610906</v>
          </cell>
        </row>
        <row r="102">
          <cell r="V102">
            <v>11857.932626775581</v>
          </cell>
          <cell r="W102">
            <v>2692.5889726740602</v>
          </cell>
          <cell r="AS102">
            <v>51375.28958677558</v>
          </cell>
          <cell r="AT102">
            <v>4407.13706267406</v>
          </cell>
        </row>
        <row r="103">
          <cell r="V103">
            <v>11805.927813903932</v>
          </cell>
          <cell r="W103">
            <v>2651.4806835582199</v>
          </cell>
          <cell r="AS103">
            <v>51701.656663903937</v>
          </cell>
          <cell r="AT103">
            <v>4435.5204835582199</v>
          </cell>
        </row>
        <row r="104">
          <cell r="V104">
            <v>11857.0436623472</v>
          </cell>
          <cell r="W104">
            <v>2650.8450115886899</v>
          </cell>
          <cell r="AS104">
            <v>52140.411392347196</v>
          </cell>
          <cell r="AT104">
            <v>4401.7874315886884</v>
          </cell>
        </row>
        <row r="105">
          <cell r="V105">
            <v>11846.795802685097</v>
          </cell>
          <cell r="W105">
            <v>2641.7185304782302</v>
          </cell>
          <cell r="AS105">
            <v>52664.605582685101</v>
          </cell>
          <cell r="AT105">
            <v>4347.1509304782312</v>
          </cell>
        </row>
        <row r="106">
          <cell r="V106">
            <v>11828.127127579999</v>
          </cell>
          <cell r="W106">
            <v>2628.58216063398</v>
          </cell>
          <cell r="AS106">
            <v>53047.30075758</v>
          </cell>
          <cell r="AT106">
            <v>4361.0519206339804</v>
          </cell>
        </row>
        <row r="107">
          <cell r="V107">
            <v>11753.587071050541</v>
          </cell>
          <cell r="W107">
            <v>2559.8434249920401</v>
          </cell>
          <cell r="AS107">
            <v>52929.57572105054</v>
          </cell>
          <cell r="AT107">
            <v>4189.0300749920398</v>
          </cell>
        </row>
        <row r="108">
          <cell r="V108">
            <v>11660.414377860961</v>
          </cell>
          <cell r="W108">
            <v>2532.1308647846304</v>
          </cell>
          <cell r="AS108">
            <v>53261.251487860958</v>
          </cell>
          <cell r="AT108">
            <v>4095.8443947846299</v>
          </cell>
        </row>
        <row r="109">
          <cell r="V109">
            <v>11636.173357642541</v>
          </cell>
          <cell r="W109">
            <v>2539.5231626794198</v>
          </cell>
          <cell r="AS109">
            <v>53435.636187642536</v>
          </cell>
          <cell r="AT109">
            <v>4140.6539826794196</v>
          </cell>
        </row>
        <row r="110">
          <cell r="V110">
            <v>11544.369609966428</v>
          </cell>
          <cell r="W110">
            <v>2510.0164984677103</v>
          </cell>
          <cell r="AS110">
            <v>53723.270269966437</v>
          </cell>
          <cell r="AT110">
            <v>4058.3974684677105</v>
          </cell>
        </row>
        <row r="111">
          <cell r="V111">
            <v>11494.597182657488</v>
          </cell>
          <cell r="W111">
            <v>2491.3276616934199</v>
          </cell>
          <cell r="AS111">
            <v>54479.707982657492</v>
          </cell>
          <cell r="AT111">
            <v>4013.5591716934168</v>
          </cell>
        </row>
        <row r="112">
          <cell r="V112">
            <v>11410.560447712411</v>
          </cell>
          <cell r="W112">
            <v>2458.3369983791099</v>
          </cell>
          <cell r="AS112">
            <v>54833.227627712404</v>
          </cell>
          <cell r="AT112">
            <v>3932.8955283791088</v>
          </cell>
        </row>
        <row r="113">
          <cell r="V113">
            <v>11179.6715703096</v>
          </cell>
          <cell r="W113">
            <v>2283.3534926921197</v>
          </cell>
          <cell r="AS113">
            <v>54715.988080309602</v>
          </cell>
          <cell r="AT113">
            <v>3620.0129426921226</v>
          </cell>
        </row>
        <row r="114">
          <cell r="V114">
            <v>11141.285020772499</v>
          </cell>
          <cell r="W114">
            <v>2287.5729238789299</v>
          </cell>
          <cell r="AS114">
            <v>57401.531770772504</v>
          </cell>
          <cell r="AT114">
            <v>3851.7779038789386</v>
          </cell>
        </row>
        <row r="115">
          <cell r="V115">
            <v>11108.743033797791</v>
          </cell>
          <cell r="W115">
            <v>2242.7747555190995</v>
          </cell>
          <cell r="AS115">
            <v>58000.895343797791</v>
          </cell>
          <cell r="AT115">
            <v>3815.5281055191017</v>
          </cell>
        </row>
        <row r="116">
          <cell r="V116">
            <v>11086.5738720969</v>
          </cell>
          <cell r="W116">
            <v>2194.12562691315</v>
          </cell>
          <cell r="AS116">
            <v>57743.32155209691</v>
          </cell>
          <cell r="AT116">
            <v>3744.9011869131477</v>
          </cell>
        </row>
        <row r="117">
          <cell r="V117">
            <v>11083.720763317797</v>
          </cell>
          <cell r="W117">
            <v>2165.0672882571698</v>
          </cell>
          <cell r="AS117">
            <v>58421.060153317791</v>
          </cell>
          <cell r="AT117">
            <v>3771.8644982571673</v>
          </cell>
        </row>
        <row r="118">
          <cell r="V118">
            <v>10917.332009259942</v>
          </cell>
          <cell r="W118">
            <v>2031.6394512282602</v>
          </cell>
          <cell r="AS118">
            <v>59279.502779259943</v>
          </cell>
          <cell r="AT118">
            <v>3609.7884412282588</v>
          </cell>
        </row>
        <row r="119">
          <cell r="V119">
            <v>10980.704478151109</v>
          </cell>
          <cell r="W119">
            <v>2113.989793257681</v>
          </cell>
          <cell r="AS119">
            <v>60550.469548151108</v>
          </cell>
          <cell r="AT119">
            <v>3660.8350332576833</v>
          </cell>
        </row>
        <row r="120">
          <cell r="V120">
            <v>10932.065131774903</v>
          </cell>
          <cell r="W120">
            <v>2086.15334436793</v>
          </cell>
          <cell r="AS120">
            <v>61500.707471774898</v>
          </cell>
          <cell r="AT120">
            <v>3710.7641443679286</v>
          </cell>
        </row>
        <row r="121">
          <cell r="V121">
            <v>11184.637498653297</v>
          </cell>
          <cell r="W121">
            <v>2360.6060106259711</v>
          </cell>
          <cell r="AS121">
            <v>62521.870638653294</v>
          </cell>
          <cell r="AT121">
            <v>3957.1608906259676</v>
          </cell>
        </row>
        <row r="122">
          <cell r="V122">
            <v>10869.595153572718</v>
          </cell>
          <cell r="W122">
            <v>2087.2888697061903</v>
          </cell>
          <cell r="AS122">
            <v>63262.735383572719</v>
          </cell>
          <cell r="AT122">
            <v>3658.4160697061943</v>
          </cell>
        </row>
        <row r="123">
          <cell r="V123">
            <v>10774.56916983538</v>
          </cell>
          <cell r="W123">
            <v>2054.5333717648791</v>
          </cell>
          <cell r="AS123">
            <v>63906.71549983538</v>
          </cell>
          <cell r="AT123">
            <v>3627.866341764875</v>
          </cell>
        </row>
        <row r="124">
          <cell r="V124">
            <v>10596.859078297523</v>
          </cell>
          <cell r="W124">
            <v>1905.5672272195302</v>
          </cell>
          <cell r="AS124">
            <v>65129.753718297521</v>
          </cell>
          <cell r="AT124">
            <v>3455.4140372195311</v>
          </cell>
        </row>
        <row r="125">
          <cell r="V125">
            <v>10222.538798683721</v>
          </cell>
          <cell r="W125">
            <v>1621.2259695953906</v>
          </cell>
          <cell r="AS125">
            <v>65951.379088683723</v>
          </cell>
          <cell r="AT125">
            <v>2982.6145095953916</v>
          </cell>
        </row>
        <row r="126">
          <cell r="V126">
            <v>10227.7155578325</v>
          </cell>
          <cell r="W126">
            <v>1632.1079951465008</v>
          </cell>
          <cell r="AS126">
            <v>66153.54148783251</v>
          </cell>
          <cell r="AT126">
            <v>3115.475385146497</v>
          </cell>
        </row>
        <row r="127">
          <cell r="V127">
            <v>10200.750848190461</v>
          </cell>
          <cell r="W127">
            <v>1607.7364090525318</v>
          </cell>
          <cell r="AS127">
            <v>66720.51680819047</v>
          </cell>
          <cell r="AT127">
            <v>3128.3984590525324</v>
          </cell>
        </row>
        <row r="128">
          <cell r="V128">
            <v>10129.60786982707</v>
          </cell>
          <cell r="W128">
            <v>1523.7542724437308</v>
          </cell>
          <cell r="AS128">
            <v>67834.745259827061</v>
          </cell>
          <cell r="AT128">
            <v>3110.2439724437304</v>
          </cell>
        </row>
        <row r="129">
          <cell r="V129">
            <v>10126.684285641812</v>
          </cell>
          <cell r="W129">
            <v>1496.1429910439701</v>
          </cell>
          <cell r="AS129">
            <v>68713.422495641818</v>
          </cell>
          <cell r="AT129">
            <v>3094.9696910439689</v>
          </cell>
        </row>
        <row r="130">
          <cell r="V130">
            <v>10086.101583222819</v>
          </cell>
          <cell r="W130">
            <v>1484.9885206639501</v>
          </cell>
          <cell r="AS130">
            <v>69528.335173222804</v>
          </cell>
          <cell r="AT130">
            <v>3130.1251006639441</v>
          </cell>
        </row>
        <row r="131">
          <cell r="V131">
            <v>10043.43262403086</v>
          </cell>
          <cell r="W131">
            <v>1444.1644704228709</v>
          </cell>
          <cell r="AS131">
            <v>70808.741014030849</v>
          </cell>
          <cell r="AT131">
            <v>2972.5980804228707</v>
          </cell>
        </row>
        <row r="132">
          <cell r="V132">
            <v>10008.405789979939</v>
          </cell>
          <cell r="W132">
            <v>1416.7421903329196</v>
          </cell>
          <cell r="AS132">
            <v>71191.910429979936</v>
          </cell>
          <cell r="AT132">
            <v>3058.9451803329121</v>
          </cell>
        </row>
        <row r="133">
          <cell r="V133">
            <v>9959.4115353637608</v>
          </cell>
          <cell r="W133">
            <v>1391.6107023044692</v>
          </cell>
          <cell r="AS133">
            <v>71339.686195363756</v>
          </cell>
          <cell r="AT133">
            <v>3009.4078423044662</v>
          </cell>
        </row>
        <row r="134">
          <cell r="V134">
            <v>9890.4713478375998</v>
          </cell>
          <cell r="W134">
            <v>1328.0877598750103</v>
          </cell>
          <cell r="AS134">
            <v>72524.318187837591</v>
          </cell>
          <cell r="AT134">
            <v>2939.9003198750097</v>
          </cell>
        </row>
        <row r="135">
          <cell r="V135">
            <v>9834.1471038253603</v>
          </cell>
          <cell r="W135">
            <v>1296.7206099180594</v>
          </cell>
          <cell r="AS135">
            <v>73538.666913825364</v>
          </cell>
          <cell r="AT135">
            <v>3004.3726399180591</v>
          </cell>
        </row>
        <row r="136">
          <cell r="V136">
            <v>9794.9450963127092</v>
          </cell>
          <cell r="W136">
            <v>1255.405498883169</v>
          </cell>
          <cell r="AS136">
            <v>74707.923346312717</v>
          </cell>
          <cell r="AT136">
            <v>2946.3724788831737</v>
          </cell>
        </row>
        <row r="137">
          <cell r="V137">
            <v>9765.2440032711893</v>
          </cell>
          <cell r="W137">
            <v>1218.4181252732394</v>
          </cell>
          <cell r="AS137">
            <v>76148.702792951197</v>
          </cell>
          <cell r="AT137">
            <v>2731.7738252732424</v>
          </cell>
        </row>
        <row r="138">
          <cell r="V138">
            <v>9721.4814818614032</v>
          </cell>
          <cell r="W138">
            <v>1218.2297383634402</v>
          </cell>
          <cell r="AS138">
            <v>77182.557077921403</v>
          </cell>
          <cell r="AT138">
            <v>2942.7560983634421</v>
          </cell>
        </row>
        <row r="139">
          <cell r="V139">
            <v>9708.5687365449121</v>
          </cell>
          <cell r="W139">
            <v>1195.9955567726515</v>
          </cell>
          <cell r="AS139">
            <v>78773.735414844909</v>
          </cell>
          <cell r="AT139">
            <v>3015.4458867726639</v>
          </cell>
        </row>
        <row r="140">
          <cell r="V140">
            <v>9702.2345874781404</v>
          </cell>
          <cell r="W140">
            <v>1177.23448612677</v>
          </cell>
          <cell r="AS140">
            <v>79205.840823718157</v>
          </cell>
          <cell r="AT140">
            <v>3075.0125061267713</v>
          </cell>
        </row>
        <row r="141">
          <cell r="V141">
            <v>9708.9982060760194</v>
          </cell>
          <cell r="W141">
            <v>1153.0049010129719</v>
          </cell>
          <cell r="AS141">
            <v>81681.598280116013</v>
          </cell>
          <cell r="AT141">
            <v>3225.5862110129733</v>
          </cell>
        </row>
        <row r="142">
          <cell r="V142">
            <v>9741.6472569649595</v>
          </cell>
          <cell r="W142">
            <v>1146.9668634559605</v>
          </cell>
          <cell r="AS142">
            <v>84233.733988724969</v>
          </cell>
          <cell r="AT142">
            <v>3568.1148334559612</v>
          </cell>
        </row>
        <row r="143">
          <cell r="V143">
            <v>9765.7430891498097</v>
          </cell>
          <cell r="W143">
            <v>1094.5338305454902</v>
          </cell>
          <cell r="AS143">
            <v>86870.1659904798</v>
          </cell>
          <cell r="AT143">
            <v>3126.8159505454864</v>
          </cell>
        </row>
        <row r="144">
          <cell r="V144">
            <v>9827.1870131692795</v>
          </cell>
          <cell r="W144">
            <v>1067.5341385276906</v>
          </cell>
          <cell r="AS144">
            <v>88906.528006859284</v>
          </cell>
          <cell r="AT144">
            <v>3276.9074185276904</v>
          </cell>
        </row>
        <row r="145">
          <cell r="V145">
            <v>9933.6809716199805</v>
          </cell>
          <cell r="W145">
            <v>1046.79538172862</v>
          </cell>
          <cell r="AS145">
            <v>90601.73295167998</v>
          </cell>
          <cell r="AT145">
            <v>3105.760831728619</v>
          </cell>
        </row>
        <row r="146">
          <cell r="V146">
            <v>10087.551300687559</v>
          </cell>
          <cell r="W146">
            <v>1017.9158790765305</v>
          </cell>
          <cell r="AS146">
            <v>92833.157224767579</v>
          </cell>
          <cell r="AT146">
            <v>3186.4187590765405</v>
          </cell>
        </row>
        <row r="147">
          <cell r="V147">
            <v>10239.800004807252</v>
          </cell>
          <cell r="W147">
            <v>995.00892126489975</v>
          </cell>
          <cell r="AS147">
            <v>95176.835320857252</v>
          </cell>
          <cell r="AT147">
            <v>3255.2454012649</v>
          </cell>
        </row>
        <row r="148">
          <cell r="V148">
            <v>10294.380792230231</v>
          </cell>
          <cell r="W148">
            <v>911.83053025296044</v>
          </cell>
          <cell r="AS148">
            <v>97839.11209273024</v>
          </cell>
          <cell r="AT148">
            <v>3184.2065102529582</v>
          </cell>
        </row>
        <row r="149">
          <cell r="V149">
            <v>10425.238177537909</v>
          </cell>
          <cell r="W149">
            <v>888.5463941500401</v>
          </cell>
          <cell r="AS149">
            <v>99858.030874037897</v>
          </cell>
          <cell r="AT149">
            <v>3098.9973041500416</v>
          </cell>
        </row>
        <row r="150">
          <cell r="V150">
            <v>10575.02808026071</v>
          </cell>
          <cell r="W150">
            <v>885.06343990133973</v>
          </cell>
          <cell r="AS150">
            <v>100936.03933819072</v>
          </cell>
          <cell r="AT150">
            <v>3296.1610899013399</v>
          </cell>
        </row>
        <row r="151">
          <cell r="V151">
            <v>10706.936624368598</v>
          </cell>
          <cell r="W151">
            <v>851.3706531288999</v>
          </cell>
          <cell r="AS151">
            <v>103182.42819427859</v>
          </cell>
          <cell r="AT151">
            <v>3408.7321531288935</v>
          </cell>
        </row>
        <row r="152">
          <cell r="V152">
            <v>10878.74587893104</v>
          </cell>
          <cell r="W152">
            <v>842.97207740410931</v>
          </cell>
          <cell r="AS152">
            <v>105570.17283158105</v>
          </cell>
          <cell r="AT152">
            <v>3458.4752974041016</v>
          </cell>
        </row>
        <row r="153">
          <cell r="V153">
            <v>11029.61414603131</v>
          </cell>
          <cell r="W153">
            <v>839.14972235285904</v>
          </cell>
          <cell r="AS153">
            <v>107326.98137537128</v>
          </cell>
          <cell r="AT153">
            <v>3692.3993623528586</v>
          </cell>
        </row>
        <row r="154">
          <cell r="V154">
            <v>11237.576561470942</v>
          </cell>
          <cell r="W154">
            <v>828.54539772173052</v>
          </cell>
          <cell r="AS154">
            <v>110179.75809175092</v>
          </cell>
          <cell r="AT154">
            <v>3677.3669677217254</v>
          </cell>
        </row>
        <row r="155">
          <cell r="V155">
            <v>11408.2243910903</v>
          </cell>
          <cell r="W155">
            <v>817.18860692694034</v>
          </cell>
          <cell r="AS155">
            <v>112425.41222424031</v>
          </cell>
          <cell r="AT155">
            <v>3824.7863569269402</v>
          </cell>
        </row>
        <row r="156">
          <cell r="V156">
            <v>11505.747573857299</v>
          </cell>
          <cell r="W156">
            <v>795.01412225359013</v>
          </cell>
          <cell r="AS156">
            <v>114780.9375048673</v>
          </cell>
          <cell r="AT156">
            <v>3998.0861222535964</v>
          </cell>
        </row>
        <row r="157">
          <cell r="V157">
            <v>11602.462924159638</v>
          </cell>
          <cell r="W157">
            <v>731.19710420848855</v>
          </cell>
          <cell r="AS157">
            <v>117108.82033362964</v>
          </cell>
          <cell r="AT157">
            <v>3987.4277042085018</v>
          </cell>
        </row>
        <row r="158">
          <cell r="V158">
            <v>11728.730421464621</v>
          </cell>
          <cell r="W158">
            <v>723.79419481728064</v>
          </cell>
          <cell r="AS158">
            <v>119679.00287145464</v>
          </cell>
          <cell r="AT158">
            <v>4140.8464248172868</v>
          </cell>
        </row>
        <row r="159">
          <cell r="V159">
            <v>11858.640233237202</v>
          </cell>
          <cell r="W159">
            <v>712.9941995098593</v>
          </cell>
          <cell r="AS159">
            <v>121164.19823751722</v>
          </cell>
          <cell r="AT159">
            <v>4285.9457895098594</v>
          </cell>
        </row>
        <row r="160">
          <cell r="V160">
            <v>11995.97863206279</v>
          </cell>
          <cell r="W160">
            <v>717.61695169938048</v>
          </cell>
          <cell r="AS160">
            <v>124029.90676866776</v>
          </cell>
          <cell r="AT160">
            <v>4540.6045416993702</v>
          </cell>
        </row>
        <row r="161">
          <cell r="V161">
            <v>12124.93244320809</v>
          </cell>
          <cell r="W161">
            <v>706.44918738644151</v>
          </cell>
          <cell r="AS161">
            <v>122871.85126213812</v>
          </cell>
          <cell r="AT161">
            <v>4391.310717386451</v>
          </cell>
        </row>
        <row r="162">
          <cell r="V162">
            <v>12228.043330645718</v>
          </cell>
          <cell r="W162">
            <v>731.01163775082841</v>
          </cell>
          <cell r="AS162">
            <v>125118.17891579571</v>
          </cell>
          <cell r="AT162">
            <v>4726.4259677508353</v>
          </cell>
        </row>
        <row r="163">
          <cell r="V163">
            <v>12389.371381412278</v>
          </cell>
          <cell r="W163">
            <v>697.53888695161709</v>
          </cell>
          <cell r="AS163">
            <v>126600.8338802823</v>
          </cell>
          <cell r="AT163">
            <v>4952.7264069516177</v>
          </cell>
        </row>
        <row r="164">
          <cell r="V164">
            <v>12539.328254322088</v>
          </cell>
          <cell r="W164">
            <v>705.73005817101898</v>
          </cell>
          <cell r="AS164">
            <v>128127.91988301207</v>
          </cell>
          <cell r="AT164">
            <v>5402.2816981710248</v>
          </cell>
        </row>
        <row r="165">
          <cell r="V165">
            <v>12742.832870579037</v>
          </cell>
          <cell r="W165">
            <v>698.4757731335992</v>
          </cell>
          <cell r="AS165">
            <v>129521.55560835901</v>
          </cell>
          <cell r="AT165">
            <v>5483.8399231335916</v>
          </cell>
        </row>
        <row r="166">
          <cell r="V166">
            <v>12927.601915733729</v>
          </cell>
          <cell r="W166">
            <v>710.80829326954984</v>
          </cell>
          <cell r="AS166">
            <v>131215.5738071737</v>
          </cell>
          <cell r="AT166">
            <v>5730.4855832695457</v>
          </cell>
        </row>
        <row r="167">
          <cell r="V167">
            <v>13110.858421088175</v>
          </cell>
          <cell r="W167">
            <v>706.09336438909918</v>
          </cell>
          <cell r="AS167">
            <v>134292.36286031816</v>
          </cell>
          <cell r="AT167">
            <v>5614.7342943890862</v>
          </cell>
        </row>
        <row r="168">
          <cell r="V168">
            <v>13323.072307738605</v>
          </cell>
          <cell r="W168">
            <v>702.77931055186241</v>
          </cell>
          <cell r="AS168">
            <v>135925.18042246861</v>
          </cell>
          <cell r="AT168">
            <v>5704.554950551862</v>
          </cell>
        </row>
        <row r="169">
          <cell r="V169">
            <v>13473.93785213541</v>
          </cell>
          <cell r="W169">
            <v>712.1641424355912</v>
          </cell>
          <cell r="AS169">
            <v>138119.30308197543</v>
          </cell>
          <cell r="AT169">
            <v>6106.140452435603</v>
          </cell>
        </row>
        <row r="170">
          <cell r="V170">
            <v>13630.239655464411</v>
          </cell>
          <cell r="W170">
            <v>718.504564242382</v>
          </cell>
          <cell r="AS170">
            <v>141197.09968283441</v>
          </cell>
          <cell r="AT170">
            <v>6144.5585542423751</v>
          </cell>
        </row>
        <row r="171">
          <cell r="V171">
            <v>13772.36666177746</v>
          </cell>
          <cell r="W171">
            <v>727.30969471636956</v>
          </cell>
          <cell r="AS171">
            <v>144622.10481230746</v>
          </cell>
          <cell r="AT171">
            <v>6252.8117247163691</v>
          </cell>
        </row>
        <row r="172">
          <cell r="V172">
            <v>13878.341192629174</v>
          </cell>
          <cell r="W172">
            <v>748.03115149377209</v>
          </cell>
          <cell r="AS172">
            <v>147069.52684026919</v>
          </cell>
          <cell r="AT172">
            <v>6754.334981493771</v>
          </cell>
        </row>
        <row r="173">
          <cell r="V173">
            <v>13935.752488498423</v>
          </cell>
          <cell r="W173">
            <v>743.99881343697189</v>
          </cell>
          <cell r="AS173">
            <v>143730.37925579841</v>
          </cell>
          <cell r="AT173">
            <v>6272.8456134369726</v>
          </cell>
        </row>
        <row r="174">
          <cell r="V174">
            <v>14014.204545395016</v>
          </cell>
          <cell r="W174">
            <v>765.35235493002801</v>
          </cell>
          <cell r="AS174">
            <v>146633.33986490502</v>
          </cell>
          <cell r="AT174">
            <v>6781.0130249300219</v>
          </cell>
        </row>
        <row r="175">
          <cell r="V175">
            <v>14115.976611414302</v>
          </cell>
          <cell r="W175">
            <v>773.41791431728143</v>
          </cell>
          <cell r="AS175">
            <v>146922.94696695433</v>
          </cell>
          <cell r="AT175">
            <v>6996.7076043172665</v>
          </cell>
        </row>
        <row r="176">
          <cell r="V176">
            <v>14216.589270329878</v>
          </cell>
          <cell r="W176">
            <v>782.57553886274991</v>
          </cell>
          <cell r="AS176">
            <v>147060.96316881987</v>
          </cell>
          <cell r="AT176">
            <v>7054.9833788627484</v>
          </cell>
        </row>
        <row r="177">
          <cell r="V177">
            <v>14327.999750363921</v>
          </cell>
          <cell r="W177">
            <v>792.04454797467884</v>
          </cell>
          <cell r="AS177">
            <v>146983.94834633393</v>
          </cell>
          <cell r="AT177">
            <v>7262.365187974684</v>
          </cell>
        </row>
        <row r="178">
          <cell r="V178">
            <v>14435.562769808999</v>
          </cell>
          <cell r="W178">
            <v>813.84736211161123</v>
          </cell>
          <cell r="AS178">
            <v>149131.59613387901</v>
          </cell>
          <cell r="AT178">
            <v>7368.6617521116195</v>
          </cell>
        </row>
        <row r="179">
          <cell r="V179">
            <v>14491.077460923902</v>
          </cell>
          <cell r="W179">
            <v>793.22417541200014</v>
          </cell>
          <cell r="AS179">
            <v>149680.74765590392</v>
          </cell>
          <cell r="AT179">
            <v>7249.2547254120182</v>
          </cell>
        </row>
        <row r="180">
          <cell r="V180">
            <v>14616.08861111966</v>
          </cell>
          <cell r="W180">
            <v>792.20324541479863</v>
          </cell>
          <cell r="AS180">
            <v>149285.39990408972</v>
          </cell>
          <cell r="AT180">
            <v>7094.5090854148229</v>
          </cell>
        </row>
        <row r="181">
          <cell r="V181">
            <v>14749.099743813444</v>
          </cell>
          <cell r="W181">
            <v>808.41273255116926</v>
          </cell>
          <cell r="AS181">
            <v>147805.88826458345</v>
          </cell>
          <cell r="AT181">
            <v>7326.7255525511746</v>
          </cell>
        </row>
        <row r="182">
          <cell r="V182">
            <v>14945.479118651057</v>
          </cell>
          <cell r="W182">
            <v>805.42009544594248</v>
          </cell>
          <cell r="AS182">
            <v>147669.14996708112</v>
          </cell>
          <cell r="AT182">
            <v>7013.4109154459438</v>
          </cell>
        </row>
        <row r="183">
          <cell r="V183">
            <v>15146.17057385374</v>
          </cell>
          <cell r="W183">
            <v>818.69986003617907</v>
          </cell>
          <cell r="AS183">
            <v>148299.34678586372</v>
          </cell>
          <cell r="AT183">
            <v>7095.9320600361743</v>
          </cell>
        </row>
        <row r="184">
          <cell r="V184">
            <v>15328.5075665485</v>
          </cell>
          <cell r="W184">
            <v>823.98665506309021</v>
          </cell>
          <cell r="AS184">
            <v>148959.92842437851</v>
          </cell>
          <cell r="AT184">
            <v>7229.1363850630923</v>
          </cell>
        </row>
        <row r="185">
          <cell r="V185">
            <v>15498.32744181023</v>
          </cell>
          <cell r="W185">
            <v>782.98339555011921</v>
          </cell>
          <cell r="AS185">
            <v>149903.5962486802</v>
          </cell>
          <cell r="AT185">
            <v>6484.6286455501195</v>
          </cell>
        </row>
        <row r="186">
          <cell r="V186">
            <v>15636.960808723834</v>
          </cell>
          <cell r="W186">
            <v>802.73695218022101</v>
          </cell>
          <cell r="AS186">
            <v>149669.95040152385</v>
          </cell>
          <cell r="AT186">
            <v>6840.5905621802258</v>
          </cell>
        </row>
        <row r="187">
          <cell r="V187">
            <v>15821.734945219803</v>
          </cell>
          <cell r="W187">
            <v>796.7227994759412</v>
          </cell>
          <cell r="AS187">
            <v>150779.26233092981</v>
          </cell>
          <cell r="AT187">
            <v>7015.7044394759414</v>
          </cell>
        </row>
        <row r="188">
          <cell r="V188">
            <v>16049.642262975831</v>
          </cell>
          <cell r="W188">
            <v>789.0063295149821</v>
          </cell>
          <cell r="AS188">
            <v>151401.92160350579</v>
          </cell>
          <cell r="AT188">
            <v>6978.7792095149698</v>
          </cell>
        </row>
        <row r="189">
          <cell r="V189">
            <v>16172.007944506257</v>
          </cell>
          <cell r="W189">
            <v>684.7330903012122</v>
          </cell>
          <cell r="AS189">
            <v>152485.04479202622</v>
          </cell>
          <cell r="AT189">
            <v>6942.4735203012124</v>
          </cell>
        </row>
        <row r="190">
          <cell r="V190">
            <v>16414.866170579586</v>
          </cell>
          <cell r="W190">
            <v>681.30480073201011</v>
          </cell>
          <cell r="AS190">
            <v>154421.94203196958</v>
          </cell>
          <cell r="AT190">
            <v>6719.7792707320032</v>
          </cell>
        </row>
        <row r="191">
          <cell r="V191">
            <v>16633.36109480304</v>
          </cell>
          <cell r="W191">
            <v>676.6679531151301</v>
          </cell>
          <cell r="AS191">
            <v>157095.43880008304</v>
          </cell>
          <cell r="AT191">
            <v>6347.9512831151378</v>
          </cell>
        </row>
        <row r="192">
          <cell r="V192">
            <v>16858.425548936084</v>
          </cell>
          <cell r="W192">
            <v>672.70328235095701</v>
          </cell>
          <cell r="AS192">
            <v>159297.02145291606</v>
          </cell>
          <cell r="AT192">
            <v>6439.5426023509463</v>
          </cell>
        </row>
        <row r="193">
          <cell r="V193">
            <v>17074.132139452544</v>
          </cell>
          <cell r="W193">
            <v>665.56760393022148</v>
          </cell>
          <cell r="AS193">
            <v>161670.19028294255</v>
          </cell>
          <cell r="AT193">
            <v>6263.5060139302159</v>
          </cell>
        </row>
        <row r="194">
          <cell r="V194">
            <v>17318.41501643556</v>
          </cell>
          <cell r="W194">
            <v>649.09847376314997</v>
          </cell>
          <cell r="AS194">
            <v>165179.03198962554</v>
          </cell>
          <cell r="AT194">
            <v>5830.9304037631427</v>
          </cell>
        </row>
        <row r="195">
          <cell r="V195">
            <v>17536.14488538646</v>
          </cell>
          <cell r="W195">
            <v>647.78496711837113</v>
          </cell>
          <cell r="AS195">
            <v>168014.52109294641</v>
          </cell>
          <cell r="AT195">
            <v>5882.318927118361</v>
          </cell>
        </row>
        <row r="196">
          <cell r="V196">
            <v>17749.672965003963</v>
          </cell>
          <cell r="W196">
            <v>647.77387336626066</v>
          </cell>
          <cell r="AS196">
            <v>173458.15917293399</v>
          </cell>
          <cell r="AT196">
            <v>5776.6174033662783</v>
          </cell>
        </row>
        <row r="197">
          <cell r="V197">
            <v>18004.156975240687</v>
          </cell>
          <cell r="W197">
            <v>618.53599291731916</v>
          </cell>
          <cell r="AS197">
            <v>177395.08267418068</v>
          </cell>
          <cell r="AT197">
            <v>5117.3923229173197</v>
          </cell>
        </row>
        <row r="198">
          <cell r="V198">
            <v>18197.095955963479</v>
          </cell>
          <cell r="W198">
            <v>628.9955762724303</v>
          </cell>
          <cell r="AS198">
            <v>177598.56625389348</v>
          </cell>
          <cell r="AT198">
            <v>5467.0298262724309</v>
          </cell>
        </row>
        <row r="199">
          <cell r="V199">
            <v>18413.032021852319</v>
          </cell>
          <cell r="W199">
            <v>622.67950455611731</v>
          </cell>
          <cell r="AS199">
            <v>181365.23665653233</v>
          </cell>
          <cell r="AT199">
            <v>5638.6747345561125</v>
          </cell>
        </row>
        <row r="200">
          <cell r="V200">
            <v>18680.021320143962</v>
          </cell>
          <cell r="W200">
            <v>607.41238533169985</v>
          </cell>
          <cell r="AS200">
            <v>184273.30715673396</v>
          </cell>
          <cell r="AT200">
            <v>5655.4317453317053</v>
          </cell>
        </row>
        <row r="201">
          <cell r="V201">
            <v>19395.255646931291</v>
          </cell>
          <cell r="W201">
            <v>615.34176323789097</v>
          </cell>
          <cell r="AS201">
            <v>188761.72930608128</v>
          </cell>
          <cell r="AT201">
            <v>5850.7100132378782</v>
          </cell>
        </row>
        <row r="202">
          <cell r="V202">
            <v>19694.301130588075</v>
          </cell>
          <cell r="W202">
            <v>606.5538574824019</v>
          </cell>
          <cell r="AS202">
            <v>192542.95260289806</v>
          </cell>
          <cell r="AT202">
            <v>5618.8893874824025</v>
          </cell>
        </row>
        <row r="203">
          <cell r="V203">
            <v>19976.44187181921</v>
          </cell>
          <cell r="W203">
            <v>607.70778869883111</v>
          </cell>
          <cell r="AS203">
            <v>195385.43770500922</v>
          </cell>
          <cell r="AT203">
            <v>5547.6242286988409</v>
          </cell>
        </row>
        <row r="204">
          <cell r="V204">
            <v>20222.505660861712</v>
          </cell>
          <cell r="W204">
            <v>606.14631667396043</v>
          </cell>
          <cell r="AS204">
            <v>198077.2055309717</v>
          </cell>
          <cell r="AT204">
            <v>5835.8155466739645</v>
          </cell>
        </row>
        <row r="205">
          <cell r="V205">
            <v>20536.756594145809</v>
          </cell>
          <cell r="W205">
            <v>596.65281109057787</v>
          </cell>
          <cell r="AS205">
            <v>201251.81893302582</v>
          </cell>
          <cell r="AT205">
            <v>5801.4916010905717</v>
          </cell>
        </row>
        <row r="206">
          <cell r="V206">
            <v>20812.328914496764</v>
          </cell>
          <cell r="W206">
            <v>590.71272928881876</v>
          </cell>
          <cell r="AS206">
            <v>205480.94448269674</v>
          </cell>
          <cell r="AT206">
            <v>5905.5756392888061</v>
          </cell>
        </row>
        <row r="207">
          <cell r="V207">
            <v>21086.121486677683</v>
          </cell>
          <cell r="W207">
            <v>598.55802365556121</v>
          </cell>
          <cell r="AS207">
            <v>207694.64632423766</v>
          </cell>
          <cell r="AT207">
            <v>6156.1623836555573</v>
          </cell>
        </row>
        <row r="208">
          <cell r="V208">
            <v>21382.229219090255</v>
          </cell>
          <cell r="W208">
            <v>593.59103822071836</v>
          </cell>
          <cell r="AS208">
            <v>213609.85864618031</v>
          </cell>
          <cell r="AT208">
            <v>6073.4480182207362</v>
          </cell>
        </row>
        <row r="209">
          <cell r="V209">
            <v>21685.843370721894</v>
          </cell>
          <cell r="W209">
            <v>579.16813895581106</v>
          </cell>
          <cell r="AS209">
            <v>215607.6214055219</v>
          </cell>
          <cell r="AT209">
            <v>5494.7930489558003</v>
          </cell>
        </row>
        <row r="210">
          <cell r="V210">
            <v>21903.686025207029</v>
          </cell>
          <cell r="W210">
            <v>595.79681785512105</v>
          </cell>
          <cell r="AS210">
            <v>215140.43394148705</v>
          </cell>
          <cell r="AT210">
            <v>5975.4718978551409</v>
          </cell>
        </row>
        <row r="211">
          <cell r="V211">
            <v>22162.668650108957</v>
          </cell>
          <cell r="W211">
            <v>586.49428456468036</v>
          </cell>
          <cell r="AS211">
            <v>217406.84214090896</v>
          </cell>
          <cell r="AT211">
            <v>6259.4674745646753</v>
          </cell>
        </row>
        <row r="212">
          <cell r="V212">
            <v>22443.555669047411</v>
          </cell>
          <cell r="W212">
            <v>586.85123478330138</v>
          </cell>
          <cell r="AS212">
            <v>220143.74281944742</v>
          </cell>
          <cell r="AT212">
            <v>6322.8527747833095</v>
          </cell>
        </row>
        <row r="213">
          <cell r="V213">
            <v>22651.156805642844</v>
          </cell>
          <cell r="W213">
            <v>591.50661164590122</v>
          </cell>
          <cell r="AS213">
            <v>222427.41626154285</v>
          </cell>
          <cell r="AT213">
            <v>6746.4549416458967</v>
          </cell>
        </row>
        <row r="214">
          <cell r="V214">
            <v>22945.77107973973</v>
          </cell>
          <cell r="W214">
            <v>595.03498837827033</v>
          </cell>
          <cell r="AS214">
            <v>225924.60228903973</v>
          </cell>
          <cell r="AT214">
            <v>6723.0458183782757</v>
          </cell>
        </row>
        <row r="215">
          <cell r="V215">
            <v>23156.231388943597</v>
          </cell>
          <cell r="W215">
            <v>599.61790474822999</v>
          </cell>
          <cell r="AS215">
            <v>228387.52133863358</v>
          </cell>
          <cell r="AT215">
            <v>6733.7093547482309</v>
          </cell>
        </row>
        <row r="216">
          <cell r="V216">
            <v>23409.692289649349</v>
          </cell>
          <cell r="W216">
            <v>603.65519324663558</v>
          </cell>
          <cell r="AS216">
            <v>231891.21743533932</v>
          </cell>
          <cell r="AT216">
            <v>7034.9100332466332</v>
          </cell>
        </row>
        <row r="217">
          <cell r="V217">
            <v>23736.564299881291</v>
          </cell>
          <cell r="W217">
            <v>608.64297505181401</v>
          </cell>
          <cell r="AS217">
            <v>234002.28183671128</v>
          </cell>
          <cell r="AT217">
            <v>6959.6995550517804</v>
          </cell>
        </row>
        <row r="218">
          <cell r="V218">
            <v>24032.819445869136</v>
          </cell>
          <cell r="W218">
            <v>613.98922001715368</v>
          </cell>
          <cell r="AS218">
            <v>236501.13950901918</v>
          </cell>
          <cell r="AT218">
            <v>7064.0185700171605</v>
          </cell>
        </row>
        <row r="219">
          <cell r="V219">
            <v>24283.914290299079</v>
          </cell>
          <cell r="W219">
            <v>615.1142738450809</v>
          </cell>
          <cell r="AS219">
            <v>239158.64815550909</v>
          </cell>
          <cell r="AT219">
            <v>7106.1961638450939</v>
          </cell>
        </row>
        <row r="220">
          <cell r="V220">
            <v>24577.682496405556</v>
          </cell>
          <cell r="W220">
            <v>639.54890321343737</v>
          </cell>
          <cell r="AS220">
            <v>244149.20147609562</v>
          </cell>
          <cell r="AT220">
            <v>7390.4761032134866</v>
          </cell>
        </row>
        <row r="221">
          <cell r="V221">
            <v>24866.965362529263</v>
          </cell>
          <cell r="W221">
            <v>629.2154738167369</v>
          </cell>
          <cell r="AS221">
            <v>247835.44513552374</v>
          </cell>
          <cell r="AT221">
            <v>7137.5683038167153</v>
          </cell>
        </row>
        <row r="222">
          <cell r="V222">
            <v>25039.568911995375</v>
          </cell>
          <cell r="W222">
            <v>649.04480015082891</v>
          </cell>
          <cell r="AS222">
            <v>247678.37026682534</v>
          </cell>
          <cell r="AT222">
            <v>7576.9839501508168</v>
          </cell>
        </row>
        <row r="223">
          <cell r="V223">
            <v>25260.555521502843</v>
          </cell>
          <cell r="W223">
            <v>651.78093446436458</v>
          </cell>
          <cell r="AS223">
            <v>249940.04885404286</v>
          </cell>
          <cell r="AT223">
            <v>7762.14960446437</v>
          </cell>
        </row>
        <row r="224">
          <cell r="V224">
            <v>25465.509942836678</v>
          </cell>
          <cell r="W224">
            <v>657.39640577289947</v>
          </cell>
          <cell r="AS224">
            <v>252045.00580013669</v>
          </cell>
          <cell r="AT224">
            <v>8265.9426357729062</v>
          </cell>
        </row>
        <row r="225">
          <cell r="V225">
            <v>25699.171320535854</v>
          </cell>
          <cell r="W225">
            <v>664.82926518867544</v>
          </cell>
          <cell r="AS225">
            <v>254789.97070523581</v>
          </cell>
          <cell r="AT225">
            <v>8388.5570251886638</v>
          </cell>
        </row>
        <row r="226">
          <cell r="V226">
            <v>26031.685974531065</v>
          </cell>
          <cell r="W226">
            <v>671.67729667679623</v>
          </cell>
          <cell r="AS226">
            <v>258850.37720773098</v>
          </cell>
          <cell r="AT226">
            <v>8111.1788066767631</v>
          </cell>
        </row>
        <row r="227">
          <cell r="V227">
            <v>26333.801422155899</v>
          </cell>
          <cell r="W227">
            <v>682.37540959820933</v>
          </cell>
          <cell r="AS227">
            <v>263327.19281649584</v>
          </cell>
          <cell r="AT227">
            <v>8092.2597295982032</v>
          </cell>
        </row>
        <row r="228">
          <cell r="V228">
            <v>26678.413354100438</v>
          </cell>
          <cell r="W228">
            <v>676.66235974718688</v>
          </cell>
          <cell r="AS228">
            <v>264724.28738200042</v>
          </cell>
          <cell r="AT228">
            <v>7965.8032597472047</v>
          </cell>
        </row>
        <row r="229">
          <cell r="V229">
            <v>27023.46332601663</v>
          </cell>
          <cell r="W229">
            <v>683.70138302574469</v>
          </cell>
          <cell r="AS229">
            <v>267694.70996076666</v>
          </cell>
          <cell r="AT229">
            <v>8236.5472030257533</v>
          </cell>
        </row>
        <row r="230">
          <cell r="V230">
            <v>27420.719467048693</v>
          </cell>
          <cell r="W230">
            <v>680.71064335064057</v>
          </cell>
          <cell r="AS230">
            <v>270979.94038355874</v>
          </cell>
          <cell r="AT230">
            <v>8333.9768733506426</v>
          </cell>
        </row>
        <row r="231">
          <cell r="V231">
            <v>27865.114874449082</v>
          </cell>
          <cell r="W231">
            <v>677.71185959948116</v>
          </cell>
          <cell r="AS231">
            <v>272586.82514919905</v>
          </cell>
          <cell r="AT231">
            <v>8300.2111495994686</v>
          </cell>
        </row>
        <row r="232">
          <cell r="V232">
            <v>28321.753894704412</v>
          </cell>
          <cell r="W232">
            <v>685.93864082406537</v>
          </cell>
          <cell r="AS232">
            <v>275814.34861040435</v>
          </cell>
          <cell r="AT232">
            <v>8599.8140208240802</v>
          </cell>
        </row>
        <row r="233">
          <cell r="V233">
            <v>28721.37755090795</v>
          </cell>
          <cell r="W233">
            <v>674.16847836363581</v>
          </cell>
          <cell r="AS233">
            <v>277842.51504363789</v>
          </cell>
          <cell r="AT233">
            <v>8049.2906683636138</v>
          </cell>
        </row>
        <row r="234">
          <cell r="V234">
            <v>29029.862985347143</v>
          </cell>
          <cell r="W234">
            <v>695.20596699027135</v>
          </cell>
          <cell r="AS234">
            <v>279276.98496238713</v>
          </cell>
          <cell r="AT234">
            <v>8465.7039869902546</v>
          </cell>
        </row>
        <row r="235">
          <cell r="V235">
            <v>29429.438140132672</v>
          </cell>
          <cell r="W235">
            <v>695.12949862446771</v>
          </cell>
          <cell r="AS235">
            <v>282788.61228117271</v>
          </cell>
          <cell r="AT235">
            <v>8735.2270886244823</v>
          </cell>
        </row>
        <row r="236">
          <cell r="V236">
            <v>29733.610512105715</v>
          </cell>
          <cell r="W236">
            <v>692.51556286180664</v>
          </cell>
          <cell r="AS236">
            <v>285327.49840359576</v>
          </cell>
          <cell r="AT236">
            <v>9025.3003728618041</v>
          </cell>
        </row>
        <row r="237">
          <cell r="V237">
            <v>30096.998961646779</v>
          </cell>
          <cell r="W237">
            <v>709.72750211275741</v>
          </cell>
          <cell r="AS237">
            <v>289089.3548008168</v>
          </cell>
          <cell r="AT237">
            <v>9295.8816521127665</v>
          </cell>
        </row>
        <row r="238">
          <cell r="V238">
            <v>30661.801469329865</v>
          </cell>
          <cell r="W238">
            <v>736.97323248565158</v>
          </cell>
          <cell r="AS238">
            <v>293822.81115348986</v>
          </cell>
          <cell r="AT238">
            <v>9334.3746724856537</v>
          </cell>
        </row>
        <row r="239">
          <cell r="V239">
            <v>31011.107847747902</v>
          </cell>
          <cell r="W239">
            <v>729.37136187745978</v>
          </cell>
          <cell r="AS239">
            <v>297685.86482942791</v>
          </cell>
          <cell r="AT239">
            <v>9485.1671718774724</v>
          </cell>
        </row>
        <row r="240">
          <cell r="V240">
            <v>31325.142072217397</v>
          </cell>
          <cell r="W240">
            <v>730.56097732804267</v>
          </cell>
          <cell r="AS240">
            <v>299037.86182182742</v>
          </cell>
          <cell r="AT240">
            <v>9314.9340373280393</v>
          </cell>
        </row>
        <row r="241">
          <cell r="V241">
            <v>31651.539050235457</v>
          </cell>
          <cell r="W241">
            <v>753.07442795092061</v>
          </cell>
          <cell r="AS241">
            <v>301433.44157064543</v>
          </cell>
          <cell r="AT241">
            <v>9745.0852179509075</v>
          </cell>
        </row>
        <row r="242">
          <cell r="V242">
            <v>32006.607749834388</v>
          </cell>
          <cell r="W242">
            <v>763.29229113642941</v>
          </cell>
          <cell r="AS242">
            <v>304256.1298077844</v>
          </cell>
          <cell r="AT242">
            <v>9755.0136211364461</v>
          </cell>
        </row>
        <row r="243">
          <cell r="V243">
            <v>32409.987979725454</v>
          </cell>
          <cell r="W243">
            <v>779.76344668795923</v>
          </cell>
          <cell r="AS243">
            <v>307426.42191785539</v>
          </cell>
          <cell r="AT243">
            <v>9751.0626066879104</v>
          </cell>
        </row>
        <row r="244">
          <cell r="V244">
            <v>32765.897801328218</v>
          </cell>
          <cell r="W244">
            <v>804.43235323221074</v>
          </cell>
          <cell r="AS244">
            <v>314101.41068923823</v>
          </cell>
          <cell r="AT244">
            <v>10061.724723232192</v>
          </cell>
        </row>
        <row r="245">
          <cell r="V245">
            <v>33092.794566302546</v>
          </cell>
          <cell r="W245">
            <v>805.48722050462652</v>
          </cell>
          <cell r="AS245">
            <v>319097.91983892256</v>
          </cell>
          <cell r="AT245">
            <v>9685.0033805046514</v>
          </cell>
        </row>
        <row r="246">
          <cell r="V246">
            <v>32445.276168594417</v>
          </cell>
          <cell r="W246">
            <v>971.23409390155985</v>
          </cell>
          <cell r="AS246">
            <v>323560.3340785944</v>
          </cell>
          <cell r="AT246">
            <v>10126.358613901559</v>
          </cell>
        </row>
        <row r="247">
          <cell r="V247">
            <v>33006.348480830857</v>
          </cell>
          <cell r="W247">
            <v>967.24090622495976</v>
          </cell>
          <cell r="AS247">
            <v>328878.10644083086</v>
          </cell>
          <cell r="AT247">
            <v>10407.198336224958</v>
          </cell>
        </row>
        <row r="248">
          <cell r="V248">
            <v>33921.660670078796</v>
          </cell>
          <cell r="W248">
            <v>883.01334346389012</v>
          </cell>
          <cell r="AS248">
            <v>332964.08342007885</v>
          </cell>
          <cell r="AT248">
            <v>10412.063963463888</v>
          </cell>
        </row>
        <row r="249">
          <cell r="V249">
            <v>33965.14299488136</v>
          </cell>
          <cell r="W249">
            <v>897.40124763475001</v>
          </cell>
          <cell r="AS249">
            <v>333971.79484488128</v>
          </cell>
          <cell r="AT249">
            <v>10689.323267634751</v>
          </cell>
        </row>
        <row r="250">
          <cell r="V250">
            <v>34569.949587872215</v>
          </cell>
          <cell r="W250">
            <v>918.4354789255101</v>
          </cell>
          <cell r="AS250">
            <v>339900.24477787223</v>
          </cell>
          <cell r="AT250">
            <v>10838.53368892551</v>
          </cell>
        </row>
        <row r="251">
          <cell r="V251">
            <v>34860.226838540118</v>
          </cell>
          <cell r="W251">
            <v>929.16344774170989</v>
          </cell>
          <cell r="AS251">
            <v>345017.35391854018</v>
          </cell>
          <cell r="AT251">
            <v>11034.936957741709</v>
          </cell>
        </row>
        <row r="252">
          <cell r="V252">
            <v>35234.755938747221</v>
          </cell>
          <cell r="W252">
            <v>945.84455440515012</v>
          </cell>
          <cell r="AS252">
            <v>349921.13159874722</v>
          </cell>
          <cell r="AT252">
            <v>10959.97087440515</v>
          </cell>
        </row>
        <row r="253">
          <cell r="V253">
            <v>35420.996606666078</v>
          </cell>
          <cell r="W253">
            <v>975.29264806569006</v>
          </cell>
          <cell r="AS253">
            <v>357739.0183966661</v>
          </cell>
          <cell r="AT253">
            <v>11258.591788065691</v>
          </cell>
        </row>
        <row r="254">
          <cell r="V254">
            <v>36157.654159518905</v>
          </cell>
          <cell r="W254">
            <v>988.0297001345798</v>
          </cell>
          <cell r="AS254">
            <v>359672.76871951885</v>
          </cell>
          <cell r="AT254">
            <v>11254.436820134579</v>
          </cell>
        </row>
        <row r="255">
          <cell r="V255">
            <v>36584.408902921248</v>
          </cell>
          <cell r="W255">
            <v>1007.3461349603202</v>
          </cell>
          <cell r="AS255">
            <v>362317.53512292122</v>
          </cell>
          <cell r="AT255">
            <v>11194.93714496032</v>
          </cell>
        </row>
        <row r="256">
          <cell r="V256">
            <v>36939.814070192042</v>
          </cell>
          <cell r="W256">
            <v>1042.7640214272799</v>
          </cell>
          <cell r="AS256">
            <v>367556.7583501921</v>
          </cell>
          <cell r="AT256">
            <v>11635.916701427279</v>
          </cell>
        </row>
        <row r="257">
          <cell r="V257">
            <v>37345.662971762024</v>
          </cell>
          <cell r="W257">
            <v>1027.6804875690502</v>
          </cell>
          <cell r="AS257">
            <v>368568.36439176212</v>
          </cell>
          <cell r="AT257">
            <v>10975.502117569047</v>
          </cell>
        </row>
        <row r="258">
          <cell r="V258">
            <v>37494.999493632335</v>
          </cell>
          <cell r="W258">
            <v>1068.9860222345037</v>
          </cell>
          <cell r="AS258">
            <v>369891.90571363235</v>
          </cell>
          <cell r="AT258">
            <v>11773.985672234503</v>
          </cell>
        </row>
        <row r="259">
          <cell r="V259">
            <v>38553.150467310152</v>
          </cell>
          <cell r="W259">
            <v>1076.4927571342398</v>
          </cell>
          <cell r="AS259">
            <v>375654.99848731013</v>
          </cell>
          <cell r="AT259">
            <v>12343.30035713424</v>
          </cell>
        </row>
        <row r="260">
          <cell r="V260">
            <v>38919.995166274348</v>
          </cell>
          <cell r="W260">
            <v>1099.7717504645304</v>
          </cell>
          <cell r="AS260">
            <v>375158.67101627443</v>
          </cell>
          <cell r="AT260">
            <v>12609.286610464529</v>
          </cell>
        </row>
        <row r="261">
          <cell r="V261">
            <v>39420.104267736053</v>
          </cell>
          <cell r="W261">
            <v>1126.1195655583397</v>
          </cell>
          <cell r="AS261">
            <v>377238.87453773606</v>
          </cell>
          <cell r="AT261">
            <v>12838.710905558341</v>
          </cell>
        </row>
        <row r="262">
          <cell r="V262">
            <v>40127.57256273018</v>
          </cell>
          <cell r="W262">
            <v>1148.4286177608737</v>
          </cell>
          <cell r="AS262">
            <v>382831.00624273019</v>
          </cell>
          <cell r="AT262">
            <v>13052.538617760878</v>
          </cell>
        </row>
        <row r="263">
          <cell r="V263">
            <v>40555.173040046669</v>
          </cell>
          <cell r="W263">
            <v>1161.48570445517</v>
          </cell>
          <cell r="AS263">
            <v>384277.17681004666</v>
          </cell>
          <cell r="AT263">
            <v>12273.982484455169</v>
          </cell>
        </row>
        <row r="264">
          <cell r="V264">
            <v>40938.528080232267</v>
          </cell>
          <cell r="W264">
            <v>1204.8466699737507</v>
          </cell>
          <cell r="AS264">
            <v>387961.81220023229</v>
          </cell>
          <cell r="AT264">
            <v>13170.051399973752</v>
          </cell>
        </row>
        <row r="265">
          <cell r="V265">
            <v>41370.352598897516</v>
          </cell>
          <cell r="W265">
            <v>1236.2411211158396</v>
          </cell>
          <cell r="AS265">
            <v>389399.47615889751</v>
          </cell>
          <cell r="AT265">
            <v>13212.314441115837</v>
          </cell>
        </row>
        <row r="266">
          <cell r="V266">
            <v>41802.775696675431</v>
          </cell>
          <cell r="W266">
            <v>1258.1757743281401</v>
          </cell>
          <cell r="AS266">
            <v>391056.14408667543</v>
          </cell>
          <cell r="AT266">
            <v>13249.047764328137</v>
          </cell>
        </row>
        <row r="267">
          <cell r="V267">
            <v>42200.406680834603</v>
          </cell>
          <cell r="W267">
            <v>1283.3900226480098</v>
          </cell>
          <cell r="AS267">
            <v>393022.73810083466</v>
          </cell>
          <cell r="AT267">
            <v>13933.089862648005</v>
          </cell>
        </row>
        <row r="268">
          <cell r="V268">
            <v>42396.706271350056</v>
          </cell>
          <cell r="W268">
            <v>1318.1241850627598</v>
          </cell>
          <cell r="AS268">
            <v>397207.69598135003</v>
          </cell>
          <cell r="AT268">
            <v>14232.761275062761</v>
          </cell>
        </row>
        <row r="269">
          <cell r="V269">
            <v>43244.074894545069</v>
          </cell>
          <cell r="W269">
            <v>1319.8043683773844</v>
          </cell>
          <cell r="AS269">
            <v>397162.37762454507</v>
          </cell>
          <cell r="AT269">
            <v>13179.790508377386</v>
          </cell>
        </row>
        <row r="270">
          <cell r="V270">
            <v>43323.00764476003</v>
          </cell>
          <cell r="W270">
            <v>1389.1028441376202</v>
          </cell>
          <cell r="AS270">
            <v>395324.65140475996</v>
          </cell>
          <cell r="AT270">
            <v>15373.475444137619</v>
          </cell>
        </row>
        <row r="271">
          <cell r="V271">
            <v>43804.605165217763</v>
          </cell>
          <cell r="W271">
            <v>1403.5697040612476</v>
          </cell>
          <cell r="AS271">
            <v>398937.86375521775</v>
          </cell>
          <cell r="AT271">
            <v>15706.56510406125</v>
          </cell>
        </row>
        <row r="272">
          <cell r="V272">
            <v>44246.14525781956</v>
          </cell>
          <cell r="W272">
            <v>1429.7747391318201</v>
          </cell>
          <cell r="AS272">
            <v>401471.75927781954</v>
          </cell>
          <cell r="AT272">
            <v>16442.43008913182</v>
          </cell>
        </row>
        <row r="273">
          <cell r="V273">
            <v>44525.931906649508</v>
          </cell>
          <cell r="W273">
            <v>1482.5344219407575</v>
          </cell>
          <cell r="AS273">
            <v>404601.17119664949</v>
          </cell>
          <cell r="AT273">
            <v>17483.615061940756</v>
          </cell>
        </row>
        <row r="274">
          <cell r="V274">
            <v>44892.816522782639</v>
          </cell>
          <cell r="W274">
            <v>1528.1191575134001</v>
          </cell>
          <cell r="AS274">
            <v>407478.57975278271</v>
          </cell>
          <cell r="AT274">
            <v>17891.371287513404</v>
          </cell>
        </row>
        <row r="275">
          <cell r="V275">
            <v>45350.119350121189</v>
          </cell>
          <cell r="W275">
            <v>1579.1660012602279</v>
          </cell>
          <cell r="AS275">
            <v>411706.99469012121</v>
          </cell>
          <cell r="AT275">
            <v>18088.172961260232</v>
          </cell>
        </row>
        <row r="276">
          <cell r="V276">
            <v>45633.977469761368</v>
          </cell>
          <cell r="W276">
            <v>1654.1263808257902</v>
          </cell>
          <cell r="AS276">
            <v>411857.63675976143</v>
          </cell>
          <cell r="AT276">
            <v>18670.919610825789</v>
          </cell>
        </row>
        <row r="277">
          <cell r="V277">
            <v>45957.565308560064</v>
          </cell>
          <cell r="W277">
            <v>1700.93316199633</v>
          </cell>
          <cell r="AS277">
            <v>412449.40561856009</v>
          </cell>
          <cell r="AT277">
            <v>18846.890881996333</v>
          </cell>
        </row>
        <row r="278">
          <cell r="V278">
            <v>46380.821850056556</v>
          </cell>
          <cell r="W278">
            <v>1748.3388069927098</v>
          </cell>
          <cell r="AS278">
            <v>415433.89755005651</v>
          </cell>
          <cell r="AT278">
            <v>19181.946156992708</v>
          </cell>
        </row>
        <row r="279">
          <cell r="V279">
            <v>46566.931949708109</v>
          </cell>
          <cell r="W279">
            <v>1811.9517227624601</v>
          </cell>
          <cell r="AS279">
            <v>416838.67210970802</v>
          </cell>
          <cell r="AT279">
            <v>19290.105772762461</v>
          </cell>
        </row>
        <row r="280">
          <cell r="V280">
            <v>46885.515522692214</v>
          </cell>
          <cell r="W280">
            <v>1866.2086159666198</v>
          </cell>
          <cell r="AS280">
            <v>419571.34200269222</v>
          </cell>
          <cell r="AT280">
            <v>19695.049785966621</v>
          </cell>
        </row>
        <row r="281">
          <cell r="V281">
            <v>47789.867350960456</v>
          </cell>
          <cell r="W281">
            <v>1873.24073776871</v>
          </cell>
          <cell r="AS281">
            <v>421165.40761096048</v>
          </cell>
          <cell r="AT281">
            <v>18918.528467768709</v>
          </cell>
        </row>
        <row r="282">
          <cell r="V282">
            <v>47792.843494234352</v>
          </cell>
          <cell r="W282">
            <v>1948.2077082049202</v>
          </cell>
          <cell r="AS282">
            <v>419030.3026542344</v>
          </cell>
          <cell r="AT282">
            <v>19966.535868204919</v>
          </cell>
        </row>
        <row r="283">
          <cell r="V283">
            <v>47787.481881219428</v>
          </cell>
          <cell r="W283">
            <v>1962.1631811473849</v>
          </cell>
          <cell r="AS283">
            <v>421782.64442121948</v>
          </cell>
          <cell r="AT283">
            <v>21110.720631147382</v>
          </cell>
        </row>
        <row r="284">
          <cell r="V284">
            <v>48583.829920852608</v>
          </cell>
          <cell r="W284">
            <v>1966.21867979443</v>
          </cell>
          <cell r="AS284">
            <v>424750.73368085257</v>
          </cell>
          <cell r="AT284">
            <v>21481.61329979443</v>
          </cell>
        </row>
        <row r="285">
          <cell r="V285">
            <v>48947.257796072678</v>
          </cell>
          <cell r="W285">
            <v>2005.0156563510893</v>
          </cell>
          <cell r="AS285">
            <v>426486.2818860726</v>
          </cell>
          <cell r="AT285">
            <v>21859.26062635109</v>
          </cell>
        </row>
        <row r="286">
          <cell r="V286">
            <v>49392.615087535247</v>
          </cell>
          <cell r="W286">
            <v>2021.0453461680099</v>
          </cell>
          <cell r="AS286">
            <v>429077.04748753516</v>
          </cell>
          <cell r="AT286">
            <v>22006.987536168013</v>
          </cell>
        </row>
        <row r="287">
          <cell r="V287">
            <v>49752.793782861052</v>
          </cell>
          <cell r="W287">
            <v>2057.8900234131302</v>
          </cell>
          <cell r="AS287">
            <v>430798.3630728611</v>
          </cell>
          <cell r="AT287">
            <v>22155.786443413126</v>
          </cell>
        </row>
        <row r="288">
          <cell r="V288">
            <v>50124.156713050601</v>
          </cell>
          <cell r="W288">
            <v>2077.6566982665495</v>
          </cell>
          <cell r="AS288">
            <v>430688.40038305061</v>
          </cell>
          <cell r="AT288">
            <v>22459.20623826655</v>
          </cell>
        </row>
        <row r="289">
          <cell r="V289">
            <v>50582.131719140103</v>
          </cell>
          <cell r="W289">
            <v>2128.4862876462898</v>
          </cell>
          <cell r="AS289">
            <v>431191.88507914002</v>
          </cell>
          <cell r="AT289">
            <v>22276.185047646293</v>
          </cell>
        </row>
        <row r="290">
          <cell r="V290">
            <v>50962.716956014978</v>
          </cell>
          <cell r="W290">
            <v>2134.4446219343499</v>
          </cell>
          <cell r="AS290">
            <v>433005.038846015</v>
          </cell>
          <cell r="AT290">
            <v>22327.286001934353</v>
          </cell>
        </row>
        <row r="291">
          <cell r="V291">
            <v>51406.487840520822</v>
          </cell>
          <cell r="W291">
            <v>2126.8288256409801</v>
          </cell>
          <cell r="AS291">
            <v>437979.40149052086</v>
          </cell>
          <cell r="AT291">
            <v>22382.950975640983</v>
          </cell>
        </row>
        <row r="292">
          <cell r="V292">
            <v>51862.41467533369</v>
          </cell>
          <cell r="W292">
            <v>2205.3488288775002</v>
          </cell>
          <cell r="AS292">
            <v>443207.72894533363</v>
          </cell>
          <cell r="AT292">
            <v>22333.584188877499</v>
          </cell>
        </row>
        <row r="293">
          <cell r="V293">
            <v>52261.244412868262</v>
          </cell>
          <cell r="W293">
            <v>2206.0616447602006</v>
          </cell>
          <cell r="AS293">
            <v>445191.21986286819</v>
          </cell>
          <cell r="AT293">
            <v>21147.877454760201</v>
          </cell>
        </row>
        <row r="294">
          <cell r="V294">
            <v>52441.587971902911</v>
          </cell>
          <cell r="W294">
            <v>2274.2059520314501</v>
          </cell>
          <cell r="AS294">
            <v>441860.89493190282</v>
          </cell>
          <cell r="AT294">
            <v>21916.836032031453</v>
          </cell>
        </row>
        <row r="295">
          <cell r="V295">
            <v>52749.216797852001</v>
          </cell>
          <cell r="W295">
            <v>2283.750631745474</v>
          </cell>
          <cell r="AS295">
            <v>446415.04089785198</v>
          </cell>
          <cell r="AT295">
            <v>22133.448021745477</v>
          </cell>
        </row>
        <row r="296">
          <cell r="V296">
            <v>53049.623223618968</v>
          </cell>
          <cell r="W296">
            <v>2294.6764975637398</v>
          </cell>
          <cell r="AS296">
            <v>450439.29875361902</v>
          </cell>
          <cell r="AT296">
            <v>22640.845977563742</v>
          </cell>
        </row>
        <row r="297">
          <cell r="V297">
            <v>53341.453817406451</v>
          </cell>
          <cell r="W297">
            <v>2304.5713043645196</v>
          </cell>
          <cell r="AS297">
            <v>454173.96087740653</v>
          </cell>
          <cell r="AT297">
            <v>23250.964684364521</v>
          </cell>
        </row>
        <row r="298">
          <cell r="V298">
            <v>53809.175305843317</v>
          </cell>
          <cell r="W298">
            <v>2328.8607406200927</v>
          </cell>
          <cell r="AS298">
            <v>458672.82634584326</v>
          </cell>
          <cell r="AT298">
            <v>23006.562720620095</v>
          </cell>
        </row>
        <row r="299">
          <cell r="V299">
            <v>54313.167268628589</v>
          </cell>
          <cell r="W299">
            <v>2365.3627129277183</v>
          </cell>
          <cell r="AS299">
            <v>460254.36573862855</v>
          </cell>
          <cell r="AT299">
            <v>22465.488382927724</v>
          </cell>
        </row>
        <row r="300">
          <cell r="V300">
            <v>54546.869501099442</v>
          </cell>
          <cell r="W300">
            <v>2395.2617680243602</v>
          </cell>
          <cell r="AS300">
            <v>462404.90650109953</v>
          </cell>
          <cell r="AT300">
            <v>22618.91327802436</v>
          </cell>
        </row>
        <row r="301">
          <cell r="V301">
            <v>55120.01078836844</v>
          </cell>
          <cell r="W301">
            <v>2405.4585313294756</v>
          </cell>
          <cell r="AS301">
            <v>466011.39654836839</v>
          </cell>
          <cell r="AT301">
            <v>21811.445381329475</v>
          </cell>
        </row>
        <row r="302">
          <cell r="V302">
            <v>55644.344441050038</v>
          </cell>
          <cell r="W302">
            <v>2419.1369228373728</v>
          </cell>
          <cell r="AS302">
            <v>471089.33768105006</v>
          </cell>
          <cell r="AT302">
            <v>21657.231682837373</v>
          </cell>
        </row>
        <row r="303">
          <cell r="V303">
            <v>56505.839816334497</v>
          </cell>
          <cell r="W303">
            <v>2425.5885363372881</v>
          </cell>
          <cell r="AS303">
            <v>474105.23527633463</v>
          </cell>
          <cell r="AT303">
            <v>22380.729996337286</v>
          </cell>
        </row>
        <row r="304">
          <cell r="V304">
            <v>56781.733159382158</v>
          </cell>
          <cell r="W304">
            <v>2508.1656320342431</v>
          </cell>
          <cell r="AS304">
            <v>480576.28062938224</v>
          </cell>
          <cell r="AT304">
            <v>23172.16136203424</v>
          </cell>
        </row>
        <row r="305">
          <cell r="V305">
            <v>57172.041167370728</v>
          </cell>
          <cell r="W305">
            <v>2484.1655833641939</v>
          </cell>
          <cell r="AS305">
            <v>478759.26995737077</v>
          </cell>
          <cell r="AT305">
            <v>21514.686213364192</v>
          </cell>
        </row>
        <row r="306">
          <cell r="V306">
            <v>74518.315389157884</v>
          </cell>
          <cell r="W306">
            <v>2542.7165817416717</v>
          </cell>
          <cell r="AS306">
            <v>496250.96239915781</v>
          </cell>
          <cell r="AT306">
            <v>22302.466831741669</v>
          </cell>
        </row>
        <row r="307">
          <cell r="V307">
            <v>75019.66984467255</v>
          </cell>
          <cell r="W307">
            <v>2556.7806905083266</v>
          </cell>
          <cell r="AS307">
            <v>503106.22783467255</v>
          </cell>
          <cell r="AT307">
            <v>23163.886360508324</v>
          </cell>
        </row>
        <row r="308">
          <cell r="V308">
            <v>75154.176446563491</v>
          </cell>
          <cell r="W308">
            <v>2663.2513830100352</v>
          </cell>
          <cell r="AS308">
            <v>520751.87574656366</v>
          </cell>
          <cell r="AT308">
            <v>22812.808863010039</v>
          </cell>
        </row>
        <row r="309">
          <cell r="V309">
            <v>75200.770155671402</v>
          </cell>
          <cell r="W309">
            <v>3017.6629397198531</v>
          </cell>
          <cell r="AS309">
            <v>523947.91307567147</v>
          </cell>
          <cell r="AT309">
            <v>22875.212509719851</v>
          </cell>
        </row>
        <row r="310">
          <cell r="V310">
            <v>75382.416161914953</v>
          </cell>
          <cell r="W310">
            <v>3097.2025817573949</v>
          </cell>
          <cell r="AS310">
            <v>523719.69125191489</v>
          </cell>
          <cell r="AT310">
            <v>21587.035791757393</v>
          </cell>
        </row>
        <row r="311">
          <cell r="V311">
            <v>75669.532894515083</v>
          </cell>
          <cell r="W311">
            <v>3094.883917509726</v>
          </cell>
          <cell r="AS311">
            <v>526153.31643451506</v>
          </cell>
          <cell r="AT311">
            <v>20321.479997509727</v>
          </cell>
        </row>
        <row r="312">
          <cell r="V312">
            <v>75892.059879112974</v>
          </cell>
          <cell r="W312">
            <v>3046.2926930259682</v>
          </cell>
          <cell r="AS312">
            <v>522696.52621911303</v>
          </cell>
          <cell r="AT312">
            <v>20438.221253025964</v>
          </cell>
        </row>
        <row r="313">
          <cell r="V313">
            <v>76107.447999672338</v>
          </cell>
          <cell r="W313">
            <v>2989.545418172248</v>
          </cell>
          <cell r="AS313">
            <v>519969.65795967227</v>
          </cell>
          <cell r="AT313">
            <v>22999.431858172247</v>
          </cell>
        </row>
        <row r="314">
          <cell r="V314">
            <v>76395.673657338266</v>
          </cell>
          <cell r="W314">
            <v>2898.4817166972657</v>
          </cell>
          <cell r="AS314">
            <v>516668.79770733829</v>
          </cell>
          <cell r="AT314">
            <v>24512.781086697265</v>
          </cell>
        </row>
        <row r="315">
          <cell r="V315">
            <v>76903.415710435889</v>
          </cell>
          <cell r="W315">
            <v>2820.0703610891514</v>
          </cell>
          <cell r="AS315">
            <v>516881.22106043587</v>
          </cell>
          <cell r="AT315">
            <v>26295.971331089157</v>
          </cell>
        </row>
        <row r="316">
          <cell r="V316">
            <v>77424.14125923012</v>
          </cell>
          <cell r="W316">
            <v>2863.400762010343</v>
          </cell>
          <cell r="AS316">
            <v>517022.13818923023</v>
          </cell>
          <cell r="AT316">
            <v>27016.408472010346</v>
          </cell>
        </row>
        <row r="317">
          <cell r="V317">
            <v>78150.027569022379</v>
          </cell>
          <cell r="W317">
            <v>2731.241416431887</v>
          </cell>
          <cell r="AS317">
            <v>514098.15083902242</v>
          </cell>
          <cell r="AT317">
            <v>25900.293096431884</v>
          </cell>
        </row>
        <row r="318">
          <cell r="V318">
            <v>78253.754346854315</v>
          </cell>
          <cell r="W318">
            <v>2951.6007096218532</v>
          </cell>
          <cell r="AS318">
            <v>516125.79971685429</v>
          </cell>
          <cell r="AT318">
            <v>26848.584069621855</v>
          </cell>
        </row>
        <row r="319">
          <cell r="V319">
            <v>79095.900722144434</v>
          </cell>
          <cell r="W319">
            <v>3030.3404804298516</v>
          </cell>
          <cell r="AS319">
            <v>520280.7369421444</v>
          </cell>
          <cell r="AT319">
            <v>26369.738470429853</v>
          </cell>
        </row>
        <row r="320">
          <cell r="V320">
            <v>79744.781253363733</v>
          </cell>
          <cell r="W320">
            <v>3025.3090348574219</v>
          </cell>
          <cell r="AS320">
            <v>522431.68410336372</v>
          </cell>
          <cell r="AT320">
            <v>25769.769714857423</v>
          </cell>
        </row>
        <row r="321">
          <cell r="V321">
            <v>80503.760468115317</v>
          </cell>
          <cell r="W321">
            <v>3052.8808178978938</v>
          </cell>
          <cell r="AS321">
            <v>526151.73593811528</v>
          </cell>
          <cell r="AT321">
            <v>25952.961867897891</v>
          </cell>
        </row>
        <row r="322">
          <cell r="V322">
            <v>81233.995889618251</v>
          </cell>
          <cell r="W322">
            <v>3100.4798576032995</v>
          </cell>
          <cell r="AS322">
            <v>530119.87460961821</v>
          </cell>
          <cell r="AT322">
            <v>25823.933927603299</v>
          </cell>
        </row>
        <row r="323">
          <cell r="V323">
            <v>82070.85810485945</v>
          </cell>
          <cell r="W323">
            <v>3061.7381960653202</v>
          </cell>
          <cell r="AS323">
            <v>534393.42099485954</v>
          </cell>
          <cell r="AT323">
            <v>24965.593736065322</v>
          </cell>
        </row>
        <row r="324">
          <cell r="V324">
            <v>83002.251827178407</v>
          </cell>
          <cell r="W324">
            <v>3030.5978577532323</v>
          </cell>
          <cell r="AS324">
            <v>538865.23747717834</v>
          </cell>
          <cell r="AT324">
            <v>24952.07079775324</v>
          </cell>
        </row>
        <row r="325">
          <cell r="V325">
            <v>83974.5147352778</v>
          </cell>
          <cell r="W325">
            <v>2979.255055650277</v>
          </cell>
          <cell r="AS325">
            <v>544053.21523527778</v>
          </cell>
          <cell r="AT325">
            <v>24548.777775650276</v>
          </cell>
        </row>
        <row r="326">
          <cell r="V326">
            <v>85133.795017816563</v>
          </cell>
          <cell r="W326">
            <v>2939.0218929808848</v>
          </cell>
          <cell r="AS326">
            <v>549846.45414781664</v>
          </cell>
          <cell r="AT326">
            <v>23789.91288298088</v>
          </cell>
        </row>
        <row r="327">
          <cell r="V327">
            <v>86257.80900767268</v>
          </cell>
          <cell r="W327">
            <v>2931.0053007794827</v>
          </cell>
          <cell r="AS327">
            <v>555591.17777767277</v>
          </cell>
          <cell r="AT327">
            <v>23983.284570779484</v>
          </cell>
        </row>
        <row r="328">
          <cell r="V328">
            <v>87073.269494347827</v>
          </cell>
          <cell r="W328">
            <v>2917.2940255679382</v>
          </cell>
          <cell r="AS328">
            <v>565203.68468434783</v>
          </cell>
          <cell r="AT328">
            <v>23973.079425567936</v>
          </cell>
        </row>
        <row r="329">
          <cell r="V329">
            <v>88205.941684582882</v>
          </cell>
          <cell r="W329">
            <v>2871.6209620070854</v>
          </cell>
          <cell r="AS329">
            <v>569704.28071458288</v>
          </cell>
          <cell r="AT329">
            <v>22513.547382007084</v>
          </cell>
        </row>
        <row r="330">
          <cell r="V330">
            <v>88666.516969557124</v>
          </cell>
          <cell r="W330">
            <v>2886.1518411298848</v>
          </cell>
          <cell r="AS330">
            <v>571549.7424095571</v>
          </cell>
          <cell r="AT330">
            <v>23780.989991129885</v>
          </cell>
        </row>
        <row r="331">
          <cell r="V331">
            <v>89665.138602233652</v>
          </cell>
          <cell r="W331">
            <v>2822.5860170703099</v>
          </cell>
          <cell r="AS331">
            <v>581834.94564223348</v>
          </cell>
          <cell r="AT331">
            <v>23457.886657070303</v>
          </cell>
        </row>
        <row r="332">
          <cell r="V332">
            <v>90776.633070784315</v>
          </cell>
          <cell r="W332">
            <v>2764.8881414730927</v>
          </cell>
          <cell r="AS332">
            <v>589497.71461078431</v>
          </cell>
          <cell r="AT332">
            <v>22712.803781473092</v>
          </cell>
        </row>
        <row r="333">
          <cell r="V333">
            <v>91602.844055767433</v>
          </cell>
          <cell r="W333">
            <v>2746.0383270319521</v>
          </cell>
          <cell r="AS333">
            <v>599807.35913576733</v>
          </cell>
          <cell r="AT333">
            <v>22934.277967031943</v>
          </cell>
        </row>
        <row r="334">
          <cell r="V334">
            <v>92662.571363616255</v>
          </cell>
          <cell r="W334">
            <v>2706.6209748411738</v>
          </cell>
          <cell r="AS334">
            <v>609047.91941361618</v>
          </cell>
          <cell r="AT334">
            <v>23087.866254841178</v>
          </cell>
        </row>
        <row r="335">
          <cell r="V335">
            <v>93687.838330951708</v>
          </cell>
          <cell r="W335">
            <v>2675.2207981694455</v>
          </cell>
          <cell r="AS335">
            <v>620145.81239095179</v>
          </cell>
          <cell r="AT335">
            <v>23113.141258169449</v>
          </cell>
        </row>
        <row r="336">
          <cell r="V336">
            <v>94706.922121884956</v>
          </cell>
          <cell r="W336">
            <v>2684.3947168936916</v>
          </cell>
          <cell r="AS336">
            <v>627491.68251188495</v>
          </cell>
          <cell r="AT336">
            <v>23082.761976893697</v>
          </cell>
        </row>
        <row r="337">
          <cell r="V337">
            <v>95742.940335235035</v>
          </cell>
          <cell r="W337">
            <v>2650.4653989543144</v>
          </cell>
          <cell r="AS337">
            <v>635230.58674523514</v>
          </cell>
          <cell r="AT337">
            <v>23179.840778954313</v>
          </cell>
        </row>
        <row r="338">
          <cell r="V338">
            <v>96802.007673556524</v>
          </cell>
          <cell r="W338">
            <v>2670.0936190309035</v>
          </cell>
          <cell r="AS338">
            <v>643660.87010355666</v>
          </cell>
          <cell r="AT338">
            <v>23513.215649030903</v>
          </cell>
        </row>
        <row r="339">
          <cell r="V339">
            <v>97790.655301517021</v>
          </cell>
          <cell r="W339">
            <v>2672.6962676064791</v>
          </cell>
          <cell r="AS339">
            <v>652082.37528151704</v>
          </cell>
          <cell r="AT339">
            <v>24230.346217606475</v>
          </cell>
        </row>
        <row r="340">
          <cell r="V340">
            <v>98948.118847606544</v>
          </cell>
          <cell r="W340">
            <v>2737.0486671372046</v>
          </cell>
          <cell r="AS340">
            <v>659035.83362760651</v>
          </cell>
          <cell r="AT340">
            <v>24935.933527137204</v>
          </cell>
        </row>
        <row r="341">
          <cell r="V341">
            <v>99997.427332124731</v>
          </cell>
          <cell r="W341">
            <v>2629.9424826799368</v>
          </cell>
          <cell r="AS341">
            <v>664596.89560212474</v>
          </cell>
          <cell r="AT341">
            <v>24508.13260267994</v>
          </cell>
        </row>
        <row r="342">
          <cell r="V342">
            <v>100235.89719050893</v>
          </cell>
          <cell r="W342">
            <v>2696.5205985686039</v>
          </cell>
          <cell r="AS342">
            <v>662963.13315050898</v>
          </cell>
          <cell r="AT342">
            <v>26190.166188568601</v>
          </cell>
        </row>
        <row r="343">
          <cell r="V343">
            <v>100682.22403221249</v>
          </cell>
          <cell r="W343">
            <v>2727.9013021359137</v>
          </cell>
          <cell r="AS343">
            <v>667996.0456422125</v>
          </cell>
          <cell r="AT343">
            <v>27413.027312135917</v>
          </cell>
        </row>
        <row r="344">
          <cell r="V344">
            <v>101126.23153999999</v>
          </cell>
          <cell r="W344">
            <v>2732.1756814960004</v>
          </cell>
          <cell r="AS344">
            <v>668052.47612999997</v>
          </cell>
          <cell r="AT344">
            <v>28852.074851495996</v>
          </cell>
        </row>
        <row r="345">
          <cell r="V345">
            <v>101435.32905649852</v>
          </cell>
          <cell r="W345">
            <v>2834.8709845766621</v>
          </cell>
          <cell r="AS345">
            <v>672548.26303649857</v>
          </cell>
          <cell r="AT345">
            <v>30740.159224576659</v>
          </cell>
        </row>
        <row r="346">
          <cell r="V346">
            <v>101991.03702594044</v>
          </cell>
          <cell r="W346">
            <v>2874.5902170439535</v>
          </cell>
          <cell r="AS346">
            <v>673701.4477159403</v>
          </cell>
          <cell r="AT346">
            <v>31380.377787043959</v>
          </cell>
        </row>
        <row r="347">
          <cell r="V347">
            <v>102585.20292669069</v>
          </cell>
          <cell r="W347">
            <v>2918.0694597896099</v>
          </cell>
          <cell r="AS347">
            <v>675702.7438866907</v>
          </cell>
          <cell r="AT347">
            <v>31983.022439789609</v>
          </cell>
        </row>
        <row r="348">
          <cell r="V348">
            <v>103016.12302720247</v>
          </cell>
          <cell r="W348">
            <v>2987.2040572538931</v>
          </cell>
          <cell r="AS348">
            <v>673534.81631720241</v>
          </cell>
          <cell r="AT348">
            <v>33154.113577253891</v>
          </cell>
        </row>
        <row r="349">
          <cell r="V349">
            <v>103765.82080999379</v>
          </cell>
          <cell r="W349">
            <v>3045.9314473820741</v>
          </cell>
          <cell r="AS349">
            <v>675884.48069999367</v>
          </cell>
          <cell r="AT349">
            <v>33004.484977382075</v>
          </cell>
        </row>
        <row r="350">
          <cell r="V350">
            <v>104652.70536012395</v>
          </cell>
          <cell r="W350">
            <v>3111.7769144223112</v>
          </cell>
          <cell r="AS350">
            <v>678246.39046012389</v>
          </cell>
          <cell r="AT350">
            <v>33181.458104422316</v>
          </cell>
        </row>
        <row r="351">
          <cell r="V351">
            <v>105548.12152479129</v>
          </cell>
          <cell r="W351">
            <v>3225.2300435218476</v>
          </cell>
          <cell r="AS351">
            <v>679159.88728479145</v>
          </cell>
          <cell r="AT351">
            <v>34907.24480352184</v>
          </cell>
        </row>
      </sheetData>
      <sheetData sheetId="6" refreshError="1"/>
      <sheetData sheetId="7" refreshError="1"/>
      <sheetData sheetId="8" refreshError="1"/>
      <sheetData sheetId="9">
        <row r="328">
          <cell r="C328">
            <v>4.7881625672025079E-2</v>
          </cell>
        </row>
      </sheetData>
      <sheetData sheetId="10">
        <row r="4">
          <cell r="C4">
            <v>100</v>
          </cell>
          <cell r="D4">
            <v>100</v>
          </cell>
          <cell r="E4">
            <v>100</v>
          </cell>
        </row>
        <row r="13">
          <cell r="D13">
            <v>146</v>
          </cell>
          <cell r="E13">
            <v>115</v>
          </cell>
        </row>
        <row r="14">
          <cell r="D14">
            <v>152</v>
          </cell>
          <cell r="E14">
            <v>118</v>
          </cell>
        </row>
        <row r="15">
          <cell r="D15">
            <v>161</v>
          </cell>
          <cell r="E15">
            <v>119.42277675474708</v>
          </cell>
        </row>
        <row r="16">
          <cell r="D16">
            <v>166</v>
          </cell>
          <cell r="E16">
            <v>120</v>
          </cell>
        </row>
        <row r="17">
          <cell r="D17">
            <v>166.27653352844078</v>
          </cell>
          <cell r="E17">
            <v>121.42277675474708</v>
          </cell>
        </row>
        <row r="18">
          <cell r="D18">
            <v>165.09813415066358</v>
          </cell>
          <cell r="E18">
            <v>122.84555350949415</v>
          </cell>
        </row>
        <row r="19">
          <cell r="D19">
            <v>159.64026037141494</v>
          </cell>
          <cell r="E19">
            <v>124.26833026424123</v>
          </cell>
        </row>
        <row r="20">
          <cell r="D20">
            <v>163.80305571998656</v>
          </cell>
          <cell r="E20">
            <v>125.6911070189883</v>
          </cell>
        </row>
        <row r="21">
          <cell r="D21">
            <v>162.91036435079059</v>
          </cell>
          <cell r="E21">
            <v>127.11388377373538</v>
          </cell>
        </row>
        <row r="22">
          <cell r="C22">
            <v>174</v>
          </cell>
          <cell r="D22">
            <v>159.14568390573663</v>
          </cell>
          <cell r="E22">
            <v>125</v>
          </cell>
        </row>
        <row r="23">
          <cell r="C23">
            <v>175</v>
          </cell>
          <cell r="D23">
            <v>170.27802818178253</v>
          </cell>
          <cell r="E23">
            <v>124.04863836860208</v>
          </cell>
        </row>
        <row r="24">
          <cell r="C24">
            <v>176</v>
          </cell>
          <cell r="D24">
            <v>161.9567085920977</v>
          </cell>
          <cell r="E24">
            <v>122.81546536146743</v>
          </cell>
        </row>
        <row r="25">
          <cell r="C25">
            <v>177.5</v>
          </cell>
          <cell r="D25">
            <v>160.15496189596709</v>
          </cell>
          <cell r="E25">
            <v>114.75955251369525</v>
          </cell>
        </row>
        <row r="26">
          <cell r="C26">
            <v>175.29112548910464</v>
          </cell>
          <cell r="D26">
            <v>158.48975613742724</v>
          </cell>
          <cell r="E26">
            <v>115.72006890109259</v>
          </cell>
        </row>
        <row r="27">
          <cell r="C27">
            <v>176.41986095472566</v>
          </cell>
          <cell r="D27">
            <v>150.89882181806581</v>
          </cell>
          <cell r="E27">
            <v>114.56803038302704</v>
          </cell>
        </row>
        <row r="28">
          <cell r="C28">
            <v>174.24931782729811</v>
          </cell>
          <cell r="D28">
            <v>139.38612387369255</v>
          </cell>
          <cell r="E28">
            <v>110.93984110439906</v>
          </cell>
        </row>
        <row r="29">
          <cell r="C29">
            <v>174.41222244343922</v>
          </cell>
          <cell r="D29">
            <v>141.52304475935273</v>
          </cell>
          <cell r="E29">
            <v>114.99163486457233</v>
          </cell>
        </row>
        <row r="30">
          <cell r="C30">
            <v>174.00981467165192</v>
          </cell>
          <cell r="D30">
            <v>137.33244909162619</v>
          </cell>
          <cell r="E30">
            <v>111.36038586623609</v>
          </cell>
        </row>
        <row r="31">
          <cell r="C31">
            <v>169.3407649765004</v>
          </cell>
          <cell r="D31">
            <v>123.41710816523411</v>
          </cell>
          <cell r="E31">
            <v>107.79708902194082</v>
          </cell>
        </row>
        <row r="32">
          <cell r="C32">
            <v>170.58085356420844</v>
          </cell>
          <cell r="D32">
            <v>122.54429108205002</v>
          </cell>
          <cell r="E32">
            <v>109.52520404111365</v>
          </cell>
        </row>
        <row r="33">
          <cell r="C33">
            <v>171.52015809819298</v>
          </cell>
          <cell r="D33">
            <v>117.05615916963815</v>
          </cell>
          <cell r="E33">
            <v>105.3177068397825</v>
          </cell>
        </row>
        <row r="34">
          <cell r="C34">
            <v>164.40326102183224</v>
          </cell>
          <cell r="D34">
            <v>102.87617596597759</v>
          </cell>
          <cell r="E34">
            <v>101.23795738097392</v>
          </cell>
        </row>
        <row r="35">
          <cell r="C35">
            <v>161.6877152112481</v>
          </cell>
          <cell r="D35">
            <v>111.23166088387225</v>
          </cell>
          <cell r="E35">
            <v>100.09760146358403</v>
          </cell>
        </row>
        <row r="36">
          <cell r="C36">
            <v>154.9420544328481</v>
          </cell>
          <cell r="D36">
            <v>109.87592277203905</v>
          </cell>
          <cell r="E36">
            <v>98.725092239621844</v>
          </cell>
        </row>
        <row r="37">
          <cell r="C37">
            <v>143.6329624997951</v>
          </cell>
          <cell r="D37">
            <v>110.25931496429176</v>
          </cell>
          <cell r="E37">
            <v>97.352583015659661</v>
          </cell>
        </row>
        <row r="38">
          <cell r="C38">
            <v>140.97170538205211</v>
          </cell>
          <cell r="D38">
            <v>108.78252912348908</v>
          </cell>
          <cell r="E38">
            <v>95.980073791697478</v>
          </cell>
        </row>
        <row r="39">
          <cell r="C39">
            <v>140.97170538205211</v>
          </cell>
          <cell r="D39">
            <v>102.43211863670045</v>
          </cell>
          <cell r="E39">
            <v>94.607564567735295</v>
          </cell>
        </row>
        <row r="40">
          <cell r="C40">
            <v>140.97170538205211</v>
          </cell>
          <cell r="D40">
            <v>99.515631214204774</v>
          </cell>
          <cell r="E40">
            <v>93.235055343773112</v>
          </cell>
        </row>
        <row r="41">
          <cell r="C41">
            <v>140.97170538205211</v>
          </cell>
          <cell r="D41">
            <v>104.36230810011573</v>
          </cell>
          <cell r="E41">
            <v>91.862546119810929</v>
          </cell>
        </row>
        <row r="42">
          <cell r="C42">
            <v>140.97170538205211</v>
          </cell>
          <cell r="D42">
            <v>104.36230810011573</v>
          </cell>
          <cell r="E42">
            <v>90.490036895848746</v>
          </cell>
        </row>
        <row r="43">
          <cell r="C43">
            <v>140.97170538205211</v>
          </cell>
          <cell r="D43">
            <v>104.36230810011573</v>
          </cell>
          <cell r="E43">
            <v>89.117527671886563</v>
          </cell>
        </row>
        <row r="44">
          <cell r="C44">
            <v>140.97170538205211</v>
          </cell>
          <cell r="D44">
            <v>104.36230810011573</v>
          </cell>
          <cell r="E44">
            <v>87.74501844792438</v>
          </cell>
        </row>
        <row r="45">
          <cell r="C45">
            <v>140.97170538205211</v>
          </cell>
          <cell r="D45">
            <v>104.36230810011573</v>
          </cell>
          <cell r="E45">
            <v>86.372509223962197</v>
          </cell>
        </row>
        <row r="46">
          <cell r="C46">
            <v>140.97170538205211</v>
          </cell>
          <cell r="D46">
            <v>104.36230810011573</v>
          </cell>
          <cell r="E46">
            <v>85.000000000000014</v>
          </cell>
        </row>
        <row r="47">
          <cell r="C47">
            <v>140.97170538205211</v>
          </cell>
          <cell r="D47">
            <v>104.36230810011573</v>
          </cell>
          <cell r="E47">
            <v>85.000000000000014</v>
          </cell>
        </row>
        <row r="48">
          <cell r="C48">
            <v>140.97170538205211</v>
          </cell>
          <cell r="D48">
            <v>104.36230810011573</v>
          </cell>
          <cell r="E48">
            <v>85</v>
          </cell>
        </row>
        <row r="49">
          <cell r="C49">
            <v>140.97170538205211</v>
          </cell>
          <cell r="D49">
            <v>104.36230810011573</v>
          </cell>
          <cell r="E49">
            <v>85</v>
          </cell>
        </row>
        <row r="50">
          <cell r="C50">
            <v>140.97170538205211</v>
          </cell>
          <cell r="D50">
            <v>104.36230810011573</v>
          </cell>
          <cell r="E50">
            <v>85</v>
          </cell>
        </row>
        <row r="51">
          <cell r="C51">
            <v>140.97170538205211</v>
          </cell>
          <cell r="D51">
            <v>104.36230810011573</v>
          </cell>
          <cell r="E51">
            <v>85</v>
          </cell>
        </row>
        <row r="52">
          <cell r="C52">
            <v>140.97170538205211</v>
          </cell>
          <cell r="D52">
            <v>104.36230810011573</v>
          </cell>
          <cell r="E52">
            <v>85</v>
          </cell>
        </row>
        <row r="53">
          <cell r="C53">
            <v>140.97170538205211</v>
          </cell>
          <cell r="D53">
            <v>104.36230810011573</v>
          </cell>
          <cell r="E53">
            <v>85</v>
          </cell>
        </row>
        <row r="54">
          <cell r="C54">
            <v>140.97170538205211</v>
          </cell>
          <cell r="D54">
            <v>104.36230810011573</v>
          </cell>
          <cell r="E54">
            <v>85</v>
          </cell>
        </row>
        <row r="55">
          <cell r="C55">
            <v>140.97170538205211</v>
          </cell>
          <cell r="D55">
            <v>104.36230810011573</v>
          </cell>
          <cell r="E55">
            <v>85</v>
          </cell>
        </row>
        <row r="56">
          <cell r="C56">
            <v>140.97170538205211</v>
          </cell>
          <cell r="D56">
            <v>104.36230810011573</v>
          </cell>
          <cell r="E56">
            <v>85</v>
          </cell>
        </row>
        <row r="57">
          <cell r="C57">
            <v>140.97170538205211</v>
          </cell>
          <cell r="D57">
            <v>104.36230810011573</v>
          </cell>
          <cell r="E57">
            <v>85</v>
          </cell>
        </row>
        <row r="58">
          <cell r="C58">
            <v>140.97170538205211</v>
          </cell>
          <cell r="D58">
            <v>104.36230810011573</v>
          </cell>
          <cell r="E58">
            <v>85</v>
          </cell>
        </row>
        <row r="59">
          <cell r="C59">
            <v>140.97170538205211</v>
          </cell>
          <cell r="D59">
            <v>104.36230810011573</v>
          </cell>
          <cell r="E59">
            <v>85</v>
          </cell>
        </row>
        <row r="60">
          <cell r="C60">
            <v>140.97170538205211</v>
          </cell>
          <cell r="D60">
            <v>104.36230810011573</v>
          </cell>
          <cell r="E60">
            <v>85</v>
          </cell>
        </row>
        <row r="61">
          <cell r="C61">
            <v>140.97170538205211</v>
          </cell>
          <cell r="D61">
            <v>104.36230810011573</v>
          </cell>
          <cell r="E61">
            <v>85</v>
          </cell>
        </row>
        <row r="62">
          <cell r="C62">
            <v>140.97170538205211</v>
          </cell>
          <cell r="D62">
            <v>104.36230810011573</v>
          </cell>
          <cell r="E62">
            <v>85</v>
          </cell>
        </row>
        <row r="63">
          <cell r="C63">
            <v>140.97170538205211</v>
          </cell>
          <cell r="D63">
            <v>104.36230810011573</v>
          </cell>
          <cell r="E63">
            <v>85</v>
          </cell>
        </row>
        <row r="64">
          <cell r="C64">
            <v>140.97170538205211</v>
          </cell>
          <cell r="D64">
            <v>104.36230810011573</v>
          </cell>
          <cell r="E64">
            <v>85</v>
          </cell>
        </row>
        <row r="65">
          <cell r="C65">
            <v>140.97170538205211</v>
          </cell>
          <cell r="D65">
            <v>104.36230810011573</v>
          </cell>
          <cell r="E65">
            <v>85</v>
          </cell>
        </row>
        <row r="66">
          <cell r="C66">
            <v>140.97170538205211</v>
          </cell>
          <cell r="D66">
            <v>104.36230810011573</v>
          </cell>
          <cell r="E66">
            <v>85</v>
          </cell>
        </row>
        <row r="67">
          <cell r="C67">
            <v>140.97170538205211</v>
          </cell>
          <cell r="D67">
            <v>104.36230810011573</v>
          </cell>
          <cell r="E67">
            <v>85</v>
          </cell>
        </row>
        <row r="68">
          <cell r="C68">
            <v>140.97170538205211</v>
          </cell>
          <cell r="D68">
            <v>104.36230810011573</v>
          </cell>
          <cell r="E68">
            <v>85</v>
          </cell>
        </row>
        <row r="69">
          <cell r="C69">
            <v>140.97170538205211</v>
          </cell>
          <cell r="D69">
            <v>104.36230810011573</v>
          </cell>
          <cell r="E69">
            <v>85</v>
          </cell>
        </row>
        <row r="70">
          <cell r="C70">
            <v>140.97170538205211</v>
          </cell>
          <cell r="D70">
            <v>104.36230810011573</v>
          </cell>
          <cell r="E70">
            <v>85</v>
          </cell>
        </row>
        <row r="71">
          <cell r="C71">
            <v>140.97170538205211</v>
          </cell>
          <cell r="D71">
            <v>104.36230810011573</v>
          </cell>
          <cell r="E71">
            <v>85</v>
          </cell>
        </row>
        <row r="72">
          <cell r="C72">
            <v>140.97170538205211</v>
          </cell>
          <cell r="D72">
            <v>104.36230810011573</v>
          </cell>
          <cell r="E72">
            <v>85</v>
          </cell>
        </row>
        <row r="73">
          <cell r="C73">
            <v>140.97170538205211</v>
          </cell>
          <cell r="D73">
            <v>104.36230810011573</v>
          </cell>
          <cell r="E73">
            <v>85</v>
          </cell>
        </row>
        <row r="74">
          <cell r="C74">
            <v>140.97170538205211</v>
          </cell>
          <cell r="D74">
            <v>104.36230810011573</v>
          </cell>
          <cell r="E74">
            <v>85</v>
          </cell>
        </row>
        <row r="75">
          <cell r="C75">
            <v>140.97170538205211</v>
          </cell>
        </row>
        <row r="76">
          <cell r="C76">
            <v>140.97170538205211</v>
          </cell>
        </row>
        <row r="77">
          <cell r="C77">
            <v>140.97170538205211</v>
          </cell>
        </row>
        <row r="78">
          <cell r="C78">
            <v>140.97170538205211</v>
          </cell>
        </row>
        <row r="79">
          <cell r="C79">
            <v>140.97170538205211</v>
          </cell>
        </row>
        <row r="80">
          <cell r="C80">
            <v>140.97170538205211</v>
          </cell>
        </row>
        <row r="81">
          <cell r="C81">
            <v>140.97170538205211</v>
          </cell>
        </row>
        <row r="82">
          <cell r="C82">
            <v>140.97170538205211</v>
          </cell>
        </row>
        <row r="83">
          <cell r="C83">
            <v>140.97170538205211</v>
          </cell>
        </row>
        <row r="84">
          <cell r="C84">
            <v>140.97170538205211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"/>
      <sheetName val="ago"/>
      <sheetName val="comparativo escenarios"/>
      <sheetName val="sendas"/>
      <sheetName val="Hoja1"/>
    </sheetNames>
    <sheetDataSet>
      <sheetData sheetId="0"/>
      <sheetData sheetId="1">
        <row r="9">
          <cell r="X9">
            <v>24</v>
          </cell>
          <cell r="AG9">
            <v>33</v>
          </cell>
          <cell r="AM9">
            <v>39</v>
          </cell>
        </row>
        <row r="1096">
          <cell r="A1096">
            <v>44988</v>
          </cell>
          <cell r="B1096">
            <v>307154.83775795001</v>
          </cell>
          <cell r="C1096">
            <v>21337.67642765</v>
          </cell>
          <cell r="D1096">
            <v>211391.303197</v>
          </cell>
          <cell r="E1096">
            <v>806.40420233999998</v>
          </cell>
          <cell r="F1096">
            <v>16963.006711180002</v>
          </cell>
          <cell r="G1096">
            <v>0</v>
          </cell>
          <cell r="H1096">
            <v>95275.188083960005</v>
          </cell>
          <cell r="I1096">
            <v>0</v>
          </cell>
          <cell r="J1096">
            <v>97668.949186232596</v>
          </cell>
          <cell r="K1096">
            <v>0</v>
          </cell>
          <cell r="L1096">
            <v>630784.33575008996</v>
          </cell>
          <cell r="M1096">
            <v>22144.08062999</v>
          </cell>
          <cell r="N1096">
            <v>633178.09685236297</v>
          </cell>
          <cell r="O1096">
            <v>22144.08062999</v>
          </cell>
          <cell r="P1096">
            <v>591830.62918229995</v>
          </cell>
          <cell r="Q1096">
            <v>22125.236061020001</v>
          </cell>
          <cell r="R1096">
            <v>594224.39028457296</v>
          </cell>
          <cell r="S1096">
            <v>22125.236061020001</v>
          </cell>
          <cell r="T1096">
            <v>0</v>
          </cell>
          <cell r="U1096">
            <v>97668.949186232596</v>
          </cell>
          <cell r="V1096">
            <v>95.182584379988839</v>
          </cell>
          <cell r="W1096">
            <v>9</v>
          </cell>
          <cell r="X1096">
            <v>12.305011377477811</v>
          </cell>
          <cell r="Y1096">
            <v>-0.13959011984084668</v>
          </cell>
          <cell r="AB1096">
            <v>13.982136530003217</v>
          </cell>
          <cell r="AE1096">
            <v>212197.70739934</v>
          </cell>
          <cell r="AF1096">
            <v>-495.13810716001899</v>
          </cell>
          <cell r="AG1096">
            <v>13.982136530003217</v>
          </cell>
          <cell r="AK1096">
            <v>328492.51418559998</v>
          </cell>
          <cell r="AL1096">
            <v>-517.51694210001733</v>
          </cell>
          <cell r="AM1096">
            <v>15.77349915014274</v>
          </cell>
          <cell r="AN1096">
            <v>8.4986630685932596E-3</v>
          </cell>
          <cell r="AO1096">
            <v>-0.17669964753269696</v>
          </cell>
          <cell r="AP1096">
            <v>655322.17748235294</v>
          </cell>
          <cell r="AQ1096">
            <v>-876.16649559000507</v>
          </cell>
          <cell r="AR1096">
            <v>14.629274149894741</v>
          </cell>
        </row>
        <row r="1097">
          <cell r="A1097">
            <v>44995</v>
          </cell>
          <cell r="B1097">
            <v>306789.96560021001</v>
          </cell>
          <cell r="C1097">
            <v>21396.747350680002</v>
          </cell>
          <cell r="D1097">
            <v>211463.70522910001</v>
          </cell>
          <cell r="E1097">
            <v>801.86225606999994</v>
          </cell>
          <cell r="F1097">
            <v>16969.40542313</v>
          </cell>
          <cell r="G1097">
            <v>0</v>
          </cell>
          <cell r="H1097">
            <v>95324.383534680004</v>
          </cell>
          <cell r="I1097">
            <v>0</v>
          </cell>
          <cell r="J1097">
            <v>97718.144636952595</v>
          </cell>
          <cell r="K1097">
            <v>0</v>
          </cell>
          <cell r="L1097">
            <v>630547.45978711999</v>
          </cell>
          <cell r="M1097">
            <v>22198.60960675</v>
          </cell>
          <cell r="N1097">
            <v>632941.22088939301</v>
          </cell>
          <cell r="O1097">
            <v>22198.60960675</v>
          </cell>
          <cell r="P1097">
            <v>591298.52719453</v>
          </cell>
          <cell r="Q1097">
            <v>22179.895714940001</v>
          </cell>
          <cell r="R1097">
            <v>593692.28829680302</v>
          </cell>
          <cell r="S1097">
            <v>22179.895714940001</v>
          </cell>
          <cell r="T1097">
            <v>0</v>
          </cell>
          <cell r="U1097">
            <v>97718.144636952595</v>
          </cell>
          <cell r="V1097">
            <v>49.195450719998917</v>
          </cell>
          <cell r="W1097">
            <v>10</v>
          </cell>
          <cell r="X1097">
            <v>12.180394145746561</v>
          </cell>
          <cell r="Y1097">
            <v>-0.12461723173124994</v>
          </cell>
          <cell r="AB1097">
            <v>13.478005464424484</v>
          </cell>
          <cell r="AE1097">
            <v>212265.56748517</v>
          </cell>
          <cell r="AF1097">
            <v>67.860085830005119</v>
          </cell>
          <cell r="AG1097">
            <v>13.478005464424484</v>
          </cell>
          <cell r="AK1097">
            <v>328186.71295089001</v>
          </cell>
          <cell r="AL1097">
            <v>-305.80123470997205</v>
          </cell>
          <cell r="AM1097">
            <v>15.233104942449899</v>
          </cell>
          <cell r="AN1097">
            <v>-0.54039420769284163</v>
          </cell>
          <cell r="AO1097">
            <v>-0.20269365320527655</v>
          </cell>
          <cell r="AP1097">
            <v>655139.83049614297</v>
          </cell>
          <cell r="AQ1097">
            <v>-182.34698620997369</v>
          </cell>
          <cell r="AR1097">
            <v>14.175166719453316</v>
          </cell>
        </row>
        <row r="1098">
          <cell r="A1098">
            <v>45002</v>
          </cell>
          <cell r="B1098">
            <v>307246.14948577998</v>
          </cell>
          <cell r="C1098">
            <v>21672.427488680001</v>
          </cell>
          <cell r="D1098">
            <v>211536.67378569001</v>
          </cell>
          <cell r="E1098">
            <v>808.80859941000006</v>
          </cell>
          <cell r="F1098">
            <v>17037.596249130002</v>
          </cell>
          <cell r="G1098">
            <v>0</v>
          </cell>
          <cell r="H1098">
            <v>95438.765799770001</v>
          </cell>
          <cell r="I1098">
            <v>0</v>
          </cell>
          <cell r="J1098">
            <v>97832.526902042606</v>
          </cell>
          <cell r="K1098">
            <v>0</v>
          </cell>
          <cell r="L1098">
            <v>631259.18532037002</v>
          </cell>
          <cell r="M1098">
            <v>22481.236088090001</v>
          </cell>
          <cell r="N1098">
            <v>633652.94642264303</v>
          </cell>
          <cell r="O1098">
            <v>22481.236088090001</v>
          </cell>
          <cell r="P1098">
            <v>592120.54966877995</v>
          </cell>
          <cell r="Q1098">
            <v>22462.222223180001</v>
          </cell>
          <cell r="R1098">
            <v>594514.31077105296</v>
          </cell>
          <cell r="S1098">
            <v>22462.222223180001</v>
          </cell>
          <cell r="T1098">
            <v>0</v>
          </cell>
          <cell r="U1098">
            <v>97832.526902042606</v>
          </cell>
          <cell r="V1098">
            <v>114.38226509001106</v>
          </cell>
          <cell r="W1098">
            <v>11</v>
          </cell>
          <cell r="X1098">
            <v>12.037744955226003</v>
          </cell>
          <cell r="Y1098">
            <v>-0.14264919052055802</v>
          </cell>
          <cell r="AB1098">
            <v>12.826283534181556</v>
          </cell>
          <cell r="AE1098">
            <v>212345.48238510001</v>
          </cell>
          <cell r="AF1098">
            <v>79.914899930008687</v>
          </cell>
          <cell r="AG1098">
            <v>12.826283534181556</v>
          </cell>
          <cell r="AK1098">
            <v>328918.57697445998</v>
          </cell>
          <cell r="AL1098">
            <v>731.86402356997132</v>
          </cell>
          <cell r="AM1098">
            <v>15.25349526808877</v>
          </cell>
          <cell r="AN1098">
            <v>2.0390325638871332E-2</v>
          </cell>
          <cell r="AO1098">
            <v>-0.30268115810899587</v>
          </cell>
          <cell r="AP1098">
            <v>656134.18251073302</v>
          </cell>
          <cell r="AQ1098">
            <v>994.35201459005475</v>
          </cell>
          <cell r="AR1098">
            <v>13.952566660765385</v>
          </cell>
        </row>
        <row r="1099">
          <cell r="A1099">
            <v>45009</v>
          </cell>
          <cell r="B1099">
            <v>307745.90551509999</v>
          </cell>
          <cell r="C1099">
            <v>21354.96634666</v>
          </cell>
          <cell r="D1099">
            <v>211425.94335016</v>
          </cell>
          <cell r="E1099">
            <v>809.91709219999996</v>
          </cell>
          <cell r="F1099">
            <v>17105.06855045</v>
          </cell>
          <cell r="G1099">
            <v>0</v>
          </cell>
          <cell r="H1099">
            <v>95493.618151749994</v>
          </cell>
          <cell r="I1099">
            <v>0</v>
          </cell>
          <cell r="J1099">
            <v>97887.379254022599</v>
          </cell>
          <cell r="K1099">
            <v>0</v>
          </cell>
          <cell r="L1099">
            <v>631770.53556746</v>
          </cell>
          <cell r="M1099">
            <v>22164.883438860001</v>
          </cell>
          <cell r="N1099">
            <v>634164.29666973301</v>
          </cell>
          <cell r="O1099">
            <v>22164.883438860001</v>
          </cell>
          <cell r="P1099">
            <v>593253.23239773</v>
          </cell>
          <cell r="Q1099">
            <v>22147.185720450001</v>
          </cell>
          <cell r="R1099">
            <v>595646.99350000301</v>
          </cell>
          <cell r="S1099">
            <v>22147.185720450001</v>
          </cell>
          <cell r="T1099">
            <v>0</v>
          </cell>
          <cell r="U1099">
            <v>97887.379254022599</v>
          </cell>
          <cell r="V1099">
            <v>54.852351979992818</v>
          </cell>
          <cell r="W1099">
            <v>12</v>
          </cell>
          <cell r="X1099">
            <v>11.808462420482655</v>
          </cell>
          <cell r="Y1099">
            <v>-0.22928253474334781</v>
          </cell>
          <cell r="AB1099">
            <v>12.277810179015745</v>
          </cell>
          <cell r="AE1099">
            <v>212235.86044235999</v>
          </cell>
          <cell r="AF1099">
            <v>-109.62194274002104</v>
          </cell>
          <cell r="AG1099">
            <v>12.277810179015745</v>
          </cell>
          <cell r="AK1099">
            <v>329100.87186175998</v>
          </cell>
          <cell r="AL1099">
            <v>182.29488729999866</v>
          </cell>
          <cell r="AM1099">
            <v>15.138662092413483</v>
          </cell>
          <cell r="AN1099">
            <v>-0.11483317567528672</v>
          </cell>
          <cell r="AO1099">
            <v>-0.15658459866516594</v>
          </cell>
          <cell r="AP1099">
            <v>656329.18010859296</v>
          </cell>
          <cell r="AQ1099">
            <v>194.99759785993956</v>
          </cell>
          <cell r="AR1099">
            <v>13.681258660788913</v>
          </cell>
        </row>
        <row r="1100">
          <cell r="A1100">
            <v>45016</v>
          </cell>
          <cell r="B1100">
            <v>308515.35693945998</v>
          </cell>
          <cell r="C1100">
            <v>20426.710540550001</v>
          </cell>
          <cell r="D1100">
            <v>211822.78683709001</v>
          </cell>
          <cell r="E1100">
            <v>789.57887378999999</v>
          </cell>
          <cell r="F1100">
            <v>17217.370843829998</v>
          </cell>
          <cell r="G1100">
            <v>0</v>
          </cell>
          <cell r="H1100">
            <v>95743.083087339997</v>
          </cell>
          <cell r="I1100">
            <v>0</v>
          </cell>
          <cell r="J1100">
            <v>98107.5980601599</v>
          </cell>
          <cell r="K1100">
            <v>0</v>
          </cell>
          <cell r="L1100">
            <v>633298.59770772001</v>
          </cell>
          <cell r="M1100">
            <v>21216.289414340001</v>
          </cell>
          <cell r="N1100">
            <v>635663.11268053995</v>
          </cell>
          <cell r="O1100">
            <v>21216.289414340001</v>
          </cell>
          <cell r="P1100">
            <v>594634.70950622996</v>
          </cell>
          <cell r="Q1100">
            <v>21197.36607987</v>
          </cell>
          <cell r="R1100">
            <v>596999.22447905003</v>
          </cell>
          <cell r="S1100">
            <v>21197.36607987</v>
          </cell>
          <cell r="T1100">
            <v>0</v>
          </cell>
          <cell r="U1100">
            <v>98107.5980601599</v>
          </cell>
          <cell r="V1100">
            <v>220.21880613730173</v>
          </cell>
          <cell r="W1100">
            <v>13</v>
          </cell>
          <cell r="X1100">
            <v>11.523438178459799</v>
          </cell>
          <cell r="Y1100">
            <v>-0.28502424202285681</v>
          </cell>
          <cell r="AB1100">
            <v>11.836130083332392</v>
          </cell>
          <cell r="AE1100">
            <v>212612.36571088</v>
          </cell>
          <cell r="AF1100">
            <v>376.50526852000621</v>
          </cell>
          <cell r="AG1100">
            <v>11.836130083332392</v>
          </cell>
          <cell r="AK1100">
            <v>328942.06748000998</v>
          </cell>
          <cell r="AL1100">
            <v>-158.80438175000018</v>
          </cell>
          <cell r="AM1100">
            <v>14.592862116243268</v>
          </cell>
          <cell r="AN1100">
            <v>-0.54579997617021547</v>
          </cell>
          <cell r="AO1100">
            <v>-0.29515925847486812</v>
          </cell>
          <cell r="AP1100">
            <v>656879.40209488</v>
          </cell>
          <cell r="AQ1100">
            <v>550.22198628704064</v>
          </cell>
          <cell r="AR1100">
            <v>13.237087086557864</v>
          </cell>
        </row>
        <row r="1101">
          <cell r="A1101">
            <v>45023</v>
          </cell>
          <cell r="B1101">
            <v>308027.52395487</v>
          </cell>
          <cell r="C1101">
            <v>20091.03819462</v>
          </cell>
          <cell r="D1101">
            <v>211330.76806768999</v>
          </cell>
          <cell r="E1101">
            <v>773.95617540000001</v>
          </cell>
          <cell r="F1101">
            <v>17180.459104080001</v>
          </cell>
          <cell r="G1101">
            <v>0</v>
          </cell>
          <cell r="H1101">
            <v>95708.795248220005</v>
          </cell>
          <cell r="I1101">
            <v>0</v>
          </cell>
          <cell r="J1101">
            <v>98073.310221039894</v>
          </cell>
          <cell r="K1101">
            <v>0</v>
          </cell>
          <cell r="L1101">
            <v>632247.54637485999</v>
          </cell>
          <cell r="M1101">
            <v>20864.994370019998</v>
          </cell>
          <cell r="N1101">
            <v>634612.06134768005</v>
          </cell>
          <cell r="O1101">
            <v>20864.994370019998</v>
          </cell>
          <cell r="P1101">
            <v>592859.90093285998</v>
          </cell>
          <cell r="Q1101">
            <v>20846.37720055</v>
          </cell>
          <cell r="R1101">
            <v>595224.41590568004</v>
          </cell>
          <cell r="S1101">
            <v>20846.37720055</v>
          </cell>
          <cell r="T1101">
            <v>0</v>
          </cell>
          <cell r="U1101">
            <v>98073.310221039894</v>
          </cell>
          <cell r="V1101">
            <v>-34.287839120006538</v>
          </cell>
          <cell r="W1101">
            <v>14</v>
          </cell>
          <cell r="X1101">
            <v>11.358429026107729</v>
          </cell>
          <cell r="Y1101">
            <v>-0.16500915235207003</v>
          </cell>
          <cell r="AB1101">
            <v>11.423802905937677</v>
          </cell>
          <cell r="AE1101">
            <v>212104.72424308999</v>
          </cell>
          <cell r="AF1101">
            <v>-507.64146779000293</v>
          </cell>
          <cell r="AG1101">
            <v>11.423802905937677</v>
          </cell>
          <cell r="AK1101">
            <v>328118.56214949</v>
          </cell>
          <cell r="AL1101">
            <v>-823.50533051998354</v>
          </cell>
          <cell r="AM1101">
            <v>13.970826722000538</v>
          </cell>
          <cell r="AN1101">
            <v>-0.62203539424272947</v>
          </cell>
          <cell r="AO1101">
            <v>-0.31556955511234008</v>
          </cell>
          <cell r="AP1101">
            <v>655477.05571770004</v>
          </cell>
          <cell r="AQ1101">
            <v>-1402.3463771799579</v>
          </cell>
          <cell r="AR1101">
            <v>12.764208655747964</v>
          </cell>
        </row>
        <row r="1102">
          <cell r="A1102">
            <v>45030</v>
          </cell>
          <cell r="B1102">
            <v>308988.97237848002</v>
          </cell>
          <cell r="C1102">
            <v>19262.707695000001</v>
          </cell>
          <cell r="D1102">
            <v>211491.53240098999</v>
          </cell>
          <cell r="E1102">
            <v>764.13558138999997</v>
          </cell>
          <cell r="F1102">
            <v>17185.155993569999</v>
          </cell>
          <cell r="G1102">
            <v>0</v>
          </cell>
          <cell r="H1102">
            <v>95741.337531149999</v>
          </cell>
          <cell r="I1102">
            <v>0</v>
          </cell>
          <cell r="J1102">
            <v>98105.852503969902</v>
          </cell>
          <cell r="K1102">
            <v>0</v>
          </cell>
          <cell r="L1102">
            <v>633406.99830419</v>
          </cell>
          <cell r="M1102">
            <v>20026.843276389998</v>
          </cell>
          <cell r="N1102">
            <v>635771.51327700994</v>
          </cell>
          <cell r="O1102">
            <v>20026.843276389998</v>
          </cell>
          <cell r="P1102">
            <v>593976.43527311995</v>
          </cell>
          <cell r="Q1102">
            <v>20008.819293960001</v>
          </cell>
          <cell r="R1102">
            <v>596340.95024594001</v>
          </cell>
          <cell r="S1102">
            <v>20008.819293960001</v>
          </cell>
          <cell r="T1102">
            <v>0</v>
          </cell>
          <cell r="U1102">
            <v>98105.852503969902</v>
          </cell>
          <cell r="V1102">
            <v>32.542282930007786</v>
          </cell>
          <cell r="W1102">
            <v>15</v>
          </cell>
          <cell r="X1102">
            <v>11.305341645400446</v>
          </cell>
          <cell r="Y1102">
            <v>-5.308738070728225E-2</v>
          </cell>
          <cell r="AB1102">
            <v>11.001279812312958</v>
          </cell>
          <cell r="AE1102">
            <v>212255.66798237999</v>
          </cell>
          <cell r="AF1102">
            <v>150.94373928999994</v>
          </cell>
          <cell r="AG1102">
            <v>11.001279812312958</v>
          </cell>
          <cell r="AH1102">
            <v>0.42252309362471863</v>
          </cell>
          <cell r="AK1102">
            <v>328251.68007348001</v>
          </cell>
          <cell r="AL1102">
            <v>133.11792399000842</v>
          </cell>
          <cell r="AM1102">
            <v>14.100897920344295</v>
          </cell>
          <cell r="AN1102">
            <v>0.13007119834375658</v>
          </cell>
          <cell r="AO1102">
            <v>-0.28814933693611877</v>
          </cell>
          <cell r="AP1102">
            <v>655798.35655339994</v>
          </cell>
          <cell r="AQ1102">
            <v>321.30083569989074</v>
          </cell>
          <cell r="AR1102">
            <v>12.674987974099935</v>
          </cell>
        </row>
        <row r="1103">
          <cell r="A1103">
            <v>45037</v>
          </cell>
          <cell r="B1103">
            <v>309761.53918672999</v>
          </cell>
          <cell r="C1103">
            <v>19496.9650588</v>
          </cell>
          <cell r="D1103">
            <v>211725.65800696</v>
          </cell>
          <cell r="E1103">
            <v>766.73159578000002</v>
          </cell>
          <cell r="F1103">
            <v>17240.632150829999</v>
          </cell>
          <cell r="G1103">
            <v>0</v>
          </cell>
          <cell r="H1103">
            <v>95838.339831079997</v>
          </cell>
          <cell r="I1103">
            <v>0</v>
          </cell>
          <cell r="J1103">
            <v>98202.8548038999</v>
          </cell>
          <cell r="K1103">
            <v>0</v>
          </cell>
          <cell r="L1103">
            <v>634566.16917560005</v>
          </cell>
          <cell r="M1103">
            <v>20263.696654579999</v>
          </cell>
          <cell r="N1103">
            <v>636930.68414842</v>
          </cell>
          <cell r="O1103">
            <v>20263.696654579999</v>
          </cell>
          <cell r="P1103">
            <v>595208.90865730995</v>
          </cell>
          <cell r="Q1103">
            <v>20245.27201429</v>
          </cell>
          <cell r="R1103">
            <v>597573.42363013001</v>
          </cell>
          <cell r="S1103">
            <v>20245.27201429</v>
          </cell>
          <cell r="T1103">
            <v>0</v>
          </cell>
          <cell r="U1103">
            <v>98202.8548038999</v>
          </cell>
          <cell r="V1103">
            <v>97.002299929998117</v>
          </cell>
          <cell r="W1103">
            <v>16</v>
          </cell>
          <cell r="X1103">
            <v>11.204038370478315</v>
          </cell>
          <cell r="Y1103">
            <v>-0.10130327492213098</v>
          </cell>
          <cell r="AB1103">
            <v>10.58210451255583</v>
          </cell>
          <cell r="AD1103" t="str">
            <v>Consumo</v>
          </cell>
          <cell r="AE1103">
            <v>212492.38960274</v>
          </cell>
          <cell r="AF1103">
            <v>236.721620360011</v>
          </cell>
          <cell r="AG1103">
            <v>10.58210451255583</v>
          </cell>
          <cell r="AH1103">
            <v>0.41917529975712853</v>
          </cell>
          <cell r="AJ1103" t="str">
            <v>Comercial</v>
          </cell>
          <cell r="AK1103">
            <v>329258.50424553</v>
          </cell>
          <cell r="AL1103">
            <v>1006.8241720499936</v>
          </cell>
          <cell r="AM1103">
            <v>13.496117127756335</v>
          </cell>
          <cell r="AN1103">
            <v>-0.60478079258795958</v>
          </cell>
          <cell r="AO1103">
            <v>-0.41063624116428699</v>
          </cell>
          <cell r="AP1103">
            <v>657194.38080299995</v>
          </cell>
          <cell r="AQ1103">
            <v>1396.0242496000137</v>
          </cell>
          <cell r="AR1103">
            <v>12.224078718487846</v>
          </cell>
        </row>
        <row r="1104">
          <cell r="A1104">
            <v>45044</v>
          </cell>
          <cell r="B1104">
            <v>312737.52097106999</v>
          </cell>
          <cell r="C1104">
            <v>20046.451707830001</v>
          </cell>
          <cell r="D1104">
            <v>211580.33629735</v>
          </cell>
          <cell r="E1104">
            <v>790.34855415000004</v>
          </cell>
          <cell r="F1104">
            <v>17379.06422199</v>
          </cell>
          <cell r="G1104">
            <v>0</v>
          </cell>
          <cell r="H1104">
            <v>96068.010123340006</v>
          </cell>
          <cell r="I1104">
            <v>0</v>
          </cell>
          <cell r="J1104">
            <v>98432.525096159894</v>
          </cell>
          <cell r="K1104">
            <v>0</v>
          </cell>
          <cell r="L1104">
            <v>637764.93161375006</v>
          </cell>
          <cell r="M1104">
            <v>20836.800261979999</v>
          </cell>
          <cell r="N1104">
            <v>640129.44658657</v>
          </cell>
          <cell r="O1104">
            <v>20836.800261979999</v>
          </cell>
          <cell r="P1104">
            <v>599279.21033293998</v>
          </cell>
          <cell r="Q1104">
            <v>20817.78357508</v>
          </cell>
          <cell r="R1104">
            <v>601643.72530576005</v>
          </cell>
          <cell r="S1104">
            <v>20817.78357508</v>
          </cell>
          <cell r="T1104">
            <v>0</v>
          </cell>
          <cell r="U1104">
            <v>98432.525096159894</v>
          </cell>
          <cell r="V1104">
            <v>229.67029225999431</v>
          </cell>
          <cell r="W1104">
            <v>17</v>
          </cell>
          <cell r="X1104">
            <v>10.893937847065672</v>
          </cell>
          <cell r="Y1104">
            <v>-0.31010052341264327</v>
          </cell>
          <cell r="AB1104">
            <v>9.7377921016917668</v>
          </cell>
          <cell r="AE1104">
            <v>212370.6848515</v>
          </cell>
          <cell r="AF1104">
            <v>-121.70475124000222</v>
          </cell>
          <cell r="AG1104">
            <v>9.7377921016917668</v>
          </cell>
          <cell r="AH1104">
            <v>0.84431241086406317</v>
          </cell>
          <cell r="AI1104">
            <v>-0.84431241086406317</v>
          </cell>
          <cell r="AK1104">
            <v>332783.9726789</v>
          </cell>
          <cell r="AL1104">
            <v>3525.4684333699988</v>
          </cell>
          <cell r="AM1104">
            <v>13.789995512448911</v>
          </cell>
          <cell r="AN1104">
            <v>0.29387838469257588</v>
          </cell>
          <cell r="AO1104">
            <v>-0.20071665094858915</v>
          </cell>
          <cell r="AP1104">
            <v>660966.24684855004</v>
          </cell>
          <cell r="AQ1104">
            <v>3771.866045550094</v>
          </cell>
          <cell r="AR1104">
            <v>12.04914095378966</v>
          </cell>
        </row>
        <row r="1105">
          <cell r="A1105">
            <v>45051</v>
          </cell>
          <cell r="B1105">
            <v>312354.57949872001</v>
          </cell>
          <cell r="C1105">
            <v>19512.862854890001</v>
          </cell>
          <cell r="D1105">
            <v>210908.77230518</v>
          </cell>
          <cell r="E1105">
            <v>772.27168915000004</v>
          </cell>
          <cell r="F1105">
            <v>17344.04920551</v>
          </cell>
          <cell r="G1105">
            <v>0</v>
          </cell>
          <cell r="H1105">
            <v>96019.870152150004</v>
          </cell>
          <cell r="I1105">
            <v>0</v>
          </cell>
          <cell r="J1105">
            <v>98384.385124969893</v>
          </cell>
          <cell r="K1105">
            <v>0</v>
          </cell>
          <cell r="L1105">
            <v>636627.27116155997</v>
          </cell>
          <cell r="M1105">
            <v>20285.13454404</v>
          </cell>
          <cell r="N1105">
            <v>638991.78613438003</v>
          </cell>
          <cell r="O1105">
            <v>20285.13454404</v>
          </cell>
          <cell r="P1105">
            <v>596895.31953434995</v>
          </cell>
          <cell r="Q1105">
            <v>20267.891257719999</v>
          </cell>
          <cell r="R1105">
            <v>599259.83450717002</v>
          </cell>
          <cell r="S1105">
            <v>20267.891257719999</v>
          </cell>
          <cell r="T1105">
            <v>0</v>
          </cell>
          <cell r="U1105">
            <v>98384.385124969893</v>
          </cell>
          <cell r="V1105">
            <v>-48.139971190001233</v>
          </cell>
          <cell r="W1105">
            <v>18</v>
          </cell>
          <cell r="X1105">
            <v>10.710382230060929</v>
          </cell>
          <cell r="Y1105">
            <v>-0.18355561700474254</v>
          </cell>
          <cell r="AE1105">
            <v>211681.04399432999</v>
          </cell>
          <cell r="AF1105">
            <v>-689.64085717001581</v>
          </cell>
          <cell r="AG1105">
            <v>9.3130751469891351</v>
          </cell>
          <cell r="AH1105">
            <v>0.42471695470263171</v>
          </cell>
          <cell r="AI1105">
            <v>-0.42471695470263171</v>
          </cell>
          <cell r="AJ1105">
            <v>-0.63451468278334744</v>
          </cell>
          <cell r="AK1105">
            <v>331867.44235361001</v>
          </cell>
          <cell r="AL1105">
            <v>-916.53032528999029</v>
          </cell>
          <cell r="AM1105">
            <v>12.960921674876502</v>
          </cell>
          <cell r="AN1105">
            <v>-0.82907383757240893</v>
          </cell>
          <cell r="AO1105">
            <v>-0.25247626178100901</v>
          </cell>
          <cell r="AP1105">
            <v>659276.92067841999</v>
          </cell>
          <cell r="AQ1105">
            <v>-1689.3261701300507</v>
          </cell>
          <cell r="AR1105">
            <v>11.470011812355295</v>
          </cell>
        </row>
        <row r="1106">
          <cell r="A1106">
            <v>45058</v>
          </cell>
          <cell r="B1106">
            <v>312712.10427468002</v>
          </cell>
          <cell r="C1106">
            <v>19471.83905346</v>
          </cell>
          <cell r="D1106">
            <v>211401.32065245</v>
          </cell>
          <cell r="E1106">
            <v>786.82458990999999</v>
          </cell>
          <cell r="F1106">
            <v>17394.370871340001</v>
          </cell>
          <cell r="G1106">
            <v>0</v>
          </cell>
          <cell r="H1106">
            <v>96082.296870799997</v>
          </cell>
          <cell r="I1106">
            <v>0</v>
          </cell>
          <cell r="J1106">
            <v>98421.422522372901</v>
          </cell>
          <cell r="K1106">
            <v>0</v>
          </cell>
          <cell r="L1106">
            <v>637590.09266927</v>
          </cell>
          <cell r="M1106">
            <v>20258.66364337</v>
          </cell>
          <cell r="N1106">
            <v>639929.21832084295</v>
          </cell>
          <cell r="O1106">
            <v>20258.66364337</v>
          </cell>
          <cell r="P1106">
            <v>597768.10576604004</v>
          </cell>
          <cell r="Q1106">
            <v>20241.3937983</v>
          </cell>
          <cell r="R1106">
            <v>600107.23141761299</v>
          </cell>
          <cell r="S1106">
            <v>20241.3937983</v>
          </cell>
          <cell r="T1106">
            <v>0</v>
          </cell>
          <cell r="U1106">
            <v>98421.422522372901</v>
          </cell>
          <cell r="V1106">
            <v>37.037397403008072</v>
          </cell>
          <cell r="W1106">
            <v>19</v>
          </cell>
          <cell r="X1106">
            <v>10.529027569451159</v>
          </cell>
          <cell r="Y1106">
            <v>-0.18135466060977024</v>
          </cell>
          <cell r="AE1106">
            <v>212188.14524235998</v>
          </cell>
          <cell r="AF1106">
            <v>507.10124802999781</v>
          </cell>
          <cell r="AG1106">
            <v>8.9174810640925415</v>
          </cell>
          <cell r="AH1106">
            <v>8.4927641093899098</v>
          </cell>
          <cell r="AI1106">
            <v>-0.39559408289659359</v>
          </cell>
          <cell r="AJ1106">
            <v>-0.55487448282109619</v>
          </cell>
          <cell r="AK1106">
            <v>332183.94332814001</v>
          </cell>
          <cell r="AL1106">
            <v>316.5009745300049</v>
          </cell>
          <cell r="AM1106">
            <v>12.930693760444626</v>
          </cell>
          <cell r="AN1106">
            <v>-3.0227914431876002E-2</v>
          </cell>
          <cell r="AO1106">
            <v>-0.29255103997491716</v>
          </cell>
          <cell r="AP1106">
            <v>660187.88196421298</v>
          </cell>
          <cell r="AQ1106">
            <v>910.96128579298966</v>
          </cell>
          <cell r="AR1106">
            <v>11.2950037013361</v>
          </cell>
        </row>
        <row r="1107">
          <cell r="A1107">
            <v>45065</v>
          </cell>
          <cell r="B1107">
            <v>313730.04524062999</v>
          </cell>
          <cell r="C1107">
            <v>19575.619490960002</v>
          </cell>
          <cell r="D1107">
            <v>211528.91828760001</v>
          </cell>
          <cell r="E1107">
            <v>775.06143988999997</v>
          </cell>
          <cell r="F1107">
            <v>17464.931438449999</v>
          </cell>
          <cell r="G1107">
            <v>0</v>
          </cell>
          <cell r="H1107">
            <v>96159.563549939994</v>
          </cell>
          <cell r="I1107">
            <v>0</v>
          </cell>
          <cell r="J1107">
            <v>98498.689201512898</v>
          </cell>
          <cell r="K1107">
            <v>0</v>
          </cell>
          <cell r="L1107">
            <v>638883.45851661998</v>
          </cell>
          <cell r="M1107">
            <v>20350.680930850001</v>
          </cell>
          <cell r="N1107">
            <v>641222.58416819305</v>
          </cell>
          <cell r="O1107">
            <v>20350.680930850001</v>
          </cell>
          <cell r="P1107">
            <v>599132.30557079997</v>
          </cell>
          <cell r="Q1107">
            <v>20333.546423830001</v>
          </cell>
          <cell r="R1107">
            <v>601471.43122237304</v>
          </cell>
          <cell r="S1107">
            <v>20333.546423830001</v>
          </cell>
          <cell r="T1107">
            <v>0</v>
          </cell>
          <cell r="U1107">
            <v>98498.689201512898</v>
          </cell>
          <cell r="V1107">
            <v>77.266679139996995</v>
          </cell>
          <cell r="W1107">
            <v>20</v>
          </cell>
          <cell r="X1107">
            <v>10.300662086324593</v>
          </cell>
          <cell r="Y1107">
            <v>-0.22836548312656646</v>
          </cell>
          <cell r="AE1107">
            <v>212303.97972749002</v>
          </cell>
          <cell r="AF1107">
            <v>115.83448513003532</v>
          </cell>
          <cell r="AG1107">
            <v>8.4752219783887455</v>
          </cell>
          <cell r="AH1107">
            <v>8.0505050236861138</v>
          </cell>
          <cell r="AI1107">
            <v>-0.44225908570379602</v>
          </cell>
          <cell r="AJ1107">
            <v>-0.52672063354177112</v>
          </cell>
          <cell r="AK1107">
            <v>333305.66473158996</v>
          </cell>
          <cell r="AL1107">
            <v>1121.7214034499484</v>
          </cell>
          <cell r="AM1107">
            <v>12.937234866155876</v>
          </cell>
          <cell r="AN1107">
            <v>6.5411057112498838E-3</v>
          </cell>
          <cell r="AO1107">
            <v>-0.13972056540011479</v>
          </cell>
          <cell r="AP1107">
            <v>661573.26509904303</v>
          </cell>
          <cell r="AQ1107">
            <v>1385.3831348300446</v>
          </cell>
          <cell r="AR1107">
            <v>11.117003467680917</v>
          </cell>
        </row>
        <row r="1108">
          <cell r="A1108">
            <v>45072</v>
          </cell>
          <cell r="B1108">
            <v>313624.07714244002</v>
          </cell>
          <cell r="C1108">
            <v>19163.445816930001</v>
          </cell>
          <cell r="D1108">
            <v>211398.91380946001</v>
          </cell>
          <cell r="E1108">
            <v>782.27873965000003</v>
          </cell>
          <cell r="F1108">
            <v>17520.720836529999</v>
          </cell>
          <cell r="G1108">
            <v>0</v>
          </cell>
          <cell r="H1108">
            <v>96239.913322359993</v>
          </cell>
          <cell r="I1108">
            <v>0</v>
          </cell>
          <cell r="J1108">
            <v>98579.038973932897</v>
          </cell>
          <cell r="K1108">
            <v>0</v>
          </cell>
          <cell r="L1108">
            <v>638783.62511079002</v>
          </cell>
          <cell r="M1108">
            <v>19945.72455658</v>
          </cell>
          <cell r="N1108">
            <v>641122.75076236296</v>
          </cell>
          <cell r="O1108">
            <v>19945.72455658</v>
          </cell>
          <cell r="P1108">
            <v>599959.58798809</v>
          </cell>
          <cell r="Q1108">
            <v>19928.843586089999</v>
          </cell>
          <cell r="R1108">
            <v>602298.71363966295</v>
          </cell>
          <cell r="S1108">
            <v>19928.843586089999</v>
          </cell>
          <cell r="T1108">
            <v>0</v>
          </cell>
          <cell r="U1108">
            <v>98579.038973932897</v>
          </cell>
          <cell r="V1108">
            <v>80.349772419998772</v>
          </cell>
          <cell r="W1108">
            <v>21</v>
          </cell>
          <cell r="X1108">
            <v>9.9666583892942953</v>
          </cell>
          <cell r="Y1108">
            <v>-0.33400369703029753</v>
          </cell>
          <cell r="AE1108">
            <v>212181.19254911001</v>
          </cell>
          <cell r="AF1108">
            <v>-122.78717838000739</v>
          </cell>
          <cell r="AG1108">
            <v>7.8158205423793277</v>
          </cell>
          <cell r="AH1108">
            <v>7.391103587676696</v>
          </cell>
          <cell r="AI1108">
            <v>-0.65940143600941781</v>
          </cell>
          <cell r="AJ1108">
            <v>-0.55325679403530048</v>
          </cell>
          <cell r="AK1108">
            <v>332787.52295936999</v>
          </cell>
          <cell r="AL1108">
            <v>-518.14177221996943</v>
          </cell>
          <cell r="AM1108">
            <v>11.909483452479492</v>
          </cell>
          <cell r="AN1108">
            <v>-1.0277514136763841</v>
          </cell>
          <cell r="AO1108">
            <v>-0.47012801499235479</v>
          </cell>
          <cell r="AP1108">
            <v>661068.47531894292</v>
          </cell>
          <cell r="AQ1108">
            <v>-504.78978010010906</v>
          </cell>
          <cell r="AR1108">
            <v>10.335821112574166</v>
          </cell>
        </row>
        <row r="1109">
          <cell r="A1109">
            <v>45079</v>
          </cell>
          <cell r="B1109">
            <v>314327.76715361001</v>
          </cell>
          <cell r="C1109">
            <v>18611.28343756</v>
          </cell>
          <cell r="D1109">
            <v>211362.87302316999</v>
          </cell>
          <cell r="E1109">
            <v>760.93586845000004</v>
          </cell>
          <cell r="F1109">
            <v>17586.538362809999</v>
          </cell>
          <cell r="G1109">
            <v>0</v>
          </cell>
          <cell r="H1109">
            <v>96771.128584360005</v>
          </cell>
          <cell r="I1109">
            <v>0</v>
          </cell>
          <cell r="J1109">
            <v>99077.152665460104</v>
          </cell>
          <cell r="K1109">
            <v>0</v>
          </cell>
          <cell r="L1109">
            <v>640048.30712394998</v>
          </cell>
          <cell r="M1109">
            <v>19372.21930601</v>
          </cell>
          <cell r="N1109">
            <v>642354.33120505</v>
          </cell>
          <cell r="O1109">
            <v>19372.21930601</v>
          </cell>
          <cell r="P1109">
            <v>599927.54908948997</v>
          </cell>
          <cell r="Q1109">
            <v>19357.094742509998</v>
          </cell>
          <cell r="R1109">
            <v>602233.57317058998</v>
          </cell>
          <cell r="S1109">
            <v>19357.094742509998</v>
          </cell>
          <cell r="T1109">
            <v>0</v>
          </cell>
          <cell r="U1109">
            <v>99077.152665460104</v>
          </cell>
          <cell r="V1109">
            <v>498.11369152720727</v>
          </cell>
          <cell r="W1109">
            <v>22</v>
          </cell>
          <cell r="X1109">
            <v>10.255781393998504</v>
          </cell>
          <cell r="Y1109">
            <v>0.2891230047042086</v>
          </cell>
          <cell r="AE1109">
            <v>212123.80889161999</v>
          </cell>
          <cell r="AF1109">
            <v>-57.383657490019687</v>
          </cell>
          <cell r="AG1109">
            <v>7.5929601246659217</v>
          </cell>
          <cell r="AH1109">
            <v>7.16824316996329</v>
          </cell>
          <cell r="AI1109">
            <v>-0.22286041771340592</v>
          </cell>
          <cell r="AJ1109">
            <v>-0.42896639540516901</v>
          </cell>
          <cell r="AK1109">
            <v>332939.05059117003</v>
          </cell>
          <cell r="AL1109">
            <v>151.52763180003967</v>
          </cell>
          <cell r="AM1109">
            <v>12.203247716872752</v>
          </cell>
          <cell r="AN1109">
            <v>0.29376426439326053</v>
          </cell>
          <cell r="AO1109">
            <v>-0.18941848950093743</v>
          </cell>
          <cell r="AP1109">
            <v>661726.55051106005</v>
          </cell>
          <cell r="AQ1109">
            <v>658.07519211713225</v>
          </cell>
          <cell r="AR1109">
            <v>10.459220832622918</v>
          </cell>
        </row>
        <row r="1110">
          <cell r="A1110">
            <v>45086</v>
          </cell>
          <cell r="B1110">
            <v>315236.08786782</v>
          </cell>
          <cell r="C1110">
            <v>17822.012309999998</v>
          </cell>
          <cell r="D1110">
            <v>211035.74071047001</v>
          </cell>
          <cell r="E1110">
            <v>731.69308896999996</v>
          </cell>
          <cell r="F1110">
            <v>17586.69913338</v>
          </cell>
          <cell r="G1110">
            <v>0</v>
          </cell>
          <cell r="H1110">
            <v>96951.876629580001</v>
          </cell>
          <cell r="I1110">
            <v>0</v>
          </cell>
          <cell r="J1110">
            <v>99257.9007106801</v>
          </cell>
          <cell r="K1110">
            <v>0</v>
          </cell>
          <cell r="L1110">
            <v>640810.40434124996</v>
          </cell>
          <cell r="M1110">
            <v>18553.70539897</v>
          </cell>
          <cell r="N1110">
            <v>643116.42842234997</v>
          </cell>
          <cell r="O1110">
            <v>18553.70539897</v>
          </cell>
          <cell r="P1110">
            <v>600389.82523080998</v>
          </cell>
          <cell r="Q1110">
            <v>18539.213276809998</v>
          </cell>
          <cell r="R1110">
            <v>602695.84931190999</v>
          </cell>
          <cell r="S1110">
            <v>18539.213276809998</v>
          </cell>
          <cell r="T1110">
            <v>0</v>
          </cell>
          <cell r="U1110">
            <v>99257.9007106801</v>
          </cell>
          <cell r="V1110">
            <v>180.74804521999613</v>
          </cell>
          <cell r="W1110">
            <v>23</v>
          </cell>
          <cell r="X1110">
            <v>10.219940971384162</v>
          </cell>
          <cell r="Y1110">
            <v>-3.584042261434206E-2</v>
          </cell>
          <cell r="AE1110">
            <v>211767.43379944001</v>
          </cell>
          <cell r="AF1110">
            <v>-356.37509217998013</v>
          </cell>
          <cell r="AG1110">
            <v>6.9985310784230705</v>
          </cell>
          <cell r="AH1110">
            <v>6.5738141237204388</v>
          </cell>
          <cell r="AI1110">
            <v>-0.5944290462428512</v>
          </cell>
          <cell r="AJ1110">
            <v>-0.46290881371321291</v>
          </cell>
          <cell r="AK1110">
            <v>333058.10017782002</v>
          </cell>
          <cell r="AL1110">
            <v>119.04958664998412</v>
          </cell>
          <cell r="AM1110">
            <v>11.437721005479645</v>
          </cell>
          <cell r="AN1110">
            <v>-0.76552671139310746</v>
          </cell>
          <cell r="AO1110">
            <v>-0.37324318874124529</v>
          </cell>
          <cell r="AP1110">
            <v>661670.13382132002</v>
          </cell>
          <cell r="AQ1110">
            <v>-56.416689740028232</v>
          </cell>
          <cell r="AR1110">
            <v>9.8800312578130871</v>
          </cell>
        </row>
        <row r="1111">
          <cell r="A1111">
            <v>45093</v>
          </cell>
          <cell r="B1111">
            <v>317194.32264329999</v>
          </cell>
          <cell r="C1111">
            <v>17269.960646119998</v>
          </cell>
          <cell r="D1111">
            <v>211090.22176724</v>
          </cell>
          <cell r="E1111">
            <v>728.02800990000003</v>
          </cell>
          <cell r="F1111">
            <v>17603.924331949998</v>
          </cell>
          <cell r="G1111">
            <v>0</v>
          </cell>
          <cell r="H1111">
            <v>96879.533342869996</v>
          </cell>
          <cell r="I1111">
            <v>0</v>
          </cell>
          <cell r="J1111">
            <v>99185.557423970095</v>
          </cell>
          <cell r="K1111">
            <v>0</v>
          </cell>
          <cell r="L1111">
            <v>642768.00208536</v>
          </cell>
          <cell r="M1111">
            <v>17997.988656019999</v>
          </cell>
          <cell r="N1111">
            <v>645074.02616646001</v>
          </cell>
          <cell r="O1111">
            <v>17997.988656019999</v>
          </cell>
          <cell r="P1111">
            <v>602336.17010761006</v>
          </cell>
          <cell r="Q1111">
            <v>17983.5935494</v>
          </cell>
          <cell r="R1111">
            <v>604642.19418870995</v>
          </cell>
          <cell r="S1111">
            <v>17983.5935494</v>
          </cell>
          <cell r="T1111">
            <v>0</v>
          </cell>
          <cell r="U1111">
            <v>99185.557423970095</v>
          </cell>
          <cell r="V1111">
            <v>-72.343286710005486</v>
          </cell>
          <cell r="W1111">
            <v>24</v>
          </cell>
          <cell r="X1111">
            <v>9.8333062755762626</v>
          </cell>
          <cell r="Y1111">
            <v>-0.38663469580789922</v>
          </cell>
          <cell r="AE1111">
            <v>211818.24977714001</v>
          </cell>
          <cell r="AF1111">
            <v>50.815977699996438</v>
          </cell>
          <cell r="AG1111">
            <v>6.5565786051521542</v>
          </cell>
          <cell r="AH1111">
            <v>6.1318616504495225</v>
          </cell>
          <cell r="AI1111">
            <v>-0.44195247327091636</v>
          </cell>
          <cell r="AJ1111">
            <v>-0.47218049178807747</v>
          </cell>
          <cell r="AK1111">
            <v>334464.28328942001</v>
          </cell>
          <cell r="AL1111">
            <v>1406.1831115999958</v>
          </cell>
          <cell r="AM1111">
            <v>11.03979507339065</v>
          </cell>
          <cell r="AN1111">
            <v>-0.39792593208899518</v>
          </cell>
          <cell r="AO1111">
            <v>-0.47435994819130656</v>
          </cell>
          <cell r="AP1111">
            <v>663072.01482248004</v>
          </cell>
          <cell r="AQ1111">
            <v>1401.8810011600144</v>
          </cell>
          <cell r="AR1111">
            <v>9.4762735018042292</v>
          </cell>
        </row>
        <row r="1112">
          <cell r="A1112">
            <v>45100</v>
          </cell>
          <cell r="B1112">
            <v>318123.96891205001</v>
          </cell>
          <cell r="C1112">
            <v>17399.80208627</v>
          </cell>
          <cell r="D1112">
            <v>211327.17739374001</v>
          </cell>
          <cell r="E1112">
            <v>746.24873794999996</v>
          </cell>
          <cell r="F1112">
            <v>17652.259743620001</v>
          </cell>
          <cell r="G1112">
            <v>0</v>
          </cell>
          <cell r="H1112">
            <v>96991.134729889993</v>
          </cell>
          <cell r="I1112">
            <v>0</v>
          </cell>
          <cell r="J1112">
            <v>99297.158810990106</v>
          </cell>
          <cell r="K1112">
            <v>0</v>
          </cell>
          <cell r="L1112">
            <v>644094.54077930003</v>
          </cell>
          <cell r="M1112">
            <v>18146.050824220001</v>
          </cell>
          <cell r="N1112">
            <v>646400.56486040005</v>
          </cell>
          <cell r="O1112">
            <v>18146.050824220001</v>
          </cell>
          <cell r="P1112">
            <v>603711.25465741998</v>
          </cell>
          <cell r="Q1112">
            <v>18131.575299569999</v>
          </cell>
          <cell r="R1112">
            <v>606017.27873851999</v>
          </cell>
          <cell r="S1112">
            <v>18131.575299569999</v>
          </cell>
          <cell r="T1112">
            <v>0</v>
          </cell>
          <cell r="U1112">
            <v>99297.158810990106</v>
          </cell>
          <cell r="V1112">
            <v>111.60138702001132</v>
          </cell>
          <cell r="W1112">
            <v>25</v>
          </cell>
          <cell r="X1112">
            <v>9.6931790892535332</v>
          </cell>
          <cell r="Y1112">
            <v>-0.14012718632272936</v>
          </cell>
          <cell r="AE1112">
            <v>212073.42613169001</v>
          </cell>
          <cell r="AF1112">
            <v>255.17635454999981</v>
          </cell>
          <cell r="AG1112">
            <v>5.9421764295140918</v>
          </cell>
          <cell r="AH1112">
            <v>5.51745947481146</v>
          </cell>
          <cell r="AI1112">
            <v>-0.61440217563806243</v>
          </cell>
          <cell r="AJ1112">
            <v>-0.50660910977493079</v>
          </cell>
          <cell r="AK1112">
            <v>335523.77099832002</v>
          </cell>
          <cell r="AL1112">
            <v>1059.4877089000074</v>
          </cell>
          <cell r="AM1112">
            <v>11.066385117656012</v>
          </cell>
          <cell r="AN1112">
            <v>2.6590044265361712E-2</v>
          </cell>
          <cell r="AO1112">
            <v>-0.2107745837058701</v>
          </cell>
          <cell r="AP1112">
            <v>664546.6156846201</v>
          </cell>
          <cell r="AQ1112">
            <v>1474.6008621400688</v>
          </cell>
          <cell r="AR1112">
            <v>9.2601355988020941</v>
          </cell>
        </row>
        <row r="1113">
          <cell r="A1113">
            <v>45107</v>
          </cell>
          <cell r="B1113">
            <v>318978.30364792002</v>
          </cell>
          <cell r="C1113">
            <v>17058.9805041</v>
          </cell>
          <cell r="D1113">
            <v>210308.16487487001</v>
          </cell>
          <cell r="E1113">
            <v>759.37977474000002</v>
          </cell>
          <cell r="F1113">
            <v>17735.626677740001</v>
          </cell>
          <cell r="G1113">
            <v>0</v>
          </cell>
          <cell r="H1113">
            <v>97286.438942499997</v>
          </cell>
          <cell r="I1113">
            <v>0</v>
          </cell>
          <cell r="J1113">
            <v>99560.516063187199</v>
          </cell>
          <cell r="K1113">
            <v>0</v>
          </cell>
          <cell r="L1113">
            <v>644308.53414302994</v>
          </cell>
          <cell r="M1113">
            <v>17818.360278839999</v>
          </cell>
          <cell r="N1113">
            <v>646582.61126371694</v>
          </cell>
          <cell r="O1113">
            <v>17818.360278839999</v>
          </cell>
          <cell r="P1113">
            <v>604191.77782353002</v>
          </cell>
          <cell r="Q1113">
            <v>17804.040925109999</v>
          </cell>
          <cell r="R1113">
            <v>606465.85494421702</v>
          </cell>
          <cell r="S1113">
            <v>17804.040925109999</v>
          </cell>
          <cell r="T1113">
            <v>0</v>
          </cell>
          <cell r="U1113">
            <v>99560.516063187199</v>
          </cell>
          <cell r="V1113">
            <v>263.35725219709275</v>
          </cell>
          <cell r="W1113">
            <v>26</v>
          </cell>
          <cell r="X1113">
            <v>9.5700113239945779</v>
          </cell>
          <cell r="Y1113">
            <v>-0.12316776525895534</v>
          </cell>
          <cell r="AE1113">
            <v>211067.54464961</v>
          </cell>
          <cell r="AF1113">
            <v>-1005.8814820800035</v>
          </cell>
          <cell r="AG1113">
            <v>5.2044072203510297</v>
          </cell>
          <cell r="AH1113">
            <v>4.7796902656483979</v>
          </cell>
          <cell r="AI1113">
            <v>-0.7377692091630621</v>
          </cell>
          <cell r="AJ1113">
            <v>-0.52228266440565962</v>
          </cell>
          <cell r="AK1113">
            <v>336037.28415202</v>
          </cell>
          <cell r="AL1113">
            <v>513.51315369998338</v>
          </cell>
          <cell r="AM1113">
            <v>10.876892298792811</v>
          </cell>
          <cell r="AN1113">
            <v>-0.1894928188632008</v>
          </cell>
          <cell r="AO1113">
            <v>-0.33158885451998543</v>
          </cell>
          <cell r="AP1113">
            <v>664400.97154255689</v>
          </cell>
          <cell r="AQ1113">
            <v>-145.64414206321817</v>
          </cell>
          <cell r="AR1113">
            <v>8.9203011743077809</v>
          </cell>
        </row>
        <row r="1114">
          <cell r="A1114">
            <v>45114</v>
          </cell>
          <cell r="B1114">
            <v>319238.96826857998</v>
          </cell>
          <cell r="C1114">
            <v>16991.71991475</v>
          </cell>
          <cell r="D1114">
            <v>209846.54211857001</v>
          </cell>
          <cell r="E1114">
            <v>761.15246930000001</v>
          </cell>
          <cell r="F1114">
            <v>17665.4668862</v>
          </cell>
          <cell r="G1114">
            <v>0</v>
          </cell>
          <cell r="H1114">
            <v>97291.411811760001</v>
          </cell>
          <cell r="I1114">
            <v>0</v>
          </cell>
          <cell r="J1114">
            <v>99565.488932447202</v>
          </cell>
          <cell r="K1114">
            <v>0</v>
          </cell>
          <cell r="L1114">
            <v>644042.38908511004</v>
          </cell>
          <cell r="M1114">
            <v>17752.872384049999</v>
          </cell>
          <cell r="N1114">
            <v>646316.46620579704</v>
          </cell>
          <cell r="O1114">
            <v>17752.872384049999</v>
          </cell>
          <cell r="P1114">
            <v>603247.30168412998</v>
          </cell>
          <cell r="Q1114">
            <v>17738.510595799999</v>
          </cell>
          <cell r="R1114">
            <v>605521.37880481698</v>
          </cell>
          <cell r="S1114">
            <v>17738.510595799999</v>
          </cell>
          <cell r="T1114">
            <v>0</v>
          </cell>
          <cell r="U1114">
            <v>99565.488932447202</v>
          </cell>
          <cell r="V1114">
            <v>4.9728692600037903</v>
          </cell>
          <cell r="W1114">
            <v>27</v>
          </cell>
          <cell r="X1114">
            <v>9.4517711365950561</v>
          </cell>
          <cell r="Y1114">
            <v>-0.1182401873995218</v>
          </cell>
          <cell r="Z1114">
            <v>-0.1182401873995218</v>
          </cell>
          <cell r="AE1114">
            <v>210607.69458787001</v>
          </cell>
          <cell r="AF1114">
            <v>-459.85006173999864</v>
          </cell>
          <cell r="AG1114">
            <v>5.1065851350371076</v>
          </cell>
          <cell r="AI1114">
            <v>-9.7822085313922003E-2</v>
          </cell>
          <cell r="AJ1114">
            <v>-0.4972749979257628</v>
          </cell>
          <cell r="AK1114">
            <v>336230.68818333</v>
          </cell>
          <cell r="AL1114">
            <v>193.40403130999766</v>
          </cell>
          <cell r="AM1114">
            <v>10.760579461505216</v>
          </cell>
          <cell r="AN1114">
            <v>-0.11631283728759456</v>
          </cell>
          <cell r="AO1114">
            <v>-0.16928538599360721</v>
          </cell>
          <cell r="AP1114">
            <v>664069.33858984709</v>
          </cell>
          <cell r="AQ1114">
            <v>-331.6329527097987</v>
          </cell>
          <cell r="AR1114">
            <v>8.8125614407755819</v>
          </cell>
        </row>
        <row r="1115">
          <cell r="A1115">
            <v>45121</v>
          </cell>
          <cell r="B1115">
            <v>319821.60707556998</v>
          </cell>
          <cell r="C1115">
            <v>16576.164354</v>
          </cell>
          <cell r="D1115">
            <v>209964.03362609999</v>
          </cell>
          <cell r="E1115">
            <v>756.49238257000002</v>
          </cell>
          <cell r="F1115">
            <v>17702.814903629998</v>
          </cell>
          <cell r="G1115">
            <v>0</v>
          </cell>
          <cell r="H1115">
            <v>97371.717483119995</v>
          </cell>
          <cell r="I1115">
            <v>0</v>
          </cell>
          <cell r="J1115">
            <v>99645.794603807197</v>
          </cell>
          <cell r="K1115">
            <v>0</v>
          </cell>
          <cell r="L1115">
            <v>644860.17308841995</v>
          </cell>
          <cell r="M1115">
            <v>17332.656736569999</v>
          </cell>
          <cell r="N1115">
            <v>647134.25020910695</v>
          </cell>
          <cell r="O1115">
            <v>17332.656736569999</v>
          </cell>
          <cell r="P1115">
            <v>604179.98071460996</v>
          </cell>
          <cell r="Q1115">
            <v>17318.63997729</v>
          </cell>
          <cell r="R1115">
            <v>606454.05783529696</v>
          </cell>
          <cell r="S1115">
            <v>17318.63997729</v>
          </cell>
          <cell r="T1115">
            <v>0</v>
          </cell>
          <cell r="U1115">
            <v>99645.794603807197</v>
          </cell>
          <cell r="V1115">
            <v>80.305671359994449</v>
          </cell>
          <cell r="W1115">
            <v>28</v>
          </cell>
          <cell r="X1115">
            <v>9.2778673179580551</v>
          </cell>
          <cell r="Y1115">
            <v>-0.173903818637001</v>
          </cell>
          <cell r="Z1115">
            <v>-0.173903818637001</v>
          </cell>
          <cell r="AE1115">
            <v>210720.52600866999</v>
          </cell>
          <cell r="AF1115">
            <v>112.83142079997924</v>
          </cell>
          <cell r="AG1115">
            <v>4.7695716922650888</v>
          </cell>
          <cell r="AI1115">
            <v>-0.33701344277201883</v>
          </cell>
          <cell r="AJ1115">
            <v>-0.44579187723159636</v>
          </cell>
          <cell r="AK1115">
            <v>336397.77142956998</v>
          </cell>
          <cell r="AL1115">
            <v>167.08324623998487</v>
          </cell>
          <cell r="AM1115">
            <v>10.42424394283843</v>
          </cell>
          <cell r="AN1115">
            <v>-0.33633551866678602</v>
          </cell>
          <cell r="AO1115">
            <v>-0.15388778263805492</v>
          </cell>
          <cell r="AP1115">
            <v>664466.90694567689</v>
          </cell>
          <cell r="AQ1115">
            <v>397.5683558298042</v>
          </cell>
          <cell r="AR1115">
            <v>8.5073461084512587</v>
          </cell>
        </row>
        <row r="1116">
          <cell r="A1116">
            <v>45128</v>
          </cell>
          <cell r="B1116">
            <v>320036.46338422998</v>
          </cell>
          <cell r="C1116">
            <v>15897.18120318</v>
          </cell>
          <cell r="D1116">
            <v>210139.43974236</v>
          </cell>
          <cell r="E1116">
            <v>742.04673026</v>
          </cell>
          <cell r="F1116">
            <v>17725.968361520001</v>
          </cell>
          <cell r="G1116">
            <v>0</v>
          </cell>
          <cell r="H1116">
            <v>97412.604594400007</v>
          </cell>
          <cell r="I1116">
            <v>0</v>
          </cell>
          <cell r="J1116">
            <v>99686.681715087194</v>
          </cell>
          <cell r="K1116">
            <v>0</v>
          </cell>
          <cell r="L1116">
            <v>645314.47608250997</v>
          </cell>
          <cell r="M1116">
            <v>16639.227933440001</v>
          </cell>
          <cell r="N1116">
            <v>647588.55320319696</v>
          </cell>
          <cell r="O1116">
            <v>16639.227933440001</v>
          </cell>
          <cell r="P1116">
            <v>604608.89122282004</v>
          </cell>
          <cell r="Q1116">
            <v>16625.61536467</v>
          </cell>
          <cell r="R1116">
            <v>606882.96834350703</v>
          </cell>
          <cell r="S1116">
            <v>16625.61536467</v>
          </cell>
          <cell r="T1116">
            <v>0</v>
          </cell>
          <cell r="U1116">
            <v>99686.681715087194</v>
          </cell>
          <cell r="V1116">
            <v>40.887111279997043</v>
          </cell>
          <cell r="W1116">
            <v>29</v>
          </cell>
          <cell r="X1116">
            <v>9.0935775945808643</v>
          </cell>
          <cell r="Y1116">
            <v>10.074999999999999</v>
          </cell>
          <cell r="Z1116">
            <v>-0.18428972337719074</v>
          </cell>
          <cell r="AE1116">
            <v>210881.48647261999</v>
          </cell>
          <cell r="AF1116">
            <v>160.96046395000303</v>
          </cell>
          <cell r="AG1116">
            <v>4.4529710838000511</v>
          </cell>
          <cell r="AH1116">
            <v>7.3</v>
          </cell>
          <cell r="AI1116">
            <v>-0.31660060846503768</v>
          </cell>
          <cell r="AJ1116">
            <v>-0.4207215042704206</v>
          </cell>
          <cell r="AK1116">
            <v>335933.64458740997</v>
          </cell>
          <cell r="AL1116">
            <v>-464.12684216001071</v>
          </cell>
          <cell r="AM1116">
            <v>9.8945750414080322</v>
          </cell>
          <cell r="AN1116">
            <v>-0.52966890143039791</v>
          </cell>
          <cell r="AO1116">
            <v>-0.29295251906199482</v>
          </cell>
          <cell r="AP1116">
            <v>664227.78113663697</v>
          </cell>
          <cell r="AQ1116">
            <v>-239.12580903992057</v>
          </cell>
          <cell r="AR1116">
            <v>8.1069753645911078</v>
          </cell>
        </row>
        <row r="1117">
          <cell r="A1117">
            <v>45135</v>
          </cell>
          <cell r="B1117">
            <v>319706.08775473002</v>
          </cell>
          <cell r="C1117">
            <v>15801.28370208</v>
          </cell>
          <cell r="D1117">
            <v>209332.56726407999</v>
          </cell>
          <cell r="E1117">
            <v>742.52792909000004</v>
          </cell>
          <cell r="F1117">
            <v>17830.869950069999</v>
          </cell>
          <cell r="G1117">
            <v>0</v>
          </cell>
          <cell r="H1117">
            <v>97641.482707579999</v>
          </cell>
          <cell r="I1117">
            <v>0</v>
          </cell>
          <cell r="J1117">
            <v>99882.966634882207</v>
          </cell>
          <cell r="K1117">
            <v>0</v>
          </cell>
          <cell r="L1117">
            <v>644511.00767645997</v>
          </cell>
          <cell r="M1117">
            <v>16543.81163117</v>
          </cell>
          <cell r="N1117">
            <v>646752.49160376203</v>
          </cell>
          <cell r="O1117">
            <v>16543.81163117</v>
          </cell>
          <cell r="P1117">
            <v>604876.24975535006</v>
          </cell>
          <cell r="Q1117">
            <v>16530.363213389999</v>
          </cell>
          <cell r="R1117">
            <v>607117.733682652</v>
          </cell>
          <cell r="S1117">
            <v>16530.363213389999</v>
          </cell>
          <cell r="T1117">
            <v>0</v>
          </cell>
          <cell r="U1117">
            <v>99882.966634882207</v>
          </cell>
          <cell r="V1117">
            <v>196.28491979501268</v>
          </cell>
          <cell r="W1117">
            <v>30</v>
          </cell>
          <cell r="X1117">
            <v>8.7274257408422926</v>
          </cell>
          <cell r="Z1117">
            <v>-0.36615185373857173</v>
          </cell>
          <cell r="AE1117">
            <v>210075.09519316998</v>
          </cell>
          <cell r="AF1117">
            <v>-806.39127945000655</v>
          </cell>
          <cell r="AG1117">
            <v>3.6027157014515012</v>
          </cell>
          <cell r="AH1117">
            <v>-0.85025538234854992</v>
          </cell>
          <cell r="AI1117">
            <v>-0.85025538234854992</v>
          </cell>
          <cell r="AJ1117">
            <v>-0.46789214561251813</v>
          </cell>
          <cell r="AK1117">
            <v>335507.37145681004</v>
          </cell>
          <cell r="AL1117">
            <v>-426.27313059993321</v>
          </cell>
          <cell r="AM1117">
            <v>9.5637454709100354</v>
          </cell>
          <cell r="AN1117">
            <v>-0.33082957049799688</v>
          </cell>
          <cell r="AO1117">
            <v>-0.32828670697069384</v>
          </cell>
          <cell r="AP1117">
            <v>663296.30323493201</v>
          </cell>
          <cell r="AQ1117">
            <v>-931.47790170495864</v>
          </cell>
          <cell r="AR1117">
            <v>7.6013987373008405</v>
          </cell>
        </row>
        <row r="1118">
          <cell r="A1118">
            <v>45142</v>
          </cell>
          <cell r="B1118">
            <v>319657.94226153998</v>
          </cell>
          <cell r="C1118">
            <v>16269.34429626</v>
          </cell>
          <cell r="D1118">
            <v>209358.29877676</v>
          </cell>
          <cell r="E1118">
            <v>743.40020836999997</v>
          </cell>
          <cell r="F1118">
            <v>17859.910471710002</v>
          </cell>
          <cell r="G1118">
            <v>0</v>
          </cell>
          <cell r="H1118">
            <v>97804.378055590001</v>
          </cell>
          <cell r="I1118">
            <v>0</v>
          </cell>
          <cell r="J1118">
            <v>100045.86198289201</v>
          </cell>
          <cell r="K1118">
            <v>0</v>
          </cell>
          <cell r="L1118">
            <v>644680.52956559998</v>
          </cell>
          <cell r="M1118">
            <v>17012.744504630002</v>
          </cell>
          <cell r="N1118">
            <v>646922.01349290204</v>
          </cell>
          <cell r="O1118">
            <v>17012.744504630002</v>
          </cell>
          <cell r="P1118">
            <v>603830.64706958004</v>
          </cell>
          <cell r="Q1118">
            <v>16999.793778169998</v>
          </cell>
          <cell r="R1118">
            <v>606072.13099688198</v>
          </cell>
          <cell r="S1118">
            <v>16999.793778169998</v>
          </cell>
          <cell r="T1118">
            <v>0</v>
          </cell>
          <cell r="U1118">
            <v>100045.86198289201</v>
          </cell>
          <cell r="V1118">
            <v>162.89534800979891</v>
          </cell>
          <cell r="W1118">
            <v>31</v>
          </cell>
          <cell r="X1118">
            <v>8.7739742636805005</v>
          </cell>
          <cell r="Z1118">
            <v>4.6548522838207873E-2</v>
          </cell>
          <cell r="AE1118">
            <v>210101.69898513</v>
          </cell>
          <cell r="AF1118">
            <v>26.603791960020317</v>
          </cell>
          <cell r="AG1118">
            <v>3.6003304903703395</v>
          </cell>
          <cell r="AH1118">
            <v>-2.3852110811617422E-3</v>
          </cell>
          <cell r="AI1118">
            <v>-2.3852110811617422E-3</v>
          </cell>
          <cell r="AJ1118">
            <v>-0.32081534599613803</v>
          </cell>
          <cell r="AK1118">
            <v>335927.28655779996</v>
          </cell>
          <cell r="AL1118">
            <v>419.91510098992148</v>
          </cell>
          <cell r="AM1118">
            <v>9.5054814132058567</v>
          </cell>
          <cell r="AN1118">
            <v>-5.826405770417864E-2</v>
          </cell>
          <cell r="AO1118">
            <v>-0.31377451207483986</v>
          </cell>
          <cell r="AP1118">
            <v>663934.75799753203</v>
          </cell>
          <cell r="AQ1118">
            <v>638.45476260001305</v>
          </cell>
          <cell r="AR1118">
            <v>7.5839664984427912</v>
          </cell>
        </row>
        <row r="1119">
          <cell r="A1119">
            <v>45149</v>
          </cell>
          <cell r="B1119">
            <v>318615.99819234997</v>
          </cell>
          <cell r="C1119">
            <v>15730.80278061</v>
          </cell>
          <cell r="D1119">
            <v>210107.89679857</v>
          </cell>
          <cell r="E1119">
            <v>742.98356664000005</v>
          </cell>
          <cell r="F1119">
            <v>17852.57541257</v>
          </cell>
          <cell r="G1119">
            <v>0</v>
          </cell>
          <cell r="H1119">
            <v>97850.607295049995</v>
          </cell>
          <cell r="I1119">
            <v>0</v>
          </cell>
          <cell r="J1119">
            <v>100092.091222352</v>
          </cell>
          <cell r="K1119">
            <v>0</v>
          </cell>
          <cell r="L1119">
            <v>644427.07769853994</v>
          </cell>
          <cell r="M1119">
            <v>16473.786347249999</v>
          </cell>
          <cell r="N1119">
            <v>646668.56162584201</v>
          </cell>
          <cell r="O1119">
            <v>16473.786347249999</v>
          </cell>
          <cell r="P1119">
            <v>603302.26532719994</v>
          </cell>
          <cell r="Q1119">
            <v>16461.17032782</v>
          </cell>
          <cell r="R1119">
            <v>605543.74925450201</v>
          </cell>
          <cell r="S1119">
            <v>16461.17032782</v>
          </cell>
          <cell r="T1119">
            <v>0</v>
          </cell>
          <cell r="U1119">
            <v>100092.091222352</v>
          </cell>
          <cell r="V1119">
            <v>46.229239459993551</v>
          </cell>
          <cell r="W1119">
            <v>32</v>
          </cell>
          <cell r="X1119">
            <v>8.5870127655152402</v>
          </cell>
          <cell r="Y1119">
            <v>9.77</v>
          </cell>
          <cell r="Z1119">
            <v>-0.18696149816526031</v>
          </cell>
          <cell r="AE1119">
            <v>210850.88036521</v>
          </cell>
          <cell r="AF1119">
            <v>749.18138008000096</v>
          </cell>
          <cell r="AG1119">
            <v>3.5467536857156006</v>
          </cell>
          <cell r="AH1119">
            <v>-5.3576804654738908E-2</v>
          </cell>
          <cell r="AI1119">
            <v>-5.3576804654738908E-2</v>
          </cell>
          <cell r="AJ1119">
            <v>-0.31196628986430142</v>
          </cell>
          <cell r="AK1119">
            <v>334346.80097295996</v>
          </cell>
          <cell r="AL1119">
            <v>-1580.4855848400039</v>
          </cell>
          <cell r="AM1119">
            <v>9.224691094203493</v>
          </cell>
          <cell r="AN1119">
            <v>-0.28079031900236373</v>
          </cell>
          <cell r="AO1119">
            <v>-0.29988821215873429</v>
          </cell>
          <cell r="AP1119">
            <v>663142.34797309199</v>
          </cell>
          <cell r="AQ1119">
            <v>-792.41002444003243</v>
          </cell>
          <cell r="AR1119">
            <v>7.3836564197919756</v>
          </cell>
        </row>
        <row r="1120">
          <cell r="A1120">
            <v>45156</v>
          </cell>
          <cell r="B1120">
            <v>318599.25845344999</v>
          </cell>
          <cell r="C1120">
            <v>16771.111224780001</v>
          </cell>
          <cell r="D1120">
            <v>210049.21930231</v>
          </cell>
          <cell r="E1120">
            <v>764.86904888000004</v>
          </cell>
          <cell r="F1120">
            <v>17932.953321100002</v>
          </cell>
          <cell r="G1120">
            <v>0</v>
          </cell>
          <cell r="H1120">
            <v>98051.064223289999</v>
          </cell>
          <cell r="I1120">
            <v>0</v>
          </cell>
          <cell r="J1120">
            <v>100292.548150592</v>
          </cell>
          <cell r="K1120">
            <v>0</v>
          </cell>
          <cell r="L1120">
            <v>644632.49530015001</v>
          </cell>
          <cell r="M1120">
            <v>17535.98027366</v>
          </cell>
          <cell r="N1120">
            <v>646873.97922745196</v>
          </cell>
          <cell r="O1120">
            <v>17535.98027366</v>
          </cell>
          <cell r="P1120">
            <v>603595.28925509006</v>
          </cell>
          <cell r="Q1120">
            <v>17522.88598721</v>
          </cell>
          <cell r="R1120">
            <v>605836.773182392</v>
          </cell>
          <cell r="S1120">
            <v>17522.88598721</v>
          </cell>
          <cell r="T1120">
            <v>0</v>
          </cell>
          <cell r="U1120">
            <v>100292.548150592</v>
          </cell>
          <cell r="V1120">
            <v>200.45692824000434</v>
          </cell>
          <cell r="W1120">
            <v>33</v>
          </cell>
          <cell r="X1120">
            <v>8.6139714963628933</v>
          </cell>
          <cell r="Y1120">
            <v>2.6958730847653101E-2</v>
          </cell>
          <cell r="Z1120">
            <v>2.6958730847653101E-2</v>
          </cell>
          <cell r="AE1120">
            <v>210814.08835119</v>
          </cell>
          <cell r="AF1120">
            <v>-36.792014020000352</v>
          </cell>
          <cell r="AG1120">
            <v>3.1507040030824385</v>
          </cell>
          <cell r="AH1120">
            <v>-0.39604968263316209</v>
          </cell>
          <cell r="AI1120">
            <v>-0.39604968263316209</v>
          </cell>
          <cell r="AJ1120">
            <v>-0.32377353783653007</v>
          </cell>
          <cell r="AK1120">
            <v>335370.36967822997</v>
          </cell>
          <cell r="AL1120">
            <v>1023.5687052700086</v>
          </cell>
          <cell r="AM1120">
            <v>9.0441806545356656</v>
          </cell>
          <cell r="AN1120">
            <v>-0.18051043966782743</v>
          </cell>
          <cell r="AO1120">
            <v>-0.21259859671809167</v>
          </cell>
          <cell r="AP1120">
            <v>664409.959501112</v>
          </cell>
          <cell r="AQ1120">
            <v>1267.6115280200029</v>
          </cell>
          <cell r="AR1120">
            <v>7.1740173896740913</v>
          </cell>
        </row>
        <row r="1121">
          <cell r="A1121">
            <v>45163</v>
          </cell>
          <cell r="B1121">
            <v>318416.22908864002</v>
          </cell>
          <cell r="C1121">
            <v>16595.146267029999</v>
          </cell>
          <cell r="D1121">
            <v>209579.79703658001</v>
          </cell>
          <cell r="E1121">
            <v>783.85264185999995</v>
          </cell>
          <cell r="F1121">
            <v>17991.810967599999</v>
          </cell>
          <cell r="G1121">
            <v>0</v>
          </cell>
          <cell r="H1121">
            <v>98210.08698516</v>
          </cell>
          <cell r="I1121">
            <v>0</v>
          </cell>
          <cell r="J1121">
            <v>100451.570912462</v>
          </cell>
          <cell r="K1121">
            <v>0</v>
          </cell>
          <cell r="L1121">
            <v>644197.92407797999</v>
          </cell>
          <cell r="M1121">
            <v>17378.99890889</v>
          </cell>
          <cell r="N1121">
            <v>646439.40800528205</v>
          </cell>
          <cell r="O1121">
            <v>17378.99890889</v>
          </cell>
          <cell r="P1121">
            <v>604178.10239439004</v>
          </cell>
          <cell r="Q1121">
            <v>17366.608178539998</v>
          </cell>
          <cell r="R1121">
            <v>606419.58632169198</v>
          </cell>
          <cell r="S1121">
            <v>17366.608178539998</v>
          </cell>
          <cell r="T1121">
            <v>0</v>
          </cell>
          <cell r="U1121">
            <v>100451.570912462</v>
          </cell>
          <cell r="V1121">
            <v>159.02276187000098</v>
          </cell>
          <cell r="W1121">
            <v>34</v>
          </cell>
          <cell r="X1121">
            <v>8.4728584572153949</v>
          </cell>
          <cell r="Y1121">
            <v>-0.1411130391474984</v>
          </cell>
          <cell r="Z1121">
            <v>-0.1411130391474984</v>
          </cell>
          <cell r="AE1121">
            <v>210363.64967844001</v>
          </cell>
          <cell r="AF1121">
            <v>-450.43867274999502</v>
          </cell>
          <cell r="AG1121">
            <v>2.5398021431998359</v>
          </cell>
          <cell r="AH1121">
            <v>-0.61090185988260259</v>
          </cell>
          <cell r="AI1121">
            <v>-0.61090185988260259</v>
          </cell>
          <cell r="AJ1121">
            <v>-0.38263378812004306</v>
          </cell>
          <cell r="AK1121">
            <v>335011.37535567</v>
          </cell>
          <cell r="AL1121">
            <v>-358.9943225599709</v>
          </cell>
          <cell r="AM1121">
            <v>8.8197891647580065</v>
          </cell>
          <cell r="AN1121">
            <v>-0.2243914897776591</v>
          </cell>
          <cell r="AO1121">
            <v>-0.18598907653800723</v>
          </cell>
          <cell r="AP1121">
            <v>663818.406914172</v>
          </cell>
          <cell r="AQ1121">
            <v>-591.55258694000077</v>
          </cell>
          <cell r="AR1121">
            <v>6.8284375049954633</v>
          </cell>
        </row>
        <row r="1122">
          <cell r="A1122">
            <v>45170</v>
          </cell>
          <cell r="B1122">
            <v>319474.00982921</v>
          </cell>
          <cell r="C1122">
            <v>16065.4855659</v>
          </cell>
          <cell r="D1122">
            <v>209947.92501186999</v>
          </cell>
          <cell r="E1122">
            <v>771.00762589999999</v>
          </cell>
          <cell r="F1122">
            <v>18079.51159197</v>
          </cell>
          <cell r="G1122">
            <v>0</v>
          </cell>
          <cell r="H1122">
            <v>98536.623658359997</v>
          </cell>
          <cell r="I1122">
            <v>0</v>
          </cell>
          <cell r="J1122">
            <v>100778.107585662</v>
          </cell>
          <cell r="K1122">
            <v>0</v>
          </cell>
          <cell r="L1122">
            <v>646038.07009140996</v>
          </cell>
          <cell r="M1122">
            <v>16836.4931918</v>
          </cell>
          <cell r="N1122">
            <v>648279.55401871202</v>
          </cell>
          <cell r="O1122">
            <v>16836.4931918</v>
          </cell>
          <cell r="P1122">
            <v>605177.38654695998</v>
          </cell>
          <cell r="Q1122">
            <v>16824.266215600001</v>
          </cell>
          <cell r="R1122">
            <v>607418.87047426205</v>
          </cell>
          <cell r="S1122">
            <v>16824.266215600001</v>
          </cell>
          <cell r="T1122">
            <v>0</v>
          </cell>
          <cell r="U1122">
            <v>100778.107585662</v>
          </cell>
          <cell r="V1122">
            <v>326.53667319999659</v>
          </cell>
          <cell r="W1122">
            <v>35</v>
          </cell>
          <cell r="X1122">
            <v>8.4628804535501985</v>
          </cell>
          <cell r="Y1122">
            <v>-9.978003665196411E-3</v>
          </cell>
          <cell r="Z1122">
            <v>-9.978003665196411E-3</v>
          </cell>
          <cell r="AA1122">
            <v>8.2944071722132122</v>
          </cell>
          <cell r="AE1122">
            <v>210718.93263776999</v>
          </cell>
          <cell r="AF1122">
            <v>355.28295932998299</v>
          </cell>
          <cell r="AG1122">
            <v>2.3271981964791451</v>
          </cell>
          <cell r="AH1122">
            <v>-0.21260394672069083</v>
          </cell>
          <cell r="AI1122">
            <v>-0.21260394672069083</v>
          </cell>
          <cell r="AJ1122">
            <v>-0.25510350099447121</v>
          </cell>
          <cell r="AK1122">
            <v>335539.49539510999</v>
          </cell>
          <cell r="AL1122">
            <v>528.12003943999298</v>
          </cell>
          <cell r="AM1122">
            <v>8.591366172161699</v>
          </cell>
          <cell r="AN1122">
            <v>-0.22842299259630749</v>
          </cell>
          <cell r="AO1122">
            <v>-0.22852881026103944</v>
          </cell>
          <cell r="AP1122">
            <v>647036.535618542</v>
          </cell>
          <cell r="AQ1122">
            <v>0</v>
          </cell>
          <cell r="AR1122">
            <v>3.7406862358355397</v>
          </cell>
        </row>
        <row r="1123">
          <cell r="A1123">
            <v>45177</v>
          </cell>
          <cell r="B1123">
            <v>319897.57210390002</v>
          </cell>
          <cell r="C1123">
            <v>15747.32497363</v>
          </cell>
          <cell r="D1123">
            <v>209505.34450978</v>
          </cell>
          <cell r="E1123">
            <v>757.40756543999998</v>
          </cell>
          <cell r="F1123">
            <v>18091.620198109998</v>
          </cell>
          <cell r="G1123">
            <v>0</v>
          </cell>
          <cell r="H1123">
            <v>98631.85250922</v>
          </cell>
          <cell r="I1123">
            <v>0</v>
          </cell>
          <cell r="J1123">
            <v>100825.659673442</v>
          </cell>
          <cell r="K1123">
            <v>0</v>
          </cell>
          <cell r="L1123">
            <v>646126.38932100998</v>
          </cell>
          <cell r="M1123">
            <v>16504.732539069999</v>
          </cell>
          <cell r="N1123">
            <v>648320.19648523198</v>
          </cell>
          <cell r="O1123">
            <v>16504.732539069999</v>
          </cell>
          <cell r="P1123">
            <v>604927.82882896997</v>
          </cell>
          <cell r="Q1123">
            <v>16494.428034109998</v>
          </cell>
          <cell r="R1123">
            <v>607121.63599319197</v>
          </cell>
          <cell r="S1123">
            <v>16494.428034109998</v>
          </cell>
          <cell r="T1123">
            <v>0</v>
          </cell>
          <cell r="U1123">
            <v>100825.659673442</v>
          </cell>
          <cell r="V1123">
            <v>47.552087780000875</v>
          </cell>
          <cell r="W1123">
            <v>36</v>
          </cell>
          <cell r="X1123">
            <v>8.3238152942788872</v>
          </cell>
          <cell r="Y1123">
            <v>-0.13906515927131124</v>
          </cell>
          <cell r="Z1123">
            <v>-0.13906515927131124</v>
          </cell>
          <cell r="AE1123">
            <v>210262.75207521999</v>
          </cell>
          <cell r="AF1123">
            <v>-456.18056254999829</v>
          </cell>
          <cell r="AG1123">
            <v>1.9445835855095766</v>
          </cell>
          <cell r="AI1123">
            <v>-0.3826146109695685</v>
          </cell>
          <cell r="AJ1123">
            <v>-0.33114938097215257</v>
          </cell>
          <cell r="AK1123">
            <v>335644.89707753004</v>
          </cell>
          <cell r="AL1123">
            <v>105.40168242005166</v>
          </cell>
          <cell r="AM1123">
            <v>8.4814307212231199</v>
          </cell>
          <cell r="AN1123">
            <v>-0.10993545093857904</v>
          </cell>
          <cell r="AO1123">
            <v>-0.18581509324509327</v>
          </cell>
          <cell r="AP1123">
            <v>646733.30882619205</v>
          </cell>
          <cell r="AQ1123">
            <v>0</v>
          </cell>
          <cell r="AR1123">
            <v>3.5402288361241716</v>
          </cell>
        </row>
        <row r="1124">
          <cell r="A1124">
            <v>45184</v>
          </cell>
          <cell r="B1124">
            <v>320519.62313799001</v>
          </cell>
          <cell r="C1124">
            <v>15208.38627585</v>
          </cell>
          <cell r="D1124">
            <v>209942.16110083001</v>
          </cell>
          <cell r="E1124">
            <v>744.95976227000006</v>
          </cell>
          <cell r="F1124">
            <v>18149.21346476</v>
          </cell>
          <cell r="G1124">
            <v>0</v>
          </cell>
          <cell r="H1124">
            <v>98789.466972680006</v>
          </cell>
          <cell r="I1124">
            <v>0</v>
          </cell>
          <cell r="J1124">
            <v>100983.27413690199</v>
          </cell>
          <cell r="K1124">
            <v>0</v>
          </cell>
          <cell r="L1124">
            <v>647400.46467626002</v>
          </cell>
          <cell r="M1124">
            <v>15953.34603812</v>
          </cell>
          <cell r="N1124">
            <v>649594.27184048202</v>
          </cell>
          <cell r="O1124">
            <v>15953.34603812</v>
          </cell>
          <cell r="P1124">
            <v>606118.32541821001</v>
          </cell>
          <cell r="Q1124">
            <v>15943.25721518</v>
          </cell>
          <cell r="R1124">
            <v>608312.13258243201</v>
          </cell>
          <cell r="S1124">
            <v>15943.25721518</v>
          </cell>
          <cell r="T1124">
            <v>0</v>
          </cell>
          <cell r="U1124">
            <v>100983.27413690199</v>
          </cell>
          <cell r="V1124">
            <v>157.61446345999138</v>
          </cell>
          <cell r="W1124">
            <v>37</v>
          </cell>
          <cell r="X1124">
            <v>8.2309464945394808</v>
          </cell>
          <cell r="Y1124">
            <v>-9.2868799739406427E-2</v>
          </cell>
          <cell r="Z1124">
            <v>-9.2868799739406427E-2</v>
          </cell>
          <cell r="AE1124">
            <v>210687.12086310002</v>
          </cell>
          <cell r="AF1124">
            <v>424.3687878800265</v>
          </cell>
          <cell r="AG1124">
            <v>1.7204359381211276</v>
          </cell>
          <cell r="AI1124">
            <v>-0.22414764738844895</v>
          </cell>
          <cell r="AJ1124">
            <v>-0.36526354951889461</v>
          </cell>
          <cell r="AK1124">
            <v>335728.00941384002</v>
          </cell>
          <cell r="AL1124">
            <v>83.112336309975944</v>
          </cell>
          <cell r="AM1124">
            <v>7.8510972748895256</v>
          </cell>
          <cell r="AN1124">
            <v>-0.63033344633359434</v>
          </cell>
          <cell r="AO1124">
            <v>-0.29827084491153499</v>
          </cell>
          <cell r="AP1124">
            <v>647398.40441384201</v>
          </cell>
          <cell r="AQ1124">
            <v>0</v>
          </cell>
          <cell r="AR1124">
            <v>3.1413059060325708</v>
          </cell>
        </row>
        <row r="1125">
          <cell r="A1125">
            <v>45191</v>
          </cell>
          <cell r="B1125">
            <v>320462.78741897002</v>
          </cell>
          <cell r="C1125">
            <v>15197.356592</v>
          </cell>
          <cell r="D1125">
            <v>210298.35512041999</v>
          </cell>
          <cell r="E1125">
            <v>746.35870551999994</v>
          </cell>
          <cell r="F1125">
            <v>18216.559556200002</v>
          </cell>
          <cell r="G1125">
            <v>0</v>
          </cell>
          <cell r="H1125">
            <v>99006.930924800006</v>
          </cell>
          <cell r="I1125">
            <v>0</v>
          </cell>
          <cell r="J1125">
            <v>101200.73808902199</v>
          </cell>
          <cell r="K1125">
            <v>0</v>
          </cell>
          <cell r="L1125">
            <v>647984.63302039006</v>
          </cell>
          <cell r="M1125">
            <v>15943.715297520001</v>
          </cell>
          <cell r="N1125">
            <v>650178.44018461194</v>
          </cell>
          <cell r="O1125">
            <v>15943.715297520001</v>
          </cell>
          <cell r="P1125">
            <v>606872.43610250996</v>
          </cell>
          <cell r="Q1125">
            <v>15933.57403082</v>
          </cell>
          <cell r="R1125">
            <v>609066.24326673197</v>
          </cell>
          <cell r="S1125">
            <v>15933.57403082</v>
          </cell>
          <cell r="T1125">
            <v>0</v>
          </cell>
          <cell r="U1125">
            <v>101200.73808902199</v>
          </cell>
          <cell r="V1125">
            <v>217.46395212000061</v>
          </cell>
          <cell r="W1125">
            <v>38</v>
          </cell>
          <cell r="X1125">
            <v>8.1982113111859434</v>
          </cell>
          <cell r="Y1125">
            <v>-3.2735183353537423E-2</v>
          </cell>
          <cell r="Z1125">
            <v>-3.2735183353537423E-2</v>
          </cell>
          <cell r="AE1125">
            <v>211044.71382593998</v>
          </cell>
          <cell r="AF1125">
            <v>357.59296283996082</v>
          </cell>
          <cell r="AG1125">
            <v>1.4030982894538369</v>
          </cell>
          <cell r="AI1125">
            <v>-0.31733764866729075</v>
          </cell>
          <cell r="AJ1125">
            <v>-0.34952114272572032</v>
          </cell>
          <cell r="AK1125">
            <v>335660.14401097002</v>
          </cell>
          <cell r="AL1125">
            <v>-67.865402869996615</v>
          </cell>
          <cell r="AM1125">
            <v>7.7391382965077185</v>
          </cell>
          <cell r="AN1125">
            <v>-0.11195897838180713</v>
          </cell>
          <cell r="AO1125">
            <v>-0.270162717062572</v>
          </cell>
          <cell r="AP1125">
            <v>647905.59592593205</v>
          </cell>
          <cell r="AQ1125">
            <v>0</v>
          </cell>
          <cell r="AR1125">
            <v>2.9634116977688336</v>
          </cell>
        </row>
        <row r="1126">
          <cell r="A1126">
            <v>45198</v>
          </cell>
          <cell r="B1126">
            <v>321085.80160746002</v>
          </cell>
          <cell r="C1126">
            <v>15699.660388169999</v>
          </cell>
          <cell r="D1126">
            <v>209806.25517384999</v>
          </cell>
          <cell r="E1126">
            <v>782.64532913000005</v>
          </cell>
          <cell r="F1126">
            <v>18286.220151779999</v>
          </cell>
          <cell r="G1126">
            <v>0</v>
          </cell>
          <cell r="H1126">
            <v>99442.526024460007</v>
          </cell>
          <cell r="I1126">
            <v>0</v>
          </cell>
          <cell r="J1126">
            <v>101636.33318868199</v>
          </cell>
          <cell r="K1126">
            <v>0</v>
          </cell>
          <cell r="L1126">
            <v>648620.80295755004</v>
          </cell>
          <cell r="M1126">
            <v>16482.305717300002</v>
          </cell>
          <cell r="N1126">
            <v>650814.61012177204</v>
          </cell>
          <cell r="O1126">
            <v>16482.305717300002</v>
          </cell>
          <cell r="P1126">
            <v>609050.15999638999</v>
          </cell>
          <cell r="Q1126">
            <v>16471.894629779999</v>
          </cell>
          <cell r="R1126">
            <v>611243.967160612</v>
          </cell>
          <cell r="S1126">
            <v>16471.894629779999</v>
          </cell>
          <cell r="T1126">
            <v>0</v>
          </cell>
          <cell r="U1126">
            <v>101636.33318868199</v>
          </cell>
          <cell r="V1126">
            <v>435.59509966000041</v>
          </cell>
          <cell r="W1126">
            <v>39</v>
          </cell>
          <cell r="X1126">
            <v>8.1464507199660687</v>
          </cell>
          <cell r="Y1126">
            <v>-5.1760591219874641E-2</v>
          </cell>
          <cell r="Z1126">
            <v>-5.1760591219874641E-2</v>
          </cell>
          <cell r="AE1126">
            <v>210588.90050297999</v>
          </cell>
          <cell r="AF1126">
            <v>-455.81332295999164</v>
          </cell>
          <cell r="AG1126">
            <v>0.78779678426555222</v>
          </cell>
          <cell r="AI1126">
            <v>-0.61530150518828464</v>
          </cell>
          <cell r="AJ1126">
            <v>-0.35040107178685675</v>
          </cell>
          <cell r="AK1126">
            <v>336785.46199563</v>
          </cell>
          <cell r="AL1126">
            <v>1125.3179846599814</v>
          </cell>
          <cell r="AM1126">
            <v>7.7028331757104382</v>
          </cell>
          <cell r="AN1126">
            <v>-3.630512079728021E-2</v>
          </cell>
          <cell r="AO1126">
            <v>-0.22213324911281518</v>
          </cell>
          <cell r="AP1126">
            <v>649010.69568729203</v>
          </cell>
          <cell r="AQ1126">
            <v>0</v>
          </cell>
          <cell r="AR1126">
            <v>2.7270369278191282</v>
          </cell>
        </row>
        <row r="1127">
          <cell r="A1127">
            <v>45205</v>
          </cell>
          <cell r="B1127">
            <v>320481.56400935003</v>
          </cell>
          <cell r="C1127">
            <v>17221.2519053</v>
          </cell>
          <cell r="D1127">
            <v>208835.26894899001</v>
          </cell>
          <cell r="E1127">
            <v>838.79087000000004</v>
          </cell>
          <cell r="F1127">
            <v>18266.992522150002</v>
          </cell>
          <cell r="G1127">
            <v>0</v>
          </cell>
          <cell r="H1127">
            <v>99524.604379490003</v>
          </cell>
          <cell r="I1127">
            <v>0</v>
          </cell>
          <cell r="J1127">
            <v>101718.41154371201</v>
          </cell>
          <cell r="K1127">
            <v>0</v>
          </cell>
          <cell r="L1127">
            <v>647108.42985998001</v>
          </cell>
          <cell r="M1127">
            <v>18060.0427753</v>
          </cell>
          <cell r="N1127">
            <v>649302.23702420201</v>
          </cell>
          <cell r="O1127">
            <v>18060.0427753</v>
          </cell>
          <cell r="P1127">
            <v>606781.19708810002</v>
          </cell>
          <cell r="Q1127">
            <v>18049.644387230001</v>
          </cell>
          <cell r="R1127">
            <v>608975.00425232202</v>
          </cell>
          <cell r="S1127">
            <v>18049.644387230001</v>
          </cell>
          <cell r="T1127">
            <v>0</v>
          </cell>
          <cell r="U1127">
            <v>101718.41154371201</v>
          </cell>
          <cell r="V1127">
            <v>82.078355030011153</v>
          </cell>
          <cell r="W1127">
            <v>40</v>
          </cell>
          <cell r="X1127">
            <v>8.1224811806296202</v>
          </cell>
          <cell r="Y1127">
            <v>-2.396953933644852E-2</v>
          </cell>
          <cell r="AE1127">
            <v>209674.05981899</v>
          </cell>
          <cell r="AF1127">
            <v>-914.84068398998352</v>
          </cell>
          <cell r="AG1127">
            <v>0.45460215403466009</v>
          </cell>
          <cell r="AI1127">
            <v>-0.33319463023089213</v>
          </cell>
          <cell r="AJ1127">
            <v>-0.37451920848889697</v>
          </cell>
          <cell r="AK1127">
            <v>337702.81591465004</v>
          </cell>
          <cell r="AL1127">
            <v>917.35391902003903</v>
          </cell>
          <cell r="AM1127">
            <v>7.7528143342684359</v>
          </cell>
          <cell r="AN1127">
            <v>4.9981158557997674E-2</v>
          </cell>
          <cell r="AO1127">
            <v>-0.182154096738671</v>
          </cell>
          <cell r="AP1127">
            <v>649095.28727735206</v>
          </cell>
          <cell r="AQ1127">
            <v>0</v>
          </cell>
          <cell r="AR1127">
            <v>2.6499860731681082</v>
          </cell>
        </row>
        <row r="1128">
          <cell r="A1128">
            <v>45212</v>
          </cell>
          <cell r="B1128">
            <v>320058.93459538999</v>
          </cell>
          <cell r="C1128">
            <v>16584.838818190001</v>
          </cell>
          <cell r="D1128">
            <v>209339.65474731001</v>
          </cell>
          <cell r="E1128">
            <v>838.91745102000004</v>
          </cell>
          <cell r="F1128">
            <v>18296.024756520001</v>
          </cell>
          <cell r="G1128">
            <v>0</v>
          </cell>
          <cell r="H1128">
            <v>99668.218201380005</v>
          </cell>
          <cell r="I1128">
            <v>0</v>
          </cell>
          <cell r="J1128">
            <v>101833.804746886</v>
          </cell>
          <cell r="K1128">
            <v>0</v>
          </cell>
          <cell r="L1128">
            <v>647362.83230060001</v>
          </cell>
          <cell r="M1128">
            <v>17423.75626921</v>
          </cell>
          <cell r="N1128">
            <v>649528.41884610604</v>
          </cell>
          <cell r="O1128">
            <v>17423.75626921</v>
          </cell>
          <cell r="P1128">
            <v>607006.36311917996</v>
          </cell>
          <cell r="Q1128">
            <v>17413.684198219999</v>
          </cell>
          <cell r="R1128">
            <v>609171.94966468599</v>
          </cell>
          <cell r="S1128">
            <v>17413.684198219999</v>
          </cell>
          <cell r="T1128">
            <v>0</v>
          </cell>
          <cell r="U1128">
            <v>101833.804746886</v>
          </cell>
          <cell r="V1128">
            <v>115.39320317399688</v>
          </cell>
          <cell r="W1128">
            <v>41</v>
          </cell>
          <cell r="X1128">
            <v>8.0187505485150155</v>
          </cell>
          <cell r="Y1128">
            <v>-0.10373063211460476</v>
          </cell>
          <cell r="AE1128">
            <v>210178.57219833002</v>
          </cell>
          <cell r="AF1128">
            <v>504.51237934001256</v>
          </cell>
          <cell r="AG1128">
            <v>0.29813402317093107</v>
          </cell>
          <cell r="AI1128">
            <v>-0.15646813086372902</v>
          </cell>
          <cell r="AJ1128">
            <v>-0.3292899124677291</v>
          </cell>
          <cell r="AK1128">
            <v>336643.77341357997</v>
          </cell>
          <cell r="AL1128">
            <v>-1059.042501070071</v>
          </cell>
          <cell r="AM1128">
            <v>7.429975779204284</v>
          </cell>
          <cell r="AN1128">
            <v>-0.32283855506415193</v>
          </cell>
          <cell r="AO1128">
            <v>-0.1052803739213104</v>
          </cell>
          <cell r="AP1128">
            <v>648656.150358796</v>
          </cell>
          <cell r="AQ1128">
            <v>0</v>
          </cell>
          <cell r="AR1128">
            <v>2.411863396257317</v>
          </cell>
        </row>
        <row r="1129">
          <cell r="A1129">
            <v>45219</v>
          </cell>
          <cell r="B1129">
            <v>320497.55491121998</v>
          </cell>
          <cell r="C1129">
            <v>16543.917570590002</v>
          </cell>
          <cell r="D1129">
            <v>209512.40897639</v>
          </cell>
          <cell r="E1129">
            <v>848.08390500999997</v>
          </cell>
          <cell r="F1129">
            <v>18328.628719339998</v>
          </cell>
          <cell r="G1129">
            <v>0</v>
          </cell>
          <cell r="H1129">
            <v>99845.761182789996</v>
          </cell>
          <cell r="I1129">
            <v>0</v>
          </cell>
          <cell r="J1129">
            <v>102011.34772829599</v>
          </cell>
          <cell r="K1129">
            <v>0</v>
          </cell>
          <cell r="L1129">
            <v>648184.35378974001</v>
          </cell>
          <cell r="M1129">
            <v>17392.001475599998</v>
          </cell>
          <cell r="N1129">
            <v>650349.94033524604</v>
          </cell>
          <cell r="O1129">
            <v>17392.001475599998</v>
          </cell>
          <cell r="P1129">
            <v>607806.74957359</v>
          </cell>
          <cell r="Q1129">
            <v>17381.95346475</v>
          </cell>
          <cell r="R1129">
            <v>609972.33611909603</v>
          </cell>
          <cell r="S1129">
            <v>17381.95346475</v>
          </cell>
          <cell r="T1129">
            <v>0</v>
          </cell>
          <cell r="U1129">
            <v>102011.34772829599</v>
          </cell>
          <cell r="V1129">
            <v>177.54298140999163</v>
          </cell>
          <cell r="W1129">
            <v>42</v>
          </cell>
          <cell r="X1129">
            <v>7.9870474311315007</v>
          </cell>
          <cell r="Y1129">
            <v>-3.1703117383514723E-2</v>
          </cell>
          <cell r="AE1129">
            <v>210360.49288139999</v>
          </cell>
          <cell r="AF1129">
            <v>181.92068306996953</v>
          </cell>
          <cell r="AG1129">
            <v>2.93382287937618E-2</v>
          </cell>
          <cell r="AI1129">
            <v>-0.26879579437716927</v>
          </cell>
          <cell r="AJ1129">
            <v>-0.33821954186547315</v>
          </cell>
          <cell r="AK1129">
            <v>337041.47248180996</v>
          </cell>
          <cell r="AL1129">
            <v>397.69906822999474</v>
          </cell>
          <cell r="AM1129">
            <v>6.9811638055935106</v>
          </cell>
          <cell r="AN1129">
            <v>-0.44881197361077341</v>
          </cell>
          <cell r="AO1129">
            <v>-0.18949362272855197</v>
          </cell>
          <cell r="AP1129">
            <v>649413.3130915059</v>
          </cell>
          <cell r="AQ1129">
            <v>0</v>
          </cell>
          <cell r="AR1129">
            <v>2.1016280076006524</v>
          </cell>
        </row>
        <row r="1130">
          <cell r="A1130">
            <v>45226</v>
          </cell>
          <cell r="B1130">
            <v>320906.82362451003</v>
          </cell>
          <cell r="C1130">
            <v>15846.71008789</v>
          </cell>
          <cell r="D1130">
            <v>209233.51493065999</v>
          </cell>
          <cell r="E1130">
            <v>838.53148357999999</v>
          </cell>
          <cell r="F1130">
            <v>18425.738376730002</v>
          </cell>
          <cell r="G1130">
            <v>0</v>
          </cell>
          <cell r="H1130">
            <v>100135.02372100001</v>
          </cell>
          <cell r="I1130">
            <v>0</v>
          </cell>
          <cell r="J1130">
            <v>102300.610266506</v>
          </cell>
          <cell r="K1130">
            <v>0</v>
          </cell>
          <cell r="L1130">
            <v>648701.10065289994</v>
          </cell>
          <cell r="M1130">
            <v>16685.24157147</v>
          </cell>
          <cell r="N1130">
            <v>650866.68719840597</v>
          </cell>
          <cell r="O1130">
            <v>16685.24157147</v>
          </cell>
          <cell r="P1130">
            <v>609347.18499276997</v>
          </cell>
          <cell r="Q1130">
            <v>16675.473819729999</v>
          </cell>
          <cell r="R1130">
            <v>611512.77153827599</v>
          </cell>
          <cell r="S1130">
            <v>16675.473819729999</v>
          </cell>
          <cell r="T1130">
            <v>0</v>
          </cell>
          <cell r="U1130">
            <v>102300.610266506</v>
          </cell>
          <cell r="V1130">
            <v>289.26253821000864</v>
          </cell>
          <cell r="W1130">
            <v>43</v>
          </cell>
          <cell r="X1130">
            <v>7.8782427868682561</v>
          </cell>
          <cell r="Y1130">
            <v>-0.10880464426324465</v>
          </cell>
          <cell r="AE1130">
            <v>210072.04641424</v>
          </cell>
          <cell r="AF1130">
            <v>-288.44646715998533</v>
          </cell>
          <cell r="AG1130">
            <v>-0.28127481593627124</v>
          </cell>
          <cell r="AI1130">
            <v>-0.31061304473003304</v>
          </cell>
          <cell r="AJ1130">
            <v>-0.33687462107802163</v>
          </cell>
          <cell r="AK1130">
            <v>336753.53371240001</v>
          </cell>
          <cell r="AL1130">
            <v>-287.93876940995688</v>
          </cell>
          <cell r="AM1130">
            <v>6.6120103699621922</v>
          </cell>
          <cell r="AN1130">
            <v>-0.36915343563131842</v>
          </cell>
          <cell r="AO1130">
            <v>-0.27270570143706152</v>
          </cell>
          <cell r="AP1130">
            <v>649126.19039314601</v>
          </cell>
          <cell r="AQ1130">
            <v>0</v>
          </cell>
          <cell r="AR1130">
            <v>1.7930400532810751</v>
          </cell>
        </row>
        <row r="1131">
          <cell r="A1131">
            <v>45233</v>
          </cell>
          <cell r="B1131">
            <v>320652.07388775999</v>
          </cell>
          <cell r="C1131">
            <v>15168.23998738</v>
          </cell>
          <cell r="D1131">
            <v>208733.58543372</v>
          </cell>
          <cell r="E1131">
            <v>786.42828383000005</v>
          </cell>
          <cell r="F1131">
            <v>18430.620182340001</v>
          </cell>
          <cell r="G1131">
            <v>0</v>
          </cell>
          <cell r="H1131">
            <v>100425.08300516001</v>
          </cell>
          <cell r="I1131">
            <v>0</v>
          </cell>
          <cell r="J1131">
            <v>102590.669550666</v>
          </cell>
          <cell r="K1131">
            <v>0</v>
          </cell>
          <cell r="L1131">
            <v>648241.36250897998</v>
          </cell>
          <cell r="M1131">
            <v>15954.668271209999</v>
          </cell>
          <cell r="N1131">
            <v>650406.949054486</v>
          </cell>
          <cell r="O1131">
            <v>15954.668271209999</v>
          </cell>
          <cell r="P1131">
            <v>607716.81005047006</v>
          </cell>
          <cell r="Q1131">
            <v>15944.77547248</v>
          </cell>
          <cell r="R1131">
            <v>609882.39659597597</v>
          </cell>
          <cell r="S1131">
            <v>15944.77547248</v>
          </cell>
          <cell r="T1131">
            <v>0</v>
          </cell>
          <cell r="U1131">
            <v>102590.669550666</v>
          </cell>
          <cell r="V1131">
            <v>290.05928416000097</v>
          </cell>
          <cell r="W1131">
            <v>44</v>
          </cell>
          <cell r="X1131">
            <v>7.9401851254850442</v>
          </cell>
          <cell r="Y1131">
            <v>6.1942338616788106E-2</v>
          </cell>
          <cell r="AE1131">
            <v>209520.01371755</v>
          </cell>
          <cell r="AF1131">
            <v>-552.03269669000292</v>
          </cell>
          <cell r="AG1131">
            <v>-0.61616186513074922</v>
          </cell>
          <cell r="AI1131">
            <v>-0.33488704919447798</v>
          </cell>
          <cell r="AJ1131">
            <v>-0.28079172987926027</v>
          </cell>
          <cell r="AK1131">
            <v>335820.31387513998</v>
          </cell>
          <cell r="AL1131">
            <v>-933.21983726002509</v>
          </cell>
          <cell r="AM1131">
            <v>5.6586951956644214</v>
          </cell>
          <cell r="AN1131">
            <v>-0.9533151742977708</v>
          </cell>
          <cell r="AO1131">
            <v>-0.52352978465100364</v>
          </cell>
          <cell r="AP1131">
            <v>647930.99714335601</v>
          </cell>
          <cell r="AQ1131">
            <v>0</v>
          </cell>
          <cell r="AR1131">
            <v>1.2297280166478259</v>
          </cell>
        </row>
        <row r="1132">
          <cell r="A1132">
            <v>45240</v>
          </cell>
          <cell r="U1132">
            <v>102620.669550666</v>
          </cell>
          <cell r="V1132">
            <v>30</v>
          </cell>
          <cell r="W1132">
            <v>45</v>
          </cell>
          <cell r="X1132">
            <v>7.8220029741384423</v>
          </cell>
          <cell r="Y1132">
            <v>-0.11818215134660193</v>
          </cell>
          <cell r="AE1132">
            <v>209730.01371755</v>
          </cell>
          <cell r="AF1132">
            <v>210</v>
          </cell>
          <cell r="AG1132">
            <v>-0.77635355959426988</v>
          </cell>
          <cell r="AI1132">
            <v>-0.16019169446352066</v>
          </cell>
          <cell r="AJ1132">
            <v>-0.24619114272578599</v>
          </cell>
          <cell r="AK1132">
            <v>336620.31387513998</v>
          </cell>
          <cell r="AL1132">
            <v>800</v>
          </cell>
          <cell r="AM1132">
            <v>6.1100419796997159</v>
          </cell>
          <cell r="AN1132">
            <v>0.45134678403529449</v>
          </cell>
          <cell r="AO1132">
            <v>-0.32998344987614203</v>
          </cell>
          <cell r="AP1132">
            <v>648970.99714335601</v>
          </cell>
          <cell r="AQ1132">
            <v>0</v>
          </cell>
          <cell r="AR1132">
            <v>1.3771660212536005</v>
          </cell>
        </row>
        <row r="1133">
          <cell r="A1133">
            <v>45247</v>
          </cell>
          <cell r="U1133">
            <v>102650.669550666</v>
          </cell>
          <cell r="V1133">
            <v>30</v>
          </cell>
          <cell r="W1133">
            <v>46</v>
          </cell>
          <cell r="X1133">
            <v>7.4549817863329508</v>
          </cell>
          <cell r="Y1133">
            <v>-0.36702118780549142</v>
          </cell>
          <cell r="AE1133">
            <v>209940.01371755</v>
          </cell>
          <cell r="AF1133">
            <v>210</v>
          </cell>
          <cell r="AG1133">
            <v>-0.89128268333270455</v>
          </cell>
          <cell r="AI1133">
            <v>-0.11492912373843467</v>
          </cell>
          <cell r="AJ1133">
            <v>-0.23788334130072714</v>
          </cell>
          <cell r="AK1133">
            <v>337420.31387513998</v>
          </cell>
          <cell r="AL1133">
            <v>800</v>
          </cell>
          <cell r="AM1133">
            <v>5.7279920646549982</v>
          </cell>
          <cell r="AN1133">
            <v>-0.38204991504471764</v>
          </cell>
          <cell r="AO1133">
            <v>-0.31329293523462809</v>
          </cell>
          <cell r="AP1133">
            <v>650010.99714335601</v>
          </cell>
          <cell r="AQ1133">
            <v>0</v>
          </cell>
          <cell r="AR1133">
            <v>1.1046660014645937</v>
          </cell>
        </row>
        <row r="1134">
          <cell r="A1134">
            <v>45254</v>
          </cell>
          <cell r="U1134">
            <v>102680.669550666</v>
          </cell>
          <cell r="V1134">
            <v>30</v>
          </cell>
          <cell r="W1134">
            <v>47</v>
          </cell>
          <cell r="X1134">
            <v>7.2752693363415091</v>
          </cell>
          <cell r="Y1134">
            <v>-0.17971244999144176</v>
          </cell>
          <cell r="AE1134">
            <v>210150.01371755</v>
          </cell>
          <cell r="AF1134">
            <v>210</v>
          </cell>
          <cell r="AG1134">
            <v>-1.1058758976235339</v>
          </cell>
          <cell r="AI1134">
            <v>-0.21459321429082934</v>
          </cell>
          <cell r="AJ1134">
            <v>-0.22704282528345915</v>
          </cell>
          <cell r="AK1134">
            <v>338220.31387513998</v>
          </cell>
          <cell r="AL1134">
            <v>800</v>
          </cell>
          <cell r="AM1134">
            <v>5.8489830016930995</v>
          </cell>
          <cell r="AN1134">
            <v>0.12099093703810126</v>
          </cell>
          <cell r="AO1134">
            <v>-0.19075684206727317</v>
          </cell>
          <cell r="AP1134">
            <v>651050.99714335601</v>
          </cell>
          <cell r="AQ1134">
            <v>0</v>
          </cell>
          <cell r="AR1134">
            <v>1.0539202502333609</v>
          </cell>
        </row>
        <row r="1135">
          <cell r="A1135">
            <v>45261</v>
          </cell>
          <cell r="U1135">
            <v>102710.669550666</v>
          </cell>
          <cell r="V1135">
            <v>30</v>
          </cell>
          <cell r="W1135">
            <v>48</v>
          </cell>
          <cell r="X1135">
            <v>6.9234536234291255</v>
          </cell>
          <cell r="Y1135">
            <v>-0.35181571291238356</v>
          </cell>
          <cell r="AE1135">
            <v>210360.01371755</v>
          </cell>
          <cell r="AF1135">
            <v>210</v>
          </cell>
          <cell r="AG1135">
            <v>-1.247311849500278</v>
          </cell>
          <cell r="AI1135">
            <v>-0.14143595187674407</v>
          </cell>
          <cell r="AJ1135">
            <v>-0.19320740671280134</v>
          </cell>
          <cell r="AK1135">
            <v>339020.31387513998</v>
          </cell>
          <cell r="AL1135">
            <v>800</v>
          </cell>
          <cell r="AM1135">
            <v>5.6296000259041818</v>
          </cell>
          <cell r="AN1135">
            <v>-0.21938297578891763</v>
          </cell>
          <cell r="AO1135">
            <v>-7.2737924400598786E-3</v>
          </cell>
          <cell r="AP1135">
            <v>652090.99714335601</v>
          </cell>
          <cell r="AQ1135">
            <v>0</v>
          </cell>
          <cell r="AR1135">
            <v>0.84983469482583018</v>
          </cell>
        </row>
        <row r="1136">
          <cell r="A1136">
            <v>45268</v>
          </cell>
          <cell r="U1136">
            <v>102740.669550666</v>
          </cell>
          <cell r="V1136">
            <v>30</v>
          </cell>
          <cell r="W1136">
            <v>49</v>
          </cell>
          <cell r="X1136">
            <v>6.7735048280203216</v>
          </cell>
          <cell r="Y1136">
            <v>-0.1499487954088039</v>
          </cell>
          <cell r="AE1136">
            <v>210570.01371755</v>
          </cell>
          <cell r="AF1136">
            <v>210</v>
          </cell>
          <cell r="AG1136">
            <v>-1.0614090572478432</v>
          </cell>
          <cell r="AI1136">
            <v>0.18590279225243478</v>
          </cell>
          <cell r="AJ1136">
            <v>-8.9049438423418795E-2</v>
          </cell>
          <cell r="AK1136">
            <v>339820.31387513998</v>
          </cell>
          <cell r="AL1136">
            <v>800</v>
          </cell>
          <cell r="AM1136">
            <v>5.4772619376920488</v>
          </cell>
          <cell r="AN1136">
            <v>-0.15233808821213302</v>
          </cell>
          <cell r="AO1136">
            <v>-0.15819501050191676</v>
          </cell>
          <cell r="AP1136">
            <v>653130.99714335601</v>
          </cell>
          <cell r="AQ1136">
            <v>0</v>
          </cell>
          <cell r="AR1136">
            <v>0.82745247060395855</v>
          </cell>
        </row>
        <row r="1137">
          <cell r="A1137">
            <v>45275</v>
          </cell>
          <cell r="U1137">
            <v>102770.669550666</v>
          </cell>
          <cell r="V1137">
            <v>30</v>
          </cell>
          <cell r="W1137">
            <v>50</v>
          </cell>
          <cell r="X1137">
            <v>6.5367434309500965</v>
          </cell>
          <cell r="Y1137">
            <v>-0.23676139707022514</v>
          </cell>
          <cell r="AE1137">
            <v>210780.01371755</v>
          </cell>
          <cell r="AF1137">
            <v>210</v>
          </cell>
          <cell r="AG1137">
            <v>-0.87144812068211763</v>
          </cell>
          <cell r="AI1137">
            <v>0.18996093656572555</v>
          </cell>
          <cell r="AJ1137">
            <v>-1.9018912217569552E-2</v>
          </cell>
          <cell r="AK1137">
            <v>340620.31387513998</v>
          </cell>
          <cell r="AL1137">
            <v>800</v>
          </cell>
          <cell r="AM1137">
            <v>5.0383042768763033</v>
          </cell>
          <cell r="AN1137">
            <v>-0.4389576608157455</v>
          </cell>
          <cell r="AO1137">
            <v>-0.17242194694467372</v>
          </cell>
          <cell r="AP1137">
            <v>654170.99714335601</v>
          </cell>
          <cell r="AQ1137">
            <v>0</v>
          </cell>
          <cell r="AR1137">
            <v>0.65067300518447269</v>
          </cell>
        </row>
        <row r="1138">
          <cell r="A1138">
            <v>45282</v>
          </cell>
          <cell r="U1138">
            <v>102800.669550666</v>
          </cell>
          <cell r="V1138">
            <v>30</v>
          </cell>
          <cell r="W1138">
            <v>51</v>
          </cell>
          <cell r="X1138">
            <v>6.4200142347912674</v>
          </cell>
          <cell r="AE1138">
            <v>210990.01371755</v>
          </cell>
          <cell r="AF1138">
            <v>210</v>
          </cell>
          <cell r="AG1138">
            <v>-0.9752690607927974</v>
          </cell>
          <cell r="AI1138">
            <v>-0.10382094011067977</v>
          </cell>
          <cell r="AJ1138">
            <v>-1.6797275492018572E-2</v>
          </cell>
          <cell r="AK1138">
            <v>341420.31387513998</v>
          </cell>
          <cell r="AL1138">
            <v>800</v>
          </cell>
          <cell r="AM1138">
            <v>4.8234054450707617</v>
          </cell>
          <cell r="AN1138">
            <v>-0.21489883180554159</v>
          </cell>
          <cell r="AO1138">
            <v>-0.25639438915558443</v>
          </cell>
          <cell r="AP1138">
            <v>655210.99714335601</v>
          </cell>
          <cell r="AQ1138">
            <v>0</v>
          </cell>
          <cell r="AR1138">
            <v>0.49155945548906743</v>
          </cell>
        </row>
        <row r="1139">
          <cell r="A1139">
            <v>45289</v>
          </cell>
          <cell r="U1139">
            <v>102830.669550666</v>
          </cell>
          <cell r="V1139">
            <v>30</v>
          </cell>
          <cell r="W1139">
            <v>52</v>
          </cell>
          <cell r="X1139">
            <v>6.0066281294235466</v>
          </cell>
          <cell r="AE1139">
            <v>211200.01371755</v>
          </cell>
          <cell r="AF1139">
            <v>210</v>
          </cell>
          <cell r="AG1139">
            <v>-1.047150787101458</v>
          </cell>
          <cell r="AI1139">
            <v>-7.1881726308660632E-2</v>
          </cell>
          <cell r="AK1139">
            <v>342220.31387513998</v>
          </cell>
          <cell r="AL1139">
            <v>800</v>
          </cell>
          <cell r="AM1139">
            <v>5.0932221275784144</v>
          </cell>
          <cell r="AN1139">
            <v>0.26981668250765267</v>
          </cell>
          <cell r="AO1139">
            <v>-0.13409447458144186</v>
          </cell>
          <cell r="AP1139">
            <v>656250.99714335601</v>
          </cell>
          <cell r="AQ1139">
            <v>0</v>
          </cell>
          <cell r="AR1139">
            <v>0.535421680284216</v>
          </cell>
        </row>
        <row r="1140">
          <cell r="A1140">
            <v>45296</v>
          </cell>
          <cell r="U1140">
            <v>102940.669550666</v>
          </cell>
          <cell r="V1140">
            <v>110</v>
          </cell>
          <cell r="X1140">
            <v>6.1517602997329277</v>
          </cell>
          <cell r="AE1140">
            <v>211190.01371755</v>
          </cell>
          <cell r="AF1140">
            <v>-10</v>
          </cell>
          <cell r="AG1140">
            <v>-0.60243153501670577</v>
          </cell>
          <cell r="AK1140">
            <v>342420.31387513998</v>
          </cell>
          <cell r="AL1140">
            <v>200</v>
          </cell>
          <cell r="AM1140">
            <v>5.6021692418435975</v>
          </cell>
          <cell r="AN1140">
            <v>0.50894711426518313</v>
          </cell>
        </row>
        <row r="1141">
          <cell r="A1141">
            <v>45303</v>
          </cell>
          <cell r="U1141">
            <v>103050.669550666</v>
          </cell>
          <cell r="V1141">
            <v>110</v>
          </cell>
          <cell r="X1141">
            <v>6.2630000419336511</v>
          </cell>
          <cell r="AE1141">
            <v>211180.01371755</v>
          </cell>
          <cell r="AF1141">
            <v>-10</v>
          </cell>
          <cell r="AG1141">
            <v>-0.69453922628927955</v>
          </cell>
          <cell r="AK1141">
            <v>342620.31387513998</v>
          </cell>
          <cell r="AL1141">
            <v>200</v>
          </cell>
          <cell r="AM1141">
            <v>6.0471500744824027</v>
          </cell>
          <cell r="AN1141">
            <v>0</v>
          </cell>
        </row>
        <row r="1142">
          <cell r="A1142">
            <v>45310</v>
          </cell>
          <cell r="U1142">
            <v>103160.669550666</v>
          </cell>
          <cell r="V1142">
            <v>110</v>
          </cell>
          <cell r="X1142">
            <v>6.3227068524581114</v>
          </cell>
          <cell r="AE1142">
            <v>211170.01371755</v>
          </cell>
          <cell r="AF1142">
            <v>-10</v>
          </cell>
          <cell r="AG1142">
            <v>-0.7683025692300447</v>
          </cell>
          <cell r="AK1142">
            <v>342820.31387513998</v>
          </cell>
          <cell r="AL1142">
            <v>200</v>
          </cell>
          <cell r="AM1142">
            <v>5.9958673569202432</v>
          </cell>
          <cell r="AN1142">
            <v>0</v>
          </cell>
        </row>
        <row r="1143">
          <cell r="A1143">
            <v>45317</v>
          </cell>
          <cell r="U1143">
            <v>103270.669550666</v>
          </cell>
          <cell r="V1143">
            <v>110</v>
          </cell>
          <cell r="X1143">
            <v>6.3659177574065353</v>
          </cell>
          <cell r="AE1143">
            <v>211160.01371755</v>
          </cell>
          <cell r="AF1143">
            <v>-10</v>
          </cell>
          <cell r="AG1143">
            <v>-0.80656260772651933</v>
          </cell>
          <cell r="AK1143">
            <v>343020.31387513998</v>
          </cell>
          <cell r="AL1143">
            <v>200</v>
          </cell>
          <cell r="AM1143">
            <v>5.7487256569258136</v>
          </cell>
          <cell r="AN1143">
            <v>0</v>
          </cell>
        </row>
        <row r="1144">
          <cell r="A1144">
            <v>45324</v>
          </cell>
          <cell r="U1144">
            <v>103380.669550666</v>
          </cell>
          <cell r="V1144">
            <v>110</v>
          </cell>
          <cell r="X1144">
            <v>6.3029372969594135</v>
          </cell>
          <cell r="AE1144">
            <v>211150.01371755</v>
          </cell>
          <cell r="AF1144">
            <v>-10</v>
          </cell>
          <cell r="AG1144">
            <v>-0.62920850802636608</v>
          </cell>
          <cell r="AK1144">
            <v>343220.31387513998</v>
          </cell>
          <cell r="AL1144">
            <v>200</v>
          </cell>
          <cell r="AM1144">
            <v>5.4754608516639252</v>
          </cell>
          <cell r="AN1144">
            <v>0</v>
          </cell>
        </row>
        <row r="1145">
          <cell r="A1145">
            <v>45331</v>
          </cell>
          <cell r="U1145">
            <v>103490.669550666</v>
          </cell>
          <cell r="V1145">
            <v>110</v>
          </cell>
          <cell r="X1145">
            <v>6.3285793330655196</v>
          </cell>
          <cell r="AE1145">
            <v>211140.01371755</v>
          </cell>
          <cell r="AF1145">
            <v>-10</v>
          </cell>
          <cell r="AG1145">
            <v>-0.7226857076458657</v>
          </cell>
          <cell r="AK1145">
            <v>343420.31387513998</v>
          </cell>
          <cell r="AL1145">
            <v>200</v>
          </cell>
          <cell r="AM1145">
            <v>4.9534594926653028</v>
          </cell>
          <cell r="AN1145">
            <v>0</v>
          </cell>
        </row>
        <row r="1146">
          <cell r="A1146">
            <v>45338</v>
          </cell>
          <cell r="U1146">
            <v>103600.669550666</v>
          </cell>
          <cell r="V1146">
            <v>110</v>
          </cell>
          <cell r="X1146">
            <v>6.3072521914606057</v>
          </cell>
          <cell r="AE1146">
            <v>211130.01371755</v>
          </cell>
          <cell r="AF1146">
            <v>-10</v>
          </cell>
          <cell r="AG1146">
            <v>-0.83230137924961411</v>
          </cell>
          <cell r="AK1146">
            <v>343620.31387513998</v>
          </cell>
          <cell r="AL1146">
            <v>200</v>
          </cell>
          <cell r="AM1146">
            <v>4.2331803118741647</v>
          </cell>
          <cell r="AN1146">
            <v>0</v>
          </cell>
        </row>
        <row r="1147">
          <cell r="A1147">
            <v>45345</v>
          </cell>
          <cell r="U1147">
            <v>103710.669550666</v>
          </cell>
          <cell r="V1147">
            <v>110</v>
          </cell>
          <cell r="X1147">
            <v>6.2895009207289121</v>
          </cell>
          <cell r="AE1147">
            <v>211120.01371755</v>
          </cell>
          <cell r="AF1147">
            <v>-10</v>
          </cell>
          <cell r="AG1147">
            <v>-0.73948504718366337</v>
          </cell>
          <cell r="AK1147">
            <v>343820.31387513998</v>
          </cell>
          <cell r="AL1147">
            <v>200</v>
          </cell>
          <cell r="AM1147">
            <v>4.5014684496630366</v>
          </cell>
          <cell r="AN1147">
            <v>0</v>
          </cell>
        </row>
        <row r="1148">
          <cell r="A1148">
            <v>45352</v>
          </cell>
          <cell r="U1148">
            <v>103820.669550666</v>
          </cell>
          <cell r="V1148">
            <v>110</v>
          </cell>
          <cell r="X1148">
            <v>6.298542592798313</v>
          </cell>
          <cell r="AE1148">
            <v>211110.01371755</v>
          </cell>
          <cell r="AF1148">
            <v>-10</v>
          </cell>
          <cell r="AG1148">
            <v>-0.512585029838732</v>
          </cell>
          <cell r="AK1148">
            <v>344020.31387513998</v>
          </cell>
          <cell r="AL1148">
            <v>200</v>
          </cell>
          <cell r="AM1148">
            <v>4.7269873799214537</v>
          </cell>
          <cell r="AN1148">
            <v>0</v>
          </cell>
        </row>
        <row r="1149">
          <cell r="A1149">
            <v>45359</v>
          </cell>
          <cell r="U1149">
            <v>103930.669550666</v>
          </cell>
          <cell r="V1149">
            <v>110</v>
          </cell>
          <cell r="X1149">
            <v>6.357596060378043</v>
          </cell>
          <cell r="AE1149">
            <v>211100.01371755</v>
          </cell>
          <cell r="AF1149">
            <v>-10</v>
          </cell>
          <cell r="AG1149">
            <v>-0.54910166610109457</v>
          </cell>
          <cell r="AK1149">
            <v>344220.31387513998</v>
          </cell>
          <cell r="AL1149">
            <v>200</v>
          </cell>
          <cell r="AM1149">
            <v>4.8855119026860905</v>
          </cell>
          <cell r="AN1149">
            <v>0</v>
          </cell>
        </row>
        <row r="1150">
          <cell r="A1150">
            <v>45366</v>
          </cell>
          <cell r="U1150">
            <v>104040.669550666</v>
          </cell>
          <cell r="V1150">
            <v>110</v>
          </cell>
          <cell r="X1150">
            <v>6.3456836342778615</v>
          </cell>
          <cell r="AE1150">
            <v>211090.01371755</v>
          </cell>
          <cell r="AF1150">
            <v>-10</v>
          </cell>
          <cell r="AG1150">
            <v>-0.59123869905231174</v>
          </cell>
          <cell r="AK1150">
            <v>344420.31387513998</v>
          </cell>
          <cell r="AL1150">
            <v>200</v>
          </cell>
          <cell r="AM1150">
            <v>4.7129405226277896</v>
          </cell>
          <cell r="AN1150">
            <v>0</v>
          </cell>
        </row>
        <row r="1151">
          <cell r="A1151">
            <v>45373</v>
          </cell>
          <cell r="U1151">
            <v>104150.669550666</v>
          </cell>
          <cell r="V1151">
            <v>110</v>
          </cell>
          <cell r="X1151">
            <v>6.398465608513078</v>
          </cell>
          <cell r="AE1151">
            <v>211080.01371755</v>
          </cell>
          <cell r="AF1151">
            <v>-10</v>
          </cell>
          <cell r="AG1151">
            <v>-0.54460481956294871</v>
          </cell>
          <cell r="AK1151">
            <v>344620.31387513998</v>
          </cell>
          <cell r="AL1151">
            <v>200</v>
          </cell>
          <cell r="AM1151">
            <v>4.7157097839287871</v>
          </cell>
          <cell r="AN1151">
            <v>0</v>
          </cell>
        </row>
        <row r="1152">
          <cell r="A1152">
            <v>45380</v>
          </cell>
          <cell r="U1152">
            <v>104260.669550666</v>
          </cell>
          <cell r="V1152">
            <v>110</v>
          </cell>
          <cell r="X1152">
            <v>6.2717583675150337</v>
          </cell>
          <cell r="AE1152">
            <v>211070.01371755</v>
          </cell>
          <cell r="AF1152">
            <v>-10</v>
          </cell>
          <cell r="AG1152">
            <v>-0.72542911047204939</v>
          </cell>
          <cell r="AH1152" t="str">
            <v>*</v>
          </cell>
          <cell r="AK1152">
            <v>344820.31387513998</v>
          </cell>
          <cell r="AL1152">
            <v>200</v>
          </cell>
          <cell r="AM1152">
            <v>4.8270646915949555</v>
          </cell>
          <cell r="AN1152" t="str">
            <v>*</v>
          </cell>
        </row>
        <row r="1153">
          <cell r="A1153">
            <v>45387</v>
          </cell>
          <cell r="U1153">
            <v>104370.669550666</v>
          </cell>
          <cell r="V1153">
            <v>110</v>
          </cell>
          <cell r="X1153">
            <v>6.4210734963803873</v>
          </cell>
          <cell r="AE1153">
            <v>211270.01371755</v>
          </cell>
          <cell r="AF1153">
            <v>200</v>
          </cell>
          <cell r="AG1153">
            <v>-0.39353697967770529</v>
          </cell>
          <cell r="AK1153">
            <v>345020.31387513998</v>
          </cell>
          <cell r="AL1153">
            <v>200</v>
          </cell>
          <cell r="AM1153">
            <v>5.151111115118681</v>
          </cell>
          <cell r="AN1153">
            <v>0</v>
          </cell>
        </row>
        <row r="1154">
          <cell r="A1154">
            <v>45394</v>
          </cell>
          <cell r="U1154">
            <v>104480.669550666</v>
          </cell>
          <cell r="V1154">
            <v>110</v>
          </cell>
          <cell r="X1154">
            <v>6.4978967961550893</v>
          </cell>
          <cell r="AE1154">
            <v>211470.01371755</v>
          </cell>
          <cell r="AF1154">
            <v>200</v>
          </cell>
          <cell r="AG1154">
            <v>-0.37014524620148848</v>
          </cell>
          <cell r="AK1154">
            <v>345220.31387513998</v>
          </cell>
          <cell r="AL1154">
            <v>200</v>
          </cell>
          <cell r="AM1154">
            <v>5.1693973958827826</v>
          </cell>
          <cell r="AN1154">
            <v>0</v>
          </cell>
        </row>
        <row r="1155">
          <cell r="A1155">
            <v>45401</v>
          </cell>
          <cell r="U1155">
            <v>104590.669550666</v>
          </cell>
          <cell r="V1155">
            <v>110</v>
          </cell>
          <cell r="X1155">
            <v>6.5047139001425762</v>
          </cell>
          <cell r="AE1155">
            <v>211670.01371755</v>
          </cell>
          <cell r="AF1155">
            <v>200</v>
          </cell>
          <cell r="AG1155">
            <v>-0.38701427694773827</v>
          </cell>
          <cell r="AK1155">
            <v>345420.31387513998</v>
          </cell>
          <cell r="AL1155">
            <v>200</v>
          </cell>
          <cell r="AM1155">
            <v>4.9085473636113051</v>
          </cell>
          <cell r="AN1155">
            <v>0</v>
          </cell>
        </row>
        <row r="1156">
          <cell r="A1156">
            <v>45408</v>
          </cell>
          <cell r="U1156">
            <v>104700.669550666</v>
          </cell>
          <cell r="V1156">
            <v>110</v>
          </cell>
          <cell r="X1156">
            <v>6.3679606394153581</v>
          </cell>
          <cell r="AE1156">
            <v>211870.01371755</v>
          </cell>
          <cell r="AF1156">
            <v>200</v>
          </cell>
          <cell r="AG1156">
            <v>-0.2357534112112063</v>
          </cell>
          <cell r="AK1156">
            <v>345620.31387513998</v>
          </cell>
          <cell r="AL1156">
            <v>200</v>
          </cell>
          <cell r="AM1156">
            <v>3.8572594385804848</v>
          </cell>
          <cell r="AN1156">
            <v>0</v>
          </cell>
        </row>
        <row r="1157">
          <cell r="A1157">
            <v>45415</v>
          </cell>
          <cell r="U1157">
            <v>104810.669550666</v>
          </cell>
          <cell r="V1157">
            <v>110</v>
          </cell>
          <cell r="X1157">
            <v>6.5318133741785402</v>
          </cell>
          <cell r="AE1157">
            <v>212070.01371755</v>
          </cell>
          <cell r="AF1157">
            <v>200</v>
          </cell>
          <cell r="AG1157">
            <v>0.18375274227693694</v>
          </cell>
          <cell r="AK1157">
            <v>345820.31387513998</v>
          </cell>
          <cell r="AL1157">
            <v>200</v>
          </cell>
          <cell r="AM1157">
            <v>4.204350816270491</v>
          </cell>
          <cell r="AN1157">
            <v>0</v>
          </cell>
        </row>
        <row r="1158">
          <cell r="A1158">
            <v>45422</v>
          </cell>
          <cell r="U1158">
            <v>104920.669550666</v>
          </cell>
          <cell r="V1158">
            <v>110</v>
          </cell>
          <cell r="X1158">
            <v>6.603488205848393</v>
          </cell>
          <cell r="AE1158">
            <v>212270.01371755</v>
          </cell>
          <cell r="AF1158">
            <v>200</v>
          </cell>
          <cell r="AG1158">
            <v>3.8582963763843736E-2</v>
          </cell>
          <cell r="AK1158">
            <v>346020.31387513998</v>
          </cell>
          <cell r="AL1158">
            <v>200</v>
          </cell>
          <cell r="AM1158">
            <v>4.165273736103515</v>
          </cell>
          <cell r="AN1158">
            <v>0</v>
          </cell>
        </row>
        <row r="1159">
          <cell r="A1159">
            <v>45429</v>
          </cell>
          <cell r="U1159">
            <v>105030.669550666</v>
          </cell>
          <cell r="V1159">
            <v>110</v>
          </cell>
          <cell r="X1159">
            <v>6.6315403809990698</v>
          </cell>
          <cell r="AE1159">
            <v>212470.01371755</v>
          </cell>
          <cell r="AF1159">
            <v>200</v>
          </cell>
          <cell r="AG1159">
            <v>7.8205783176116483E-2</v>
          </cell>
          <cell r="AK1159">
            <v>346220.31387513998</v>
          </cell>
          <cell r="AL1159">
            <v>200</v>
          </cell>
          <cell r="AM1159">
            <v>3.8747163670170863</v>
          </cell>
          <cell r="AN1159">
            <v>0</v>
          </cell>
        </row>
        <row r="1160">
          <cell r="A1160">
            <v>45436</v>
          </cell>
          <cell r="U1160">
            <v>105140.669550666</v>
          </cell>
          <cell r="V1160">
            <v>110</v>
          </cell>
          <cell r="X1160">
            <v>6.6562127659493484</v>
          </cell>
          <cell r="AE1160">
            <v>212670.01371755</v>
          </cell>
          <cell r="AF1160">
            <v>200</v>
          </cell>
          <cell r="AG1160">
            <v>0.23037912199821164</v>
          </cell>
          <cell r="AK1160">
            <v>346420.31387513998</v>
          </cell>
          <cell r="AL1160">
            <v>200</v>
          </cell>
          <cell r="AM1160">
            <v>4.0965450851456353</v>
          </cell>
        </row>
        <row r="1161">
          <cell r="A1161">
            <v>45443</v>
          </cell>
          <cell r="U1161">
            <v>105250.669550666</v>
          </cell>
          <cell r="V1161">
            <v>110</v>
          </cell>
          <cell r="X1161">
            <v>6.2310196842769017</v>
          </cell>
          <cell r="AE1161">
            <v>212870.01371755</v>
          </cell>
          <cell r="AF1161">
            <v>200</v>
          </cell>
          <cell r="AG1161">
            <v>0.35177796864435606</v>
          </cell>
          <cell r="AK1161">
            <v>346620.31387513998</v>
          </cell>
          <cell r="AL1161">
            <v>200</v>
          </cell>
          <cell r="AM1161">
            <v>4.1092395919545481</v>
          </cell>
        </row>
        <row r="1162">
          <cell r="A1162">
            <v>45450</v>
          </cell>
          <cell r="U1162">
            <v>105360.669550666</v>
          </cell>
          <cell r="V1162">
            <v>110</v>
          </cell>
          <cell r="X1162">
            <v>6.1483960433280203</v>
          </cell>
          <cell r="AE1162">
            <v>213070.01371755</v>
          </cell>
          <cell r="AF1162">
            <v>200</v>
          </cell>
          <cell r="AG1162">
            <v>0.61509925994739945</v>
          </cell>
          <cell r="AK1162">
            <v>346820.31387513998</v>
          </cell>
          <cell r="AL1162">
            <v>200</v>
          </cell>
          <cell r="AM1162">
            <v>4.1320759621136034</v>
          </cell>
        </row>
        <row r="1163">
          <cell r="A1163">
            <v>45457</v>
          </cell>
          <cell r="U1163">
            <v>105470.669550666</v>
          </cell>
          <cell r="V1163">
            <v>110</v>
          </cell>
          <cell r="X1163">
            <v>6.3367210811046846</v>
          </cell>
          <cell r="AE1163">
            <v>213270.01371755</v>
          </cell>
          <cell r="AF1163">
            <v>200</v>
          </cell>
          <cell r="AG1163">
            <v>0.68538189789472881</v>
          </cell>
          <cell r="AK1163">
            <v>347020.31387513998</v>
          </cell>
          <cell r="AL1163">
            <v>200</v>
          </cell>
          <cell r="AM1163">
            <v>3.7540721724402886</v>
          </cell>
        </row>
        <row r="1164">
          <cell r="A1164">
            <v>45464</v>
          </cell>
          <cell r="U1164">
            <v>105580.669550666</v>
          </cell>
          <cell r="V1164">
            <v>110</v>
          </cell>
          <cell r="X1164">
            <v>6.3279864347744592</v>
          </cell>
          <cell r="AE1164">
            <v>213470.01371755</v>
          </cell>
          <cell r="AF1164">
            <v>200</v>
          </cell>
          <cell r="AG1164">
            <v>0.65853964418568012</v>
          </cell>
          <cell r="AK1164">
            <v>347220.31387513998</v>
          </cell>
          <cell r="AL1164">
            <v>200</v>
          </cell>
          <cell r="AM1164">
            <v>3.4860549051466592</v>
          </cell>
        </row>
        <row r="1165">
          <cell r="A1165">
            <v>45471</v>
          </cell>
          <cell r="U1165">
            <v>105690.669550666</v>
          </cell>
          <cell r="V1165">
            <v>110</v>
          </cell>
          <cell r="X1165">
            <v>6.1572134515536732</v>
          </cell>
          <cell r="AE1165">
            <v>213670.01371755</v>
          </cell>
          <cell r="AF1165">
            <v>200</v>
          </cell>
          <cell r="AG1165">
            <v>1.2330029575415438</v>
          </cell>
          <cell r="AH1165" t="str">
            <v>*</v>
          </cell>
          <cell r="AK1165">
            <v>347420.31387513998</v>
          </cell>
          <cell r="AL1165">
            <v>200</v>
          </cell>
          <cell r="AM1165">
            <v>3.3874305798669724</v>
          </cell>
          <cell r="AN1165" t="str">
            <v>*</v>
          </cell>
        </row>
        <row r="1166">
          <cell r="A1166">
            <v>45478</v>
          </cell>
          <cell r="U1166">
            <v>105800.669550666</v>
          </cell>
          <cell r="V1166">
            <v>110</v>
          </cell>
          <cell r="X1166">
            <v>6.2623914019537779</v>
          </cell>
          <cell r="AE1166">
            <v>214020.01371755</v>
          </cell>
          <cell r="AF1166">
            <v>350</v>
          </cell>
          <cell r="AG1166">
            <v>1.6202252896587765</v>
          </cell>
          <cell r="AK1166">
            <v>347620.31387513998</v>
          </cell>
          <cell r="AL1166">
            <v>200</v>
          </cell>
          <cell r="AM1166">
            <v>3.3874438271380427</v>
          </cell>
        </row>
        <row r="1167">
          <cell r="A1167">
            <v>45485</v>
          </cell>
          <cell r="U1167">
            <v>105910.669550666</v>
          </cell>
          <cell r="V1167">
            <v>110</v>
          </cell>
          <cell r="X1167">
            <v>6.2871443514179504</v>
          </cell>
          <cell r="AE1167">
            <v>214370.01371755</v>
          </cell>
          <cell r="AF1167">
            <v>350</v>
          </cell>
          <cell r="AG1167">
            <v>1.7319089782121324</v>
          </cell>
          <cell r="AK1167">
            <v>347820.31387513998</v>
          </cell>
          <cell r="AL1167">
            <v>200</v>
          </cell>
          <cell r="AM1167">
            <v>3.3955464083570632</v>
          </cell>
        </row>
        <row r="1168">
          <cell r="A1168">
            <v>45492</v>
          </cell>
          <cell r="U1168">
            <v>106020.669550666</v>
          </cell>
          <cell r="V1168">
            <v>110</v>
          </cell>
          <cell r="X1168">
            <v>6.353895752776566</v>
          </cell>
          <cell r="AE1168">
            <v>214720.01371755</v>
          </cell>
          <cell r="AF1168">
            <v>350</v>
          </cell>
          <cell r="AG1168">
            <v>1.8202296034310166</v>
          </cell>
          <cell r="AK1168">
            <v>348020.31387513998</v>
          </cell>
          <cell r="AL1168">
            <v>200</v>
          </cell>
          <cell r="AM1168">
            <v>3.597933545053138</v>
          </cell>
        </row>
        <row r="1169">
          <cell r="A1169">
            <v>45499</v>
          </cell>
          <cell r="U1169">
            <v>106130.669550666</v>
          </cell>
          <cell r="V1169">
            <v>110</v>
          </cell>
          <cell r="X1169">
            <v>6.2550233801344888</v>
          </cell>
          <cell r="AE1169">
            <v>215070.01371755</v>
          </cell>
          <cell r="AF1169">
            <v>350</v>
          </cell>
          <cell r="AG1169">
            <v>2.3776823805730345</v>
          </cell>
          <cell r="AK1169">
            <v>348220.31387513998</v>
          </cell>
          <cell r="AL1169">
            <v>200</v>
          </cell>
          <cell r="AM1169">
            <v>3.78916932976135</v>
          </cell>
        </row>
        <row r="1170">
          <cell r="A1170">
            <v>45506</v>
          </cell>
          <cell r="U1170">
            <v>106240.669550666</v>
          </cell>
          <cell r="V1170">
            <v>110</v>
          </cell>
          <cell r="X1170">
            <v>6.1919678085569529</v>
          </cell>
          <cell r="AE1170">
            <v>215420.01371755</v>
          </cell>
          <cell r="AF1170">
            <v>350</v>
          </cell>
          <cell r="AG1170">
            <v>2.5313049623632082</v>
          </cell>
          <cell r="AK1170">
            <v>348420.31387513998</v>
          </cell>
          <cell r="AL1170">
            <v>200</v>
          </cell>
          <cell r="AM1170">
            <v>3.7189677103501566</v>
          </cell>
        </row>
        <row r="1171">
          <cell r="A1171">
            <v>45513</v>
          </cell>
          <cell r="U1171">
            <v>106350.669550666</v>
          </cell>
          <cell r="V1171">
            <v>110</v>
          </cell>
          <cell r="X1171">
            <v>6.2528200299169896</v>
          </cell>
          <cell r="AE1171">
            <v>215770.01371755</v>
          </cell>
          <cell r="AF1171">
            <v>350</v>
          </cell>
          <cell r="AG1171">
            <v>2.3329916118062641</v>
          </cell>
          <cell r="AK1171">
            <v>348620.31387513998</v>
          </cell>
          <cell r="AL1171">
            <v>200</v>
          </cell>
          <cell r="AM1171">
            <v>4.2690741651015145</v>
          </cell>
        </row>
        <row r="1172">
          <cell r="A1172">
            <v>45520</v>
          </cell>
          <cell r="U1172">
            <v>106460.669550666</v>
          </cell>
          <cell r="V1172">
            <v>110</v>
          </cell>
          <cell r="X1172">
            <v>6.1501293105170589</v>
          </cell>
          <cell r="AE1172">
            <v>216120.01371755</v>
          </cell>
          <cell r="AF1172">
            <v>350</v>
          </cell>
          <cell r="AG1172">
            <v>2.5168741841963538</v>
          </cell>
          <cell r="AK1172">
            <v>348820.31387513998</v>
          </cell>
          <cell r="AL1172">
            <v>200</v>
          </cell>
          <cell r="AM1172">
            <v>4.0104748102268246</v>
          </cell>
        </row>
        <row r="1173">
          <cell r="A1173">
            <v>45527</v>
          </cell>
          <cell r="U1173">
            <v>106570.669550666</v>
          </cell>
          <cell r="V1173">
            <v>110</v>
          </cell>
          <cell r="X1173">
            <v>6.0915907861077301</v>
          </cell>
          <cell r="AE1173">
            <v>216470.01371755</v>
          </cell>
          <cell r="AF1173">
            <v>350</v>
          </cell>
          <cell r="AG1173">
            <v>2.9027657812764431</v>
          </cell>
          <cell r="AK1173">
            <v>349020.31387513998</v>
          </cell>
          <cell r="AL1173">
            <v>200</v>
          </cell>
          <cell r="AM1173">
            <v>4.1816306997328496</v>
          </cell>
        </row>
        <row r="1174">
          <cell r="A1174">
            <v>45534</v>
          </cell>
          <cell r="U1174">
            <v>106680.669550666</v>
          </cell>
          <cell r="V1174">
            <v>110</v>
          </cell>
          <cell r="X1174">
            <v>5.8569882947908809</v>
          </cell>
          <cell r="AE1174">
            <v>216820.01371755</v>
          </cell>
          <cell r="AF1174">
            <v>350</v>
          </cell>
          <cell r="AG1174">
            <v>2.8953644570077159</v>
          </cell>
          <cell r="AK1174">
            <v>349220.31387513998</v>
          </cell>
          <cell r="AL1174">
            <v>200</v>
          </cell>
          <cell r="AM1174">
            <v>4.0772602533482285</v>
          </cell>
        </row>
        <row r="1175">
          <cell r="A1175">
            <v>45541</v>
          </cell>
          <cell r="U1175">
            <v>106790.669550666</v>
          </cell>
          <cell r="V1175">
            <v>110</v>
          </cell>
          <cell r="X1175">
            <v>5.9161625091704906</v>
          </cell>
          <cell r="AE1175">
            <v>217170.01371755</v>
          </cell>
          <cell r="AF1175">
            <v>350</v>
          </cell>
          <cell r="AG1175">
            <v>3.2850619399573873</v>
          </cell>
          <cell r="AK1175">
            <v>349420.31387513998</v>
          </cell>
          <cell r="AL1175">
            <v>200</v>
          </cell>
          <cell r="AM1175">
            <v>4.104163929662846</v>
          </cell>
        </row>
        <row r="1176">
          <cell r="A1176">
            <v>45548</v>
          </cell>
          <cell r="U1176">
            <v>106900.669550666</v>
          </cell>
          <cell r="V1176">
            <v>110</v>
          </cell>
          <cell r="X1176">
            <v>5.8597777348176123</v>
          </cell>
          <cell r="AE1176">
            <v>217520.01371755</v>
          </cell>
          <cell r="AF1176">
            <v>350</v>
          </cell>
          <cell r="AG1176">
            <v>3.2431469120933372</v>
          </cell>
          <cell r="AK1176">
            <v>349620.31387513998</v>
          </cell>
          <cell r="AL1176">
            <v>200</v>
          </cell>
          <cell r="AM1176">
            <v>4.1379640875228318</v>
          </cell>
        </row>
        <row r="1177">
          <cell r="A1177">
            <v>45555</v>
          </cell>
          <cell r="U1177">
            <v>107010.669550666</v>
          </cell>
          <cell r="V1177">
            <v>110</v>
          </cell>
          <cell r="X1177">
            <v>5.7409971225044387</v>
          </cell>
          <cell r="AE1177">
            <v>217870.01371755</v>
          </cell>
          <cell r="AF1177">
            <v>350</v>
          </cell>
          <cell r="AG1177">
            <v>3.2340539442457867</v>
          </cell>
          <cell r="AK1177">
            <v>349820.31387513998</v>
          </cell>
          <cell r="AL1177">
            <v>200</v>
          </cell>
          <cell r="AM1177">
            <v>4.218603285741068</v>
          </cell>
        </row>
        <row r="1178">
          <cell r="A1178">
            <v>45562</v>
          </cell>
          <cell r="U1178">
            <v>107120.669550666</v>
          </cell>
          <cell r="V1178">
            <v>110</v>
          </cell>
          <cell r="X1178">
            <v>5.3960391819750697</v>
          </cell>
          <cell r="AE1178">
            <v>218220.01371755</v>
          </cell>
          <cell r="AF1178">
            <v>350</v>
          </cell>
          <cell r="AG1178">
            <v>3.6237015323901289</v>
          </cell>
          <cell r="AH1178" t="str">
            <v>*</v>
          </cell>
          <cell r="AK1178">
            <v>350020.31387513998</v>
          </cell>
          <cell r="AL1178">
            <v>200</v>
          </cell>
          <cell r="AM1178">
            <v>3.9297574785700533</v>
          </cell>
          <cell r="AN1178" t="str">
            <v>*</v>
          </cell>
        </row>
        <row r="1179">
          <cell r="A1179">
            <v>45569</v>
          </cell>
          <cell r="U1179">
            <v>107230.669550666</v>
          </cell>
          <cell r="V1179">
            <v>110</v>
          </cell>
          <cell r="X1179">
            <v>5.4191349661267338</v>
          </cell>
          <cell r="AE1179">
            <v>218765.01371755</v>
          </cell>
          <cell r="AF1179">
            <v>545</v>
          </cell>
          <cell r="AG1179">
            <v>4.3357551746783258</v>
          </cell>
          <cell r="AK1179">
            <v>350420.31387513998</v>
          </cell>
          <cell r="AL1179">
            <v>400</v>
          </cell>
          <cell r="AM1179">
            <v>3.7658844881246551</v>
          </cell>
        </row>
        <row r="1180">
          <cell r="A1180">
            <v>45576</v>
          </cell>
          <cell r="U1180">
            <v>107340.669550666</v>
          </cell>
          <cell r="V1180">
            <v>110</v>
          </cell>
          <cell r="X1180">
            <v>5.4076981778964637</v>
          </cell>
          <cell r="AE1180">
            <v>219310.01371755</v>
          </cell>
          <cell r="AF1180">
            <v>545</v>
          </cell>
          <cell r="AG1180">
            <v>4.3446110722473321</v>
          </cell>
          <cell r="AK1180">
            <v>350820.31387513998</v>
          </cell>
          <cell r="AL1180">
            <v>400</v>
          </cell>
          <cell r="AM1180">
            <v>4.211139958957034</v>
          </cell>
        </row>
        <row r="1181">
          <cell r="A1181">
            <v>45583</v>
          </cell>
          <cell r="U1181">
            <v>107450.669550666</v>
          </cell>
          <cell r="V1181">
            <v>110</v>
          </cell>
          <cell r="X1181">
            <v>5.3320752479983753</v>
          </cell>
          <cell r="AE1181">
            <v>219855.01371755</v>
          </cell>
          <cell r="AF1181">
            <v>545</v>
          </cell>
          <cell r="AG1181">
            <v>4.5134524577782571</v>
          </cell>
          <cell r="AK1181">
            <v>351220.31387513998</v>
          </cell>
          <cell r="AL1181">
            <v>400</v>
          </cell>
          <cell r="AM1181">
            <v>4.2068536221741226</v>
          </cell>
        </row>
        <row r="1182">
          <cell r="A1182">
            <v>45590</v>
          </cell>
          <cell r="U1182">
            <v>107560.669550666</v>
          </cell>
          <cell r="V1182">
            <v>110</v>
          </cell>
          <cell r="X1182">
            <v>5.1417672587259062</v>
          </cell>
          <cell r="AE1182">
            <v>220400.01371755</v>
          </cell>
          <cell r="AF1182">
            <v>545</v>
          </cell>
          <cell r="AG1182">
            <v>4.9163929611769248</v>
          </cell>
          <cell r="AK1182">
            <v>351620.31387513998</v>
          </cell>
          <cell r="AL1182">
            <v>400</v>
          </cell>
          <cell r="AM1182">
            <v>4.4147362015321221</v>
          </cell>
        </row>
        <row r="1183">
          <cell r="A1183">
            <v>45597</v>
          </cell>
          <cell r="U1183">
            <v>107670.669550666</v>
          </cell>
          <cell r="V1183">
            <v>110</v>
          </cell>
          <cell r="X1183">
            <v>4.9517173659649103</v>
          </cell>
          <cell r="AE1183">
            <v>220945.01371755</v>
          </cell>
          <cell r="AF1183">
            <v>545</v>
          </cell>
          <cell r="AG1183">
            <v>5.4529396964443748</v>
          </cell>
          <cell r="AK1183">
            <v>352020.31387513998</v>
          </cell>
          <cell r="AL1183">
            <v>400</v>
          </cell>
          <cell r="AM1183">
            <v>4.8240083552608723</v>
          </cell>
        </row>
        <row r="1184">
          <cell r="A1184">
            <v>45604</v>
          </cell>
          <cell r="U1184">
            <v>107780.669550666</v>
          </cell>
          <cell r="V1184">
            <v>110</v>
          </cell>
          <cell r="X1184">
            <v>5.0282267915357863</v>
          </cell>
          <cell r="AE1184">
            <v>221490.01371755</v>
          </cell>
          <cell r="AF1184">
            <v>545</v>
          </cell>
          <cell r="AG1184">
            <v>5.607208902316458</v>
          </cell>
          <cell r="AK1184">
            <v>352420.31387513998</v>
          </cell>
          <cell r="AL1184">
            <v>400</v>
          </cell>
          <cell r="AM1184">
            <v>4.6937155450043946</v>
          </cell>
        </row>
        <row r="1185">
          <cell r="A1185">
            <v>45611</v>
          </cell>
          <cell r="U1185">
            <v>107890.669550666</v>
          </cell>
          <cell r="V1185">
            <v>110</v>
          </cell>
          <cell r="X1185">
            <v>5.1046914968378729</v>
          </cell>
          <cell r="AE1185">
            <v>222035.01371755</v>
          </cell>
          <cell r="AF1185">
            <v>545</v>
          </cell>
          <cell r="AG1185">
            <v>5.7611694816179408</v>
          </cell>
          <cell r="AK1185">
            <v>352820.31387513998</v>
          </cell>
          <cell r="AL1185">
            <v>400</v>
          </cell>
          <cell r="AM1185">
            <v>4.5640405650557909</v>
          </cell>
        </row>
        <row r="1186">
          <cell r="A1186">
            <v>45618</v>
          </cell>
          <cell r="U1186">
            <v>108000.669550666</v>
          </cell>
          <cell r="V1186">
            <v>110</v>
          </cell>
          <cell r="X1186">
            <v>5.181111521068658</v>
          </cell>
          <cell r="AE1186">
            <v>222580.01371755</v>
          </cell>
          <cell r="AF1186">
            <v>545</v>
          </cell>
          <cell r="AG1186">
            <v>5.9148223595675944</v>
          </cell>
          <cell r="AK1186">
            <v>353220.31387513998</v>
          </cell>
          <cell r="AL1186">
            <v>400</v>
          </cell>
          <cell r="AM1186">
            <v>4.4349790313119826</v>
          </cell>
        </row>
        <row r="1187">
          <cell r="A1187">
            <v>45625</v>
          </cell>
          <cell r="U1187">
            <v>108110.669550666</v>
          </cell>
          <cell r="V1187">
            <v>110</v>
          </cell>
          <cell r="X1187">
            <v>5.2574869033798421</v>
          </cell>
          <cell r="AE1187">
            <v>223125.01371755</v>
          </cell>
          <cell r="AF1187">
            <v>545</v>
          </cell>
          <cell r="AG1187">
            <v>6.0681684576896515</v>
          </cell>
          <cell r="AK1187">
            <v>353620.31387513998</v>
          </cell>
          <cell r="AL1187">
            <v>400</v>
          </cell>
          <cell r="AM1187">
            <v>4.3065266010511465</v>
          </cell>
        </row>
        <row r="1188">
          <cell r="A1188">
            <v>45632</v>
          </cell>
          <cell r="U1188">
            <v>108220.669550666</v>
          </cell>
          <cell r="V1188">
            <v>110</v>
          </cell>
          <cell r="X1188">
            <v>5.3338176828773527</v>
          </cell>
          <cell r="AE1188">
            <v>223670.01371755</v>
          </cell>
          <cell r="AF1188">
            <v>545</v>
          </cell>
          <cell r="AG1188">
            <v>6.2212086938322528</v>
          </cell>
          <cell r="AK1188">
            <v>354020.31387513998</v>
          </cell>
          <cell r="AL1188">
            <v>400</v>
          </cell>
          <cell r="AM1188">
            <v>4.1786789724458657</v>
          </cell>
        </row>
        <row r="1189">
          <cell r="A1189">
            <v>45639</v>
          </cell>
          <cell r="U1189">
            <v>108330.669550666</v>
          </cell>
          <cell r="V1189">
            <v>110</v>
          </cell>
          <cell r="X1189">
            <v>5.4101038986215144</v>
          </cell>
          <cell r="AE1189">
            <v>224215.01371755</v>
          </cell>
          <cell r="AF1189">
            <v>545</v>
          </cell>
          <cell r="AG1189">
            <v>6.3739439821857218</v>
          </cell>
          <cell r="AK1189">
            <v>354420.31387513998</v>
          </cell>
          <cell r="AL1189">
            <v>400</v>
          </cell>
          <cell r="AM1189">
            <v>4.051431884082703</v>
          </cell>
        </row>
        <row r="1190">
          <cell r="A1190">
            <v>45646</v>
          </cell>
          <cell r="U1190">
            <v>108440.669550666</v>
          </cell>
          <cell r="V1190">
            <v>110</v>
          </cell>
          <cell r="X1190">
            <v>5.486345589627021</v>
          </cell>
          <cell r="AE1190">
            <v>224760.01371755</v>
          </cell>
          <cell r="AF1190">
            <v>545</v>
          </cell>
          <cell r="AG1190">
            <v>6.5263752333007261</v>
          </cell>
          <cell r="AK1190">
            <v>354820.31387513998</v>
          </cell>
          <cell r="AL1190">
            <v>400</v>
          </cell>
          <cell r="AM1190">
            <v>3.9247811144888374</v>
          </cell>
        </row>
        <row r="1191">
          <cell r="A1191">
            <v>45653</v>
          </cell>
          <cell r="U1191">
            <v>108550.669550666</v>
          </cell>
          <cell r="V1191">
            <v>110</v>
          </cell>
          <cell r="W1191">
            <v>0</v>
          </cell>
          <cell r="X1191">
            <v>5.562542794863063</v>
          </cell>
          <cell r="AE1191">
            <v>225305.01371755</v>
          </cell>
          <cell r="AF1191">
            <v>545</v>
          </cell>
          <cell r="AG1191">
            <v>6.6785033541065104</v>
          </cell>
          <cell r="AH1191" t="str">
            <v>*</v>
          </cell>
          <cell r="AK1191">
            <v>355220.31387513998</v>
          </cell>
          <cell r="AL1191">
            <v>400</v>
          </cell>
          <cell r="AM1191">
            <v>3.7987224816651519</v>
          </cell>
          <cell r="AN1191" t="str">
            <v>*.</v>
          </cell>
        </row>
        <row r="1192">
          <cell r="A1192">
            <v>45660</v>
          </cell>
          <cell r="U1192">
            <v>108660.669550666</v>
          </cell>
          <cell r="V1192">
            <v>110</v>
          </cell>
          <cell r="X1192">
            <v>5.5565987912918047</v>
          </cell>
          <cell r="AE1192">
            <v>225730.01371755</v>
          </cell>
          <cell r="AF1192">
            <v>425</v>
          </cell>
          <cell r="AG1192">
            <v>6.8847952344214889</v>
          </cell>
          <cell r="AK1192">
            <v>355670.31387513998</v>
          </cell>
          <cell r="AL1192">
            <v>450</v>
          </cell>
          <cell r="AM1192">
            <v>3.8695134205242994</v>
          </cell>
        </row>
        <row r="1193">
          <cell r="A1193">
            <v>45667</v>
          </cell>
          <cell r="U1193">
            <v>108770.669550666</v>
          </cell>
          <cell r="V1193">
            <v>110</v>
          </cell>
          <cell r="X1193">
            <v>5.5506674774079983</v>
          </cell>
          <cell r="AE1193">
            <v>226155.01371755</v>
          </cell>
          <cell r="AF1193">
            <v>425</v>
          </cell>
          <cell r="AG1193">
            <v>7.0911066518012547</v>
          </cell>
          <cell r="AK1193">
            <v>356120.31387513998</v>
          </cell>
          <cell r="AL1193">
            <v>450</v>
          </cell>
          <cell r="AM1193">
            <v>3.9402217128666166</v>
          </cell>
        </row>
        <row r="1194">
          <cell r="A1194">
            <v>45674</v>
          </cell>
          <cell r="U1194">
            <v>108880.669550666</v>
          </cell>
          <cell r="V1194">
            <v>110</v>
          </cell>
          <cell r="X1194">
            <v>5.5447488126186357</v>
          </cell>
          <cell r="AE1194">
            <v>226580.01371755</v>
          </cell>
          <cell r="AF1194">
            <v>425</v>
          </cell>
          <cell r="AG1194">
            <v>7.2974376090213298</v>
          </cell>
          <cell r="AK1194">
            <v>356570.31387513998</v>
          </cell>
          <cell r="AL1194">
            <v>450</v>
          </cell>
          <cell r="AM1194">
            <v>4.0108475033389936</v>
          </cell>
        </row>
        <row r="1195">
          <cell r="A1195">
            <v>45681</v>
          </cell>
          <cell r="U1195">
            <v>108990.669550666</v>
          </cell>
          <cell r="V1195">
            <v>110</v>
          </cell>
          <cell r="X1195">
            <v>5.5388427565037546</v>
          </cell>
          <cell r="AE1195">
            <v>227005.01371755</v>
          </cell>
          <cell r="AF1195">
            <v>425</v>
          </cell>
          <cell r="AG1195">
            <v>7.5037881088577905</v>
          </cell>
          <cell r="AK1195">
            <v>357020.31387513998</v>
          </cell>
          <cell r="AL1195">
            <v>450</v>
          </cell>
          <cell r="AM1195">
            <v>4.0813909362510827</v>
          </cell>
        </row>
        <row r="1196">
          <cell r="A1196">
            <v>45688</v>
          </cell>
          <cell r="U1196">
            <v>109100.669550666</v>
          </cell>
          <cell r="V1196">
            <v>110</v>
          </cell>
          <cell r="X1196">
            <v>5.5329492688153579</v>
          </cell>
          <cell r="AE1196">
            <v>227430.01371755</v>
          </cell>
          <cell r="AF1196">
            <v>425</v>
          </cell>
          <cell r="AG1196">
            <v>7.7101581540872388</v>
          </cell>
          <cell r="AK1196">
            <v>357470.31387513998</v>
          </cell>
          <cell r="AL1196">
            <v>450</v>
          </cell>
          <cell r="AM1196">
            <v>4.1518521555760799</v>
          </cell>
        </row>
        <row r="1197">
          <cell r="A1197">
            <v>45695</v>
          </cell>
          <cell r="U1197">
            <v>109210.669550666</v>
          </cell>
          <cell r="V1197">
            <v>110</v>
          </cell>
          <cell r="X1197">
            <v>5.5270683094765758</v>
          </cell>
          <cell r="AE1197">
            <v>227855.01371755</v>
          </cell>
          <cell r="AF1197">
            <v>425</v>
          </cell>
          <cell r="AG1197">
            <v>7.9165477474867743</v>
          </cell>
          <cell r="AK1197">
            <v>357920.31387513998</v>
          </cell>
          <cell r="AL1197">
            <v>450</v>
          </cell>
          <cell r="AM1197">
            <v>4.2222313049518334</v>
          </cell>
        </row>
        <row r="1198">
          <cell r="A1198">
            <v>45702</v>
          </cell>
          <cell r="U1198">
            <v>109320.669550666</v>
          </cell>
          <cell r="V1198">
            <v>110</v>
          </cell>
          <cell r="X1198">
            <v>5.5211998385807988</v>
          </cell>
          <cell r="AE1198">
            <v>228280.01371755</v>
          </cell>
          <cell r="AF1198">
            <v>425</v>
          </cell>
          <cell r="AG1198">
            <v>8.1229568918340931</v>
          </cell>
          <cell r="AK1198">
            <v>358370.31387513998</v>
          </cell>
          <cell r="AL1198">
            <v>450</v>
          </cell>
          <cell r="AM1198">
            <v>4.2925285276817533</v>
          </cell>
        </row>
        <row r="1199">
          <cell r="A1199">
            <v>45709</v>
          </cell>
          <cell r="U1199">
            <v>109430.669550666</v>
          </cell>
          <cell r="V1199">
            <v>110</v>
          </cell>
          <cell r="X1199">
            <v>5.5153438163906543</v>
          </cell>
          <cell r="AE1199">
            <v>228705.01371755</v>
          </cell>
          <cell r="AF1199">
            <v>425</v>
          </cell>
          <cell r="AG1199">
            <v>8.3293855899073463</v>
          </cell>
          <cell r="AK1199">
            <v>358820.31387513998</v>
          </cell>
          <cell r="AL1199">
            <v>450</v>
          </cell>
          <cell r="AM1199">
            <v>4.362743966735863</v>
          </cell>
        </row>
        <row r="1200">
          <cell r="A1200">
            <v>45716</v>
          </cell>
          <cell r="U1200">
            <v>109540.669550666</v>
          </cell>
          <cell r="V1200">
            <v>110</v>
          </cell>
          <cell r="X1200">
            <v>5.5095002033371969</v>
          </cell>
          <cell r="AE1200">
            <v>229130.01371755</v>
          </cell>
          <cell r="AF1200">
            <v>425</v>
          </cell>
          <cell r="AG1200">
            <v>8.5358338444852251</v>
          </cell>
          <cell r="AK1200">
            <v>359270.31387513998</v>
          </cell>
          <cell r="AL1200">
            <v>450</v>
          </cell>
          <cell r="AM1200">
            <v>4.4328777647516802</v>
          </cell>
        </row>
        <row r="1201">
          <cell r="A1201">
            <v>45723</v>
          </cell>
          <cell r="U1201">
            <v>109650.669550666</v>
          </cell>
          <cell r="V1201">
            <v>110</v>
          </cell>
          <cell r="X1201">
            <v>5.503668960019084</v>
          </cell>
          <cell r="AE1201">
            <v>229555.01371755</v>
          </cell>
          <cell r="AF1201">
            <v>425</v>
          </cell>
          <cell r="AG1201">
            <v>8.7423016583469462</v>
          </cell>
          <cell r="AK1201">
            <v>359720.31387513998</v>
          </cell>
          <cell r="AL1201">
            <v>450</v>
          </cell>
          <cell r="AM1201">
            <v>4.5029300640351977</v>
          </cell>
        </row>
        <row r="1202">
          <cell r="A1202">
            <v>45730</v>
          </cell>
          <cell r="U1202">
            <v>109760.669550666</v>
          </cell>
          <cell r="V1202">
            <v>110</v>
          </cell>
          <cell r="X1202">
            <v>5.4978500472014531</v>
          </cell>
          <cell r="AE1202">
            <v>229980.01371755</v>
          </cell>
          <cell r="AF1202">
            <v>425</v>
          </cell>
          <cell r="AG1202">
            <v>8.9487890342722949</v>
          </cell>
          <cell r="AK1202">
            <v>360170.31387513998</v>
          </cell>
          <cell r="AL1202">
            <v>450</v>
          </cell>
          <cell r="AM1202">
            <v>4.5729010065619207</v>
          </cell>
        </row>
        <row r="1203">
          <cell r="A1203">
            <v>45737</v>
          </cell>
          <cell r="U1203">
            <v>109870.669550666</v>
          </cell>
          <cell r="V1203">
            <v>110</v>
          </cell>
          <cell r="X1203">
            <v>5.492043425815325</v>
          </cell>
          <cell r="AE1203">
            <v>230405.01371755</v>
          </cell>
          <cell r="AF1203">
            <v>425</v>
          </cell>
          <cell r="AG1203">
            <v>9.1552959750415397</v>
          </cell>
          <cell r="AK1203">
            <v>360620.31387513998</v>
          </cell>
          <cell r="AL1203">
            <v>450</v>
          </cell>
          <cell r="AM1203">
            <v>4.6427907339777335</v>
          </cell>
        </row>
        <row r="1204">
          <cell r="A1204">
            <v>45744</v>
          </cell>
          <cell r="U1204">
            <v>109980.669550666</v>
          </cell>
          <cell r="V1204">
            <v>110</v>
          </cell>
          <cell r="X1204">
            <v>5.4862490569565665</v>
          </cell>
          <cell r="AE1204">
            <v>230830.01371755</v>
          </cell>
          <cell r="AF1204">
            <v>425</v>
          </cell>
          <cell r="AG1204">
            <v>9.3618224834355175</v>
          </cell>
          <cell r="AK1204">
            <v>361070.31387513998</v>
          </cell>
          <cell r="AL1204">
            <v>450</v>
          </cell>
          <cell r="AM1204">
            <v>4.712599387599937</v>
          </cell>
        </row>
        <row r="1205">
          <cell r="A1205">
            <v>45751</v>
          </cell>
          <cell r="U1205">
            <v>110090.669550666</v>
          </cell>
          <cell r="V1205">
            <v>110</v>
          </cell>
          <cell r="X1205">
            <v>5.480466901884995</v>
          </cell>
          <cell r="AE1205">
            <v>231255.01371755</v>
          </cell>
          <cell r="AF1205">
            <v>425</v>
          </cell>
          <cell r="AG1205">
            <v>9.4594588452662407</v>
          </cell>
          <cell r="AK1205">
            <v>361520.31387513998</v>
          </cell>
          <cell r="AL1205">
            <v>450</v>
          </cell>
          <cell r="AM1205">
            <v>4.7823271084180874</v>
          </cell>
        </row>
        <row r="1206">
          <cell r="A1206">
            <v>45758</v>
          </cell>
          <cell r="U1206">
            <v>110200.669550666</v>
          </cell>
          <cell r="V1206">
            <v>110</v>
          </cell>
          <cell r="X1206">
            <v>5.4746969220236537</v>
          </cell>
          <cell r="AE1206">
            <v>231680.01371755</v>
          </cell>
          <cell r="AF1206">
            <v>425</v>
          </cell>
          <cell r="AG1206">
            <v>9.5569105258552156</v>
          </cell>
          <cell r="AK1206">
            <v>361970.31387513998</v>
          </cell>
          <cell r="AL1206">
            <v>450</v>
          </cell>
          <cell r="AM1206">
            <v>4.8519740370950899</v>
          </cell>
        </row>
        <row r="1207">
          <cell r="A1207">
            <v>45765</v>
          </cell>
          <cell r="U1207">
            <v>110310.669550666</v>
          </cell>
          <cell r="V1207">
            <v>110</v>
          </cell>
          <cell r="X1207">
            <v>5.4689390789578027</v>
          </cell>
          <cell r="AE1207">
            <v>232105.01371755</v>
          </cell>
          <cell r="AF1207">
            <v>425</v>
          </cell>
          <cell r="AG1207">
            <v>9.6541780487000182</v>
          </cell>
          <cell r="AK1207">
            <v>362420.31387513998</v>
          </cell>
          <cell r="AL1207">
            <v>450</v>
          </cell>
          <cell r="AM1207">
            <v>4.9215403139680518</v>
          </cell>
        </row>
        <row r="1208">
          <cell r="A1208">
            <v>45772</v>
          </cell>
          <cell r="U1208">
            <v>110420.669550666</v>
          </cell>
          <cell r="V1208">
            <v>110</v>
          </cell>
          <cell r="X1208">
            <v>5.4631933344342372</v>
          </cell>
          <cell r="AE1208">
            <v>232530.01371755</v>
          </cell>
          <cell r="AF1208">
            <v>425</v>
          </cell>
          <cell r="AG1208">
            <v>9.7512619353215371</v>
          </cell>
          <cell r="AK1208">
            <v>362870.31387513998</v>
          </cell>
          <cell r="AL1208">
            <v>450</v>
          </cell>
          <cell r="AM1208">
            <v>4.9910260790492202</v>
          </cell>
        </row>
        <row r="1209">
          <cell r="A1209">
            <v>45779</v>
          </cell>
          <cell r="U1209">
            <v>110530.669550666</v>
          </cell>
          <cell r="V1209">
            <v>110</v>
          </cell>
          <cell r="X1209">
            <v>5.4574596503602351</v>
          </cell>
          <cell r="AE1209">
            <v>232955.01371755</v>
          </cell>
          <cell r="AF1209">
            <v>425</v>
          </cell>
          <cell r="AG1209">
            <v>9.848162705273424</v>
          </cell>
          <cell r="AK1209">
            <v>363320.31387513998</v>
          </cell>
          <cell r="AL1209">
            <v>450</v>
          </cell>
          <cell r="AM1209">
            <v>5.0604314720269485</v>
          </cell>
        </row>
        <row r="1210">
          <cell r="A1210">
            <v>45786</v>
          </cell>
          <cell r="U1210">
            <v>110640.669550666</v>
          </cell>
          <cell r="V1210">
            <v>110</v>
          </cell>
          <cell r="X1210">
            <v>5.4517379888028898</v>
          </cell>
          <cell r="AE1210">
            <v>233380.01371755</v>
          </cell>
          <cell r="AF1210">
            <v>425</v>
          </cell>
          <cell r="AG1210">
            <v>9.9448808761511316</v>
          </cell>
          <cell r="AK1210">
            <v>363770.31387513998</v>
          </cell>
          <cell r="AL1210">
            <v>450</v>
          </cell>
          <cell r="AM1210">
            <v>5.129756632266691</v>
          </cell>
        </row>
        <row r="1211">
          <cell r="A1211">
            <v>45793</v>
          </cell>
          <cell r="U1211">
            <v>110750.669550666</v>
          </cell>
          <cell r="V1211">
            <v>110</v>
          </cell>
          <cell r="X1211">
            <v>5.4460283119881723</v>
          </cell>
          <cell r="AE1211">
            <v>233805.01371755</v>
          </cell>
          <cell r="AF1211">
            <v>425</v>
          </cell>
          <cell r="AG1211">
            <v>10.04141696360125</v>
          </cell>
          <cell r="AK1211">
            <v>364220.31387513998</v>
          </cell>
          <cell r="AL1211">
            <v>450</v>
          </cell>
          <cell r="AM1211">
            <v>5.1990016988117844</v>
          </cell>
        </row>
        <row r="1212">
          <cell r="A1212">
            <v>45800</v>
          </cell>
          <cell r="U1212">
            <v>110860.669550666</v>
          </cell>
          <cell r="V1212">
            <v>110</v>
          </cell>
          <cell r="X1212">
            <v>5.4403305823001347</v>
          </cell>
          <cell r="AE1212">
            <v>234230.01371755</v>
          </cell>
          <cell r="AF1212">
            <v>425</v>
          </cell>
          <cell r="AG1212">
            <v>10.137771481330773</v>
          </cell>
          <cell r="AK1212">
            <v>364670.31387513998</v>
          </cell>
          <cell r="AL1212">
            <v>450</v>
          </cell>
          <cell r="AM1212">
            <v>5.2681668103845141</v>
          </cell>
        </row>
        <row r="1213">
          <cell r="A1213">
            <v>45807</v>
          </cell>
          <cell r="U1213">
            <v>110970.669550666</v>
          </cell>
          <cell r="V1213">
            <v>110</v>
          </cell>
          <cell r="X1213">
            <v>5.4346447622801008</v>
          </cell>
          <cell r="AE1213">
            <v>234655.01371755</v>
          </cell>
          <cell r="AF1213">
            <v>425</v>
          </cell>
          <cell r="AG1213">
            <v>10.233944941115936</v>
          </cell>
          <cell r="AK1213">
            <v>365120.31387513998</v>
          </cell>
          <cell r="AL1213">
            <v>450</v>
          </cell>
          <cell r="AM1213">
            <v>5.337252105387023</v>
          </cell>
        </row>
        <row r="1214">
          <cell r="A1214">
            <v>45814</v>
          </cell>
          <cell r="U1214">
            <v>111080.669550666</v>
          </cell>
          <cell r="V1214">
            <v>110</v>
          </cell>
          <cell r="X1214">
            <v>5.4289708146258135</v>
          </cell>
          <cell r="AE1214">
            <v>234955.01371755</v>
          </cell>
          <cell r="AF1214">
            <v>300</v>
          </cell>
          <cell r="AG1214">
            <v>10.271271690539805</v>
          </cell>
          <cell r="AK1214">
            <v>365570.31387513998</v>
          </cell>
          <cell r="AL1214">
            <v>450</v>
          </cell>
          <cell r="AM1214">
            <v>5.4062577219021506</v>
          </cell>
        </row>
        <row r="1215">
          <cell r="A1215">
            <v>45821</v>
          </cell>
          <cell r="U1215">
            <v>111190.669550666</v>
          </cell>
          <cell r="V1215">
            <v>110</v>
          </cell>
          <cell r="X1215">
            <v>5.4233087021906385</v>
          </cell>
          <cell r="AE1215">
            <v>235255.01371755</v>
          </cell>
          <cell r="AF1215">
            <v>300</v>
          </cell>
          <cell r="AG1215">
            <v>10.308528431529268</v>
          </cell>
          <cell r="AK1215">
            <v>366020.31387513998</v>
          </cell>
          <cell r="AL1215">
            <v>450</v>
          </cell>
          <cell r="AM1215">
            <v>5.4751837976944273</v>
          </cell>
        </row>
        <row r="1216">
          <cell r="A1216">
            <v>45828</v>
          </cell>
          <cell r="U1216">
            <v>111300.669550666</v>
          </cell>
          <cell r="V1216">
            <v>110</v>
          </cell>
          <cell r="X1216">
            <v>5.4176583879827405</v>
          </cell>
          <cell r="AE1216">
            <v>235555.01371755</v>
          </cell>
          <cell r="AF1216">
            <v>300</v>
          </cell>
          <cell r="AG1216">
            <v>10.345715360856957</v>
          </cell>
          <cell r="AK1216">
            <v>366470.31387513998</v>
          </cell>
          <cell r="AL1216">
            <v>450</v>
          </cell>
          <cell r="AM1216">
            <v>5.5440304702109984</v>
          </cell>
        </row>
        <row r="1217">
          <cell r="A1217">
            <v>45835</v>
          </cell>
          <cell r="U1217">
            <v>111410.669550666</v>
          </cell>
          <cell r="V1217">
            <v>110</v>
          </cell>
          <cell r="X1217">
            <v>5.4120198351643012</v>
          </cell>
          <cell r="AE1217">
            <v>235855.01371755</v>
          </cell>
          <cell r="AF1217">
            <v>300</v>
          </cell>
          <cell r="AG1217">
            <v>10.38283267455877</v>
          </cell>
          <cell r="AK1217">
            <v>366920.31387513998</v>
          </cell>
          <cell r="AL1217">
            <v>450</v>
          </cell>
          <cell r="AM1217">
            <v>5.6127978765824622</v>
          </cell>
        </row>
        <row r="1218">
          <cell r="A1218">
            <v>45842</v>
          </cell>
          <cell r="U1218">
            <v>111520.669550666</v>
          </cell>
          <cell r="V1218">
            <v>110</v>
          </cell>
          <cell r="X1218">
            <v>5.4063930070506814</v>
          </cell>
          <cell r="AE1218">
            <v>236155.01371755</v>
          </cell>
          <cell r="AF1218">
            <v>300</v>
          </cell>
          <cell r="AG1218">
            <v>10.342490693049086</v>
          </cell>
          <cell r="AK1218">
            <v>367370.31387513998</v>
          </cell>
          <cell r="AL1218">
            <v>450</v>
          </cell>
          <cell r="AM1218">
            <v>5.6814861536238936</v>
          </cell>
        </row>
        <row r="1219">
          <cell r="A1219">
            <v>45849</v>
          </cell>
          <cell r="U1219">
            <v>111630.669550666</v>
          </cell>
          <cell r="V1219">
            <v>110</v>
          </cell>
          <cell r="X1219">
            <v>5.4007778671096389</v>
          </cell>
          <cell r="AE1219">
            <v>236455.01371755</v>
          </cell>
          <cell r="AF1219">
            <v>300</v>
          </cell>
          <cell r="AG1219">
            <v>10.302280443522662</v>
          </cell>
          <cell r="AK1219">
            <v>367820.31387513998</v>
          </cell>
          <cell r="AL1219">
            <v>450</v>
          </cell>
          <cell r="AM1219">
            <v>5.7500954378356255</v>
          </cell>
        </row>
        <row r="1220">
          <cell r="A1220">
            <v>45856</v>
          </cell>
          <cell r="U1220">
            <v>111740.669550666</v>
          </cell>
          <cell r="V1220">
            <v>110</v>
          </cell>
          <cell r="X1220">
            <v>5.3951743789605757</v>
          </cell>
          <cell r="AE1220">
            <v>236755.01371755</v>
          </cell>
          <cell r="AF1220">
            <v>300</v>
          </cell>
          <cell r="AG1220">
            <v>10.262201281798355</v>
          </cell>
          <cell r="AK1220">
            <v>368270.31387513998</v>
          </cell>
          <cell r="AL1220">
            <v>450</v>
          </cell>
          <cell r="AM1220">
            <v>5.8186258654042717</v>
          </cell>
        </row>
        <row r="1221">
          <cell r="A1221">
            <v>45863</v>
          </cell>
          <cell r="U1221">
            <v>111850.669550666</v>
          </cell>
          <cell r="V1221">
            <v>110</v>
          </cell>
          <cell r="X1221">
            <v>5.3895825063737135</v>
          </cell>
          <cell r="AE1221">
            <v>237055.01371755</v>
          </cell>
          <cell r="AF1221">
            <v>300</v>
          </cell>
          <cell r="AG1221">
            <v>10.222252567888319</v>
          </cell>
          <cell r="AK1221">
            <v>368720.31387513998</v>
          </cell>
          <cell r="AL1221">
            <v>450</v>
          </cell>
          <cell r="AM1221">
            <v>5.8870775722035091</v>
          </cell>
        </row>
        <row r="1222">
          <cell r="A1222">
            <v>45870</v>
          </cell>
          <cell r="U1222">
            <v>111960.669550666</v>
          </cell>
          <cell r="V1222">
            <v>110</v>
          </cell>
          <cell r="X1222">
            <v>5.3840022132693122</v>
          </cell>
          <cell r="AE1222">
            <v>237355.01371755</v>
          </cell>
          <cell r="AF1222">
            <v>300</v>
          </cell>
          <cell r="AG1222">
            <v>10.18243366596397</v>
          </cell>
          <cell r="AK1222">
            <v>369170.31387513998</v>
          </cell>
          <cell r="AL1222">
            <v>450</v>
          </cell>
          <cell r="AM1222">
            <v>5.9554506937950862</v>
          </cell>
        </row>
        <row r="1223">
          <cell r="A1223">
            <v>45877</v>
          </cell>
          <cell r="U1223">
            <v>112070.669550666</v>
          </cell>
          <cell r="V1223">
            <v>110</v>
          </cell>
          <cell r="X1223">
            <v>5.3784334637168882</v>
          </cell>
          <cell r="AE1223">
            <v>237655.01371755</v>
          </cell>
          <cell r="AF1223">
            <v>300</v>
          </cell>
          <cell r="AG1223">
            <v>10.14274394432222</v>
          </cell>
          <cell r="AK1223">
            <v>369620.31387513998</v>
          </cell>
          <cell r="AL1223">
            <v>450</v>
          </cell>
          <cell r="AM1223">
            <v>6.0237453654296473</v>
          </cell>
        </row>
        <row r="1224">
          <cell r="A1224">
            <v>45884</v>
          </cell>
          <cell r="U1224">
            <v>112180.669550666</v>
          </cell>
          <cell r="V1224">
            <v>110</v>
          </cell>
          <cell r="X1224">
            <v>5.3728762219344901</v>
          </cell>
          <cell r="AE1224">
            <v>237955.01371755</v>
          </cell>
          <cell r="AF1224">
            <v>300</v>
          </cell>
          <cell r="AG1224">
            <v>10.103182775352053</v>
          </cell>
          <cell r="AK1224">
            <v>370070.31387513998</v>
          </cell>
          <cell r="AL1224">
            <v>450</v>
          </cell>
          <cell r="AM1224">
            <v>6.0919617220476425</v>
          </cell>
        </row>
        <row r="1225">
          <cell r="A1225">
            <v>45891</v>
          </cell>
          <cell r="U1225">
            <v>112290.669550666</v>
          </cell>
          <cell r="V1225">
            <v>110</v>
          </cell>
          <cell r="X1225">
            <v>5.3673304522879022</v>
          </cell>
          <cell r="AE1225">
            <v>238255.01371755</v>
          </cell>
          <cell r="AF1225">
            <v>300</v>
          </cell>
          <cell r="AG1225">
            <v>10.063749535501515</v>
          </cell>
          <cell r="AK1225">
            <v>370520.31387513998</v>
          </cell>
          <cell r="AL1225">
            <v>450</v>
          </cell>
          <cell r="AM1225">
            <v>6.1600998982802793</v>
          </cell>
        </row>
        <row r="1226">
          <cell r="A1226">
            <v>45898</v>
          </cell>
          <cell r="U1226">
            <v>112400.669550666</v>
          </cell>
          <cell r="V1226">
            <v>110</v>
          </cell>
          <cell r="X1226">
            <v>5.3617961192898207</v>
          </cell>
          <cell r="AE1226">
            <v>238555.01371755</v>
          </cell>
          <cell r="AF1226">
            <v>300</v>
          </cell>
          <cell r="AG1226">
            <v>10.024443605244883</v>
          </cell>
          <cell r="AK1226">
            <v>370970.31387513998</v>
          </cell>
          <cell r="AL1226">
            <v>450</v>
          </cell>
          <cell r="AM1226">
            <v>6.2281600284502616</v>
          </cell>
        </row>
        <row r="1227">
          <cell r="A1227">
            <v>45905</v>
          </cell>
          <cell r="U1227">
            <v>112510.669550666</v>
          </cell>
          <cell r="V1227">
            <v>110</v>
          </cell>
          <cell r="X1227">
            <v>5.3562731875992142</v>
          </cell>
          <cell r="AE1227">
            <v>238855.01371755</v>
          </cell>
          <cell r="AF1227">
            <v>300</v>
          </cell>
          <cell r="AG1227">
            <v>9.9852643690502276</v>
          </cell>
          <cell r="AK1227">
            <v>371420.31387513998</v>
          </cell>
          <cell r="AL1227">
            <v>450</v>
          </cell>
          <cell r="AM1227">
            <v>6.2961422465727992</v>
          </cell>
        </row>
        <row r="1228">
          <cell r="A1228">
            <v>45912</v>
          </cell>
          <cell r="U1228">
            <v>112620.669550666</v>
          </cell>
          <cell r="V1228">
            <v>110</v>
          </cell>
          <cell r="X1228">
            <v>5.3507616220204994</v>
          </cell>
          <cell r="AE1228">
            <v>239155.01371755</v>
          </cell>
          <cell r="AF1228">
            <v>300</v>
          </cell>
          <cell r="AG1228">
            <v>9.9462112153473328</v>
          </cell>
          <cell r="AK1228">
            <v>371870.31387513998</v>
          </cell>
          <cell r="AL1228">
            <v>450</v>
          </cell>
          <cell r="AM1228">
            <v>6.3640466863564882</v>
          </cell>
        </row>
        <row r="1229">
          <cell r="A1229">
            <v>45919</v>
          </cell>
          <cell r="U1229">
            <v>112730.669550666</v>
          </cell>
          <cell r="V1229">
            <v>110</v>
          </cell>
          <cell r="X1229">
            <v>5.3452613875028447</v>
          </cell>
          <cell r="AE1229">
            <v>239455.01371755</v>
          </cell>
          <cell r="AF1229">
            <v>300</v>
          </cell>
          <cell r="AG1229">
            <v>9.9072835364958109</v>
          </cell>
          <cell r="AK1229">
            <v>372320.31387513998</v>
          </cell>
          <cell r="AL1229">
            <v>450</v>
          </cell>
          <cell r="AM1229">
            <v>6.431873481204093</v>
          </cell>
        </row>
        <row r="1230">
          <cell r="A1230">
            <v>45926</v>
          </cell>
          <cell r="U1230">
            <v>112840.669550666</v>
          </cell>
          <cell r="V1230">
            <v>110</v>
          </cell>
          <cell r="X1230">
            <v>5.3397724491392751</v>
          </cell>
          <cell r="AE1230">
            <v>239805.01371755</v>
          </cell>
          <cell r="AF1230">
            <v>350</v>
          </cell>
          <cell r="AG1230">
            <v>9.8913933842650295</v>
          </cell>
          <cell r="AK1230">
            <v>372770.31387513998</v>
          </cell>
          <cell r="AL1230">
            <v>450</v>
          </cell>
          <cell r="AM1230">
            <v>6.4996227642134556</v>
          </cell>
        </row>
        <row r="1231">
          <cell r="A1231">
            <v>45933</v>
          </cell>
          <cell r="U1231">
            <v>112950.669550666</v>
          </cell>
          <cell r="V1231">
            <v>110</v>
          </cell>
          <cell r="X1231">
            <v>5.3342947721662028</v>
          </cell>
          <cell r="AE1231">
            <v>240155.01371755</v>
          </cell>
          <cell r="AF1231">
            <v>350</v>
          </cell>
          <cell r="AG1231">
            <v>9.7776146361396172</v>
          </cell>
          <cell r="AK1231">
            <v>373220.31387513998</v>
          </cell>
          <cell r="AL1231">
            <v>450</v>
          </cell>
          <cell r="AM1231">
            <v>6.5064721128364624</v>
          </cell>
        </row>
        <row r="1232">
          <cell r="A1232">
            <v>45940</v>
          </cell>
          <cell r="U1232">
            <v>113060.669550666</v>
          </cell>
          <cell r="V1232">
            <v>110</v>
          </cell>
          <cell r="X1232">
            <v>5.3288283219624475</v>
          </cell>
          <cell r="AE1232">
            <v>240505.01371755</v>
          </cell>
          <cell r="AF1232">
            <v>350</v>
          </cell>
          <cell r="AG1232">
            <v>9.6644013835579301</v>
          </cell>
          <cell r="AK1232">
            <v>373670.31387513998</v>
          </cell>
          <cell r="AL1232">
            <v>450</v>
          </cell>
          <cell r="AM1232">
            <v>6.5133058424126773</v>
          </cell>
        </row>
        <row r="1233">
          <cell r="A1233">
            <v>45947</v>
          </cell>
          <cell r="U1233">
            <v>113170.669550666</v>
          </cell>
          <cell r="V1233">
            <v>110</v>
          </cell>
          <cell r="X1233">
            <v>5.3233730640485817</v>
          </cell>
          <cell r="AE1233">
            <v>240855.01371755</v>
          </cell>
          <cell r="AF1233">
            <v>350</v>
          </cell>
          <cell r="AG1233">
            <v>9.551749421088445</v>
          </cell>
          <cell r="AK1233">
            <v>374120.31387513998</v>
          </cell>
          <cell r="AL1233">
            <v>450</v>
          </cell>
          <cell r="AM1233">
            <v>6.5201240063070571</v>
          </cell>
        </row>
        <row r="1234">
          <cell r="A1234">
            <v>45954</v>
          </cell>
          <cell r="U1234">
            <v>113280.669550666</v>
          </cell>
          <cell r="V1234">
            <v>110</v>
          </cell>
          <cell r="X1234">
            <v>5.3179289640862777</v>
          </cell>
          <cell r="AE1234">
            <v>241205.01371755</v>
          </cell>
          <cell r="AF1234">
            <v>350</v>
          </cell>
          <cell r="AG1234">
            <v>9.4396545848959477</v>
          </cell>
          <cell r="AK1234">
            <v>374570.31387513998</v>
          </cell>
          <cell r="AL1234">
            <v>450</v>
          </cell>
          <cell r="AM1234">
            <v>6.5269266576417238</v>
          </cell>
        </row>
        <row r="1235">
          <cell r="A1235">
            <v>45961</v>
          </cell>
          <cell r="U1235">
            <v>113390.669550666</v>
          </cell>
          <cell r="V1235">
            <v>110</v>
          </cell>
          <cell r="X1235">
            <v>5.3124959878775257</v>
          </cell>
          <cell r="AE1235">
            <v>241555.01371755</v>
          </cell>
          <cell r="AF1235">
            <v>350</v>
          </cell>
          <cell r="AG1235">
            <v>9.3281127522286056</v>
          </cell>
          <cell r="AK1235">
            <v>375020.31387513998</v>
          </cell>
          <cell r="AL1235">
            <v>450</v>
          </cell>
          <cell r="AM1235">
            <v>6.5337138492973565</v>
          </cell>
        </row>
        <row r="1236">
          <cell r="A1236">
            <v>45968</v>
          </cell>
          <cell r="U1236">
            <v>113500.669550666</v>
          </cell>
          <cell r="V1236">
            <v>110</v>
          </cell>
          <cell r="X1236">
            <v>5.3070741013639093</v>
          </cell>
          <cell r="AE1236">
            <v>241955.01371755</v>
          </cell>
          <cell r="AF1236">
            <v>400</v>
          </cell>
          <cell r="AG1236">
            <v>9.2396942221049727</v>
          </cell>
          <cell r="AK1236">
            <v>375470.31387513998</v>
          </cell>
          <cell r="AL1236">
            <v>450</v>
          </cell>
          <cell r="AM1236">
            <v>6.5404856339145141</v>
          </cell>
        </row>
        <row r="1237">
          <cell r="A1237">
            <v>45975</v>
          </cell>
          <cell r="U1237">
            <v>113610.669550666</v>
          </cell>
          <cell r="V1237">
            <v>110</v>
          </cell>
          <cell r="X1237">
            <v>5.3016632706258946</v>
          </cell>
          <cell r="AE1237">
            <v>242355.01371755</v>
          </cell>
          <cell r="AF1237">
            <v>400</v>
          </cell>
          <cell r="AG1237">
            <v>9.1517097505391547</v>
          </cell>
          <cell r="AK1237">
            <v>375920.31387513998</v>
          </cell>
          <cell r="AL1237">
            <v>450</v>
          </cell>
          <cell r="AM1237">
            <v>6.5472420638951405</v>
          </cell>
        </row>
        <row r="1238">
          <cell r="A1238">
            <v>45982</v>
          </cell>
          <cell r="U1238">
            <v>113720.669550666</v>
          </cell>
          <cell r="V1238">
            <v>110</v>
          </cell>
          <cell r="X1238">
            <v>5.2962634618821482</v>
          </cell>
          <cell r="AE1238">
            <v>242755.01371755</v>
          </cell>
          <cell r="AF1238">
            <v>400</v>
          </cell>
          <cell r="AG1238">
            <v>9.0641561490789115</v>
          </cell>
          <cell r="AK1238">
            <v>376370.31387513998</v>
          </cell>
          <cell r="AL1238">
            <v>450</v>
          </cell>
          <cell r="AM1238">
            <v>6.5539831914036739</v>
          </cell>
        </row>
        <row r="1239">
          <cell r="A1239">
            <v>45989</v>
          </cell>
          <cell r="U1239">
            <v>113830.669550666</v>
          </cell>
          <cell r="V1239">
            <v>110</v>
          </cell>
          <cell r="X1239">
            <v>5.2908746414888554</v>
          </cell>
          <cell r="AE1239">
            <v>243155.01371755</v>
          </cell>
          <cell r="AF1239">
            <v>400</v>
          </cell>
          <cell r="AG1239">
            <v>8.9770302604241579</v>
          </cell>
          <cell r="AK1239">
            <v>376820.31387513998</v>
          </cell>
          <cell r="AL1239">
            <v>450</v>
          </cell>
          <cell r="AM1239">
            <v>6.5607090683686522</v>
          </cell>
        </row>
        <row r="1240">
          <cell r="A1240">
            <v>45996</v>
          </cell>
          <cell r="U1240">
            <v>113940.669550666</v>
          </cell>
          <cell r="V1240">
            <v>110</v>
          </cell>
          <cell r="X1240">
            <v>5.2854967759389524</v>
          </cell>
          <cell r="AE1240">
            <v>243555.01371755</v>
          </cell>
          <cell r="AF1240">
            <v>400</v>
          </cell>
          <cell r="AG1240">
            <v>8.8903289580474194</v>
          </cell>
          <cell r="AK1240">
            <v>377270.31387513998</v>
          </cell>
          <cell r="AL1240">
            <v>450</v>
          </cell>
          <cell r="AM1240">
            <v>6.5674197464838215</v>
          </cell>
        </row>
        <row r="1241">
          <cell r="A1241">
            <v>46003</v>
          </cell>
          <cell r="U1241">
            <v>114050.669550666</v>
          </cell>
          <cell r="V1241">
            <v>110</v>
          </cell>
          <cell r="X1241">
            <v>5.2801298318614727</v>
          </cell>
          <cell r="AE1241">
            <v>243955.01371755</v>
          </cell>
          <cell r="AF1241">
            <v>400</v>
          </cell>
          <cell r="AG1241">
            <v>8.8040491458199313</v>
          </cell>
          <cell r="AK1241">
            <v>377720.31387513998</v>
          </cell>
          <cell r="AL1241">
            <v>450</v>
          </cell>
          <cell r="AM1241">
            <v>6.5741152772096569</v>
          </cell>
        </row>
        <row r="1242">
          <cell r="A1242">
            <v>46010</v>
          </cell>
          <cell r="U1242">
            <v>114160.669550666</v>
          </cell>
          <cell r="V1242">
            <v>110</v>
          </cell>
          <cell r="X1242">
            <v>5.2747737760208793</v>
          </cell>
          <cell r="AE1242">
            <v>244355.01371755</v>
          </cell>
          <cell r="AF1242">
            <v>400</v>
          </cell>
          <cell r="AG1242">
            <v>8.718187757642923</v>
          </cell>
          <cell r="AK1242">
            <v>378170.31387513998</v>
          </cell>
          <cell r="AL1242">
            <v>450</v>
          </cell>
          <cell r="AM1242">
            <v>6.5807957117744991</v>
          </cell>
        </row>
        <row r="1243">
          <cell r="A1243">
            <v>46017</v>
          </cell>
          <cell r="U1243">
            <v>114270.669550666</v>
          </cell>
          <cell r="V1243">
            <v>110</v>
          </cell>
          <cell r="X1243">
            <v>5.2694285753163399</v>
          </cell>
          <cell r="AE1243">
            <v>244755.01371755</v>
          </cell>
          <cell r="AF1243">
            <v>400</v>
          </cell>
          <cell r="AG1243">
            <v>8.6327417570845455</v>
          </cell>
          <cell r="AH1243" t="str">
            <v>*</v>
          </cell>
          <cell r="AK1243">
            <v>378620.31387513998</v>
          </cell>
          <cell r="AL1243">
            <v>450</v>
          </cell>
          <cell r="AM1243">
            <v>6.5874611011759612</v>
          </cell>
          <cell r="AN1243" t="str">
            <v>*</v>
          </cell>
        </row>
        <row r="1244">
          <cell r="A1244">
            <v>46024</v>
          </cell>
        </row>
        <row r="1245">
          <cell r="A1245">
            <v>46031</v>
          </cell>
        </row>
        <row r="1246">
          <cell r="A1246">
            <v>46038</v>
          </cell>
        </row>
        <row r="1247">
          <cell r="A1247">
            <v>46045</v>
          </cell>
        </row>
        <row r="1248">
          <cell r="A1248">
            <v>46052</v>
          </cell>
        </row>
        <row r="1249">
          <cell r="A1249">
            <v>46059</v>
          </cell>
        </row>
        <row r="1250">
          <cell r="A1250">
            <v>46066</v>
          </cell>
        </row>
        <row r="1251">
          <cell r="A1251">
            <v>46073</v>
          </cell>
        </row>
        <row r="1252">
          <cell r="A1252">
            <v>46080</v>
          </cell>
        </row>
        <row r="1253">
          <cell r="A1253">
            <v>46087</v>
          </cell>
        </row>
        <row r="1254">
          <cell r="A1254">
            <v>46094</v>
          </cell>
        </row>
        <row r="1255">
          <cell r="A1255">
            <v>46101</v>
          </cell>
        </row>
        <row r="1256">
          <cell r="A1256">
            <v>46108</v>
          </cell>
        </row>
        <row r="1257">
          <cell r="A1257">
            <v>46115</v>
          </cell>
        </row>
        <row r="1258">
          <cell r="A1258">
            <v>46122</v>
          </cell>
        </row>
        <row r="1259">
          <cell r="A1259">
            <v>46129</v>
          </cell>
        </row>
        <row r="1260">
          <cell r="A1260">
            <v>46136</v>
          </cell>
        </row>
        <row r="1261">
          <cell r="A1261">
            <v>46143</v>
          </cell>
        </row>
        <row r="1262">
          <cell r="A1262">
            <v>46150</v>
          </cell>
        </row>
        <row r="1263">
          <cell r="A1263">
            <v>46157</v>
          </cell>
        </row>
        <row r="1264">
          <cell r="A1264">
            <v>46164</v>
          </cell>
        </row>
        <row r="1265">
          <cell r="A1265">
            <v>46171</v>
          </cell>
        </row>
        <row r="1266">
          <cell r="A1266">
            <v>46178</v>
          </cell>
        </row>
        <row r="1267">
          <cell r="A1267">
            <v>46185</v>
          </cell>
        </row>
        <row r="1268">
          <cell r="A1268">
            <v>46192</v>
          </cell>
        </row>
        <row r="1269">
          <cell r="A1269">
            <v>46199</v>
          </cell>
        </row>
        <row r="1270">
          <cell r="A1270">
            <v>46206</v>
          </cell>
        </row>
        <row r="1271">
          <cell r="A1271">
            <v>46213</v>
          </cell>
        </row>
        <row r="1272">
          <cell r="A1272">
            <v>46220</v>
          </cell>
        </row>
        <row r="1273">
          <cell r="A1273">
            <v>46227</v>
          </cell>
        </row>
        <row r="1274">
          <cell r="A1274">
            <v>46234</v>
          </cell>
        </row>
        <row r="1275">
          <cell r="A1275">
            <v>46241</v>
          </cell>
        </row>
        <row r="1276">
          <cell r="A1276">
            <v>46248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uperfinanciera.gov.co/inicio/informes-y-cifras/cifras/establecimientos-de-credito/informacion-por-sector/companias-de-financiamiento/informacion-financiera-con-fines-de-supervision-companias-de-financiamiento-niif-10084373" TargetMode="Externa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zoomScale="123" zoomScaleNormal="86" workbookViewId="0">
      <selection activeCell="A3" sqref="A3"/>
    </sheetView>
  </sheetViews>
  <sheetFormatPr baseColWidth="10" defaultRowHeight="14.5" x14ac:dyDescent="0.35"/>
  <cols>
    <col min="1" max="1" width="13" customWidth="1"/>
    <col min="2" max="2" width="171.1796875" customWidth="1"/>
  </cols>
  <sheetData>
    <row r="1" spans="1:2" x14ac:dyDescent="0.35">
      <c r="A1" t="s">
        <v>103</v>
      </c>
    </row>
    <row r="2" spans="1:2" x14ac:dyDescent="0.35">
      <c r="A2" t="s">
        <v>125</v>
      </c>
      <c r="B2" t="s">
        <v>120</v>
      </c>
    </row>
    <row r="3" spans="1:2" ht="267" customHeight="1" x14ac:dyDescent="0.35">
      <c r="A3" s="92" t="s">
        <v>121</v>
      </c>
      <c r="B3" s="6" t="s">
        <v>140</v>
      </c>
    </row>
    <row r="4" spans="1:2" ht="44.5" x14ac:dyDescent="0.35">
      <c r="A4" s="92" t="s">
        <v>122</v>
      </c>
      <c r="B4" s="6" t="s">
        <v>139</v>
      </c>
    </row>
    <row r="5" spans="1:2" ht="29" x14ac:dyDescent="0.35">
      <c r="A5" s="92" t="s">
        <v>123</v>
      </c>
      <c r="B5" s="6" t="s">
        <v>130</v>
      </c>
    </row>
    <row r="6" spans="1:2" x14ac:dyDescent="0.35">
      <c r="A6" s="92" t="s">
        <v>124</v>
      </c>
      <c r="B6" s="6" t="s">
        <v>126</v>
      </c>
    </row>
    <row r="9" spans="1:2" ht="12" customHeight="1" x14ac:dyDescent="0.35"/>
  </sheetData>
  <hyperlinks>
    <hyperlink ref="A3" location="Cartera!A1" display="Cartera"/>
    <hyperlink ref="A4" location="Depositos!A1" display="Depósitos"/>
    <hyperlink ref="A5" location="Titularizaciones!A1" display="Titularizaciones"/>
    <hyperlink ref="A6" location="'Profundización financiera'!A1" display="Profundización financiera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O371"/>
  <sheetViews>
    <sheetView tabSelected="1" zoomScale="83" zoomScaleNormal="125"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B4" sqref="B4"/>
    </sheetView>
  </sheetViews>
  <sheetFormatPr baseColWidth="10" defaultRowHeight="14.5" x14ac:dyDescent="0.35"/>
  <cols>
    <col min="1" max="1" width="28.453125" customWidth="1"/>
    <col min="12" max="12" width="11.81640625" bestFit="1" customWidth="1"/>
    <col min="14" max="14" width="12.1796875" bestFit="1" customWidth="1"/>
    <col min="20" max="20" width="12.453125" customWidth="1"/>
    <col min="21" max="21" width="15.453125" customWidth="1"/>
    <col min="56" max="56" width="11.1796875" customWidth="1"/>
    <col min="57" max="57" width="13.81640625" customWidth="1"/>
    <col min="60" max="60" width="10.453125" bestFit="1" customWidth="1"/>
    <col min="61" max="61" width="11.81640625" bestFit="1" customWidth="1"/>
    <col min="62" max="62" width="27.81640625" bestFit="1" customWidth="1"/>
    <col min="63" max="63" width="11.453125" bestFit="1" customWidth="1"/>
    <col min="64" max="64" width="22.1796875" bestFit="1" customWidth="1"/>
    <col min="65" max="65" width="10.1796875" customWidth="1"/>
    <col min="80" max="93" width="0" hidden="1" customWidth="1"/>
  </cols>
  <sheetData>
    <row r="1" spans="1:93" x14ac:dyDescent="0.35">
      <c r="D1" s="105" t="s">
        <v>97</v>
      </c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7"/>
      <c r="V1" s="113" t="s">
        <v>109</v>
      </c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79"/>
      <c r="AK1" s="79"/>
      <c r="AL1" s="79"/>
      <c r="AM1" s="79"/>
      <c r="AN1" s="115" t="s">
        <v>117</v>
      </c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81"/>
      <c r="BC1" s="81"/>
      <c r="BD1" s="81"/>
      <c r="BE1" s="81"/>
      <c r="BF1" s="121" t="s">
        <v>104</v>
      </c>
      <c r="BG1" s="121"/>
      <c r="BH1" s="121"/>
      <c r="BI1" s="121"/>
      <c r="BJ1" s="121"/>
      <c r="BK1" s="121"/>
      <c r="BL1" s="121"/>
      <c r="BM1" s="80"/>
      <c r="BN1" s="122" t="s">
        <v>104</v>
      </c>
      <c r="BO1" s="122"/>
      <c r="BP1" s="122"/>
      <c r="BQ1" s="122"/>
      <c r="BR1" s="122"/>
      <c r="BS1" s="122"/>
      <c r="BT1" s="122"/>
      <c r="BU1" s="122"/>
      <c r="BV1" s="122"/>
      <c r="BW1" s="122"/>
      <c r="BX1" s="122"/>
      <c r="BY1" s="122"/>
      <c r="BZ1" s="122"/>
      <c r="CA1" s="122"/>
      <c r="CB1" s="123" t="s">
        <v>104</v>
      </c>
      <c r="CC1" s="123"/>
      <c r="CD1" s="123"/>
      <c r="CE1" s="123"/>
      <c r="CF1" s="123"/>
      <c r="CG1" s="123"/>
      <c r="CH1" s="123"/>
      <c r="CI1" s="123"/>
      <c r="CJ1" s="123"/>
      <c r="CK1" s="123"/>
      <c r="CL1" s="123"/>
      <c r="CM1" s="123"/>
      <c r="CN1" s="123"/>
      <c r="CO1" s="123"/>
    </row>
    <row r="2" spans="1:93" ht="43.5" customHeight="1" x14ac:dyDescent="0.35">
      <c r="A2" s="72"/>
      <c r="B2" s="119" t="s">
        <v>5</v>
      </c>
      <c r="C2" s="119"/>
      <c r="D2" s="104" t="s">
        <v>132</v>
      </c>
      <c r="E2" s="104"/>
      <c r="F2" s="104" t="s">
        <v>133</v>
      </c>
      <c r="G2" s="104"/>
      <c r="H2" s="104" t="s">
        <v>134</v>
      </c>
      <c r="I2" s="104"/>
      <c r="J2" s="104" t="s">
        <v>135</v>
      </c>
      <c r="K2" s="104"/>
      <c r="L2" s="104" t="s">
        <v>8</v>
      </c>
      <c r="M2" s="104"/>
      <c r="N2" s="104" t="s">
        <v>9</v>
      </c>
      <c r="O2" s="104"/>
      <c r="P2" s="104" t="s">
        <v>10</v>
      </c>
      <c r="Q2" s="104"/>
      <c r="R2" s="104" t="s">
        <v>127</v>
      </c>
      <c r="S2" s="104"/>
      <c r="T2" s="82" t="s">
        <v>96</v>
      </c>
      <c r="U2" s="82" t="s">
        <v>98</v>
      </c>
      <c r="V2" s="112" t="s">
        <v>110</v>
      </c>
      <c r="W2" s="112"/>
      <c r="X2" s="112" t="s">
        <v>111</v>
      </c>
      <c r="Y2" s="112"/>
      <c r="Z2" s="112" t="s">
        <v>112</v>
      </c>
      <c r="AA2" s="112"/>
      <c r="AB2" s="112" t="s">
        <v>113</v>
      </c>
      <c r="AC2" s="112"/>
      <c r="AD2" s="112" t="s">
        <v>114</v>
      </c>
      <c r="AE2" s="112"/>
      <c r="AF2" s="112" t="s">
        <v>115</v>
      </c>
      <c r="AG2" s="112"/>
      <c r="AH2" s="112" t="s">
        <v>116</v>
      </c>
      <c r="AI2" s="112"/>
      <c r="AJ2" s="108" t="s">
        <v>127</v>
      </c>
      <c r="AK2" s="109"/>
      <c r="AL2" s="76" t="s">
        <v>96</v>
      </c>
      <c r="AM2" s="76" t="s">
        <v>98</v>
      </c>
      <c r="AN2" s="120" t="s">
        <v>110</v>
      </c>
      <c r="AO2" s="120"/>
      <c r="AP2" s="120" t="s">
        <v>111</v>
      </c>
      <c r="AQ2" s="120"/>
      <c r="AR2" s="120" t="s">
        <v>112</v>
      </c>
      <c r="AS2" s="120"/>
      <c r="AT2" s="120" t="s">
        <v>113</v>
      </c>
      <c r="AU2" s="120"/>
      <c r="AV2" s="120" t="s">
        <v>114</v>
      </c>
      <c r="AW2" s="120"/>
      <c r="AX2" s="110" t="s">
        <v>115</v>
      </c>
      <c r="AY2" s="111"/>
      <c r="AZ2" s="110" t="s">
        <v>116</v>
      </c>
      <c r="BA2" s="111"/>
      <c r="BB2" s="110" t="s">
        <v>128</v>
      </c>
      <c r="BC2" s="111"/>
      <c r="BD2" s="77" t="s">
        <v>96</v>
      </c>
      <c r="BE2" s="77" t="s">
        <v>98</v>
      </c>
      <c r="BF2" s="118" t="s">
        <v>11</v>
      </c>
      <c r="BG2" s="118"/>
      <c r="BH2" s="118"/>
      <c r="BI2" s="118"/>
      <c r="BJ2" s="118"/>
      <c r="BK2" s="118"/>
      <c r="BL2" s="118"/>
      <c r="BM2" s="78"/>
      <c r="BN2" s="117" t="s">
        <v>52</v>
      </c>
      <c r="BO2" s="117"/>
      <c r="BP2" s="117" t="s">
        <v>53</v>
      </c>
      <c r="BQ2" s="117"/>
      <c r="BR2" s="117" t="s">
        <v>54</v>
      </c>
      <c r="BS2" s="117"/>
      <c r="BT2" s="117" t="s">
        <v>55</v>
      </c>
      <c r="BU2" s="117"/>
      <c r="BV2" s="117" t="s">
        <v>56</v>
      </c>
      <c r="BW2" s="117"/>
      <c r="BX2" s="117" t="s">
        <v>57</v>
      </c>
      <c r="BY2" s="117"/>
      <c r="BZ2" s="117" t="s">
        <v>58</v>
      </c>
      <c r="CA2" s="117"/>
      <c r="CB2" s="124" t="s">
        <v>60</v>
      </c>
      <c r="CC2" s="124"/>
      <c r="CD2" s="124" t="s">
        <v>61</v>
      </c>
      <c r="CE2" s="124"/>
      <c r="CF2" s="124" t="s">
        <v>62</v>
      </c>
      <c r="CG2" s="124"/>
      <c r="CH2" s="124" t="s">
        <v>63</v>
      </c>
      <c r="CI2" s="124"/>
      <c r="CJ2" s="124" t="s">
        <v>64</v>
      </c>
      <c r="CK2" s="124"/>
      <c r="CL2" s="124" t="s">
        <v>65</v>
      </c>
      <c r="CM2" s="124"/>
      <c r="CN2" s="124" t="s">
        <v>66</v>
      </c>
      <c r="CO2" s="124"/>
    </row>
    <row r="3" spans="1:93" ht="27.5" customHeight="1" x14ac:dyDescent="0.35">
      <c r="A3" t="s">
        <v>3</v>
      </c>
      <c r="B3" s="8" t="s">
        <v>5</v>
      </c>
      <c r="C3" s="8" t="s">
        <v>4</v>
      </c>
      <c r="D3" s="7" t="s">
        <v>0</v>
      </c>
      <c r="E3" s="7" t="s">
        <v>1</v>
      </c>
      <c r="F3" s="7" t="s">
        <v>0</v>
      </c>
      <c r="G3" s="7" t="s">
        <v>1</v>
      </c>
      <c r="H3" s="7" t="s">
        <v>0</v>
      </c>
      <c r="I3" s="7" t="s">
        <v>1</v>
      </c>
      <c r="J3" s="7" t="s">
        <v>0</v>
      </c>
      <c r="K3" s="7" t="s">
        <v>1</v>
      </c>
      <c r="L3" s="7" t="s">
        <v>0</v>
      </c>
      <c r="M3" s="7" t="s">
        <v>1</v>
      </c>
      <c r="N3" s="7" t="s">
        <v>0</v>
      </c>
      <c r="O3" s="7" t="s">
        <v>1</v>
      </c>
      <c r="P3" s="7" t="s">
        <v>0</v>
      </c>
      <c r="Q3" s="7" t="s">
        <v>1</v>
      </c>
      <c r="R3" s="7" t="s">
        <v>0</v>
      </c>
      <c r="S3" s="7" t="s">
        <v>1</v>
      </c>
      <c r="T3" s="7" t="s">
        <v>0</v>
      </c>
      <c r="U3" s="7" t="s">
        <v>0</v>
      </c>
      <c r="V3" s="2" t="s">
        <v>0</v>
      </c>
      <c r="W3" s="2" t="s">
        <v>1</v>
      </c>
      <c r="X3" s="2" t="s">
        <v>0</v>
      </c>
      <c r="Y3" s="2" t="s">
        <v>1</v>
      </c>
      <c r="Z3" s="2" t="s">
        <v>0</v>
      </c>
      <c r="AA3" s="2" t="s">
        <v>1</v>
      </c>
      <c r="AB3" s="2" t="s">
        <v>0</v>
      </c>
      <c r="AC3" s="2" t="s">
        <v>1</v>
      </c>
      <c r="AD3" s="2" t="s">
        <v>0</v>
      </c>
      <c r="AE3" s="2" t="s">
        <v>1</v>
      </c>
      <c r="AF3" s="2" t="s">
        <v>0</v>
      </c>
      <c r="AG3" s="2" t="s">
        <v>1</v>
      </c>
      <c r="AH3" s="2" t="s">
        <v>0</v>
      </c>
      <c r="AI3" s="2" t="s">
        <v>1</v>
      </c>
      <c r="AJ3" s="2" t="s">
        <v>0</v>
      </c>
      <c r="AK3" s="2" t="s">
        <v>1</v>
      </c>
      <c r="AL3" s="2" t="s">
        <v>0</v>
      </c>
      <c r="AM3" s="2" t="s">
        <v>0</v>
      </c>
      <c r="AN3" s="9" t="s">
        <v>0</v>
      </c>
      <c r="AO3" s="9" t="s">
        <v>1</v>
      </c>
      <c r="AP3" s="9" t="s">
        <v>0</v>
      </c>
      <c r="AQ3" s="9" t="s">
        <v>1</v>
      </c>
      <c r="AR3" s="9" t="s">
        <v>0</v>
      </c>
      <c r="AS3" s="9" t="s">
        <v>1</v>
      </c>
      <c r="AT3" s="9" t="s">
        <v>0</v>
      </c>
      <c r="AU3" s="9" t="s">
        <v>1</v>
      </c>
      <c r="AV3" s="9" t="s">
        <v>0</v>
      </c>
      <c r="AW3" s="9" t="s">
        <v>1</v>
      </c>
      <c r="AX3" s="9" t="s">
        <v>0</v>
      </c>
      <c r="AY3" s="9" t="s">
        <v>1</v>
      </c>
      <c r="AZ3" s="9" t="s">
        <v>0</v>
      </c>
      <c r="BA3" s="9" t="s">
        <v>1</v>
      </c>
      <c r="BB3" s="9" t="s">
        <v>0</v>
      </c>
      <c r="BC3" s="9" t="s">
        <v>1</v>
      </c>
      <c r="BD3" s="9" t="s">
        <v>0</v>
      </c>
      <c r="BE3" s="9" t="s">
        <v>0</v>
      </c>
      <c r="BF3" s="1" t="s">
        <v>2</v>
      </c>
      <c r="BG3" s="1" t="s">
        <v>12</v>
      </c>
      <c r="BH3" s="1" t="s">
        <v>13</v>
      </c>
      <c r="BI3" s="1" t="s">
        <v>14</v>
      </c>
      <c r="BJ3" s="1" t="s">
        <v>15</v>
      </c>
      <c r="BK3" s="1" t="s">
        <v>16</v>
      </c>
      <c r="BL3" s="1" t="s">
        <v>17</v>
      </c>
      <c r="BM3" s="1" t="s">
        <v>129</v>
      </c>
      <c r="BN3" s="45" t="s">
        <v>0</v>
      </c>
      <c r="BO3" s="45" t="s">
        <v>1</v>
      </c>
      <c r="BP3" s="45" t="s">
        <v>0</v>
      </c>
      <c r="BQ3" s="45" t="s">
        <v>1</v>
      </c>
      <c r="BR3" s="45" t="s">
        <v>0</v>
      </c>
      <c r="BS3" s="45" t="s">
        <v>1</v>
      </c>
      <c r="BT3" s="45" t="s">
        <v>0</v>
      </c>
      <c r="BU3" s="45" t="s">
        <v>1</v>
      </c>
      <c r="BV3" s="45" t="s">
        <v>0</v>
      </c>
      <c r="BW3" s="45" t="s">
        <v>1</v>
      </c>
      <c r="BX3" s="45" t="s">
        <v>0</v>
      </c>
      <c r="BY3" s="45" t="s">
        <v>1</v>
      </c>
      <c r="BZ3" s="45" t="s">
        <v>0</v>
      </c>
      <c r="CA3" s="45" t="s">
        <v>1</v>
      </c>
      <c r="CB3" s="46" t="s">
        <v>0</v>
      </c>
      <c r="CC3" s="46" t="s">
        <v>1</v>
      </c>
      <c r="CD3" s="46" t="s">
        <v>0</v>
      </c>
      <c r="CE3" s="46" t="s">
        <v>1</v>
      </c>
      <c r="CF3" s="46" t="s">
        <v>0</v>
      </c>
      <c r="CG3" s="46" t="s">
        <v>1</v>
      </c>
      <c r="CH3" s="46" t="s">
        <v>0</v>
      </c>
      <c r="CI3" s="46" t="s">
        <v>1</v>
      </c>
      <c r="CJ3" s="46" t="s">
        <v>0</v>
      </c>
      <c r="CK3" s="46" t="s">
        <v>1</v>
      </c>
      <c r="CL3" s="46" t="s">
        <v>0</v>
      </c>
      <c r="CM3" s="46" t="s">
        <v>1</v>
      </c>
      <c r="CN3" s="46" t="s">
        <v>0</v>
      </c>
      <c r="CO3" s="46" t="s">
        <v>1</v>
      </c>
    </row>
    <row r="4" spans="1:93" x14ac:dyDescent="0.35">
      <c r="A4" s="5">
        <v>34669</v>
      </c>
      <c r="B4" s="18">
        <f>+'[1]Senda Inflación Total'!F488</f>
        <v>22.59</v>
      </c>
      <c r="C4" s="4">
        <f>+'[1]Senda Inflación Total'!D488</f>
        <v>18.25</v>
      </c>
      <c r="D4" s="10">
        <v>11084.162690000001</v>
      </c>
      <c r="E4" s="10">
        <v>411.16813999999999</v>
      </c>
      <c r="F4" s="10">
        <v>5413.4141299999992</v>
      </c>
      <c r="G4" s="10">
        <v>538.74158999999997</v>
      </c>
      <c r="H4" s="10">
        <v>5157.5406700000003</v>
      </c>
      <c r="I4" s="10">
        <v>177.55180000000001</v>
      </c>
      <c r="L4" s="71">
        <f>+H4</f>
        <v>5157.5406700000003</v>
      </c>
      <c r="M4" s="71">
        <f>+I4</f>
        <v>177.55180000000001</v>
      </c>
      <c r="N4" s="3">
        <f>+D4+F4+H4+J4</f>
        <v>21655.117490000004</v>
      </c>
      <c r="O4" s="3">
        <f>+E4+G4+I4+K4</f>
        <v>1127.46153</v>
      </c>
      <c r="P4" s="74">
        <f>+L4+J4+F4+D4</f>
        <v>21655.117490000001</v>
      </c>
      <c r="Q4" s="74">
        <f>+M4+K4+G4+E4</f>
        <v>1127.46153</v>
      </c>
      <c r="R4" s="74">
        <f>+D4+F4+L4</f>
        <v>21655.117490000004</v>
      </c>
      <c r="S4" s="74">
        <f>+E4+G4+M4</f>
        <v>1127.46153</v>
      </c>
      <c r="V4" s="4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>
        <f t="shared" ref="BF4:BF67" si="0">+(E4/D4)*100</f>
        <v>3.7095101497468184</v>
      </c>
      <c r="BG4" s="4">
        <f t="shared" ref="BG4:BG67" si="1">+(G4/F4)*100</f>
        <v>9.9519744298594812</v>
      </c>
      <c r="BH4" s="4">
        <f t="shared" ref="BH4:BH67" si="2">+(I4/H4)*100</f>
        <v>3.4425671334551011</v>
      </c>
      <c r="BJ4" s="4">
        <f t="shared" ref="BJ4:BJ67" si="3">+(M4/L4)*100</f>
        <v>3.4425671334551011</v>
      </c>
      <c r="BK4" s="4">
        <f t="shared" ref="BK4:BK67" si="4">+(O4/N4)*100</f>
        <v>5.2064438372160495</v>
      </c>
      <c r="BL4" s="4">
        <f t="shared" ref="BL4:BL67" si="5">+(Q4/P4)*100</f>
        <v>5.2064438372160504</v>
      </c>
      <c r="BM4" s="4">
        <f>+(S4/R4)*100</f>
        <v>5.2064438372160495</v>
      </c>
      <c r="BN4" s="4">
        <f t="shared" ref="BN4:BN67" si="6">+(D4/$N4)*100</f>
        <v>51.184957528484873</v>
      </c>
      <c r="BO4" s="4">
        <f t="shared" ref="BO4:BO67" si="7">+(E4/$O4)*100</f>
        <v>36.468485093234179</v>
      </c>
      <c r="BP4" s="4">
        <f t="shared" ref="BP4:BP67" si="8">+(F4/$N4)*100</f>
        <v>24.998313366343218</v>
      </c>
      <c r="BQ4" s="4">
        <f t="shared" ref="BQ4:BQ67" si="9">+(G4/$O4)*100</f>
        <v>47.783589565135756</v>
      </c>
      <c r="BR4" s="4">
        <f t="shared" ref="BR4:BR67" si="10">+(H4/$N4)*100</f>
        <v>23.816729105171895</v>
      </c>
      <c r="BS4" s="4">
        <f t="shared" ref="BS4:BS67" si="11">+(I4/$O4)*100</f>
        <v>15.747925341630062</v>
      </c>
      <c r="BT4" s="4">
        <f t="shared" ref="BT4:BT67" si="12">+(J4/$N4)*100</f>
        <v>0</v>
      </c>
      <c r="BU4" s="4">
        <f t="shared" ref="BU4:BU67" si="13">+(K4/$O4)*100</f>
        <v>0</v>
      </c>
      <c r="BV4" s="4" t="s">
        <v>59</v>
      </c>
      <c r="BW4" s="4" t="s">
        <v>59</v>
      </c>
      <c r="BX4">
        <f t="shared" ref="BX4:BX67" si="14">+(N4/$N4)*100</f>
        <v>100</v>
      </c>
      <c r="BY4">
        <f t="shared" ref="BY4:BY67" si="15">+(O4/$O4)*100</f>
        <v>100</v>
      </c>
      <c r="BZ4" t="s">
        <v>59</v>
      </c>
      <c r="CA4" t="s">
        <v>59</v>
      </c>
      <c r="CB4" s="4"/>
      <c r="CC4" s="4"/>
      <c r="CD4" s="4"/>
      <c r="CE4" s="4"/>
      <c r="CF4" s="4"/>
      <c r="CG4" s="4"/>
      <c r="CH4" s="4"/>
      <c r="CI4" s="4"/>
    </row>
    <row r="5" spans="1:93" x14ac:dyDescent="0.35">
      <c r="A5" s="5">
        <v>34700</v>
      </c>
      <c r="B5" s="18">
        <f>+'[1]Senda Inflación Total'!F489</f>
        <v>21.04</v>
      </c>
      <c r="C5" s="4">
        <f>+'[1]Senda Inflación Total'!D489</f>
        <v>18.59</v>
      </c>
      <c r="D5" s="10">
        <v>11234.421759999999</v>
      </c>
      <c r="E5" s="10">
        <v>477.61451</v>
      </c>
      <c r="F5" s="10">
        <v>5645.6335900000004</v>
      </c>
      <c r="G5" s="10">
        <v>625.27143000000001</v>
      </c>
      <c r="H5" s="10">
        <v>5363.6297500000001</v>
      </c>
      <c r="I5" s="10">
        <v>178.73762999999997</v>
      </c>
      <c r="L5" s="71">
        <f t="shared" ref="L5:L68" si="16">+H5</f>
        <v>5363.6297500000001</v>
      </c>
      <c r="M5" s="71">
        <f t="shared" ref="M5:M68" si="17">+I5</f>
        <v>178.73762999999997</v>
      </c>
      <c r="N5" s="3">
        <f t="shared" ref="N5:N68" si="18">+D5+F5+H5+J5</f>
        <v>22243.685099999999</v>
      </c>
      <c r="O5" s="3">
        <f t="shared" ref="O5:O68" si="19">+E5+G5+I5+K5</f>
        <v>1281.6235700000002</v>
      </c>
      <c r="P5" s="74">
        <f t="shared" ref="P5:P68" si="20">+L5+J5+F5+D5</f>
        <v>22243.685100000002</v>
      </c>
      <c r="Q5" s="74">
        <f t="shared" ref="Q5:Q68" si="21">+M5+K5+G5+E5</f>
        <v>1281.62357</v>
      </c>
      <c r="R5" s="74">
        <f t="shared" ref="R5:R68" si="22">+D5+F5+L5</f>
        <v>22243.685099999999</v>
      </c>
      <c r="S5" s="74">
        <f t="shared" ref="S5:S68" si="23">+E5+G5+M5</f>
        <v>1281.6235700000002</v>
      </c>
      <c r="V5" s="4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>
        <f t="shared" si="0"/>
        <v>4.2513492924089764</v>
      </c>
      <c r="BG5" s="4">
        <f t="shared" si="1"/>
        <v>11.075310149555772</v>
      </c>
      <c r="BH5" s="4">
        <f t="shared" si="2"/>
        <v>3.3324006005448075</v>
      </c>
      <c r="BJ5" s="4">
        <f t="shared" si="3"/>
        <v>3.3324006005448075</v>
      </c>
      <c r="BK5" s="4">
        <f t="shared" si="4"/>
        <v>5.7617412053724868</v>
      </c>
      <c r="BL5" s="4">
        <f t="shared" si="5"/>
        <v>5.761741205372485</v>
      </c>
      <c r="BM5" s="4">
        <f t="shared" ref="BM5:BM68" si="24">+(S5/R5)*100</f>
        <v>5.7617412053724868</v>
      </c>
      <c r="BN5" s="4">
        <f t="shared" si="6"/>
        <v>50.506117621670519</v>
      </c>
      <c r="BO5" s="4">
        <f t="shared" si="7"/>
        <v>37.266364413070207</v>
      </c>
      <c r="BP5" s="4">
        <f t="shared" si="8"/>
        <v>25.380837593317668</v>
      </c>
      <c r="BQ5" s="4">
        <f t="shared" si="9"/>
        <v>48.787447783907403</v>
      </c>
      <c r="BR5" s="4">
        <f t="shared" si="10"/>
        <v>24.113044785011816</v>
      </c>
      <c r="BS5" s="4">
        <f t="shared" si="11"/>
        <v>13.946187803022376</v>
      </c>
      <c r="BT5" s="4">
        <f t="shared" si="12"/>
        <v>0</v>
      </c>
      <c r="BU5" s="4">
        <f t="shared" si="13"/>
        <v>0</v>
      </c>
      <c r="BV5" s="4" t="s">
        <v>59</v>
      </c>
      <c r="BW5" s="4" t="s">
        <v>59</v>
      </c>
      <c r="BX5">
        <f t="shared" si="14"/>
        <v>100</v>
      </c>
      <c r="BY5">
        <f t="shared" si="15"/>
        <v>100</v>
      </c>
      <c r="BZ5" t="s">
        <v>59</v>
      </c>
      <c r="CA5" t="s">
        <v>59</v>
      </c>
    </row>
    <row r="6" spans="1:93" x14ac:dyDescent="0.35">
      <c r="A6" s="5">
        <v>34731</v>
      </c>
      <c r="B6" s="18">
        <f>+'[1]Senda Inflación Total'!F490</f>
        <v>20.86</v>
      </c>
      <c r="C6" s="4">
        <f>+'[1]Senda Inflación Total'!D490</f>
        <v>19.239999999999998</v>
      </c>
      <c r="D6" s="10">
        <v>11507.894079999998</v>
      </c>
      <c r="E6" s="10">
        <v>511.89638000000002</v>
      </c>
      <c r="F6" s="10">
        <v>5714.4182600000004</v>
      </c>
      <c r="G6" s="10">
        <v>664.7952600000001</v>
      </c>
      <c r="H6" s="10">
        <v>5523.703019999999</v>
      </c>
      <c r="I6" s="10">
        <v>188.20359999999997</v>
      </c>
      <c r="L6" s="71">
        <f t="shared" si="16"/>
        <v>5523.703019999999</v>
      </c>
      <c r="M6" s="71">
        <f t="shared" si="17"/>
        <v>188.20359999999997</v>
      </c>
      <c r="N6" s="3">
        <f t="shared" si="18"/>
        <v>22746.015359999998</v>
      </c>
      <c r="O6" s="3">
        <f t="shared" si="19"/>
        <v>1364.8952400000001</v>
      </c>
      <c r="P6" s="74">
        <f t="shared" si="20"/>
        <v>22746.015359999998</v>
      </c>
      <c r="Q6" s="74">
        <f t="shared" si="21"/>
        <v>1364.8952400000001</v>
      </c>
      <c r="R6" s="74">
        <f t="shared" si="22"/>
        <v>22746.015359999998</v>
      </c>
      <c r="S6" s="74">
        <f t="shared" si="23"/>
        <v>1364.8952400000001</v>
      </c>
      <c r="V6" s="4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>
        <f t="shared" si="0"/>
        <v>4.4482194260863412</v>
      </c>
      <c r="BG6" s="4">
        <f t="shared" si="1"/>
        <v>11.633647201736332</v>
      </c>
      <c r="BH6" s="4">
        <f t="shared" si="2"/>
        <v>3.4071998316810306</v>
      </c>
      <c r="BJ6" s="4">
        <f t="shared" si="3"/>
        <v>3.4071998316810306</v>
      </c>
      <c r="BK6" s="4">
        <f t="shared" si="4"/>
        <v>6.0005905139773903</v>
      </c>
      <c r="BL6" s="4">
        <f t="shared" si="5"/>
        <v>6.0005905139773903</v>
      </c>
      <c r="BM6" s="4">
        <f t="shared" si="24"/>
        <v>6.0005905139773903</v>
      </c>
      <c r="BN6" s="4">
        <f t="shared" si="6"/>
        <v>50.593011118058087</v>
      </c>
      <c r="BO6" s="4">
        <f t="shared" si="7"/>
        <v>37.504444663460035</v>
      </c>
      <c r="BP6" s="4">
        <f t="shared" si="8"/>
        <v>25.122722241932056</v>
      </c>
      <c r="BQ6" s="4">
        <f t="shared" si="9"/>
        <v>48.706687555009722</v>
      </c>
      <c r="BR6" s="4">
        <f t="shared" si="10"/>
        <v>24.284266640009864</v>
      </c>
      <c r="BS6" s="4">
        <f t="shared" si="11"/>
        <v>13.788867781530248</v>
      </c>
      <c r="BT6" s="4">
        <f t="shared" si="12"/>
        <v>0</v>
      </c>
      <c r="BU6" s="4">
        <f t="shared" si="13"/>
        <v>0</v>
      </c>
      <c r="BV6" s="4" t="s">
        <v>59</v>
      </c>
      <c r="BW6" s="4" t="s">
        <v>59</v>
      </c>
      <c r="BX6">
        <f t="shared" si="14"/>
        <v>100</v>
      </c>
      <c r="BY6">
        <f t="shared" si="15"/>
        <v>100</v>
      </c>
      <c r="BZ6" t="s">
        <v>59</v>
      </c>
      <c r="CA6" t="s">
        <v>59</v>
      </c>
    </row>
    <row r="7" spans="1:93" x14ac:dyDescent="0.35">
      <c r="A7" s="5">
        <v>34759</v>
      </c>
      <c r="B7" s="18">
        <f>+'[1]Senda Inflación Total'!F491</f>
        <v>21.33</v>
      </c>
      <c r="C7" s="4">
        <f>+'[1]Senda Inflación Total'!D491</f>
        <v>19.75</v>
      </c>
      <c r="D7" s="10">
        <v>12066.986220000001</v>
      </c>
      <c r="E7" s="10">
        <v>509.42082999999997</v>
      </c>
      <c r="F7" s="10">
        <v>5828.1441399999994</v>
      </c>
      <c r="G7" s="10">
        <v>634.7998</v>
      </c>
      <c r="H7" s="10">
        <v>5725.0240600000006</v>
      </c>
      <c r="I7" s="10">
        <v>194.02645999999999</v>
      </c>
      <c r="L7" s="71">
        <f t="shared" si="16"/>
        <v>5725.0240600000006</v>
      </c>
      <c r="M7" s="71">
        <f t="shared" si="17"/>
        <v>194.02645999999999</v>
      </c>
      <c r="N7" s="3">
        <f t="shared" si="18"/>
        <v>23620.154419999999</v>
      </c>
      <c r="O7" s="3">
        <f t="shared" si="19"/>
        <v>1338.2470900000001</v>
      </c>
      <c r="P7" s="74">
        <f t="shared" si="20"/>
        <v>23620.154419999999</v>
      </c>
      <c r="Q7" s="74">
        <f t="shared" si="21"/>
        <v>1338.2470900000001</v>
      </c>
      <c r="R7" s="74">
        <f t="shared" si="22"/>
        <v>23620.154419999999</v>
      </c>
      <c r="S7" s="74">
        <f t="shared" si="23"/>
        <v>1338.2470900000001</v>
      </c>
      <c r="V7" s="4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>
        <f t="shared" si="0"/>
        <v>4.2216077876651452</v>
      </c>
      <c r="BG7" s="4">
        <f t="shared" si="1"/>
        <v>10.891971522173096</v>
      </c>
      <c r="BH7" s="4">
        <f t="shared" si="2"/>
        <v>3.389094228540237</v>
      </c>
      <c r="BJ7" s="4">
        <f t="shared" si="3"/>
        <v>3.389094228540237</v>
      </c>
      <c r="BK7" s="4">
        <f t="shared" si="4"/>
        <v>5.6657000043440027</v>
      </c>
      <c r="BL7" s="4">
        <f t="shared" si="5"/>
        <v>5.6657000043440027</v>
      </c>
      <c r="BM7" s="4">
        <f t="shared" si="24"/>
        <v>5.6657000043440027</v>
      </c>
      <c r="BN7" s="4">
        <f t="shared" si="6"/>
        <v>51.087668630068173</v>
      </c>
      <c r="BO7" s="4">
        <f t="shared" si="7"/>
        <v>38.066275937129063</v>
      </c>
      <c r="BP7" s="4">
        <f t="shared" si="8"/>
        <v>24.674454012312083</v>
      </c>
      <c r="BQ7" s="4">
        <f t="shared" si="9"/>
        <v>47.435171332971102</v>
      </c>
      <c r="BR7" s="4">
        <f t="shared" si="10"/>
        <v>24.237877357619752</v>
      </c>
      <c r="BS7" s="4">
        <f t="shared" si="11"/>
        <v>14.498552729899824</v>
      </c>
      <c r="BT7" s="4">
        <f t="shared" si="12"/>
        <v>0</v>
      </c>
      <c r="BU7" s="4">
        <f t="shared" si="13"/>
        <v>0</v>
      </c>
      <c r="BV7" s="4" t="s">
        <v>59</v>
      </c>
      <c r="BW7" s="4" t="s">
        <v>59</v>
      </c>
      <c r="BX7">
        <f t="shared" si="14"/>
        <v>100</v>
      </c>
      <c r="BY7">
        <f t="shared" si="15"/>
        <v>100</v>
      </c>
      <c r="BZ7" t="s">
        <v>59</v>
      </c>
      <c r="CA7" t="s">
        <v>59</v>
      </c>
    </row>
    <row r="8" spans="1:93" x14ac:dyDescent="0.35">
      <c r="A8" s="5">
        <v>34790</v>
      </c>
      <c r="B8" s="18">
        <f>+'[1]Senda Inflación Total'!F492</f>
        <v>21.17</v>
      </c>
      <c r="C8" s="4">
        <f>+'[1]Senda Inflación Total'!D492</f>
        <v>20.190000000000001</v>
      </c>
      <c r="D8" s="10">
        <v>12371.750620000001</v>
      </c>
      <c r="E8" s="10">
        <v>531.89046000000008</v>
      </c>
      <c r="F8" s="10">
        <v>5970.7463700000008</v>
      </c>
      <c r="G8" s="10">
        <v>704.00343999999996</v>
      </c>
      <c r="H8" s="10">
        <v>5877.3538000000008</v>
      </c>
      <c r="I8" s="10">
        <v>205.80511999999999</v>
      </c>
      <c r="L8" s="71">
        <f t="shared" si="16"/>
        <v>5877.3538000000008</v>
      </c>
      <c r="M8" s="71">
        <f t="shared" si="17"/>
        <v>205.80511999999999</v>
      </c>
      <c r="N8" s="3">
        <f t="shared" si="18"/>
        <v>24219.85079</v>
      </c>
      <c r="O8" s="3">
        <f t="shared" si="19"/>
        <v>1441.69902</v>
      </c>
      <c r="P8" s="74">
        <f t="shared" si="20"/>
        <v>24219.850790000004</v>
      </c>
      <c r="Q8" s="74">
        <f t="shared" si="21"/>
        <v>1441.69902</v>
      </c>
      <c r="R8" s="74">
        <f t="shared" si="22"/>
        <v>24219.85079</v>
      </c>
      <c r="S8" s="74">
        <f t="shared" si="23"/>
        <v>1441.69902</v>
      </c>
      <c r="V8" s="4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>
        <f t="shared" si="0"/>
        <v>4.2992336035302339</v>
      </c>
      <c r="BG8" s="4">
        <f t="shared" si="1"/>
        <v>11.790878332016637</v>
      </c>
      <c r="BH8" s="4">
        <f t="shared" si="2"/>
        <v>3.5016629422581289</v>
      </c>
      <c r="BJ8" s="4">
        <f t="shared" si="3"/>
        <v>3.5016629422581289</v>
      </c>
      <c r="BK8" s="4">
        <f t="shared" si="4"/>
        <v>5.9525512047962543</v>
      </c>
      <c r="BL8" s="4">
        <f t="shared" si="5"/>
        <v>5.9525512047962534</v>
      </c>
      <c r="BM8" s="4">
        <f t="shared" si="24"/>
        <v>5.9525512047962543</v>
      </c>
      <c r="BN8" s="4">
        <f t="shared" si="6"/>
        <v>51.081035664794861</v>
      </c>
      <c r="BO8" s="4">
        <f t="shared" si="7"/>
        <v>36.893308008213815</v>
      </c>
      <c r="BP8" s="4">
        <f t="shared" si="8"/>
        <v>24.652283871481277</v>
      </c>
      <c r="BQ8" s="4">
        <f t="shared" si="9"/>
        <v>48.831512696734713</v>
      </c>
      <c r="BR8" s="4">
        <f t="shared" si="10"/>
        <v>24.266680463723866</v>
      </c>
      <c r="BS8" s="4">
        <f t="shared" si="11"/>
        <v>14.275179295051471</v>
      </c>
      <c r="BT8" s="4">
        <f t="shared" si="12"/>
        <v>0</v>
      </c>
      <c r="BU8" s="4">
        <f t="shared" si="13"/>
        <v>0</v>
      </c>
      <c r="BV8" s="4" t="s">
        <v>59</v>
      </c>
      <c r="BW8" s="4" t="s">
        <v>59</v>
      </c>
      <c r="BX8">
        <f t="shared" si="14"/>
        <v>100</v>
      </c>
      <c r="BY8">
        <f t="shared" si="15"/>
        <v>100</v>
      </c>
      <c r="BZ8" t="s">
        <v>59</v>
      </c>
      <c r="CA8" t="s">
        <v>59</v>
      </c>
    </row>
    <row r="9" spans="1:93" x14ac:dyDescent="0.35">
      <c r="A9" s="5">
        <v>34820</v>
      </c>
      <c r="B9" s="18">
        <f>+'[1]Senda Inflación Total'!F493</f>
        <v>21.3</v>
      </c>
      <c r="C9" s="4">
        <f>+'[1]Senda Inflación Total'!D493</f>
        <v>20.52</v>
      </c>
      <c r="D9" s="10">
        <v>12803.208479999999</v>
      </c>
      <c r="E9" s="10">
        <v>533.74045000000001</v>
      </c>
      <c r="F9" s="10">
        <v>6077.1305299999995</v>
      </c>
      <c r="G9" s="10">
        <v>722.78708000000006</v>
      </c>
      <c r="H9" s="10">
        <v>6057.1458099999991</v>
      </c>
      <c r="I9" s="10">
        <v>199.86291999999997</v>
      </c>
      <c r="L9" s="71">
        <f t="shared" si="16"/>
        <v>6057.1458099999991</v>
      </c>
      <c r="M9" s="71">
        <f t="shared" si="17"/>
        <v>199.86291999999997</v>
      </c>
      <c r="N9" s="3">
        <f t="shared" si="18"/>
        <v>24937.484819999998</v>
      </c>
      <c r="O9" s="3">
        <f t="shared" si="19"/>
        <v>1456.3904500000001</v>
      </c>
      <c r="P9" s="74">
        <f t="shared" si="20"/>
        <v>24937.484819999998</v>
      </c>
      <c r="Q9" s="74">
        <f t="shared" si="21"/>
        <v>1456.3904500000001</v>
      </c>
      <c r="R9" s="74">
        <f t="shared" si="22"/>
        <v>24937.484819999998</v>
      </c>
      <c r="S9" s="74">
        <f t="shared" si="23"/>
        <v>1456.3904500000001</v>
      </c>
      <c r="V9" s="4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>
        <f t="shared" si="0"/>
        <v>4.16880230321767</v>
      </c>
      <c r="BG9" s="4">
        <f t="shared" si="1"/>
        <v>11.893558587098509</v>
      </c>
      <c r="BH9" s="4">
        <f t="shared" si="2"/>
        <v>3.2996220706795234</v>
      </c>
      <c r="BJ9" s="4">
        <f t="shared" si="3"/>
        <v>3.2996220706795234</v>
      </c>
      <c r="BK9" s="4">
        <f t="shared" si="4"/>
        <v>5.8401657605500255</v>
      </c>
      <c r="BL9" s="4">
        <f t="shared" si="5"/>
        <v>5.8401657605500255</v>
      </c>
      <c r="BM9" s="4">
        <f t="shared" si="24"/>
        <v>5.8401657605500255</v>
      </c>
      <c r="BN9" s="4">
        <f t="shared" si="6"/>
        <v>51.341218139737002</v>
      </c>
      <c r="BO9" s="4">
        <f t="shared" si="7"/>
        <v>36.648170138715201</v>
      </c>
      <c r="BP9" s="4">
        <f t="shared" si="8"/>
        <v>24.369460568557852</v>
      </c>
      <c r="BQ9" s="4">
        <f t="shared" si="9"/>
        <v>49.628661050338529</v>
      </c>
      <c r="BR9" s="4">
        <f t="shared" si="10"/>
        <v>24.28932129170515</v>
      </c>
      <c r="BS9" s="4">
        <f t="shared" si="11"/>
        <v>13.723168810946266</v>
      </c>
      <c r="BT9" s="4">
        <f t="shared" si="12"/>
        <v>0</v>
      </c>
      <c r="BU9" s="4">
        <f t="shared" si="13"/>
        <v>0</v>
      </c>
      <c r="BV9" s="4" t="s">
        <v>59</v>
      </c>
      <c r="BW9" s="4" t="s">
        <v>59</v>
      </c>
      <c r="BX9">
        <f t="shared" si="14"/>
        <v>100</v>
      </c>
      <c r="BY9">
        <f t="shared" si="15"/>
        <v>100</v>
      </c>
      <c r="BZ9" t="s">
        <v>59</v>
      </c>
      <c r="CA9" t="s">
        <v>59</v>
      </c>
    </row>
    <row r="10" spans="1:93" x14ac:dyDescent="0.35">
      <c r="A10" s="5">
        <v>34851</v>
      </c>
      <c r="B10" s="18">
        <f>+'[1]Senda Inflación Total'!F494</f>
        <v>21.66</v>
      </c>
      <c r="C10" s="4">
        <f>+'[1]Senda Inflación Total'!D494</f>
        <v>20.77</v>
      </c>
      <c r="D10" s="10">
        <v>13231.280510000001</v>
      </c>
      <c r="E10" s="10">
        <v>529.12972000000002</v>
      </c>
      <c r="F10" s="10">
        <v>6141.0301099999997</v>
      </c>
      <c r="G10" s="10">
        <v>699.1415199999999</v>
      </c>
      <c r="H10" s="10">
        <v>6230.97894</v>
      </c>
      <c r="I10" s="10">
        <v>217.34537000000003</v>
      </c>
      <c r="L10" s="71">
        <f t="shared" si="16"/>
        <v>6230.97894</v>
      </c>
      <c r="M10" s="71">
        <f t="shared" si="17"/>
        <v>217.34537000000003</v>
      </c>
      <c r="N10" s="3">
        <f t="shared" si="18"/>
        <v>25603.289560000001</v>
      </c>
      <c r="O10" s="3">
        <f t="shared" si="19"/>
        <v>1445.61661</v>
      </c>
      <c r="P10" s="74">
        <f t="shared" si="20"/>
        <v>25603.289560000001</v>
      </c>
      <c r="Q10" s="74">
        <f t="shared" si="21"/>
        <v>1445.61661</v>
      </c>
      <c r="R10" s="74">
        <f t="shared" si="22"/>
        <v>25603.289560000001</v>
      </c>
      <c r="S10" s="74">
        <f t="shared" si="23"/>
        <v>1445.61661</v>
      </c>
      <c r="V10" s="4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>
        <f t="shared" si="0"/>
        <v>3.999081718508589</v>
      </c>
      <c r="BG10" s="4">
        <f t="shared" si="1"/>
        <v>11.384759681629374</v>
      </c>
      <c r="BH10" s="4">
        <f t="shared" si="2"/>
        <v>3.4881416241795229</v>
      </c>
      <c r="BI10" s="4" t="e">
        <f t="shared" ref="BI10:BI73" si="25">+(K10/J10)*100</f>
        <v>#DIV/0!</v>
      </c>
      <c r="BJ10" s="4">
        <f t="shared" si="3"/>
        <v>3.4881416241795229</v>
      </c>
      <c r="BK10" s="4">
        <f t="shared" si="4"/>
        <v>5.6462143530903379</v>
      </c>
      <c r="BL10" s="4">
        <f t="shared" si="5"/>
        <v>5.6462143530903379</v>
      </c>
      <c r="BM10" s="4">
        <f t="shared" si="24"/>
        <v>5.6462143530903379</v>
      </c>
      <c r="BN10" s="4">
        <f t="shared" si="6"/>
        <v>51.678048943645194</v>
      </c>
      <c r="BO10" s="4">
        <f t="shared" si="7"/>
        <v>36.602354755732918</v>
      </c>
      <c r="BP10" s="4">
        <f t="shared" si="8"/>
        <v>23.985316791456853</v>
      </c>
      <c r="BQ10" s="4">
        <f t="shared" si="9"/>
        <v>48.362858808048692</v>
      </c>
      <c r="BR10" s="4">
        <f t="shared" si="10"/>
        <v>24.336634264897949</v>
      </c>
      <c r="BS10" s="4">
        <f t="shared" si="11"/>
        <v>15.034786436218383</v>
      </c>
      <c r="BT10" s="4">
        <f t="shared" si="12"/>
        <v>0</v>
      </c>
      <c r="BU10" s="4">
        <f t="shared" si="13"/>
        <v>0</v>
      </c>
      <c r="BV10" s="4" t="s">
        <v>59</v>
      </c>
      <c r="BW10" s="4" t="s">
        <v>59</v>
      </c>
      <c r="BX10">
        <f t="shared" si="14"/>
        <v>100</v>
      </c>
      <c r="BY10">
        <f t="shared" si="15"/>
        <v>100</v>
      </c>
      <c r="BZ10" t="s">
        <v>59</v>
      </c>
      <c r="CA10" t="s">
        <v>59</v>
      </c>
    </row>
    <row r="11" spans="1:93" x14ac:dyDescent="0.35">
      <c r="A11" s="5">
        <v>34881</v>
      </c>
      <c r="B11" s="18">
        <f>+'[1]Senda Inflación Total'!F495</f>
        <v>21.5</v>
      </c>
      <c r="C11" s="4">
        <f>+'[1]Senda Inflación Total'!D495</f>
        <v>20.93</v>
      </c>
      <c r="D11" s="10">
        <v>13740.45465</v>
      </c>
      <c r="E11" s="10">
        <v>641.29951999999992</v>
      </c>
      <c r="F11" s="10">
        <v>6227.5415399999993</v>
      </c>
      <c r="G11" s="10">
        <v>780.72465999999986</v>
      </c>
      <c r="H11" s="10">
        <v>6271.7224499999993</v>
      </c>
      <c r="I11" s="10">
        <v>212.57915</v>
      </c>
      <c r="L11" s="71">
        <f t="shared" si="16"/>
        <v>6271.7224499999993</v>
      </c>
      <c r="M11" s="71">
        <f t="shared" si="17"/>
        <v>212.57915</v>
      </c>
      <c r="N11" s="3">
        <f t="shared" si="18"/>
        <v>26239.718639999999</v>
      </c>
      <c r="O11" s="3">
        <f t="shared" si="19"/>
        <v>1634.6033299999999</v>
      </c>
      <c r="P11" s="74">
        <f t="shared" si="20"/>
        <v>26239.718639999999</v>
      </c>
      <c r="Q11" s="74">
        <f t="shared" si="21"/>
        <v>1634.6033299999999</v>
      </c>
      <c r="R11" s="74">
        <f t="shared" si="22"/>
        <v>26239.718639999999</v>
      </c>
      <c r="S11" s="74">
        <f t="shared" si="23"/>
        <v>1634.6033299999999</v>
      </c>
      <c r="V11" s="4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>
        <f t="shared" si="0"/>
        <v>4.6672365386395711</v>
      </c>
      <c r="BG11" s="4">
        <f t="shared" si="1"/>
        <v>12.536643151801441</v>
      </c>
      <c r="BH11" s="4">
        <f t="shared" si="2"/>
        <v>3.3894859298182118</v>
      </c>
      <c r="BI11" s="4" t="e">
        <f t="shared" si="25"/>
        <v>#DIV/0!</v>
      </c>
      <c r="BJ11" s="4">
        <f t="shared" si="3"/>
        <v>3.3894859298182118</v>
      </c>
      <c r="BK11" s="4">
        <f t="shared" si="4"/>
        <v>6.2295002184520376</v>
      </c>
      <c r="BL11" s="4">
        <f t="shared" si="5"/>
        <v>6.2295002184520376</v>
      </c>
      <c r="BM11" s="4">
        <f t="shared" si="24"/>
        <v>6.2295002184520376</v>
      </c>
      <c r="BN11" s="4">
        <f t="shared" si="6"/>
        <v>52.365099026077054</v>
      </c>
      <c r="BO11" s="4">
        <f t="shared" si="7"/>
        <v>39.232730548762554</v>
      </c>
      <c r="BP11" s="4">
        <f t="shared" si="8"/>
        <v>23.733263399046873</v>
      </c>
      <c r="BQ11" s="4">
        <f t="shared" si="9"/>
        <v>47.762331427527428</v>
      </c>
      <c r="BR11" s="4">
        <f t="shared" si="10"/>
        <v>23.901637574876066</v>
      </c>
      <c r="BS11" s="4">
        <f t="shared" si="11"/>
        <v>13.004938023710011</v>
      </c>
      <c r="BT11" s="4">
        <f t="shared" si="12"/>
        <v>0</v>
      </c>
      <c r="BU11" s="4">
        <f t="shared" si="13"/>
        <v>0</v>
      </c>
      <c r="BV11" s="4" t="s">
        <v>59</v>
      </c>
      <c r="BW11" s="4" t="s">
        <v>59</v>
      </c>
      <c r="BX11">
        <f t="shared" si="14"/>
        <v>100</v>
      </c>
      <c r="BY11">
        <f t="shared" si="15"/>
        <v>100</v>
      </c>
      <c r="BZ11" t="s">
        <v>59</v>
      </c>
      <c r="CA11" t="s">
        <v>59</v>
      </c>
    </row>
    <row r="12" spans="1:93" x14ac:dyDescent="0.35">
      <c r="A12" s="5">
        <v>34912</v>
      </c>
      <c r="B12" s="18">
        <f>+'[1]Senda Inflación Total'!F496</f>
        <v>21.09</v>
      </c>
      <c r="C12" s="4">
        <f>+'[1]Senda Inflación Total'!D496</f>
        <v>21.07</v>
      </c>
      <c r="D12" s="10">
        <v>14246.97473</v>
      </c>
      <c r="E12" s="10">
        <v>662.50680999999986</v>
      </c>
      <c r="F12" s="10">
        <v>6325.7461800000001</v>
      </c>
      <c r="G12" s="10">
        <v>785.93738999999994</v>
      </c>
      <c r="H12" s="10">
        <v>6496.9663200000005</v>
      </c>
      <c r="I12" s="10">
        <v>224.67818</v>
      </c>
      <c r="L12" s="71">
        <f t="shared" si="16"/>
        <v>6496.9663200000005</v>
      </c>
      <c r="M12" s="71">
        <f t="shared" si="17"/>
        <v>224.67818</v>
      </c>
      <c r="N12" s="3">
        <f t="shared" si="18"/>
        <v>27069.68723</v>
      </c>
      <c r="O12" s="3">
        <f t="shared" si="19"/>
        <v>1673.1223799999998</v>
      </c>
      <c r="P12" s="74">
        <f t="shared" si="20"/>
        <v>27069.687230000003</v>
      </c>
      <c r="Q12" s="74">
        <f t="shared" si="21"/>
        <v>1673.1223799999998</v>
      </c>
      <c r="R12" s="74">
        <f t="shared" si="22"/>
        <v>27069.68723</v>
      </c>
      <c r="S12" s="74">
        <f t="shared" si="23"/>
        <v>1673.1223799999998</v>
      </c>
      <c r="V12" s="4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>
        <f t="shared" si="0"/>
        <v>4.6501578233654932</v>
      </c>
      <c r="BG12" s="4">
        <f t="shared" si="1"/>
        <v>12.424421841092585</v>
      </c>
      <c r="BH12" s="4">
        <f t="shared" si="2"/>
        <v>3.4582013963710989</v>
      </c>
      <c r="BI12" s="4" t="e">
        <f t="shared" si="25"/>
        <v>#DIV/0!</v>
      </c>
      <c r="BJ12" s="4">
        <f t="shared" si="3"/>
        <v>3.4582013963710989</v>
      </c>
      <c r="BK12" s="4">
        <f t="shared" si="4"/>
        <v>6.1807968661926793</v>
      </c>
      <c r="BL12" s="4">
        <f t="shared" si="5"/>
        <v>6.1807968661926784</v>
      </c>
      <c r="BM12" s="4">
        <f t="shared" si="24"/>
        <v>6.1807968661926793</v>
      </c>
      <c r="BN12" s="4">
        <f t="shared" si="6"/>
        <v>52.630732704627562</v>
      </c>
      <c r="BO12" s="4">
        <f t="shared" si="7"/>
        <v>39.597032346193345</v>
      </c>
      <c r="BP12" s="4">
        <f t="shared" si="8"/>
        <v>23.368375579121903</v>
      </c>
      <c r="BQ12" s="4">
        <f t="shared" si="9"/>
        <v>46.974291862619161</v>
      </c>
      <c r="BR12" s="4">
        <f t="shared" si="10"/>
        <v>24.000891716250543</v>
      </c>
      <c r="BS12" s="4">
        <f t="shared" si="11"/>
        <v>13.428675791187494</v>
      </c>
      <c r="BT12" s="4">
        <f t="shared" si="12"/>
        <v>0</v>
      </c>
      <c r="BU12" s="4">
        <f t="shared" si="13"/>
        <v>0</v>
      </c>
      <c r="BV12" s="4" t="s">
        <v>59</v>
      </c>
      <c r="BW12" s="4" t="s">
        <v>59</v>
      </c>
      <c r="BX12">
        <f t="shared" si="14"/>
        <v>100</v>
      </c>
      <c r="BY12">
        <f t="shared" si="15"/>
        <v>100</v>
      </c>
      <c r="BZ12" t="s">
        <v>59</v>
      </c>
      <c r="CA12" t="s">
        <v>59</v>
      </c>
    </row>
    <row r="13" spans="1:93" x14ac:dyDescent="0.35">
      <c r="A13" s="5">
        <v>34943</v>
      </c>
      <c r="B13" s="18">
        <f>+'[1]Senda Inflación Total'!F497</f>
        <v>20.79</v>
      </c>
      <c r="C13" s="4">
        <f>+'[1]Senda Inflación Total'!D497</f>
        <v>21.24</v>
      </c>
      <c r="D13" s="10">
        <v>14763.52649</v>
      </c>
      <c r="E13" s="10">
        <v>649.97139000000016</v>
      </c>
      <c r="F13" s="10">
        <v>6472.4305300000015</v>
      </c>
      <c r="G13" s="10">
        <v>779.23711000000003</v>
      </c>
      <c r="H13" s="10">
        <v>6687.4220900000009</v>
      </c>
      <c r="I13" s="10">
        <v>227.71375999999998</v>
      </c>
      <c r="L13" s="71">
        <f t="shared" si="16"/>
        <v>6687.4220900000009</v>
      </c>
      <c r="M13" s="71">
        <f t="shared" si="17"/>
        <v>227.71375999999998</v>
      </c>
      <c r="N13" s="3">
        <f t="shared" si="18"/>
        <v>27923.379110000002</v>
      </c>
      <c r="O13" s="3">
        <f t="shared" si="19"/>
        <v>1656.9222600000003</v>
      </c>
      <c r="P13" s="74">
        <f t="shared" si="20"/>
        <v>27923.379110000002</v>
      </c>
      <c r="Q13" s="74">
        <f t="shared" si="21"/>
        <v>1656.9222600000003</v>
      </c>
      <c r="R13" s="74">
        <f t="shared" si="22"/>
        <v>27923.379110000002</v>
      </c>
      <c r="S13" s="74">
        <f t="shared" si="23"/>
        <v>1656.9222600000003</v>
      </c>
      <c r="V13" s="4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>
        <f t="shared" si="0"/>
        <v>4.402548337216416</v>
      </c>
      <c r="BG13" s="4">
        <f t="shared" si="1"/>
        <v>12.03932751982739</v>
      </c>
      <c r="BH13" s="4">
        <f t="shared" si="2"/>
        <v>3.4051052398877362</v>
      </c>
      <c r="BI13" s="4" t="e">
        <f t="shared" si="25"/>
        <v>#DIV/0!</v>
      </c>
      <c r="BJ13" s="4">
        <f t="shared" si="3"/>
        <v>3.4051052398877362</v>
      </c>
      <c r="BK13" s="4">
        <f t="shared" si="4"/>
        <v>5.9338171554123207</v>
      </c>
      <c r="BL13" s="4">
        <f t="shared" si="5"/>
        <v>5.9338171554123207</v>
      </c>
      <c r="BM13" s="4">
        <f t="shared" si="24"/>
        <v>5.9338171554123207</v>
      </c>
      <c r="BN13" s="4">
        <f t="shared" si="6"/>
        <v>52.871561252817159</v>
      </c>
      <c r="BO13" s="4">
        <f t="shared" si="7"/>
        <v>39.227633407496135</v>
      </c>
      <c r="BP13" s="4">
        <f t="shared" si="8"/>
        <v>23.17925242680273</v>
      </c>
      <c r="BQ13" s="4">
        <f t="shared" si="9"/>
        <v>47.029189528783313</v>
      </c>
      <c r="BR13" s="4">
        <f t="shared" si="10"/>
        <v>23.949186320380122</v>
      </c>
      <c r="BS13" s="4">
        <f t="shared" si="11"/>
        <v>13.743177063720536</v>
      </c>
      <c r="BT13" s="4">
        <f t="shared" si="12"/>
        <v>0</v>
      </c>
      <c r="BU13" s="4">
        <f t="shared" si="13"/>
        <v>0</v>
      </c>
      <c r="BV13" s="4" t="s">
        <v>59</v>
      </c>
      <c r="BW13" s="4" t="s">
        <v>59</v>
      </c>
      <c r="BX13">
        <f t="shared" si="14"/>
        <v>100</v>
      </c>
      <c r="BY13">
        <f t="shared" si="15"/>
        <v>100</v>
      </c>
      <c r="BZ13" t="s">
        <v>59</v>
      </c>
      <c r="CA13" t="s">
        <v>59</v>
      </c>
    </row>
    <row r="14" spans="1:93" x14ac:dyDescent="0.35">
      <c r="A14" s="5">
        <v>34973</v>
      </c>
      <c r="B14" s="18">
        <f>+'[1]Senda Inflación Total'!F498</f>
        <v>20.52</v>
      </c>
      <c r="C14" s="4">
        <f>+'[1]Senda Inflación Total'!D498</f>
        <v>21.43</v>
      </c>
      <c r="D14" s="10">
        <v>15161.708990000001</v>
      </c>
      <c r="E14" s="10">
        <v>703.51071000000013</v>
      </c>
      <c r="F14" s="10">
        <v>6591.4236300000002</v>
      </c>
      <c r="G14" s="10">
        <v>797.70905000000016</v>
      </c>
      <c r="H14" s="10">
        <v>6895.5345899999993</v>
      </c>
      <c r="I14" s="10">
        <v>236.63223000000005</v>
      </c>
      <c r="L14" s="71">
        <f t="shared" si="16"/>
        <v>6895.5345899999993</v>
      </c>
      <c r="M14" s="71">
        <f t="shared" si="17"/>
        <v>236.63223000000005</v>
      </c>
      <c r="N14" s="3">
        <f t="shared" si="18"/>
        <v>28648.66721</v>
      </c>
      <c r="O14" s="3">
        <f t="shared" si="19"/>
        <v>1737.8519900000006</v>
      </c>
      <c r="P14" s="74">
        <f t="shared" si="20"/>
        <v>28648.66721</v>
      </c>
      <c r="Q14" s="74">
        <f t="shared" si="21"/>
        <v>1737.8519900000001</v>
      </c>
      <c r="R14" s="74">
        <f t="shared" si="22"/>
        <v>28648.66721</v>
      </c>
      <c r="S14" s="74">
        <f t="shared" si="23"/>
        <v>1737.8519900000006</v>
      </c>
      <c r="V14" s="4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>
        <f t="shared" si="0"/>
        <v>4.640048892008183</v>
      </c>
      <c r="BG14" s="4">
        <f t="shared" si="1"/>
        <v>12.102226996446291</v>
      </c>
      <c r="BH14" s="4">
        <f t="shared" si="2"/>
        <v>3.4316734534718658</v>
      </c>
      <c r="BI14" s="4" t="e">
        <f t="shared" si="25"/>
        <v>#DIV/0!</v>
      </c>
      <c r="BJ14" s="4">
        <f t="shared" si="3"/>
        <v>3.4316734534718658</v>
      </c>
      <c r="BK14" s="4">
        <f t="shared" si="4"/>
        <v>6.0660832047132445</v>
      </c>
      <c r="BL14" s="4">
        <f t="shared" si="5"/>
        <v>6.0660832047132436</v>
      </c>
      <c r="BM14" s="4">
        <f t="shared" si="24"/>
        <v>6.0660832047132445</v>
      </c>
      <c r="BN14" s="4">
        <f t="shared" si="6"/>
        <v>52.922912185973217</v>
      </c>
      <c r="BO14" s="4">
        <f t="shared" si="7"/>
        <v>40.481624099644982</v>
      </c>
      <c r="BP14" s="4">
        <f t="shared" si="8"/>
        <v>23.007784556550757</v>
      </c>
      <c r="BQ14" s="4">
        <f t="shared" si="9"/>
        <v>45.902013208846391</v>
      </c>
      <c r="BR14" s="4">
        <f t="shared" si="10"/>
        <v>24.069303257476037</v>
      </c>
      <c r="BS14" s="4">
        <f t="shared" si="11"/>
        <v>13.616362691508613</v>
      </c>
      <c r="BT14" s="4">
        <f t="shared" si="12"/>
        <v>0</v>
      </c>
      <c r="BU14" s="4">
        <f t="shared" si="13"/>
        <v>0</v>
      </c>
      <c r="BV14" s="4" t="s">
        <v>59</v>
      </c>
      <c r="BW14" s="4" t="s">
        <v>59</v>
      </c>
      <c r="BX14">
        <f t="shared" si="14"/>
        <v>100</v>
      </c>
      <c r="BY14">
        <f t="shared" si="15"/>
        <v>100</v>
      </c>
      <c r="BZ14" t="s">
        <v>59</v>
      </c>
      <c r="CA14" t="s">
        <v>59</v>
      </c>
    </row>
    <row r="15" spans="1:93" x14ac:dyDescent="0.35">
      <c r="A15" s="5">
        <v>35004</v>
      </c>
      <c r="B15" s="18">
        <f>+'[1]Senda Inflación Total'!F499</f>
        <v>20.13</v>
      </c>
      <c r="C15" s="4">
        <f>+'[1]Senda Inflación Total'!D499</f>
        <v>21.6</v>
      </c>
      <c r="D15" s="10">
        <v>15643.494769999999</v>
      </c>
      <c r="E15" s="10">
        <v>725.00083999999993</v>
      </c>
      <c r="F15" s="10">
        <v>6690.6694599999992</v>
      </c>
      <c r="G15" s="10">
        <v>828.64086000000009</v>
      </c>
      <c r="H15" s="10">
        <v>7049.7487199999996</v>
      </c>
      <c r="I15" s="10">
        <v>250.81978000000007</v>
      </c>
      <c r="L15" s="71">
        <f t="shared" si="16"/>
        <v>7049.7487199999996</v>
      </c>
      <c r="M15" s="71">
        <f t="shared" si="17"/>
        <v>250.81978000000007</v>
      </c>
      <c r="N15" s="3">
        <f t="shared" si="18"/>
        <v>29383.912949999998</v>
      </c>
      <c r="O15" s="3">
        <f t="shared" si="19"/>
        <v>1804.4614800000002</v>
      </c>
      <c r="P15" s="74">
        <f t="shared" si="20"/>
        <v>29383.912949999998</v>
      </c>
      <c r="Q15" s="74">
        <f t="shared" si="21"/>
        <v>1804.4614800000002</v>
      </c>
      <c r="R15" s="74">
        <f t="shared" si="22"/>
        <v>29383.912949999998</v>
      </c>
      <c r="S15" s="74">
        <f t="shared" si="23"/>
        <v>1804.4614800000002</v>
      </c>
      <c r="V15" s="4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>
        <f t="shared" si="0"/>
        <v>4.6345196559937225</v>
      </c>
      <c r="BG15" s="4">
        <f t="shared" si="1"/>
        <v>12.385021632797867</v>
      </c>
      <c r="BH15" s="4">
        <f t="shared" si="2"/>
        <v>3.5578541868936298</v>
      </c>
      <c r="BI15" s="4" t="e">
        <f t="shared" si="25"/>
        <v>#DIV/0!</v>
      </c>
      <c r="BJ15" s="4">
        <f t="shared" si="3"/>
        <v>3.5578541868936298</v>
      </c>
      <c r="BK15" s="4">
        <f t="shared" si="4"/>
        <v>6.1409842966472592</v>
      </c>
      <c r="BL15" s="4">
        <f t="shared" si="5"/>
        <v>6.1409842966472592</v>
      </c>
      <c r="BM15" s="4">
        <f t="shared" si="24"/>
        <v>6.1409842966472592</v>
      </c>
      <c r="BN15" s="4">
        <f t="shared" si="6"/>
        <v>53.238296739508961</v>
      </c>
      <c r="BO15" s="4">
        <f t="shared" si="7"/>
        <v>40.178238662096568</v>
      </c>
      <c r="BP15" s="4">
        <f t="shared" si="8"/>
        <v>22.769838283229735</v>
      </c>
      <c r="BQ15" s="4">
        <f t="shared" si="9"/>
        <v>45.921781605446078</v>
      </c>
      <c r="BR15" s="4">
        <f t="shared" si="10"/>
        <v>23.991864977261308</v>
      </c>
      <c r="BS15" s="4">
        <f t="shared" si="11"/>
        <v>13.899979732457357</v>
      </c>
      <c r="BT15" s="4">
        <f t="shared" si="12"/>
        <v>0</v>
      </c>
      <c r="BU15" s="4">
        <f t="shared" si="13"/>
        <v>0</v>
      </c>
      <c r="BV15" s="4" t="s">
        <v>59</v>
      </c>
      <c r="BW15" s="4" t="s">
        <v>59</v>
      </c>
      <c r="BX15">
        <f t="shared" si="14"/>
        <v>100</v>
      </c>
      <c r="BY15">
        <f t="shared" si="15"/>
        <v>100</v>
      </c>
      <c r="BZ15" t="s">
        <v>59</v>
      </c>
      <c r="CA15" t="s">
        <v>59</v>
      </c>
    </row>
    <row r="16" spans="1:93" x14ac:dyDescent="0.35">
      <c r="A16" s="5">
        <v>35034</v>
      </c>
      <c r="B16" s="18">
        <f>+'[1]Senda Inflación Total'!F500</f>
        <v>19.46</v>
      </c>
      <c r="C16" s="4">
        <f>+'[1]Senda Inflación Total'!D500</f>
        <v>21.8</v>
      </c>
      <c r="D16" s="10">
        <v>16081.659520000001</v>
      </c>
      <c r="E16" s="10">
        <v>656.73165999999992</v>
      </c>
      <c r="F16" s="10">
        <v>6735.1318300000003</v>
      </c>
      <c r="G16" s="10">
        <v>821.23487</v>
      </c>
      <c r="H16" s="10">
        <v>7265.1810699999996</v>
      </c>
      <c r="I16" s="10">
        <v>251.12441999999999</v>
      </c>
      <c r="L16" s="71">
        <f t="shared" si="16"/>
        <v>7265.1810699999996</v>
      </c>
      <c r="M16" s="71">
        <f t="shared" si="17"/>
        <v>251.12441999999999</v>
      </c>
      <c r="N16" s="3">
        <f t="shared" si="18"/>
        <v>30081.972419999998</v>
      </c>
      <c r="O16" s="3">
        <f t="shared" si="19"/>
        <v>1729.0909499999998</v>
      </c>
      <c r="P16" s="74">
        <f t="shared" si="20"/>
        <v>30081.972420000002</v>
      </c>
      <c r="Q16" s="74">
        <f t="shared" si="21"/>
        <v>1729.0909499999998</v>
      </c>
      <c r="R16" s="74">
        <f t="shared" si="22"/>
        <v>30081.972419999998</v>
      </c>
      <c r="S16" s="74">
        <f t="shared" si="23"/>
        <v>1729.0909499999998</v>
      </c>
      <c r="V16" s="4">
        <f t="shared" ref="V16:V79" si="26">+D16/D4*100-100</f>
        <v>45.086823152719347</v>
      </c>
      <c r="W16" s="4">
        <f t="shared" ref="W16:W79" si="27">+E16/E4*100-100</f>
        <v>59.723382264005181</v>
      </c>
      <c r="X16" s="4">
        <f t="shared" ref="X16:X79" si="28">+F16/F4*100-100</f>
        <v>24.415602949630639</v>
      </c>
      <c r="Y16" s="4">
        <f t="shared" ref="Y16:Y79" si="29">+G16/G4*100-100</f>
        <v>52.43576609706335</v>
      </c>
      <c r="Z16" s="4">
        <f t="shared" ref="Z16:Z79" si="30">+H16/H4*100-100</f>
        <v>40.865221136491755</v>
      </c>
      <c r="AA16" s="4">
        <f t="shared" ref="AA16:AA79" si="31">+I16/I4*100-100</f>
        <v>41.437270700719438</v>
      </c>
      <c r="AB16" s="4"/>
      <c r="AC16" s="4"/>
      <c r="AD16" s="4">
        <f t="shared" ref="AD16:AD79" si="32">+L16/L4*100-100</f>
        <v>40.865221136491755</v>
      </c>
      <c r="AE16" s="4">
        <f t="shared" ref="AE16:AE79" si="33">+M16/M4*100-100</f>
        <v>41.437270700719438</v>
      </c>
      <c r="AF16" s="4">
        <f t="shared" ref="AF16:AF79" si="34">+N16/N4*100-100</f>
        <v>38.91391923360095</v>
      </c>
      <c r="AG16" s="4">
        <f t="shared" ref="AG16:AG79" si="35">+O16/O4*100-100</f>
        <v>53.361414468837779</v>
      </c>
      <c r="AH16" s="4">
        <f t="shared" ref="AH16:AH79" si="36">+P16/P4*100-100</f>
        <v>38.913919233600978</v>
      </c>
      <c r="AI16" s="4">
        <f t="shared" ref="AI16:AI79" si="37">+Q16/Q4*100-100</f>
        <v>53.361414468837779</v>
      </c>
      <c r="AJ16" s="4">
        <f t="shared" ref="AJ16:AK16" si="38">+R16/R4*100-100</f>
        <v>38.91391923360095</v>
      </c>
      <c r="AK16" s="4">
        <f t="shared" si="38"/>
        <v>53.361414468837779</v>
      </c>
      <c r="AL16" s="4"/>
      <c r="AM16" s="4"/>
      <c r="AN16" s="4">
        <f t="shared" ref="AN16:AN67" si="39">+(1+V16/100)/(1+$B16/100)*100-100</f>
        <v>21.45222095489649</v>
      </c>
      <c r="AO16" s="4">
        <f t="shared" ref="AO16:AO67" si="40">+(1+W16/100)/(1+$B16/100)*100-100</f>
        <v>33.704488752724927</v>
      </c>
      <c r="AP16" s="4">
        <f t="shared" ref="AP16:AP67" si="41">+(1+X16/100)/(1+$B16/100)*100-100</f>
        <v>4.1483366395702603</v>
      </c>
      <c r="AQ16" s="4">
        <f t="shared" ref="AQ16:AQ67" si="42">+(1+Y16/100)/(1+$B16/100)*100-100</f>
        <v>27.604023185219617</v>
      </c>
      <c r="AR16" s="4">
        <f t="shared" ref="AR16:AR67" si="43">+(1+Z16/100)/(1+$B16/100)*100-100</f>
        <v>17.918316705584942</v>
      </c>
      <c r="AS16" s="4">
        <f t="shared" ref="AS16:AS67" si="44">+(1+AA16/100)/(1+$B16/100)*100-100</f>
        <v>18.397179558613288</v>
      </c>
      <c r="AT16" s="4">
        <f t="shared" ref="AT16:AT67" si="45">+(1+AB16/100)/(1+$B16/100)*100-100</f>
        <v>-16.289971538590322</v>
      </c>
      <c r="AU16" s="4">
        <f t="shared" ref="AU16:AU67" si="46">+(1+AC16/100)/(1+$B16/100)*100-100</f>
        <v>-16.289971538590322</v>
      </c>
      <c r="AV16" s="4">
        <f t="shared" ref="AV16:AV67" si="47">+(1+AD16/100)/(1+$B16/100)*100-100</f>
        <v>17.918316705584942</v>
      </c>
      <c r="AW16" s="4">
        <f t="shared" ref="AW16:AW67" si="48">+(1+AE16/100)/(1+$B16/100)*100-100</f>
        <v>18.397179558613288</v>
      </c>
      <c r="AX16" s="4">
        <f t="shared" ref="AX16:AX68" si="49">+(1+AF16/100)/(1+$B16/100)*100-100</f>
        <v>16.284881327307005</v>
      </c>
      <c r="AY16" s="4">
        <f t="shared" ref="AY16:AY68" si="50">+(1+AG16/100)/(1+$B16/100)*100-100</f>
        <v>28.378883700684582</v>
      </c>
      <c r="AZ16" s="4">
        <f t="shared" ref="AZ16:AZ68" si="51">+(1+AH16/100)/(1+$B16/100)*100-100</f>
        <v>16.284881327307062</v>
      </c>
      <c r="BA16" s="4">
        <f t="shared" ref="BA16:BA68" si="52">+(1+AI16/100)/(1+$B16/100)*100-100</f>
        <v>28.378883700684582</v>
      </c>
      <c r="BB16" s="4">
        <f t="shared" ref="BB16" si="53">+(1+AJ16/100)/(1+$B16/100)*100-100</f>
        <v>16.284881327307005</v>
      </c>
      <c r="BC16" s="4">
        <f t="shared" ref="BC16" si="54">+(1+AK16/100)/(1+$B16/100)*100-100</f>
        <v>28.378883700684582</v>
      </c>
      <c r="BD16" s="4"/>
      <c r="BE16" s="4"/>
      <c r="BF16" s="4">
        <f t="shared" si="0"/>
        <v>4.0837306571703857</v>
      </c>
      <c r="BG16" s="4">
        <f t="shared" si="1"/>
        <v>12.19330060240261</v>
      </c>
      <c r="BH16" s="4">
        <f t="shared" si="2"/>
        <v>3.4565472984144083</v>
      </c>
      <c r="BI16" s="4" t="e">
        <f t="shared" si="25"/>
        <v>#DIV/0!</v>
      </c>
      <c r="BJ16" s="4">
        <f t="shared" si="3"/>
        <v>3.4565472984144083</v>
      </c>
      <c r="BK16" s="4">
        <f t="shared" si="4"/>
        <v>5.7479307734835023</v>
      </c>
      <c r="BL16" s="4">
        <f t="shared" si="5"/>
        <v>5.7479307734835023</v>
      </c>
      <c r="BM16" s="4">
        <f t="shared" si="24"/>
        <v>5.7479307734835023</v>
      </c>
      <c r="BN16" s="4">
        <f t="shared" si="6"/>
        <v>53.459458360875665</v>
      </c>
      <c r="BO16" s="4">
        <f t="shared" si="7"/>
        <v>37.981325389505969</v>
      </c>
      <c r="BP16" s="4">
        <f t="shared" si="8"/>
        <v>22.389262698486316</v>
      </c>
      <c r="BQ16" s="4">
        <f t="shared" si="9"/>
        <v>47.495180632343256</v>
      </c>
      <c r="BR16" s="4">
        <f t="shared" si="10"/>
        <v>24.151278940638029</v>
      </c>
      <c r="BS16" s="4">
        <f t="shared" si="11"/>
        <v>14.523493978150775</v>
      </c>
      <c r="BT16" s="4">
        <f t="shared" si="12"/>
        <v>0</v>
      </c>
      <c r="BU16" s="4">
        <f t="shared" si="13"/>
        <v>0</v>
      </c>
      <c r="BV16" s="4" t="s">
        <v>59</v>
      </c>
      <c r="BW16" s="4" t="s">
        <v>59</v>
      </c>
      <c r="BX16">
        <f t="shared" si="14"/>
        <v>100</v>
      </c>
      <c r="BY16">
        <f t="shared" si="15"/>
        <v>100</v>
      </c>
      <c r="BZ16" t="s">
        <v>59</v>
      </c>
      <c r="CA16" t="s">
        <v>59</v>
      </c>
    </row>
    <row r="17" spans="1:79" x14ac:dyDescent="0.35">
      <c r="A17" s="5">
        <v>35065</v>
      </c>
      <c r="B17" s="18">
        <f>+'[1]Senda Inflación Total'!F501</f>
        <v>20.239999999999998</v>
      </c>
      <c r="C17" s="4">
        <f>+'[1]Senda Inflación Total'!D501</f>
        <v>22.35</v>
      </c>
      <c r="D17" s="10">
        <v>16370.864029999999</v>
      </c>
      <c r="E17" s="10">
        <v>759.31187999999997</v>
      </c>
      <c r="F17" s="10">
        <v>6892.3545299999996</v>
      </c>
      <c r="G17" s="10">
        <v>883.74904000000015</v>
      </c>
      <c r="H17" s="10">
        <v>7469.316029999999</v>
      </c>
      <c r="I17" s="10">
        <v>276.49345</v>
      </c>
      <c r="L17" s="71">
        <f t="shared" si="16"/>
        <v>7469.316029999999</v>
      </c>
      <c r="M17" s="71">
        <f t="shared" si="17"/>
        <v>276.49345</v>
      </c>
      <c r="N17" s="3">
        <f t="shared" si="18"/>
        <v>30732.534589999996</v>
      </c>
      <c r="O17" s="3">
        <f t="shared" si="19"/>
        <v>1919.5543700000001</v>
      </c>
      <c r="P17" s="74">
        <f t="shared" si="20"/>
        <v>30732.534589999996</v>
      </c>
      <c r="Q17" s="74">
        <f t="shared" si="21"/>
        <v>1919.5543700000001</v>
      </c>
      <c r="R17" s="74">
        <f t="shared" si="22"/>
        <v>30732.534589999996</v>
      </c>
      <c r="S17" s="74">
        <f t="shared" si="23"/>
        <v>1919.5543700000001</v>
      </c>
      <c r="V17" s="4">
        <f t="shared" si="26"/>
        <v>45.720575386338368</v>
      </c>
      <c r="W17" s="4">
        <f t="shared" si="27"/>
        <v>58.980069512544759</v>
      </c>
      <c r="X17" s="4">
        <f t="shared" si="28"/>
        <v>22.082923380084239</v>
      </c>
      <c r="Y17" s="4">
        <f t="shared" si="29"/>
        <v>41.338464800798619</v>
      </c>
      <c r="Z17" s="4">
        <f t="shared" si="30"/>
        <v>39.258606170569436</v>
      </c>
      <c r="AA17" s="4">
        <f t="shared" si="31"/>
        <v>54.692355493356416</v>
      </c>
      <c r="AB17" s="4"/>
      <c r="AC17" s="4"/>
      <c r="AD17" s="4">
        <f t="shared" si="32"/>
        <v>39.258606170569436</v>
      </c>
      <c r="AE17" s="4">
        <f t="shared" si="33"/>
        <v>54.692355493356416</v>
      </c>
      <c r="AF17" s="4">
        <f t="shared" si="34"/>
        <v>38.162963788765353</v>
      </c>
      <c r="AG17" s="4">
        <f t="shared" si="35"/>
        <v>49.775208175985682</v>
      </c>
      <c r="AH17" s="4">
        <f t="shared" si="36"/>
        <v>38.162963788765325</v>
      </c>
      <c r="AI17" s="4">
        <f t="shared" si="37"/>
        <v>49.775208175985739</v>
      </c>
      <c r="AJ17" s="4">
        <f t="shared" ref="AJ17:AJ80" si="55">+R17/R5*100-100</f>
        <v>38.162963788765353</v>
      </c>
      <c r="AK17" s="4">
        <f t="shared" ref="AK17:AK80" si="56">+S17/S5*100-100</f>
        <v>49.775208175985682</v>
      </c>
      <c r="AL17" s="4"/>
      <c r="AM17" s="4"/>
      <c r="AN17" s="4">
        <f t="shared" si="39"/>
        <v>21.191429962024614</v>
      </c>
      <c r="AO17" s="4">
        <f t="shared" si="40"/>
        <v>32.218953353746485</v>
      </c>
      <c r="AP17" s="4">
        <f t="shared" si="41"/>
        <v>1.5327040752530365</v>
      </c>
      <c r="AQ17" s="4">
        <f t="shared" si="42"/>
        <v>17.546960080504519</v>
      </c>
      <c r="AR17" s="4">
        <f t="shared" si="43"/>
        <v>15.817204067339858</v>
      </c>
      <c r="AS17" s="4">
        <f t="shared" si="44"/>
        <v>28.652990263935806</v>
      </c>
      <c r="AT17" s="4">
        <f t="shared" si="45"/>
        <v>-16.833000665335987</v>
      </c>
      <c r="AU17" s="4">
        <f t="shared" si="46"/>
        <v>-16.833000665335987</v>
      </c>
      <c r="AV17" s="4">
        <f t="shared" si="47"/>
        <v>15.817204067339858</v>
      </c>
      <c r="AW17" s="4">
        <f t="shared" si="48"/>
        <v>28.652990263935806</v>
      </c>
      <c r="AX17" s="4">
        <f t="shared" si="49"/>
        <v>14.905991174954565</v>
      </c>
      <c r="AY17" s="4">
        <f t="shared" si="50"/>
        <v>24.563546387213648</v>
      </c>
      <c r="AZ17" s="4">
        <f t="shared" si="51"/>
        <v>14.905991174954522</v>
      </c>
      <c r="BA17" s="4">
        <f t="shared" si="52"/>
        <v>24.563546387213691</v>
      </c>
      <c r="BB17" s="4">
        <f t="shared" ref="BB17:BB80" si="57">+(1+AJ17/100)/(1+$B17/100)*100-100</f>
        <v>14.905991174954565</v>
      </c>
      <c r="BC17" s="4">
        <f t="shared" ref="BC17:BC80" si="58">+(1+AK17/100)/(1+$B17/100)*100-100</f>
        <v>24.563546387213648</v>
      </c>
      <c r="BD17" s="4"/>
      <c r="BE17" s="4"/>
      <c r="BF17" s="4">
        <f t="shared" si="0"/>
        <v>4.6381906209015167</v>
      </c>
      <c r="BG17" s="4">
        <f t="shared" si="1"/>
        <v>12.822164561520315</v>
      </c>
      <c r="BH17" s="4">
        <f t="shared" si="2"/>
        <v>3.7017238109819282</v>
      </c>
      <c r="BI17" s="4" t="e">
        <f t="shared" si="25"/>
        <v>#DIV/0!</v>
      </c>
      <c r="BJ17" s="4">
        <f t="shared" si="3"/>
        <v>3.7017238109819282</v>
      </c>
      <c r="BK17" s="4">
        <f t="shared" si="4"/>
        <v>6.2460008444100161</v>
      </c>
      <c r="BL17" s="4">
        <f t="shared" si="5"/>
        <v>6.2460008444100161</v>
      </c>
      <c r="BM17" s="4">
        <f t="shared" si="24"/>
        <v>6.2460008444100161</v>
      </c>
      <c r="BN17" s="4">
        <f t="shared" si="6"/>
        <v>53.268837889234447</v>
      </c>
      <c r="BO17" s="4">
        <f t="shared" si="7"/>
        <v>39.556674813019228</v>
      </c>
      <c r="BP17" s="4">
        <f t="shared" si="8"/>
        <v>22.426899121567054</v>
      </c>
      <c r="BQ17" s="4">
        <f t="shared" si="9"/>
        <v>46.039281502612511</v>
      </c>
      <c r="BR17" s="4">
        <f t="shared" si="10"/>
        <v>24.304262989198509</v>
      </c>
      <c r="BS17" s="4">
        <f t="shared" si="11"/>
        <v>14.404043684368261</v>
      </c>
      <c r="BT17" s="4">
        <f t="shared" si="12"/>
        <v>0</v>
      </c>
      <c r="BU17" s="4">
        <f t="shared" si="13"/>
        <v>0</v>
      </c>
      <c r="BV17" s="4" t="s">
        <v>59</v>
      </c>
      <c r="BW17" s="4" t="s">
        <v>59</v>
      </c>
      <c r="BX17">
        <f t="shared" si="14"/>
        <v>100</v>
      </c>
      <c r="BY17">
        <f t="shared" si="15"/>
        <v>100</v>
      </c>
      <c r="BZ17" t="s">
        <v>59</v>
      </c>
      <c r="CA17" t="s">
        <v>59</v>
      </c>
    </row>
    <row r="18" spans="1:79" x14ac:dyDescent="0.35">
      <c r="A18" s="5">
        <v>35096</v>
      </c>
      <c r="B18" s="18">
        <f>+'[1]Senda Inflación Total'!F502</f>
        <v>20.81</v>
      </c>
      <c r="C18" s="4">
        <f>+'[1]Senda Inflación Total'!D502</f>
        <v>23.25</v>
      </c>
      <c r="D18" s="10">
        <v>16628.831340000001</v>
      </c>
      <c r="E18" s="10">
        <v>806.2290999999999</v>
      </c>
      <c r="F18" s="10">
        <v>6983.8367400000006</v>
      </c>
      <c r="G18" s="10">
        <v>929.75645999999995</v>
      </c>
      <c r="H18" s="10">
        <v>7650.0689999999977</v>
      </c>
      <c r="I18" s="10">
        <v>282.94511999999997</v>
      </c>
      <c r="L18" s="71">
        <f t="shared" si="16"/>
        <v>7650.0689999999977</v>
      </c>
      <c r="M18" s="71">
        <f t="shared" si="17"/>
        <v>282.94511999999997</v>
      </c>
      <c r="N18" s="3">
        <f t="shared" si="18"/>
        <v>31262.737079999999</v>
      </c>
      <c r="O18" s="3">
        <f t="shared" si="19"/>
        <v>2018.9306799999999</v>
      </c>
      <c r="P18" s="74">
        <f t="shared" si="20"/>
        <v>31262.737079999999</v>
      </c>
      <c r="Q18" s="74">
        <f t="shared" si="21"/>
        <v>2018.9306799999999</v>
      </c>
      <c r="R18" s="74">
        <f t="shared" si="22"/>
        <v>31262.737079999999</v>
      </c>
      <c r="S18" s="74">
        <f t="shared" si="23"/>
        <v>2018.9306799999999</v>
      </c>
      <c r="V18" s="4">
        <f t="shared" si="26"/>
        <v>44.499343010984717</v>
      </c>
      <c r="W18" s="4">
        <f t="shared" si="27"/>
        <v>57.498496082351636</v>
      </c>
      <c r="X18" s="4">
        <f t="shared" si="28"/>
        <v>22.214308128015816</v>
      </c>
      <c r="Y18" s="4">
        <f t="shared" si="29"/>
        <v>39.856060345556585</v>
      </c>
      <c r="Z18" s="4">
        <f t="shared" si="30"/>
        <v>38.495298757028365</v>
      </c>
      <c r="AA18" s="4">
        <f t="shared" si="31"/>
        <v>50.339908482090692</v>
      </c>
      <c r="AB18" s="4"/>
      <c r="AC18" s="4"/>
      <c r="AD18" s="4">
        <f t="shared" si="32"/>
        <v>38.495298757028365</v>
      </c>
      <c r="AE18" s="4">
        <f t="shared" si="33"/>
        <v>50.339908482090692</v>
      </c>
      <c r="AF18" s="4">
        <f t="shared" si="34"/>
        <v>37.442697480003829</v>
      </c>
      <c r="AG18" s="4">
        <f t="shared" si="35"/>
        <v>47.91836185171249</v>
      </c>
      <c r="AH18" s="4">
        <f t="shared" si="36"/>
        <v>37.442697480003829</v>
      </c>
      <c r="AI18" s="4">
        <f t="shared" si="37"/>
        <v>47.91836185171249</v>
      </c>
      <c r="AJ18" s="4">
        <f t="shared" si="55"/>
        <v>37.442697480003829</v>
      </c>
      <c r="AK18" s="4">
        <f t="shared" si="56"/>
        <v>47.91836185171249</v>
      </c>
      <c r="AL18" s="4"/>
      <c r="AM18" s="4"/>
      <c r="AN18" s="4">
        <f t="shared" si="39"/>
        <v>19.608760045513378</v>
      </c>
      <c r="AO18" s="4">
        <f t="shared" si="40"/>
        <v>30.368757621348948</v>
      </c>
      <c r="AP18" s="4">
        <f t="shared" si="41"/>
        <v>1.1624105024549323</v>
      </c>
      <c r="AQ18" s="4">
        <f t="shared" si="42"/>
        <v>15.765301171721376</v>
      </c>
      <c r="AR18" s="4">
        <f t="shared" si="43"/>
        <v>14.638936145210153</v>
      </c>
      <c r="AS18" s="4">
        <f t="shared" si="44"/>
        <v>24.443265029460065</v>
      </c>
      <c r="AT18" s="4">
        <f t="shared" si="45"/>
        <v>-17.225395248737684</v>
      </c>
      <c r="AU18" s="4">
        <f t="shared" si="46"/>
        <v>-17.225395248737684</v>
      </c>
      <c r="AV18" s="4">
        <f t="shared" si="47"/>
        <v>14.638936145210153</v>
      </c>
      <c r="AW18" s="4">
        <f t="shared" si="48"/>
        <v>24.443265029460065</v>
      </c>
      <c r="AX18" s="4">
        <f t="shared" si="49"/>
        <v>13.767649598546328</v>
      </c>
      <c r="AY18" s="4">
        <f t="shared" si="50"/>
        <v>22.438839377297001</v>
      </c>
      <c r="AZ18" s="4">
        <f t="shared" si="51"/>
        <v>13.767649598546328</v>
      </c>
      <c r="BA18" s="4">
        <f t="shared" si="52"/>
        <v>22.438839377297001</v>
      </c>
      <c r="BB18" s="4">
        <f t="shared" si="57"/>
        <v>13.767649598546328</v>
      </c>
      <c r="BC18" s="4">
        <f t="shared" si="58"/>
        <v>22.438839377297001</v>
      </c>
      <c r="BD18" s="4"/>
      <c r="BE18" s="4"/>
      <c r="BF18" s="4">
        <f t="shared" si="0"/>
        <v>4.848381004747143</v>
      </c>
      <c r="BG18" s="4">
        <f t="shared" si="1"/>
        <v>13.312975297300547</v>
      </c>
      <c r="BH18" s="4">
        <f t="shared" si="2"/>
        <v>3.6985956597254224</v>
      </c>
      <c r="BI18" s="4" t="e">
        <f t="shared" si="25"/>
        <v>#DIV/0!</v>
      </c>
      <c r="BJ18" s="4">
        <f t="shared" si="3"/>
        <v>3.6985956597254224</v>
      </c>
      <c r="BK18" s="4">
        <f t="shared" si="4"/>
        <v>6.4579460040035617</v>
      </c>
      <c r="BL18" s="4">
        <f t="shared" si="5"/>
        <v>6.4579460040035617</v>
      </c>
      <c r="BM18" s="4">
        <f t="shared" si="24"/>
        <v>6.4579460040035617</v>
      </c>
      <c r="BN18" s="4">
        <f t="shared" si="6"/>
        <v>53.190580522260532</v>
      </c>
      <c r="BO18" s="4">
        <f t="shared" si="7"/>
        <v>39.933471118483368</v>
      </c>
      <c r="BP18" s="4">
        <f t="shared" si="8"/>
        <v>22.339172421559454</v>
      </c>
      <c r="BQ18" s="4">
        <f t="shared" si="9"/>
        <v>46.051925864042047</v>
      </c>
      <c r="BR18" s="4">
        <f t="shared" si="10"/>
        <v>24.470247056180014</v>
      </c>
      <c r="BS18" s="4">
        <f t="shared" si="11"/>
        <v>14.014603017474576</v>
      </c>
      <c r="BT18" s="4">
        <f t="shared" si="12"/>
        <v>0</v>
      </c>
      <c r="BU18" s="4">
        <f t="shared" si="13"/>
        <v>0</v>
      </c>
      <c r="BV18" s="4" t="s">
        <v>59</v>
      </c>
      <c r="BW18" s="4" t="s">
        <v>59</v>
      </c>
      <c r="BX18">
        <f t="shared" si="14"/>
        <v>100</v>
      </c>
      <c r="BY18">
        <f t="shared" si="15"/>
        <v>100</v>
      </c>
      <c r="BZ18" t="s">
        <v>59</v>
      </c>
      <c r="CA18" t="s">
        <v>59</v>
      </c>
    </row>
    <row r="19" spans="1:79" x14ac:dyDescent="0.35">
      <c r="A19" s="5">
        <v>35125</v>
      </c>
      <c r="B19" s="18">
        <f>+'[1]Senda Inflación Total'!F503</f>
        <v>20.2</v>
      </c>
      <c r="C19" s="4">
        <f>+'[1]Senda Inflación Total'!D503</f>
        <v>23.74</v>
      </c>
      <c r="D19" s="10">
        <v>17066.407740000002</v>
      </c>
      <c r="E19" s="10">
        <v>809.17201999999997</v>
      </c>
      <c r="F19" s="10">
        <v>7068.8791500000007</v>
      </c>
      <c r="G19" s="10">
        <v>946.91954999999996</v>
      </c>
      <c r="H19" s="10">
        <v>7854.8237800000015</v>
      </c>
      <c r="I19" s="10">
        <v>292.03141999999997</v>
      </c>
      <c r="L19" s="71">
        <f t="shared" si="16"/>
        <v>7854.8237800000015</v>
      </c>
      <c r="M19" s="71">
        <f t="shared" si="17"/>
        <v>292.03141999999997</v>
      </c>
      <c r="N19" s="3">
        <f t="shared" si="18"/>
        <v>31990.110670000005</v>
      </c>
      <c r="O19" s="3">
        <f t="shared" si="19"/>
        <v>2048.1229899999998</v>
      </c>
      <c r="P19" s="74">
        <f t="shared" si="20"/>
        <v>31990.110670000005</v>
      </c>
      <c r="Q19" s="74">
        <f t="shared" si="21"/>
        <v>2048.1229899999998</v>
      </c>
      <c r="R19" s="74">
        <f t="shared" si="22"/>
        <v>31990.110670000005</v>
      </c>
      <c r="S19" s="74">
        <f t="shared" si="23"/>
        <v>2048.1229899999998</v>
      </c>
      <c r="V19" s="4">
        <f t="shared" si="26"/>
        <v>41.430572877541607</v>
      </c>
      <c r="W19" s="4">
        <f t="shared" si="27"/>
        <v>58.841565233993293</v>
      </c>
      <c r="X19" s="4">
        <f t="shared" si="28"/>
        <v>21.288680928196825</v>
      </c>
      <c r="Y19" s="4">
        <f t="shared" si="29"/>
        <v>49.168218074422811</v>
      </c>
      <c r="Z19" s="4">
        <f t="shared" si="30"/>
        <v>37.201585489930693</v>
      </c>
      <c r="AA19" s="4">
        <f t="shared" si="31"/>
        <v>50.511131316831722</v>
      </c>
      <c r="AB19" s="4"/>
      <c r="AC19" s="4"/>
      <c r="AD19" s="4">
        <f t="shared" si="32"/>
        <v>37.201585489930693</v>
      </c>
      <c r="AE19" s="4">
        <f t="shared" si="33"/>
        <v>50.511131316831722</v>
      </c>
      <c r="AF19" s="4">
        <f t="shared" si="34"/>
        <v>35.435654234812603</v>
      </c>
      <c r="AG19" s="4">
        <f t="shared" si="35"/>
        <v>53.045204081108807</v>
      </c>
      <c r="AH19" s="4">
        <f t="shared" si="36"/>
        <v>35.435654234812603</v>
      </c>
      <c r="AI19" s="4">
        <f t="shared" si="37"/>
        <v>53.045204081108807</v>
      </c>
      <c r="AJ19" s="4">
        <f t="shared" si="55"/>
        <v>35.435654234812603</v>
      </c>
      <c r="AK19" s="4">
        <f t="shared" si="56"/>
        <v>53.045204081108807</v>
      </c>
      <c r="AL19" s="4"/>
      <c r="AM19" s="4"/>
      <c r="AN19" s="4">
        <f t="shared" si="39"/>
        <v>17.662706220916476</v>
      </c>
      <c r="AO19" s="4">
        <f t="shared" si="40"/>
        <v>32.147724820293945</v>
      </c>
      <c r="AP19" s="4">
        <f t="shared" si="41"/>
        <v>0.9057245658875388</v>
      </c>
      <c r="AQ19" s="4">
        <f t="shared" si="42"/>
        <v>24.100015036957402</v>
      </c>
      <c r="AR19" s="4">
        <f t="shared" si="43"/>
        <v>14.144413885133673</v>
      </c>
      <c r="AS19" s="4">
        <f t="shared" si="44"/>
        <v>25.21724735177348</v>
      </c>
      <c r="AT19" s="4">
        <f t="shared" si="45"/>
        <v>-16.805324459234612</v>
      </c>
      <c r="AU19" s="4">
        <f t="shared" si="46"/>
        <v>-16.805324459234612</v>
      </c>
      <c r="AV19" s="4">
        <f t="shared" si="47"/>
        <v>14.144413885133673</v>
      </c>
      <c r="AW19" s="4">
        <f t="shared" si="48"/>
        <v>25.21724735177348</v>
      </c>
      <c r="AX19" s="4">
        <f t="shared" si="49"/>
        <v>12.675253107165247</v>
      </c>
      <c r="AY19" s="4">
        <f t="shared" si="50"/>
        <v>27.325460965980724</v>
      </c>
      <c r="AZ19" s="4">
        <f t="shared" si="51"/>
        <v>12.675253107165247</v>
      </c>
      <c r="BA19" s="4">
        <f t="shared" si="52"/>
        <v>27.325460965980724</v>
      </c>
      <c r="BB19" s="4">
        <f t="shared" si="57"/>
        <v>12.675253107165247</v>
      </c>
      <c r="BC19" s="4">
        <f t="shared" si="58"/>
        <v>27.325460965980724</v>
      </c>
      <c r="BD19" s="4"/>
      <c r="BE19" s="4"/>
      <c r="BF19" s="4">
        <f t="shared" si="0"/>
        <v>4.7413142374623698</v>
      </c>
      <c r="BG19" s="4">
        <f t="shared" si="1"/>
        <v>13.395610957643827</v>
      </c>
      <c r="BH19" s="4">
        <f t="shared" si="2"/>
        <v>3.71786087351281</v>
      </c>
      <c r="BI19" s="4" t="e">
        <f t="shared" si="25"/>
        <v>#DIV/0!</v>
      </c>
      <c r="BJ19" s="4">
        <f t="shared" si="3"/>
        <v>3.71786087351281</v>
      </c>
      <c r="BK19" s="4">
        <f t="shared" si="4"/>
        <v>6.4023629399966673</v>
      </c>
      <c r="BL19" s="4">
        <f t="shared" si="5"/>
        <v>6.4023629399966673</v>
      </c>
      <c r="BM19" s="4">
        <f t="shared" si="24"/>
        <v>6.4023629399966673</v>
      </c>
      <c r="BN19" s="4">
        <f t="shared" si="6"/>
        <v>53.349011249294307</v>
      </c>
      <c r="BO19" s="4">
        <f t="shared" si="7"/>
        <v>39.507979938255566</v>
      </c>
      <c r="BP19" s="4">
        <f t="shared" si="8"/>
        <v>22.097076258723675</v>
      </c>
      <c r="BQ19" s="4">
        <f t="shared" si="9"/>
        <v>46.233529657318087</v>
      </c>
      <c r="BR19" s="4">
        <f t="shared" si="10"/>
        <v>24.553912491982011</v>
      </c>
      <c r="BS19" s="4">
        <f t="shared" si="11"/>
        <v>14.258490404426347</v>
      </c>
      <c r="BT19" s="4">
        <f t="shared" si="12"/>
        <v>0</v>
      </c>
      <c r="BU19" s="4">
        <f t="shared" si="13"/>
        <v>0</v>
      </c>
      <c r="BV19" s="4" t="s">
        <v>59</v>
      </c>
      <c r="BW19" s="4" t="s">
        <v>59</v>
      </c>
      <c r="BX19">
        <f t="shared" si="14"/>
        <v>100</v>
      </c>
      <c r="BY19">
        <f t="shared" si="15"/>
        <v>100</v>
      </c>
      <c r="BZ19" t="s">
        <v>59</v>
      </c>
      <c r="CA19" t="s">
        <v>59</v>
      </c>
    </row>
    <row r="20" spans="1:79" x14ac:dyDescent="0.35">
      <c r="A20" s="5">
        <v>35156</v>
      </c>
      <c r="B20" s="18">
        <f>+'[1]Senda Inflación Total'!F504</f>
        <v>19.899999999999999</v>
      </c>
      <c r="C20" s="4">
        <f>+'[1]Senda Inflación Total'!D504</f>
        <v>24.21</v>
      </c>
      <c r="D20" s="10">
        <v>17302</v>
      </c>
      <c r="E20" s="10">
        <v>895.77895999999998</v>
      </c>
      <c r="F20" s="10">
        <v>7166.5109399999965</v>
      </c>
      <c r="G20" s="10">
        <v>994.33780999999999</v>
      </c>
      <c r="H20" s="10">
        <v>8027.5465300000005</v>
      </c>
      <c r="I20" s="10">
        <v>307.19289000000003</v>
      </c>
      <c r="L20" s="71">
        <f t="shared" si="16"/>
        <v>8027.5465300000005</v>
      </c>
      <c r="M20" s="71">
        <f t="shared" si="17"/>
        <v>307.19289000000003</v>
      </c>
      <c r="N20" s="3">
        <f t="shared" si="18"/>
        <v>32496.057469999996</v>
      </c>
      <c r="O20" s="3">
        <f t="shared" si="19"/>
        <v>2197.3096599999999</v>
      </c>
      <c r="P20" s="74">
        <f t="shared" si="20"/>
        <v>32496.057469999996</v>
      </c>
      <c r="Q20" s="74">
        <f t="shared" si="21"/>
        <v>2197.3096599999999</v>
      </c>
      <c r="R20" s="74">
        <f t="shared" si="22"/>
        <v>32496.057469999996</v>
      </c>
      <c r="S20" s="74">
        <f t="shared" si="23"/>
        <v>2197.3096599999999</v>
      </c>
      <c r="V20" s="4">
        <f t="shared" si="26"/>
        <v>39.850862916924825</v>
      </c>
      <c r="W20" s="4">
        <f t="shared" si="27"/>
        <v>68.414180619069555</v>
      </c>
      <c r="X20" s="4">
        <f t="shared" si="28"/>
        <v>20.027053502190469</v>
      </c>
      <c r="Y20" s="4">
        <f t="shared" si="29"/>
        <v>41.240476040855725</v>
      </c>
      <c r="Z20" s="4">
        <f t="shared" si="30"/>
        <v>36.584367781296379</v>
      </c>
      <c r="AA20" s="4">
        <f t="shared" si="31"/>
        <v>49.263968748688114</v>
      </c>
      <c r="AB20" s="4"/>
      <c r="AC20" s="4"/>
      <c r="AD20" s="4">
        <f t="shared" si="32"/>
        <v>36.584367781296379</v>
      </c>
      <c r="AE20" s="4">
        <f t="shared" si="33"/>
        <v>49.263968748688114</v>
      </c>
      <c r="AF20" s="4">
        <f t="shared" si="34"/>
        <v>34.171171208937068</v>
      </c>
      <c r="AG20" s="4">
        <f t="shared" si="35"/>
        <v>52.411122537906692</v>
      </c>
      <c r="AH20" s="4">
        <f t="shared" si="36"/>
        <v>34.171171208937039</v>
      </c>
      <c r="AI20" s="4">
        <f t="shared" si="37"/>
        <v>52.411122537906692</v>
      </c>
      <c r="AJ20" s="4">
        <f t="shared" si="55"/>
        <v>34.171171208937068</v>
      </c>
      <c r="AK20" s="4">
        <f t="shared" si="56"/>
        <v>52.411122537906692</v>
      </c>
      <c r="AL20" s="4"/>
      <c r="AM20" s="4"/>
      <c r="AN20" s="4">
        <f t="shared" si="39"/>
        <v>16.639585418619546</v>
      </c>
      <c r="AO20" s="4">
        <f t="shared" si="40"/>
        <v>40.462202351183947</v>
      </c>
      <c r="AP20" s="4">
        <f t="shared" si="41"/>
        <v>0.10596622367845043</v>
      </c>
      <c r="AQ20" s="4">
        <f t="shared" si="42"/>
        <v>17.79856216918742</v>
      </c>
      <c r="AR20" s="4">
        <f t="shared" si="43"/>
        <v>13.915235847619996</v>
      </c>
      <c r="AS20" s="4">
        <f t="shared" si="44"/>
        <v>24.49038260941461</v>
      </c>
      <c r="AT20" s="4">
        <f t="shared" si="45"/>
        <v>-16.597164303586325</v>
      </c>
      <c r="AU20" s="4">
        <f t="shared" si="46"/>
        <v>-16.597164303586325</v>
      </c>
      <c r="AV20" s="4">
        <f t="shared" si="47"/>
        <v>13.915235847619996</v>
      </c>
      <c r="AW20" s="4">
        <f t="shared" si="48"/>
        <v>24.49038260941461</v>
      </c>
      <c r="AX20" s="4">
        <f t="shared" si="49"/>
        <v>11.902561475343674</v>
      </c>
      <c r="AY20" s="4">
        <f t="shared" si="50"/>
        <v>27.115198113350033</v>
      </c>
      <c r="AZ20" s="4">
        <f t="shared" si="51"/>
        <v>11.90256147534366</v>
      </c>
      <c r="BA20" s="4">
        <f t="shared" si="52"/>
        <v>27.115198113350033</v>
      </c>
      <c r="BB20" s="4">
        <f t="shared" si="57"/>
        <v>11.902561475343674</v>
      </c>
      <c r="BC20" s="4">
        <f t="shared" si="58"/>
        <v>27.115198113350033</v>
      </c>
      <c r="BD20" s="4"/>
      <c r="BE20" s="4"/>
      <c r="BF20" s="4">
        <f t="shared" si="0"/>
        <v>5.1773145301121257</v>
      </c>
      <c r="BG20" s="4">
        <f t="shared" si="1"/>
        <v>13.874782559112377</v>
      </c>
      <c r="BH20" s="4">
        <f t="shared" si="2"/>
        <v>3.8267344680218258</v>
      </c>
      <c r="BI20" s="4" t="e">
        <f t="shared" si="25"/>
        <v>#DIV/0!</v>
      </c>
      <c r="BJ20" s="4">
        <f t="shared" si="3"/>
        <v>3.8267344680218258</v>
      </c>
      <c r="BK20" s="4">
        <f t="shared" si="4"/>
        <v>6.7617730613276157</v>
      </c>
      <c r="BL20" s="4">
        <f t="shared" si="5"/>
        <v>6.7617730613276157</v>
      </c>
      <c r="BM20" s="4">
        <f t="shared" si="24"/>
        <v>6.7617730613276157</v>
      </c>
      <c r="BN20" s="4">
        <f t="shared" si="6"/>
        <v>53.243381957866788</v>
      </c>
      <c r="BO20" s="4">
        <f t="shared" si="7"/>
        <v>40.767078773958517</v>
      </c>
      <c r="BP20" s="4">
        <f t="shared" si="8"/>
        <v>22.053478169208805</v>
      </c>
      <c r="BQ20" s="4">
        <f t="shared" si="9"/>
        <v>45.252511655548815</v>
      </c>
      <c r="BR20" s="4">
        <f t="shared" si="10"/>
        <v>24.70313987292441</v>
      </c>
      <c r="BS20" s="4">
        <f t="shared" si="11"/>
        <v>13.980409570492675</v>
      </c>
      <c r="BT20" s="4">
        <f t="shared" si="12"/>
        <v>0</v>
      </c>
      <c r="BU20" s="4">
        <f t="shared" si="13"/>
        <v>0</v>
      </c>
      <c r="BV20" s="4" t="s">
        <v>59</v>
      </c>
      <c r="BW20" s="4" t="s">
        <v>59</v>
      </c>
      <c r="BX20">
        <f t="shared" si="14"/>
        <v>100</v>
      </c>
      <c r="BY20">
        <f t="shared" si="15"/>
        <v>100</v>
      </c>
      <c r="BZ20" t="s">
        <v>59</v>
      </c>
      <c r="CA20" t="s">
        <v>59</v>
      </c>
    </row>
    <row r="21" spans="1:79" x14ac:dyDescent="0.35">
      <c r="A21" s="5">
        <v>35186</v>
      </c>
      <c r="B21" s="18">
        <f>+'[1]Senda Inflación Total'!F505</f>
        <v>19.78</v>
      </c>
      <c r="C21" s="4">
        <f>+'[1]Senda Inflación Total'!D505</f>
        <v>24.58</v>
      </c>
      <c r="D21" s="10">
        <v>17694.36591</v>
      </c>
      <c r="E21" s="10">
        <v>924.85888</v>
      </c>
      <c r="F21" s="10">
        <v>7198.3922000000011</v>
      </c>
      <c r="G21" s="10">
        <v>983.24601999999993</v>
      </c>
      <c r="H21" s="10">
        <v>8290.726999999999</v>
      </c>
      <c r="I21" s="10">
        <v>322.63806</v>
      </c>
      <c r="L21" s="71">
        <f t="shared" si="16"/>
        <v>8290.726999999999</v>
      </c>
      <c r="M21" s="71">
        <f t="shared" si="17"/>
        <v>322.63806</v>
      </c>
      <c r="N21" s="3">
        <f t="shared" si="18"/>
        <v>33183.485110000001</v>
      </c>
      <c r="O21" s="3">
        <f t="shared" si="19"/>
        <v>2230.7429599999996</v>
      </c>
      <c r="P21" s="74">
        <f t="shared" si="20"/>
        <v>33183.485110000001</v>
      </c>
      <c r="Q21" s="74">
        <f t="shared" si="21"/>
        <v>2230.7429599999996</v>
      </c>
      <c r="R21" s="74">
        <f t="shared" si="22"/>
        <v>33183.485110000001</v>
      </c>
      <c r="S21" s="74">
        <f t="shared" si="23"/>
        <v>2230.7429599999996</v>
      </c>
      <c r="V21" s="4">
        <f t="shared" si="26"/>
        <v>38.202591464791965</v>
      </c>
      <c r="W21" s="4">
        <f t="shared" si="27"/>
        <v>73.278768734878525</v>
      </c>
      <c r="X21" s="4">
        <f t="shared" si="28"/>
        <v>18.450511544302842</v>
      </c>
      <c r="Y21" s="4">
        <f t="shared" si="29"/>
        <v>36.035361893851217</v>
      </c>
      <c r="Z21" s="4">
        <f t="shared" si="30"/>
        <v>36.8751431790281</v>
      </c>
      <c r="AA21" s="4">
        <f t="shared" si="31"/>
        <v>61.429673898490023</v>
      </c>
      <c r="AB21" s="4"/>
      <c r="AC21" s="4"/>
      <c r="AD21" s="4">
        <f t="shared" si="32"/>
        <v>36.8751431790281</v>
      </c>
      <c r="AE21" s="4">
        <f t="shared" si="33"/>
        <v>61.429673898490023</v>
      </c>
      <c r="AF21" s="4">
        <f t="shared" si="34"/>
        <v>33.066687957987909</v>
      </c>
      <c r="AG21" s="4">
        <f t="shared" si="35"/>
        <v>53.169293303179757</v>
      </c>
      <c r="AH21" s="4">
        <f t="shared" si="36"/>
        <v>33.066687957987909</v>
      </c>
      <c r="AI21" s="4">
        <f t="shared" si="37"/>
        <v>53.169293303179757</v>
      </c>
      <c r="AJ21" s="4">
        <f t="shared" si="55"/>
        <v>33.066687957987909</v>
      </c>
      <c r="AK21" s="4">
        <f t="shared" si="56"/>
        <v>53.169293303179757</v>
      </c>
      <c r="AL21" s="4"/>
      <c r="AM21" s="4"/>
      <c r="AN21" s="4">
        <f t="shared" si="39"/>
        <v>15.380356874930683</v>
      </c>
      <c r="AO21" s="4">
        <f t="shared" si="40"/>
        <v>44.664191630387819</v>
      </c>
      <c r="AP21" s="4">
        <f t="shared" si="41"/>
        <v>-1.1099419399709092</v>
      </c>
      <c r="AQ21" s="4">
        <f t="shared" si="42"/>
        <v>13.571015105903513</v>
      </c>
      <c r="AR21" s="4">
        <f t="shared" si="43"/>
        <v>14.272118199221978</v>
      </c>
      <c r="AS21" s="4">
        <f t="shared" si="44"/>
        <v>34.771809900225435</v>
      </c>
      <c r="AT21" s="4">
        <f t="shared" si="45"/>
        <v>-16.513608281850054</v>
      </c>
      <c r="AU21" s="4">
        <f t="shared" si="46"/>
        <v>-16.513608281850054</v>
      </c>
      <c r="AV21" s="4">
        <f t="shared" si="47"/>
        <v>14.272118199221978</v>
      </c>
      <c r="AW21" s="4">
        <f t="shared" si="48"/>
        <v>34.771809900225435</v>
      </c>
      <c r="AX21" s="4">
        <f t="shared" si="49"/>
        <v>11.092576354974042</v>
      </c>
      <c r="AY21" s="4">
        <f t="shared" si="50"/>
        <v>27.875516199014669</v>
      </c>
      <c r="AZ21" s="4">
        <f t="shared" si="51"/>
        <v>11.092576354974042</v>
      </c>
      <c r="BA21" s="4">
        <f t="shared" si="52"/>
        <v>27.875516199014669</v>
      </c>
      <c r="BB21" s="4">
        <f t="shared" si="57"/>
        <v>11.092576354974042</v>
      </c>
      <c r="BC21" s="4">
        <f t="shared" si="58"/>
        <v>27.875516199014669</v>
      </c>
      <c r="BD21" s="4"/>
      <c r="BE21" s="4"/>
      <c r="BF21" s="4">
        <f t="shared" si="0"/>
        <v>5.2268551735855899</v>
      </c>
      <c r="BG21" s="4">
        <f t="shared" si="1"/>
        <v>13.659244907494756</v>
      </c>
      <c r="BH21" s="4">
        <f t="shared" si="2"/>
        <v>3.8915532980400882</v>
      </c>
      <c r="BI21" s="4" t="e">
        <f t="shared" si="25"/>
        <v>#DIV/0!</v>
      </c>
      <c r="BJ21" s="4">
        <f t="shared" si="3"/>
        <v>3.8915532980400882</v>
      </c>
      <c r="BK21" s="4">
        <f t="shared" si="4"/>
        <v>6.7224492924878296</v>
      </c>
      <c r="BL21" s="4">
        <f t="shared" si="5"/>
        <v>6.7224492924878296</v>
      </c>
      <c r="BM21" s="4">
        <f t="shared" si="24"/>
        <v>6.7224492924878296</v>
      </c>
      <c r="BN21" s="4">
        <f t="shared" si="6"/>
        <v>53.322807569322237</v>
      </c>
      <c r="BO21" s="4">
        <f t="shared" si="7"/>
        <v>41.459679424473009</v>
      </c>
      <c r="BP21" s="4">
        <f t="shared" si="8"/>
        <v>21.692694953944823</v>
      </c>
      <c r="BQ21" s="4">
        <f t="shared" si="9"/>
        <v>44.077064799971396</v>
      </c>
      <c r="BR21" s="4">
        <f t="shared" si="10"/>
        <v>24.984497476732933</v>
      </c>
      <c r="BS21" s="4">
        <f t="shared" si="11"/>
        <v>14.463255775555606</v>
      </c>
      <c r="BT21" s="4">
        <f t="shared" si="12"/>
        <v>0</v>
      </c>
      <c r="BU21" s="4">
        <f t="shared" si="13"/>
        <v>0</v>
      </c>
      <c r="BV21" s="4" t="s">
        <v>59</v>
      </c>
      <c r="BW21" s="4" t="s">
        <v>59</v>
      </c>
      <c r="BX21">
        <f t="shared" si="14"/>
        <v>100</v>
      </c>
      <c r="BY21">
        <f t="shared" si="15"/>
        <v>100</v>
      </c>
      <c r="BZ21" t="s">
        <v>59</v>
      </c>
      <c r="CA21" t="s">
        <v>59</v>
      </c>
    </row>
    <row r="22" spans="1:79" x14ac:dyDescent="0.35">
      <c r="A22" s="5">
        <v>35217</v>
      </c>
      <c r="B22" s="18">
        <f>+'[1]Senda Inflación Total'!F506</f>
        <v>19.7</v>
      </c>
      <c r="C22" s="4">
        <f>+'[1]Senda Inflación Total'!D506</f>
        <v>24.87</v>
      </c>
      <c r="D22" s="10">
        <v>17981.851280000003</v>
      </c>
      <c r="E22" s="10">
        <v>903.9396999999999</v>
      </c>
      <c r="F22" s="10">
        <v>7227.9785699999993</v>
      </c>
      <c r="G22" s="10">
        <v>988.03819000000021</v>
      </c>
      <c r="H22" s="10">
        <v>8528.1091700000015</v>
      </c>
      <c r="I22" s="10">
        <v>336.47764000000001</v>
      </c>
      <c r="L22" s="71">
        <f t="shared" si="16"/>
        <v>8528.1091700000015</v>
      </c>
      <c r="M22" s="71">
        <f t="shared" si="17"/>
        <v>336.47764000000001</v>
      </c>
      <c r="N22" s="3">
        <f t="shared" si="18"/>
        <v>33737.939020000005</v>
      </c>
      <c r="O22" s="3">
        <f t="shared" si="19"/>
        <v>2228.4555300000002</v>
      </c>
      <c r="P22" s="74">
        <f t="shared" si="20"/>
        <v>33737.939020000005</v>
      </c>
      <c r="Q22" s="74">
        <f t="shared" si="21"/>
        <v>2228.4555300000002</v>
      </c>
      <c r="R22" s="74">
        <f t="shared" si="22"/>
        <v>33737.939020000005</v>
      </c>
      <c r="S22" s="74">
        <f t="shared" si="23"/>
        <v>2228.4555300000002</v>
      </c>
      <c r="V22" s="4">
        <f t="shared" si="26"/>
        <v>35.904089301179823</v>
      </c>
      <c r="W22" s="4">
        <f t="shared" si="27"/>
        <v>70.835178186551275</v>
      </c>
      <c r="X22" s="4">
        <f t="shared" si="28"/>
        <v>17.69977415075725</v>
      </c>
      <c r="Y22" s="4">
        <f t="shared" si="29"/>
        <v>41.321629703811652</v>
      </c>
      <c r="Z22" s="4">
        <f t="shared" si="30"/>
        <v>36.866281400078066</v>
      </c>
      <c r="AA22" s="4">
        <f t="shared" si="31"/>
        <v>54.812425955979649</v>
      </c>
      <c r="AB22" s="4"/>
      <c r="AC22" s="4"/>
      <c r="AD22" s="4">
        <f t="shared" si="32"/>
        <v>36.866281400078066</v>
      </c>
      <c r="AE22" s="4">
        <f t="shared" si="33"/>
        <v>54.812425955979649</v>
      </c>
      <c r="AF22" s="4">
        <f t="shared" si="34"/>
        <v>31.771891814670425</v>
      </c>
      <c r="AG22" s="4">
        <f t="shared" si="35"/>
        <v>54.152595825528039</v>
      </c>
      <c r="AH22" s="4">
        <f t="shared" si="36"/>
        <v>31.771891814670425</v>
      </c>
      <c r="AI22" s="4">
        <f t="shared" si="37"/>
        <v>54.152595825528039</v>
      </c>
      <c r="AJ22" s="4">
        <f t="shared" si="55"/>
        <v>31.771891814670425</v>
      </c>
      <c r="AK22" s="4">
        <f t="shared" si="56"/>
        <v>54.152595825528039</v>
      </c>
      <c r="AL22" s="4"/>
      <c r="AM22" s="4"/>
      <c r="AN22" s="4">
        <f t="shared" si="39"/>
        <v>13.537250878178625</v>
      </c>
      <c r="AO22" s="4">
        <f t="shared" si="40"/>
        <v>42.71944710655913</v>
      </c>
      <c r="AP22" s="4">
        <f t="shared" si="41"/>
        <v>-1.6710324555077278</v>
      </c>
      <c r="AQ22" s="4">
        <f t="shared" si="42"/>
        <v>18.063182709951235</v>
      </c>
      <c r="AR22" s="4">
        <f t="shared" si="43"/>
        <v>14.341087218110317</v>
      </c>
      <c r="AS22" s="4">
        <f t="shared" si="44"/>
        <v>29.333689186282044</v>
      </c>
      <c r="AT22" s="4">
        <f t="shared" si="45"/>
        <v>-16.457811194653303</v>
      </c>
      <c r="AU22" s="4">
        <f t="shared" si="46"/>
        <v>-16.457811194653303</v>
      </c>
      <c r="AV22" s="4">
        <f t="shared" si="47"/>
        <v>14.341087218110317</v>
      </c>
      <c r="AW22" s="4">
        <f t="shared" si="48"/>
        <v>29.333689186282044</v>
      </c>
      <c r="AX22" s="4">
        <f t="shared" si="49"/>
        <v>10.085122652189142</v>
      </c>
      <c r="AY22" s="4">
        <f t="shared" si="50"/>
        <v>28.782452652905619</v>
      </c>
      <c r="AZ22" s="4">
        <f t="shared" si="51"/>
        <v>10.085122652189142</v>
      </c>
      <c r="BA22" s="4">
        <f t="shared" si="52"/>
        <v>28.782452652905619</v>
      </c>
      <c r="BB22" s="4">
        <f t="shared" si="57"/>
        <v>10.085122652189142</v>
      </c>
      <c r="BC22" s="4">
        <f t="shared" si="58"/>
        <v>28.782452652905619</v>
      </c>
      <c r="BD22" s="4"/>
      <c r="BE22" s="4"/>
      <c r="BF22" s="4">
        <f t="shared" si="0"/>
        <v>5.0269557117591717</v>
      </c>
      <c r="BG22" s="4">
        <f t="shared" si="1"/>
        <v>13.669633638661995</v>
      </c>
      <c r="BH22" s="4">
        <f t="shared" si="2"/>
        <v>3.9455128128947248</v>
      </c>
      <c r="BI22" s="4" t="e">
        <f t="shared" si="25"/>
        <v>#DIV/0!</v>
      </c>
      <c r="BJ22" s="4">
        <f t="shared" si="3"/>
        <v>3.9455128128947248</v>
      </c>
      <c r="BK22" s="4">
        <f t="shared" si="4"/>
        <v>6.6051916469437018</v>
      </c>
      <c r="BL22" s="4">
        <f t="shared" si="5"/>
        <v>6.6051916469437018</v>
      </c>
      <c r="BM22" s="4">
        <f t="shared" si="24"/>
        <v>6.6051916469437018</v>
      </c>
      <c r="BN22" s="4">
        <f t="shared" si="6"/>
        <v>53.298606264420236</v>
      </c>
      <c r="BO22" s="4">
        <f t="shared" si="7"/>
        <v>40.563506331221241</v>
      </c>
      <c r="BP22" s="4">
        <f t="shared" si="8"/>
        <v>21.423888891716892</v>
      </c>
      <c r="BQ22" s="4">
        <f t="shared" si="9"/>
        <v>44.337352785316746</v>
      </c>
      <c r="BR22" s="4">
        <f t="shared" si="10"/>
        <v>25.277504843862868</v>
      </c>
      <c r="BS22" s="4">
        <f t="shared" si="11"/>
        <v>15.09914088346201</v>
      </c>
      <c r="BT22" s="4">
        <f t="shared" si="12"/>
        <v>0</v>
      </c>
      <c r="BU22" s="4">
        <f t="shared" si="13"/>
        <v>0</v>
      </c>
      <c r="BV22" s="4" t="s">
        <v>59</v>
      </c>
      <c r="BW22" s="4" t="s">
        <v>59</v>
      </c>
      <c r="BX22">
        <f t="shared" si="14"/>
        <v>100</v>
      </c>
      <c r="BY22">
        <f t="shared" si="15"/>
        <v>100</v>
      </c>
      <c r="BZ22" t="s">
        <v>59</v>
      </c>
      <c r="CA22" t="s">
        <v>59</v>
      </c>
    </row>
    <row r="23" spans="1:79" x14ac:dyDescent="0.35">
      <c r="A23" s="5">
        <v>35247</v>
      </c>
      <c r="B23" s="18">
        <f>+'[1]Senda Inflación Total'!F507</f>
        <v>20.57</v>
      </c>
      <c r="C23" s="4">
        <f>+'[1]Senda Inflación Total'!D507</f>
        <v>25.24</v>
      </c>
      <c r="D23" s="10">
        <v>18206.78469</v>
      </c>
      <c r="E23" s="10">
        <v>1012.8559299999999</v>
      </c>
      <c r="F23" s="10">
        <v>7345.5397699999994</v>
      </c>
      <c r="G23" s="10">
        <v>1018.5945999999999</v>
      </c>
      <c r="H23" s="10">
        <v>8788.177950000003</v>
      </c>
      <c r="I23" s="10">
        <v>350.67154999999997</v>
      </c>
      <c r="L23" s="71">
        <f t="shared" si="16"/>
        <v>8788.177950000003</v>
      </c>
      <c r="M23" s="71">
        <f t="shared" si="17"/>
        <v>350.67154999999997</v>
      </c>
      <c r="N23" s="3">
        <f t="shared" si="18"/>
        <v>34340.502410000001</v>
      </c>
      <c r="O23" s="3">
        <f t="shared" si="19"/>
        <v>2382.1220799999996</v>
      </c>
      <c r="P23" s="74">
        <f t="shared" si="20"/>
        <v>34340.502410000001</v>
      </c>
      <c r="Q23" s="74">
        <f t="shared" si="21"/>
        <v>2382.1220800000001</v>
      </c>
      <c r="R23" s="74">
        <f t="shared" si="22"/>
        <v>34340.502410000001</v>
      </c>
      <c r="S23" s="74">
        <f t="shared" si="23"/>
        <v>2382.1220799999996</v>
      </c>
      <c r="V23" s="4">
        <f t="shared" si="26"/>
        <v>32.504965474341134</v>
      </c>
      <c r="W23" s="4">
        <f t="shared" si="27"/>
        <v>57.938045860380527</v>
      </c>
      <c r="X23" s="4">
        <f t="shared" si="28"/>
        <v>17.952481293284151</v>
      </c>
      <c r="Y23" s="4">
        <f t="shared" si="29"/>
        <v>30.467839968062492</v>
      </c>
      <c r="Z23" s="4">
        <f t="shared" si="30"/>
        <v>40.123833923805165</v>
      </c>
      <c r="AA23" s="4">
        <f t="shared" si="31"/>
        <v>64.960462961678047</v>
      </c>
      <c r="AB23" s="4"/>
      <c r="AC23" s="4"/>
      <c r="AD23" s="4">
        <f t="shared" si="32"/>
        <v>40.123833923805165</v>
      </c>
      <c r="AE23" s="4">
        <f t="shared" si="33"/>
        <v>64.960462961678047</v>
      </c>
      <c r="AF23" s="4">
        <f t="shared" si="34"/>
        <v>30.872220396643712</v>
      </c>
      <c r="AG23" s="4">
        <f t="shared" si="35"/>
        <v>45.730896070057526</v>
      </c>
      <c r="AH23" s="4">
        <f t="shared" si="36"/>
        <v>30.872220396643712</v>
      </c>
      <c r="AI23" s="4">
        <f t="shared" si="37"/>
        <v>45.730896070057582</v>
      </c>
      <c r="AJ23" s="4">
        <f t="shared" si="55"/>
        <v>30.872220396643712</v>
      </c>
      <c r="AK23" s="4">
        <f t="shared" si="56"/>
        <v>45.730896070057526</v>
      </c>
      <c r="AL23" s="4"/>
      <c r="AM23" s="4"/>
      <c r="AN23" s="4">
        <f t="shared" si="39"/>
        <v>9.8987853316257315</v>
      </c>
      <c r="AO23" s="4">
        <f t="shared" si="40"/>
        <v>30.992822311006478</v>
      </c>
      <c r="AP23" s="4">
        <f t="shared" si="41"/>
        <v>-2.1709535595221467</v>
      </c>
      <c r="AQ23" s="4">
        <f t="shared" si="42"/>
        <v>8.2092062437277207</v>
      </c>
      <c r="AR23" s="4">
        <f t="shared" si="43"/>
        <v>16.217826925275915</v>
      </c>
      <c r="AS23" s="4">
        <f t="shared" si="44"/>
        <v>36.817170906260316</v>
      </c>
      <c r="AT23" s="4">
        <f t="shared" si="45"/>
        <v>-17.060628680434604</v>
      </c>
      <c r="AU23" s="4">
        <f t="shared" si="46"/>
        <v>-17.060628680434604</v>
      </c>
      <c r="AV23" s="4">
        <f t="shared" si="47"/>
        <v>16.217826925275915</v>
      </c>
      <c r="AW23" s="4">
        <f t="shared" si="48"/>
        <v>36.817170906260316</v>
      </c>
      <c r="AX23" s="4">
        <f t="shared" si="49"/>
        <v>8.5445968289323133</v>
      </c>
      <c r="AY23" s="4">
        <f t="shared" si="50"/>
        <v>20.868289018874961</v>
      </c>
      <c r="AZ23" s="4">
        <f t="shared" si="51"/>
        <v>8.5445968289323133</v>
      </c>
      <c r="BA23" s="4">
        <f t="shared" si="52"/>
        <v>20.868289018874989</v>
      </c>
      <c r="BB23" s="4">
        <f t="shared" si="57"/>
        <v>8.5445968289323133</v>
      </c>
      <c r="BC23" s="4">
        <f t="shared" si="58"/>
        <v>20.868289018874961</v>
      </c>
      <c r="BD23" s="4"/>
      <c r="BE23" s="4"/>
      <c r="BF23" s="4">
        <f t="shared" si="0"/>
        <v>5.5630686430663774</v>
      </c>
      <c r="BG23" s="4">
        <f t="shared" si="1"/>
        <v>13.866844805061888</v>
      </c>
      <c r="BH23" s="4">
        <f t="shared" si="2"/>
        <v>3.9902645576265314</v>
      </c>
      <c r="BI23" s="4" t="e">
        <f t="shared" si="25"/>
        <v>#DIV/0!</v>
      </c>
      <c r="BJ23" s="4">
        <f t="shared" si="3"/>
        <v>3.9902645576265314</v>
      </c>
      <c r="BK23" s="4">
        <f t="shared" si="4"/>
        <v>6.9367711967612991</v>
      </c>
      <c r="BL23" s="4">
        <f t="shared" si="5"/>
        <v>6.9367711967612999</v>
      </c>
      <c r="BM23" s="4">
        <f t="shared" si="24"/>
        <v>6.9367711967612991</v>
      </c>
      <c r="BN23" s="4">
        <f t="shared" si="6"/>
        <v>53.018399301863916</v>
      </c>
      <c r="BO23" s="4">
        <f t="shared" si="7"/>
        <v>42.519060568046122</v>
      </c>
      <c r="BP23" s="4">
        <f t="shared" si="8"/>
        <v>21.390309560121544</v>
      </c>
      <c r="BQ23" s="4">
        <f t="shared" si="9"/>
        <v>42.759966357391725</v>
      </c>
      <c r="BR23" s="4">
        <f t="shared" si="10"/>
        <v>25.591291138014547</v>
      </c>
      <c r="BS23" s="4">
        <f t="shared" si="11"/>
        <v>14.720973074562158</v>
      </c>
      <c r="BT23" s="4">
        <f t="shared" si="12"/>
        <v>0</v>
      </c>
      <c r="BU23" s="4">
        <f t="shared" si="13"/>
        <v>0</v>
      </c>
      <c r="BV23" s="4" t="s">
        <v>59</v>
      </c>
      <c r="BW23" s="4" t="s">
        <v>59</v>
      </c>
      <c r="BX23">
        <f t="shared" si="14"/>
        <v>100</v>
      </c>
      <c r="BY23">
        <f t="shared" si="15"/>
        <v>100</v>
      </c>
      <c r="BZ23" t="s">
        <v>59</v>
      </c>
      <c r="CA23" t="s">
        <v>59</v>
      </c>
    </row>
    <row r="24" spans="1:79" x14ac:dyDescent="0.35">
      <c r="A24" s="5">
        <v>35278</v>
      </c>
      <c r="B24" s="18">
        <f>+'[1]Senda Inflación Total'!F508</f>
        <v>21.13</v>
      </c>
      <c r="C24" s="4">
        <f>+'[1]Senda Inflación Total'!D508</f>
        <v>25.52</v>
      </c>
      <c r="D24" s="10">
        <v>18426.463779999998</v>
      </c>
      <c r="E24" s="10">
        <v>1104.89159</v>
      </c>
      <c r="F24" s="10">
        <v>7418.3198300000022</v>
      </c>
      <c r="G24" s="10">
        <v>1047.7518999999998</v>
      </c>
      <c r="H24" s="10">
        <v>9041.3166899999978</v>
      </c>
      <c r="I24" s="10">
        <v>364.25690999999995</v>
      </c>
      <c r="L24" s="71">
        <f t="shared" si="16"/>
        <v>9041.3166899999978</v>
      </c>
      <c r="M24" s="71">
        <f t="shared" si="17"/>
        <v>364.25690999999995</v>
      </c>
      <c r="N24" s="3">
        <f t="shared" si="18"/>
        <v>34886.100299999998</v>
      </c>
      <c r="O24" s="3">
        <f t="shared" si="19"/>
        <v>2516.9003999999995</v>
      </c>
      <c r="P24" s="74">
        <f t="shared" si="20"/>
        <v>34886.100299999998</v>
      </c>
      <c r="Q24" s="74">
        <f t="shared" si="21"/>
        <v>2516.9003999999995</v>
      </c>
      <c r="R24" s="74">
        <f t="shared" si="22"/>
        <v>34886.100299999998</v>
      </c>
      <c r="S24" s="74">
        <f t="shared" si="23"/>
        <v>2516.9003999999995</v>
      </c>
      <c r="V24" s="4">
        <f t="shared" si="26"/>
        <v>29.335975736653808</v>
      </c>
      <c r="W24" s="4">
        <f t="shared" si="27"/>
        <v>66.774374741898924</v>
      </c>
      <c r="X24" s="4">
        <f t="shared" si="28"/>
        <v>17.271854085046485</v>
      </c>
      <c r="Y24" s="4">
        <f t="shared" si="29"/>
        <v>33.312387644517059</v>
      </c>
      <c r="Z24" s="4">
        <f t="shared" si="30"/>
        <v>39.162129595278515</v>
      </c>
      <c r="AA24" s="4">
        <f t="shared" si="31"/>
        <v>62.123847540513253</v>
      </c>
      <c r="AB24" s="4"/>
      <c r="AC24" s="4"/>
      <c r="AD24" s="4">
        <f t="shared" si="32"/>
        <v>39.162129595278515</v>
      </c>
      <c r="AE24" s="4">
        <f t="shared" si="33"/>
        <v>62.123847540513253</v>
      </c>
      <c r="AF24" s="4">
        <f t="shared" si="34"/>
        <v>28.875151026264746</v>
      </c>
      <c r="AG24" s="4">
        <f t="shared" si="35"/>
        <v>50.431339039287707</v>
      </c>
      <c r="AH24" s="4">
        <f t="shared" si="36"/>
        <v>28.875151026264717</v>
      </c>
      <c r="AI24" s="4">
        <f t="shared" si="37"/>
        <v>50.431339039287707</v>
      </c>
      <c r="AJ24" s="4">
        <f t="shared" si="55"/>
        <v>28.875151026264746</v>
      </c>
      <c r="AK24" s="4">
        <f t="shared" si="56"/>
        <v>50.431339039287707</v>
      </c>
      <c r="AL24" s="4"/>
      <c r="AM24" s="4"/>
      <c r="AN24" s="4">
        <f t="shared" si="39"/>
        <v>6.774519719849593</v>
      </c>
      <c r="AO24" s="4">
        <f t="shared" si="40"/>
        <v>37.682138811111145</v>
      </c>
      <c r="AP24" s="4">
        <f t="shared" si="41"/>
        <v>-3.1851283042627898</v>
      </c>
      <c r="AQ24" s="4">
        <f t="shared" si="42"/>
        <v>10.057283616376679</v>
      </c>
      <c r="AR24" s="4">
        <f t="shared" si="43"/>
        <v>14.886592582579468</v>
      </c>
      <c r="AS24" s="4">
        <f t="shared" si="44"/>
        <v>33.842852753664033</v>
      </c>
      <c r="AT24" s="4">
        <f t="shared" si="45"/>
        <v>-17.444068356311405</v>
      </c>
      <c r="AU24" s="4">
        <f t="shared" si="46"/>
        <v>-17.444068356311405</v>
      </c>
      <c r="AV24" s="4">
        <f t="shared" si="47"/>
        <v>14.886592582579468</v>
      </c>
      <c r="AW24" s="4">
        <f t="shared" si="48"/>
        <v>33.842852753664033</v>
      </c>
      <c r="AX24" s="4">
        <f t="shared" si="49"/>
        <v>6.394081586943571</v>
      </c>
      <c r="AY24" s="4">
        <f t="shared" si="50"/>
        <v>24.189993427959777</v>
      </c>
      <c r="AZ24" s="4">
        <f t="shared" si="51"/>
        <v>6.3940815869435426</v>
      </c>
      <c r="BA24" s="4">
        <f t="shared" si="52"/>
        <v>24.189993427959777</v>
      </c>
      <c r="BB24" s="4">
        <f t="shared" si="57"/>
        <v>6.394081586943571</v>
      </c>
      <c r="BC24" s="4">
        <f t="shared" si="58"/>
        <v>24.189993427959777</v>
      </c>
      <c r="BD24" s="4"/>
      <c r="BE24" s="4"/>
      <c r="BF24" s="4">
        <f t="shared" si="0"/>
        <v>5.9962215387156617</v>
      </c>
      <c r="BG24" s="4">
        <f t="shared" si="1"/>
        <v>14.123843727562759</v>
      </c>
      <c r="BH24" s="4">
        <f t="shared" si="2"/>
        <v>4.0288037958329719</v>
      </c>
      <c r="BI24" s="4" t="e">
        <f t="shared" si="25"/>
        <v>#DIV/0!</v>
      </c>
      <c r="BJ24" s="4">
        <f t="shared" si="3"/>
        <v>4.0288037958329719</v>
      </c>
      <c r="BK24" s="4">
        <f t="shared" si="4"/>
        <v>7.2146223807078815</v>
      </c>
      <c r="BL24" s="4">
        <f t="shared" si="5"/>
        <v>7.2146223807078815</v>
      </c>
      <c r="BM24" s="4">
        <f t="shared" si="24"/>
        <v>7.2146223807078815</v>
      </c>
      <c r="BN24" s="4">
        <f t="shared" si="6"/>
        <v>52.818926797616292</v>
      </c>
      <c r="BO24" s="4">
        <f t="shared" si="7"/>
        <v>43.898900012094252</v>
      </c>
      <c r="BP24" s="4">
        <f t="shared" si="8"/>
        <v>21.26439976439557</v>
      </c>
      <c r="BQ24" s="4">
        <f t="shared" si="9"/>
        <v>41.628659600514979</v>
      </c>
      <c r="BR24" s="4">
        <f t="shared" si="10"/>
        <v>25.916673437988131</v>
      </c>
      <c r="BS24" s="4">
        <f t="shared" si="11"/>
        <v>14.472440387390778</v>
      </c>
      <c r="BT24" s="4">
        <f t="shared" si="12"/>
        <v>0</v>
      </c>
      <c r="BU24" s="4">
        <f t="shared" si="13"/>
        <v>0</v>
      </c>
      <c r="BV24" s="4" t="s">
        <v>59</v>
      </c>
      <c r="BW24" s="4" t="s">
        <v>59</v>
      </c>
      <c r="BX24">
        <f t="shared" si="14"/>
        <v>100</v>
      </c>
      <c r="BY24">
        <f t="shared" si="15"/>
        <v>100</v>
      </c>
      <c r="BZ24" t="s">
        <v>59</v>
      </c>
      <c r="CA24" t="s">
        <v>59</v>
      </c>
    </row>
    <row r="25" spans="1:79" x14ac:dyDescent="0.35">
      <c r="A25" s="5">
        <v>35309</v>
      </c>
      <c r="B25" s="18">
        <f>+'[1]Senda Inflación Total'!F509</f>
        <v>21.55</v>
      </c>
      <c r="C25" s="4">
        <f>+'[1]Senda Inflación Total'!D509</f>
        <v>25.82</v>
      </c>
      <c r="D25" s="10">
        <v>18703.253419999997</v>
      </c>
      <c r="E25" s="10">
        <v>1088.7846399999999</v>
      </c>
      <c r="F25" s="10">
        <v>7505.3570400000017</v>
      </c>
      <c r="G25" s="10">
        <v>1063.2051900000001</v>
      </c>
      <c r="H25" s="10">
        <v>9286.2702000000008</v>
      </c>
      <c r="I25" s="10">
        <v>389.61253000000005</v>
      </c>
      <c r="L25" s="71">
        <f t="shared" si="16"/>
        <v>9286.2702000000008</v>
      </c>
      <c r="M25" s="71">
        <f t="shared" si="17"/>
        <v>389.61253000000005</v>
      </c>
      <c r="N25" s="3">
        <f t="shared" si="18"/>
        <v>35494.880660000003</v>
      </c>
      <c r="O25" s="3">
        <f t="shared" si="19"/>
        <v>2541.6023599999999</v>
      </c>
      <c r="P25" s="74">
        <f t="shared" si="20"/>
        <v>35494.880659999995</v>
      </c>
      <c r="Q25" s="74">
        <f t="shared" si="21"/>
        <v>2541.6023599999999</v>
      </c>
      <c r="R25" s="74">
        <f t="shared" si="22"/>
        <v>35494.880660000003</v>
      </c>
      <c r="S25" s="74">
        <f t="shared" si="23"/>
        <v>2541.6023599999999</v>
      </c>
      <c r="V25" s="4">
        <f t="shared" si="26"/>
        <v>26.685541104752659</v>
      </c>
      <c r="W25" s="4">
        <f t="shared" si="27"/>
        <v>67.512702366791814</v>
      </c>
      <c r="X25" s="4">
        <f t="shared" si="28"/>
        <v>15.958865919260788</v>
      </c>
      <c r="Y25" s="4">
        <f t="shared" si="29"/>
        <v>36.441806525359141</v>
      </c>
      <c r="Z25" s="4">
        <f t="shared" si="30"/>
        <v>38.861732892352848</v>
      </c>
      <c r="AA25" s="4">
        <f t="shared" si="31"/>
        <v>71.097490990443475</v>
      </c>
      <c r="AB25" s="4"/>
      <c r="AC25" s="4"/>
      <c r="AD25" s="4">
        <f t="shared" si="32"/>
        <v>38.861732892352848</v>
      </c>
      <c r="AE25" s="4">
        <f t="shared" si="33"/>
        <v>71.097490990443475</v>
      </c>
      <c r="AF25" s="4">
        <f t="shared" si="34"/>
        <v>27.115276844443486</v>
      </c>
      <c r="AG25" s="4">
        <f t="shared" si="35"/>
        <v>53.392975721142136</v>
      </c>
      <c r="AH25" s="4">
        <f t="shared" si="36"/>
        <v>27.115276844443457</v>
      </c>
      <c r="AI25" s="4">
        <f t="shared" si="37"/>
        <v>53.392975721142136</v>
      </c>
      <c r="AJ25" s="4">
        <f t="shared" si="55"/>
        <v>27.115276844443486</v>
      </c>
      <c r="AK25" s="4">
        <f t="shared" si="56"/>
        <v>53.392975721142136</v>
      </c>
      <c r="AL25" s="4"/>
      <c r="AM25" s="4"/>
      <c r="AN25" s="4">
        <f t="shared" si="39"/>
        <v>4.2250441009894217</v>
      </c>
      <c r="AO25" s="4">
        <f t="shared" si="40"/>
        <v>37.813823419820494</v>
      </c>
      <c r="AP25" s="4">
        <f t="shared" si="41"/>
        <v>-4.5998634971116559</v>
      </c>
      <c r="AQ25" s="4">
        <f t="shared" si="42"/>
        <v>12.251589078863944</v>
      </c>
      <c r="AR25" s="4">
        <f t="shared" si="43"/>
        <v>14.242478726740288</v>
      </c>
      <c r="AS25" s="4">
        <f t="shared" si="44"/>
        <v>40.763053056720253</v>
      </c>
      <c r="AT25" s="4">
        <f t="shared" si="45"/>
        <v>-17.729329494035369</v>
      </c>
      <c r="AU25" s="4">
        <f t="shared" si="46"/>
        <v>-17.729329494035369</v>
      </c>
      <c r="AV25" s="4">
        <f t="shared" si="47"/>
        <v>14.242478726740288</v>
      </c>
      <c r="AW25" s="4">
        <f t="shared" si="48"/>
        <v>40.763053056720253</v>
      </c>
      <c r="AX25" s="4">
        <f t="shared" si="49"/>
        <v>4.5785905754368343</v>
      </c>
      <c r="AY25" s="4">
        <f t="shared" si="50"/>
        <v>26.197429634835132</v>
      </c>
      <c r="AZ25" s="4">
        <f t="shared" si="51"/>
        <v>4.5785905754368201</v>
      </c>
      <c r="BA25" s="4">
        <f t="shared" si="52"/>
        <v>26.197429634835132</v>
      </c>
      <c r="BB25" s="4">
        <f t="shared" si="57"/>
        <v>4.5785905754368343</v>
      </c>
      <c r="BC25" s="4">
        <f t="shared" si="58"/>
        <v>26.197429634835132</v>
      </c>
      <c r="BD25" s="4"/>
      <c r="BE25" s="4"/>
      <c r="BF25" s="4">
        <f t="shared" si="0"/>
        <v>5.8213649548036761</v>
      </c>
      <c r="BG25" s="4">
        <f t="shared" si="1"/>
        <v>14.16595085794879</v>
      </c>
      <c r="BH25" s="4">
        <f t="shared" si="2"/>
        <v>4.1955760666968311</v>
      </c>
      <c r="BI25" s="4" t="e">
        <f t="shared" si="25"/>
        <v>#DIV/0!</v>
      </c>
      <c r="BJ25" s="4">
        <f t="shared" si="3"/>
        <v>4.1955760666968311</v>
      </c>
      <c r="BK25" s="4">
        <f t="shared" si="4"/>
        <v>7.1604758566330098</v>
      </c>
      <c r="BL25" s="4">
        <f t="shared" si="5"/>
        <v>7.1604758566330116</v>
      </c>
      <c r="BM25" s="4">
        <f t="shared" si="24"/>
        <v>7.1604758566330098</v>
      </c>
      <c r="BN25" s="4">
        <f t="shared" si="6"/>
        <v>52.692819562222461</v>
      </c>
      <c r="BO25" s="4">
        <f t="shared" si="7"/>
        <v>42.838512315514215</v>
      </c>
      <c r="BP25" s="4">
        <f t="shared" si="8"/>
        <v>21.144900054440701</v>
      </c>
      <c r="BQ25" s="4">
        <f t="shared" si="9"/>
        <v>41.83208226168</v>
      </c>
      <c r="BR25" s="4">
        <f t="shared" si="10"/>
        <v>26.162280383336835</v>
      </c>
      <c r="BS25" s="4">
        <f t="shared" si="11"/>
        <v>15.329405422805795</v>
      </c>
      <c r="BT25" s="4">
        <f t="shared" si="12"/>
        <v>0</v>
      </c>
      <c r="BU25" s="4">
        <f t="shared" si="13"/>
        <v>0</v>
      </c>
      <c r="BV25" s="4" t="s">
        <v>59</v>
      </c>
      <c r="BW25" s="4" t="s">
        <v>59</v>
      </c>
      <c r="BX25">
        <f t="shared" si="14"/>
        <v>100</v>
      </c>
      <c r="BY25">
        <f t="shared" si="15"/>
        <v>100</v>
      </c>
      <c r="BZ25" t="s">
        <v>59</v>
      </c>
      <c r="CA25" t="s">
        <v>59</v>
      </c>
    </row>
    <row r="26" spans="1:79" x14ac:dyDescent="0.35">
      <c r="A26" s="5">
        <v>35339</v>
      </c>
      <c r="B26" s="18">
        <f>+'[1]Senda Inflación Total'!F510</f>
        <v>21.87</v>
      </c>
      <c r="C26" s="4">
        <f>+'[1]Senda Inflación Total'!D510</f>
        <v>26.12</v>
      </c>
      <c r="D26" s="10">
        <v>18828.630300000004</v>
      </c>
      <c r="E26" s="10">
        <v>1191.3719699999999</v>
      </c>
      <c r="F26" s="10">
        <v>7496.0020200000017</v>
      </c>
      <c r="G26" s="10">
        <v>1087.5660700000001</v>
      </c>
      <c r="H26" s="10">
        <v>9476.0937500000018</v>
      </c>
      <c r="I26" s="10">
        <v>410.04505999999992</v>
      </c>
      <c r="L26" s="71">
        <f t="shared" si="16"/>
        <v>9476.0937500000018</v>
      </c>
      <c r="M26" s="71">
        <f t="shared" si="17"/>
        <v>410.04505999999992</v>
      </c>
      <c r="N26" s="3">
        <f t="shared" si="18"/>
        <v>35800.726070000004</v>
      </c>
      <c r="O26" s="3">
        <f t="shared" si="19"/>
        <v>2688.9830999999999</v>
      </c>
      <c r="P26" s="74">
        <f t="shared" si="20"/>
        <v>35800.726070000004</v>
      </c>
      <c r="Q26" s="74">
        <f t="shared" si="21"/>
        <v>2688.9830999999999</v>
      </c>
      <c r="R26" s="74">
        <f t="shared" si="22"/>
        <v>35800.726070000004</v>
      </c>
      <c r="S26" s="74">
        <f t="shared" si="23"/>
        <v>2688.9830999999999</v>
      </c>
      <c r="V26" s="4">
        <f t="shared" si="26"/>
        <v>24.185408863991142</v>
      </c>
      <c r="W26" s="4">
        <f t="shared" si="27"/>
        <v>69.346671353446709</v>
      </c>
      <c r="X26" s="4">
        <f t="shared" si="28"/>
        <v>13.723566270007765</v>
      </c>
      <c r="Y26" s="4">
        <f t="shared" si="29"/>
        <v>36.336182972977412</v>
      </c>
      <c r="Z26" s="4">
        <f t="shared" si="30"/>
        <v>37.423627223078029</v>
      </c>
      <c r="AA26" s="4">
        <f t="shared" si="31"/>
        <v>73.283690053548412</v>
      </c>
      <c r="AB26" s="4"/>
      <c r="AC26" s="4"/>
      <c r="AD26" s="4">
        <f t="shared" si="32"/>
        <v>37.423627223078029</v>
      </c>
      <c r="AE26" s="4">
        <f t="shared" si="33"/>
        <v>73.283690053548412</v>
      </c>
      <c r="AF26" s="4">
        <f t="shared" si="34"/>
        <v>24.964717582057474</v>
      </c>
      <c r="AG26" s="4">
        <f t="shared" si="35"/>
        <v>54.730271362177348</v>
      </c>
      <c r="AH26" s="4">
        <f t="shared" si="36"/>
        <v>24.964717582057474</v>
      </c>
      <c r="AI26" s="4">
        <f t="shared" si="37"/>
        <v>54.730271362177376</v>
      </c>
      <c r="AJ26" s="4">
        <f t="shared" si="55"/>
        <v>24.964717582057474</v>
      </c>
      <c r="AK26" s="4">
        <f t="shared" si="56"/>
        <v>54.730271362177348</v>
      </c>
      <c r="AL26" s="4"/>
      <c r="AM26" s="4"/>
      <c r="AN26" s="4">
        <f t="shared" si="39"/>
        <v>1.8999006022738456</v>
      </c>
      <c r="AO26" s="4">
        <f t="shared" si="40"/>
        <v>38.956815749115179</v>
      </c>
      <c r="AP26" s="4">
        <f t="shared" si="41"/>
        <v>-6.6845275539445623</v>
      </c>
      <c r="AQ26" s="4">
        <f t="shared" si="42"/>
        <v>11.870175574774251</v>
      </c>
      <c r="AR26" s="4">
        <f t="shared" si="43"/>
        <v>12.762474130695026</v>
      </c>
      <c r="AS26" s="4">
        <f t="shared" si="44"/>
        <v>42.187322600761803</v>
      </c>
      <c r="AT26" s="4">
        <f t="shared" si="45"/>
        <v>-17.94535160416838</v>
      </c>
      <c r="AU26" s="4">
        <f t="shared" si="46"/>
        <v>-17.94535160416838</v>
      </c>
      <c r="AV26" s="4">
        <f t="shared" si="47"/>
        <v>12.762474130695026</v>
      </c>
      <c r="AW26" s="4">
        <f t="shared" si="48"/>
        <v>42.187322600761803</v>
      </c>
      <c r="AX26" s="4">
        <f t="shared" si="49"/>
        <v>2.5393596308012292</v>
      </c>
      <c r="AY26" s="4">
        <f t="shared" si="50"/>
        <v>26.96338012815076</v>
      </c>
      <c r="AZ26" s="4">
        <f t="shared" si="51"/>
        <v>2.5393596308012292</v>
      </c>
      <c r="BA26" s="4">
        <f t="shared" si="52"/>
        <v>26.963380128150789</v>
      </c>
      <c r="BB26" s="4">
        <f t="shared" si="57"/>
        <v>2.5393596308012292</v>
      </c>
      <c r="BC26" s="4">
        <f t="shared" si="58"/>
        <v>26.96338012815076</v>
      </c>
      <c r="BD26" s="4"/>
      <c r="BE26" s="4"/>
      <c r="BF26" s="4">
        <f t="shared" si="0"/>
        <v>6.3274489488489225</v>
      </c>
      <c r="BG26" s="4">
        <f t="shared" si="1"/>
        <v>14.508614953654986</v>
      </c>
      <c r="BH26" s="4">
        <f t="shared" si="2"/>
        <v>4.3271528418553249</v>
      </c>
      <c r="BI26" s="4" t="e">
        <f t="shared" si="25"/>
        <v>#DIV/0!</v>
      </c>
      <c r="BJ26" s="4">
        <f t="shared" si="3"/>
        <v>4.3271528418553249</v>
      </c>
      <c r="BK26" s="4">
        <f t="shared" si="4"/>
        <v>7.5109736454571276</v>
      </c>
      <c r="BL26" s="4">
        <f t="shared" si="5"/>
        <v>7.5109736454571276</v>
      </c>
      <c r="BM26" s="4">
        <f t="shared" si="24"/>
        <v>7.5109736454571276</v>
      </c>
      <c r="BN26" s="4">
        <f t="shared" si="6"/>
        <v>52.59287273443838</v>
      </c>
      <c r="BO26" s="4">
        <f t="shared" si="7"/>
        <v>44.305669678623119</v>
      </c>
      <c r="BP26" s="4">
        <f t="shared" si="8"/>
        <v>20.938128476342381</v>
      </c>
      <c r="BQ26" s="4">
        <f t="shared" si="9"/>
        <v>40.445254936708238</v>
      </c>
      <c r="BR26" s="4">
        <f t="shared" si="10"/>
        <v>26.468998789219249</v>
      </c>
      <c r="BS26" s="4">
        <f t="shared" si="11"/>
        <v>15.249075384668648</v>
      </c>
      <c r="BT26" s="4">
        <f t="shared" si="12"/>
        <v>0</v>
      </c>
      <c r="BU26" s="4">
        <f t="shared" si="13"/>
        <v>0</v>
      </c>
      <c r="BV26" s="4" t="s">
        <v>59</v>
      </c>
      <c r="BW26" s="4" t="s">
        <v>59</v>
      </c>
      <c r="BX26">
        <f t="shared" si="14"/>
        <v>100</v>
      </c>
      <c r="BY26">
        <f t="shared" si="15"/>
        <v>100</v>
      </c>
      <c r="BZ26" t="s">
        <v>59</v>
      </c>
      <c r="CA26" t="s">
        <v>59</v>
      </c>
    </row>
    <row r="27" spans="1:79" x14ac:dyDescent="0.35">
      <c r="A27" s="5">
        <v>35370</v>
      </c>
      <c r="B27" s="18">
        <f>+'[1]Senda Inflación Total'!F511</f>
        <v>21.88</v>
      </c>
      <c r="C27" s="4">
        <f>+'[1]Senda Inflación Total'!D511</f>
        <v>26.33</v>
      </c>
      <c r="D27" s="10">
        <v>19485.429629999999</v>
      </c>
      <c r="E27" s="10">
        <v>1253.68552</v>
      </c>
      <c r="F27" s="10">
        <v>7385.9305099999992</v>
      </c>
      <c r="G27" s="10">
        <v>1100.2679400000002</v>
      </c>
      <c r="H27" s="10">
        <v>9731.0553099999997</v>
      </c>
      <c r="I27" s="10">
        <v>444.00468999999993</v>
      </c>
      <c r="L27" s="71">
        <f t="shared" si="16"/>
        <v>9731.0553099999997</v>
      </c>
      <c r="M27" s="71">
        <f t="shared" si="17"/>
        <v>444.00468999999993</v>
      </c>
      <c r="N27" s="3">
        <f t="shared" si="18"/>
        <v>36602.41545</v>
      </c>
      <c r="O27" s="3">
        <f t="shared" si="19"/>
        <v>2797.9581499999999</v>
      </c>
      <c r="P27" s="74">
        <f t="shared" si="20"/>
        <v>36602.41545</v>
      </c>
      <c r="Q27" s="74">
        <f t="shared" si="21"/>
        <v>2797.9581500000004</v>
      </c>
      <c r="R27" s="74">
        <f t="shared" si="22"/>
        <v>36602.41545</v>
      </c>
      <c r="S27" s="74">
        <f t="shared" si="23"/>
        <v>2797.9581499999999</v>
      </c>
      <c r="V27" s="4">
        <f t="shared" si="26"/>
        <v>24.559313097785491</v>
      </c>
      <c r="W27" s="4">
        <f t="shared" si="27"/>
        <v>72.921940338717405</v>
      </c>
      <c r="X27" s="4">
        <f t="shared" si="28"/>
        <v>10.391501988800982</v>
      </c>
      <c r="Y27" s="4">
        <f t="shared" si="29"/>
        <v>32.7798317838201</v>
      </c>
      <c r="Z27" s="4">
        <f t="shared" si="30"/>
        <v>38.034073220130324</v>
      </c>
      <c r="AA27" s="4">
        <f t="shared" si="31"/>
        <v>77.021401581645534</v>
      </c>
      <c r="AB27" s="4"/>
      <c r="AC27" s="4"/>
      <c r="AD27" s="4">
        <f t="shared" si="32"/>
        <v>38.034073220130324</v>
      </c>
      <c r="AE27" s="4">
        <f t="shared" si="33"/>
        <v>77.021401581645534</v>
      </c>
      <c r="AF27" s="4">
        <f t="shared" si="34"/>
        <v>24.566171674559101</v>
      </c>
      <c r="AG27" s="4">
        <f t="shared" si="35"/>
        <v>55.057793198223294</v>
      </c>
      <c r="AH27" s="4">
        <f t="shared" si="36"/>
        <v>24.566171674559101</v>
      </c>
      <c r="AI27" s="4">
        <f t="shared" si="37"/>
        <v>55.057793198223322</v>
      </c>
      <c r="AJ27" s="4">
        <f t="shared" si="55"/>
        <v>24.566171674559101</v>
      </c>
      <c r="AK27" s="4">
        <f t="shared" si="56"/>
        <v>55.057793198223294</v>
      </c>
      <c r="AL27" s="4"/>
      <c r="AM27" s="4"/>
      <c r="AN27" s="4">
        <f t="shared" si="39"/>
        <v>2.198320559390794</v>
      </c>
      <c r="AO27" s="4">
        <f t="shared" si="40"/>
        <v>41.878848325170168</v>
      </c>
      <c r="AP27" s="4">
        <f t="shared" si="41"/>
        <v>-9.4260731959296038</v>
      </c>
      <c r="AQ27" s="4">
        <f t="shared" si="42"/>
        <v>8.9430848242698886</v>
      </c>
      <c r="AR27" s="4">
        <f t="shared" si="43"/>
        <v>13.254080423474178</v>
      </c>
      <c r="AS27" s="4">
        <f t="shared" si="44"/>
        <v>45.242370841520795</v>
      </c>
      <c r="AT27" s="4">
        <f t="shared" si="45"/>
        <v>-17.952084017065957</v>
      </c>
      <c r="AU27" s="4">
        <f t="shared" si="46"/>
        <v>-17.952084017065957</v>
      </c>
      <c r="AV27" s="4">
        <f t="shared" si="47"/>
        <v>13.254080423474178</v>
      </c>
      <c r="AW27" s="4">
        <f t="shared" si="48"/>
        <v>45.242370841520795</v>
      </c>
      <c r="AX27" s="4">
        <f t="shared" si="49"/>
        <v>2.2039478786996369</v>
      </c>
      <c r="AY27" s="4">
        <f t="shared" si="50"/>
        <v>27.221687888269869</v>
      </c>
      <c r="AZ27" s="4">
        <f t="shared" si="51"/>
        <v>2.2039478786996369</v>
      </c>
      <c r="BA27" s="4">
        <f t="shared" si="52"/>
        <v>27.221687888269884</v>
      </c>
      <c r="BB27" s="4">
        <f t="shared" si="57"/>
        <v>2.2039478786996369</v>
      </c>
      <c r="BC27" s="4">
        <f t="shared" si="58"/>
        <v>27.221687888269869</v>
      </c>
      <c r="BD27" s="4"/>
      <c r="BE27" s="4"/>
      <c r="BF27" s="4">
        <f t="shared" si="0"/>
        <v>6.4339639607936121</v>
      </c>
      <c r="BG27" s="4">
        <f t="shared" si="1"/>
        <v>14.896808716387453</v>
      </c>
      <c r="BH27" s="4">
        <f t="shared" si="2"/>
        <v>4.5627599048144747</v>
      </c>
      <c r="BI27" s="4" t="e">
        <f t="shared" si="25"/>
        <v>#DIV/0!</v>
      </c>
      <c r="BJ27" s="4">
        <f t="shared" si="3"/>
        <v>4.5627599048144747</v>
      </c>
      <c r="BK27" s="4">
        <f t="shared" si="4"/>
        <v>7.644189913701446</v>
      </c>
      <c r="BL27" s="4">
        <f t="shared" si="5"/>
        <v>7.6441899137014477</v>
      </c>
      <c r="BM27" s="4">
        <f t="shared" si="24"/>
        <v>7.644189913701446</v>
      </c>
      <c r="BN27" s="4">
        <f t="shared" si="6"/>
        <v>53.235365454549523</v>
      </c>
      <c r="BO27" s="4">
        <f t="shared" si="7"/>
        <v>44.807157676750812</v>
      </c>
      <c r="BP27" s="4">
        <f t="shared" si="8"/>
        <v>20.178806286949566</v>
      </c>
      <c r="BQ27" s="4">
        <f t="shared" si="9"/>
        <v>39.32395986694798</v>
      </c>
      <c r="BR27" s="4">
        <f t="shared" si="10"/>
        <v>26.5858282585009</v>
      </c>
      <c r="BS27" s="4">
        <f t="shared" si="11"/>
        <v>15.868882456301211</v>
      </c>
      <c r="BT27" s="4">
        <f t="shared" si="12"/>
        <v>0</v>
      </c>
      <c r="BU27" s="4">
        <f t="shared" si="13"/>
        <v>0</v>
      </c>
      <c r="BV27" s="4" t="s">
        <v>59</v>
      </c>
      <c r="BW27" s="4" t="s">
        <v>59</v>
      </c>
      <c r="BX27">
        <f t="shared" si="14"/>
        <v>100</v>
      </c>
      <c r="BY27">
        <f t="shared" si="15"/>
        <v>100</v>
      </c>
      <c r="BZ27" t="s">
        <v>59</v>
      </c>
      <c r="CA27" t="s">
        <v>59</v>
      </c>
    </row>
    <row r="28" spans="1:79" x14ac:dyDescent="0.35">
      <c r="A28" s="5">
        <v>35400</v>
      </c>
      <c r="B28" s="18">
        <f>+'[1]Senda Inflación Total'!F512</f>
        <v>21.63</v>
      </c>
      <c r="C28" s="4">
        <f>+'[1]Senda Inflación Total'!D512</f>
        <v>26.52</v>
      </c>
      <c r="D28" s="10">
        <v>20911.6914</v>
      </c>
      <c r="E28" s="10">
        <v>1187.63572</v>
      </c>
      <c r="F28" s="10">
        <f>'[2]Dic-96'!$D$617/1000</f>
        <v>6781.9526299999998</v>
      </c>
      <c r="G28" s="10">
        <v>879.57236</v>
      </c>
      <c r="H28" s="10">
        <f>'[2]Dic-96'!$D$630/1000</f>
        <v>9977.0954099999981</v>
      </c>
      <c r="I28" s="10">
        <f>'[2]Dic-96'!$D$631/1000</f>
        <v>468.36722999999859</v>
      </c>
      <c r="L28" s="71">
        <f t="shared" si="16"/>
        <v>9977.0954099999981</v>
      </c>
      <c r="M28" s="71">
        <f t="shared" si="17"/>
        <v>468.36722999999859</v>
      </c>
      <c r="N28" s="3">
        <f t="shared" si="18"/>
        <v>37670.739439999998</v>
      </c>
      <c r="O28" s="3">
        <f t="shared" si="19"/>
        <v>2535.5753099999984</v>
      </c>
      <c r="P28" s="74">
        <f t="shared" si="20"/>
        <v>37670.739439999998</v>
      </c>
      <c r="Q28" s="74">
        <f t="shared" si="21"/>
        <v>2535.5753099999984</v>
      </c>
      <c r="R28" s="74">
        <f t="shared" si="22"/>
        <v>37670.739439999998</v>
      </c>
      <c r="S28" s="74">
        <f t="shared" si="23"/>
        <v>2535.5753099999984</v>
      </c>
      <c r="V28" s="4">
        <f t="shared" si="26"/>
        <v>30.034412020681799</v>
      </c>
      <c r="W28" s="4">
        <f t="shared" si="27"/>
        <v>80.840332868983381</v>
      </c>
      <c r="X28" s="4">
        <f t="shared" si="28"/>
        <v>0.6951727327956263</v>
      </c>
      <c r="Y28" s="4">
        <f t="shared" si="29"/>
        <v>7.1036304145244173</v>
      </c>
      <c r="Z28" s="4">
        <f t="shared" si="30"/>
        <v>37.327553351674396</v>
      </c>
      <c r="AA28" s="4">
        <f t="shared" si="31"/>
        <v>86.508038525285031</v>
      </c>
      <c r="AB28" s="4"/>
      <c r="AC28" s="4"/>
      <c r="AD28" s="4">
        <f t="shared" si="32"/>
        <v>37.327553351674396</v>
      </c>
      <c r="AE28" s="4">
        <f t="shared" si="33"/>
        <v>86.508038525285031</v>
      </c>
      <c r="AF28" s="4">
        <f t="shared" si="34"/>
        <v>25.22695956916246</v>
      </c>
      <c r="AG28" s="4">
        <f t="shared" si="35"/>
        <v>46.642101735596896</v>
      </c>
      <c r="AH28" s="4">
        <f t="shared" si="36"/>
        <v>25.226959569162432</v>
      </c>
      <c r="AI28" s="4">
        <f t="shared" si="37"/>
        <v>46.642101735596896</v>
      </c>
      <c r="AJ28" s="4">
        <f t="shared" si="55"/>
        <v>25.22695956916246</v>
      </c>
      <c r="AK28" s="4">
        <f t="shared" si="56"/>
        <v>46.642101735596896</v>
      </c>
      <c r="AL28" s="4"/>
      <c r="AM28" s="4"/>
      <c r="AN28" s="4">
        <f t="shared" si="39"/>
        <v>6.9098183184097763</v>
      </c>
      <c r="AO28" s="4">
        <f t="shared" si="40"/>
        <v>48.680697910863614</v>
      </c>
      <c r="AP28" s="4">
        <f t="shared" si="41"/>
        <v>-17.211894489192119</v>
      </c>
      <c r="AQ28" s="4">
        <f t="shared" si="42"/>
        <v>-11.943081135801663</v>
      </c>
      <c r="AR28" s="4">
        <f t="shared" si="43"/>
        <v>12.905988121083951</v>
      </c>
      <c r="AS28" s="4">
        <f t="shared" si="44"/>
        <v>53.340490442559428</v>
      </c>
      <c r="AT28" s="4">
        <f t="shared" si="45"/>
        <v>-17.783441585135236</v>
      </c>
      <c r="AU28" s="4">
        <f t="shared" si="46"/>
        <v>-17.783441585135236</v>
      </c>
      <c r="AV28" s="4">
        <f t="shared" si="47"/>
        <v>12.905988121083951</v>
      </c>
      <c r="AW28" s="4">
        <f t="shared" si="48"/>
        <v>53.340490442559428</v>
      </c>
      <c r="AX28" s="4">
        <f t="shared" si="49"/>
        <v>2.9572963653395163</v>
      </c>
      <c r="AY28" s="4">
        <f t="shared" si="50"/>
        <v>20.564089234232426</v>
      </c>
      <c r="AZ28" s="4">
        <f t="shared" si="51"/>
        <v>2.9572963653395021</v>
      </c>
      <c r="BA28" s="4">
        <f t="shared" si="52"/>
        <v>20.564089234232426</v>
      </c>
      <c r="BB28" s="4">
        <f t="shared" si="57"/>
        <v>2.9572963653395163</v>
      </c>
      <c r="BC28" s="4">
        <f t="shared" si="58"/>
        <v>20.564089234232426</v>
      </c>
      <c r="BD28" s="4"/>
      <c r="BE28" s="4"/>
      <c r="BF28" s="4">
        <f t="shared" si="0"/>
        <v>5.6792905809618057</v>
      </c>
      <c r="BG28" s="4">
        <f t="shared" si="1"/>
        <v>12.969308516093248</v>
      </c>
      <c r="BH28" s="4">
        <f t="shared" si="2"/>
        <v>4.6944246872747772</v>
      </c>
      <c r="BI28" s="4" t="e">
        <f t="shared" si="25"/>
        <v>#DIV/0!</v>
      </c>
      <c r="BJ28" s="4">
        <f t="shared" si="3"/>
        <v>4.6944246872747772</v>
      </c>
      <c r="BK28" s="4">
        <f t="shared" si="4"/>
        <v>6.7308880783679106</v>
      </c>
      <c r="BL28" s="4">
        <f t="shared" si="5"/>
        <v>6.7308880783679106</v>
      </c>
      <c r="BM28" s="4">
        <f t="shared" si="24"/>
        <v>6.7308880783679106</v>
      </c>
      <c r="BN28" s="4">
        <f t="shared" si="6"/>
        <v>55.511762473648965</v>
      </c>
      <c r="BO28" s="4">
        <f t="shared" si="7"/>
        <v>46.838905368580861</v>
      </c>
      <c r="BP28" s="4">
        <f t="shared" si="8"/>
        <v>18.003237342346154</v>
      </c>
      <c r="BQ28" s="4">
        <f t="shared" si="9"/>
        <v>34.689261901670768</v>
      </c>
      <c r="BR28" s="4">
        <f t="shared" si="10"/>
        <v>26.485000184004882</v>
      </c>
      <c r="BS28" s="4">
        <f t="shared" si="11"/>
        <v>18.471832729748378</v>
      </c>
      <c r="BT28" s="4">
        <f t="shared" si="12"/>
        <v>0</v>
      </c>
      <c r="BU28" s="4">
        <f t="shared" si="13"/>
        <v>0</v>
      </c>
      <c r="BV28" s="4" t="s">
        <v>59</v>
      </c>
      <c r="BW28" s="4" t="s">
        <v>59</v>
      </c>
      <c r="BX28">
        <f t="shared" si="14"/>
        <v>100</v>
      </c>
      <c r="BY28">
        <f t="shared" si="15"/>
        <v>100</v>
      </c>
      <c r="BZ28" t="s">
        <v>59</v>
      </c>
      <c r="CA28" t="s">
        <v>59</v>
      </c>
    </row>
    <row r="29" spans="1:79" x14ac:dyDescent="0.35">
      <c r="A29" s="5">
        <v>35431</v>
      </c>
      <c r="B29" s="18">
        <f>+'[1]Senda Inflación Total'!F513</f>
        <v>20.62</v>
      </c>
      <c r="C29" s="4">
        <f>+'[1]Senda Inflación Total'!D513</f>
        <v>26.96</v>
      </c>
      <c r="D29" s="10">
        <v>21077.015980000004</v>
      </c>
      <c r="E29" s="10">
        <v>1370.1327499999998</v>
      </c>
      <c r="F29" s="10">
        <v>6988.0017599999992</v>
      </c>
      <c r="G29" s="10">
        <f>'[2]Dic-96'!$E$618/1000</f>
        <v>879.57231000000047</v>
      </c>
      <c r="H29" s="10">
        <v>10203.728889999999</v>
      </c>
      <c r="I29" s="10">
        <v>507.85286999999994</v>
      </c>
      <c r="L29" s="71">
        <f t="shared" si="16"/>
        <v>10203.728889999999</v>
      </c>
      <c r="M29" s="71">
        <f t="shared" si="17"/>
        <v>507.85286999999994</v>
      </c>
      <c r="N29" s="3">
        <f t="shared" si="18"/>
        <v>38268.746630000001</v>
      </c>
      <c r="O29" s="3">
        <f t="shared" si="19"/>
        <v>2757.5579299999999</v>
      </c>
      <c r="P29" s="74">
        <f t="shared" si="20"/>
        <v>38268.746630000001</v>
      </c>
      <c r="Q29" s="74">
        <f t="shared" si="21"/>
        <v>2757.5579299999999</v>
      </c>
      <c r="R29" s="74">
        <f t="shared" si="22"/>
        <v>38268.746630000001</v>
      </c>
      <c r="S29" s="74">
        <f t="shared" si="23"/>
        <v>2757.5579299999999</v>
      </c>
      <c r="V29" s="4">
        <f t="shared" si="26"/>
        <v>28.747120135967577</v>
      </c>
      <c r="W29" s="4">
        <f t="shared" si="27"/>
        <v>80.444002798955239</v>
      </c>
      <c r="X29" s="4">
        <f t="shared" si="28"/>
        <v>1.3877293976054261</v>
      </c>
      <c r="Y29" s="4">
        <f t="shared" si="29"/>
        <v>-0.47261494054914976</v>
      </c>
      <c r="Z29" s="4">
        <f t="shared" si="30"/>
        <v>36.60861113678169</v>
      </c>
      <c r="AA29" s="4">
        <f t="shared" si="31"/>
        <v>83.676275152268488</v>
      </c>
      <c r="AB29" s="4"/>
      <c r="AC29" s="4"/>
      <c r="AD29" s="4">
        <f t="shared" si="32"/>
        <v>36.60861113678169</v>
      </c>
      <c r="AE29" s="4">
        <f t="shared" si="33"/>
        <v>83.676275152268488</v>
      </c>
      <c r="AF29" s="4">
        <f t="shared" si="34"/>
        <v>24.521934622509804</v>
      </c>
      <c r="AG29" s="4">
        <f t="shared" si="35"/>
        <v>43.65615129724091</v>
      </c>
      <c r="AH29" s="4">
        <f t="shared" si="36"/>
        <v>24.521934622509804</v>
      </c>
      <c r="AI29" s="4">
        <f t="shared" si="37"/>
        <v>43.65615129724091</v>
      </c>
      <c r="AJ29" s="4">
        <f t="shared" si="55"/>
        <v>24.521934622509804</v>
      </c>
      <c r="AK29" s="4">
        <f t="shared" si="56"/>
        <v>43.65615129724091</v>
      </c>
      <c r="AL29" s="4"/>
      <c r="AM29" s="4"/>
      <c r="AN29" s="4">
        <f t="shared" si="39"/>
        <v>6.7377882075672346</v>
      </c>
      <c r="AO29" s="4">
        <f t="shared" si="40"/>
        <v>49.597084064794615</v>
      </c>
      <c r="AP29" s="4">
        <f t="shared" si="41"/>
        <v>-15.94451218901888</v>
      </c>
      <c r="AQ29" s="4">
        <f t="shared" si="42"/>
        <v>-17.486830492910926</v>
      </c>
      <c r="AR29" s="4">
        <f t="shared" si="43"/>
        <v>13.255356604859642</v>
      </c>
      <c r="AS29" s="4">
        <f t="shared" si="44"/>
        <v>52.276799164540279</v>
      </c>
      <c r="AT29" s="4">
        <f t="shared" si="45"/>
        <v>-17.09500911954899</v>
      </c>
      <c r="AU29" s="4">
        <f t="shared" si="46"/>
        <v>-17.09500911954899</v>
      </c>
      <c r="AV29" s="4">
        <f t="shared" si="47"/>
        <v>13.255356604859642</v>
      </c>
      <c r="AW29" s="4">
        <f t="shared" si="48"/>
        <v>52.276799164540279</v>
      </c>
      <c r="AX29" s="4">
        <f t="shared" si="49"/>
        <v>3.2348985429529193</v>
      </c>
      <c r="AY29" s="4">
        <f t="shared" si="50"/>
        <v>19.098119132184493</v>
      </c>
      <c r="AZ29" s="4">
        <f t="shared" si="51"/>
        <v>3.2348985429529193</v>
      </c>
      <c r="BA29" s="4">
        <f t="shared" si="52"/>
        <v>19.098119132184493</v>
      </c>
      <c r="BB29" s="4">
        <f t="shared" si="57"/>
        <v>3.2348985429529193</v>
      </c>
      <c r="BC29" s="4">
        <f t="shared" si="58"/>
        <v>19.098119132184493</v>
      </c>
      <c r="BD29" s="4"/>
      <c r="BE29" s="4"/>
      <c r="BF29" s="4">
        <f t="shared" si="0"/>
        <v>6.5006011823501009</v>
      </c>
      <c r="BG29" s="4">
        <f t="shared" si="1"/>
        <v>12.58689308057645</v>
      </c>
      <c r="BH29" s="4">
        <f t="shared" si="2"/>
        <v>4.9771301793182001</v>
      </c>
      <c r="BI29" s="4" t="e">
        <f t="shared" si="25"/>
        <v>#DIV/0!</v>
      </c>
      <c r="BJ29" s="4">
        <f t="shared" si="3"/>
        <v>4.9771301793182001</v>
      </c>
      <c r="BK29" s="4">
        <f t="shared" si="4"/>
        <v>7.2057701723585295</v>
      </c>
      <c r="BL29" s="4">
        <f t="shared" si="5"/>
        <v>7.2057701723585295</v>
      </c>
      <c r="BM29" s="4">
        <f t="shared" si="24"/>
        <v>7.2057701723585295</v>
      </c>
      <c r="BN29" s="4">
        <f t="shared" si="6"/>
        <v>55.076316409790927</v>
      </c>
      <c r="BO29" s="4">
        <f t="shared" si="7"/>
        <v>49.686453912502202</v>
      </c>
      <c r="BP29" s="4">
        <f t="shared" si="8"/>
        <v>18.260336110725657</v>
      </c>
      <c r="BQ29" s="4">
        <f t="shared" si="9"/>
        <v>31.896784485684421</v>
      </c>
      <c r="BR29" s="4">
        <f t="shared" si="10"/>
        <v>26.663347479483413</v>
      </c>
      <c r="BS29" s="4">
        <f t="shared" si="11"/>
        <v>18.416761601813384</v>
      </c>
      <c r="BT29" s="4">
        <f t="shared" si="12"/>
        <v>0</v>
      </c>
      <c r="BU29" s="4">
        <f t="shared" si="13"/>
        <v>0</v>
      </c>
      <c r="BV29" s="4" t="s">
        <v>59</v>
      </c>
      <c r="BW29" s="4" t="s">
        <v>59</v>
      </c>
      <c r="BX29">
        <f t="shared" si="14"/>
        <v>100</v>
      </c>
      <c r="BY29">
        <f t="shared" si="15"/>
        <v>100</v>
      </c>
      <c r="BZ29" t="s">
        <v>59</v>
      </c>
      <c r="CA29" t="s">
        <v>59</v>
      </c>
    </row>
    <row r="30" spans="1:79" x14ac:dyDescent="0.35">
      <c r="A30" s="5">
        <v>35462</v>
      </c>
      <c r="B30" s="18">
        <f>+'[1]Senda Inflación Total'!F514</f>
        <v>19.579999999999998</v>
      </c>
      <c r="C30" s="4">
        <f>+'[1]Senda Inflación Total'!D514</f>
        <v>27.8</v>
      </c>
      <c r="D30" s="10">
        <v>21385.49727</v>
      </c>
      <c r="E30" s="10">
        <v>1380.49629</v>
      </c>
      <c r="F30" s="10">
        <v>7165.5648699999983</v>
      </c>
      <c r="G30" s="10">
        <v>977.65908999999999</v>
      </c>
      <c r="H30" s="10">
        <v>10418.015600000001</v>
      </c>
      <c r="I30" s="10">
        <v>534.68079999999998</v>
      </c>
      <c r="L30" s="71">
        <f t="shared" si="16"/>
        <v>10418.015600000001</v>
      </c>
      <c r="M30" s="71">
        <f t="shared" si="17"/>
        <v>534.68079999999998</v>
      </c>
      <c r="N30" s="3">
        <f t="shared" si="18"/>
        <v>38969.077740000001</v>
      </c>
      <c r="O30" s="3">
        <f t="shared" si="19"/>
        <v>2892.8361800000002</v>
      </c>
      <c r="P30" s="74">
        <f t="shared" si="20"/>
        <v>38969.077740000001</v>
      </c>
      <c r="Q30" s="74">
        <f t="shared" si="21"/>
        <v>2892.8361800000002</v>
      </c>
      <c r="R30" s="74">
        <f t="shared" si="22"/>
        <v>38969.077740000001</v>
      </c>
      <c r="S30" s="74">
        <f t="shared" si="23"/>
        <v>2892.8361800000002</v>
      </c>
      <c r="V30" s="4">
        <f t="shared" si="26"/>
        <v>28.604932197237616</v>
      </c>
      <c r="W30" s="4">
        <f t="shared" si="27"/>
        <v>71.228784721365201</v>
      </c>
      <c r="X30" s="4">
        <f t="shared" si="28"/>
        <v>2.6021245450820345</v>
      </c>
      <c r="Y30" s="4">
        <f t="shared" si="29"/>
        <v>5.1521696337554914</v>
      </c>
      <c r="Z30" s="4">
        <f t="shared" si="30"/>
        <v>36.181982149442092</v>
      </c>
      <c r="AA30" s="4">
        <f t="shared" si="31"/>
        <v>88.969790325417193</v>
      </c>
      <c r="AB30" s="4"/>
      <c r="AC30" s="4"/>
      <c r="AD30" s="4">
        <f t="shared" si="32"/>
        <v>36.181982149442092</v>
      </c>
      <c r="AE30" s="4">
        <f t="shared" si="33"/>
        <v>88.969790325417193</v>
      </c>
      <c r="AF30" s="4">
        <f t="shared" si="34"/>
        <v>24.65024300425074</v>
      </c>
      <c r="AG30" s="4">
        <f t="shared" si="35"/>
        <v>43.285562434466584</v>
      </c>
      <c r="AH30" s="4">
        <f t="shared" si="36"/>
        <v>24.65024300425074</v>
      </c>
      <c r="AI30" s="4">
        <f t="shared" si="37"/>
        <v>43.285562434466584</v>
      </c>
      <c r="AJ30" s="4">
        <f t="shared" si="55"/>
        <v>24.65024300425074</v>
      </c>
      <c r="AK30" s="4">
        <f t="shared" si="56"/>
        <v>43.285562434466584</v>
      </c>
      <c r="AL30" s="4"/>
      <c r="AM30" s="4"/>
      <c r="AN30" s="4">
        <f t="shared" si="39"/>
        <v>7.5471920030419852</v>
      </c>
      <c r="AO30" s="4">
        <f t="shared" si="40"/>
        <v>43.191825323101853</v>
      </c>
      <c r="AP30" s="4">
        <f t="shared" si="41"/>
        <v>-14.197922273722995</v>
      </c>
      <c r="AQ30" s="4">
        <f t="shared" si="42"/>
        <v>-12.065420945178545</v>
      </c>
      <c r="AR30" s="4">
        <f t="shared" si="43"/>
        <v>13.883577646297127</v>
      </c>
      <c r="AS30" s="4">
        <f t="shared" si="44"/>
        <v>58.027923001686901</v>
      </c>
      <c r="AT30" s="4">
        <f t="shared" si="45"/>
        <v>-16.373975581200867</v>
      </c>
      <c r="AU30" s="4">
        <f t="shared" si="46"/>
        <v>-16.373975581200867</v>
      </c>
      <c r="AV30" s="4">
        <f t="shared" si="47"/>
        <v>13.883577646297127</v>
      </c>
      <c r="AW30" s="4">
        <f t="shared" si="48"/>
        <v>58.027923001686901</v>
      </c>
      <c r="AX30" s="4">
        <f t="shared" si="49"/>
        <v>4.2400426528271851</v>
      </c>
      <c r="AY30" s="4">
        <f t="shared" si="50"/>
        <v>19.824019430060687</v>
      </c>
      <c r="AZ30" s="4">
        <f t="shared" si="51"/>
        <v>4.2400426528271851</v>
      </c>
      <c r="BA30" s="4">
        <f t="shared" si="52"/>
        <v>19.824019430060687</v>
      </c>
      <c r="BB30" s="4">
        <f t="shared" si="57"/>
        <v>4.2400426528271851</v>
      </c>
      <c r="BC30" s="4">
        <f t="shared" si="58"/>
        <v>19.824019430060687</v>
      </c>
      <c r="BD30" s="4"/>
      <c r="BE30" s="4"/>
      <c r="BF30" s="4">
        <f t="shared" si="0"/>
        <v>6.4552919792825572</v>
      </c>
      <c r="BG30" s="4">
        <f t="shared" si="1"/>
        <v>13.643852337352438</v>
      </c>
      <c r="BH30" s="4">
        <f t="shared" si="2"/>
        <v>5.1322710632147643</v>
      </c>
      <c r="BI30" s="4" t="e">
        <f t="shared" si="25"/>
        <v>#DIV/0!</v>
      </c>
      <c r="BJ30" s="4">
        <f t="shared" si="3"/>
        <v>5.1322710632147643</v>
      </c>
      <c r="BK30" s="4">
        <f t="shared" si="4"/>
        <v>7.4234145321602885</v>
      </c>
      <c r="BL30" s="4">
        <f t="shared" si="5"/>
        <v>7.4234145321602885</v>
      </c>
      <c r="BM30" s="4">
        <f t="shared" si="24"/>
        <v>7.4234145321602885</v>
      </c>
      <c r="BN30" s="4">
        <f t="shared" si="6"/>
        <v>54.878120064023875</v>
      </c>
      <c r="BO30" s="4">
        <f t="shared" si="7"/>
        <v>47.721205215291519</v>
      </c>
      <c r="BP30" s="4">
        <f t="shared" si="8"/>
        <v>18.387822564876533</v>
      </c>
      <c r="BQ30" s="4">
        <f t="shared" si="9"/>
        <v>33.795867763241262</v>
      </c>
      <c r="BR30" s="4">
        <f t="shared" si="10"/>
        <v>26.734057371099588</v>
      </c>
      <c r="BS30" s="4">
        <f t="shared" si="11"/>
        <v>18.482927021467212</v>
      </c>
      <c r="BT30" s="4">
        <f t="shared" si="12"/>
        <v>0</v>
      </c>
      <c r="BU30" s="4">
        <f t="shared" si="13"/>
        <v>0</v>
      </c>
      <c r="BV30" s="4" t="s">
        <v>59</v>
      </c>
      <c r="BW30" s="4" t="s">
        <v>59</v>
      </c>
      <c r="BX30">
        <f t="shared" si="14"/>
        <v>100</v>
      </c>
      <c r="BY30">
        <f t="shared" si="15"/>
        <v>100</v>
      </c>
      <c r="BZ30" t="s">
        <v>59</v>
      </c>
      <c r="CA30" t="s">
        <v>59</v>
      </c>
    </row>
    <row r="31" spans="1:79" x14ac:dyDescent="0.35">
      <c r="A31" s="5">
        <v>35490</v>
      </c>
      <c r="B31" s="18">
        <f>+'[1]Senda Inflación Total'!F515</f>
        <v>18.93</v>
      </c>
      <c r="C31" s="4">
        <f>+'[1]Senda Inflación Total'!D515</f>
        <v>28.23</v>
      </c>
      <c r="D31" s="10">
        <v>21589.979070000001</v>
      </c>
      <c r="E31" s="10">
        <v>1396.0562199999999</v>
      </c>
      <c r="F31" s="10">
        <v>7285.696899999999</v>
      </c>
      <c r="G31" s="10">
        <v>1053.6412</v>
      </c>
      <c r="H31" s="10">
        <v>10652.597300000001</v>
      </c>
      <c r="I31" s="10">
        <v>570.19793000000004</v>
      </c>
      <c r="L31" s="71">
        <f t="shared" si="16"/>
        <v>10652.597300000001</v>
      </c>
      <c r="M31" s="71">
        <f t="shared" si="17"/>
        <v>570.19793000000004</v>
      </c>
      <c r="N31" s="3">
        <f t="shared" si="18"/>
        <v>39528.273270000005</v>
      </c>
      <c r="O31" s="3">
        <f t="shared" si="19"/>
        <v>3019.8953499999998</v>
      </c>
      <c r="P31" s="74">
        <f t="shared" si="20"/>
        <v>39528.273270000005</v>
      </c>
      <c r="Q31" s="74">
        <f t="shared" si="21"/>
        <v>3019.8953499999998</v>
      </c>
      <c r="R31" s="74">
        <f t="shared" si="22"/>
        <v>39528.273270000005</v>
      </c>
      <c r="S31" s="74">
        <f t="shared" si="23"/>
        <v>3019.8953499999998</v>
      </c>
      <c r="V31" s="4">
        <f t="shared" si="26"/>
        <v>26.505702892576039</v>
      </c>
      <c r="W31" s="4">
        <f t="shared" si="27"/>
        <v>72.528978448859363</v>
      </c>
      <c r="X31" s="4">
        <f t="shared" si="28"/>
        <v>3.0672154014685447</v>
      </c>
      <c r="Y31" s="4">
        <f t="shared" si="29"/>
        <v>11.270403066448466</v>
      </c>
      <c r="Z31" s="4">
        <f t="shared" si="30"/>
        <v>35.618539617956884</v>
      </c>
      <c r="AA31" s="4">
        <f t="shared" si="31"/>
        <v>95.252254021159814</v>
      </c>
      <c r="AB31" s="4"/>
      <c r="AC31" s="4"/>
      <c r="AD31" s="4">
        <f t="shared" si="32"/>
        <v>35.618539617956884</v>
      </c>
      <c r="AE31" s="4">
        <f t="shared" si="33"/>
        <v>95.252254021159814</v>
      </c>
      <c r="AF31" s="4">
        <f t="shared" si="34"/>
        <v>23.564040392861813</v>
      </c>
      <c r="AG31" s="4">
        <f t="shared" si="35"/>
        <v>47.446972898829671</v>
      </c>
      <c r="AH31" s="4">
        <f t="shared" si="36"/>
        <v>23.564040392861813</v>
      </c>
      <c r="AI31" s="4">
        <f t="shared" si="37"/>
        <v>47.446972898829671</v>
      </c>
      <c r="AJ31" s="4">
        <f t="shared" si="55"/>
        <v>23.564040392861813</v>
      </c>
      <c r="AK31" s="4">
        <f t="shared" si="56"/>
        <v>47.446972898829671</v>
      </c>
      <c r="AL31" s="4"/>
      <c r="AM31" s="4"/>
      <c r="AN31" s="4">
        <f t="shared" si="39"/>
        <v>6.3698838750323858</v>
      </c>
      <c r="AO31" s="4">
        <f t="shared" si="40"/>
        <v>45.06766875377059</v>
      </c>
      <c r="AP31" s="4">
        <f t="shared" si="41"/>
        <v>-13.337916924688002</v>
      </c>
      <c r="AQ31" s="4">
        <f t="shared" si="42"/>
        <v>-6.4404245636521864</v>
      </c>
      <c r="AR31" s="4">
        <f t="shared" si="43"/>
        <v>14.032237129367616</v>
      </c>
      <c r="AS31" s="4">
        <f t="shared" si="44"/>
        <v>64.174097385991615</v>
      </c>
      <c r="AT31" s="4">
        <f t="shared" si="45"/>
        <v>-15.916925922811743</v>
      </c>
      <c r="AU31" s="4">
        <f t="shared" si="46"/>
        <v>-15.916925922811743</v>
      </c>
      <c r="AV31" s="4">
        <f t="shared" si="47"/>
        <v>14.032237129367616</v>
      </c>
      <c r="AW31" s="4">
        <f t="shared" si="48"/>
        <v>64.174097385991615</v>
      </c>
      <c r="AX31" s="4">
        <f t="shared" si="49"/>
        <v>3.8964436162968212</v>
      </c>
      <c r="AY31" s="4">
        <f t="shared" si="50"/>
        <v>23.97794744709465</v>
      </c>
      <c r="AZ31" s="4">
        <f t="shared" si="51"/>
        <v>3.8964436162968212</v>
      </c>
      <c r="BA31" s="4">
        <f t="shared" si="52"/>
        <v>23.97794744709465</v>
      </c>
      <c r="BB31" s="4">
        <f t="shared" si="57"/>
        <v>3.8964436162968212</v>
      </c>
      <c r="BC31" s="4">
        <f t="shared" si="58"/>
        <v>23.97794744709465</v>
      </c>
      <c r="BD31" s="4"/>
      <c r="BE31" s="4"/>
      <c r="BF31" s="4">
        <f t="shared" si="0"/>
        <v>6.4662231282098217</v>
      </c>
      <c r="BG31" s="4">
        <f t="shared" si="1"/>
        <v>14.461776470552874</v>
      </c>
      <c r="BH31" s="4">
        <f t="shared" si="2"/>
        <v>5.3526657766364636</v>
      </c>
      <c r="BI31" s="4" t="e">
        <f t="shared" si="25"/>
        <v>#DIV/0!</v>
      </c>
      <c r="BJ31" s="4">
        <f t="shared" si="3"/>
        <v>5.3526657766364636</v>
      </c>
      <c r="BK31" s="4">
        <f t="shared" si="4"/>
        <v>7.6398362492903287</v>
      </c>
      <c r="BL31" s="4">
        <f t="shared" si="5"/>
        <v>7.6398362492903287</v>
      </c>
      <c r="BM31" s="4">
        <f t="shared" si="24"/>
        <v>7.6398362492903287</v>
      </c>
      <c r="BN31" s="4">
        <f t="shared" si="6"/>
        <v>54.619079671222877</v>
      </c>
      <c r="BO31" s="4">
        <f t="shared" si="7"/>
        <v>46.228629081468007</v>
      </c>
      <c r="BP31" s="4">
        <f t="shared" si="8"/>
        <v>18.431609319826983</v>
      </c>
      <c r="BQ31" s="4">
        <f t="shared" si="9"/>
        <v>34.889990475994473</v>
      </c>
      <c r="BR31" s="4">
        <f t="shared" si="10"/>
        <v>26.949311008950126</v>
      </c>
      <c r="BS31" s="4">
        <f t="shared" si="11"/>
        <v>18.881380442537523</v>
      </c>
      <c r="BT31" s="4">
        <f t="shared" si="12"/>
        <v>0</v>
      </c>
      <c r="BU31" s="4">
        <f t="shared" si="13"/>
        <v>0</v>
      </c>
      <c r="BV31" s="4" t="s">
        <v>59</v>
      </c>
      <c r="BW31" s="4" t="s">
        <v>59</v>
      </c>
      <c r="BX31">
        <f t="shared" si="14"/>
        <v>100</v>
      </c>
      <c r="BY31">
        <f t="shared" si="15"/>
        <v>100</v>
      </c>
      <c r="BZ31" t="s">
        <v>59</v>
      </c>
      <c r="CA31" t="s">
        <v>59</v>
      </c>
    </row>
    <row r="32" spans="1:79" x14ac:dyDescent="0.35">
      <c r="A32" s="5">
        <v>35521</v>
      </c>
      <c r="B32" s="18">
        <f>+'[1]Senda Inflación Total'!F516</f>
        <v>18.52</v>
      </c>
      <c r="C32" s="4">
        <f>+'[1]Senda Inflación Total'!D516</f>
        <v>28.69</v>
      </c>
      <c r="D32" s="10">
        <v>21734.028549999992</v>
      </c>
      <c r="E32" s="10">
        <v>1468.6465000000003</v>
      </c>
      <c r="F32" s="10">
        <v>7264.2352300000002</v>
      </c>
      <c r="G32" s="10">
        <v>958.53727000000015</v>
      </c>
      <c r="H32" s="10">
        <v>10917.107319999999</v>
      </c>
      <c r="I32" s="10">
        <v>588.46635000000015</v>
      </c>
      <c r="L32" s="71">
        <f t="shared" si="16"/>
        <v>10917.107319999999</v>
      </c>
      <c r="M32" s="71">
        <f t="shared" si="17"/>
        <v>588.46635000000015</v>
      </c>
      <c r="N32" s="3">
        <f t="shared" si="18"/>
        <v>39915.371099999989</v>
      </c>
      <c r="O32" s="3">
        <f t="shared" si="19"/>
        <v>3015.6501200000007</v>
      </c>
      <c r="P32" s="74">
        <f t="shared" si="20"/>
        <v>39915.371099999989</v>
      </c>
      <c r="Q32" s="74">
        <f t="shared" si="21"/>
        <v>3015.6501200000007</v>
      </c>
      <c r="R32" s="74">
        <f t="shared" si="22"/>
        <v>39915.371099999989</v>
      </c>
      <c r="S32" s="74">
        <f t="shared" si="23"/>
        <v>3015.6501200000007</v>
      </c>
      <c r="V32" s="4">
        <f t="shared" si="26"/>
        <v>25.615700786036257</v>
      </c>
      <c r="W32" s="4">
        <f t="shared" si="27"/>
        <v>63.951886076895619</v>
      </c>
      <c r="X32" s="4">
        <f t="shared" si="28"/>
        <v>1.3636243747924084</v>
      </c>
      <c r="Y32" s="4">
        <f t="shared" si="29"/>
        <v>-3.6004403775010729</v>
      </c>
      <c r="Z32" s="4">
        <f t="shared" si="30"/>
        <v>35.995565758495815</v>
      </c>
      <c r="AA32" s="4">
        <f t="shared" si="31"/>
        <v>91.562490264667304</v>
      </c>
      <c r="AB32" s="4"/>
      <c r="AC32" s="4"/>
      <c r="AD32" s="4">
        <f t="shared" si="32"/>
        <v>35.995565758495815</v>
      </c>
      <c r="AE32" s="4">
        <f t="shared" si="33"/>
        <v>91.562490264667304</v>
      </c>
      <c r="AF32" s="4">
        <f t="shared" si="34"/>
        <v>22.83142697187013</v>
      </c>
      <c r="AG32" s="4">
        <f t="shared" si="35"/>
        <v>37.24283722486345</v>
      </c>
      <c r="AH32" s="4">
        <f t="shared" si="36"/>
        <v>22.83142697187013</v>
      </c>
      <c r="AI32" s="4">
        <f t="shared" si="37"/>
        <v>37.24283722486345</v>
      </c>
      <c r="AJ32" s="4">
        <f t="shared" si="55"/>
        <v>22.83142697187013</v>
      </c>
      <c r="AK32" s="4">
        <f t="shared" si="56"/>
        <v>37.24283722486345</v>
      </c>
      <c r="AL32" s="4"/>
      <c r="AM32" s="4"/>
      <c r="AN32" s="4">
        <f t="shared" si="39"/>
        <v>5.9869227016843212</v>
      </c>
      <c r="AO32" s="4">
        <f t="shared" si="40"/>
        <v>38.332674718946691</v>
      </c>
      <c r="AP32" s="4">
        <f t="shared" si="41"/>
        <v>-14.475510989881542</v>
      </c>
      <c r="AQ32" s="4">
        <f t="shared" si="42"/>
        <v>-18.663888269913159</v>
      </c>
      <c r="AR32" s="4">
        <f t="shared" si="43"/>
        <v>14.744824298427091</v>
      </c>
      <c r="AS32" s="4">
        <f t="shared" si="44"/>
        <v>61.628830800428034</v>
      </c>
      <c r="AT32" s="4">
        <f t="shared" si="45"/>
        <v>-15.626054674316563</v>
      </c>
      <c r="AU32" s="4">
        <f t="shared" si="46"/>
        <v>-15.626054674316563</v>
      </c>
      <c r="AV32" s="4">
        <f t="shared" si="47"/>
        <v>14.744824298427091</v>
      </c>
      <c r="AW32" s="4">
        <f t="shared" si="48"/>
        <v>61.628830800428034</v>
      </c>
      <c r="AX32" s="4">
        <f t="shared" si="49"/>
        <v>3.6377210360024606</v>
      </c>
      <c r="AY32" s="4">
        <f t="shared" si="50"/>
        <v>15.797196443522992</v>
      </c>
      <c r="AZ32" s="4">
        <f t="shared" si="51"/>
        <v>3.6377210360024606</v>
      </c>
      <c r="BA32" s="4">
        <f t="shared" si="52"/>
        <v>15.797196443522992</v>
      </c>
      <c r="BB32" s="4">
        <f t="shared" si="57"/>
        <v>3.6377210360024606</v>
      </c>
      <c r="BC32" s="4">
        <f t="shared" si="58"/>
        <v>15.797196443522992</v>
      </c>
      <c r="BD32" s="4"/>
      <c r="BE32" s="4"/>
      <c r="BF32" s="4">
        <f t="shared" si="0"/>
        <v>6.757359762463369</v>
      </c>
      <c r="BG32" s="4">
        <f t="shared" si="1"/>
        <v>13.195295026259773</v>
      </c>
      <c r="BH32" s="4">
        <f t="shared" si="2"/>
        <v>5.3903138693336601</v>
      </c>
      <c r="BI32" s="4" t="e">
        <f t="shared" si="25"/>
        <v>#DIV/0!</v>
      </c>
      <c r="BJ32" s="4">
        <f t="shared" si="3"/>
        <v>5.3903138693336601</v>
      </c>
      <c r="BK32" s="4">
        <f t="shared" si="4"/>
        <v>7.5551098158273211</v>
      </c>
      <c r="BL32" s="4">
        <f t="shared" si="5"/>
        <v>7.5551098158273211</v>
      </c>
      <c r="BM32" s="4">
        <f t="shared" si="24"/>
        <v>7.5551098158273211</v>
      </c>
      <c r="BN32" s="4">
        <f t="shared" si="6"/>
        <v>54.450273042807808</v>
      </c>
      <c r="BO32" s="4">
        <f t="shared" si="7"/>
        <v>48.700825412730566</v>
      </c>
      <c r="BP32" s="4">
        <f t="shared" si="8"/>
        <v>18.199092304067296</v>
      </c>
      <c r="BQ32" s="4">
        <f t="shared" si="9"/>
        <v>31.785427083961583</v>
      </c>
      <c r="BR32" s="4">
        <f t="shared" si="10"/>
        <v>27.350634653124899</v>
      </c>
      <c r="BS32" s="4">
        <f t="shared" si="11"/>
        <v>19.513747503307844</v>
      </c>
      <c r="BT32" s="4">
        <f t="shared" si="12"/>
        <v>0</v>
      </c>
      <c r="BU32" s="4">
        <f t="shared" si="13"/>
        <v>0</v>
      </c>
      <c r="BV32" s="4" t="s">
        <v>59</v>
      </c>
      <c r="BW32" s="4" t="s">
        <v>59</v>
      </c>
      <c r="BX32">
        <f t="shared" si="14"/>
        <v>100</v>
      </c>
      <c r="BY32">
        <f t="shared" si="15"/>
        <v>100</v>
      </c>
      <c r="BZ32" t="s">
        <v>59</v>
      </c>
      <c r="CA32" t="s">
        <v>59</v>
      </c>
    </row>
    <row r="33" spans="1:79" x14ac:dyDescent="0.35">
      <c r="A33" s="5">
        <v>35551</v>
      </c>
      <c r="B33" s="18">
        <f>+'[1]Senda Inflación Total'!F517</f>
        <v>18.600000000000001</v>
      </c>
      <c r="C33" s="4">
        <f>+'[1]Senda Inflación Total'!D517</f>
        <v>29.16</v>
      </c>
      <c r="D33" s="10">
        <v>22207.357319999999</v>
      </c>
      <c r="E33" s="10">
        <v>1473.2294999999997</v>
      </c>
      <c r="F33" s="10">
        <v>7425.6899799999992</v>
      </c>
      <c r="G33" s="10">
        <v>959.12590999999998</v>
      </c>
      <c r="H33" s="10">
        <v>11188.833840000001</v>
      </c>
      <c r="I33" s="10">
        <v>639.09472000000005</v>
      </c>
      <c r="L33" s="71">
        <f t="shared" si="16"/>
        <v>11188.833840000001</v>
      </c>
      <c r="M33" s="71">
        <f t="shared" si="17"/>
        <v>639.09472000000005</v>
      </c>
      <c r="N33" s="3">
        <f t="shared" si="18"/>
        <v>40821.881139999998</v>
      </c>
      <c r="O33" s="3">
        <f t="shared" si="19"/>
        <v>3071.4501299999997</v>
      </c>
      <c r="P33" s="74">
        <f t="shared" si="20"/>
        <v>40821.881139999998</v>
      </c>
      <c r="Q33" s="74">
        <f t="shared" si="21"/>
        <v>3071.4501299999997</v>
      </c>
      <c r="R33" s="74">
        <f t="shared" si="22"/>
        <v>40821.881139999998</v>
      </c>
      <c r="S33" s="74">
        <f t="shared" si="23"/>
        <v>3071.4501299999997</v>
      </c>
      <c r="V33" s="4">
        <f t="shared" si="26"/>
        <v>25.505245189088541</v>
      </c>
      <c r="W33" s="4">
        <f t="shared" si="27"/>
        <v>59.292356040307425</v>
      </c>
      <c r="X33" s="4">
        <f t="shared" si="28"/>
        <v>3.1576187249146841</v>
      </c>
      <c r="Y33" s="4">
        <f t="shared" si="29"/>
        <v>-2.4531103619417536</v>
      </c>
      <c r="Z33" s="4">
        <f t="shared" si="30"/>
        <v>34.956003737669846</v>
      </c>
      <c r="AA33" s="4">
        <f t="shared" si="31"/>
        <v>98.084107002131134</v>
      </c>
      <c r="AB33" s="4"/>
      <c r="AC33" s="4"/>
      <c r="AD33" s="4">
        <f t="shared" si="32"/>
        <v>34.956003737669846</v>
      </c>
      <c r="AE33" s="4">
        <f t="shared" si="33"/>
        <v>98.084107002131134</v>
      </c>
      <c r="AF33" s="4">
        <f t="shared" si="34"/>
        <v>23.018667281870677</v>
      </c>
      <c r="AG33" s="4">
        <f t="shared" si="35"/>
        <v>37.687316964568623</v>
      </c>
      <c r="AH33" s="4">
        <f t="shared" si="36"/>
        <v>23.018667281870677</v>
      </c>
      <c r="AI33" s="4">
        <f t="shared" si="37"/>
        <v>37.687316964568623</v>
      </c>
      <c r="AJ33" s="4">
        <f t="shared" si="55"/>
        <v>23.018667281870677</v>
      </c>
      <c r="AK33" s="4">
        <f t="shared" si="56"/>
        <v>37.687316964568623</v>
      </c>
      <c r="AL33" s="4"/>
      <c r="AM33" s="4"/>
      <c r="AN33" s="4">
        <f t="shared" si="39"/>
        <v>5.8222977985569599</v>
      </c>
      <c r="AO33" s="4">
        <f t="shared" si="40"/>
        <v>34.31058688052903</v>
      </c>
      <c r="AP33" s="4">
        <f t="shared" si="41"/>
        <v>-13.020557567525543</v>
      </c>
      <c r="AQ33" s="4">
        <f t="shared" si="42"/>
        <v>-17.751357809394392</v>
      </c>
      <c r="AR33" s="4">
        <f t="shared" si="43"/>
        <v>13.790896912031926</v>
      </c>
      <c r="AS33" s="4">
        <f t="shared" si="44"/>
        <v>67.01863996807009</v>
      </c>
      <c r="AT33" s="4">
        <f t="shared" si="45"/>
        <v>-15.682967959527815</v>
      </c>
      <c r="AU33" s="4">
        <f t="shared" si="46"/>
        <v>-15.682967959527815</v>
      </c>
      <c r="AV33" s="4">
        <f t="shared" si="47"/>
        <v>13.790896912031926</v>
      </c>
      <c r="AW33" s="4">
        <f t="shared" si="48"/>
        <v>67.01863996807009</v>
      </c>
      <c r="AX33" s="4">
        <f t="shared" si="49"/>
        <v>3.7256891078167627</v>
      </c>
      <c r="AY33" s="4">
        <f t="shared" si="50"/>
        <v>16.093859160681802</v>
      </c>
      <c r="AZ33" s="4">
        <f t="shared" si="51"/>
        <v>3.7256891078167627</v>
      </c>
      <c r="BA33" s="4">
        <f t="shared" si="52"/>
        <v>16.093859160681802</v>
      </c>
      <c r="BB33" s="4">
        <f t="shared" si="57"/>
        <v>3.7256891078167627</v>
      </c>
      <c r="BC33" s="4">
        <f t="shared" si="58"/>
        <v>16.093859160681802</v>
      </c>
      <c r="BD33" s="4"/>
      <c r="BE33" s="4"/>
      <c r="BF33" s="4">
        <f t="shared" si="0"/>
        <v>6.6339703494265194</v>
      </c>
      <c r="BG33" s="4">
        <f t="shared" si="1"/>
        <v>12.916320403669749</v>
      </c>
      <c r="BH33" s="4">
        <f t="shared" si="2"/>
        <v>5.7118974965491125</v>
      </c>
      <c r="BI33" s="4" t="e">
        <f t="shared" si="25"/>
        <v>#DIV/0!</v>
      </c>
      <c r="BJ33" s="4">
        <f t="shared" si="3"/>
        <v>5.7118974965491125</v>
      </c>
      <c r="BK33" s="4">
        <f t="shared" si="4"/>
        <v>7.5240288889832376</v>
      </c>
      <c r="BL33" s="4">
        <f t="shared" si="5"/>
        <v>7.5240288889832376</v>
      </c>
      <c r="BM33" s="4">
        <f t="shared" si="24"/>
        <v>7.5240288889832376</v>
      </c>
      <c r="BN33" s="4">
        <f t="shared" si="6"/>
        <v>54.400622165938728</v>
      </c>
      <c r="BO33" s="4">
        <f t="shared" si="7"/>
        <v>47.965274956295637</v>
      </c>
      <c r="BP33" s="4">
        <f t="shared" si="8"/>
        <v>18.190464948279448</v>
      </c>
      <c r="BQ33" s="4">
        <f t="shared" si="9"/>
        <v>31.227136023855941</v>
      </c>
      <c r="BR33" s="4">
        <f t="shared" si="10"/>
        <v>27.408912885781827</v>
      </c>
      <c r="BS33" s="4">
        <f t="shared" si="11"/>
        <v>20.807589019848425</v>
      </c>
      <c r="BT33" s="4">
        <f t="shared" si="12"/>
        <v>0</v>
      </c>
      <c r="BU33" s="4">
        <f t="shared" si="13"/>
        <v>0</v>
      </c>
      <c r="BV33" s="4" t="s">
        <v>59</v>
      </c>
      <c r="BW33" s="4" t="s">
        <v>59</v>
      </c>
      <c r="BX33">
        <f t="shared" si="14"/>
        <v>100</v>
      </c>
      <c r="BY33">
        <f t="shared" si="15"/>
        <v>100</v>
      </c>
      <c r="BZ33" t="s">
        <v>59</v>
      </c>
      <c r="CA33" t="s">
        <v>59</v>
      </c>
    </row>
    <row r="34" spans="1:79" x14ac:dyDescent="0.35">
      <c r="A34" s="5">
        <v>35582</v>
      </c>
      <c r="B34" s="18">
        <f>+'[1]Senda Inflación Total'!F518</f>
        <v>18.670000000000002</v>
      </c>
      <c r="C34" s="4">
        <f>+'[1]Senda Inflación Total'!D518</f>
        <v>29.51</v>
      </c>
      <c r="D34" s="10">
        <v>22852.379909999996</v>
      </c>
      <c r="E34" s="10">
        <v>1415.94631</v>
      </c>
      <c r="F34" s="10">
        <v>7612.3735299999989</v>
      </c>
      <c r="G34" s="10">
        <v>954.54847000000007</v>
      </c>
      <c r="H34" s="10">
        <v>11438.7137</v>
      </c>
      <c r="I34" s="10">
        <v>676.12543999999991</v>
      </c>
      <c r="L34" s="71">
        <f t="shared" si="16"/>
        <v>11438.7137</v>
      </c>
      <c r="M34" s="71">
        <f t="shared" si="17"/>
        <v>676.12543999999991</v>
      </c>
      <c r="N34" s="3">
        <f t="shared" si="18"/>
        <v>41903.467139999993</v>
      </c>
      <c r="O34" s="3">
        <f t="shared" si="19"/>
        <v>3046.6202199999998</v>
      </c>
      <c r="P34" s="74">
        <f t="shared" si="20"/>
        <v>41903.467139999993</v>
      </c>
      <c r="Q34" s="74">
        <f t="shared" si="21"/>
        <v>3046.6202199999998</v>
      </c>
      <c r="R34" s="74">
        <f t="shared" si="22"/>
        <v>41903.467139999993</v>
      </c>
      <c r="S34" s="74">
        <f t="shared" si="23"/>
        <v>3046.6202199999998</v>
      </c>
      <c r="V34" s="4">
        <f t="shared" si="26"/>
        <v>27.085801979783653</v>
      </c>
      <c r="W34" s="4">
        <f t="shared" si="27"/>
        <v>56.641677536676411</v>
      </c>
      <c r="X34" s="4">
        <f t="shared" si="28"/>
        <v>5.3181530116241049</v>
      </c>
      <c r="Y34" s="4">
        <f t="shared" si="29"/>
        <v>-3.3895167554201606</v>
      </c>
      <c r="Z34" s="4">
        <f t="shared" si="30"/>
        <v>34.129541167681822</v>
      </c>
      <c r="AA34" s="4">
        <f t="shared" si="31"/>
        <v>100.94216067373748</v>
      </c>
      <c r="AB34" s="4"/>
      <c r="AC34" s="4"/>
      <c r="AD34" s="4">
        <f t="shared" si="32"/>
        <v>34.129541167681822</v>
      </c>
      <c r="AE34" s="4">
        <f t="shared" si="33"/>
        <v>100.94216067373748</v>
      </c>
      <c r="AF34" s="4">
        <f t="shared" si="34"/>
        <v>24.202806564916202</v>
      </c>
      <c r="AG34" s="4">
        <f t="shared" si="35"/>
        <v>36.7144275030698</v>
      </c>
      <c r="AH34" s="4">
        <f t="shared" si="36"/>
        <v>24.202806564916202</v>
      </c>
      <c r="AI34" s="4">
        <f t="shared" si="37"/>
        <v>36.7144275030698</v>
      </c>
      <c r="AJ34" s="4">
        <f t="shared" si="55"/>
        <v>24.202806564916202</v>
      </c>
      <c r="AK34" s="4">
        <f t="shared" si="56"/>
        <v>36.7144275030698</v>
      </c>
      <c r="AL34" s="4"/>
      <c r="AM34" s="4"/>
      <c r="AN34" s="4">
        <f t="shared" si="39"/>
        <v>7.0917687535043683</v>
      </c>
      <c r="AO34" s="4">
        <f t="shared" si="40"/>
        <v>31.997705853776353</v>
      </c>
      <c r="AP34" s="4">
        <f t="shared" si="41"/>
        <v>-11.251240404799773</v>
      </c>
      <c r="AQ34" s="4">
        <f t="shared" si="42"/>
        <v>-18.588958250122332</v>
      </c>
      <c r="AR34" s="4">
        <f t="shared" si="43"/>
        <v>13.027337294751675</v>
      </c>
      <c r="AS34" s="4">
        <f t="shared" si="44"/>
        <v>69.328525047389775</v>
      </c>
      <c r="AT34" s="4">
        <f t="shared" si="45"/>
        <v>-15.732704137524237</v>
      </c>
      <c r="AU34" s="4">
        <f t="shared" si="46"/>
        <v>-15.732704137524237</v>
      </c>
      <c r="AV34" s="4">
        <f t="shared" si="47"/>
        <v>13.027337294751675</v>
      </c>
      <c r="AW34" s="4">
        <f t="shared" si="48"/>
        <v>69.328525047389775</v>
      </c>
      <c r="AX34" s="4">
        <f t="shared" si="49"/>
        <v>4.6623464775564116</v>
      </c>
      <c r="AY34" s="4">
        <f t="shared" si="50"/>
        <v>15.205551110701762</v>
      </c>
      <c r="AZ34" s="4">
        <f t="shared" si="51"/>
        <v>4.6623464775564116</v>
      </c>
      <c r="BA34" s="4">
        <f t="shared" si="52"/>
        <v>15.205551110701762</v>
      </c>
      <c r="BB34" s="4">
        <f t="shared" si="57"/>
        <v>4.6623464775564116</v>
      </c>
      <c r="BC34" s="4">
        <f t="shared" si="58"/>
        <v>15.205551110701762</v>
      </c>
      <c r="BD34" s="4"/>
      <c r="BE34" s="4"/>
      <c r="BF34" s="4">
        <f t="shared" si="0"/>
        <v>6.1960562338647041</v>
      </c>
      <c r="BG34" s="4">
        <f t="shared" si="1"/>
        <v>12.539432888286029</v>
      </c>
      <c r="BH34" s="4">
        <f t="shared" si="2"/>
        <v>5.9108520217618521</v>
      </c>
      <c r="BI34" s="4" t="e">
        <f t="shared" si="25"/>
        <v>#DIV/0!</v>
      </c>
      <c r="BJ34" s="4">
        <f t="shared" si="3"/>
        <v>5.9108520217618521</v>
      </c>
      <c r="BK34" s="4">
        <f t="shared" si="4"/>
        <v>7.2705683513519412</v>
      </c>
      <c r="BL34" s="4">
        <f t="shared" si="5"/>
        <v>7.2705683513519412</v>
      </c>
      <c r="BM34" s="4">
        <f t="shared" si="24"/>
        <v>7.2705683513519412</v>
      </c>
      <c r="BN34" s="4">
        <f t="shared" si="6"/>
        <v>54.535773456764133</v>
      </c>
      <c r="BO34" s="4">
        <f t="shared" si="7"/>
        <v>46.475970345919912</v>
      </c>
      <c r="BP34" s="4">
        <f t="shared" si="8"/>
        <v>18.166452681748186</v>
      </c>
      <c r="BQ34" s="4">
        <f t="shared" si="9"/>
        <v>31.331390231500535</v>
      </c>
      <c r="BR34" s="4">
        <f t="shared" si="10"/>
        <v>27.297773861487691</v>
      </c>
      <c r="BS34" s="4">
        <f t="shared" si="11"/>
        <v>22.192639422579553</v>
      </c>
      <c r="BT34" s="4">
        <f t="shared" si="12"/>
        <v>0</v>
      </c>
      <c r="BU34" s="4">
        <f t="shared" si="13"/>
        <v>0</v>
      </c>
      <c r="BV34" s="4" t="s">
        <v>59</v>
      </c>
      <c r="BW34" s="4" t="s">
        <v>59</v>
      </c>
      <c r="BX34">
        <f t="shared" si="14"/>
        <v>100</v>
      </c>
      <c r="BY34">
        <f t="shared" si="15"/>
        <v>100</v>
      </c>
      <c r="BZ34" t="s">
        <v>59</v>
      </c>
      <c r="CA34" t="s">
        <v>59</v>
      </c>
    </row>
    <row r="35" spans="1:79" x14ac:dyDescent="0.35">
      <c r="A35" s="5">
        <v>35612</v>
      </c>
      <c r="B35" s="18">
        <f>+'[1]Senda Inflación Total'!F519</f>
        <v>17.88</v>
      </c>
      <c r="C35" s="4">
        <f>+'[1]Senda Inflación Total'!D519</f>
        <v>29.76</v>
      </c>
      <c r="D35" s="10">
        <v>23205.823519999998</v>
      </c>
      <c r="E35" s="10">
        <v>1502.13455</v>
      </c>
      <c r="F35" s="10">
        <v>7753.0286000000024</v>
      </c>
      <c r="G35" s="10">
        <v>923.17376000000013</v>
      </c>
      <c r="H35" s="10">
        <v>11731.615570000002</v>
      </c>
      <c r="I35" s="10">
        <v>726.17554999999993</v>
      </c>
      <c r="L35" s="71">
        <f t="shared" si="16"/>
        <v>11731.615570000002</v>
      </c>
      <c r="M35" s="71">
        <f t="shared" si="17"/>
        <v>726.17554999999993</v>
      </c>
      <c r="N35" s="3">
        <f t="shared" si="18"/>
        <v>42690.467690000005</v>
      </c>
      <c r="O35" s="3">
        <f t="shared" si="19"/>
        <v>3151.4838600000003</v>
      </c>
      <c r="P35" s="74">
        <f t="shared" si="20"/>
        <v>42690.467690000005</v>
      </c>
      <c r="Q35" s="74">
        <f t="shared" si="21"/>
        <v>3151.4838600000003</v>
      </c>
      <c r="R35" s="74">
        <f t="shared" si="22"/>
        <v>42690.467690000005</v>
      </c>
      <c r="S35" s="74">
        <f t="shared" si="23"/>
        <v>3151.4838600000003</v>
      </c>
      <c r="V35" s="4">
        <f t="shared" si="26"/>
        <v>27.457010752402098</v>
      </c>
      <c r="W35" s="4">
        <f t="shared" si="27"/>
        <v>48.306832739775729</v>
      </c>
      <c r="X35" s="4">
        <f t="shared" si="28"/>
        <v>5.5474320847629599</v>
      </c>
      <c r="Y35" s="4">
        <f t="shared" si="29"/>
        <v>-9.3678917991514794</v>
      </c>
      <c r="Z35" s="4">
        <f t="shared" si="30"/>
        <v>33.493149965175633</v>
      </c>
      <c r="AA35" s="4">
        <f t="shared" si="31"/>
        <v>107.08139853375616</v>
      </c>
      <c r="AB35" s="4"/>
      <c r="AC35" s="4"/>
      <c r="AD35" s="4">
        <f t="shared" si="32"/>
        <v>33.493149965175633</v>
      </c>
      <c r="AE35" s="4">
        <f t="shared" si="33"/>
        <v>107.08139853375616</v>
      </c>
      <c r="AF35" s="4">
        <f t="shared" si="34"/>
        <v>24.315210011512463</v>
      </c>
      <c r="AG35" s="4">
        <f t="shared" si="35"/>
        <v>32.297327935434794</v>
      </c>
      <c r="AH35" s="4">
        <f t="shared" si="36"/>
        <v>24.315210011512463</v>
      </c>
      <c r="AI35" s="4">
        <f t="shared" si="37"/>
        <v>32.297327935434794</v>
      </c>
      <c r="AJ35" s="4">
        <f t="shared" si="55"/>
        <v>24.315210011512463</v>
      </c>
      <c r="AK35" s="4">
        <f t="shared" si="56"/>
        <v>32.297327935434794</v>
      </c>
      <c r="AL35" s="4"/>
      <c r="AM35" s="4"/>
      <c r="AN35" s="4">
        <f t="shared" si="39"/>
        <v>8.1243728812369227</v>
      </c>
      <c r="AO35" s="4">
        <f t="shared" si="40"/>
        <v>25.811700661499586</v>
      </c>
      <c r="AP35" s="4">
        <f t="shared" si="41"/>
        <v>-10.461968031249611</v>
      </c>
      <c r="AQ35" s="4">
        <f t="shared" si="42"/>
        <v>-23.114940447193305</v>
      </c>
      <c r="AR35" s="4">
        <f t="shared" si="43"/>
        <v>13.244952464519528</v>
      </c>
      <c r="AS35" s="4">
        <f t="shared" si="44"/>
        <v>75.671359461958048</v>
      </c>
      <c r="AT35" s="4">
        <f t="shared" si="45"/>
        <v>-15.167967424499494</v>
      </c>
      <c r="AU35" s="4">
        <f t="shared" si="46"/>
        <v>-15.167967424499494</v>
      </c>
      <c r="AV35" s="4">
        <f t="shared" si="47"/>
        <v>13.244952464519528</v>
      </c>
      <c r="AW35" s="4">
        <f t="shared" si="48"/>
        <v>75.671359461958048</v>
      </c>
      <c r="AX35" s="4">
        <f t="shared" si="49"/>
        <v>5.4591194532681158</v>
      </c>
      <c r="AY35" s="4">
        <f t="shared" si="50"/>
        <v>12.230512330704755</v>
      </c>
      <c r="AZ35" s="4">
        <f t="shared" si="51"/>
        <v>5.4591194532681158</v>
      </c>
      <c r="BA35" s="4">
        <f t="shared" si="52"/>
        <v>12.230512330704755</v>
      </c>
      <c r="BB35" s="4">
        <f t="shared" si="57"/>
        <v>5.4591194532681158</v>
      </c>
      <c r="BC35" s="4">
        <f t="shared" si="58"/>
        <v>12.230512330704755</v>
      </c>
      <c r="BD35" s="4"/>
      <c r="BE35" s="4"/>
      <c r="BF35" s="4">
        <f t="shared" si="0"/>
        <v>6.4730930522908681</v>
      </c>
      <c r="BG35" s="4">
        <f t="shared" si="1"/>
        <v>11.907266277851727</v>
      </c>
      <c r="BH35" s="4">
        <f t="shared" si="2"/>
        <v>6.1899023682379308</v>
      </c>
      <c r="BI35" s="4" t="e">
        <f t="shared" si="25"/>
        <v>#DIV/0!</v>
      </c>
      <c r="BJ35" s="4">
        <f t="shared" si="3"/>
        <v>6.1899023682379308</v>
      </c>
      <c r="BK35" s="4">
        <f t="shared" si="4"/>
        <v>7.3821722518589716</v>
      </c>
      <c r="BL35" s="4">
        <f t="shared" si="5"/>
        <v>7.3821722518589716</v>
      </c>
      <c r="BM35" s="4">
        <f t="shared" si="24"/>
        <v>7.3821722518589716</v>
      </c>
      <c r="BN35" s="4">
        <f t="shared" si="6"/>
        <v>54.358325817629371</v>
      </c>
      <c r="BO35" s="4">
        <f t="shared" si="7"/>
        <v>47.664358020859417</v>
      </c>
      <c r="BP35" s="4">
        <f t="shared" si="8"/>
        <v>18.161029896180089</v>
      </c>
      <c r="BQ35" s="4">
        <f t="shared" si="9"/>
        <v>29.293304392807524</v>
      </c>
      <c r="BR35" s="4">
        <f t="shared" si="10"/>
        <v>27.480644286190532</v>
      </c>
      <c r="BS35" s="4">
        <f t="shared" si="11"/>
        <v>23.042337586333055</v>
      </c>
      <c r="BT35" s="4">
        <f t="shared" si="12"/>
        <v>0</v>
      </c>
      <c r="BU35" s="4">
        <f t="shared" si="13"/>
        <v>0</v>
      </c>
      <c r="BV35" s="4" t="s">
        <v>59</v>
      </c>
      <c r="BW35" s="4" t="s">
        <v>59</v>
      </c>
      <c r="BX35">
        <f t="shared" si="14"/>
        <v>100</v>
      </c>
      <c r="BY35">
        <f t="shared" si="15"/>
        <v>100</v>
      </c>
      <c r="BZ35" t="s">
        <v>59</v>
      </c>
      <c r="CA35" t="s">
        <v>59</v>
      </c>
    </row>
    <row r="36" spans="1:79" x14ac:dyDescent="0.35">
      <c r="A36" s="5">
        <v>35643</v>
      </c>
      <c r="B36" s="18">
        <f>+'[1]Senda Inflación Total'!F520</f>
        <v>17.93</v>
      </c>
      <c r="C36" s="4">
        <f>+'[1]Senda Inflación Total'!D520</f>
        <v>30.1</v>
      </c>
      <c r="D36" s="10">
        <v>23628.860360000002</v>
      </c>
      <c r="E36" s="10">
        <v>1568.0920999999998</v>
      </c>
      <c r="F36" s="10">
        <v>7956.2143299999989</v>
      </c>
      <c r="G36" s="10">
        <v>974.91028000000006</v>
      </c>
      <c r="H36" s="10">
        <v>11969.750980000003</v>
      </c>
      <c r="I36" s="10">
        <v>744.07510999999988</v>
      </c>
      <c r="L36" s="71">
        <f t="shared" si="16"/>
        <v>11969.750980000003</v>
      </c>
      <c r="M36" s="71">
        <f t="shared" si="17"/>
        <v>744.07510999999988</v>
      </c>
      <c r="N36" s="3">
        <f t="shared" si="18"/>
        <v>43554.825670000006</v>
      </c>
      <c r="O36" s="3">
        <f t="shared" si="19"/>
        <v>3287.0774899999997</v>
      </c>
      <c r="P36" s="74">
        <f t="shared" si="20"/>
        <v>43554.825670000006</v>
      </c>
      <c r="Q36" s="74">
        <f t="shared" si="21"/>
        <v>3287.0774899999997</v>
      </c>
      <c r="R36" s="74">
        <f t="shared" si="22"/>
        <v>43554.825670000006</v>
      </c>
      <c r="S36" s="74">
        <f t="shared" si="23"/>
        <v>3287.0774899999997</v>
      </c>
      <c r="V36" s="4">
        <f t="shared" si="26"/>
        <v>28.233287960800482</v>
      </c>
      <c r="W36" s="4">
        <f t="shared" si="27"/>
        <v>41.922711168432357</v>
      </c>
      <c r="X36" s="4">
        <f t="shared" si="28"/>
        <v>7.250893899515205</v>
      </c>
      <c r="Y36" s="4">
        <f t="shared" si="29"/>
        <v>-6.9521820957804721</v>
      </c>
      <c r="Z36" s="4">
        <f t="shared" si="30"/>
        <v>32.389467047857664</v>
      </c>
      <c r="AA36" s="4">
        <f t="shared" si="31"/>
        <v>104.2720644613166</v>
      </c>
      <c r="AB36" s="4"/>
      <c r="AC36" s="4"/>
      <c r="AD36" s="4">
        <f t="shared" si="32"/>
        <v>32.389467047857664</v>
      </c>
      <c r="AE36" s="4">
        <f t="shared" si="33"/>
        <v>104.2720644613166</v>
      </c>
      <c r="AF36" s="4">
        <f t="shared" si="34"/>
        <v>24.848651168958554</v>
      </c>
      <c r="AG36" s="4">
        <f t="shared" si="35"/>
        <v>30.600221208594519</v>
      </c>
      <c r="AH36" s="4">
        <f t="shared" si="36"/>
        <v>24.848651168958554</v>
      </c>
      <c r="AI36" s="4">
        <f t="shared" si="37"/>
        <v>30.600221208594519</v>
      </c>
      <c r="AJ36" s="4">
        <f t="shared" si="55"/>
        <v>24.848651168958554</v>
      </c>
      <c r="AK36" s="4">
        <f t="shared" si="56"/>
        <v>30.600221208594519</v>
      </c>
      <c r="AL36" s="4"/>
      <c r="AM36" s="4"/>
      <c r="AN36" s="4">
        <f t="shared" si="39"/>
        <v>8.7367828040367073</v>
      </c>
      <c r="AO36" s="4">
        <f t="shared" si="40"/>
        <v>20.344875068627459</v>
      </c>
      <c r="AP36" s="4">
        <f t="shared" si="41"/>
        <v>-9.0554617997835862</v>
      </c>
      <c r="AQ36" s="4">
        <f t="shared" si="42"/>
        <v>-21.099111418452026</v>
      </c>
      <c r="AR36" s="4">
        <f t="shared" si="43"/>
        <v>12.261059143439041</v>
      </c>
      <c r="AS36" s="4">
        <f t="shared" si="44"/>
        <v>73.21467350234596</v>
      </c>
      <c r="AT36" s="4">
        <f t="shared" si="45"/>
        <v>-15.203934537437476</v>
      </c>
      <c r="AU36" s="4">
        <f t="shared" si="46"/>
        <v>-15.203934537437476</v>
      </c>
      <c r="AV36" s="4">
        <f t="shared" si="47"/>
        <v>12.261059143439041</v>
      </c>
      <c r="AW36" s="4">
        <f t="shared" si="48"/>
        <v>73.21467350234596</v>
      </c>
      <c r="AX36" s="4">
        <f t="shared" si="49"/>
        <v>5.8667439743564529</v>
      </c>
      <c r="AY36" s="4">
        <f t="shared" si="50"/>
        <v>10.74384907029129</v>
      </c>
      <c r="AZ36" s="4">
        <f t="shared" si="51"/>
        <v>5.8667439743564529</v>
      </c>
      <c r="BA36" s="4">
        <f t="shared" si="52"/>
        <v>10.74384907029129</v>
      </c>
      <c r="BB36" s="4">
        <f t="shared" si="57"/>
        <v>5.8667439743564529</v>
      </c>
      <c r="BC36" s="4">
        <f t="shared" si="58"/>
        <v>10.74384907029129</v>
      </c>
      <c r="BD36" s="4"/>
      <c r="BE36" s="4"/>
      <c r="BF36" s="4">
        <f t="shared" si="0"/>
        <v>6.6363424901123738</v>
      </c>
      <c r="BG36" s="4">
        <f t="shared" si="1"/>
        <v>12.253444157782011</v>
      </c>
      <c r="BH36" s="4">
        <f t="shared" si="2"/>
        <v>6.2162956542977277</v>
      </c>
      <c r="BI36" s="4" t="e">
        <f t="shared" si="25"/>
        <v>#DIV/0!</v>
      </c>
      <c r="BJ36" s="4">
        <f t="shared" si="3"/>
        <v>6.2162956542977277</v>
      </c>
      <c r="BK36" s="4">
        <f t="shared" si="4"/>
        <v>7.5469880534135534</v>
      </c>
      <c r="BL36" s="4">
        <f t="shared" si="5"/>
        <v>7.5469880534135534</v>
      </c>
      <c r="BM36" s="4">
        <f t="shared" si="24"/>
        <v>7.5469880534135534</v>
      </c>
      <c r="BN36" s="4">
        <f t="shared" si="6"/>
        <v>54.250843612663694</v>
      </c>
      <c r="BO36" s="4">
        <f t="shared" si="7"/>
        <v>47.704750033136577</v>
      </c>
      <c r="BP36" s="4">
        <f t="shared" si="8"/>
        <v>18.26712472753653</v>
      </c>
      <c r="BQ36" s="4">
        <f t="shared" si="9"/>
        <v>29.65887731475415</v>
      </c>
      <c r="BR36" s="4">
        <f t="shared" si="10"/>
        <v>27.482031659799777</v>
      </c>
      <c r="BS36" s="4">
        <f t="shared" si="11"/>
        <v>22.636372652109273</v>
      </c>
      <c r="BT36" s="4">
        <f t="shared" si="12"/>
        <v>0</v>
      </c>
      <c r="BU36" s="4">
        <f t="shared" si="13"/>
        <v>0</v>
      </c>
      <c r="BV36" s="4" t="s">
        <v>59</v>
      </c>
      <c r="BW36" s="4" t="s">
        <v>59</v>
      </c>
      <c r="BX36">
        <f t="shared" si="14"/>
        <v>100</v>
      </c>
      <c r="BY36">
        <f t="shared" si="15"/>
        <v>100</v>
      </c>
      <c r="BZ36" t="s">
        <v>59</v>
      </c>
      <c r="CA36" t="s">
        <v>59</v>
      </c>
    </row>
    <row r="37" spans="1:79" x14ac:dyDescent="0.35">
      <c r="A37" s="5">
        <v>35674</v>
      </c>
      <c r="B37" s="18">
        <f>+'[1]Senda Inflación Total'!F521</f>
        <v>18.010000000000002</v>
      </c>
      <c r="C37" s="4">
        <f>+'[1]Senda Inflación Total'!D521</f>
        <v>30.48</v>
      </c>
      <c r="D37" s="10">
        <v>24548.412040000007</v>
      </c>
      <c r="E37" s="10">
        <v>1569.0705199999998</v>
      </c>
      <c r="F37" s="10">
        <v>8156.3477400000011</v>
      </c>
      <c r="G37" s="10">
        <v>959.54499999999996</v>
      </c>
      <c r="H37" s="10">
        <v>12254.175749999999</v>
      </c>
      <c r="I37" s="10">
        <v>758.4744300000001</v>
      </c>
      <c r="L37" s="71">
        <f t="shared" si="16"/>
        <v>12254.175749999999</v>
      </c>
      <c r="M37" s="71">
        <f t="shared" si="17"/>
        <v>758.4744300000001</v>
      </c>
      <c r="N37" s="3">
        <f t="shared" si="18"/>
        <v>44958.935530000002</v>
      </c>
      <c r="O37" s="3">
        <f t="shared" si="19"/>
        <v>3287.08995</v>
      </c>
      <c r="P37" s="74">
        <f t="shared" si="20"/>
        <v>44958.935530000002</v>
      </c>
      <c r="Q37" s="74">
        <f t="shared" si="21"/>
        <v>3287.0899499999996</v>
      </c>
      <c r="R37" s="74">
        <f t="shared" si="22"/>
        <v>44958.935530000002</v>
      </c>
      <c r="S37" s="74">
        <f t="shared" si="23"/>
        <v>3287.08995</v>
      </c>
      <c r="V37" s="4">
        <f t="shared" si="26"/>
        <v>31.252095497725492</v>
      </c>
      <c r="W37" s="4">
        <f t="shared" si="27"/>
        <v>44.112110178189141</v>
      </c>
      <c r="X37" s="4">
        <f t="shared" si="28"/>
        <v>8.6736806327870397</v>
      </c>
      <c r="Y37" s="4">
        <f t="shared" si="29"/>
        <v>-9.7497821657548656</v>
      </c>
      <c r="Z37" s="4">
        <f t="shared" si="30"/>
        <v>31.960146389020593</v>
      </c>
      <c r="AA37" s="4">
        <f t="shared" si="31"/>
        <v>94.674034225747306</v>
      </c>
      <c r="AB37" s="4"/>
      <c r="AC37" s="4"/>
      <c r="AD37" s="4">
        <f t="shared" si="32"/>
        <v>31.960146389020593</v>
      </c>
      <c r="AE37" s="4">
        <f t="shared" si="33"/>
        <v>94.674034225747306</v>
      </c>
      <c r="AF37" s="4">
        <f t="shared" si="34"/>
        <v>26.663154500094606</v>
      </c>
      <c r="AG37" s="4">
        <f t="shared" si="35"/>
        <v>29.331401391994291</v>
      </c>
      <c r="AH37" s="4">
        <f t="shared" si="36"/>
        <v>26.66315450009462</v>
      </c>
      <c r="AI37" s="4">
        <f t="shared" si="37"/>
        <v>29.331401391994291</v>
      </c>
      <c r="AJ37" s="4">
        <f t="shared" si="55"/>
        <v>26.663154500094606</v>
      </c>
      <c r="AK37" s="4">
        <f t="shared" si="56"/>
        <v>29.331401391994291</v>
      </c>
      <c r="AL37" s="4"/>
      <c r="AM37" s="4"/>
      <c r="AN37" s="4">
        <f t="shared" si="39"/>
        <v>11.221163882489193</v>
      </c>
      <c r="AO37" s="4">
        <f t="shared" si="40"/>
        <v>22.118557900338232</v>
      </c>
      <c r="AP37" s="4">
        <f t="shared" si="41"/>
        <v>-7.9114645938589518</v>
      </c>
      <c r="AQ37" s="4">
        <f t="shared" si="42"/>
        <v>-23.523245628128848</v>
      </c>
      <c r="AR37" s="4">
        <f t="shared" si="43"/>
        <v>11.821156163901875</v>
      </c>
      <c r="AS37" s="4">
        <f t="shared" si="44"/>
        <v>64.964015105285426</v>
      </c>
      <c r="AT37" s="4">
        <f t="shared" si="45"/>
        <v>-15.261418523853905</v>
      </c>
      <c r="AU37" s="4">
        <f t="shared" si="46"/>
        <v>-15.261418523853905</v>
      </c>
      <c r="AV37" s="4">
        <f t="shared" si="47"/>
        <v>11.821156163901875</v>
      </c>
      <c r="AW37" s="4">
        <f t="shared" si="48"/>
        <v>64.964015105285426</v>
      </c>
      <c r="AX37" s="4">
        <f t="shared" si="49"/>
        <v>7.3325603763194636</v>
      </c>
      <c r="AY37" s="4">
        <f t="shared" si="50"/>
        <v>9.5935949427966136</v>
      </c>
      <c r="AZ37" s="4">
        <f t="shared" si="51"/>
        <v>7.332560376319492</v>
      </c>
      <c r="BA37" s="4">
        <f t="shared" si="52"/>
        <v>9.5935949427966136</v>
      </c>
      <c r="BB37" s="4">
        <f t="shared" si="57"/>
        <v>7.3325603763194636</v>
      </c>
      <c r="BC37" s="4">
        <f t="shared" si="58"/>
        <v>9.5935949427966136</v>
      </c>
      <c r="BD37" s="4"/>
      <c r="BE37" s="4"/>
      <c r="BF37" s="4">
        <f t="shared" si="0"/>
        <v>6.3917393819335588</v>
      </c>
      <c r="BG37" s="4">
        <f t="shared" si="1"/>
        <v>11.764395420443414</v>
      </c>
      <c r="BH37" s="4">
        <f t="shared" si="2"/>
        <v>6.1895181322170947</v>
      </c>
      <c r="BI37" s="4" t="e">
        <f t="shared" si="25"/>
        <v>#DIV/0!</v>
      </c>
      <c r="BJ37" s="4">
        <f t="shared" si="3"/>
        <v>6.1895181322170947</v>
      </c>
      <c r="BK37" s="4">
        <f t="shared" si="4"/>
        <v>7.3113162294658975</v>
      </c>
      <c r="BL37" s="4">
        <f t="shared" si="5"/>
        <v>7.3113162294658975</v>
      </c>
      <c r="BM37" s="4">
        <f t="shared" si="24"/>
        <v>7.3113162294658975</v>
      </c>
      <c r="BN37" s="4">
        <f t="shared" si="6"/>
        <v>54.60185333707345</v>
      </c>
      <c r="BO37" s="4">
        <f t="shared" si="7"/>
        <v>47.734334741889242</v>
      </c>
      <c r="BP37" s="4">
        <f t="shared" si="8"/>
        <v>18.141772361486336</v>
      </c>
      <c r="BQ37" s="4">
        <f t="shared" si="9"/>
        <v>29.191321643023489</v>
      </c>
      <c r="BR37" s="4">
        <f t="shared" si="10"/>
        <v>27.256374301440221</v>
      </c>
      <c r="BS37" s="4">
        <f t="shared" si="11"/>
        <v>23.074343615087262</v>
      </c>
      <c r="BT37" s="4">
        <f t="shared" si="12"/>
        <v>0</v>
      </c>
      <c r="BU37" s="4">
        <f t="shared" si="13"/>
        <v>0</v>
      </c>
      <c r="BV37" s="4" t="s">
        <v>59</v>
      </c>
      <c r="BW37" s="4" t="s">
        <v>59</v>
      </c>
      <c r="BX37">
        <f t="shared" si="14"/>
        <v>100</v>
      </c>
      <c r="BY37">
        <f t="shared" si="15"/>
        <v>100</v>
      </c>
      <c r="BZ37" t="s">
        <v>59</v>
      </c>
      <c r="CA37" t="s">
        <v>59</v>
      </c>
    </row>
    <row r="38" spans="1:79" x14ac:dyDescent="0.35">
      <c r="A38" s="5">
        <v>35704</v>
      </c>
      <c r="B38" s="18">
        <f>+'[1]Senda Inflación Total'!F522</f>
        <v>17.8</v>
      </c>
      <c r="C38" s="4">
        <f>+'[1]Senda Inflación Total'!D522</f>
        <v>30.77</v>
      </c>
      <c r="D38" s="10">
        <v>25270.293470000001</v>
      </c>
      <c r="E38" s="10">
        <v>1562.3387600000003</v>
      </c>
      <c r="F38" s="10">
        <v>8321.3742999999995</v>
      </c>
      <c r="G38" s="10">
        <v>950.91660000000002</v>
      </c>
      <c r="H38" s="10">
        <v>12540.919830000001</v>
      </c>
      <c r="I38" s="10">
        <v>808.11735999999996</v>
      </c>
      <c r="L38" s="71">
        <f t="shared" si="16"/>
        <v>12540.919830000001</v>
      </c>
      <c r="M38" s="71">
        <f t="shared" si="17"/>
        <v>808.11735999999996</v>
      </c>
      <c r="N38" s="3">
        <f t="shared" si="18"/>
        <v>46132.587599999999</v>
      </c>
      <c r="O38" s="3">
        <f t="shared" si="19"/>
        <v>3321.3727200000003</v>
      </c>
      <c r="P38" s="74">
        <f t="shared" si="20"/>
        <v>46132.587599999999</v>
      </c>
      <c r="Q38" s="74">
        <f t="shared" si="21"/>
        <v>3321.3727200000003</v>
      </c>
      <c r="R38" s="74">
        <f t="shared" si="22"/>
        <v>46132.587599999999</v>
      </c>
      <c r="S38" s="74">
        <f t="shared" si="23"/>
        <v>3321.3727200000003</v>
      </c>
      <c r="V38" s="4">
        <f t="shared" si="26"/>
        <v>34.212064644978426</v>
      </c>
      <c r="W38" s="4">
        <f t="shared" si="27"/>
        <v>31.137780587535588</v>
      </c>
      <c r="X38" s="4">
        <f t="shared" si="28"/>
        <v>11.010833212128702</v>
      </c>
      <c r="Y38" s="4">
        <f t="shared" si="29"/>
        <v>-12.564705149361643</v>
      </c>
      <c r="Z38" s="4">
        <f t="shared" si="30"/>
        <v>32.342715900209384</v>
      </c>
      <c r="AA38" s="4">
        <f t="shared" si="31"/>
        <v>97.080135534372744</v>
      </c>
      <c r="AB38" s="4"/>
      <c r="AC38" s="4"/>
      <c r="AD38" s="4">
        <f t="shared" si="32"/>
        <v>32.342715900209384</v>
      </c>
      <c r="AE38" s="4">
        <f t="shared" si="33"/>
        <v>97.080135534372744</v>
      </c>
      <c r="AF38" s="4">
        <f t="shared" si="34"/>
        <v>28.85936310285561</v>
      </c>
      <c r="AG38" s="4">
        <f t="shared" si="35"/>
        <v>23.517798233837922</v>
      </c>
      <c r="AH38" s="4">
        <f t="shared" si="36"/>
        <v>28.85936310285561</v>
      </c>
      <c r="AI38" s="4">
        <f t="shared" si="37"/>
        <v>23.517798233837922</v>
      </c>
      <c r="AJ38" s="4">
        <f t="shared" si="55"/>
        <v>28.85936310285561</v>
      </c>
      <c r="AK38" s="4">
        <f t="shared" si="56"/>
        <v>23.517798233837922</v>
      </c>
      <c r="AL38" s="4"/>
      <c r="AM38" s="4"/>
      <c r="AN38" s="4">
        <f t="shared" si="39"/>
        <v>13.932143162120923</v>
      </c>
      <c r="AO38" s="4">
        <f t="shared" si="40"/>
        <v>11.322394386702527</v>
      </c>
      <c r="AP38" s="4">
        <f t="shared" si="41"/>
        <v>-5.763299480366129</v>
      </c>
      <c r="AQ38" s="4">
        <f t="shared" si="42"/>
        <v>-25.776489940035347</v>
      </c>
      <c r="AR38" s="4">
        <f t="shared" si="43"/>
        <v>12.345259677597099</v>
      </c>
      <c r="AS38" s="4">
        <f t="shared" si="44"/>
        <v>67.300624392506592</v>
      </c>
      <c r="AT38" s="4">
        <f t="shared" si="45"/>
        <v>-15.11035653650255</v>
      </c>
      <c r="AU38" s="4">
        <f t="shared" si="46"/>
        <v>-15.11035653650255</v>
      </c>
      <c r="AV38" s="4">
        <f t="shared" si="47"/>
        <v>12.345259677597099</v>
      </c>
      <c r="AW38" s="4">
        <f t="shared" si="48"/>
        <v>67.300624392506592</v>
      </c>
      <c r="AX38" s="4">
        <f t="shared" si="49"/>
        <v>9.3882539073477176</v>
      </c>
      <c r="AY38" s="4">
        <f t="shared" si="50"/>
        <v>4.8538185346671696</v>
      </c>
      <c r="AZ38" s="4">
        <f t="shared" si="51"/>
        <v>9.3882539073477176</v>
      </c>
      <c r="BA38" s="4">
        <f t="shared" si="52"/>
        <v>4.8538185346671696</v>
      </c>
      <c r="BB38" s="4">
        <f t="shared" si="57"/>
        <v>9.3882539073477176</v>
      </c>
      <c r="BC38" s="4">
        <f t="shared" si="58"/>
        <v>4.8538185346671696</v>
      </c>
      <c r="BD38" s="4"/>
      <c r="BE38" s="4"/>
      <c r="BF38" s="4">
        <f t="shared" si="0"/>
        <v>6.1825113422396685</v>
      </c>
      <c r="BG38" s="4">
        <f t="shared" si="1"/>
        <v>11.42739847671556</v>
      </c>
      <c r="BH38" s="4">
        <f t="shared" si="2"/>
        <v>6.4438443986129839</v>
      </c>
      <c r="BI38" s="4" t="e">
        <f t="shared" si="25"/>
        <v>#DIV/0!</v>
      </c>
      <c r="BJ38" s="4">
        <f t="shared" si="3"/>
        <v>6.4438443986129839</v>
      </c>
      <c r="BK38" s="4">
        <f t="shared" si="4"/>
        <v>7.1996237210851799</v>
      </c>
      <c r="BL38" s="4">
        <f t="shared" si="5"/>
        <v>7.1996237210851799</v>
      </c>
      <c r="BM38" s="4">
        <f t="shared" si="24"/>
        <v>7.1996237210851799</v>
      </c>
      <c r="BN38" s="4">
        <f t="shared" si="6"/>
        <v>54.777533159661743</v>
      </c>
      <c r="BO38" s="4">
        <f t="shared" si="7"/>
        <v>47.038947197711678</v>
      </c>
      <c r="BP38" s="4">
        <f t="shared" si="8"/>
        <v>18.037952633725666</v>
      </c>
      <c r="BQ38" s="4">
        <f t="shared" si="9"/>
        <v>28.630228527920227</v>
      </c>
      <c r="BR38" s="4">
        <f t="shared" si="10"/>
        <v>27.184514206612597</v>
      </c>
      <c r="BS38" s="4">
        <f t="shared" si="11"/>
        <v>24.330824274368094</v>
      </c>
      <c r="BT38" s="4">
        <f t="shared" si="12"/>
        <v>0</v>
      </c>
      <c r="BU38" s="4">
        <f t="shared" si="13"/>
        <v>0</v>
      </c>
      <c r="BV38" s="4" t="s">
        <v>59</v>
      </c>
      <c r="BW38" s="4" t="s">
        <v>59</v>
      </c>
      <c r="BX38">
        <f t="shared" si="14"/>
        <v>100</v>
      </c>
      <c r="BY38">
        <f t="shared" si="15"/>
        <v>100</v>
      </c>
      <c r="BZ38" t="s">
        <v>59</v>
      </c>
      <c r="CA38" t="s">
        <v>59</v>
      </c>
    </row>
    <row r="39" spans="1:79" x14ac:dyDescent="0.35">
      <c r="A39" s="5">
        <v>35735</v>
      </c>
      <c r="B39" s="18">
        <f>+'[1]Senda Inflación Total'!F523</f>
        <v>17.809999999999999</v>
      </c>
      <c r="C39" s="4">
        <f>+'[1]Senda Inflación Total'!D523</f>
        <v>31.02</v>
      </c>
      <c r="D39" s="10">
        <v>25916.285310000003</v>
      </c>
      <c r="E39" s="10">
        <v>1613.2790699999998</v>
      </c>
      <c r="F39" s="10">
        <v>8551.3068400000011</v>
      </c>
      <c r="G39" s="10">
        <v>1020.07755</v>
      </c>
      <c r="H39" s="10">
        <v>12853.508180000003</v>
      </c>
      <c r="I39" s="10">
        <v>831.37219000000005</v>
      </c>
      <c r="L39" s="71">
        <f t="shared" si="16"/>
        <v>12853.508180000003</v>
      </c>
      <c r="M39" s="71">
        <f t="shared" si="17"/>
        <v>831.37219000000005</v>
      </c>
      <c r="N39" s="3">
        <f t="shared" si="18"/>
        <v>47321.100330000008</v>
      </c>
      <c r="O39" s="3">
        <f t="shared" si="19"/>
        <v>3464.7288099999996</v>
      </c>
      <c r="P39" s="74">
        <f t="shared" si="20"/>
        <v>47321.100330000001</v>
      </c>
      <c r="Q39" s="74">
        <f t="shared" si="21"/>
        <v>3464.7288099999996</v>
      </c>
      <c r="R39" s="74">
        <f t="shared" si="22"/>
        <v>47321.100330000008</v>
      </c>
      <c r="S39" s="74">
        <f t="shared" si="23"/>
        <v>3464.7288099999996</v>
      </c>
      <c r="V39" s="4">
        <f t="shared" si="26"/>
        <v>33.003407171987533</v>
      </c>
      <c r="W39" s="4">
        <f t="shared" si="27"/>
        <v>28.682914834973928</v>
      </c>
      <c r="X39" s="4">
        <f t="shared" si="28"/>
        <v>15.778327841321669</v>
      </c>
      <c r="Y39" s="4">
        <f t="shared" si="29"/>
        <v>-7.2882601668826368</v>
      </c>
      <c r="Z39" s="4">
        <f t="shared" si="30"/>
        <v>32.087505111508847</v>
      </c>
      <c r="AA39" s="4">
        <f t="shared" si="31"/>
        <v>87.244010868443809</v>
      </c>
      <c r="AB39" s="4"/>
      <c r="AC39" s="4"/>
      <c r="AD39" s="4">
        <f t="shared" si="32"/>
        <v>32.087505111508847</v>
      </c>
      <c r="AE39" s="4">
        <f t="shared" si="33"/>
        <v>87.244010868443809</v>
      </c>
      <c r="AF39" s="4">
        <f t="shared" si="34"/>
        <v>29.284091632264165</v>
      </c>
      <c r="AG39" s="4">
        <f t="shared" si="35"/>
        <v>23.830615908247225</v>
      </c>
      <c r="AH39" s="4">
        <f t="shared" si="36"/>
        <v>29.284091632264136</v>
      </c>
      <c r="AI39" s="4">
        <f t="shared" si="37"/>
        <v>23.830615908247196</v>
      </c>
      <c r="AJ39" s="4">
        <f t="shared" si="55"/>
        <v>29.284091632264165</v>
      </c>
      <c r="AK39" s="4">
        <f t="shared" si="56"/>
        <v>23.830615908247225</v>
      </c>
      <c r="AL39" s="4"/>
      <c r="AM39" s="4"/>
      <c r="AN39" s="4">
        <f t="shared" si="39"/>
        <v>12.896534396050868</v>
      </c>
      <c r="AO39" s="4">
        <f t="shared" si="40"/>
        <v>9.2291951744112737</v>
      </c>
      <c r="AP39" s="4">
        <f t="shared" si="41"/>
        <v>-1.7245328568698142</v>
      </c>
      <c r="AQ39" s="4">
        <f t="shared" si="42"/>
        <v>-21.304015080963111</v>
      </c>
      <c r="AR39" s="4">
        <f t="shared" si="43"/>
        <v>12.119094399039838</v>
      </c>
      <c r="AS39" s="4">
        <f t="shared" si="44"/>
        <v>58.93728110384842</v>
      </c>
      <c r="AT39" s="4">
        <f t="shared" si="45"/>
        <v>-15.117562176385704</v>
      </c>
      <c r="AU39" s="4">
        <f t="shared" si="46"/>
        <v>-15.117562176385704</v>
      </c>
      <c r="AV39" s="4">
        <f t="shared" si="47"/>
        <v>12.119094399039838</v>
      </c>
      <c r="AW39" s="4">
        <f t="shared" si="48"/>
        <v>58.93728110384842</v>
      </c>
      <c r="AX39" s="4">
        <f t="shared" si="49"/>
        <v>9.7394886955811728</v>
      </c>
      <c r="AY39" s="4">
        <f t="shared" si="50"/>
        <v>5.1104455549165806</v>
      </c>
      <c r="AZ39" s="4">
        <f t="shared" si="51"/>
        <v>9.7394886955811444</v>
      </c>
      <c r="BA39" s="4">
        <f t="shared" si="52"/>
        <v>5.1104455549165806</v>
      </c>
      <c r="BB39" s="4">
        <f t="shared" si="57"/>
        <v>9.7394886955811728</v>
      </c>
      <c r="BC39" s="4">
        <f t="shared" si="58"/>
        <v>5.1104455549165806</v>
      </c>
      <c r="BD39" s="4"/>
      <c r="BE39" s="4"/>
      <c r="BF39" s="4">
        <f t="shared" si="0"/>
        <v>6.2249626082697258</v>
      </c>
      <c r="BG39" s="4">
        <f t="shared" si="1"/>
        <v>11.92890828368404</v>
      </c>
      <c r="BH39" s="4">
        <f t="shared" si="2"/>
        <v>6.4680566453725943</v>
      </c>
      <c r="BI39" s="4" t="e">
        <f t="shared" si="25"/>
        <v>#DIV/0!</v>
      </c>
      <c r="BJ39" s="4">
        <f t="shared" si="3"/>
        <v>6.4680566453725943</v>
      </c>
      <c r="BK39" s="4">
        <f t="shared" si="4"/>
        <v>7.3217418568846684</v>
      </c>
      <c r="BL39" s="4">
        <f t="shared" si="5"/>
        <v>7.3217418568846702</v>
      </c>
      <c r="BM39" s="4">
        <f t="shared" si="24"/>
        <v>7.3217418568846684</v>
      </c>
      <c r="BN39" s="4">
        <f t="shared" si="6"/>
        <v>54.766869597852398</v>
      </c>
      <c r="BO39" s="4">
        <f t="shared" si="7"/>
        <v>46.562924790641844</v>
      </c>
      <c r="BP39" s="4">
        <f t="shared" si="8"/>
        <v>18.070811499238861</v>
      </c>
      <c r="BQ39" s="4">
        <f t="shared" si="9"/>
        <v>29.441771807820079</v>
      </c>
      <c r="BR39" s="4">
        <f t="shared" si="10"/>
        <v>27.162318902908737</v>
      </c>
      <c r="BS39" s="4">
        <f t="shared" si="11"/>
        <v>23.995303401538088</v>
      </c>
      <c r="BT39" s="4">
        <f t="shared" si="12"/>
        <v>0</v>
      </c>
      <c r="BU39" s="4">
        <f t="shared" si="13"/>
        <v>0</v>
      </c>
      <c r="BV39" s="4" t="s">
        <v>59</v>
      </c>
      <c r="BW39" s="4" t="s">
        <v>59</v>
      </c>
      <c r="BX39">
        <f t="shared" si="14"/>
        <v>100</v>
      </c>
      <c r="BY39">
        <f t="shared" si="15"/>
        <v>100</v>
      </c>
      <c r="BZ39" t="s">
        <v>59</v>
      </c>
      <c r="CA39" t="s">
        <v>59</v>
      </c>
    </row>
    <row r="40" spans="1:79" x14ac:dyDescent="0.35">
      <c r="A40" s="5">
        <v>35765</v>
      </c>
      <c r="B40" s="18">
        <f>+'[1]Senda Inflación Total'!F524</f>
        <v>17.68</v>
      </c>
      <c r="C40" s="4">
        <f>+'[1]Senda Inflación Total'!D524</f>
        <v>31.21</v>
      </c>
      <c r="D40" s="10">
        <v>26517.463409999993</v>
      </c>
      <c r="E40" s="10">
        <v>1433.2468299999998</v>
      </c>
      <c r="F40" s="10">
        <v>8649.0250299999989</v>
      </c>
      <c r="G40" s="10">
        <v>942.86736999999982</v>
      </c>
      <c r="H40" s="10">
        <v>13219.207410000001</v>
      </c>
      <c r="I40" s="10">
        <v>849.46852000000013</v>
      </c>
      <c r="L40" s="71">
        <f t="shared" si="16"/>
        <v>13219.207410000001</v>
      </c>
      <c r="M40" s="71">
        <f t="shared" si="17"/>
        <v>849.46852000000013</v>
      </c>
      <c r="N40" s="3">
        <f t="shared" si="18"/>
        <v>48385.695849999996</v>
      </c>
      <c r="O40" s="3">
        <f t="shared" si="19"/>
        <v>3225.5827199999994</v>
      </c>
      <c r="P40" s="74">
        <f t="shared" si="20"/>
        <v>48385.695849999989</v>
      </c>
      <c r="Q40" s="74">
        <f t="shared" si="21"/>
        <v>3225.5827199999994</v>
      </c>
      <c r="R40" s="74">
        <f t="shared" si="22"/>
        <v>48385.695849999996</v>
      </c>
      <c r="S40" s="74">
        <f t="shared" si="23"/>
        <v>3225.5827199999994</v>
      </c>
      <c r="V40" s="4">
        <f t="shared" si="26"/>
        <v>26.806879954244138</v>
      </c>
      <c r="W40" s="4">
        <f t="shared" si="27"/>
        <v>20.680677236619303</v>
      </c>
      <c r="X40" s="4">
        <f t="shared" si="28"/>
        <v>27.530012399983377</v>
      </c>
      <c r="Y40" s="4">
        <f t="shared" si="29"/>
        <v>7.1961117559446564</v>
      </c>
      <c r="Z40" s="4">
        <f t="shared" si="30"/>
        <v>32.495549724326054</v>
      </c>
      <c r="AA40" s="4">
        <f t="shared" si="31"/>
        <v>81.368051731544654</v>
      </c>
      <c r="AB40" s="4"/>
      <c r="AC40" s="4"/>
      <c r="AD40" s="4">
        <f t="shared" si="32"/>
        <v>32.495549724326054</v>
      </c>
      <c r="AE40" s="4">
        <f t="shared" si="33"/>
        <v>81.368051731544654</v>
      </c>
      <c r="AF40" s="4">
        <f t="shared" si="34"/>
        <v>28.443711403823727</v>
      </c>
      <c r="AG40" s="4">
        <f t="shared" si="35"/>
        <v>27.213051305504379</v>
      </c>
      <c r="AH40" s="4">
        <f t="shared" si="36"/>
        <v>28.443711403823698</v>
      </c>
      <c r="AI40" s="4">
        <f t="shared" si="37"/>
        <v>27.213051305504379</v>
      </c>
      <c r="AJ40" s="4">
        <f t="shared" si="55"/>
        <v>28.443711403823727</v>
      </c>
      <c r="AK40" s="4">
        <f t="shared" si="56"/>
        <v>27.213051305504379</v>
      </c>
      <c r="AL40" s="4"/>
      <c r="AM40" s="4"/>
      <c r="AN40" s="4">
        <f t="shared" si="39"/>
        <v>7.7556763717234247</v>
      </c>
      <c r="AO40" s="4">
        <f t="shared" si="40"/>
        <v>2.5498616898532447</v>
      </c>
      <c r="AP40" s="4">
        <f t="shared" si="41"/>
        <v>8.3701668932557567</v>
      </c>
      <c r="AQ40" s="4">
        <f t="shared" si="42"/>
        <v>-8.9088105404957076</v>
      </c>
      <c r="AR40" s="4">
        <f t="shared" si="43"/>
        <v>12.589692151874601</v>
      </c>
      <c r="AS40" s="4">
        <f t="shared" si="44"/>
        <v>54.11969045848457</v>
      </c>
      <c r="AT40" s="4">
        <f t="shared" si="45"/>
        <v>-15.023793337865399</v>
      </c>
      <c r="AU40" s="4">
        <f t="shared" si="46"/>
        <v>-15.023793337865399</v>
      </c>
      <c r="AV40" s="4">
        <f t="shared" si="47"/>
        <v>12.589692151874601</v>
      </c>
      <c r="AW40" s="4">
        <f t="shared" si="48"/>
        <v>54.11969045848457</v>
      </c>
      <c r="AX40" s="4">
        <f t="shared" si="49"/>
        <v>9.1465936470290075</v>
      </c>
      <c r="AY40" s="4">
        <f t="shared" si="50"/>
        <v>8.1008253785727078</v>
      </c>
      <c r="AZ40" s="4">
        <f t="shared" si="51"/>
        <v>9.1465936470289648</v>
      </c>
      <c r="BA40" s="4">
        <f t="shared" si="52"/>
        <v>8.1008253785727078</v>
      </c>
      <c r="BB40" s="4">
        <f t="shared" si="57"/>
        <v>9.1465936470290075</v>
      </c>
      <c r="BC40" s="4">
        <f t="shared" si="58"/>
        <v>8.1008253785727078</v>
      </c>
      <c r="BD40" s="4"/>
      <c r="BE40" s="4"/>
      <c r="BF40" s="4">
        <f t="shared" si="0"/>
        <v>5.4049167819705879</v>
      </c>
      <c r="BG40" s="4">
        <f t="shared" si="1"/>
        <v>10.901429545290608</v>
      </c>
      <c r="BH40" s="4">
        <f t="shared" si="2"/>
        <v>6.4260170345568399</v>
      </c>
      <c r="BI40" s="4" t="e">
        <f t="shared" si="25"/>
        <v>#DIV/0!</v>
      </c>
      <c r="BJ40" s="4">
        <f t="shared" si="3"/>
        <v>6.4260170345568399</v>
      </c>
      <c r="BK40" s="4">
        <f t="shared" si="4"/>
        <v>6.6663972964232974</v>
      </c>
      <c r="BL40" s="4">
        <f t="shared" si="5"/>
        <v>6.6663972964232983</v>
      </c>
      <c r="BM40" s="4">
        <f t="shared" si="24"/>
        <v>6.6663972964232974</v>
      </c>
      <c r="BN40" s="4">
        <f t="shared" si="6"/>
        <v>54.80434443312857</v>
      </c>
      <c r="BO40" s="4">
        <f t="shared" si="7"/>
        <v>44.43373351156842</v>
      </c>
      <c r="BP40" s="4">
        <f t="shared" si="8"/>
        <v>17.87516925831294</v>
      </c>
      <c r="BQ40" s="4">
        <f t="shared" si="9"/>
        <v>29.230915832783232</v>
      </c>
      <c r="BR40" s="4">
        <f t="shared" si="10"/>
        <v>27.32048630855849</v>
      </c>
      <c r="BS40" s="4">
        <f t="shared" si="11"/>
        <v>26.335350655648359</v>
      </c>
      <c r="BT40" s="4">
        <f t="shared" si="12"/>
        <v>0</v>
      </c>
      <c r="BU40" s="4">
        <f t="shared" si="13"/>
        <v>0</v>
      </c>
      <c r="BV40" s="4" t="s">
        <v>59</v>
      </c>
      <c r="BW40" s="4" t="s">
        <v>59</v>
      </c>
      <c r="BX40">
        <f t="shared" si="14"/>
        <v>100</v>
      </c>
      <c r="BY40">
        <f t="shared" si="15"/>
        <v>100</v>
      </c>
      <c r="BZ40" t="s">
        <v>59</v>
      </c>
      <c r="CA40" t="s">
        <v>59</v>
      </c>
    </row>
    <row r="41" spans="1:79" x14ac:dyDescent="0.35">
      <c r="A41" s="5">
        <v>35796</v>
      </c>
      <c r="B41" s="18">
        <f>+'[1]Senda Inflación Total'!F525</f>
        <v>17.84</v>
      </c>
      <c r="C41" s="4">
        <f>+'[1]Senda Inflación Total'!D525</f>
        <v>31.77</v>
      </c>
      <c r="D41" s="10">
        <v>25467.34893</v>
      </c>
      <c r="E41" s="10">
        <v>1515.5727300000001</v>
      </c>
      <c r="F41" s="10">
        <v>8460.9481099999994</v>
      </c>
      <c r="G41" s="10">
        <v>956.85044000000005</v>
      </c>
      <c r="H41" s="10">
        <v>13486.578740000001</v>
      </c>
      <c r="I41" s="10">
        <v>896.38633000000004</v>
      </c>
      <c r="L41" s="71">
        <f t="shared" si="16"/>
        <v>13486.578740000001</v>
      </c>
      <c r="M41" s="71">
        <f t="shared" si="17"/>
        <v>896.38633000000004</v>
      </c>
      <c r="N41" s="3">
        <f t="shared" si="18"/>
        <v>47414.875780000002</v>
      </c>
      <c r="O41" s="3">
        <f t="shared" si="19"/>
        <v>3368.8095000000003</v>
      </c>
      <c r="P41" s="74">
        <f t="shared" si="20"/>
        <v>47414.875780000002</v>
      </c>
      <c r="Q41" s="74">
        <f t="shared" si="21"/>
        <v>3368.8095000000003</v>
      </c>
      <c r="R41" s="74">
        <f t="shared" si="22"/>
        <v>47414.875780000002</v>
      </c>
      <c r="S41" s="74">
        <f t="shared" si="23"/>
        <v>3368.8095000000003</v>
      </c>
      <c r="V41" s="4">
        <f t="shared" si="26"/>
        <v>20.829955028577032</v>
      </c>
      <c r="W41" s="4">
        <f t="shared" si="27"/>
        <v>10.615028361302976</v>
      </c>
      <c r="X41" s="4">
        <f t="shared" si="28"/>
        <v>21.078219505199442</v>
      </c>
      <c r="Y41" s="4">
        <f t="shared" si="29"/>
        <v>8.7858757172562179</v>
      </c>
      <c r="Z41" s="4">
        <f t="shared" si="30"/>
        <v>32.173040712766351</v>
      </c>
      <c r="AA41" s="4">
        <f t="shared" si="31"/>
        <v>76.505122438315681</v>
      </c>
      <c r="AB41" s="4"/>
      <c r="AC41" s="4"/>
      <c r="AD41" s="4">
        <f t="shared" si="32"/>
        <v>32.173040712766351</v>
      </c>
      <c r="AE41" s="4">
        <f t="shared" si="33"/>
        <v>76.505122438315681</v>
      </c>
      <c r="AF41" s="4">
        <f t="shared" si="34"/>
        <v>23.899735307322771</v>
      </c>
      <c r="AG41" s="4">
        <f t="shared" si="35"/>
        <v>22.16640902989117</v>
      </c>
      <c r="AH41" s="4">
        <f t="shared" si="36"/>
        <v>23.899735307322771</v>
      </c>
      <c r="AI41" s="4">
        <f t="shared" si="37"/>
        <v>22.16640902989117</v>
      </c>
      <c r="AJ41" s="4">
        <f t="shared" si="55"/>
        <v>23.899735307322771</v>
      </c>
      <c r="AK41" s="4">
        <f t="shared" si="56"/>
        <v>22.16640902989117</v>
      </c>
      <c r="AL41" s="4"/>
      <c r="AM41" s="4"/>
      <c r="AN41" s="4">
        <f t="shared" si="39"/>
        <v>2.5373006013043522</v>
      </c>
      <c r="AO41" s="4">
        <f t="shared" si="40"/>
        <v>-6.1311707728250298</v>
      </c>
      <c r="AP41" s="4">
        <f t="shared" si="41"/>
        <v>2.7479798923959891</v>
      </c>
      <c r="AQ41" s="4">
        <f t="shared" si="42"/>
        <v>-7.6834048563677584</v>
      </c>
      <c r="AR41" s="4">
        <f t="shared" si="43"/>
        <v>12.163137061071239</v>
      </c>
      <c r="AS41" s="4">
        <f t="shared" si="44"/>
        <v>49.783708790152474</v>
      </c>
      <c r="AT41" s="4">
        <f t="shared" si="45"/>
        <v>-15.139171758316351</v>
      </c>
      <c r="AU41" s="4">
        <f t="shared" si="46"/>
        <v>-15.139171758316351</v>
      </c>
      <c r="AV41" s="4">
        <f t="shared" si="47"/>
        <v>12.163137061071239</v>
      </c>
      <c r="AW41" s="4">
        <f t="shared" si="48"/>
        <v>49.783708790152474</v>
      </c>
      <c r="AX41" s="4">
        <f t="shared" si="49"/>
        <v>5.1423415710478508</v>
      </c>
      <c r="AY41" s="4">
        <f t="shared" si="50"/>
        <v>3.6714265358886564</v>
      </c>
      <c r="AZ41" s="4">
        <f t="shared" si="51"/>
        <v>5.1423415710478508</v>
      </c>
      <c r="BA41" s="4">
        <f t="shared" si="52"/>
        <v>3.6714265358886564</v>
      </c>
      <c r="BB41" s="4">
        <f t="shared" si="57"/>
        <v>5.1423415710478508</v>
      </c>
      <c r="BC41" s="4">
        <f t="shared" si="58"/>
        <v>3.6714265358886564</v>
      </c>
      <c r="BD41" s="4"/>
      <c r="BE41" s="4"/>
      <c r="BF41" s="4">
        <f t="shared" si="0"/>
        <v>5.9510423882977763</v>
      </c>
      <c r="BG41" s="4">
        <f t="shared" si="1"/>
        <v>11.309021489791411</v>
      </c>
      <c r="BH41" s="4">
        <f t="shared" si="2"/>
        <v>6.6465064808571315</v>
      </c>
      <c r="BI41" s="4" t="e">
        <f t="shared" si="25"/>
        <v>#DIV/0!</v>
      </c>
      <c r="BJ41" s="4">
        <f t="shared" si="3"/>
        <v>6.6465064808571315</v>
      </c>
      <c r="BK41" s="4">
        <f t="shared" si="4"/>
        <v>7.1049632516826984</v>
      </c>
      <c r="BL41" s="4">
        <f t="shared" si="5"/>
        <v>7.1049632516826984</v>
      </c>
      <c r="BM41" s="4">
        <f t="shared" si="24"/>
        <v>7.1049632516826984</v>
      </c>
      <c r="BN41" s="4">
        <f t="shared" si="6"/>
        <v>53.711727619335761</v>
      </c>
      <c r="BO41" s="4">
        <f t="shared" si="7"/>
        <v>44.988377348140347</v>
      </c>
      <c r="BP41" s="4">
        <f t="shared" si="8"/>
        <v>17.844501268458242</v>
      </c>
      <c r="BQ41" s="4">
        <f t="shared" si="9"/>
        <v>28.403221969066518</v>
      </c>
      <c r="BR41" s="4">
        <f t="shared" si="10"/>
        <v>28.443771112206001</v>
      </c>
      <c r="BS41" s="4">
        <f t="shared" si="11"/>
        <v>26.608400682793132</v>
      </c>
      <c r="BT41" s="4">
        <f t="shared" si="12"/>
        <v>0</v>
      </c>
      <c r="BU41" s="4">
        <f t="shared" si="13"/>
        <v>0</v>
      </c>
      <c r="BV41" s="4" t="s">
        <v>59</v>
      </c>
      <c r="BW41" s="4" t="s">
        <v>59</v>
      </c>
      <c r="BX41">
        <f t="shared" si="14"/>
        <v>100</v>
      </c>
      <c r="BY41">
        <f t="shared" si="15"/>
        <v>100</v>
      </c>
      <c r="BZ41" t="s">
        <v>59</v>
      </c>
      <c r="CA41" t="s">
        <v>59</v>
      </c>
    </row>
    <row r="42" spans="1:79" x14ac:dyDescent="0.35">
      <c r="A42" s="5">
        <v>35827</v>
      </c>
      <c r="B42" s="18">
        <f>+'[1]Senda Inflación Total'!F526</f>
        <v>18.03</v>
      </c>
      <c r="C42" s="4">
        <f>+'[1]Senda Inflación Total'!D526</f>
        <v>32.81</v>
      </c>
      <c r="D42" s="10">
        <v>26886.718509999999</v>
      </c>
      <c r="E42" s="10">
        <v>1670.7597599999999</v>
      </c>
      <c r="F42" s="10">
        <v>9189.9727500000008</v>
      </c>
      <c r="G42" s="10">
        <v>1071.95415</v>
      </c>
      <c r="H42" s="10">
        <v>13815.611949999999</v>
      </c>
      <c r="I42" s="10">
        <v>947.36927999999989</v>
      </c>
      <c r="L42" s="71">
        <f t="shared" si="16"/>
        <v>13815.611949999999</v>
      </c>
      <c r="M42" s="71">
        <f t="shared" si="17"/>
        <v>947.36927999999989</v>
      </c>
      <c r="N42" s="3">
        <f t="shared" si="18"/>
        <v>49892.303209999998</v>
      </c>
      <c r="O42" s="3">
        <f t="shared" si="19"/>
        <v>3690.0831899999998</v>
      </c>
      <c r="P42" s="74">
        <f t="shared" si="20"/>
        <v>49892.303209999998</v>
      </c>
      <c r="Q42" s="74">
        <f t="shared" si="21"/>
        <v>3690.0831899999998</v>
      </c>
      <c r="R42" s="74">
        <f t="shared" si="22"/>
        <v>49892.303209999998</v>
      </c>
      <c r="S42" s="74">
        <f t="shared" si="23"/>
        <v>3690.0831899999998</v>
      </c>
      <c r="V42" s="4">
        <f t="shared" si="26"/>
        <v>25.724074453565422</v>
      </c>
      <c r="W42" s="4">
        <f t="shared" si="27"/>
        <v>21.026023184748993</v>
      </c>
      <c r="X42" s="4">
        <f t="shared" si="28"/>
        <v>28.251895234045975</v>
      </c>
      <c r="Y42" s="4">
        <f t="shared" si="29"/>
        <v>9.6449837130855087</v>
      </c>
      <c r="Z42" s="4">
        <f t="shared" si="30"/>
        <v>32.612701693401164</v>
      </c>
      <c r="AA42" s="4">
        <f t="shared" si="31"/>
        <v>77.184084410736261</v>
      </c>
      <c r="AB42" s="4"/>
      <c r="AC42" s="4"/>
      <c r="AD42" s="4">
        <f t="shared" si="32"/>
        <v>32.612701693401164</v>
      </c>
      <c r="AE42" s="4">
        <f t="shared" si="33"/>
        <v>77.184084410736261</v>
      </c>
      <c r="AF42" s="4">
        <f t="shared" si="34"/>
        <v>28.03049521181714</v>
      </c>
      <c r="AG42" s="4">
        <f t="shared" si="35"/>
        <v>27.559355607893423</v>
      </c>
      <c r="AH42" s="4">
        <f t="shared" si="36"/>
        <v>28.03049521181714</v>
      </c>
      <c r="AI42" s="4">
        <f t="shared" si="37"/>
        <v>27.559355607893423</v>
      </c>
      <c r="AJ42" s="4">
        <f t="shared" si="55"/>
        <v>28.03049521181714</v>
      </c>
      <c r="AK42" s="4">
        <f t="shared" si="56"/>
        <v>27.559355607893423</v>
      </c>
      <c r="AL42" s="4"/>
      <c r="AM42" s="4"/>
      <c r="AN42" s="4">
        <f t="shared" si="39"/>
        <v>6.5187447713000353</v>
      </c>
      <c r="AO42" s="4">
        <f t="shared" si="40"/>
        <v>2.5383573538498894</v>
      </c>
      <c r="AP42" s="4">
        <f t="shared" si="41"/>
        <v>8.6604212776802569</v>
      </c>
      <c r="AQ42" s="4">
        <f t="shared" si="42"/>
        <v>-7.104139868605003</v>
      </c>
      <c r="AR42" s="4">
        <f t="shared" si="43"/>
        <v>12.355080651869173</v>
      </c>
      <c r="AS42" s="4">
        <f t="shared" si="44"/>
        <v>50.117838185830976</v>
      </c>
      <c r="AT42" s="4">
        <f t="shared" si="45"/>
        <v>-15.275777344742863</v>
      </c>
      <c r="AU42" s="4">
        <f t="shared" si="46"/>
        <v>-15.275777344742863</v>
      </c>
      <c r="AV42" s="4">
        <f t="shared" si="47"/>
        <v>12.355080651869173</v>
      </c>
      <c r="AW42" s="4">
        <f t="shared" si="48"/>
        <v>50.117838185830976</v>
      </c>
      <c r="AX42" s="4">
        <f t="shared" si="49"/>
        <v>8.4728418298882957</v>
      </c>
      <c r="AY42" s="4">
        <f t="shared" si="50"/>
        <v>8.0736724628428789</v>
      </c>
      <c r="AZ42" s="4">
        <f t="shared" si="51"/>
        <v>8.4728418298882957</v>
      </c>
      <c r="BA42" s="4">
        <f t="shared" si="52"/>
        <v>8.0736724628428789</v>
      </c>
      <c r="BB42" s="4">
        <f t="shared" si="57"/>
        <v>8.4728418298882957</v>
      </c>
      <c r="BC42" s="4">
        <f t="shared" si="58"/>
        <v>8.0736724628428789</v>
      </c>
      <c r="BD42" s="4"/>
      <c r="BE42" s="4"/>
      <c r="BF42" s="4">
        <f t="shared" si="0"/>
        <v>6.21407093386496</v>
      </c>
      <c r="BG42" s="4">
        <f t="shared" si="1"/>
        <v>11.664388776343216</v>
      </c>
      <c r="BH42" s="4">
        <f t="shared" si="2"/>
        <v>6.8572371852120524</v>
      </c>
      <c r="BI42" s="4" t="e">
        <f t="shared" si="25"/>
        <v>#DIV/0!</v>
      </c>
      <c r="BJ42" s="4">
        <f t="shared" si="3"/>
        <v>6.8572371852120524</v>
      </c>
      <c r="BK42" s="4">
        <f t="shared" si="4"/>
        <v>7.3960970983203476</v>
      </c>
      <c r="BL42" s="4">
        <f t="shared" si="5"/>
        <v>7.3960970983203476</v>
      </c>
      <c r="BM42" s="4">
        <f t="shared" si="24"/>
        <v>7.3960970983203476</v>
      </c>
      <c r="BN42" s="4">
        <f t="shared" si="6"/>
        <v>53.889511568211276</v>
      </c>
      <c r="BO42" s="4">
        <f t="shared" si="7"/>
        <v>45.277021518856323</v>
      </c>
      <c r="BP42" s="4">
        <f t="shared" si="8"/>
        <v>18.419620179326657</v>
      </c>
      <c r="BQ42" s="4">
        <f t="shared" si="9"/>
        <v>29.049593052670446</v>
      </c>
      <c r="BR42" s="4">
        <f t="shared" si="10"/>
        <v>27.69086825246206</v>
      </c>
      <c r="BS42" s="4">
        <f t="shared" si="11"/>
        <v>25.673385428473221</v>
      </c>
      <c r="BT42" s="4">
        <f t="shared" si="12"/>
        <v>0</v>
      </c>
      <c r="BU42" s="4">
        <f t="shared" si="13"/>
        <v>0</v>
      </c>
      <c r="BV42" s="4" t="s">
        <v>59</v>
      </c>
      <c r="BW42" s="4" t="s">
        <v>59</v>
      </c>
      <c r="BX42">
        <f t="shared" si="14"/>
        <v>100</v>
      </c>
      <c r="BY42">
        <f t="shared" si="15"/>
        <v>100</v>
      </c>
      <c r="BZ42" t="s">
        <v>59</v>
      </c>
      <c r="CA42" t="s">
        <v>59</v>
      </c>
    </row>
    <row r="43" spans="1:79" x14ac:dyDescent="0.35">
      <c r="A43" s="5">
        <v>35855</v>
      </c>
      <c r="B43" s="18">
        <f>+'[1]Senda Inflación Total'!F527</f>
        <v>19.239999999999998</v>
      </c>
      <c r="C43" s="4">
        <f>+'[1]Senda Inflación Total'!D527</f>
        <v>33.67</v>
      </c>
      <c r="D43" s="10">
        <v>27197.101029999998</v>
      </c>
      <c r="E43" s="10">
        <v>1825.85915</v>
      </c>
      <c r="F43" s="10">
        <v>9315.1460999999999</v>
      </c>
      <c r="G43" s="10">
        <v>1116.1295</v>
      </c>
      <c r="H43" s="10">
        <v>14134.84736</v>
      </c>
      <c r="I43" s="10">
        <v>1008.69151</v>
      </c>
      <c r="L43" s="71">
        <f t="shared" si="16"/>
        <v>14134.84736</v>
      </c>
      <c r="M43" s="71">
        <f t="shared" si="17"/>
        <v>1008.69151</v>
      </c>
      <c r="N43" s="3">
        <f t="shared" si="18"/>
        <v>50647.094489999996</v>
      </c>
      <c r="O43" s="3">
        <f t="shared" si="19"/>
        <v>3950.6801600000003</v>
      </c>
      <c r="P43" s="74">
        <f t="shared" si="20"/>
        <v>50647.094489999996</v>
      </c>
      <c r="Q43" s="74">
        <f t="shared" si="21"/>
        <v>3950.6801599999999</v>
      </c>
      <c r="R43" s="74">
        <f t="shared" si="22"/>
        <v>50647.094489999996</v>
      </c>
      <c r="S43" s="74">
        <f t="shared" si="23"/>
        <v>3950.6801600000003</v>
      </c>
      <c r="V43" s="4">
        <f t="shared" si="26"/>
        <v>25.970946714771401</v>
      </c>
      <c r="W43" s="4">
        <f t="shared" si="27"/>
        <v>30.786935643608956</v>
      </c>
      <c r="X43" s="4">
        <f t="shared" si="28"/>
        <v>27.855251568316007</v>
      </c>
      <c r="Y43" s="4">
        <f t="shared" si="29"/>
        <v>5.9307001282789713</v>
      </c>
      <c r="Z43" s="4">
        <f t="shared" si="30"/>
        <v>32.689211484601941</v>
      </c>
      <c r="AA43" s="4">
        <f t="shared" si="31"/>
        <v>76.901994365360082</v>
      </c>
      <c r="AB43" s="4"/>
      <c r="AC43" s="4"/>
      <c r="AD43" s="4">
        <f t="shared" si="32"/>
        <v>32.689211484601941</v>
      </c>
      <c r="AE43" s="4">
        <f t="shared" si="33"/>
        <v>76.901994365360082</v>
      </c>
      <c r="AF43" s="4">
        <f t="shared" si="34"/>
        <v>28.128780490997627</v>
      </c>
      <c r="AG43" s="4">
        <f t="shared" si="35"/>
        <v>30.821757118172997</v>
      </c>
      <c r="AH43" s="4">
        <f t="shared" si="36"/>
        <v>28.128780490997627</v>
      </c>
      <c r="AI43" s="4">
        <f t="shared" si="37"/>
        <v>30.821757118172997</v>
      </c>
      <c r="AJ43" s="4">
        <f t="shared" si="55"/>
        <v>28.128780490997627</v>
      </c>
      <c r="AK43" s="4">
        <f t="shared" si="56"/>
        <v>30.821757118172997</v>
      </c>
      <c r="AL43" s="4"/>
      <c r="AM43" s="4"/>
      <c r="AN43" s="4">
        <f t="shared" si="39"/>
        <v>5.6448731254372859</v>
      </c>
      <c r="AO43" s="4">
        <f t="shared" si="40"/>
        <v>9.6837769570689005</v>
      </c>
      <c r="AP43" s="4">
        <f t="shared" si="41"/>
        <v>7.2251354984200162</v>
      </c>
      <c r="AQ43" s="4">
        <f t="shared" si="42"/>
        <v>-11.161774464710689</v>
      </c>
      <c r="AR43" s="4">
        <f t="shared" si="43"/>
        <v>11.279110604329048</v>
      </c>
      <c r="AS43" s="4">
        <f t="shared" si="44"/>
        <v>48.357928853874625</v>
      </c>
      <c r="AT43" s="4">
        <f t="shared" si="45"/>
        <v>-16.135524991613551</v>
      </c>
      <c r="AU43" s="4">
        <f t="shared" si="46"/>
        <v>-16.135524991613551</v>
      </c>
      <c r="AV43" s="4">
        <f t="shared" si="47"/>
        <v>11.279110604329048</v>
      </c>
      <c r="AW43" s="4">
        <f t="shared" si="48"/>
        <v>48.357928853874625</v>
      </c>
      <c r="AX43" s="4">
        <f t="shared" si="49"/>
        <v>7.4545290934230337</v>
      </c>
      <c r="AY43" s="4">
        <f t="shared" si="50"/>
        <v>9.7129798039022148</v>
      </c>
      <c r="AZ43" s="4">
        <f t="shared" si="51"/>
        <v>7.4545290934230337</v>
      </c>
      <c r="BA43" s="4">
        <f t="shared" si="52"/>
        <v>9.7129798039022148</v>
      </c>
      <c r="BB43" s="4">
        <f t="shared" si="57"/>
        <v>7.4545290934230337</v>
      </c>
      <c r="BC43" s="4">
        <f t="shared" si="58"/>
        <v>9.7129798039022148</v>
      </c>
      <c r="BD43" s="4"/>
      <c r="BE43" s="4"/>
      <c r="BF43" s="4">
        <f t="shared" si="0"/>
        <v>6.7134329794413388</v>
      </c>
      <c r="BG43" s="4">
        <f t="shared" si="1"/>
        <v>11.98187863097499</v>
      </c>
      <c r="BH43" s="4">
        <f t="shared" si="2"/>
        <v>7.1362037686694908</v>
      </c>
      <c r="BI43" s="4" t="e">
        <f t="shared" si="25"/>
        <v>#DIV/0!</v>
      </c>
      <c r="BJ43" s="4">
        <f t="shared" si="3"/>
        <v>7.1362037686694908</v>
      </c>
      <c r="BK43" s="4">
        <f t="shared" si="4"/>
        <v>7.800408295445342</v>
      </c>
      <c r="BL43" s="4">
        <f t="shared" si="5"/>
        <v>7.8004082954453411</v>
      </c>
      <c r="BM43" s="4">
        <f t="shared" si="24"/>
        <v>7.800408295445342</v>
      </c>
      <c r="BN43" s="4">
        <f t="shared" si="6"/>
        <v>53.699232510504466</v>
      </c>
      <c r="BO43" s="4">
        <f t="shared" si="7"/>
        <v>46.216324178467531</v>
      </c>
      <c r="BP43" s="4">
        <f t="shared" si="8"/>
        <v>18.392261577491333</v>
      </c>
      <c r="BQ43" s="4">
        <f t="shared" si="9"/>
        <v>28.251578330755073</v>
      </c>
      <c r="BR43" s="4">
        <f t="shared" si="10"/>
        <v>27.908505912004195</v>
      </c>
      <c r="BS43" s="4">
        <f t="shared" si="11"/>
        <v>25.532097490777382</v>
      </c>
      <c r="BT43" s="4">
        <f t="shared" si="12"/>
        <v>0</v>
      </c>
      <c r="BU43" s="4">
        <f t="shared" si="13"/>
        <v>0</v>
      </c>
      <c r="BV43" s="4" t="s">
        <v>59</v>
      </c>
      <c r="BW43" s="4" t="s">
        <v>59</v>
      </c>
      <c r="BX43">
        <f t="shared" si="14"/>
        <v>100</v>
      </c>
      <c r="BY43">
        <f t="shared" si="15"/>
        <v>100</v>
      </c>
      <c r="BZ43" t="s">
        <v>59</v>
      </c>
      <c r="CA43" t="s">
        <v>59</v>
      </c>
    </row>
    <row r="44" spans="1:79" x14ac:dyDescent="0.35">
      <c r="A44" s="5">
        <v>35886</v>
      </c>
      <c r="B44" s="18">
        <f>+'[1]Senda Inflación Total'!F528</f>
        <v>20.74</v>
      </c>
      <c r="C44" s="4">
        <f>+'[1]Senda Inflación Total'!D528</f>
        <v>34.65</v>
      </c>
      <c r="D44" s="10">
        <v>27582.396659999995</v>
      </c>
      <c r="E44" s="10">
        <v>1888.65696</v>
      </c>
      <c r="F44" s="10">
        <v>9489.5742999999984</v>
      </c>
      <c r="G44" s="10">
        <v>1164.71434</v>
      </c>
      <c r="H44" s="10">
        <v>14437.395560000003</v>
      </c>
      <c r="I44" s="10">
        <v>1036.2751899999998</v>
      </c>
      <c r="L44" s="71">
        <f t="shared" si="16"/>
        <v>14437.395560000003</v>
      </c>
      <c r="M44" s="71">
        <f t="shared" si="17"/>
        <v>1036.2751899999998</v>
      </c>
      <c r="N44" s="3">
        <f t="shared" si="18"/>
        <v>51509.366519999996</v>
      </c>
      <c r="O44" s="3">
        <f t="shared" si="19"/>
        <v>4089.6464899999996</v>
      </c>
      <c r="P44" s="74">
        <f t="shared" si="20"/>
        <v>51509.366519999996</v>
      </c>
      <c r="Q44" s="74">
        <f t="shared" si="21"/>
        <v>4089.6464900000001</v>
      </c>
      <c r="R44" s="74">
        <f t="shared" si="22"/>
        <v>51509.366519999996</v>
      </c>
      <c r="S44" s="74">
        <f t="shared" si="23"/>
        <v>4089.6464899999996</v>
      </c>
      <c r="V44" s="4">
        <f t="shared" si="26"/>
        <v>26.908808445455023</v>
      </c>
      <c r="W44" s="4">
        <f t="shared" si="27"/>
        <v>28.598472130631819</v>
      </c>
      <c r="X44" s="4">
        <f t="shared" si="28"/>
        <v>30.634182395549971</v>
      </c>
      <c r="Y44" s="4">
        <f t="shared" si="29"/>
        <v>21.509551736052984</v>
      </c>
      <c r="Z44" s="4">
        <f t="shared" si="30"/>
        <v>32.245613575226827</v>
      </c>
      <c r="AA44" s="4">
        <f t="shared" si="31"/>
        <v>76.097612038479269</v>
      </c>
      <c r="AB44" s="4"/>
      <c r="AC44" s="4"/>
      <c r="AD44" s="4">
        <f t="shared" si="32"/>
        <v>32.245613575226827</v>
      </c>
      <c r="AE44" s="4">
        <f t="shared" si="33"/>
        <v>76.097612038479269</v>
      </c>
      <c r="AF44" s="4">
        <f t="shared" si="34"/>
        <v>29.046442762497605</v>
      </c>
      <c r="AG44" s="4">
        <f t="shared" si="35"/>
        <v>35.614090735433166</v>
      </c>
      <c r="AH44" s="4">
        <f t="shared" si="36"/>
        <v>29.046442762497605</v>
      </c>
      <c r="AI44" s="4">
        <f t="shared" si="37"/>
        <v>35.614090735433166</v>
      </c>
      <c r="AJ44" s="4">
        <f t="shared" si="55"/>
        <v>29.046442762497605</v>
      </c>
      <c r="AK44" s="4">
        <f t="shared" si="56"/>
        <v>35.614090735433166</v>
      </c>
      <c r="AL44" s="4"/>
      <c r="AM44" s="4"/>
      <c r="AN44" s="4">
        <f t="shared" si="39"/>
        <v>5.1091671736417084</v>
      </c>
      <c r="AO44" s="4">
        <f t="shared" si="40"/>
        <v>6.5085904676427191</v>
      </c>
      <c r="AP44" s="4">
        <f t="shared" si="41"/>
        <v>8.1946185154463791</v>
      </c>
      <c r="AQ44" s="4">
        <f t="shared" si="42"/>
        <v>0.63736270999913813</v>
      </c>
      <c r="AR44" s="4">
        <f t="shared" si="43"/>
        <v>9.5292476190382871</v>
      </c>
      <c r="AS44" s="4">
        <f t="shared" si="44"/>
        <v>45.848610268742135</v>
      </c>
      <c r="AT44" s="4">
        <f t="shared" si="45"/>
        <v>-17.177405996355816</v>
      </c>
      <c r="AU44" s="4">
        <f t="shared" si="46"/>
        <v>-17.177405996355816</v>
      </c>
      <c r="AV44" s="4">
        <f t="shared" si="47"/>
        <v>9.5292476190382871</v>
      </c>
      <c r="AW44" s="4">
        <f t="shared" si="48"/>
        <v>45.848610268742135</v>
      </c>
      <c r="AX44" s="4">
        <f t="shared" si="49"/>
        <v>6.8796113653284579</v>
      </c>
      <c r="AY44" s="4">
        <f t="shared" si="50"/>
        <v>12.319107781541462</v>
      </c>
      <c r="AZ44" s="4">
        <f t="shared" si="51"/>
        <v>6.8796113653284579</v>
      </c>
      <c r="BA44" s="4">
        <f t="shared" si="52"/>
        <v>12.319107781541462</v>
      </c>
      <c r="BB44" s="4">
        <f t="shared" si="57"/>
        <v>6.8796113653284579</v>
      </c>
      <c r="BC44" s="4">
        <f t="shared" si="58"/>
        <v>12.319107781541462</v>
      </c>
      <c r="BD44" s="4"/>
      <c r="BE44" s="4"/>
      <c r="BF44" s="4">
        <f t="shared" si="0"/>
        <v>6.8473272401992942</v>
      </c>
      <c r="BG44" s="4">
        <f t="shared" si="1"/>
        <v>12.273620535327915</v>
      </c>
      <c r="BH44" s="4">
        <f t="shared" si="2"/>
        <v>7.1777155768391205</v>
      </c>
      <c r="BI44" s="4" t="e">
        <f t="shared" si="25"/>
        <v>#DIV/0!</v>
      </c>
      <c r="BJ44" s="4">
        <f t="shared" si="3"/>
        <v>7.1777155768391205</v>
      </c>
      <c r="BK44" s="4">
        <f t="shared" si="4"/>
        <v>7.939617134316876</v>
      </c>
      <c r="BL44" s="4">
        <f t="shared" si="5"/>
        <v>7.939617134316876</v>
      </c>
      <c r="BM44" s="4">
        <f t="shared" si="24"/>
        <v>7.939617134316876</v>
      </c>
      <c r="BN44" s="4">
        <f t="shared" si="6"/>
        <v>53.548312711806176</v>
      </c>
      <c r="BO44" s="4">
        <f t="shared" si="7"/>
        <v>46.181423372854901</v>
      </c>
      <c r="BP44" s="4">
        <f t="shared" si="8"/>
        <v>18.423007194847557</v>
      </c>
      <c r="BQ44" s="4">
        <f t="shared" si="9"/>
        <v>28.479584796582262</v>
      </c>
      <c r="BR44" s="4">
        <f t="shared" si="10"/>
        <v>28.02868009334626</v>
      </c>
      <c r="BS44" s="4">
        <f t="shared" si="11"/>
        <v>25.33899183056284</v>
      </c>
      <c r="BT44" s="4">
        <f t="shared" si="12"/>
        <v>0</v>
      </c>
      <c r="BU44" s="4">
        <f t="shared" si="13"/>
        <v>0</v>
      </c>
      <c r="BV44" s="4" t="s">
        <v>59</v>
      </c>
      <c r="BW44" s="4" t="s">
        <v>59</v>
      </c>
      <c r="BX44">
        <f t="shared" si="14"/>
        <v>100</v>
      </c>
      <c r="BY44">
        <f t="shared" si="15"/>
        <v>100</v>
      </c>
      <c r="BZ44" t="s">
        <v>59</v>
      </c>
      <c r="CA44" t="s">
        <v>59</v>
      </c>
    </row>
    <row r="45" spans="1:79" x14ac:dyDescent="0.35">
      <c r="A45" s="5">
        <v>35916</v>
      </c>
      <c r="B45" s="18">
        <f>+'[1]Senda Inflación Total'!F529</f>
        <v>20.67</v>
      </c>
      <c r="C45" s="4">
        <f>+'[1]Senda Inflación Total'!D529</f>
        <v>35.19</v>
      </c>
      <c r="D45" s="10">
        <v>28139.910379999994</v>
      </c>
      <c r="E45" s="10">
        <v>1899.69571</v>
      </c>
      <c r="F45" s="10">
        <v>9728.1269800000009</v>
      </c>
      <c r="G45" s="10">
        <v>1215.1895</v>
      </c>
      <c r="H45" s="10">
        <v>14756.111369999999</v>
      </c>
      <c r="I45" s="10">
        <v>1072.8300499999998</v>
      </c>
      <c r="L45" s="71">
        <f t="shared" si="16"/>
        <v>14756.111369999999</v>
      </c>
      <c r="M45" s="71">
        <f t="shared" si="17"/>
        <v>1072.8300499999998</v>
      </c>
      <c r="N45" s="3">
        <f t="shared" si="18"/>
        <v>52624.148729999994</v>
      </c>
      <c r="O45" s="3">
        <f t="shared" si="19"/>
        <v>4187.7152599999999</v>
      </c>
      <c r="P45" s="74">
        <f t="shared" si="20"/>
        <v>52624.148729999994</v>
      </c>
      <c r="Q45" s="74">
        <f t="shared" si="21"/>
        <v>4187.7152599999999</v>
      </c>
      <c r="R45" s="74">
        <f t="shared" si="22"/>
        <v>52624.148729999994</v>
      </c>
      <c r="S45" s="74">
        <f t="shared" si="23"/>
        <v>4187.7152599999999</v>
      </c>
      <c r="V45" s="4">
        <f t="shared" si="26"/>
        <v>26.714358554753034</v>
      </c>
      <c r="W45" s="4">
        <f t="shared" si="27"/>
        <v>28.94771045515995</v>
      </c>
      <c r="X45" s="4">
        <f t="shared" si="28"/>
        <v>31.006371208618674</v>
      </c>
      <c r="Y45" s="4">
        <f t="shared" si="29"/>
        <v>26.697599067050533</v>
      </c>
      <c r="Z45" s="4">
        <f t="shared" si="30"/>
        <v>31.882478379891609</v>
      </c>
      <c r="AA45" s="4">
        <f t="shared" si="31"/>
        <v>67.867143386820601</v>
      </c>
      <c r="AB45" s="4"/>
      <c r="AC45" s="4"/>
      <c r="AD45" s="4">
        <f t="shared" si="32"/>
        <v>31.882478379891609</v>
      </c>
      <c r="AE45" s="4">
        <f t="shared" si="33"/>
        <v>67.867143386820601</v>
      </c>
      <c r="AF45" s="4">
        <f t="shared" si="34"/>
        <v>28.91162107283526</v>
      </c>
      <c r="AG45" s="4">
        <f t="shared" si="35"/>
        <v>36.343260764582254</v>
      </c>
      <c r="AH45" s="4">
        <f t="shared" si="36"/>
        <v>28.91162107283526</v>
      </c>
      <c r="AI45" s="4">
        <f t="shared" si="37"/>
        <v>36.343260764582254</v>
      </c>
      <c r="AJ45" s="4">
        <f t="shared" si="55"/>
        <v>28.91162107283526</v>
      </c>
      <c r="AK45" s="4">
        <f t="shared" si="56"/>
        <v>36.343260764582254</v>
      </c>
      <c r="AL45" s="4"/>
      <c r="AM45" s="4"/>
      <c r="AN45" s="4">
        <f t="shared" si="39"/>
        <v>5.0089985537026962</v>
      </c>
      <c r="AO45" s="4">
        <f t="shared" si="40"/>
        <v>6.8597915431838317</v>
      </c>
      <c r="AP45" s="4">
        <f t="shared" si="41"/>
        <v>8.5658168630302782</v>
      </c>
      <c r="AQ45" s="4">
        <f t="shared" si="42"/>
        <v>4.9951098591617864</v>
      </c>
      <c r="AR45" s="4">
        <f t="shared" si="43"/>
        <v>9.2918524735987376</v>
      </c>
      <c r="AS45" s="4">
        <f t="shared" si="44"/>
        <v>39.112574282605948</v>
      </c>
      <c r="AT45" s="4">
        <f t="shared" si="45"/>
        <v>-17.129361067373836</v>
      </c>
      <c r="AU45" s="4">
        <f t="shared" si="46"/>
        <v>-17.129361067373836</v>
      </c>
      <c r="AV45" s="4">
        <f t="shared" si="47"/>
        <v>9.2918524735987376</v>
      </c>
      <c r="AW45" s="4">
        <f t="shared" si="48"/>
        <v>39.112574282605948</v>
      </c>
      <c r="AX45" s="4">
        <f t="shared" si="49"/>
        <v>6.8298840414645241</v>
      </c>
      <c r="AY45" s="4">
        <f t="shared" si="50"/>
        <v>12.988531337185918</v>
      </c>
      <c r="AZ45" s="4">
        <f t="shared" si="51"/>
        <v>6.8298840414645241</v>
      </c>
      <c r="BA45" s="4">
        <f t="shared" si="52"/>
        <v>12.988531337185918</v>
      </c>
      <c r="BB45" s="4">
        <f t="shared" si="57"/>
        <v>6.8298840414645241</v>
      </c>
      <c r="BC45" s="4">
        <f t="shared" si="58"/>
        <v>12.988531337185918</v>
      </c>
      <c r="BD45" s="4"/>
      <c r="BE45" s="4"/>
      <c r="BF45" s="4">
        <f t="shared" si="0"/>
        <v>6.7508946700490542</v>
      </c>
      <c r="BG45" s="4">
        <f t="shared" si="1"/>
        <v>12.49150532778099</v>
      </c>
      <c r="BH45" s="4">
        <f t="shared" si="2"/>
        <v>7.2704117168776827</v>
      </c>
      <c r="BI45" s="4" t="e">
        <f t="shared" si="25"/>
        <v>#DIV/0!</v>
      </c>
      <c r="BJ45" s="4">
        <f t="shared" si="3"/>
        <v>7.2704117168776827</v>
      </c>
      <c r="BK45" s="4">
        <f t="shared" si="4"/>
        <v>7.9577824270108639</v>
      </c>
      <c r="BL45" s="4">
        <f t="shared" si="5"/>
        <v>7.9577824270108639</v>
      </c>
      <c r="BM45" s="4">
        <f t="shared" si="24"/>
        <v>7.9577824270108639</v>
      </c>
      <c r="BN45" s="4">
        <f t="shared" si="6"/>
        <v>53.473378779727391</v>
      </c>
      <c r="BO45" s="4">
        <f t="shared" si="7"/>
        <v>45.363535772009485</v>
      </c>
      <c r="BP45" s="4">
        <f t="shared" si="8"/>
        <v>18.486051014169064</v>
      </c>
      <c r="BQ45" s="4">
        <f t="shared" si="9"/>
        <v>29.017959067255205</v>
      </c>
      <c r="BR45" s="4">
        <f t="shared" si="10"/>
        <v>28.040570206103549</v>
      </c>
      <c r="BS45" s="4">
        <f t="shared" si="11"/>
        <v>25.618505160735307</v>
      </c>
      <c r="BT45" s="4">
        <f t="shared" si="12"/>
        <v>0</v>
      </c>
      <c r="BU45" s="4">
        <f t="shared" si="13"/>
        <v>0</v>
      </c>
      <c r="BV45" s="4" t="s">
        <v>59</v>
      </c>
      <c r="BW45" s="4" t="s">
        <v>59</v>
      </c>
      <c r="BX45">
        <f t="shared" si="14"/>
        <v>100</v>
      </c>
      <c r="BY45">
        <f t="shared" si="15"/>
        <v>100</v>
      </c>
      <c r="BZ45" t="s">
        <v>59</v>
      </c>
      <c r="CA45" t="s">
        <v>59</v>
      </c>
    </row>
    <row r="46" spans="1:79" x14ac:dyDescent="0.35">
      <c r="A46" s="5">
        <v>35947</v>
      </c>
      <c r="B46" s="18">
        <f>+'[1]Senda Inflación Total'!F530</f>
        <v>20.69</v>
      </c>
      <c r="C46" s="4">
        <f>+'[1]Senda Inflación Total'!D530</f>
        <v>35.619999999999997</v>
      </c>
      <c r="D46" s="10">
        <v>28009.680259999997</v>
      </c>
      <c r="E46" s="10">
        <v>1948.7139100000002</v>
      </c>
      <c r="F46" s="10">
        <v>9698.910079999996</v>
      </c>
      <c r="G46" s="10">
        <v>1307.1664800000003</v>
      </c>
      <c r="H46" s="10">
        <v>14940.71003</v>
      </c>
      <c r="I46" s="10">
        <v>1063.43371</v>
      </c>
      <c r="L46" s="71">
        <f t="shared" si="16"/>
        <v>14940.71003</v>
      </c>
      <c r="M46" s="71">
        <f t="shared" si="17"/>
        <v>1063.43371</v>
      </c>
      <c r="N46" s="3">
        <f t="shared" si="18"/>
        <v>52649.300369999997</v>
      </c>
      <c r="O46" s="3">
        <f t="shared" si="19"/>
        <v>4319.3141000000005</v>
      </c>
      <c r="P46" s="74">
        <f t="shared" si="20"/>
        <v>52649.300369999997</v>
      </c>
      <c r="Q46" s="74">
        <f t="shared" si="21"/>
        <v>4319.3141000000005</v>
      </c>
      <c r="R46" s="74">
        <f t="shared" si="22"/>
        <v>52649.300369999997</v>
      </c>
      <c r="S46" s="74">
        <f t="shared" si="23"/>
        <v>4319.3141000000005</v>
      </c>
      <c r="V46" s="4">
        <f t="shared" si="26"/>
        <v>22.567891704545033</v>
      </c>
      <c r="W46" s="4">
        <f t="shared" si="27"/>
        <v>37.626257170725665</v>
      </c>
      <c r="X46" s="4">
        <f t="shared" si="28"/>
        <v>27.409802498222888</v>
      </c>
      <c r="Y46" s="4">
        <f t="shared" si="29"/>
        <v>36.940817683150243</v>
      </c>
      <c r="Z46" s="4">
        <f t="shared" si="30"/>
        <v>30.61529837922248</v>
      </c>
      <c r="AA46" s="4">
        <f t="shared" si="31"/>
        <v>57.283493134055135</v>
      </c>
      <c r="AB46" s="4"/>
      <c r="AC46" s="4"/>
      <c r="AD46" s="4">
        <f t="shared" si="32"/>
        <v>30.61529837922248</v>
      </c>
      <c r="AE46" s="4">
        <f t="shared" si="33"/>
        <v>57.283493134055135</v>
      </c>
      <c r="AF46" s="4">
        <f t="shared" si="34"/>
        <v>25.644258013538689</v>
      </c>
      <c r="AG46" s="4">
        <f t="shared" si="35"/>
        <v>41.773958947859967</v>
      </c>
      <c r="AH46" s="4">
        <f t="shared" si="36"/>
        <v>25.644258013538689</v>
      </c>
      <c r="AI46" s="4">
        <f t="shared" si="37"/>
        <v>41.773958947859967</v>
      </c>
      <c r="AJ46" s="4">
        <f t="shared" si="55"/>
        <v>25.644258013538689</v>
      </c>
      <c r="AK46" s="4">
        <f t="shared" si="56"/>
        <v>41.773958947859967</v>
      </c>
      <c r="AL46" s="4"/>
      <c r="AM46" s="4"/>
      <c r="AN46" s="4">
        <f t="shared" si="39"/>
        <v>1.5559629667288135</v>
      </c>
      <c r="AO46" s="4">
        <f t="shared" si="40"/>
        <v>14.032858704719246</v>
      </c>
      <c r="AP46" s="4">
        <f t="shared" si="41"/>
        <v>5.5678204476119646</v>
      </c>
      <c r="AQ46" s="4">
        <f t="shared" si="42"/>
        <v>13.464924751968056</v>
      </c>
      <c r="AR46" s="4">
        <f t="shared" si="43"/>
        <v>8.223795160512438</v>
      </c>
      <c r="AS46" s="4">
        <f t="shared" si="44"/>
        <v>30.320236253256382</v>
      </c>
      <c r="AT46" s="4">
        <f t="shared" si="45"/>
        <v>-17.143093876874644</v>
      </c>
      <c r="AU46" s="4">
        <f t="shared" si="46"/>
        <v>-17.143093876874644</v>
      </c>
      <c r="AV46" s="4">
        <f t="shared" si="47"/>
        <v>8.223795160512438</v>
      </c>
      <c r="AW46" s="4">
        <f t="shared" si="48"/>
        <v>30.320236253256382</v>
      </c>
      <c r="AX46" s="4">
        <f t="shared" si="49"/>
        <v>4.1049449113751564</v>
      </c>
      <c r="AY46" s="4">
        <f t="shared" si="50"/>
        <v>17.469516072466632</v>
      </c>
      <c r="AZ46" s="4">
        <f t="shared" si="51"/>
        <v>4.1049449113751564</v>
      </c>
      <c r="BA46" s="4">
        <f t="shared" si="52"/>
        <v>17.469516072466632</v>
      </c>
      <c r="BB46" s="4">
        <f t="shared" si="57"/>
        <v>4.1049449113751564</v>
      </c>
      <c r="BC46" s="4">
        <f t="shared" si="58"/>
        <v>17.469516072466632</v>
      </c>
      <c r="BD46" s="4"/>
      <c r="BE46" s="4"/>
      <c r="BF46" s="4">
        <f t="shared" si="0"/>
        <v>6.9572872375230759</v>
      </c>
      <c r="BG46" s="4">
        <f t="shared" si="1"/>
        <v>13.477457458807587</v>
      </c>
      <c r="BH46" s="4">
        <f t="shared" si="2"/>
        <v>7.1176919160113039</v>
      </c>
      <c r="BI46" s="4" t="e">
        <f t="shared" si="25"/>
        <v>#DIV/0!</v>
      </c>
      <c r="BJ46" s="4">
        <f t="shared" si="3"/>
        <v>7.1176919160113039</v>
      </c>
      <c r="BK46" s="4">
        <f t="shared" si="4"/>
        <v>8.2039344675911039</v>
      </c>
      <c r="BL46" s="4">
        <f t="shared" si="5"/>
        <v>8.2039344675911039</v>
      </c>
      <c r="BM46" s="4">
        <f t="shared" si="24"/>
        <v>8.2039344675911039</v>
      </c>
      <c r="BN46" s="4">
        <f t="shared" si="6"/>
        <v>53.200479518546729</v>
      </c>
      <c r="BO46" s="4">
        <f t="shared" si="7"/>
        <v>45.116281541090054</v>
      </c>
      <c r="BP46" s="4">
        <f t="shared" si="8"/>
        <v>18.421726427207215</v>
      </c>
      <c r="BQ46" s="4">
        <f t="shared" si="9"/>
        <v>30.263288330894948</v>
      </c>
      <c r="BR46" s="4">
        <f t="shared" si="10"/>
        <v>28.377794054246046</v>
      </c>
      <c r="BS46" s="4">
        <f t="shared" si="11"/>
        <v>24.620430128014998</v>
      </c>
      <c r="BT46" s="4">
        <f t="shared" si="12"/>
        <v>0</v>
      </c>
      <c r="BU46" s="4">
        <f t="shared" si="13"/>
        <v>0</v>
      </c>
      <c r="BV46" s="4" t="s">
        <v>59</v>
      </c>
      <c r="BW46" s="4" t="s">
        <v>59</v>
      </c>
      <c r="BX46">
        <f t="shared" si="14"/>
        <v>100</v>
      </c>
      <c r="BY46">
        <f t="shared" si="15"/>
        <v>100</v>
      </c>
      <c r="BZ46" t="s">
        <v>59</v>
      </c>
      <c r="CA46" t="s">
        <v>59</v>
      </c>
    </row>
    <row r="47" spans="1:79" x14ac:dyDescent="0.35">
      <c r="A47" s="5">
        <v>35977</v>
      </c>
      <c r="B47" s="18">
        <f>+'[1]Senda Inflación Total'!F531</f>
        <v>20.27</v>
      </c>
      <c r="C47" s="4">
        <f>+'[1]Senda Inflación Total'!D531</f>
        <v>35.79</v>
      </c>
      <c r="D47" s="10">
        <v>28105.859889999996</v>
      </c>
      <c r="E47" s="10">
        <v>2065.89329</v>
      </c>
      <c r="F47" s="10">
        <v>9700.2715099999987</v>
      </c>
      <c r="G47" s="10">
        <v>1306.3035199999999</v>
      </c>
      <c r="H47" s="10">
        <v>15202.452020000001</v>
      </c>
      <c r="I47" s="10">
        <v>1094.67311</v>
      </c>
      <c r="L47" s="71">
        <f t="shared" si="16"/>
        <v>15202.452020000001</v>
      </c>
      <c r="M47" s="71">
        <f t="shared" si="17"/>
        <v>1094.67311</v>
      </c>
      <c r="N47" s="3">
        <f t="shared" si="18"/>
        <v>53008.583419999995</v>
      </c>
      <c r="O47" s="3">
        <f t="shared" si="19"/>
        <v>4466.8699200000001</v>
      </c>
      <c r="P47" s="74">
        <f t="shared" si="20"/>
        <v>53008.583419999995</v>
      </c>
      <c r="Q47" s="74">
        <f t="shared" si="21"/>
        <v>4466.8699200000001</v>
      </c>
      <c r="R47" s="74">
        <f t="shared" si="22"/>
        <v>53008.583419999995</v>
      </c>
      <c r="S47" s="74">
        <f t="shared" si="23"/>
        <v>4466.8699200000001</v>
      </c>
      <c r="V47" s="4">
        <f t="shared" si="26"/>
        <v>21.115546129086482</v>
      </c>
      <c r="W47" s="4">
        <f t="shared" si="27"/>
        <v>37.530508834910961</v>
      </c>
      <c r="X47" s="4">
        <f t="shared" si="28"/>
        <v>25.115899998098755</v>
      </c>
      <c r="Y47" s="4">
        <f t="shared" si="29"/>
        <v>41.501370229587081</v>
      </c>
      <c r="Z47" s="4">
        <f t="shared" si="30"/>
        <v>29.585323771395963</v>
      </c>
      <c r="AA47" s="4">
        <f t="shared" si="31"/>
        <v>50.744969312172515</v>
      </c>
      <c r="AB47" s="4"/>
      <c r="AC47" s="4"/>
      <c r="AD47" s="4">
        <f t="shared" si="32"/>
        <v>29.585323771395963</v>
      </c>
      <c r="AE47" s="4">
        <f t="shared" si="33"/>
        <v>50.744969312172515</v>
      </c>
      <c r="AF47" s="4">
        <f t="shared" si="34"/>
        <v>24.169601056905151</v>
      </c>
      <c r="AG47" s="4">
        <f t="shared" si="35"/>
        <v>41.738625943653091</v>
      </c>
      <c r="AH47" s="4">
        <f t="shared" si="36"/>
        <v>24.169601056905151</v>
      </c>
      <c r="AI47" s="4">
        <f t="shared" si="37"/>
        <v>41.738625943653091</v>
      </c>
      <c r="AJ47" s="4">
        <f t="shared" si="55"/>
        <v>24.169601056905151</v>
      </c>
      <c r="AK47" s="4">
        <f t="shared" si="56"/>
        <v>41.738625943653091</v>
      </c>
      <c r="AL47" s="4"/>
      <c r="AM47" s="4"/>
      <c r="AN47" s="4">
        <f t="shared" si="39"/>
        <v>0.7030399343863678</v>
      </c>
      <c r="AO47" s="4">
        <f t="shared" si="40"/>
        <v>14.351466562659795</v>
      </c>
      <c r="AP47" s="4">
        <f t="shared" si="41"/>
        <v>4.0291843336648867</v>
      </c>
      <c r="AQ47" s="4">
        <f t="shared" si="42"/>
        <v>17.653089074238864</v>
      </c>
      <c r="AR47" s="4">
        <f t="shared" si="43"/>
        <v>7.7453427882231267</v>
      </c>
      <c r="AS47" s="4">
        <f t="shared" si="44"/>
        <v>25.338795470335512</v>
      </c>
      <c r="AT47" s="4">
        <f t="shared" si="45"/>
        <v>-16.853745738754483</v>
      </c>
      <c r="AU47" s="4">
        <f t="shared" si="46"/>
        <v>-16.853745738754483</v>
      </c>
      <c r="AV47" s="4">
        <f t="shared" si="47"/>
        <v>7.7453427882231267</v>
      </c>
      <c r="AW47" s="4">
        <f t="shared" si="48"/>
        <v>25.338795470335512</v>
      </c>
      <c r="AX47" s="4">
        <f t="shared" si="49"/>
        <v>3.2423722099485701</v>
      </c>
      <c r="AY47" s="4">
        <f t="shared" si="50"/>
        <v>17.850358313505524</v>
      </c>
      <c r="AZ47" s="4">
        <f t="shared" si="51"/>
        <v>3.2423722099485701</v>
      </c>
      <c r="BA47" s="4">
        <f t="shared" si="52"/>
        <v>17.850358313505524</v>
      </c>
      <c r="BB47" s="4">
        <f t="shared" si="57"/>
        <v>3.2423722099485701</v>
      </c>
      <c r="BC47" s="4">
        <f t="shared" si="58"/>
        <v>17.850358313505524</v>
      </c>
      <c r="BD47" s="4"/>
      <c r="BE47" s="4"/>
      <c r="BF47" s="4">
        <f t="shared" si="0"/>
        <v>7.350400585804671</v>
      </c>
      <c r="BG47" s="4">
        <f t="shared" si="1"/>
        <v>13.466669656136254</v>
      </c>
      <c r="BH47" s="4">
        <f t="shared" si="2"/>
        <v>7.2006351906907708</v>
      </c>
      <c r="BI47" s="4" t="e">
        <f t="shared" si="25"/>
        <v>#DIV/0!</v>
      </c>
      <c r="BJ47" s="4">
        <f t="shared" si="3"/>
        <v>7.2006351906907708</v>
      </c>
      <c r="BK47" s="4">
        <f t="shared" si="4"/>
        <v>8.4266917389734708</v>
      </c>
      <c r="BL47" s="4">
        <f t="shared" si="5"/>
        <v>8.4266917389734708</v>
      </c>
      <c r="BM47" s="4">
        <f t="shared" si="24"/>
        <v>8.4266917389734708</v>
      </c>
      <c r="BN47" s="4">
        <f t="shared" si="6"/>
        <v>53.021337445127294</v>
      </c>
      <c r="BO47" s="4">
        <f t="shared" si="7"/>
        <v>46.249237766028337</v>
      </c>
      <c r="BP47" s="4">
        <f t="shared" si="8"/>
        <v>18.299435457730251</v>
      </c>
      <c r="BQ47" s="4">
        <f t="shared" si="9"/>
        <v>29.244270448779936</v>
      </c>
      <c r="BR47" s="4">
        <f t="shared" si="10"/>
        <v>28.679227097142451</v>
      </c>
      <c r="BS47" s="4">
        <f t="shared" si="11"/>
        <v>24.50649178519172</v>
      </c>
      <c r="BT47" s="4">
        <f t="shared" si="12"/>
        <v>0</v>
      </c>
      <c r="BU47" s="4">
        <f t="shared" si="13"/>
        <v>0</v>
      </c>
      <c r="BV47" s="4" t="s">
        <v>59</v>
      </c>
      <c r="BW47" s="4" t="s">
        <v>59</v>
      </c>
      <c r="BX47">
        <f t="shared" si="14"/>
        <v>100</v>
      </c>
      <c r="BY47">
        <f t="shared" si="15"/>
        <v>100</v>
      </c>
      <c r="BZ47" t="s">
        <v>59</v>
      </c>
      <c r="CA47" t="s">
        <v>59</v>
      </c>
    </row>
    <row r="48" spans="1:79" x14ac:dyDescent="0.35">
      <c r="A48" s="5">
        <v>36008</v>
      </c>
      <c r="B48" s="18">
        <f>+'[1]Senda Inflación Total'!F532</f>
        <v>18.940000000000001</v>
      </c>
      <c r="C48" s="4">
        <f>+'[1]Senda Inflación Total'!D532</f>
        <v>35.799999999999997</v>
      </c>
      <c r="D48" s="10">
        <v>28202.741110000003</v>
      </c>
      <c r="E48" s="10">
        <v>2230.7110400000001</v>
      </c>
      <c r="F48" s="10">
        <v>9811.7040699999998</v>
      </c>
      <c r="G48" s="10">
        <v>1379.3151200000002</v>
      </c>
      <c r="H48" s="10">
        <v>15510.509740000001</v>
      </c>
      <c r="I48" s="10">
        <v>1176.4258500000001</v>
      </c>
      <c r="L48" s="71">
        <f t="shared" si="16"/>
        <v>15510.509740000001</v>
      </c>
      <c r="M48" s="71">
        <f t="shared" si="17"/>
        <v>1176.4258500000001</v>
      </c>
      <c r="N48" s="3">
        <f t="shared" si="18"/>
        <v>53524.954920000004</v>
      </c>
      <c r="O48" s="3">
        <f t="shared" si="19"/>
        <v>4786.4520100000009</v>
      </c>
      <c r="P48" s="74">
        <f t="shared" si="20"/>
        <v>53524.954920000004</v>
      </c>
      <c r="Q48" s="74">
        <f t="shared" si="21"/>
        <v>4786.4520100000009</v>
      </c>
      <c r="R48" s="74">
        <f t="shared" si="22"/>
        <v>53524.954920000004</v>
      </c>
      <c r="S48" s="74">
        <f t="shared" si="23"/>
        <v>4786.4520100000009</v>
      </c>
      <c r="V48" s="4">
        <f t="shared" si="26"/>
        <v>19.357178807247394</v>
      </c>
      <c r="W48" s="4">
        <f t="shared" si="27"/>
        <v>42.256378946109123</v>
      </c>
      <c r="X48" s="4">
        <f t="shared" si="28"/>
        <v>23.32126389561455</v>
      </c>
      <c r="Y48" s="4">
        <f t="shared" si="29"/>
        <v>41.481236611844963</v>
      </c>
      <c r="Z48" s="4">
        <f t="shared" si="30"/>
        <v>29.580889075438364</v>
      </c>
      <c r="AA48" s="4">
        <f t="shared" si="31"/>
        <v>58.105792572472978</v>
      </c>
      <c r="AB48" s="4"/>
      <c r="AC48" s="4"/>
      <c r="AD48" s="4">
        <f t="shared" si="32"/>
        <v>29.580889075438364</v>
      </c>
      <c r="AE48" s="4">
        <f t="shared" si="33"/>
        <v>58.105792572472978</v>
      </c>
      <c r="AF48" s="4">
        <f t="shared" si="34"/>
        <v>22.890986467355546</v>
      </c>
      <c r="AG48" s="4">
        <f t="shared" si="35"/>
        <v>45.61421276381293</v>
      </c>
      <c r="AH48" s="4">
        <f t="shared" si="36"/>
        <v>22.890986467355546</v>
      </c>
      <c r="AI48" s="4">
        <f t="shared" si="37"/>
        <v>45.61421276381293</v>
      </c>
      <c r="AJ48" s="4">
        <f t="shared" si="55"/>
        <v>22.890986467355546</v>
      </c>
      <c r="AK48" s="4">
        <f t="shared" si="56"/>
        <v>45.61421276381293</v>
      </c>
      <c r="AL48" s="4"/>
      <c r="AM48" s="4"/>
      <c r="AN48" s="4">
        <f t="shared" si="39"/>
        <v>0.35074727362317049</v>
      </c>
      <c r="AO48" s="4">
        <f t="shared" si="40"/>
        <v>19.603479860525567</v>
      </c>
      <c r="AP48" s="4">
        <f t="shared" si="41"/>
        <v>3.6835916391580099</v>
      </c>
      <c r="AQ48" s="4">
        <f t="shared" si="42"/>
        <v>18.951771155073956</v>
      </c>
      <c r="AR48" s="4">
        <f t="shared" si="43"/>
        <v>8.9464344000658826</v>
      </c>
      <c r="AS48" s="4">
        <f t="shared" si="44"/>
        <v>32.929033607258248</v>
      </c>
      <c r="AT48" s="4">
        <f t="shared" si="45"/>
        <v>-15.923995291743736</v>
      </c>
      <c r="AU48" s="4">
        <f t="shared" si="46"/>
        <v>-15.923995291743736</v>
      </c>
      <c r="AV48" s="4">
        <f t="shared" si="47"/>
        <v>8.9464344000658826</v>
      </c>
      <c r="AW48" s="4">
        <f t="shared" si="48"/>
        <v>32.929033607258248</v>
      </c>
      <c r="AX48" s="4">
        <f t="shared" si="49"/>
        <v>3.3218315683164263</v>
      </c>
      <c r="AY48" s="4">
        <f t="shared" si="50"/>
        <v>22.426612379193656</v>
      </c>
      <c r="AZ48" s="4">
        <f t="shared" si="51"/>
        <v>3.3218315683164263</v>
      </c>
      <c r="BA48" s="4">
        <f t="shared" si="52"/>
        <v>22.426612379193656</v>
      </c>
      <c r="BB48" s="4">
        <f t="shared" si="57"/>
        <v>3.3218315683164263</v>
      </c>
      <c r="BC48" s="4">
        <f t="shared" si="58"/>
        <v>22.426612379193656</v>
      </c>
      <c r="BD48" s="4"/>
      <c r="BE48" s="4"/>
      <c r="BF48" s="4">
        <f t="shared" si="0"/>
        <v>7.9095540085961522</v>
      </c>
      <c r="BG48" s="4">
        <f t="shared" si="1"/>
        <v>14.057854885955608</v>
      </c>
      <c r="BH48" s="4">
        <f t="shared" si="2"/>
        <v>7.5847014038882259</v>
      </c>
      <c r="BI48" s="4" t="e">
        <f t="shared" si="25"/>
        <v>#DIV/0!</v>
      </c>
      <c r="BJ48" s="4">
        <f t="shared" si="3"/>
        <v>7.5847014038882259</v>
      </c>
      <c r="BK48" s="4">
        <f t="shared" si="4"/>
        <v>8.942468082698948</v>
      </c>
      <c r="BL48" s="4">
        <f t="shared" si="5"/>
        <v>8.942468082698948</v>
      </c>
      <c r="BM48" s="4">
        <f t="shared" si="24"/>
        <v>8.942468082698948</v>
      </c>
      <c r="BN48" s="4">
        <f t="shared" si="6"/>
        <v>52.690826460578364</v>
      </c>
      <c r="BO48" s="4">
        <f t="shared" si="7"/>
        <v>46.604688302306826</v>
      </c>
      <c r="BP48" s="4">
        <f t="shared" si="8"/>
        <v>18.331083295006721</v>
      </c>
      <c r="BQ48" s="4">
        <f t="shared" si="9"/>
        <v>28.817067780441402</v>
      </c>
      <c r="BR48" s="4">
        <f t="shared" si="10"/>
        <v>28.978090244414911</v>
      </c>
      <c r="BS48" s="4">
        <f t="shared" si="11"/>
        <v>24.578243917251765</v>
      </c>
      <c r="BT48" s="4">
        <f t="shared" si="12"/>
        <v>0</v>
      </c>
      <c r="BU48" s="4">
        <f t="shared" si="13"/>
        <v>0</v>
      </c>
      <c r="BV48" s="4" t="s">
        <v>59</v>
      </c>
      <c r="BW48" s="4" t="s">
        <v>59</v>
      </c>
      <c r="BX48">
        <f t="shared" si="14"/>
        <v>100</v>
      </c>
      <c r="BY48">
        <f t="shared" si="15"/>
        <v>100</v>
      </c>
      <c r="BZ48" t="s">
        <v>59</v>
      </c>
      <c r="CA48" t="s">
        <v>59</v>
      </c>
    </row>
    <row r="49" spans="1:79" x14ac:dyDescent="0.35">
      <c r="A49" s="5">
        <v>36039</v>
      </c>
      <c r="B49" s="18">
        <f>+'[1]Senda Inflación Total'!F533</f>
        <v>17.8</v>
      </c>
      <c r="C49" s="4">
        <f>+'[1]Senda Inflación Total'!D533</f>
        <v>35.9</v>
      </c>
      <c r="D49" s="10">
        <v>28780.394010000011</v>
      </c>
      <c r="E49" s="10">
        <v>2230.89624</v>
      </c>
      <c r="F49" s="10">
        <v>9766.5655399999996</v>
      </c>
      <c r="G49" s="10">
        <v>1410.2201499999996</v>
      </c>
      <c r="H49" s="10">
        <v>15725.250610000001</v>
      </c>
      <c r="I49" s="10">
        <v>1265.2891100000002</v>
      </c>
      <c r="L49" s="71">
        <f t="shared" si="16"/>
        <v>15725.250610000001</v>
      </c>
      <c r="M49" s="71">
        <f t="shared" si="17"/>
        <v>1265.2891100000002</v>
      </c>
      <c r="N49" s="3">
        <f t="shared" si="18"/>
        <v>54272.210160000017</v>
      </c>
      <c r="O49" s="3">
        <f t="shared" si="19"/>
        <v>4906.4054999999998</v>
      </c>
      <c r="P49" s="74">
        <f t="shared" si="20"/>
        <v>54272.21016000001</v>
      </c>
      <c r="Q49" s="74">
        <f t="shared" si="21"/>
        <v>4906.4054999999998</v>
      </c>
      <c r="R49" s="74">
        <f t="shared" si="22"/>
        <v>54272.210160000017</v>
      </c>
      <c r="S49" s="74">
        <f t="shared" si="23"/>
        <v>4906.4054999999998</v>
      </c>
      <c r="V49" s="4">
        <f t="shared" si="26"/>
        <v>17.239330850012905</v>
      </c>
      <c r="W49" s="4">
        <f t="shared" si="27"/>
        <v>42.17947578289855</v>
      </c>
      <c r="X49" s="4">
        <f t="shared" si="28"/>
        <v>19.741897370354124</v>
      </c>
      <c r="Y49" s="4">
        <f t="shared" si="29"/>
        <v>46.967588805110722</v>
      </c>
      <c r="Z49" s="4">
        <f t="shared" si="30"/>
        <v>28.325649401592784</v>
      </c>
      <c r="AA49" s="4">
        <f t="shared" si="31"/>
        <v>66.820272372267056</v>
      </c>
      <c r="AB49" s="4"/>
      <c r="AC49" s="4"/>
      <c r="AD49" s="4">
        <f t="shared" si="32"/>
        <v>28.325649401592784</v>
      </c>
      <c r="AE49" s="4">
        <f t="shared" si="33"/>
        <v>66.820272372267056</v>
      </c>
      <c r="AF49" s="4">
        <f t="shared" si="34"/>
        <v>20.715069251996624</v>
      </c>
      <c r="AG49" s="4">
        <f t="shared" si="35"/>
        <v>49.262891330369598</v>
      </c>
      <c r="AH49" s="4">
        <f t="shared" si="36"/>
        <v>20.715069251996596</v>
      </c>
      <c r="AI49" s="4">
        <f t="shared" si="37"/>
        <v>49.262891330369598</v>
      </c>
      <c r="AJ49" s="4">
        <f t="shared" si="55"/>
        <v>20.715069251996624</v>
      </c>
      <c r="AK49" s="4">
        <f t="shared" si="56"/>
        <v>49.262891330369598</v>
      </c>
      <c r="AL49" s="4"/>
      <c r="AM49" s="4"/>
      <c r="AN49" s="4">
        <f t="shared" si="39"/>
        <v>-0.47595004243386541</v>
      </c>
      <c r="AO49" s="4">
        <f t="shared" si="40"/>
        <v>20.695650070372309</v>
      </c>
      <c r="AP49" s="4">
        <f t="shared" si="41"/>
        <v>1.6484697541206543</v>
      </c>
      <c r="AQ49" s="4">
        <f t="shared" si="42"/>
        <v>24.760262143557483</v>
      </c>
      <c r="AR49" s="4">
        <f t="shared" si="43"/>
        <v>8.9351862492298864</v>
      </c>
      <c r="AS49" s="4">
        <f t="shared" si="44"/>
        <v>41.613134441652875</v>
      </c>
      <c r="AT49" s="4">
        <f t="shared" si="45"/>
        <v>-15.11035653650255</v>
      </c>
      <c r="AU49" s="4">
        <f t="shared" si="46"/>
        <v>-15.11035653650255</v>
      </c>
      <c r="AV49" s="4">
        <f t="shared" si="47"/>
        <v>8.9351862492298864</v>
      </c>
      <c r="AW49" s="4">
        <f t="shared" si="48"/>
        <v>41.613134441652875</v>
      </c>
      <c r="AX49" s="4">
        <f t="shared" si="49"/>
        <v>2.474591894733976</v>
      </c>
      <c r="AY49" s="4">
        <f t="shared" si="50"/>
        <v>26.708736273658417</v>
      </c>
      <c r="AZ49" s="4">
        <f t="shared" si="51"/>
        <v>2.4745918947339618</v>
      </c>
      <c r="BA49" s="4">
        <f t="shared" si="52"/>
        <v>26.708736273658417</v>
      </c>
      <c r="BB49" s="4">
        <f t="shared" si="57"/>
        <v>2.474591894733976</v>
      </c>
      <c r="BC49" s="4">
        <f t="shared" si="58"/>
        <v>26.708736273658417</v>
      </c>
      <c r="BD49" s="4"/>
      <c r="BE49" s="4"/>
      <c r="BF49" s="4">
        <f t="shared" si="0"/>
        <v>7.7514444007432797</v>
      </c>
      <c r="BG49" s="4">
        <f t="shared" si="1"/>
        <v>14.439263671802479</v>
      </c>
      <c r="BH49" s="4">
        <f t="shared" si="2"/>
        <v>8.046225407659815</v>
      </c>
      <c r="BI49" s="4" t="e">
        <f t="shared" si="25"/>
        <v>#DIV/0!</v>
      </c>
      <c r="BJ49" s="4">
        <f t="shared" si="3"/>
        <v>8.046225407659815</v>
      </c>
      <c r="BK49" s="4">
        <f t="shared" si="4"/>
        <v>9.0403642776577833</v>
      </c>
      <c r="BL49" s="4">
        <f t="shared" si="5"/>
        <v>9.0403642776577851</v>
      </c>
      <c r="BM49" s="4">
        <f t="shared" si="24"/>
        <v>9.0403642776577833</v>
      </c>
      <c r="BN49" s="4">
        <f t="shared" si="6"/>
        <v>53.029706962647126</v>
      </c>
      <c r="BO49" s="4">
        <f t="shared" si="7"/>
        <v>45.469055503056161</v>
      </c>
      <c r="BP49" s="4">
        <f t="shared" si="8"/>
        <v>17.995518353144579</v>
      </c>
      <c r="BQ49" s="4">
        <f t="shared" si="9"/>
        <v>28.742429666687759</v>
      </c>
      <c r="BR49" s="4">
        <f t="shared" si="10"/>
        <v>28.974774684208281</v>
      </c>
      <c r="BS49" s="4">
        <f t="shared" si="11"/>
        <v>25.788514830256087</v>
      </c>
      <c r="BT49" s="4">
        <f t="shared" si="12"/>
        <v>0</v>
      </c>
      <c r="BU49" s="4">
        <f t="shared" si="13"/>
        <v>0</v>
      </c>
      <c r="BV49" s="4" t="s">
        <v>59</v>
      </c>
      <c r="BW49" s="4" t="s">
        <v>59</v>
      </c>
      <c r="BX49">
        <f t="shared" si="14"/>
        <v>100</v>
      </c>
      <c r="BY49">
        <f t="shared" si="15"/>
        <v>100</v>
      </c>
      <c r="BZ49" t="s">
        <v>59</v>
      </c>
      <c r="CA49" t="s">
        <v>59</v>
      </c>
    </row>
    <row r="50" spans="1:79" x14ac:dyDescent="0.35">
      <c r="A50" s="5">
        <v>36069</v>
      </c>
      <c r="B50" s="18">
        <f>+'[1]Senda Inflación Total'!F534</f>
        <v>17.09</v>
      </c>
      <c r="C50" s="4">
        <f>+'[1]Senda Inflación Total'!D534</f>
        <v>36.03</v>
      </c>
      <c r="D50" s="10">
        <v>28763.875369999998</v>
      </c>
      <c r="E50" s="10">
        <v>2511.2473599999994</v>
      </c>
      <c r="F50" s="10">
        <v>9783.2181700000001</v>
      </c>
      <c r="G50" s="10">
        <v>1544.9150800000002</v>
      </c>
      <c r="H50" s="10">
        <v>15981.917450000001</v>
      </c>
      <c r="I50" s="10">
        <v>1367.4280100000001</v>
      </c>
      <c r="L50" s="71">
        <f t="shared" si="16"/>
        <v>15981.917450000001</v>
      </c>
      <c r="M50" s="71">
        <f t="shared" si="17"/>
        <v>1367.4280100000001</v>
      </c>
      <c r="N50" s="3">
        <f t="shared" si="18"/>
        <v>54529.010990000002</v>
      </c>
      <c r="O50" s="3">
        <f t="shared" si="19"/>
        <v>5423.5904499999997</v>
      </c>
      <c r="P50" s="74">
        <f t="shared" si="20"/>
        <v>54529.010989999995</v>
      </c>
      <c r="Q50" s="74">
        <f t="shared" si="21"/>
        <v>5423.5904499999997</v>
      </c>
      <c r="R50" s="74">
        <f t="shared" si="22"/>
        <v>54529.010990000002</v>
      </c>
      <c r="S50" s="74">
        <f t="shared" si="23"/>
        <v>5423.5904499999997</v>
      </c>
      <c r="V50" s="4">
        <f t="shared" si="26"/>
        <v>13.824856858696364</v>
      </c>
      <c r="W50" s="4">
        <f t="shared" si="27"/>
        <v>60.736418009625424</v>
      </c>
      <c r="X50" s="4">
        <f t="shared" si="28"/>
        <v>17.567337044314897</v>
      </c>
      <c r="Y50" s="4">
        <f t="shared" si="29"/>
        <v>62.465886072448427</v>
      </c>
      <c r="Z50" s="4">
        <f t="shared" si="30"/>
        <v>27.438159773325026</v>
      </c>
      <c r="AA50" s="4">
        <f t="shared" si="31"/>
        <v>69.211562290902918</v>
      </c>
      <c r="AB50" s="4"/>
      <c r="AC50" s="4"/>
      <c r="AD50" s="4">
        <f t="shared" si="32"/>
        <v>27.438159773325026</v>
      </c>
      <c r="AE50" s="4">
        <f t="shared" si="33"/>
        <v>69.211562290902918</v>
      </c>
      <c r="AF50" s="4">
        <f t="shared" si="34"/>
        <v>18.200633926721267</v>
      </c>
      <c r="AG50" s="4">
        <f t="shared" si="35"/>
        <v>63.293641130405831</v>
      </c>
      <c r="AH50" s="4">
        <f t="shared" si="36"/>
        <v>18.200633926721238</v>
      </c>
      <c r="AI50" s="4">
        <f t="shared" si="37"/>
        <v>63.293641130405831</v>
      </c>
      <c r="AJ50" s="4">
        <f t="shared" si="55"/>
        <v>18.200633926721267</v>
      </c>
      <c r="AK50" s="4">
        <f t="shared" si="56"/>
        <v>63.293641130405831</v>
      </c>
      <c r="AL50" s="4"/>
      <c r="AM50" s="4"/>
      <c r="AN50" s="4">
        <f t="shared" si="39"/>
        <v>-2.7885755754578838</v>
      </c>
      <c r="AO50" s="4">
        <f t="shared" si="40"/>
        <v>37.275956964408095</v>
      </c>
      <c r="AP50" s="4">
        <f t="shared" si="41"/>
        <v>0.4076667899179256</v>
      </c>
      <c r="AQ50" s="4">
        <f t="shared" si="42"/>
        <v>38.752998609999509</v>
      </c>
      <c r="AR50" s="4">
        <f t="shared" si="43"/>
        <v>8.8377827084507743</v>
      </c>
      <c r="AS50" s="4">
        <f t="shared" si="44"/>
        <v>44.514102221285242</v>
      </c>
      <c r="AT50" s="4">
        <f t="shared" si="45"/>
        <v>-14.595610214365024</v>
      </c>
      <c r="AU50" s="4">
        <f t="shared" si="46"/>
        <v>-14.595610214365024</v>
      </c>
      <c r="AV50" s="4">
        <f t="shared" si="47"/>
        <v>8.8377827084507743</v>
      </c>
      <c r="AW50" s="4">
        <f t="shared" si="48"/>
        <v>44.514102221285242</v>
      </c>
      <c r="AX50" s="4">
        <f t="shared" si="49"/>
        <v>0.94853012786853697</v>
      </c>
      <c r="AY50" s="4">
        <f t="shared" si="50"/>
        <v>39.459937766167769</v>
      </c>
      <c r="AZ50" s="4">
        <f t="shared" si="51"/>
        <v>0.94853012786850854</v>
      </c>
      <c r="BA50" s="4">
        <f t="shared" si="52"/>
        <v>39.459937766167769</v>
      </c>
      <c r="BB50" s="4">
        <f t="shared" si="57"/>
        <v>0.94853012786853697</v>
      </c>
      <c r="BC50" s="4">
        <f t="shared" si="58"/>
        <v>39.459937766167769</v>
      </c>
      <c r="BD50" s="4"/>
      <c r="BE50" s="4"/>
      <c r="BF50" s="4">
        <f t="shared" si="0"/>
        <v>8.7305598696174567</v>
      </c>
      <c r="BG50" s="4">
        <f t="shared" si="1"/>
        <v>15.791481424153911</v>
      </c>
      <c r="BH50" s="4">
        <f t="shared" si="2"/>
        <v>8.5560948132666024</v>
      </c>
      <c r="BI50" s="4" t="e">
        <f t="shared" si="25"/>
        <v>#DIV/0!</v>
      </c>
      <c r="BJ50" s="4">
        <f t="shared" si="3"/>
        <v>8.5560948132666024</v>
      </c>
      <c r="BK50" s="4">
        <f t="shared" si="4"/>
        <v>9.9462476056912603</v>
      </c>
      <c r="BL50" s="4">
        <f t="shared" si="5"/>
        <v>9.9462476056912621</v>
      </c>
      <c r="BM50" s="4">
        <f t="shared" si="24"/>
        <v>9.9462476056912603</v>
      </c>
      <c r="BN50" s="4">
        <f t="shared" si="6"/>
        <v>52.749673701719921</v>
      </c>
      <c r="BO50" s="4">
        <f t="shared" si="7"/>
        <v>46.302304407959113</v>
      </c>
      <c r="BP50" s="4">
        <f t="shared" si="8"/>
        <v>17.941308658237229</v>
      </c>
      <c r="BQ50" s="4">
        <f t="shared" si="9"/>
        <v>28.48509846461582</v>
      </c>
      <c r="BR50" s="4">
        <f t="shared" si="10"/>
        <v>29.309017640042846</v>
      </c>
      <c r="BS50" s="4">
        <f t="shared" si="11"/>
        <v>25.212597127425063</v>
      </c>
      <c r="BT50" s="4">
        <f t="shared" si="12"/>
        <v>0</v>
      </c>
      <c r="BU50" s="4">
        <f t="shared" si="13"/>
        <v>0</v>
      </c>
      <c r="BV50" s="4" t="s">
        <v>59</v>
      </c>
      <c r="BW50" s="4" t="s">
        <v>59</v>
      </c>
      <c r="BX50">
        <f t="shared" si="14"/>
        <v>100</v>
      </c>
      <c r="BY50">
        <f t="shared" si="15"/>
        <v>100</v>
      </c>
      <c r="BZ50" t="s">
        <v>59</v>
      </c>
      <c r="CA50" t="s">
        <v>59</v>
      </c>
    </row>
    <row r="51" spans="1:79" x14ac:dyDescent="0.35">
      <c r="A51" s="5">
        <v>36100</v>
      </c>
      <c r="B51" s="18">
        <f>+'[1]Senda Inflación Total'!F535</f>
        <v>16.350000000000001</v>
      </c>
      <c r="C51" s="4">
        <f>+'[1]Senda Inflación Total'!D535</f>
        <v>36.1</v>
      </c>
      <c r="D51" s="10">
        <v>28647.091750000003</v>
      </c>
      <c r="E51" s="10">
        <v>2777.6065100000001</v>
      </c>
      <c r="F51" s="10">
        <v>9692.4891900000039</v>
      </c>
      <c r="G51" s="10">
        <v>1643.78045</v>
      </c>
      <c r="H51" s="10">
        <v>16228.081040000001</v>
      </c>
      <c r="I51" s="10">
        <v>1485.3136800000002</v>
      </c>
      <c r="L51" s="71">
        <f t="shared" si="16"/>
        <v>16228.081040000001</v>
      </c>
      <c r="M51" s="71">
        <f t="shared" si="17"/>
        <v>1485.3136800000002</v>
      </c>
      <c r="N51" s="3">
        <f t="shared" si="18"/>
        <v>54567.661980000004</v>
      </c>
      <c r="O51" s="3">
        <f t="shared" si="19"/>
        <v>5906.70064</v>
      </c>
      <c r="P51" s="74">
        <f t="shared" si="20"/>
        <v>54567.661980000004</v>
      </c>
      <c r="Q51" s="74">
        <f t="shared" si="21"/>
        <v>5906.7006400000009</v>
      </c>
      <c r="R51" s="74">
        <f t="shared" si="22"/>
        <v>54567.661980000004</v>
      </c>
      <c r="S51" s="74">
        <f t="shared" si="23"/>
        <v>5906.70064</v>
      </c>
      <c r="V51" s="4">
        <f t="shared" si="26"/>
        <v>10.537028772971155</v>
      </c>
      <c r="W51" s="4">
        <f t="shared" si="27"/>
        <v>72.171483635500238</v>
      </c>
      <c r="X51" s="4">
        <f t="shared" si="28"/>
        <v>13.34512222929429</v>
      </c>
      <c r="Y51" s="4">
        <f t="shared" si="29"/>
        <v>61.142694494158803</v>
      </c>
      <c r="Z51" s="4">
        <f t="shared" si="30"/>
        <v>26.254099758156443</v>
      </c>
      <c r="AA51" s="4">
        <f t="shared" si="31"/>
        <v>78.658090547868824</v>
      </c>
      <c r="AB51" s="4"/>
      <c r="AC51" s="4"/>
      <c r="AD51" s="4">
        <f t="shared" si="32"/>
        <v>26.254099758156443</v>
      </c>
      <c r="AE51" s="4">
        <f t="shared" si="33"/>
        <v>78.658090547868824</v>
      </c>
      <c r="AF51" s="4">
        <f t="shared" si="34"/>
        <v>15.313594991378324</v>
      </c>
      <c r="AG51" s="4">
        <f t="shared" si="35"/>
        <v>70.480893712428838</v>
      </c>
      <c r="AH51" s="4">
        <f t="shared" si="36"/>
        <v>15.313594991378338</v>
      </c>
      <c r="AI51" s="4">
        <f t="shared" si="37"/>
        <v>70.480893712428866</v>
      </c>
      <c r="AJ51" s="4">
        <f t="shared" si="55"/>
        <v>15.313594991378324</v>
      </c>
      <c r="AK51" s="4">
        <f t="shared" si="56"/>
        <v>70.480893712428838</v>
      </c>
      <c r="AL51" s="4"/>
      <c r="AM51" s="4"/>
      <c r="AN51" s="4">
        <f t="shared" si="39"/>
        <v>-4.9961076295907532</v>
      </c>
      <c r="AO51" s="4">
        <f t="shared" si="40"/>
        <v>47.977209828534797</v>
      </c>
      <c r="AP51" s="4">
        <f t="shared" si="41"/>
        <v>-2.5826194849210964</v>
      </c>
      <c r="AQ51" s="4">
        <f t="shared" si="42"/>
        <v>38.498233342637548</v>
      </c>
      <c r="AR51" s="4">
        <f t="shared" si="43"/>
        <v>8.5123332687206243</v>
      </c>
      <c r="AS51" s="4">
        <f t="shared" si="44"/>
        <v>53.55229097367328</v>
      </c>
      <c r="AT51" s="4">
        <f t="shared" si="45"/>
        <v>-14.052428018908472</v>
      </c>
      <c r="AU51" s="4">
        <f t="shared" si="46"/>
        <v>-14.052428018908472</v>
      </c>
      <c r="AV51" s="4">
        <f t="shared" si="47"/>
        <v>8.5123332687206243</v>
      </c>
      <c r="AW51" s="4">
        <f t="shared" si="48"/>
        <v>53.55229097367328</v>
      </c>
      <c r="AX51" s="4">
        <f t="shared" si="49"/>
        <v>-0.89076494080076429</v>
      </c>
      <c r="AY51" s="4">
        <f t="shared" si="50"/>
        <v>46.524188837497917</v>
      </c>
      <c r="AZ51" s="4">
        <f t="shared" si="51"/>
        <v>-0.89076494080073587</v>
      </c>
      <c r="BA51" s="4">
        <f t="shared" si="52"/>
        <v>46.524188837497945</v>
      </c>
      <c r="BB51" s="4">
        <f t="shared" si="57"/>
        <v>-0.89076494080076429</v>
      </c>
      <c r="BC51" s="4">
        <f t="shared" si="58"/>
        <v>46.524188837497917</v>
      </c>
      <c r="BD51" s="4"/>
      <c r="BE51" s="4"/>
      <c r="BF51" s="4">
        <f t="shared" si="0"/>
        <v>9.6959458720622127</v>
      </c>
      <c r="BG51" s="4">
        <f t="shared" si="1"/>
        <v>16.959321984036173</v>
      </c>
      <c r="BH51" s="4">
        <f t="shared" si="2"/>
        <v>9.1527376301542063</v>
      </c>
      <c r="BI51" s="4" t="e">
        <f t="shared" si="25"/>
        <v>#DIV/0!</v>
      </c>
      <c r="BJ51" s="4">
        <f t="shared" si="3"/>
        <v>9.1527376301542063</v>
      </c>
      <c r="BK51" s="4">
        <f t="shared" si="4"/>
        <v>10.824544108495813</v>
      </c>
      <c r="BL51" s="4">
        <f t="shared" si="5"/>
        <v>10.824544108495814</v>
      </c>
      <c r="BM51" s="4">
        <f t="shared" si="24"/>
        <v>10.824544108495813</v>
      </c>
      <c r="BN51" s="4">
        <f t="shared" si="6"/>
        <v>52.498294247057274</v>
      </c>
      <c r="BO51" s="4">
        <f t="shared" si="7"/>
        <v>47.024670442753305</v>
      </c>
      <c r="BP51" s="4">
        <f t="shared" si="8"/>
        <v>17.762331824941427</v>
      </c>
      <c r="BQ51" s="4">
        <f t="shared" si="9"/>
        <v>27.82908005982846</v>
      </c>
      <c r="BR51" s="4">
        <f t="shared" si="10"/>
        <v>29.739373928001299</v>
      </c>
      <c r="BS51" s="4">
        <f t="shared" si="11"/>
        <v>25.146249497418243</v>
      </c>
      <c r="BT51" s="4">
        <f t="shared" si="12"/>
        <v>0</v>
      </c>
      <c r="BU51" s="4">
        <f t="shared" si="13"/>
        <v>0</v>
      </c>
      <c r="BV51" s="4" t="s">
        <v>59</v>
      </c>
      <c r="BW51" s="4" t="s">
        <v>59</v>
      </c>
      <c r="BX51">
        <f t="shared" si="14"/>
        <v>100</v>
      </c>
      <c r="BY51">
        <f t="shared" si="15"/>
        <v>100</v>
      </c>
      <c r="BZ51" t="s">
        <v>59</v>
      </c>
      <c r="CA51" t="s">
        <v>59</v>
      </c>
    </row>
    <row r="52" spans="1:79" x14ac:dyDescent="0.35">
      <c r="A52" s="5">
        <v>36130</v>
      </c>
      <c r="B52" s="18">
        <f>+'[1]Senda Inflación Total'!F536</f>
        <v>16.7</v>
      </c>
      <c r="C52" s="4">
        <f>+'[1]Senda Inflación Total'!D536</f>
        <v>36.42</v>
      </c>
      <c r="D52" s="10">
        <v>28188.03444000001</v>
      </c>
      <c r="E52" s="10">
        <v>2475.4037999999991</v>
      </c>
      <c r="F52" s="10">
        <v>9531.1916999999994</v>
      </c>
      <c r="G52" s="10">
        <v>1615.9423899999997</v>
      </c>
      <c r="H52" s="10">
        <v>16377.316270000001</v>
      </c>
      <c r="I52" s="10">
        <v>1596.4375600000001</v>
      </c>
      <c r="L52" s="71">
        <f t="shared" si="16"/>
        <v>16377.316270000001</v>
      </c>
      <c r="M52" s="71">
        <f t="shared" si="17"/>
        <v>1596.4375600000001</v>
      </c>
      <c r="N52" s="3">
        <f t="shared" si="18"/>
        <v>54096.542410000016</v>
      </c>
      <c r="O52" s="3">
        <f t="shared" si="19"/>
        <v>5687.7837499999987</v>
      </c>
      <c r="P52" s="74">
        <f t="shared" si="20"/>
        <v>54096.542410000009</v>
      </c>
      <c r="Q52" s="74">
        <f t="shared" si="21"/>
        <v>5687.7837499999987</v>
      </c>
      <c r="R52" s="74">
        <f t="shared" si="22"/>
        <v>54096.542410000016</v>
      </c>
      <c r="S52" s="74">
        <f t="shared" si="23"/>
        <v>5687.7837499999987</v>
      </c>
      <c r="V52" s="4">
        <f t="shared" si="26"/>
        <v>6.2998900165165423</v>
      </c>
      <c r="W52" s="4">
        <f t="shared" si="27"/>
        <v>72.713014128906138</v>
      </c>
      <c r="X52" s="4">
        <f t="shared" si="28"/>
        <v>10.199608244167607</v>
      </c>
      <c r="Y52" s="4">
        <f t="shared" si="29"/>
        <v>71.385970223998726</v>
      </c>
      <c r="Z52" s="4">
        <f t="shared" si="30"/>
        <v>23.890304176716143</v>
      </c>
      <c r="AA52" s="4">
        <f t="shared" si="31"/>
        <v>87.933692940145647</v>
      </c>
      <c r="AB52" s="4"/>
      <c r="AC52" s="4"/>
      <c r="AD52" s="4">
        <f t="shared" si="32"/>
        <v>23.890304176716143</v>
      </c>
      <c r="AE52" s="4">
        <f t="shared" si="33"/>
        <v>87.933692940145647</v>
      </c>
      <c r="AF52" s="4">
        <f t="shared" si="34"/>
        <v>11.802757942562508</v>
      </c>
      <c r="AG52" s="4">
        <f t="shared" si="35"/>
        <v>76.333526179108503</v>
      </c>
      <c r="AH52" s="4">
        <f t="shared" si="36"/>
        <v>11.802757942562536</v>
      </c>
      <c r="AI52" s="4">
        <f t="shared" si="37"/>
        <v>76.333526179108503</v>
      </c>
      <c r="AJ52" s="4">
        <f t="shared" si="55"/>
        <v>11.802757942562508</v>
      </c>
      <c r="AK52" s="4">
        <f t="shared" si="56"/>
        <v>76.333526179108503</v>
      </c>
      <c r="AL52" s="4"/>
      <c r="AM52" s="4"/>
      <c r="AN52" s="4">
        <f t="shared" si="39"/>
        <v>-8.911833747629359</v>
      </c>
      <c r="AO52" s="4">
        <f t="shared" si="40"/>
        <v>47.997441412944426</v>
      </c>
      <c r="AP52" s="4">
        <f t="shared" si="41"/>
        <v>-5.5701728841751361</v>
      </c>
      <c r="AQ52" s="4">
        <f t="shared" si="42"/>
        <v>46.860300106254272</v>
      </c>
      <c r="AR52" s="4">
        <f t="shared" si="43"/>
        <v>6.1613574779058524</v>
      </c>
      <c r="AS52" s="4">
        <f t="shared" si="44"/>
        <v>61.040011088385313</v>
      </c>
      <c r="AT52" s="4">
        <f t="shared" si="45"/>
        <v>-14.310197086546708</v>
      </c>
      <c r="AU52" s="4">
        <f t="shared" si="46"/>
        <v>-14.310197086546708</v>
      </c>
      <c r="AV52" s="4">
        <f t="shared" si="47"/>
        <v>6.1613574779058524</v>
      </c>
      <c r="AW52" s="4">
        <f t="shared" si="48"/>
        <v>61.040011088385313</v>
      </c>
      <c r="AX52" s="4">
        <f t="shared" si="49"/>
        <v>-4.1964370672129263</v>
      </c>
      <c r="AY52" s="4">
        <f t="shared" si="50"/>
        <v>51.099851053220647</v>
      </c>
      <c r="AZ52" s="4">
        <f t="shared" si="51"/>
        <v>-4.1964370672129121</v>
      </c>
      <c r="BA52" s="4">
        <f t="shared" si="52"/>
        <v>51.099851053220647</v>
      </c>
      <c r="BB52" s="4">
        <f t="shared" si="57"/>
        <v>-4.1964370672129263</v>
      </c>
      <c r="BC52" s="4">
        <f t="shared" si="58"/>
        <v>51.099851053220647</v>
      </c>
      <c r="BD52" s="4"/>
      <c r="BE52" s="4"/>
      <c r="BF52" s="4">
        <f t="shared" si="0"/>
        <v>8.7817538511564202</v>
      </c>
      <c r="BG52" s="4">
        <f t="shared" si="1"/>
        <v>16.954253370016676</v>
      </c>
      <c r="BH52" s="4">
        <f t="shared" si="2"/>
        <v>9.7478581574708763</v>
      </c>
      <c r="BI52" s="4" t="e">
        <f t="shared" si="25"/>
        <v>#DIV/0!</v>
      </c>
      <c r="BJ52" s="4">
        <f t="shared" si="3"/>
        <v>9.7478581574708763</v>
      </c>
      <c r="BK52" s="4">
        <f t="shared" si="4"/>
        <v>10.514135463394393</v>
      </c>
      <c r="BL52" s="4">
        <f t="shared" si="5"/>
        <v>10.514135463394393</v>
      </c>
      <c r="BM52" s="4">
        <f t="shared" si="24"/>
        <v>10.514135463394393</v>
      </c>
      <c r="BN52" s="4">
        <f t="shared" si="6"/>
        <v>52.106905883857948</v>
      </c>
      <c r="BO52" s="4">
        <f t="shared" si="7"/>
        <v>43.521412008675611</v>
      </c>
      <c r="BP52" s="4">
        <f t="shared" si="8"/>
        <v>17.618855615138372</v>
      </c>
      <c r="BQ52" s="4">
        <f t="shared" si="9"/>
        <v>28.410756474347327</v>
      </c>
      <c r="BR52" s="4">
        <f t="shared" si="10"/>
        <v>30.274238501003666</v>
      </c>
      <c r="BS52" s="4">
        <f t="shared" si="11"/>
        <v>28.067831516977073</v>
      </c>
      <c r="BT52" s="4">
        <f t="shared" si="12"/>
        <v>0</v>
      </c>
      <c r="BU52" s="4">
        <f t="shared" si="13"/>
        <v>0</v>
      </c>
      <c r="BV52" s="4" t="s">
        <v>59</v>
      </c>
      <c r="BW52" s="4" t="s">
        <v>59</v>
      </c>
      <c r="BX52">
        <f t="shared" si="14"/>
        <v>100</v>
      </c>
      <c r="BY52">
        <f t="shared" si="15"/>
        <v>100</v>
      </c>
      <c r="BZ52" t="s">
        <v>59</v>
      </c>
      <c r="CA52" t="s">
        <v>59</v>
      </c>
    </row>
    <row r="53" spans="1:79" x14ac:dyDescent="0.35">
      <c r="A53" s="5">
        <v>36161</v>
      </c>
      <c r="B53" s="18">
        <f>+'[1]Senda Inflación Total'!F537</f>
        <v>17.18</v>
      </c>
      <c r="C53" s="4">
        <f>+'[1]Senda Inflación Total'!D537</f>
        <v>37.229999999999997</v>
      </c>
      <c r="D53" s="10">
        <v>28182.710060000001</v>
      </c>
      <c r="E53" s="10">
        <v>2866.5638800000002</v>
      </c>
      <c r="F53" s="10">
        <v>9787.8204900000001</v>
      </c>
      <c r="G53" s="10">
        <v>1826.1583600000001</v>
      </c>
      <c r="H53" s="10">
        <v>16366.743249999998</v>
      </c>
      <c r="I53" s="10">
        <v>1818.9940800000004</v>
      </c>
      <c r="L53" s="71">
        <f t="shared" si="16"/>
        <v>16366.743249999998</v>
      </c>
      <c r="M53" s="71">
        <f t="shared" si="17"/>
        <v>1818.9940800000004</v>
      </c>
      <c r="N53" s="3">
        <f t="shared" si="18"/>
        <v>54337.273800000003</v>
      </c>
      <c r="O53" s="3">
        <f t="shared" si="19"/>
        <v>6511.7163200000005</v>
      </c>
      <c r="P53" s="74">
        <f t="shared" si="20"/>
        <v>54337.273799999995</v>
      </c>
      <c r="Q53" s="74">
        <f t="shared" si="21"/>
        <v>6511.7163200000014</v>
      </c>
      <c r="R53" s="74">
        <f t="shared" si="22"/>
        <v>54337.273800000003</v>
      </c>
      <c r="S53" s="74">
        <f t="shared" si="23"/>
        <v>6511.7163200000005</v>
      </c>
      <c r="V53" s="4">
        <f t="shared" si="26"/>
        <v>10.6621271710043</v>
      </c>
      <c r="W53" s="4">
        <f t="shared" si="27"/>
        <v>89.140634643116073</v>
      </c>
      <c r="X53" s="4">
        <f t="shared" si="28"/>
        <v>15.682313172820074</v>
      </c>
      <c r="Y53" s="4">
        <f t="shared" si="29"/>
        <v>90.850971443353245</v>
      </c>
      <c r="Z53" s="4">
        <f t="shared" si="30"/>
        <v>21.35578314949278</v>
      </c>
      <c r="AA53" s="4">
        <f t="shared" si="31"/>
        <v>102.92523648815575</v>
      </c>
      <c r="AB53" s="4"/>
      <c r="AC53" s="4"/>
      <c r="AD53" s="4">
        <f t="shared" si="32"/>
        <v>21.35578314949278</v>
      </c>
      <c r="AE53" s="4">
        <f t="shared" si="33"/>
        <v>102.92523648815575</v>
      </c>
      <c r="AF53" s="4">
        <f t="shared" si="34"/>
        <v>14.599633355825276</v>
      </c>
      <c r="AG53" s="4">
        <f t="shared" si="35"/>
        <v>93.294287492361917</v>
      </c>
      <c r="AH53" s="4">
        <f t="shared" si="36"/>
        <v>14.599633355825262</v>
      </c>
      <c r="AI53" s="4">
        <f t="shared" si="37"/>
        <v>93.294287492361946</v>
      </c>
      <c r="AJ53" s="4">
        <f t="shared" si="55"/>
        <v>14.599633355825276</v>
      </c>
      <c r="AK53" s="4">
        <f t="shared" si="56"/>
        <v>93.294287492361917</v>
      </c>
      <c r="AL53" s="4"/>
      <c r="AM53" s="4"/>
      <c r="AN53" s="4">
        <f t="shared" si="39"/>
        <v>-5.5622741329541725</v>
      </c>
      <c r="AO53" s="4">
        <f t="shared" si="40"/>
        <v>61.410338490455757</v>
      </c>
      <c r="AP53" s="4">
        <f t="shared" si="41"/>
        <v>-1.2781078914319295</v>
      </c>
      <c r="AQ53" s="4">
        <f t="shared" si="42"/>
        <v>62.869919306497053</v>
      </c>
      <c r="AR53" s="4">
        <f t="shared" si="43"/>
        <v>3.5635630222672603</v>
      </c>
      <c r="AS53" s="4">
        <f t="shared" si="44"/>
        <v>73.173951602795483</v>
      </c>
      <c r="AT53" s="4">
        <f t="shared" si="45"/>
        <v>-14.661204983785623</v>
      </c>
      <c r="AU53" s="4">
        <f t="shared" si="46"/>
        <v>-14.661204983785623</v>
      </c>
      <c r="AV53" s="4">
        <f t="shared" si="47"/>
        <v>3.5635630222672603</v>
      </c>
      <c r="AW53" s="4">
        <f t="shared" si="48"/>
        <v>73.173951602795483</v>
      </c>
      <c r="AX53" s="4">
        <f t="shared" si="49"/>
        <v>-2.20205380113903</v>
      </c>
      <c r="AY53" s="4">
        <f t="shared" si="50"/>
        <v>64.955015781158835</v>
      </c>
      <c r="AZ53" s="4">
        <f t="shared" si="51"/>
        <v>-2.2020538011390443</v>
      </c>
      <c r="BA53" s="4">
        <f t="shared" si="52"/>
        <v>64.955015781158863</v>
      </c>
      <c r="BB53" s="4">
        <f t="shared" si="57"/>
        <v>-2.20205380113903</v>
      </c>
      <c r="BC53" s="4">
        <f t="shared" si="58"/>
        <v>64.955015781158835</v>
      </c>
      <c r="BD53" s="4"/>
      <c r="BE53" s="4"/>
      <c r="BF53" s="4">
        <f t="shared" si="0"/>
        <v>10.171356388002382</v>
      </c>
      <c r="BG53" s="4">
        <f t="shared" si="1"/>
        <v>18.657456599921769</v>
      </c>
      <c r="BH53" s="4">
        <f t="shared" si="2"/>
        <v>11.113964777323678</v>
      </c>
      <c r="BI53" s="4" t="e">
        <f t="shared" si="25"/>
        <v>#DIV/0!</v>
      </c>
      <c r="BJ53" s="4">
        <f t="shared" si="3"/>
        <v>11.113964777323678</v>
      </c>
      <c r="BK53" s="4">
        <f t="shared" si="4"/>
        <v>11.98388484480795</v>
      </c>
      <c r="BL53" s="4">
        <f t="shared" si="5"/>
        <v>11.983884844807951</v>
      </c>
      <c r="BM53" s="4">
        <f t="shared" si="24"/>
        <v>11.98388484480795</v>
      </c>
      <c r="BN53" s="4">
        <f t="shared" si="6"/>
        <v>51.86625697073525</v>
      </c>
      <c r="BO53" s="4">
        <f t="shared" si="7"/>
        <v>44.021633301126364</v>
      </c>
      <c r="BP53" s="4">
        <f t="shared" si="8"/>
        <v>18.013087160070221</v>
      </c>
      <c r="BQ53" s="4">
        <f t="shared" si="9"/>
        <v>28.044194038231691</v>
      </c>
      <c r="BR53" s="4">
        <f t="shared" si="10"/>
        <v>30.120655869194522</v>
      </c>
      <c r="BS53" s="4">
        <f t="shared" si="11"/>
        <v>27.934172660641956</v>
      </c>
      <c r="BT53" s="4">
        <f t="shared" si="12"/>
        <v>0</v>
      </c>
      <c r="BU53" s="4">
        <f t="shared" si="13"/>
        <v>0</v>
      </c>
      <c r="BV53" s="4" t="s">
        <v>59</v>
      </c>
      <c r="BW53" s="4" t="s">
        <v>59</v>
      </c>
      <c r="BX53">
        <f t="shared" si="14"/>
        <v>100</v>
      </c>
      <c r="BY53">
        <f t="shared" si="15"/>
        <v>100</v>
      </c>
      <c r="BZ53" t="s">
        <v>59</v>
      </c>
      <c r="CA53" t="s">
        <v>59</v>
      </c>
    </row>
    <row r="54" spans="1:79" x14ac:dyDescent="0.35">
      <c r="A54" s="5">
        <v>36192</v>
      </c>
      <c r="B54" s="18">
        <f>+'[1]Senda Inflación Total'!F538</f>
        <v>15.38</v>
      </c>
      <c r="C54" s="4">
        <f>+'[1]Senda Inflación Total'!D538</f>
        <v>37.86</v>
      </c>
      <c r="D54" s="10">
        <v>27923.144120000001</v>
      </c>
      <c r="E54" s="10">
        <v>3035.9837600000001</v>
      </c>
      <c r="F54" s="10">
        <v>9604.2026300000016</v>
      </c>
      <c r="G54" s="10">
        <v>1852.1278300000001</v>
      </c>
      <c r="H54" s="10">
        <v>16497.518309999999</v>
      </c>
      <c r="I54" s="10">
        <v>2020.8053300000004</v>
      </c>
      <c r="L54" s="71">
        <f t="shared" si="16"/>
        <v>16497.518309999999</v>
      </c>
      <c r="M54" s="71">
        <f t="shared" si="17"/>
        <v>2020.8053300000004</v>
      </c>
      <c r="N54" s="3">
        <f t="shared" si="18"/>
        <v>54024.865060000004</v>
      </c>
      <c r="O54" s="3">
        <f t="shared" si="19"/>
        <v>6908.9169200000006</v>
      </c>
      <c r="P54" s="74">
        <f t="shared" si="20"/>
        <v>54024.865059999996</v>
      </c>
      <c r="Q54" s="74">
        <f t="shared" si="21"/>
        <v>6908.9169200000006</v>
      </c>
      <c r="R54" s="74">
        <f t="shared" si="22"/>
        <v>54024.865060000004</v>
      </c>
      <c r="S54" s="74">
        <f t="shared" si="23"/>
        <v>6908.9169200000006</v>
      </c>
      <c r="V54" s="4">
        <f t="shared" si="26"/>
        <v>3.8547865542406043</v>
      </c>
      <c r="W54" s="4">
        <f t="shared" si="27"/>
        <v>81.712765215269513</v>
      </c>
      <c r="X54" s="4">
        <f t="shared" si="28"/>
        <v>4.5074114066333948</v>
      </c>
      <c r="Y54" s="4">
        <f t="shared" si="29"/>
        <v>72.780508382751265</v>
      </c>
      <c r="Z54" s="4">
        <f t="shared" si="30"/>
        <v>19.412143086430575</v>
      </c>
      <c r="AA54" s="4">
        <f t="shared" si="31"/>
        <v>113.30703587939865</v>
      </c>
      <c r="AB54" s="4"/>
      <c r="AC54" s="4"/>
      <c r="AD54" s="4">
        <f t="shared" si="32"/>
        <v>19.412143086430575</v>
      </c>
      <c r="AE54" s="4">
        <f t="shared" si="33"/>
        <v>113.30703587939865</v>
      </c>
      <c r="AF54" s="4">
        <f t="shared" si="34"/>
        <v>8.2829646741417804</v>
      </c>
      <c r="AG54" s="4">
        <f t="shared" si="35"/>
        <v>87.229299835920528</v>
      </c>
      <c r="AH54" s="4">
        <f t="shared" si="36"/>
        <v>8.282964674141752</v>
      </c>
      <c r="AI54" s="4">
        <f t="shared" si="37"/>
        <v>87.229299835920528</v>
      </c>
      <c r="AJ54" s="4">
        <f t="shared" si="55"/>
        <v>8.2829646741417804</v>
      </c>
      <c r="AK54" s="4">
        <f t="shared" si="56"/>
        <v>87.229299835920528</v>
      </c>
      <c r="AL54" s="4"/>
      <c r="AM54" s="4"/>
      <c r="AN54" s="4">
        <f t="shared" si="39"/>
        <v>-9.9889178763731934</v>
      </c>
      <c r="AO54" s="4">
        <f t="shared" si="40"/>
        <v>57.490696147746149</v>
      </c>
      <c r="AP54" s="4">
        <f t="shared" si="41"/>
        <v>-9.4232870457328772</v>
      </c>
      <c r="AQ54" s="4">
        <f t="shared" si="42"/>
        <v>49.749097228940258</v>
      </c>
      <c r="AR54" s="4">
        <f t="shared" si="43"/>
        <v>3.4946637947916486</v>
      </c>
      <c r="AS54" s="4">
        <f t="shared" si="44"/>
        <v>84.873492701853593</v>
      </c>
      <c r="AT54" s="4">
        <f t="shared" si="45"/>
        <v>-13.329866527994454</v>
      </c>
      <c r="AU54" s="4">
        <f t="shared" si="46"/>
        <v>-13.329866527994454</v>
      </c>
      <c r="AV54" s="4">
        <f t="shared" si="47"/>
        <v>3.4946637947916486</v>
      </c>
      <c r="AW54" s="4">
        <f t="shared" si="48"/>
        <v>84.873492701853593</v>
      </c>
      <c r="AX54" s="4">
        <f t="shared" si="49"/>
        <v>-6.151009989476691</v>
      </c>
      <c r="AY54" s="4">
        <f t="shared" si="50"/>
        <v>62.271884066493811</v>
      </c>
      <c r="AZ54" s="4">
        <f t="shared" si="51"/>
        <v>-6.1510099894767194</v>
      </c>
      <c r="BA54" s="4">
        <f t="shared" si="52"/>
        <v>62.271884066493811</v>
      </c>
      <c r="BB54" s="4">
        <f t="shared" si="57"/>
        <v>-6.151009989476691</v>
      </c>
      <c r="BC54" s="4">
        <f t="shared" si="58"/>
        <v>62.271884066493811</v>
      </c>
      <c r="BD54" s="4"/>
      <c r="BE54" s="4"/>
      <c r="BF54" s="4">
        <f t="shared" si="0"/>
        <v>10.872642947917429</v>
      </c>
      <c r="BG54" s="4">
        <f t="shared" si="1"/>
        <v>19.284555952772521</v>
      </c>
      <c r="BH54" s="4">
        <f t="shared" si="2"/>
        <v>12.249147368880843</v>
      </c>
      <c r="BI54" s="4" t="e">
        <f t="shared" si="25"/>
        <v>#DIV/0!</v>
      </c>
      <c r="BJ54" s="4">
        <f t="shared" si="3"/>
        <v>12.249147368880843</v>
      </c>
      <c r="BK54" s="4">
        <f t="shared" si="4"/>
        <v>12.788401992910039</v>
      </c>
      <c r="BL54" s="4">
        <f t="shared" si="5"/>
        <v>12.788401992910043</v>
      </c>
      <c r="BM54" s="4">
        <f t="shared" si="24"/>
        <v>12.788401992910039</v>
      </c>
      <c r="BN54" s="4">
        <f t="shared" si="6"/>
        <v>51.685726727847559</v>
      </c>
      <c r="BO54" s="4">
        <f t="shared" si="7"/>
        <v>43.942976810321809</v>
      </c>
      <c r="BP54" s="4">
        <f t="shared" si="8"/>
        <v>17.777374583598824</v>
      </c>
      <c r="BQ54" s="4">
        <f t="shared" si="9"/>
        <v>26.807788419606588</v>
      </c>
      <c r="BR54" s="4">
        <f t="shared" si="10"/>
        <v>30.53689868855361</v>
      </c>
      <c r="BS54" s="4">
        <f t="shared" si="11"/>
        <v>29.249234770071602</v>
      </c>
      <c r="BT54" s="4">
        <f t="shared" si="12"/>
        <v>0</v>
      </c>
      <c r="BU54" s="4">
        <f t="shared" si="13"/>
        <v>0</v>
      </c>
      <c r="BV54" s="4" t="s">
        <v>59</v>
      </c>
      <c r="BW54" s="4" t="s">
        <v>59</v>
      </c>
      <c r="BX54">
        <f t="shared" si="14"/>
        <v>100</v>
      </c>
      <c r="BY54">
        <f t="shared" si="15"/>
        <v>100</v>
      </c>
      <c r="BZ54" t="s">
        <v>59</v>
      </c>
      <c r="CA54" t="s">
        <v>59</v>
      </c>
    </row>
    <row r="55" spans="1:79" x14ac:dyDescent="0.35">
      <c r="A55" s="5">
        <v>36220</v>
      </c>
      <c r="B55" s="18">
        <f>+'[1]Senda Inflación Total'!F539</f>
        <v>13.51</v>
      </c>
      <c r="C55" s="4">
        <f>+'[1]Senda Inflación Total'!D539</f>
        <v>38.22</v>
      </c>
      <c r="D55" s="10">
        <v>27564.09519</v>
      </c>
      <c r="E55" s="10">
        <v>3160.3942299999994</v>
      </c>
      <c r="F55" s="10">
        <v>9405.3035200000013</v>
      </c>
      <c r="G55" s="10">
        <v>1894.4280299999998</v>
      </c>
      <c r="H55" s="10">
        <v>16609.256849999998</v>
      </c>
      <c r="I55" s="10">
        <v>2200.0447800000002</v>
      </c>
      <c r="L55" s="71">
        <f t="shared" si="16"/>
        <v>16609.256849999998</v>
      </c>
      <c r="M55" s="71">
        <f t="shared" si="17"/>
        <v>2200.0447800000002</v>
      </c>
      <c r="N55" s="3">
        <f t="shared" si="18"/>
        <v>53578.655559999999</v>
      </c>
      <c r="O55" s="3">
        <f t="shared" si="19"/>
        <v>7254.8670399999992</v>
      </c>
      <c r="P55" s="74">
        <f t="shared" si="20"/>
        <v>53578.655559999999</v>
      </c>
      <c r="Q55" s="74">
        <f t="shared" si="21"/>
        <v>7254.8670399999992</v>
      </c>
      <c r="R55" s="74">
        <f t="shared" si="22"/>
        <v>53578.655559999999</v>
      </c>
      <c r="S55" s="74">
        <f t="shared" si="23"/>
        <v>7254.8670399999992</v>
      </c>
      <c r="V55" s="4">
        <f t="shared" si="26"/>
        <v>1.3493870526685328</v>
      </c>
      <c r="W55" s="4">
        <f t="shared" si="27"/>
        <v>73.090801116833092</v>
      </c>
      <c r="X55" s="4">
        <f t="shared" si="28"/>
        <v>0.96785835704716305</v>
      </c>
      <c r="Y55" s="4">
        <f t="shared" si="29"/>
        <v>69.731919996738725</v>
      </c>
      <c r="Z55" s="4">
        <f t="shared" si="30"/>
        <v>17.505739022002416</v>
      </c>
      <c r="AA55" s="4">
        <f t="shared" si="31"/>
        <v>118.10878332861154</v>
      </c>
      <c r="AB55" s="4"/>
      <c r="AC55" s="4"/>
      <c r="AD55" s="4">
        <f t="shared" si="32"/>
        <v>17.505739022002416</v>
      </c>
      <c r="AE55" s="4">
        <f t="shared" si="33"/>
        <v>118.10878332861154</v>
      </c>
      <c r="AF55" s="4">
        <f t="shared" si="34"/>
        <v>5.7882117415024084</v>
      </c>
      <c r="AG55" s="4">
        <f t="shared" si="35"/>
        <v>83.635899292844755</v>
      </c>
      <c r="AH55" s="4">
        <f t="shared" si="36"/>
        <v>5.7882117415024084</v>
      </c>
      <c r="AI55" s="4">
        <f t="shared" si="37"/>
        <v>83.635899292844783</v>
      </c>
      <c r="AJ55" s="4">
        <f t="shared" si="55"/>
        <v>5.7882117415024084</v>
      </c>
      <c r="AK55" s="4">
        <f t="shared" si="56"/>
        <v>83.635899292844755</v>
      </c>
      <c r="AL55" s="4"/>
      <c r="AM55" s="4"/>
      <c r="AN55" s="4">
        <f t="shared" si="39"/>
        <v>-10.713252530465567</v>
      </c>
      <c r="AO55" s="4">
        <f t="shared" si="40"/>
        <v>52.489473277097261</v>
      </c>
      <c r="AP55" s="4">
        <f t="shared" si="41"/>
        <v>-11.049371546958724</v>
      </c>
      <c r="AQ55" s="4">
        <f t="shared" si="42"/>
        <v>49.530367365640672</v>
      </c>
      <c r="AR55" s="4">
        <f t="shared" si="43"/>
        <v>3.520164762578105</v>
      </c>
      <c r="AS55" s="4">
        <f t="shared" si="44"/>
        <v>92.149399461379204</v>
      </c>
      <c r="AT55" s="4">
        <f t="shared" si="45"/>
        <v>-11.902035062990052</v>
      </c>
      <c r="AU55" s="4">
        <f t="shared" si="46"/>
        <v>-11.902035062990052</v>
      </c>
      <c r="AV55" s="4">
        <f t="shared" si="47"/>
        <v>3.520164762578105</v>
      </c>
      <c r="AW55" s="4">
        <f t="shared" si="48"/>
        <v>92.149399461379204</v>
      </c>
      <c r="AX55" s="4">
        <f t="shared" si="49"/>
        <v>-6.8027383124813667</v>
      </c>
      <c r="AY55" s="4">
        <f t="shared" si="50"/>
        <v>61.7794901707733</v>
      </c>
      <c r="AZ55" s="4">
        <f t="shared" si="51"/>
        <v>-6.8027383124813667</v>
      </c>
      <c r="BA55" s="4">
        <f t="shared" si="52"/>
        <v>61.7794901707733</v>
      </c>
      <c r="BB55" s="4">
        <f t="shared" si="57"/>
        <v>-6.8027383124813667</v>
      </c>
      <c r="BC55" s="4">
        <f t="shared" si="58"/>
        <v>61.7794901707733</v>
      </c>
      <c r="BD55" s="4"/>
      <c r="BE55" s="4"/>
      <c r="BF55" s="4">
        <f t="shared" si="0"/>
        <v>11.465619343625548</v>
      </c>
      <c r="BG55" s="4">
        <f t="shared" si="1"/>
        <v>20.1421254079847</v>
      </c>
      <c r="BH55" s="4">
        <f t="shared" si="2"/>
        <v>13.245895345401927</v>
      </c>
      <c r="BI55" s="4" t="e">
        <f t="shared" si="25"/>
        <v>#DIV/0!</v>
      </c>
      <c r="BJ55" s="4">
        <f t="shared" si="3"/>
        <v>13.245895345401927</v>
      </c>
      <c r="BK55" s="4">
        <f t="shared" si="4"/>
        <v>13.540591797559468</v>
      </c>
      <c r="BL55" s="4">
        <f t="shared" si="5"/>
        <v>13.540591797559468</v>
      </c>
      <c r="BM55" s="4">
        <f t="shared" si="24"/>
        <v>13.540591797559468</v>
      </c>
      <c r="BN55" s="4">
        <f t="shared" si="6"/>
        <v>51.446037422742677</v>
      </c>
      <c r="BO55" s="4">
        <f t="shared" si="7"/>
        <v>43.562400421331496</v>
      </c>
      <c r="BP55" s="4">
        <f t="shared" si="8"/>
        <v>17.554198442824834</v>
      </c>
      <c r="BQ55" s="4">
        <f t="shared" si="9"/>
        <v>26.112512049566106</v>
      </c>
      <c r="BR55" s="4">
        <f t="shared" si="10"/>
        <v>30.999764134432489</v>
      </c>
      <c r="BS55" s="4">
        <f t="shared" si="11"/>
        <v>30.325087529102401</v>
      </c>
      <c r="BT55" s="4">
        <f t="shared" si="12"/>
        <v>0</v>
      </c>
      <c r="BU55" s="4">
        <f t="shared" si="13"/>
        <v>0</v>
      </c>
      <c r="BV55" s="4" t="s">
        <v>59</v>
      </c>
      <c r="BW55" s="4" t="s">
        <v>59</v>
      </c>
      <c r="BX55">
        <f t="shared" si="14"/>
        <v>100</v>
      </c>
      <c r="BY55">
        <f t="shared" si="15"/>
        <v>100</v>
      </c>
      <c r="BZ55" t="s">
        <v>59</v>
      </c>
      <c r="CA55" t="s">
        <v>59</v>
      </c>
    </row>
    <row r="56" spans="1:79" x14ac:dyDescent="0.35">
      <c r="A56" s="5">
        <v>36251</v>
      </c>
      <c r="B56" s="18">
        <f>+'[1]Senda Inflación Total'!F540</f>
        <v>11.17</v>
      </c>
      <c r="C56" s="4">
        <f>+'[1]Senda Inflación Total'!D540</f>
        <v>38.520000000000003</v>
      </c>
      <c r="D56" s="10">
        <v>27519.104180000002</v>
      </c>
      <c r="E56" s="10">
        <v>3364.6000600000002</v>
      </c>
      <c r="F56" s="10">
        <v>9321.2903700000006</v>
      </c>
      <c r="G56" s="10">
        <v>1963.55575</v>
      </c>
      <c r="H56" s="10">
        <v>16618.898340000003</v>
      </c>
      <c r="I56" s="10">
        <v>2425.3168300000002</v>
      </c>
      <c r="L56" s="71">
        <f t="shared" si="16"/>
        <v>16618.898340000003</v>
      </c>
      <c r="M56" s="71">
        <f t="shared" si="17"/>
        <v>2425.3168300000002</v>
      </c>
      <c r="N56" s="3">
        <f t="shared" si="18"/>
        <v>53459.292890000012</v>
      </c>
      <c r="O56" s="3">
        <f t="shared" si="19"/>
        <v>7753.47264</v>
      </c>
      <c r="P56" s="74">
        <f t="shared" si="20"/>
        <v>53459.292890000004</v>
      </c>
      <c r="Q56" s="74">
        <f t="shared" si="21"/>
        <v>7753.47264</v>
      </c>
      <c r="R56" s="74">
        <f t="shared" si="22"/>
        <v>53459.292890000012</v>
      </c>
      <c r="S56" s="74">
        <f t="shared" si="23"/>
        <v>7753.47264</v>
      </c>
      <c r="V56" s="4">
        <f t="shared" si="26"/>
        <v>-0.22946693421960163</v>
      </c>
      <c r="W56" s="4">
        <f t="shared" si="27"/>
        <v>78.147759559258446</v>
      </c>
      <c r="X56" s="4">
        <f t="shared" si="28"/>
        <v>-1.77335594495527</v>
      </c>
      <c r="Y56" s="4">
        <f t="shared" si="29"/>
        <v>68.586895736168231</v>
      </c>
      <c r="Z56" s="4">
        <f t="shared" si="30"/>
        <v>15.110085270809066</v>
      </c>
      <c r="AA56" s="4">
        <f t="shared" si="31"/>
        <v>134.04177320890994</v>
      </c>
      <c r="AB56" s="4"/>
      <c r="AC56" s="4"/>
      <c r="AD56" s="4">
        <f t="shared" si="32"/>
        <v>15.110085270809066</v>
      </c>
      <c r="AE56" s="4">
        <f t="shared" si="33"/>
        <v>134.04177320890994</v>
      </c>
      <c r="AF56" s="4">
        <f t="shared" si="34"/>
        <v>3.7855762975514295</v>
      </c>
      <c r="AG56" s="4">
        <f t="shared" si="35"/>
        <v>89.587844791934572</v>
      </c>
      <c r="AH56" s="4">
        <f t="shared" si="36"/>
        <v>3.7855762975514295</v>
      </c>
      <c r="AI56" s="4">
        <f t="shared" si="37"/>
        <v>89.587844791934543</v>
      </c>
      <c r="AJ56" s="4">
        <f t="shared" si="55"/>
        <v>3.7855762975514295</v>
      </c>
      <c r="AK56" s="4">
        <f t="shared" si="56"/>
        <v>89.587844791934572</v>
      </c>
      <c r="AL56" s="4"/>
      <c r="AM56" s="4"/>
      <c r="AN56" s="4">
        <f t="shared" si="39"/>
        <v>-10.254085575442645</v>
      </c>
      <c r="AO56" s="4">
        <f t="shared" si="40"/>
        <v>60.248052135700675</v>
      </c>
      <c r="AP56" s="4">
        <f t="shared" si="41"/>
        <v>-11.642849640150459</v>
      </c>
      <c r="AQ56" s="4">
        <f t="shared" si="42"/>
        <v>51.647832811161493</v>
      </c>
      <c r="AR56" s="4">
        <f t="shared" si="43"/>
        <v>3.5441983186192942</v>
      </c>
      <c r="AS56" s="4">
        <f t="shared" si="44"/>
        <v>110.52601709895652</v>
      </c>
      <c r="AT56" s="4">
        <f t="shared" si="45"/>
        <v>-10.047674732391826</v>
      </c>
      <c r="AU56" s="4">
        <f t="shared" si="46"/>
        <v>-10.047674732391826</v>
      </c>
      <c r="AV56" s="4">
        <f t="shared" si="47"/>
        <v>3.5441983186192942</v>
      </c>
      <c r="AW56" s="4">
        <f t="shared" si="48"/>
        <v>110.52601709895652</v>
      </c>
      <c r="AX56" s="4">
        <f t="shared" si="49"/>
        <v>-6.6424608279648822</v>
      </c>
      <c r="AY56" s="4">
        <f t="shared" si="50"/>
        <v>70.538674815089138</v>
      </c>
      <c r="AZ56" s="4">
        <f t="shared" si="51"/>
        <v>-6.6424608279648822</v>
      </c>
      <c r="BA56" s="4">
        <f t="shared" si="52"/>
        <v>70.538674815089109</v>
      </c>
      <c r="BB56" s="4">
        <f t="shared" si="57"/>
        <v>-6.6424608279648822</v>
      </c>
      <c r="BC56" s="4">
        <f t="shared" si="58"/>
        <v>70.538674815089138</v>
      </c>
      <c r="BD56" s="4"/>
      <c r="BE56" s="4"/>
      <c r="BF56" s="4">
        <f t="shared" si="0"/>
        <v>12.226415649261153</v>
      </c>
      <c r="BG56" s="4">
        <f t="shared" si="1"/>
        <v>21.06527821855634</v>
      </c>
      <c r="BH56" s="4">
        <f t="shared" si="2"/>
        <v>14.593728058149971</v>
      </c>
      <c r="BI56" s="4" t="e">
        <f t="shared" si="25"/>
        <v>#DIV/0!</v>
      </c>
      <c r="BJ56" s="4">
        <f t="shared" si="3"/>
        <v>14.593728058149971</v>
      </c>
      <c r="BK56" s="4">
        <f t="shared" si="4"/>
        <v>14.503507661341231</v>
      </c>
      <c r="BL56" s="4">
        <f t="shared" si="5"/>
        <v>14.503507661341233</v>
      </c>
      <c r="BM56" s="4">
        <f t="shared" si="24"/>
        <v>14.503507661341231</v>
      </c>
      <c r="BN56" s="4">
        <f t="shared" si="6"/>
        <v>51.476745561570404</v>
      </c>
      <c r="BO56" s="4">
        <f t="shared" si="7"/>
        <v>43.394749891063015</v>
      </c>
      <c r="BP56" s="4">
        <f t="shared" si="8"/>
        <v>17.436239549931688</v>
      </c>
      <c r="BQ56" s="4">
        <f t="shared" si="9"/>
        <v>25.324855599155114</v>
      </c>
      <c r="BR56" s="4">
        <f t="shared" si="10"/>
        <v>31.087014888497897</v>
      </c>
      <c r="BS56" s="4">
        <f t="shared" si="11"/>
        <v>31.280394509781878</v>
      </c>
      <c r="BT56" s="4">
        <f t="shared" si="12"/>
        <v>0</v>
      </c>
      <c r="BU56" s="4">
        <f t="shared" si="13"/>
        <v>0</v>
      </c>
      <c r="BV56" s="4" t="s">
        <v>59</v>
      </c>
      <c r="BW56" s="4" t="s">
        <v>59</v>
      </c>
      <c r="BX56">
        <f t="shared" si="14"/>
        <v>100</v>
      </c>
      <c r="BY56">
        <f t="shared" si="15"/>
        <v>100</v>
      </c>
      <c r="BZ56" t="s">
        <v>59</v>
      </c>
      <c r="CA56" t="s">
        <v>59</v>
      </c>
    </row>
    <row r="57" spans="1:79" x14ac:dyDescent="0.35">
      <c r="A57" s="5">
        <v>36281</v>
      </c>
      <c r="B57" s="18">
        <f>+'[1]Senda Inflación Total'!F541</f>
        <v>9.98</v>
      </c>
      <c r="C57" s="4">
        <f>+'[1]Senda Inflación Total'!D541</f>
        <v>38.700000000000003</v>
      </c>
      <c r="D57" s="10">
        <v>27649.62144000001</v>
      </c>
      <c r="E57" s="10">
        <v>3543.6827899999998</v>
      </c>
      <c r="F57" s="10">
        <v>9060.7238400000024</v>
      </c>
      <c r="G57" s="10">
        <v>1916.1114399999999</v>
      </c>
      <c r="H57" s="10">
        <v>16699.504670000006</v>
      </c>
      <c r="I57" s="10">
        <v>2048.9405199999997</v>
      </c>
      <c r="L57" s="71">
        <f t="shared" si="16"/>
        <v>16699.504670000006</v>
      </c>
      <c r="M57" s="71">
        <f t="shared" si="17"/>
        <v>2048.9405199999997</v>
      </c>
      <c r="N57" s="3">
        <f t="shared" si="18"/>
        <v>53409.849950000018</v>
      </c>
      <c r="O57" s="3">
        <f t="shared" si="19"/>
        <v>7508.7347499999996</v>
      </c>
      <c r="P57" s="74">
        <f t="shared" si="20"/>
        <v>53409.849950000018</v>
      </c>
      <c r="Q57" s="74">
        <f t="shared" si="21"/>
        <v>7508.7347499999996</v>
      </c>
      <c r="R57" s="74">
        <f t="shared" si="22"/>
        <v>53409.849950000018</v>
      </c>
      <c r="S57" s="74">
        <f t="shared" si="23"/>
        <v>7508.7347499999996</v>
      </c>
      <c r="V57" s="4">
        <f t="shared" si="26"/>
        <v>-1.7423258758792883</v>
      </c>
      <c r="W57" s="4">
        <f t="shared" si="27"/>
        <v>86.539495317384279</v>
      </c>
      <c r="X57" s="4">
        <f t="shared" si="28"/>
        <v>-6.8605512795228663</v>
      </c>
      <c r="Y57" s="4">
        <f t="shared" si="29"/>
        <v>57.680052370432776</v>
      </c>
      <c r="Z57" s="4">
        <f t="shared" si="30"/>
        <v>13.170091030561309</v>
      </c>
      <c r="AA57" s="4">
        <f t="shared" si="31"/>
        <v>90.984631722424268</v>
      </c>
      <c r="AB57" s="4"/>
      <c r="AC57" s="4"/>
      <c r="AD57" s="4">
        <f t="shared" si="32"/>
        <v>13.170091030561309</v>
      </c>
      <c r="AE57" s="4">
        <f t="shared" si="33"/>
        <v>90.984631722424268</v>
      </c>
      <c r="AF57" s="4">
        <f t="shared" si="34"/>
        <v>1.4930430970603368</v>
      </c>
      <c r="AG57" s="4">
        <f t="shared" si="35"/>
        <v>79.303851475326894</v>
      </c>
      <c r="AH57" s="4">
        <f t="shared" si="36"/>
        <v>1.4930430970603368</v>
      </c>
      <c r="AI57" s="4">
        <f t="shared" si="37"/>
        <v>79.303851475326894</v>
      </c>
      <c r="AJ57" s="4">
        <f t="shared" si="55"/>
        <v>1.4930430970603368</v>
      </c>
      <c r="AK57" s="4">
        <f t="shared" si="56"/>
        <v>79.303851475326894</v>
      </c>
      <c r="AL57" s="4"/>
      <c r="AM57" s="4"/>
      <c r="AN57" s="4">
        <f t="shared" si="39"/>
        <v>-10.658597814038288</v>
      </c>
      <c r="AO57" s="4">
        <f t="shared" si="40"/>
        <v>69.61219796088767</v>
      </c>
      <c r="AP57" s="4">
        <f t="shared" si="41"/>
        <v>-15.312376140682744</v>
      </c>
      <c r="AQ57" s="4">
        <f t="shared" si="42"/>
        <v>43.371569713068538</v>
      </c>
      <c r="AR57" s="4">
        <f t="shared" si="43"/>
        <v>2.9006101387172976</v>
      </c>
      <c r="AS57" s="4">
        <f t="shared" si="44"/>
        <v>73.65396592328085</v>
      </c>
      <c r="AT57" s="4">
        <f t="shared" si="45"/>
        <v>-9.0743771594835465</v>
      </c>
      <c r="AU57" s="4">
        <f t="shared" si="46"/>
        <v>-9.0743771594835465</v>
      </c>
      <c r="AV57" s="4">
        <f t="shared" si="47"/>
        <v>2.9006101387172976</v>
      </c>
      <c r="AW57" s="4">
        <f t="shared" si="48"/>
        <v>73.65396592328085</v>
      </c>
      <c r="AX57" s="4">
        <f t="shared" si="49"/>
        <v>-7.7168184242041065</v>
      </c>
      <c r="AY57" s="4">
        <f t="shared" si="50"/>
        <v>63.033143730975524</v>
      </c>
      <c r="AZ57" s="4">
        <f t="shared" si="51"/>
        <v>-7.7168184242041065</v>
      </c>
      <c r="BA57" s="4">
        <f t="shared" si="52"/>
        <v>63.033143730975524</v>
      </c>
      <c r="BB57" s="4">
        <f t="shared" si="57"/>
        <v>-7.7168184242041065</v>
      </c>
      <c r="BC57" s="4">
        <f t="shared" si="58"/>
        <v>63.033143730975524</v>
      </c>
      <c r="BD57" s="4"/>
      <c r="BE57" s="4"/>
      <c r="BF57" s="4">
        <f t="shared" si="0"/>
        <v>12.816388093015419</v>
      </c>
      <c r="BG57" s="4">
        <f t="shared" si="1"/>
        <v>21.147443337153948</v>
      </c>
      <c r="BH57" s="4">
        <f t="shared" si="2"/>
        <v>12.269468828502678</v>
      </c>
      <c r="BI57" s="4" t="e">
        <f t="shared" si="25"/>
        <v>#DIV/0!</v>
      </c>
      <c r="BJ57" s="4">
        <f t="shared" si="3"/>
        <v>12.269468828502678</v>
      </c>
      <c r="BK57" s="4">
        <f t="shared" si="4"/>
        <v>14.058707817058746</v>
      </c>
      <c r="BL57" s="4">
        <f t="shared" si="5"/>
        <v>14.058707817058746</v>
      </c>
      <c r="BM57" s="4">
        <f t="shared" si="24"/>
        <v>14.058707817058746</v>
      </c>
      <c r="BN57" s="4">
        <f t="shared" si="6"/>
        <v>51.768768243843375</v>
      </c>
      <c r="BO57" s="4">
        <f t="shared" si="7"/>
        <v>47.194139998086889</v>
      </c>
      <c r="BP57" s="4">
        <f t="shared" si="8"/>
        <v>16.964518433364368</v>
      </c>
      <c r="BQ57" s="4">
        <f t="shared" si="9"/>
        <v>25.518432915745226</v>
      </c>
      <c r="BR57" s="4">
        <f t="shared" si="10"/>
        <v>31.266713322792249</v>
      </c>
      <c r="BS57" s="4">
        <f t="shared" si="11"/>
        <v>27.287427086167877</v>
      </c>
      <c r="BT57" s="4">
        <f t="shared" si="12"/>
        <v>0</v>
      </c>
      <c r="BU57" s="4">
        <f t="shared" si="13"/>
        <v>0</v>
      </c>
      <c r="BV57" s="4" t="s">
        <v>59</v>
      </c>
      <c r="BW57" s="4" t="s">
        <v>59</v>
      </c>
      <c r="BX57">
        <f t="shared" si="14"/>
        <v>100</v>
      </c>
      <c r="BY57">
        <f t="shared" si="15"/>
        <v>100</v>
      </c>
      <c r="BZ57" t="s">
        <v>59</v>
      </c>
      <c r="CA57" t="s">
        <v>59</v>
      </c>
    </row>
    <row r="58" spans="1:79" x14ac:dyDescent="0.35">
      <c r="A58" s="5">
        <v>36312</v>
      </c>
      <c r="B58" s="18">
        <f>+'[1]Senda Inflación Total'!F542</f>
        <v>8.9600000000000009</v>
      </c>
      <c r="C58" s="4">
        <f>+'[1]Senda Inflación Total'!D542</f>
        <v>38.81</v>
      </c>
      <c r="D58" s="10">
        <v>27901.297910000008</v>
      </c>
      <c r="E58" s="10">
        <v>3230.3544200000056</v>
      </c>
      <c r="F58" s="10">
        <v>8792.0564400000021</v>
      </c>
      <c r="G58" s="10">
        <v>1899.9915600000002</v>
      </c>
      <c r="H58" s="10">
        <v>16023.403420000002</v>
      </c>
      <c r="I58" s="10">
        <v>2081.1786200000001</v>
      </c>
      <c r="L58" s="71">
        <f t="shared" si="16"/>
        <v>16023.403420000002</v>
      </c>
      <c r="M58" s="71">
        <f t="shared" si="17"/>
        <v>2081.1786200000001</v>
      </c>
      <c r="N58" s="3">
        <f t="shared" si="18"/>
        <v>52716.757770000011</v>
      </c>
      <c r="O58" s="3">
        <f t="shared" si="19"/>
        <v>7211.5246000000061</v>
      </c>
      <c r="P58" s="74">
        <f t="shared" si="20"/>
        <v>52716.757770000011</v>
      </c>
      <c r="Q58" s="74">
        <f t="shared" si="21"/>
        <v>7211.5246000000061</v>
      </c>
      <c r="R58" s="74">
        <f t="shared" si="22"/>
        <v>52716.757770000011</v>
      </c>
      <c r="S58" s="74">
        <f t="shared" si="23"/>
        <v>7211.5246000000061</v>
      </c>
      <c r="V58" s="4">
        <f t="shared" si="26"/>
        <v>-0.3869460450598865</v>
      </c>
      <c r="W58" s="4">
        <f t="shared" si="27"/>
        <v>65.768530897385801</v>
      </c>
      <c r="X58" s="4">
        <f t="shared" si="28"/>
        <v>-9.35005719735463</v>
      </c>
      <c r="Y58" s="4">
        <f t="shared" si="29"/>
        <v>45.351918754832184</v>
      </c>
      <c r="Z58" s="4">
        <f t="shared" si="30"/>
        <v>7.2465993103809865</v>
      </c>
      <c r="AA58" s="4">
        <f t="shared" si="31"/>
        <v>95.703653215958354</v>
      </c>
      <c r="AB58" s="4"/>
      <c r="AC58" s="4"/>
      <c r="AD58" s="4">
        <f t="shared" si="32"/>
        <v>7.2465993103809865</v>
      </c>
      <c r="AE58" s="4">
        <f t="shared" si="33"/>
        <v>95.703653215958354</v>
      </c>
      <c r="AF58" s="4">
        <f t="shared" si="34"/>
        <v>0.12812591910234516</v>
      </c>
      <c r="AG58" s="4">
        <f t="shared" si="35"/>
        <v>66.959948571464281</v>
      </c>
      <c r="AH58" s="4">
        <f t="shared" si="36"/>
        <v>0.12812591910234516</v>
      </c>
      <c r="AI58" s="4">
        <f t="shared" si="37"/>
        <v>66.959948571464281</v>
      </c>
      <c r="AJ58" s="4">
        <f t="shared" si="55"/>
        <v>0.12812591910234516</v>
      </c>
      <c r="AK58" s="4">
        <f t="shared" si="56"/>
        <v>66.959948571464281</v>
      </c>
      <c r="AL58" s="4"/>
      <c r="AM58" s="4"/>
      <c r="AN58" s="4">
        <f t="shared" si="39"/>
        <v>-8.57832786807991</v>
      </c>
      <c r="AO58" s="4">
        <f t="shared" si="40"/>
        <v>52.137051117277707</v>
      </c>
      <c r="AP58" s="4">
        <f t="shared" si="41"/>
        <v>-16.804384358805635</v>
      </c>
      <c r="AQ58" s="4">
        <f t="shared" si="42"/>
        <v>33.399338064273309</v>
      </c>
      <c r="AR58" s="4">
        <f t="shared" si="43"/>
        <v>-1.5725043039821998</v>
      </c>
      <c r="AS58" s="4">
        <f t="shared" si="44"/>
        <v>79.61054810568865</v>
      </c>
      <c r="AT58" s="4">
        <f t="shared" si="45"/>
        <v>-8.2232011747430107</v>
      </c>
      <c r="AU58" s="4">
        <f t="shared" si="46"/>
        <v>-8.2232011747430107</v>
      </c>
      <c r="AV58" s="4">
        <f t="shared" si="47"/>
        <v>-1.5725043039821998</v>
      </c>
      <c r="AW58" s="4">
        <f t="shared" si="48"/>
        <v>79.61054810568865</v>
      </c>
      <c r="AX58" s="4">
        <f t="shared" si="49"/>
        <v>-8.1056113077254395</v>
      </c>
      <c r="AY58" s="4">
        <f t="shared" si="50"/>
        <v>53.23049611918529</v>
      </c>
      <c r="AZ58" s="4">
        <f t="shared" si="51"/>
        <v>-8.1056113077254395</v>
      </c>
      <c r="BA58" s="4">
        <f t="shared" si="52"/>
        <v>53.23049611918529</v>
      </c>
      <c r="BB58" s="4">
        <f t="shared" si="57"/>
        <v>-8.1056113077254395</v>
      </c>
      <c r="BC58" s="4">
        <f t="shared" si="58"/>
        <v>53.23049611918529</v>
      </c>
      <c r="BD58" s="4"/>
      <c r="BE58" s="4"/>
      <c r="BF58" s="4">
        <f t="shared" si="0"/>
        <v>11.577792654736056</v>
      </c>
      <c r="BG58" s="4">
        <f t="shared" si="1"/>
        <v>21.61032032683357</v>
      </c>
      <c r="BH58" s="4">
        <f t="shared" si="2"/>
        <v>12.988368110374893</v>
      </c>
      <c r="BI58" s="4" t="e">
        <f t="shared" si="25"/>
        <v>#DIV/0!</v>
      </c>
      <c r="BJ58" s="4">
        <f t="shared" si="3"/>
        <v>12.988368110374893</v>
      </c>
      <c r="BK58" s="4">
        <f t="shared" si="4"/>
        <v>13.679757452959166</v>
      </c>
      <c r="BL58" s="4">
        <f t="shared" si="5"/>
        <v>13.679757452959166</v>
      </c>
      <c r="BM58" s="4">
        <f t="shared" si="24"/>
        <v>13.679757452959166</v>
      </c>
      <c r="BN58" s="4">
        <f t="shared" si="6"/>
        <v>52.926809406093724</v>
      </c>
      <c r="BO58" s="4">
        <f t="shared" si="7"/>
        <v>44.794334058016013</v>
      </c>
      <c r="BP58" s="4">
        <f t="shared" si="8"/>
        <v>16.677915736698388</v>
      </c>
      <c r="BQ58" s="4">
        <f t="shared" si="9"/>
        <v>26.34660027367859</v>
      </c>
      <c r="BR58" s="4">
        <f t="shared" si="10"/>
        <v>30.395274857207895</v>
      </c>
      <c r="BS58" s="4">
        <f t="shared" si="11"/>
        <v>28.859065668305401</v>
      </c>
      <c r="BT58" s="4">
        <f t="shared" si="12"/>
        <v>0</v>
      </c>
      <c r="BU58" s="4">
        <f t="shared" si="13"/>
        <v>0</v>
      </c>
      <c r="BV58" s="4" t="s">
        <v>59</v>
      </c>
      <c r="BW58" s="4" t="s">
        <v>59</v>
      </c>
      <c r="BX58">
        <f t="shared" si="14"/>
        <v>100</v>
      </c>
      <c r="BY58">
        <f t="shared" si="15"/>
        <v>100</v>
      </c>
      <c r="BZ58" t="s">
        <v>59</v>
      </c>
      <c r="CA58" t="s">
        <v>59</v>
      </c>
    </row>
    <row r="59" spans="1:79" x14ac:dyDescent="0.35">
      <c r="A59" s="5">
        <v>36342</v>
      </c>
      <c r="B59" s="18">
        <f>+'[1]Senda Inflación Total'!F543</f>
        <v>8.7799999999999994</v>
      </c>
      <c r="C59" s="4">
        <f>+'[1]Senda Inflación Total'!D543</f>
        <v>38.93</v>
      </c>
      <c r="D59" s="10">
        <v>27925.421200000004</v>
      </c>
      <c r="E59" s="10">
        <v>3219.7589400000002</v>
      </c>
      <c r="F59" s="10">
        <v>8057.75396</v>
      </c>
      <c r="G59" s="10">
        <v>1617.9258600000001</v>
      </c>
      <c r="H59" s="10">
        <v>15919.863370000001</v>
      </c>
      <c r="I59" s="10">
        <v>2158.1980400000002</v>
      </c>
      <c r="L59" s="71">
        <f t="shared" si="16"/>
        <v>15919.863370000001</v>
      </c>
      <c r="M59" s="71">
        <f t="shared" si="17"/>
        <v>2158.1980400000002</v>
      </c>
      <c r="N59" s="3">
        <f t="shared" si="18"/>
        <v>51903.038530000005</v>
      </c>
      <c r="O59" s="3">
        <f t="shared" si="19"/>
        <v>6995.8828400000002</v>
      </c>
      <c r="P59" s="74">
        <f t="shared" si="20"/>
        <v>51903.038530000005</v>
      </c>
      <c r="Q59" s="74">
        <f t="shared" si="21"/>
        <v>6995.8828400000002</v>
      </c>
      <c r="R59" s="74">
        <f t="shared" si="22"/>
        <v>51903.038530000005</v>
      </c>
      <c r="S59" s="74">
        <f t="shared" si="23"/>
        <v>6995.8828400000002</v>
      </c>
      <c r="V59" s="4">
        <f t="shared" si="26"/>
        <v>-0.6419966893245288</v>
      </c>
      <c r="W59" s="4">
        <f t="shared" si="27"/>
        <v>55.853109915469076</v>
      </c>
      <c r="X59" s="4">
        <f t="shared" si="28"/>
        <v>-16.932696660157703</v>
      </c>
      <c r="Y59" s="4">
        <f t="shared" si="29"/>
        <v>23.855278289382568</v>
      </c>
      <c r="Z59" s="4">
        <f t="shared" si="30"/>
        <v>4.7190502496320335</v>
      </c>
      <c r="AA59" s="4">
        <f t="shared" si="31"/>
        <v>97.154567905664578</v>
      </c>
      <c r="AB59" s="4"/>
      <c r="AC59" s="4"/>
      <c r="AD59" s="4">
        <f t="shared" si="32"/>
        <v>4.7190502496320335</v>
      </c>
      <c r="AE59" s="4">
        <f t="shared" si="33"/>
        <v>97.154567905664578</v>
      </c>
      <c r="AF59" s="4">
        <f t="shared" si="34"/>
        <v>-2.0855959896918677</v>
      </c>
      <c r="AG59" s="4">
        <f t="shared" si="35"/>
        <v>56.617115906522741</v>
      </c>
      <c r="AH59" s="4">
        <f t="shared" si="36"/>
        <v>-2.0855959896918677</v>
      </c>
      <c r="AI59" s="4">
        <f t="shared" si="37"/>
        <v>56.617115906522741</v>
      </c>
      <c r="AJ59" s="4">
        <f t="shared" si="55"/>
        <v>-2.0855959896918677</v>
      </c>
      <c r="AK59" s="4">
        <f t="shared" si="56"/>
        <v>56.617115906522741</v>
      </c>
      <c r="AL59" s="4"/>
      <c r="AM59" s="4"/>
      <c r="AN59" s="4">
        <f t="shared" si="39"/>
        <v>-8.6615156180589707</v>
      </c>
      <c r="AO59" s="4">
        <f t="shared" si="40"/>
        <v>43.273680745972655</v>
      </c>
      <c r="AP59" s="4">
        <f t="shared" si="41"/>
        <v>-23.637338352783345</v>
      </c>
      <c r="AQ59" s="4">
        <f t="shared" si="42"/>
        <v>13.858501828812791</v>
      </c>
      <c r="AR59" s="4">
        <f t="shared" si="43"/>
        <v>-3.7331768251222428</v>
      </c>
      <c r="AS59" s="4">
        <f t="shared" si="44"/>
        <v>81.241559023409252</v>
      </c>
      <c r="AT59" s="4">
        <f t="shared" si="45"/>
        <v>-8.0713366427652318</v>
      </c>
      <c r="AU59" s="4">
        <f t="shared" si="46"/>
        <v>-8.0713366427652318</v>
      </c>
      <c r="AV59" s="4">
        <f t="shared" si="47"/>
        <v>-3.7331768251222428</v>
      </c>
      <c r="AW59" s="4">
        <f t="shared" si="48"/>
        <v>81.241559023409252</v>
      </c>
      <c r="AX59" s="4">
        <f t="shared" si="49"/>
        <v>-9.9885971591210421</v>
      </c>
      <c r="AY59" s="4">
        <f t="shared" si="50"/>
        <v>43.976021241517486</v>
      </c>
      <c r="AZ59" s="4">
        <f t="shared" si="51"/>
        <v>-9.9885971591210421</v>
      </c>
      <c r="BA59" s="4">
        <f t="shared" si="52"/>
        <v>43.976021241517486</v>
      </c>
      <c r="BB59" s="4">
        <f t="shared" si="57"/>
        <v>-9.9885971591210421</v>
      </c>
      <c r="BC59" s="4">
        <f t="shared" si="58"/>
        <v>43.976021241517486</v>
      </c>
      <c r="BD59" s="4"/>
      <c r="BE59" s="4"/>
      <c r="BF59" s="4">
        <f t="shared" si="0"/>
        <v>11.529849154074711</v>
      </c>
      <c r="BG59" s="4">
        <f t="shared" si="1"/>
        <v>20.079117183667396</v>
      </c>
      <c r="BH59" s="4">
        <f t="shared" si="2"/>
        <v>13.556636698698</v>
      </c>
      <c r="BI59" s="4" t="e">
        <f t="shared" si="25"/>
        <v>#DIV/0!</v>
      </c>
      <c r="BJ59" s="4">
        <f t="shared" si="3"/>
        <v>13.556636698698</v>
      </c>
      <c r="BK59" s="4">
        <f t="shared" si="4"/>
        <v>13.47875391911087</v>
      </c>
      <c r="BL59" s="4">
        <f t="shared" si="5"/>
        <v>13.47875391911087</v>
      </c>
      <c r="BM59" s="4">
        <f t="shared" si="24"/>
        <v>13.47875391911087</v>
      </c>
      <c r="BN59" s="4">
        <f t="shared" si="6"/>
        <v>53.803056604979083</v>
      </c>
      <c r="BO59" s="4">
        <f t="shared" si="7"/>
        <v>46.023625804459584</v>
      </c>
      <c r="BP59" s="4">
        <f t="shared" si="8"/>
        <v>15.524628592490997</v>
      </c>
      <c r="BQ59" s="4">
        <f t="shared" si="9"/>
        <v>23.126828979314354</v>
      </c>
      <c r="BR59" s="4">
        <f t="shared" si="10"/>
        <v>30.672314802529922</v>
      </c>
      <c r="BS59" s="4">
        <f t="shared" si="11"/>
        <v>30.849545216226065</v>
      </c>
      <c r="BT59" s="4">
        <f t="shared" si="12"/>
        <v>0</v>
      </c>
      <c r="BU59" s="4">
        <f t="shared" si="13"/>
        <v>0</v>
      </c>
      <c r="BV59" s="4" t="s">
        <v>59</v>
      </c>
      <c r="BW59" s="4" t="s">
        <v>59</v>
      </c>
      <c r="BX59">
        <f t="shared" si="14"/>
        <v>100</v>
      </c>
      <c r="BY59">
        <f t="shared" si="15"/>
        <v>100</v>
      </c>
      <c r="BZ59" t="s">
        <v>59</v>
      </c>
      <c r="CA59" t="s">
        <v>59</v>
      </c>
    </row>
    <row r="60" spans="1:79" x14ac:dyDescent="0.35">
      <c r="A60" s="5">
        <v>36373</v>
      </c>
      <c r="B60" s="18">
        <f>+'[1]Senda Inflación Total'!F544</f>
        <v>9.2799999999999994</v>
      </c>
      <c r="C60" s="4">
        <f>+'[1]Senda Inflación Total'!D544</f>
        <v>39.119999999999997</v>
      </c>
      <c r="D60" s="10">
        <v>27666.295020000009</v>
      </c>
      <c r="E60" s="10">
        <v>3075.88861</v>
      </c>
      <c r="F60" s="10">
        <v>7774.5476800000006</v>
      </c>
      <c r="G60" s="10">
        <v>1522.1341499999999</v>
      </c>
      <c r="H60" s="10">
        <v>15872.776870000002</v>
      </c>
      <c r="I60" s="10">
        <v>2361.3439700000004</v>
      </c>
      <c r="L60" s="71">
        <f t="shared" si="16"/>
        <v>15872.776870000002</v>
      </c>
      <c r="M60" s="71">
        <f t="shared" si="17"/>
        <v>2361.3439700000004</v>
      </c>
      <c r="N60" s="3">
        <f t="shared" si="18"/>
        <v>51313.61957000001</v>
      </c>
      <c r="O60" s="3">
        <f t="shared" si="19"/>
        <v>6959.3667299999997</v>
      </c>
      <c r="P60" s="74">
        <f t="shared" si="20"/>
        <v>51313.61957000001</v>
      </c>
      <c r="Q60" s="74">
        <f t="shared" si="21"/>
        <v>6959.3667299999997</v>
      </c>
      <c r="R60" s="74">
        <f t="shared" si="22"/>
        <v>51313.61957000001</v>
      </c>
      <c r="S60" s="74">
        <f t="shared" si="23"/>
        <v>6959.3667299999997</v>
      </c>
      <c r="V60" s="4">
        <f t="shared" si="26"/>
        <v>-1.9021062098456269</v>
      </c>
      <c r="W60" s="4">
        <f t="shared" si="27"/>
        <v>37.888258714136271</v>
      </c>
      <c r="X60" s="4">
        <f t="shared" si="28"/>
        <v>-20.762513580375426</v>
      </c>
      <c r="Y60" s="4">
        <f t="shared" si="29"/>
        <v>10.354343828261634</v>
      </c>
      <c r="Z60" s="4">
        <f t="shared" si="30"/>
        <v>2.3356236259969734</v>
      </c>
      <c r="AA60" s="4">
        <f t="shared" si="31"/>
        <v>100.72187040092669</v>
      </c>
      <c r="AB60" s="4"/>
      <c r="AC60" s="4"/>
      <c r="AD60" s="4">
        <f t="shared" si="32"/>
        <v>2.3356236259969734</v>
      </c>
      <c r="AE60" s="4">
        <f t="shared" si="33"/>
        <v>100.72187040092669</v>
      </c>
      <c r="AF60" s="4">
        <f t="shared" si="34"/>
        <v>-4.1314100185700653</v>
      </c>
      <c r="AG60" s="4">
        <f t="shared" si="35"/>
        <v>45.397190141262854</v>
      </c>
      <c r="AH60" s="4">
        <f t="shared" si="36"/>
        <v>-4.1314100185700653</v>
      </c>
      <c r="AI60" s="4">
        <f t="shared" si="37"/>
        <v>45.397190141262854</v>
      </c>
      <c r="AJ60" s="4">
        <f t="shared" si="55"/>
        <v>-4.1314100185700653</v>
      </c>
      <c r="AK60" s="4">
        <f t="shared" si="56"/>
        <v>45.397190141262854</v>
      </c>
      <c r="AL60" s="4"/>
      <c r="AM60" s="4"/>
      <c r="AN60" s="4">
        <f t="shared" si="39"/>
        <v>-10.232527644441461</v>
      </c>
      <c r="AO60" s="4">
        <f t="shared" si="40"/>
        <v>26.178860463155431</v>
      </c>
      <c r="AP60" s="4">
        <f t="shared" si="41"/>
        <v>-27.491319162129784</v>
      </c>
      <c r="AQ60" s="4">
        <f t="shared" si="42"/>
        <v>0.98311111663767292</v>
      </c>
      <c r="AR60" s="4">
        <f t="shared" si="43"/>
        <v>-6.3546635926089152</v>
      </c>
      <c r="AS60" s="4">
        <f t="shared" si="44"/>
        <v>83.676674964244768</v>
      </c>
      <c r="AT60" s="4">
        <f t="shared" si="45"/>
        <v>-8.4919472913616403</v>
      </c>
      <c r="AU60" s="4">
        <f t="shared" si="46"/>
        <v>-8.4919472913616403</v>
      </c>
      <c r="AV60" s="4">
        <f t="shared" si="47"/>
        <v>-6.3546635926089152</v>
      </c>
      <c r="AW60" s="4">
        <f t="shared" si="48"/>
        <v>83.676674964244768</v>
      </c>
      <c r="AX60" s="4">
        <f t="shared" si="49"/>
        <v>-12.272520148764713</v>
      </c>
      <c r="AY60" s="4">
        <f t="shared" si="50"/>
        <v>33.05013739134597</v>
      </c>
      <c r="AZ60" s="4">
        <f t="shared" si="51"/>
        <v>-12.272520148764713</v>
      </c>
      <c r="BA60" s="4">
        <f t="shared" si="52"/>
        <v>33.05013739134597</v>
      </c>
      <c r="BB60" s="4">
        <f t="shared" si="57"/>
        <v>-12.272520148764713</v>
      </c>
      <c r="BC60" s="4">
        <f t="shared" si="58"/>
        <v>33.05013739134597</v>
      </c>
      <c r="BD60" s="4"/>
      <c r="BE60" s="4"/>
      <c r="BF60" s="4">
        <f t="shared" si="0"/>
        <v>11.117819020495643</v>
      </c>
      <c r="BG60" s="4">
        <f t="shared" si="1"/>
        <v>19.578427101497944</v>
      </c>
      <c r="BH60" s="4">
        <f t="shared" si="2"/>
        <v>14.876691012163143</v>
      </c>
      <c r="BI60" s="4" t="e">
        <f t="shared" si="25"/>
        <v>#DIV/0!</v>
      </c>
      <c r="BJ60" s="4">
        <f t="shared" si="3"/>
        <v>14.876691012163143</v>
      </c>
      <c r="BK60" s="4">
        <f t="shared" si="4"/>
        <v>13.562416349340367</v>
      </c>
      <c r="BL60" s="4">
        <f t="shared" si="5"/>
        <v>13.562416349340367</v>
      </c>
      <c r="BM60" s="4">
        <f t="shared" si="24"/>
        <v>13.562416349340367</v>
      </c>
      <c r="BN60" s="4">
        <f t="shared" si="6"/>
        <v>53.916085537990057</v>
      </c>
      <c r="BO60" s="4">
        <f t="shared" si="7"/>
        <v>44.197823298212654</v>
      </c>
      <c r="BP60" s="4">
        <f t="shared" si="8"/>
        <v>15.151041273543896</v>
      </c>
      <c r="BQ60" s="4">
        <f t="shared" si="9"/>
        <v>21.871733579414343</v>
      </c>
      <c r="BR60" s="4">
        <f t="shared" si="10"/>
        <v>30.932873188466054</v>
      </c>
      <c r="BS60" s="4">
        <f t="shared" si="11"/>
        <v>33.930443122373013</v>
      </c>
      <c r="BT60" s="4">
        <f t="shared" si="12"/>
        <v>0</v>
      </c>
      <c r="BU60" s="4">
        <f t="shared" si="13"/>
        <v>0</v>
      </c>
      <c r="BV60" s="4" t="s">
        <v>59</v>
      </c>
      <c r="BW60" s="4" t="s">
        <v>59</v>
      </c>
      <c r="BX60">
        <f t="shared" si="14"/>
        <v>100</v>
      </c>
      <c r="BY60">
        <f t="shared" si="15"/>
        <v>100</v>
      </c>
      <c r="BZ60" t="s">
        <v>59</v>
      </c>
      <c r="CA60" t="s">
        <v>59</v>
      </c>
    </row>
    <row r="61" spans="1:79" x14ac:dyDescent="0.35">
      <c r="A61" s="5">
        <v>36404</v>
      </c>
      <c r="B61" s="18">
        <f>+'[1]Senda Inflación Total'!F545</f>
        <v>9.33</v>
      </c>
      <c r="C61" s="4">
        <f>+'[1]Senda Inflación Total'!D545</f>
        <v>39.25</v>
      </c>
      <c r="D61" s="10">
        <v>28393.607530000005</v>
      </c>
      <c r="E61" s="10">
        <v>3144.9057299999999</v>
      </c>
      <c r="F61" s="10">
        <v>7605.1077600000008</v>
      </c>
      <c r="G61" s="10">
        <v>1439.98811</v>
      </c>
      <c r="H61" s="10">
        <v>15899.553719999996</v>
      </c>
      <c r="I61" s="10">
        <v>2387.0314900000003</v>
      </c>
      <c r="L61" s="71">
        <f t="shared" si="16"/>
        <v>15899.553719999996</v>
      </c>
      <c r="M61" s="71">
        <f t="shared" si="17"/>
        <v>2387.0314900000003</v>
      </c>
      <c r="N61" s="3">
        <f t="shared" si="18"/>
        <v>51898.269010000004</v>
      </c>
      <c r="O61" s="3">
        <f t="shared" si="19"/>
        <v>6971.92533</v>
      </c>
      <c r="P61" s="74">
        <f t="shared" si="20"/>
        <v>51898.269010000004</v>
      </c>
      <c r="Q61" s="74">
        <f t="shared" si="21"/>
        <v>6971.92533</v>
      </c>
      <c r="R61" s="74">
        <f t="shared" si="22"/>
        <v>51898.269010000004</v>
      </c>
      <c r="S61" s="74">
        <f t="shared" si="23"/>
        <v>6971.92533</v>
      </c>
      <c r="V61" s="4">
        <f t="shared" si="26"/>
        <v>-1.3439235052362903</v>
      </c>
      <c r="W61" s="4">
        <f t="shared" si="27"/>
        <v>40.970506544042564</v>
      </c>
      <c r="X61" s="4">
        <f t="shared" si="28"/>
        <v>-22.131196183013571</v>
      </c>
      <c r="Y61" s="4">
        <f t="shared" si="29"/>
        <v>2.1108732562075829</v>
      </c>
      <c r="Z61" s="4">
        <f t="shared" si="30"/>
        <v>1.1084281854888474</v>
      </c>
      <c r="AA61" s="4">
        <f t="shared" si="31"/>
        <v>88.655025253477447</v>
      </c>
      <c r="AB61" s="4"/>
      <c r="AC61" s="4"/>
      <c r="AD61" s="4">
        <f t="shared" si="32"/>
        <v>1.1084281854888474</v>
      </c>
      <c r="AE61" s="4">
        <f t="shared" si="33"/>
        <v>88.655025253477447</v>
      </c>
      <c r="AF61" s="4">
        <f t="shared" si="34"/>
        <v>-4.3741375982319255</v>
      </c>
      <c r="AG61" s="4">
        <f t="shared" si="35"/>
        <v>42.098432956672667</v>
      </c>
      <c r="AH61" s="4">
        <f t="shared" si="36"/>
        <v>-4.3741375982319255</v>
      </c>
      <c r="AI61" s="4">
        <f t="shared" si="37"/>
        <v>42.098432956672667</v>
      </c>
      <c r="AJ61" s="4">
        <f t="shared" si="55"/>
        <v>-4.3741375982319255</v>
      </c>
      <c r="AK61" s="4">
        <f t="shared" si="56"/>
        <v>42.098432956672667</v>
      </c>
      <c r="AL61" s="4"/>
      <c r="AM61" s="4"/>
      <c r="AN61" s="4">
        <f t="shared" si="39"/>
        <v>-9.7630325667577722</v>
      </c>
      <c r="AO61" s="4">
        <f t="shared" si="40"/>
        <v>28.940370021076177</v>
      </c>
      <c r="AP61" s="4">
        <f t="shared" si="41"/>
        <v>-28.776361641830746</v>
      </c>
      <c r="AQ61" s="4">
        <f t="shared" si="42"/>
        <v>-6.6030611394790242</v>
      </c>
      <c r="AR61" s="4">
        <f t="shared" si="43"/>
        <v>-7.5199595852109695</v>
      </c>
      <c r="AS61" s="4">
        <f t="shared" si="44"/>
        <v>72.555588816864059</v>
      </c>
      <c r="AT61" s="4">
        <f t="shared" si="45"/>
        <v>-8.5337967620964008</v>
      </c>
      <c r="AU61" s="4">
        <f t="shared" si="46"/>
        <v>-8.5337967620964008</v>
      </c>
      <c r="AV61" s="4">
        <f t="shared" si="47"/>
        <v>-7.5199595852109695</v>
      </c>
      <c r="AW61" s="4">
        <f t="shared" si="48"/>
        <v>72.555588816864059</v>
      </c>
      <c r="AX61" s="4">
        <f t="shared" si="49"/>
        <v>-12.534654347600764</v>
      </c>
      <c r="AY61" s="4">
        <f t="shared" si="50"/>
        <v>29.972041486026399</v>
      </c>
      <c r="AZ61" s="4">
        <f t="shared" si="51"/>
        <v>-12.534654347600764</v>
      </c>
      <c r="BA61" s="4">
        <f t="shared" si="52"/>
        <v>29.972041486026399</v>
      </c>
      <c r="BB61" s="4">
        <f t="shared" si="57"/>
        <v>-12.534654347600764</v>
      </c>
      <c r="BC61" s="4">
        <f t="shared" si="58"/>
        <v>29.972041486026399</v>
      </c>
      <c r="BD61" s="4"/>
      <c r="BE61" s="4"/>
      <c r="BF61" s="4">
        <f t="shared" si="0"/>
        <v>11.076104812243981</v>
      </c>
      <c r="BG61" s="4">
        <f t="shared" si="1"/>
        <v>18.93448660351395</v>
      </c>
      <c r="BH61" s="4">
        <f t="shared" si="2"/>
        <v>15.013198055976638</v>
      </c>
      <c r="BI61" s="4" t="e">
        <f t="shared" si="25"/>
        <v>#DIV/0!</v>
      </c>
      <c r="BJ61" s="4">
        <f t="shared" si="3"/>
        <v>15.013198055976638</v>
      </c>
      <c r="BK61" s="4">
        <f t="shared" si="4"/>
        <v>13.43383018932022</v>
      </c>
      <c r="BL61" s="4">
        <f t="shared" si="5"/>
        <v>13.43383018932022</v>
      </c>
      <c r="BM61" s="4">
        <f t="shared" si="24"/>
        <v>13.43383018932022</v>
      </c>
      <c r="BN61" s="4">
        <f t="shared" si="6"/>
        <v>54.710124386863448</v>
      </c>
      <c r="BO61" s="4">
        <f t="shared" si="7"/>
        <v>45.10813844301456</v>
      </c>
      <c r="BP61" s="4">
        <f t="shared" si="8"/>
        <v>14.653875562852805</v>
      </c>
      <c r="BQ61" s="4">
        <f t="shared" si="9"/>
        <v>20.654095416136649</v>
      </c>
      <c r="BR61" s="4">
        <f t="shared" si="10"/>
        <v>30.636000050283744</v>
      </c>
      <c r="BS61" s="4">
        <f t="shared" si="11"/>
        <v>34.237766140848791</v>
      </c>
      <c r="BT61" s="4">
        <f t="shared" si="12"/>
        <v>0</v>
      </c>
      <c r="BU61" s="4">
        <f t="shared" si="13"/>
        <v>0</v>
      </c>
      <c r="BV61" s="4" t="s">
        <v>59</v>
      </c>
      <c r="BW61" s="4" t="s">
        <v>59</v>
      </c>
      <c r="BX61">
        <f t="shared" si="14"/>
        <v>100</v>
      </c>
      <c r="BY61">
        <f t="shared" si="15"/>
        <v>100</v>
      </c>
      <c r="BZ61" t="s">
        <v>59</v>
      </c>
      <c r="CA61" t="s">
        <v>59</v>
      </c>
    </row>
    <row r="62" spans="1:79" x14ac:dyDescent="0.35">
      <c r="A62" s="5">
        <v>36434</v>
      </c>
      <c r="B62" s="18">
        <f>+'[1]Senda Inflación Total'!F546</f>
        <v>9.32</v>
      </c>
      <c r="C62" s="4">
        <f>+'[1]Senda Inflación Total'!D546</f>
        <v>39.39</v>
      </c>
      <c r="D62" s="10">
        <v>28009.754870000004</v>
      </c>
      <c r="E62" s="10">
        <v>3244.73479</v>
      </c>
      <c r="F62" s="10">
        <v>7419.3172200000008</v>
      </c>
      <c r="G62" s="10">
        <v>1449.9754800000001</v>
      </c>
      <c r="H62" s="10">
        <v>15709.448299999998</v>
      </c>
      <c r="I62" s="10">
        <v>2684.1032599999999</v>
      </c>
      <c r="L62" s="71">
        <f t="shared" si="16"/>
        <v>15709.448299999998</v>
      </c>
      <c r="M62" s="71">
        <f t="shared" si="17"/>
        <v>2684.1032599999999</v>
      </c>
      <c r="N62" s="3">
        <f t="shared" si="18"/>
        <v>51138.520389999998</v>
      </c>
      <c r="O62" s="3">
        <f t="shared" si="19"/>
        <v>7378.8135299999994</v>
      </c>
      <c r="P62" s="74">
        <f t="shared" si="20"/>
        <v>51138.520390000005</v>
      </c>
      <c r="Q62" s="74">
        <f t="shared" si="21"/>
        <v>7378.8135299999994</v>
      </c>
      <c r="R62" s="74">
        <f t="shared" si="22"/>
        <v>51138.520389999998</v>
      </c>
      <c r="S62" s="74">
        <f t="shared" si="23"/>
        <v>7378.8135299999994</v>
      </c>
      <c r="V62" s="4">
        <f t="shared" si="26"/>
        <v>-2.6217625069621988</v>
      </c>
      <c r="W62" s="4">
        <f t="shared" si="27"/>
        <v>29.208091631403477</v>
      </c>
      <c r="X62" s="4">
        <f t="shared" si="28"/>
        <v>-24.162815434790602</v>
      </c>
      <c r="Y62" s="4">
        <f t="shared" si="29"/>
        <v>-6.1452957013016061</v>
      </c>
      <c r="Z62" s="4">
        <f t="shared" si="30"/>
        <v>-1.7048589498252227</v>
      </c>
      <c r="AA62" s="4">
        <f t="shared" si="31"/>
        <v>96.288451046135862</v>
      </c>
      <c r="AB62" s="4"/>
      <c r="AC62" s="4"/>
      <c r="AD62" s="4">
        <f t="shared" si="32"/>
        <v>-1.7048589498252227</v>
      </c>
      <c r="AE62" s="4">
        <f t="shared" si="33"/>
        <v>96.288451046135862</v>
      </c>
      <c r="AF62" s="4">
        <f t="shared" si="34"/>
        <v>-6.2177738756746948</v>
      </c>
      <c r="AG62" s="4">
        <f t="shared" si="35"/>
        <v>36.050345209970629</v>
      </c>
      <c r="AH62" s="4">
        <f t="shared" si="36"/>
        <v>-6.2177738756746663</v>
      </c>
      <c r="AI62" s="4">
        <f t="shared" si="37"/>
        <v>36.050345209970629</v>
      </c>
      <c r="AJ62" s="4">
        <f t="shared" si="55"/>
        <v>-6.2177738756746948</v>
      </c>
      <c r="AK62" s="4">
        <f t="shared" si="56"/>
        <v>36.050345209970629</v>
      </c>
      <c r="AL62" s="4"/>
      <c r="AM62" s="4"/>
      <c r="AN62" s="4">
        <f t="shared" si="39"/>
        <v>-10.923675911966882</v>
      </c>
      <c r="AO62" s="4">
        <f t="shared" si="40"/>
        <v>18.192546314858646</v>
      </c>
      <c r="AP62" s="4">
        <f t="shared" si="41"/>
        <v>-30.628261466145801</v>
      </c>
      <c r="AQ62" s="4">
        <f t="shared" si="42"/>
        <v>-14.146812752745703</v>
      </c>
      <c r="AR62" s="4">
        <f t="shared" si="43"/>
        <v>-10.084942325123691</v>
      </c>
      <c r="AS62" s="4">
        <f t="shared" si="44"/>
        <v>79.554016690574343</v>
      </c>
      <c r="AT62" s="4">
        <f t="shared" si="45"/>
        <v>-8.5254299304793193</v>
      </c>
      <c r="AU62" s="4">
        <f t="shared" si="46"/>
        <v>-8.5254299304793193</v>
      </c>
      <c r="AV62" s="4">
        <f t="shared" si="47"/>
        <v>-10.084942325123691</v>
      </c>
      <c r="AW62" s="4">
        <f t="shared" si="48"/>
        <v>79.554016690574343</v>
      </c>
      <c r="AX62" s="4">
        <f t="shared" si="49"/>
        <v>-14.213111851147715</v>
      </c>
      <c r="AY62" s="4">
        <f t="shared" si="50"/>
        <v>24.451468358919357</v>
      </c>
      <c r="AZ62" s="4">
        <f t="shared" si="51"/>
        <v>-14.213111851147701</v>
      </c>
      <c r="BA62" s="4">
        <f t="shared" si="52"/>
        <v>24.451468358919357</v>
      </c>
      <c r="BB62" s="4">
        <f t="shared" si="57"/>
        <v>-14.213111851147715</v>
      </c>
      <c r="BC62" s="4">
        <f t="shared" si="58"/>
        <v>24.451468358919357</v>
      </c>
      <c r="BD62" s="4"/>
      <c r="BE62" s="4"/>
      <c r="BF62" s="4">
        <f t="shared" si="0"/>
        <v>11.584302701182473</v>
      </c>
      <c r="BG62" s="4">
        <f t="shared" si="1"/>
        <v>19.5432468649723</v>
      </c>
      <c r="BH62" s="4">
        <f t="shared" si="2"/>
        <v>17.085916760043062</v>
      </c>
      <c r="BI62" s="4" t="e">
        <f t="shared" si="25"/>
        <v>#DIV/0!</v>
      </c>
      <c r="BJ62" s="4">
        <f t="shared" si="3"/>
        <v>17.085916760043062</v>
      </c>
      <c r="BK62" s="4">
        <f t="shared" si="4"/>
        <v>14.429071224053066</v>
      </c>
      <c r="BL62" s="4">
        <f t="shared" si="5"/>
        <v>14.429071224053065</v>
      </c>
      <c r="BM62" s="4">
        <f t="shared" si="24"/>
        <v>14.429071224053066</v>
      </c>
      <c r="BN62" s="4">
        <f t="shared" si="6"/>
        <v>54.77232164010212</v>
      </c>
      <c r="BO62" s="4">
        <f t="shared" si="7"/>
        <v>43.973665641608918</v>
      </c>
      <c r="BP62" s="4">
        <f t="shared" si="8"/>
        <v>14.508275099509582</v>
      </c>
      <c r="BQ62" s="4">
        <f t="shared" si="9"/>
        <v>19.650523408741027</v>
      </c>
      <c r="BR62" s="4">
        <f t="shared" si="10"/>
        <v>30.719403260388304</v>
      </c>
      <c r="BS62" s="4">
        <f t="shared" si="11"/>
        <v>36.375810949650059</v>
      </c>
      <c r="BT62" s="4">
        <f t="shared" si="12"/>
        <v>0</v>
      </c>
      <c r="BU62" s="4">
        <f t="shared" si="13"/>
        <v>0</v>
      </c>
      <c r="BV62" s="4" t="s">
        <v>59</v>
      </c>
      <c r="BW62" s="4" t="s">
        <v>59</v>
      </c>
      <c r="BX62">
        <f t="shared" si="14"/>
        <v>100</v>
      </c>
      <c r="BY62">
        <f t="shared" si="15"/>
        <v>100</v>
      </c>
      <c r="BZ62" t="s">
        <v>59</v>
      </c>
      <c r="CA62" t="s">
        <v>59</v>
      </c>
    </row>
    <row r="63" spans="1:79" x14ac:dyDescent="0.35">
      <c r="A63" s="5">
        <v>36465</v>
      </c>
      <c r="B63" s="18">
        <f>+'[1]Senda Inflación Total'!F547</f>
        <v>9.65</v>
      </c>
      <c r="C63" s="4">
        <f>+'[1]Senda Inflación Total'!D547</f>
        <v>39.58</v>
      </c>
      <c r="D63" s="10">
        <v>28351.144019999992</v>
      </c>
      <c r="E63" s="10">
        <v>3686.52828</v>
      </c>
      <c r="F63" s="10">
        <v>7365.80357</v>
      </c>
      <c r="G63" s="10">
        <v>1527.5137099999999</v>
      </c>
      <c r="H63" s="10">
        <v>15861.389229999999</v>
      </c>
      <c r="I63" s="10">
        <v>3203.2552700000001</v>
      </c>
      <c r="L63" s="71">
        <f t="shared" si="16"/>
        <v>15861.389229999999</v>
      </c>
      <c r="M63" s="71">
        <f t="shared" si="17"/>
        <v>3203.2552700000001</v>
      </c>
      <c r="N63" s="3">
        <f t="shared" si="18"/>
        <v>51578.336819999997</v>
      </c>
      <c r="O63" s="3">
        <f t="shared" si="19"/>
        <v>8417.2972599999994</v>
      </c>
      <c r="P63" s="74">
        <f t="shared" si="20"/>
        <v>51578.33681999999</v>
      </c>
      <c r="Q63" s="74">
        <f t="shared" si="21"/>
        <v>8417.2972599999994</v>
      </c>
      <c r="R63" s="74">
        <f t="shared" si="22"/>
        <v>51578.336819999997</v>
      </c>
      <c r="S63" s="74">
        <f t="shared" si="23"/>
        <v>8417.2972599999994</v>
      </c>
      <c r="V63" s="4">
        <f t="shared" si="26"/>
        <v>-1.033081237644339</v>
      </c>
      <c r="W63" s="4">
        <f t="shared" si="27"/>
        <v>32.723201314789549</v>
      </c>
      <c r="X63" s="4">
        <f t="shared" si="28"/>
        <v>-24.005037038375093</v>
      </c>
      <c r="Y63" s="4">
        <f t="shared" si="29"/>
        <v>-7.0731307213198704</v>
      </c>
      <c r="Z63" s="4">
        <f t="shared" si="30"/>
        <v>-2.259612883964266</v>
      </c>
      <c r="AA63" s="4">
        <f t="shared" si="31"/>
        <v>115.66187083121724</v>
      </c>
      <c r="AB63" s="4"/>
      <c r="AC63" s="4"/>
      <c r="AD63" s="4">
        <f t="shared" si="32"/>
        <v>-2.259612883964266</v>
      </c>
      <c r="AE63" s="4">
        <f t="shared" si="33"/>
        <v>115.66187083121724</v>
      </c>
      <c r="AF63" s="4">
        <f t="shared" si="34"/>
        <v>-5.4781990862933583</v>
      </c>
      <c r="AG63" s="4">
        <f t="shared" si="35"/>
        <v>42.504212978025578</v>
      </c>
      <c r="AH63" s="4">
        <f t="shared" si="36"/>
        <v>-5.4781990862933725</v>
      </c>
      <c r="AI63" s="4">
        <f t="shared" si="37"/>
        <v>42.504212978025549</v>
      </c>
      <c r="AJ63" s="4">
        <f t="shared" si="55"/>
        <v>-5.4781990862933583</v>
      </c>
      <c r="AK63" s="4">
        <f t="shared" si="56"/>
        <v>42.504212978025578</v>
      </c>
      <c r="AL63" s="4"/>
      <c r="AM63" s="4"/>
      <c r="AN63" s="4">
        <f t="shared" si="39"/>
        <v>-9.7428921455944675</v>
      </c>
      <c r="AO63" s="4">
        <f t="shared" si="40"/>
        <v>21.042591258357987</v>
      </c>
      <c r="AP63" s="4">
        <f t="shared" si="41"/>
        <v>-30.693148233812209</v>
      </c>
      <c r="AQ63" s="4">
        <f t="shared" si="42"/>
        <v>-15.251373206858077</v>
      </c>
      <c r="AR63" s="4">
        <f t="shared" si="43"/>
        <v>-10.861480058334948</v>
      </c>
      <c r="AS63" s="4">
        <f t="shared" si="44"/>
        <v>96.682052741648192</v>
      </c>
      <c r="AT63" s="4">
        <f t="shared" si="45"/>
        <v>-8.8007295941632435</v>
      </c>
      <c r="AU63" s="4">
        <f t="shared" si="46"/>
        <v>-8.8007295941632435</v>
      </c>
      <c r="AV63" s="4">
        <f t="shared" si="47"/>
        <v>-10.861480058334948</v>
      </c>
      <c r="AW63" s="4">
        <f t="shared" si="48"/>
        <v>96.682052741648192</v>
      </c>
      <c r="AX63" s="4">
        <f t="shared" si="49"/>
        <v>-13.796807192241999</v>
      </c>
      <c r="AY63" s="4">
        <f t="shared" si="50"/>
        <v>29.962802533539048</v>
      </c>
      <c r="AZ63" s="4">
        <f t="shared" si="51"/>
        <v>-13.796807192242014</v>
      </c>
      <c r="BA63" s="4">
        <f t="shared" si="52"/>
        <v>29.962802533539048</v>
      </c>
      <c r="BB63" s="4">
        <f t="shared" si="57"/>
        <v>-13.796807192241999</v>
      </c>
      <c r="BC63" s="4">
        <f t="shared" si="58"/>
        <v>29.962802533539048</v>
      </c>
      <c r="BD63" s="4"/>
      <c r="BE63" s="4"/>
      <c r="BF63" s="4">
        <f t="shared" si="0"/>
        <v>13.003102370046799</v>
      </c>
      <c r="BG63" s="4">
        <f t="shared" si="1"/>
        <v>20.73790993044361</v>
      </c>
      <c r="BH63" s="4">
        <f t="shared" si="2"/>
        <v>20.195300824857195</v>
      </c>
      <c r="BI63" s="4" t="e">
        <f t="shared" si="25"/>
        <v>#DIV/0!</v>
      </c>
      <c r="BJ63" s="4">
        <f t="shared" si="3"/>
        <v>20.195300824857195</v>
      </c>
      <c r="BK63" s="4">
        <f t="shared" si="4"/>
        <v>16.319442965706703</v>
      </c>
      <c r="BL63" s="4">
        <f t="shared" si="5"/>
        <v>16.319442965706703</v>
      </c>
      <c r="BM63" s="4">
        <f t="shared" si="24"/>
        <v>16.319442965706703</v>
      </c>
      <c r="BN63" s="4">
        <f t="shared" si="6"/>
        <v>54.967154367425366</v>
      </c>
      <c r="BO63" s="4">
        <f t="shared" si="7"/>
        <v>43.797054637939688</v>
      </c>
      <c r="BP63" s="4">
        <f t="shared" si="8"/>
        <v>14.280808618752976</v>
      </c>
      <c r="BQ63" s="4">
        <f t="shared" si="9"/>
        <v>18.147318109566207</v>
      </c>
      <c r="BR63" s="4">
        <f t="shared" si="10"/>
        <v>30.752037013821649</v>
      </c>
      <c r="BS63" s="4">
        <f t="shared" si="11"/>
        <v>38.055627252494112</v>
      </c>
      <c r="BT63" s="4">
        <f t="shared" si="12"/>
        <v>0</v>
      </c>
      <c r="BU63" s="4">
        <f t="shared" si="13"/>
        <v>0</v>
      </c>
      <c r="BV63" s="4" t="s">
        <v>59</v>
      </c>
      <c r="BW63" s="4" t="s">
        <v>59</v>
      </c>
      <c r="BX63">
        <f t="shared" si="14"/>
        <v>100</v>
      </c>
      <c r="BY63">
        <f t="shared" si="15"/>
        <v>100</v>
      </c>
      <c r="BZ63" t="s">
        <v>59</v>
      </c>
      <c r="CA63" t="s">
        <v>59</v>
      </c>
    </row>
    <row r="64" spans="1:79" x14ac:dyDescent="0.35">
      <c r="A64" s="5">
        <v>36495</v>
      </c>
      <c r="B64" s="18">
        <f>+'[1]Senda Inflación Total'!F548</f>
        <v>9.23</v>
      </c>
      <c r="C64" s="4">
        <f>+'[1]Senda Inflación Total'!D548</f>
        <v>39.79</v>
      </c>
      <c r="D64" s="10">
        <v>28156.87674</v>
      </c>
      <c r="E64" s="10">
        <v>2785.4965099999999</v>
      </c>
      <c r="F64" s="10">
        <v>6853.4465899999987</v>
      </c>
      <c r="G64" s="10">
        <v>1119.2830200000001</v>
      </c>
      <c r="H64" s="10">
        <v>16004.605799999999</v>
      </c>
      <c r="I64" s="10">
        <v>3013.8316099999997</v>
      </c>
      <c r="L64" s="71">
        <f t="shared" si="16"/>
        <v>16004.605799999999</v>
      </c>
      <c r="M64" s="71">
        <f t="shared" si="17"/>
        <v>3013.8316099999997</v>
      </c>
      <c r="N64" s="3">
        <f t="shared" si="18"/>
        <v>51014.929129999997</v>
      </c>
      <c r="O64" s="3">
        <f t="shared" si="19"/>
        <v>6918.6111399999991</v>
      </c>
      <c r="P64" s="74">
        <f t="shared" si="20"/>
        <v>51014.929129999997</v>
      </c>
      <c r="Q64" s="74">
        <f t="shared" si="21"/>
        <v>6918.61114</v>
      </c>
      <c r="R64" s="74">
        <f t="shared" si="22"/>
        <v>51014.929129999997</v>
      </c>
      <c r="S64" s="74">
        <f t="shared" si="23"/>
        <v>6918.6111399999991</v>
      </c>
      <c r="V64" s="4">
        <f t="shared" si="26"/>
        <v>-0.11053519913328103</v>
      </c>
      <c r="W64" s="4">
        <f t="shared" si="27"/>
        <v>12.52695459221647</v>
      </c>
      <c r="X64" s="4">
        <f t="shared" si="28"/>
        <v>-28.09454677110314</v>
      </c>
      <c r="Y64" s="4">
        <f t="shared" si="29"/>
        <v>-30.734967599927856</v>
      </c>
      <c r="Z64" s="4">
        <f t="shared" si="30"/>
        <v>-2.2757725616054216</v>
      </c>
      <c r="AA64" s="4">
        <f t="shared" si="31"/>
        <v>88.784809723469522</v>
      </c>
      <c r="AB64" s="4"/>
      <c r="AC64" s="4"/>
      <c r="AD64" s="4">
        <f t="shared" si="32"/>
        <v>-2.2757725616054216</v>
      </c>
      <c r="AE64" s="4">
        <f t="shared" si="33"/>
        <v>88.784809723469522</v>
      </c>
      <c r="AF64" s="4">
        <f t="shared" si="34"/>
        <v>-5.6965069165499358</v>
      </c>
      <c r="AG64" s="4">
        <f t="shared" si="35"/>
        <v>21.639841528785283</v>
      </c>
      <c r="AH64" s="4">
        <f t="shared" si="36"/>
        <v>-5.6965069165499216</v>
      </c>
      <c r="AI64" s="4">
        <f t="shared" si="37"/>
        <v>21.639841528785283</v>
      </c>
      <c r="AJ64" s="4">
        <f t="shared" si="55"/>
        <v>-5.6965069165499358</v>
      </c>
      <c r="AK64" s="4">
        <f t="shared" si="56"/>
        <v>21.639841528785283</v>
      </c>
      <c r="AL64" s="4"/>
      <c r="AM64" s="4"/>
      <c r="AN64" s="4">
        <f t="shared" si="39"/>
        <v>-8.5512544164911475</v>
      </c>
      <c r="AO64" s="4">
        <f t="shared" si="40"/>
        <v>3.0183599672401868</v>
      </c>
      <c r="AP64" s="4">
        <f t="shared" si="41"/>
        <v>-34.170600358054699</v>
      </c>
      <c r="AQ64" s="4">
        <f t="shared" si="42"/>
        <v>-36.587904055596319</v>
      </c>
      <c r="AR64" s="4">
        <f t="shared" si="43"/>
        <v>-10.533527933356609</v>
      </c>
      <c r="AS64" s="4">
        <f t="shared" si="44"/>
        <v>72.832380960788726</v>
      </c>
      <c r="AT64" s="4">
        <f t="shared" si="45"/>
        <v>-8.4500595074613329</v>
      </c>
      <c r="AU64" s="4">
        <f t="shared" si="46"/>
        <v>-8.4500595074613329</v>
      </c>
      <c r="AV64" s="4">
        <f t="shared" si="47"/>
        <v>-10.533527933356609</v>
      </c>
      <c r="AW64" s="4">
        <f t="shared" si="48"/>
        <v>72.832380960788726</v>
      </c>
      <c r="AX64" s="4">
        <f t="shared" si="49"/>
        <v>-13.665208199716133</v>
      </c>
      <c r="AY64" s="4">
        <f t="shared" si="50"/>
        <v>11.361202534821274</v>
      </c>
      <c r="AZ64" s="4">
        <f t="shared" si="51"/>
        <v>-13.665208199716133</v>
      </c>
      <c r="BA64" s="4">
        <f t="shared" si="52"/>
        <v>11.361202534821274</v>
      </c>
      <c r="BB64" s="4">
        <f t="shared" si="57"/>
        <v>-13.665208199716133</v>
      </c>
      <c r="BC64" s="4">
        <f t="shared" si="58"/>
        <v>11.361202534821274</v>
      </c>
      <c r="BD64" s="4"/>
      <c r="BE64" s="4"/>
      <c r="BF64" s="4">
        <f t="shared" si="0"/>
        <v>9.8927751672219024</v>
      </c>
      <c r="BG64" s="4">
        <f t="shared" si="1"/>
        <v>16.331680787199367</v>
      </c>
      <c r="BH64" s="4">
        <f t="shared" si="2"/>
        <v>18.831026816043167</v>
      </c>
      <c r="BI64" s="4" t="e">
        <f t="shared" si="25"/>
        <v>#DIV/0!</v>
      </c>
      <c r="BJ64" s="4">
        <f t="shared" si="3"/>
        <v>18.831026816043167</v>
      </c>
      <c r="BK64" s="4">
        <f t="shared" si="4"/>
        <v>13.561934237661069</v>
      </c>
      <c r="BL64" s="4">
        <f t="shared" si="5"/>
        <v>13.561934237661069</v>
      </c>
      <c r="BM64" s="4">
        <f t="shared" si="24"/>
        <v>13.561934237661069</v>
      </c>
      <c r="BN64" s="4">
        <f t="shared" si="6"/>
        <v>55.193405577901665</v>
      </c>
      <c r="BO64" s="4">
        <f t="shared" si="7"/>
        <v>40.260920199657299</v>
      </c>
      <c r="BP64" s="4">
        <f t="shared" si="8"/>
        <v>13.434198002187832</v>
      </c>
      <c r="BQ64" s="4">
        <f t="shared" si="9"/>
        <v>16.17785704892211</v>
      </c>
      <c r="BR64" s="4">
        <f t="shared" si="10"/>
        <v>31.372396419910505</v>
      </c>
      <c r="BS64" s="4">
        <f t="shared" si="11"/>
        <v>43.561222751420594</v>
      </c>
      <c r="BT64" s="4">
        <f t="shared" si="12"/>
        <v>0</v>
      </c>
      <c r="BU64" s="4">
        <f t="shared" si="13"/>
        <v>0</v>
      </c>
      <c r="BV64" s="4" t="s">
        <v>59</v>
      </c>
      <c r="BW64" s="4" t="s">
        <v>59</v>
      </c>
      <c r="BX64">
        <f t="shared" si="14"/>
        <v>100</v>
      </c>
      <c r="BY64">
        <f t="shared" si="15"/>
        <v>100</v>
      </c>
      <c r="BZ64" t="s">
        <v>59</v>
      </c>
      <c r="CA64" t="s">
        <v>59</v>
      </c>
    </row>
    <row r="65" spans="1:79" x14ac:dyDescent="0.35">
      <c r="A65" s="5">
        <v>36526</v>
      </c>
      <c r="B65" s="18">
        <f>+'[1]Senda Inflación Total'!F549</f>
        <v>8.25</v>
      </c>
      <c r="C65" s="4">
        <f>+'[1]Senda Inflación Total'!D549</f>
        <v>40.299999999999997</v>
      </c>
      <c r="D65" s="10">
        <v>27402.867200000004</v>
      </c>
      <c r="E65" s="10">
        <v>2652.7399300000002</v>
      </c>
      <c r="F65" s="10">
        <v>6672.1931499999992</v>
      </c>
      <c r="G65" s="10">
        <v>1091.3860900000002</v>
      </c>
      <c r="H65" s="10">
        <v>13929.219539999998</v>
      </c>
      <c r="I65" s="10">
        <v>2536.2256299999999</v>
      </c>
      <c r="L65" s="71">
        <f t="shared" si="16"/>
        <v>13929.219539999998</v>
      </c>
      <c r="M65" s="71">
        <f t="shared" si="17"/>
        <v>2536.2256299999999</v>
      </c>
      <c r="N65" s="3">
        <f t="shared" si="18"/>
        <v>48004.279889999998</v>
      </c>
      <c r="O65" s="3">
        <f t="shared" si="19"/>
        <v>6280.3516500000005</v>
      </c>
      <c r="P65" s="74">
        <f t="shared" si="20"/>
        <v>48004.279890000005</v>
      </c>
      <c r="Q65" s="74">
        <f t="shared" si="21"/>
        <v>6280.3516500000005</v>
      </c>
      <c r="R65" s="74">
        <f t="shared" si="22"/>
        <v>48004.279889999998</v>
      </c>
      <c r="S65" s="74">
        <f t="shared" si="23"/>
        <v>6280.3516500000005</v>
      </c>
      <c r="V65" s="4">
        <f t="shared" si="26"/>
        <v>-2.7670967708206149</v>
      </c>
      <c r="W65" s="4">
        <f t="shared" si="27"/>
        <v>-7.4592424572097826</v>
      </c>
      <c r="X65" s="4">
        <f t="shared" si="28"/>
        <v>-31.831676349021407</v>
      </c>
      <c r="Y65" s="4">
        <f t="shared" si="29"/>
        <v>-40.235955768918089</v>
      </c>
      <c r="Z65" s="4">
        <f t="shared" si="30"/>
        <v>-14.893150535614339</v>
      </c>
      <c r="AA65" s="4">
        <f t="shared" si="31"/>
        <v>39.430120080434762</v>
      </c>
      <c r="AB65" s="4"/>
      <c r="AC65" s="4"/>
      <c r="AD65" s="4">
        <f t="shared" si="32"/>
        <v>-14.893150535614339</v>
      </c>
      <c r="AE65" s="4">
        <f t="shared" si="33"/>
        <v>39.430120080434762</v>
      </c>
      <c r="AF65" s="4">
        <f t="shared" si="34"/>
        <v>-11.654971747956935</v>
      </c>
      <c r="AG65" s="4">
        <f t="shared" si="35"/>
        <v>-3.5530520469601754</v>
      </c>
      <c r="AH65" s="4">
        <f t="shared" si="36"/>
        <v>-11.654971747956907</v>
      </c>
      <c r="AI65" s="4">
        <f t="shared" si="37"/>
        <v>-3.5530520469601896</v>
      </c>
      <c r="AJ65" s="4">
        <f t="shared" si="55"/>
        <v>-11.654971747956935</v>
      </c>
      <c r="AK65" s="4">
        <f t="shared" si="56"/>
        <v>-3.5530520469601754</v>
      </c>
      <c r="AL65" s="4"/>
      <c r="AM65" s="4"/>
      <c r="AN65" s="4">
        <f t="shared" si="39"/>
        <v>-10.177456601219973</v>
      </c>
      <c r="AO65" s="4">
        <f t="shared" si="40"/>
        <v>-14.512002269939757</v>
      </c>
      <c r="AP65" s="4">
        <f t="shared" si="41"/>
        <v>-37.026952747363893</v>
      </c>
      <c r="AQ65" s="4">
        <f t="shared" si="42"/>
        <v>-44.790721264589465</v>
      </c>
      <c r="AR65" s="4">
        <f t="shared" si="43"/>
        <v>-21.379353843523646</v>
      </c>
      <c r="AS65" s="4">
        <f t="shared" si="44"/>
        <v>28.803806078923571</v>
      </c>
      <c r="AT65" s="4">
        <f t="shared" si="45"/>
        <v>-7.6212471131639745</v>
      </c>
      <c r="AU65" s="4">
        <f t="shared" si="46"/>
        <v>-7.6212471131639745</v>
      </c>
      <c r="AV65" s="4">
        <f t="shared" si="47"/>
        <v>-21.379353843523646</v>
      </c>
      <c r="AW65" s="4">
        <f t="shared" si="48"/>
        <v>28.803806078923571</v>
      </c>
      <c r="AX65" s="4">
        <f t="shared" si="49"/>
        <v>-18.387964663239671</v>
      </c>
      <c r="AY65" s="4">
        <f t="shared" si="50"/>
        <v>-10.903512283565973</v>
      </c>
      <c r="AZ65" s="4">
        <f t="shared" si="51"/>
        <v>-18.387964663239643</v>
      </c>
      <c r="BA65" s="4">
        <f t="shared" si="52"/>
        <v>-10.903512283566002</v>
      </c>
      <c r="BB65" s="4">
        <f t="shared" si="57"/>
        <v>-18.387964663239671</v>
      </c>
      <c r="BC65" s="4">
        <f t="shared" si="58"/>
        <v>-10.903512283565973</v>
      </c>
      <c r="BD65" s="4"/>
      <c r="BE65" s="4"/>
      <c r="BF65" s="4">
        <f t="shared" si="0"/>
        <v>9.6805195990585968</v>
      </c>
      <c r="BG65" s="4">
        <f t="shared" si="1"/>
        <v>16.357231654782062</v>
      </c>
      <c r="BH65" s="4">
        <f t="shared" si="2"/>
        <v>18.207952159249263</v>
      </c>
      <c r="BI65" s="4" t="e">
        <f t="shared" si="25"/>
        <v>#DIV/0!</v>
      </c>
      <c r="BJ65" s="4">
        <f t="shared" si="3"/>
        <v>18.207952159249263</v>
      </c>
      <c r="BK65" s="4">
        <f t="shared" si="4"/>
        <v>13.082899408951015</v>
      </c>
      <c r="BL65" s="4">
        <f t="shared" si="5"/>
        <v>13.082899408951013</v>
      </c>
      <c r="BM65" s="4">
        <f t="shared" si="24"/>
        <v>13.082899408951015</v>
      </c>
      <c r="BN65" s="4">
        <f t="shared" si="6"/>
        <v>57.084216788154393</v>
      </c>
      <c r="BO65" s="4">
        <f t="shared" si="7"/>
        <v>42.238716521550188</v>
      </c>
      <c r="BP65" s="4">
        <f t="shared" si="8"/>
        <v>13.899163085643778</v>
      </c>
      <c r="BQ65" s="4">
        <f t="shared" si="9"/>
        <v>17.377786321885338</v>
      </c>
      <c r="BR65" s="4">
        <f t="shared" si="10"/>
        <v>29.016620126201829</v>
      </c>
      <c r="BS65" s="4">
        <f t="shared" si="11"/>
        <v>40.383497156564466</v>
      </c>
      <c r="BT65" s="4">
        <f t="shared" si="12"/>
        <v>0</v>
      </c>
      <c r="BU65" s="4">
        <f t="shared" si="13"/>
        <v>0</v>
      </c>
      <c r="BV65" s="4" t="s">
        <v>59</v>
      </c>
      <c r="BW65" s="4" t="s">
        <v>59</v>
      </c>
      <c r="BX65">
        <f t="shared" si="14"/>
        <v>100</v>
      </c>
      <c r="BY65">
        <f t="shared" si="15"/>
        <v>100</v>
      </c>
      <c r="BZ65" t="s">
        <v>59</v>
      </c>
      <c r="CA65" t="s">
        <v>59</v>
      </c>
    </row>
    <row r="66" spans="1:79" x14ac:dyDescent="0.35">
      <c r="A66" s="5">
        <v>36557</v>
      </c>
      <c r="B66" s="18">
        <f>+'[1]Senda Inflación Total'!F550</f>
        <v>8.89</v>
      </c>
      <c r="C66" s="4">
        <f>+'[1]Senda Inflación Total'!D550</f>
        <v>41.23</v>
      </c>
      <c r="D66" s="10">
        <v>26944.693199999998</v>
      </c>
      <c r="E66" s="10">
        <v>2721.0853700000002</v>
      </c>
      <c r="F66" s="10">
        <v>6595.6072999999997</v>
      </c>
      <c r="G66" s="10">
        <v>1081.5373100000002</v>
      </c>
      <c r="H66" s="10">
        <v>14649.857480000002</v>
      </c>
      <c r="I66" s="10">
        <v>2394.1415400000001</v>
      </c>
      <c r="L66" s="71">
        <f t="shared" si="16"/>
        <v>14649.857480000002</v>
      </c>
      <c r="M66" s="71">
        <f t="shared" si="17"/>
        <v>2394.1415400000001</v>
      </c>
      <c r="N66" s="3">
        <f t="shared" si="18"/>
        <v>48190.157980000004</v>
      </c>
      <c r="O66" s="3">
        <f t="shared" si="19"/>
        <v>6196.7642200000009</v>
      </c>
      <c r="P66" s="74">
        <f t="shared" si="20"/>
        <v>48190.157980000004</v>
      </c>
      <c r="Q66" s="74">
        <f t="shared" si="21"/>
        <v>6196.7642200000009</v>
      </c>
      <c r="R66" s="74">
        <f t="shared" si="22"/>
        <v>48190.157980000004</v>
      </c>
      <c r="S66" s="74">
        <f t="shared" si="23"/>
        <v>6196.7642200000009</v>
      </c>
      <c r="V66" s="4">
        <f t="shared" si="26"/>
        <v>-3.5040857712695299</v>
      </c>
      <c r="W66" s="4">
        <f t="shared" si="27"/>
        <v>-10.37220271560345</v>
      </c>
      <c r="X66" s="4">
        <f t="shared" si="28"/>
        <v>-31.325821058817056</v>
      </c>
      <c r="Y66" s="4">
        <f t="shared" si="29"/>
        <v>-41.605687659258372</v>
      </c>
      <c r="Z66" s="4">
        <f t="shared" si="30"/>
        <v>-11.199628909519291</v>
      </c>
      <c r="AA66" s="4">
        <f t="shared" si="31"/>
        <v>18.474625163424307</v>
      </c>
      <c r="AB66" s="4"/>
      <c r="AC66" s="4"/>
      <c r="AD66" s="4">
        <f t="shared" si="32"/>
        <v>-11.199628909519291</v>
      </c>
      <c r="AE66" s="4">
        <f t="shared" si="33"/>
        <v>18.474625163424307</v>
      </c>
      <c r="AF66" s="4">
        <f t="shared" si="34"/>
        <v>-10.800040080655407</v>
      </c>
      <c r="AG66" s="4">
        <f t="shared" si="35"/>
        <v>-10.307732865312829</v>
      </c>
      <c r="AH66" s="4">
        <f t="shared" si="36"/>
        <v>-10.800040080655393</v>
      </c>
      <c r="AI66" s="4">
        <f t="shared" si="37"/>
        <v>-10.307732865312829</v>
      </c>
      <c r="AJ66" s="4">
        <f t="shared" si="55"/>
        <v>-10.800040080655407</v>
      </c>
      <c r="AK66" s="4">
        <f t="shared" si="56"/>
        <v>-10.307732865312829</v>
      </c>
      <c r="AL66" s="4"/>
      <c r="AM66" s="4"/>
      <c r="AN66" s="4">
        <f t="shared" si="39"/>
        <v>-11.382207522517703</v>
      </c>
      <c r="AO66" s="4">
        <f t="shared" si="40"/>
        <v>-17.689597498028704</v>
      </c>
      <c r="AP66" s="4">
        <f t="shared" si="41"/>
        <v>-36.932520028301084</v>
      </c>
      <c r="AQ66" s="4">
        <f t="shared" si="42"/>
        <v>-46.373117512405514</v>
      </c>
      <c r="AR66" s="4">
        <f t="shared" si="43"/>
        <v>-18.449470942712182</v>
      </c>
      <c r="AS66" s="4">
        <f t="shared" si="44"/>
        <v>8.8021169652165554</v>
      </c>
      <c r="AT66" s="4">
        <f t="shared" si="45"/>
        <v>-8.1642024060978997</v>
      </c>
      <c r="AU66" s="4">
        <f t="shared" si="46"/>
        <v>-8.1642024060978997</v>
      </c>
      <c r="AV66" s="4">
        <f t="shared" si="47"/>
        <v>-18.449470942712182</v>
      </c>
      <c r="AW66" s="4">
        <f t="shared" si="48"/>
        <v>8.8021169652165554</v>
      </c>
      <c r="AX66" s="4">
        <f t="shared" si="49"/>
        <v>-18.082505354628893</v>
      </c>
      <c r="AY66" s="4">
        <f t="shared" si="50"/>
        <v>-17.630391096806719</v>
      </c>
      <c r="AZ66" s="4">
        <f t="shared" si="51"/>
        <v>-18.082505354628893</v>
      </c>
      <c r="BA66" s="4">
        <f t="shared" si="52"/>
        <v>-17.630391096806719</v>
      </c>
      <c r="BB66" s="4">
        <f t="shared" si="57"/>
        <v>-18.082505354628893</v>
      </c>
      <c r="BC66" s="4">
        <f t="shared" si="58"/>
        <v>-17.630391096806719</v>
      </c>
      <c r="BD66" s="4"/>
      <c r="BE66" s="4"/>
      <c r="BF66" s="4">
        <f t="shared" si="0"/>
        <v>10.098780304538781</v>
      </c>
      <c r="BG66" s="4">
        <f t="shared" si="1"/>
        <v>16.397842697517788</v>
      </c>
      <c r="BH66" s="4">
        <f t="shared" si="2"/>
        <v>16.342422056108628</v>
      </c>
      <c r="BI66" s="4" t="e">
        <f t="shared" si="25"/>
        <v>#DIV/0!</v>
      </c>
      <c r="BJ66" s="4">
        <f t="shared" si="3"/>
        <v>16.342422056108628</v>
      </c>
      <c r="BK66" s="4">
        <f t="shared" si="4"/>
        <v>12.858982995182952</v>
      </c>
      <c r="BL66" s="4">
        <f t="shared" si="5"/>
        <v>12.858982995182952</v>
      </c>
      <c r="BM66" s="4">
        <f t="shared" si="24"/>
        <v>12.858982995182952</v>
      </c>
      <c r="BN66" s="4">
        <f t="shared" si="6"/>
        <v>55.913270114579518</v>
      </c>
      <c r="BO66" s="4">
        <f t="shared" si="7"/>
        <v>43.911391064674071</v>
      </c>
      <c r="BP66" s="4">
        <f t="shared" si="8"/>
        <v>13.686627262640069</v>
      </c>
      <c r="BQ66" s="4">
        <f t="shared" si="9"/>
        <v>17.453259017171384</v>
      </c>
      <c r="BR66" s="4">
        <f t="shared" si="10"/>
        <v>30.400102622780405</v>
      </c>
      <c r="BS66" s="4">
        <f t="shared" si="11"/>
        <v>38.635349918154539</v>
      </c>
      <c r="BT66" s="4">
        <f t="shared" si="12"/>
        <v>0</v>
      </c>
      <c r="BU66" s="4">
        <f t="shared" si="13"/>
        <v>0</v>
      </c>
      <c r="BV66" s="4" t="s">
        <v>59</v>
      </c>
      <c r="BW66" s="4" t="s">
        <v>59</v>
      </c>
      <c r="BX66">
        <f t="shared" si="14"/>
        <v>100</v>
      </c>
      <c r="BY66">
        <f t="shared" si="15"/>
        <v>100</v>
      </c>
      <c r="BZ66" t="s">
        <v>59</v>
      </c>
      <c r="CA66" t="s">
        <v>59</v>
      </c>
    </row>
    <row r="67" spans="1:79" x14ac:dyDescent="0.35">
      <c r="A67" s="5">
        <v>36586</v>
      </c>
      <c r="B67" s="18">
        <f>+'[1]Senda Inflación Total'!F551</f>
        <v>9.73</v>
      </c>
      <c r="C67" s="4">
        <f>+'[1]Senda Inflación Total'!D551</f>
        <v>41.93</v>
      </c>
      <c r="D67" s="10">
        <v>26836.684970000006</v>
      </c>
      <c r="E67" s="10">
        <v>2641.4343900000003</v>
      </c>
      <c r="F67" s="10">
        <v>6521.4286700000002</v>
      </c>
      <c r="G67" s="10">
        <v>995.96731000000057</v>
      </c>
      <c r="H67" s="10">
        <v>14283.91318</v>
      </c>
      <c r="I67" s="10">
        <v>2162.0361499999999</v>
      </c>
      <c r="L67" s="71">
        <f t="shared" si="16"/>
        <v>14283.91318</v>
      </c>
      <c r="M67" s="71">
        <f t="shared" si="17"/>
        <v>2162.0361499999999</v>
      </c>
      <c r="N67" s="3">
        <f t="shared" si="18"/>
        <v>47642.026819999999</v>
      </c>
      <c r="O67" s="3">
        <f t="shared" si="19"/>
        <v>5799.4378500000003</v>
      </c>
      <c r="P67" s="74">
        <f t="shared" si="20"/>
        <v>47642.026820000006</v>
      </c>
      <c r="Q67" s="74">
        <f t="shared" si="21"/>
        <v>5799.4378500000003</v>
      </c>
      <c r="R67" s="74">
        <f t="shared" si="22"/>
        <v>47642.026819999999</v>
      </c>
      <c r="S67" s="74">
        <f t="shared" si="23"/>
        <v>5799.4378500000003</v>
      </c>
      <c r="V67" s="4">
        <f t="shared" si="26"/>
        <v>-2.638977318086944</v>
      </c>
      <c r="W67" s="4">
        <f t="shared" si="27"/>
        <v>-16.420731156694941</v>
      </c>
      <c r="X67" s="4">
        <f t="shared" si="28"/>
        <v>-30.66221992589135</v>
      </c>
      <c r="Y67" s="4">
        <f t="shared" si="29"/>
        <v>-47.426489989170996</v>
      </c>
      <c r="Z67" s="4">
        <f t="shared" si="30"/>
        <v>-14.000287255477048</v>
      </c>
      <c r="AA67" s="4">
        <f t="shared" si="31"/>
        <v>-1.7276298348800054</v>
      </c>
      <c r="AB67" s="4"/>
      <c r="AC67" s="4"/>
      <c r="AD67" s="4">
        <f t="shared" si="32"/>
        <v>-14.000287255477048</v>
      </c>
      <c r="AE67" s="4">
        <f t="shared" si="33"/>
        <v>-1.7276298348800054</v>
      </c>
      <c r="AF67" s="4">
        <f t="shared" si="34"/>
        <v>-11.08021221874796</v>
      </c>
      <c r="AG67" s="4">
        <f t="shared" si="35"/>
        <v>-20.061417831304581</v>
      </c>
      <c r="AH67" s="4">
        <f t="shared" si="36"/>
        <v>-11.080212218747945</v>
      </c>
      <c r="AI67" s="4">
        <f t="shared" si="37"/>
        <v>-20.061417831304581</v>
      </c>
      <c r="AJ67" s="4">
        <f t="shared" si="55"/>
        <v>-11.08021221874796</v>
      </c>
      <c r="AK67" s="4">
        <f t="shared" si="56"/>
        <v>-20.061417831304581</v>
      </c>
      <c r="AL67" s="4"/>
      <c r="AM67" s="4"/>
      <c r="AN67" s="4">
        <f t="shared" si="39"/>
        <v>-11.272192944579359</v>
      </c>
      <c r="AO67" s="4">
        <f t="shared" si="40"/>
        <v>-23.831888414011615</v>
      </c>
      <c r="AP67" s="4">
        <f t="shared" si="41"/>
        <v>-36.810553108440125</v>
      </c>
      <c r="AQ67" s="4">
        <f t="shared" si="42"/>
        <v>-52.088298541120018</v>
      </c>
      <c r="AR67" s="4">
        <f t="shared" si="43"/>
        <v>-21.626070587329849</v>
      </c>
      <c r="AS67" s="4">
        <f t="shared" si="44"/>
        <v>-10.441656643470338</v>
      </c>
      <c r="AT67" s="4">
        <f t="shared" si="45"/>
        <v>-8.8672195388681274</v>
      </c>
      <c r="AU67" s="4">
        <f t="shared" si="46"/>
        <v>-8.8672195388681274</v>
      </c>
      <c r="AV67" s="4">
        <f t="shared" si="47"/>
        <v>-21.626070587329849</v>
      </c>
      <c r="AW67" s="4">
        <f t="shared" si="48"/>
        <v>-10.441656643470338</v>
      </c>
      <c r="AX67" s="4">
        <f t="shared" si="49"/>
        <v>-18.964925014807207</v>
      </c>
      <c r="AY67" s="4">
        <f t="shared" si="50"/>
        <v>-27.149747408461295</v>
      </c>
      <c r="AZ67" s="4">
        <f t="shared" si="51"/>
        <v>-18.964925014807193</v>
      </c>
      <c r="BA67" s="4">
        <f t="shared" si="52"/>
        <v>-27.149747408461295</v>
      </c>
      <c r="BB67" s="4">
        <f t="shared" si="57"/>
        <v>-18.964925014807207</v>
      </c>
      <c r="BC67" s="4">
        <f t="shared" si="58"/>
        <v>-27.149747408461295</v>
      </c>
      <c r="BD67" s="4"/>
      <c r="BE67" s="4"/>
      <c r="BF67" s="4">
        <f t="shared" si="0"/>
        <v>9.8426254694005149</v>
      </c>
      <c r="BG67" s="4">
        <f t="shared" si="1"/>
        <v>15.272225771350811</v>
      </c>
      <c r="BH67" s="4">
        <f t="shared" si="2"/>
        <v>15.136161377872504</v>
      </c>
      <c r="BI67" s="4" t="e">
        <f t="shared" si="25"/>
        <v>#DIV/0!</v>
      </c>
      <c r="BJ67" s="4">
        <f t="shared" si="3"/>
        <v>15.136161377872504</v>
      </c>
      <c r="BK67" s="4">
        <f t="shared" si="4"/>
        <v>12.172945269333947</v>
      </c>
      <c r="BL67" s="4">
        <f t="shared" si="5"/>
        <v>12.172945269333946</v>
      </c>
      <c r="BM67" s="4">
        <f t="shared" si="24"/>
        <v>12.172945269333947</v>
      </c>
      <c r="BN67" s="4">
        <f t="shared" si="6"/>
        <v>56.329855720441422</v>
      </c>
      <c r="BO67" s="4">
        <f t="shared" si="7"/>
        <v>45.546386707118522</v>
      </c>
      <c r="BP67" s="4">
        <f t="shared" si="8"/>
        <v>13.688394691181195</v>
      </c>
      <c r="BQ67" s="4">
        <f t="shared" si="9"/>
        <v>17.173514670909018</v>
      </c>
      <c r="BR67" s="4">
        <f t="shared" si="10"/>
        <v>29.981749588377397</v>
      </c>
      <c r="BS67" s="4">
        <f t="shared" si="11"/>
        <v>37.280098621972471</v>
      </c>
      <c r="BT67" s="4">
        <f t="shared" si="12"/>
        <v>0</v>
      </c>
      <c r="BU67" s="4">
        <f t="shared" si="13"/>
        <v>0</v>
      </c>
      <c r="BV67" s="4" t="s">
        <v>59</v>
      </c>
      <c r="BW67" s="4" t="s">
        <v>59</v>
      </c>
      <c r="BX67">
        <f t="shared" si="14"/>
        <v>100</v>
      </c>
      <c r="BY67">
        <f t="shared" si="15"/>
        <v>100</v>
      </c>
      <c r="BZ67" t="s">
        <v>59</v>
      </c>
      <c r="CA67" t="s">
        <v>59</v>
      </c>
    </row>
    <row r="68" spans="1:79" x14ac:dyDescent="0.35">
      <c r="A68" s="5">
        <v>36617</v>
      </c>
      <c r="B68" s="18">
        <f>+'[1]Senda Inflación Total'!F552</f>
        <v>9.9600000000000009</v>
      </c>
      <c r="C68" s="4">
        <f>+'[1]Senda Inflación Total'!D552</f>
        <v>42.35</v>
      </c>
      <c r="D68" s="10">
        <v>26792.388299999995</v>
      </c>
      <c r="E68" s="10">
        <v>2660.7014300000001</v>
      </c>
      <c r="F68" s="10">
        <v>6563.9780999999994</v>
      </c>
      <c r="G68" s="10">
        <v>1022.80542</v>
      </c>
      <c r="H68" s="10">
        <v>14357.360259999998</v>
      </c>
      <c r="I68" s="10">
        <v>1862.13832</v>
      </c>
      <c r="L68" s="71">
        <f t="shared" si="16"/>
        <v>14357.360259999998</v>
      </c>
      <c r="M68" s="71">
        <f t="shared" si="17"/>
        <v>1862.13832</v>
      </c>
      <c r="N68" s="3">
        <f t="shared" si="18"/>
        <v>47713.726659999986</v>
      </c>
      <c r="O68" s="3">
        <f t="shared" si="19"/>
        <v>5545.6451699999998</v>
      </c>
      <c r="P68" s="74">
        <f t="shared" si="20"/>
        <v>47713.726659999993</v>
      </c>
      <c r="Q68" s="74">
        <f t="shared" si="21"/>
        <v>5545.6451699999998</v>
      </c>
      <c r="R68" s="74">
        <f t="shared" si="22"/>
        <v>47713.726659999986</v>
      </c>
      <c r="S68" s="74">
        <f t="shared" si="23"/>
        <v>5545.6451699999998</v>
      </c>
      <c r="V68" s="4">
        <f t="shared" si="26"/>
        <v>-2.6407686647306008</v>
      </c>
      <c r="W68" s="4">
        <f t="shared" si="27"/>
        <v>-20.920722149663163</v>
      </c>
      <c r="X68" s="4">
        <f t="shared" si="28"/>
        <v>-29.580800088303661</v>
      </c>
      <c r="Y68" s="4">
        <f t="shared" si="29"/>
        <v>-47.910548503652109</v>
      </c>
      <c r="Z68" s="4">
        <f t="shared" si="30"/>
        <v>-13.608231025498924</v>
      </c>
      <c r="AA68" s="4">
        <f t="shared" si="31"/>
        <v>-23.220822246139278</v>
      </c>
      <c r="AB68" s="4"/>
      <c r="AC68" s="4"/>
      <c r="AD68" s="4">
        <f t="shared" si="32"/>
        <v>-13.608231025498924</v>
      </c>
      <c r="AE68" s="4">
        <f t="shared" si="33"/>
        <v>-23.220822246139278</v>
      </c>
      <c r="AF68" s="4">
        <f t="shared" si="34"/>
        <v>-10.747553735554135</v>
      </c>
      <c r="AG68" s="4">
        <f t="shared" si="35"/>
        <v>-28.47533708457118</v>
      </c>
      <c r="AH68" s="4">
        <f t="shared" si="36"/>
        <v>-10.747553735554121</v>
      </c>
      <c r="AI68" s="4">
        <f t="shared" si="37"/>
        <v>-28.47533708457118</v>
      </c>
      <c r="AJ68" s="4">
        <f t="shared" si="55"/>
        <v>-10.747553735554135</v>
      </c>
      <c r="AK68" s="4">
        <f t="shared" si="56"/>
        <v>-28.47533708457118</v>
      </c>
      <c r="AL68" s="4"/>
      <c r="AM68" s="4"/>
      <c r="AN68" s="4">
        <f t="shared" ref="AN68:AN131" si="59">+(1+V68/100)/(1+$B68/100)*100-100</f>
        <v>-11.459411299318461</v>
      </c>
      <c r="AO68" s="4">
        <f t="shared" ref="AO68:AO131" si="60">+(1+W68/100)/(1+$B68/100)*100-100</f>
        <v>-28.083595989144371</v>
      </c>
      <c r="AP68" s="4">
        <f t="shared" ref="AP68:AP131" si="61">+(1+X68/100)/(1+$B68/100)*100-100</f>
        <v>-35.959257992273237</v>
      </c>
      <c r="AQ68" s="4">
        <f t="shared" ref="AQ68:AQ131" si="62">+(1+Y68/100)/(1+$B68/100)*100-100</f>
        <v>-52.628727267781109</v>
      </c>
      <c r="AR68" s="4">
        <f t="shared" ref="AR68:AR131" si="63">+(1+Z68/100)/(1+$B68/100)*100-100</f>
        <v>-21.433458553563952</v>
      </c>
      <c r="AS68" s="4">
        <f t="shared" ref="AS68:AS131" si="64">+(1+AA68/100)/(1+$B68/100)*100-100</f>
        <v>-30.175356717114653</v>
      </c>
      <c r="AT68" s="4">
        <f t="shared" ref="AT68:AT131" si="65">+(1+AB68/100)/(1+$B68/100)*100-100</f>
        <v>-9.0578392142597153</v>
      </c>
      <c r="AU68" s="4">
        <f t="shared" ref="AU68:AU131" si="66">+(1+AC68/100)/(1+$B68/100)*100-100</f>
        <v>-9.0578392142597153</v>
      </c>
      <c r="AV68" s="4">
        <f t="shared" ref="AV68:AV131" si="67">+(1+AD68/100)/(1+$B68/100)*100-100</f>
        <v>-21.433458553563952</v>
      </c>
      <c r="AW68" s="4">
        <f t="shared" ref="AW68:AW131" si="68">+(1+AE68/100)/(1+$B68/100)*100-100</f>
        <v>-30.175356717114653</v>
      </c>
      <c r="AX68" s="4">
        <f t="shared" si="49"/>
        <v>-18.831896812981213</v>
      </c>
      <c r="AY68" s="4">
        <f t="shared" si="50"/>
        <v>-34.953926049991964</v>
      </c>
      <c r="AZ68" s="4">
        <f t="shared" si="51"/>
        <v>-18.831896812981185</v>
      </c>
      <c r="BA68" s="4">
        <f t="shared" si="52"/>
        <v>-34.953926049991964</v>
      </c>
      <c r="BB68" s="4">
        <f t="shared" si="57"/>
        <v>-18.831896812981213</v>
      </c>
      <c r="BC68" s="4">
        <f t="shared" si="58"/>
        <v>-34.953926049991964</v>
      </c>
      <c r="BD68" s="4"/>
      <c r="BE68" s="4"/>
      <c r="BF68" s="4">
        <f t="shared" ref="BF68:BF131" si="69">+(E68/D68)*100</f>
        <v>9.9308109460327607</v>
      </c>
      <c r="BG68" s="4">
        <f t="shared" ref="BG68:BG131" si="70">+(G68/F68)*100</f>
        <v>15.582096777562377</v>
      </c>
      <c r="BH68" s="4">
        <f t="shared" ref="BH68:BH131" si="71">+(I68/H68)*100</f>
        <v>12.969921254870012</v>
      </c>
      <c r="BI68" s="4" t="e">
        <f t="shared" si="25"/>
        <v>#DIV/0!</v>
      </c>
      <c r="BJ68" s="4">
        <f t="shared" ref="BJ68:BJ131" si="72">+(M68/L68)*100</f>
        <v>12.969921254870012</v>
      </c>
      <c r="BK68" s="4">
        <f t="shared" ref="BK68:BK131" si="73">+(O68/N68)*100</f>
        <v>11.622745818027038</v>
      </c>
      <c r="BL68" s="4">
        <f t="shared" ref="BL68:BL131" si="74">+(Q68/P68)*100</f>
        <v>11.622745818027035</v>
      </c>
      <c r="BM68" s="4">
        <f t="shared" si="24"/>
        <v>11.622745818027038</v>
      </c>
      <c r="BN68" s="4">
        <f t="shared" ref="BN68:BN131" si="75">+(D68/$N68)*100</f>
        <v>56.152369926830616</v>
      </c>
      <c r="BO68" s="4">
        <f t="shared" ref="BO68:BO131" si="76">+(E68/$O68)*100</f>
        <v>47.978212605333354</v>
      </c>
      <c r="BP68" s="4">
        <f t="shared" ref="BP68:BP131" si="77">+(F68/$N68)*100</f>
        <v>13.757001516091599</v>
      </c>
      <c r="BQ68" s="4">
        <f t="shared" ref="BQ68:BQ131" si="78">+(G68/$O68)*100</f>
        <v>18.443398173633963</v>
      </c>
      <c r="BR68" s="4">
        <f t="shared" ref="BR68:BR131" si="79">+(H68/$N68)*100</f>
        <v>30.090628557077796</v>
      </c>
      <c r="BS68" s="4">
        <f t="shared" ref="BS68:BS131" si="80">+(I68/$O68)*100</f>
        <v>33.578389221032687</v>
      </c>
      <c r="BT68" s="4">
        <f t="shared" ref="BT68:BT131" si="81">+(J68/$N68)*100</f>
        <v>0</v>
      </c>
      <c r="BU68" s="4">
        <f t="shared" ref="BU68:BU131" si="82">+(K68/$O68)*100</f>
        <v>0</v>
      </c>
      <c r="BV68" s="4" t="s">
        <v>59</v>
      </c>
      <c r="BW68" s="4" t="s">
        <v>59</v>
      </c>
      <c r="BX68">
        <f t="shared" ref="BX68:BX131" si="83">+(N68/$N68)*100</f>
        <v>100</v>
      </c>
      <c r="BY68">
        <f t="shared" ref="BY68:BY131" si="84">+(O68/$O68)*100</f>
        <v>100</v>
      </c>
      <c r="BZ68" t="s">
        <v>59</v>
      </c>
      <c r="CA68" t="s">
        <v>59</v>
      </c>
    </row>
    <row r="69" spans="1:79" x14ac:dyDescent="0.35">
      <c r="A69" s="5">
        <v>36647</v>
      </c>
      <c r="B69" s="18">
        <f>+'[1]Senda Inflación Total'!F553</f>
        <v>10</v>
      </c>
      <c r="C69" s="4">
        <f>+'[1]Senda Inflación Total'!D553</f>
        <v>42.57</v>
      </c>
      <c r="D69" s="10">
        <v>27045.609339999995</v>
      </c>
      <c r="E69" s="10">
        <v>2658.3551699999998</v>
      </c>
      <c r="F69" s="10">
        <v>6573.8723899999995</v>
      </c>
      <c r="G69" s="10">
        <v>955.48779000000002</v>
      </c>
      <c r="H69" s="10">
        <v>14390.613450000001</v>
      </c>
      <c r="I69" s="10">
        <v>1787.22559</v>
      </c>
      <c r="L69" s="71">
        <f t="shared" ref="L69:L91" si="85">+H69</f>
        <v>14390.613450000001</v>
      </c>
      <c r="M69" s="71">
        <f t="shared" ref="M69:M91" si="86">+I69</f>
        <v>1787.22559</v>
      </c>
      <c r="N69" s="3">
        <f t="shared" ref="N69:N132" si="87">+D69+F69+H69+J69</f>
        <v>48010.095179999989</v>
      </c>
      <c r="O69" s="3">
        <f t="shared" ref="O69:O132" si="88">+E69+G69+I69+K69</f>
        <v>5401.06855</v>
      </c>
      <c r="P69" s="74">
        <f t="shared" ref="P69:P132" si="89">+L69+J69+F69+D69</f>
        <v>48010.095179999997</v>
      </c>
      <c r="Q69" s="74">
        <f t="shared" ref="Q69:Q132" si="90">+M69+K69+G69+E69</f>
        <v>5401.06855</v>
      </c>
      <c r="R69" s="74">
        <f t="shared" ref="R69:R132" si="91">+D69+F69+L69</f>
        <v>48010.095179999989</v>
      </c>
      <c r="S69" s="74">
        <f t="shared" ref="S69:S132" si="92">+E69+G69+M69</f>
        <v>5401.06855</v>
      </c>
      <c r="V69" s="4">
        <f t="shared" si="26"/>
        <v>-2.1845221328282207</v>
      </c>
      <c r="W69" s="4">
        <f t="shared" si="27"/>
        <v>-24.983263809569138</v>
      </c>
      <c r="X69" s="4">
        <f t="shared" si="28"/>
        <v>-27.446498689446898</v>
      </c>
      <c r="Y69" s="4">
        <f t="shared" si="29"/>
        <v>-50.13401777925818</v>
      </c>
      <c r="Z69" s="4">
        <f t="shared" si="30"/>
        <v>-13.826106017071496</v>
      </c>
      <c r="AA69" s="4">
        <f t="shared" si="31"/>
        <v>-12.773183381623966</v>
      </c>
      <c r="AB69" s="4"/>
      <c r="AC69" s="4"/>
      <c r="AD69" s="4">
        <f t="shared" si="32"/>
        <v>-13.826106017071496</v>
      </c>
      <c r="AE69" s="4">
        <f t="shared" si="33"/>
        <v>-12.773183381623966</v>
      </c>
      <c r="AF69" s="4">
        <f t="shared" si="34"/>
        <v>-10.11003546172671</v>
      </c>
      <c r="AG69" s="4">
        <f t="shared" si="35"/>
        <v>-28.069525295190374</v>
      </c>
      <c r="AH69" s="4">
        <f t="shared" si="36"/>
        <v>-10.110035461726696</v>
      </c>
      <c r="AI69" s="4">
        <f t="shared" si="37"/>
        <v>-28.069525295190374</v>
      </c>
      <c r="AJ69" s="4">
        <f t="shared" si="55"/>
        <v>-10.11003546172671</v>
      </c>
      <c r="AK69" s="4">
        <f t="shared" si="56"/>
        <v>-28.069525295190374</v>
      </c>
      <c r="AL69" s="4"/>
      <c r="AM69" s="4"/>
      <c r="AN69" s="4">
        <f t="shared" si="59"/>
        <v>-11.076838302571119</v>
      </c>
      <c r="AO69" s="4">
        <f t="shared" si="60"/>
        <v>-31.80296709960831</v>
      </c>
      <c r="AP69" s="4">
        <f t="shared" si="61"/>
        <v>-34.04227153586082</v>
      </c>
      <c r="AQ69" s="4">
        <f t="shared" si="62"/>
        <v>-54.667288890234708</v>
      </c>
      <c r="AR69" s="4">
        <f t="shared" si="63"/>
        <v>-21.660096379155917</v>
      </c>
      <c r="AS69" s="4">
        <f t="shared" si="64"/>
        <v>-20.70289398329453</v>
      </c>
      <c r="AT69" s="4">
        <f t="shared" si="65"/>
        <v>-9.0909090909090935</v>
      </c>
      <c r="AU69" s="4">
        <f t="shared" si="66"/>
        <v>-9.0909090909090935</v>
      </c>
      <c r="AV69" s="4">
        <f t="shared" si="67"/>
        <v>-21.660096379155917</v>
      </c>
      <c r="AW69" s="4">
        <f t="shared" si="68"/>
        <v>-20.70289398329453</v>
      </c>
      <c r="AX69" s="4">
        <f t="shared" ref="AX69:AX132" si="93">+(1+AF69/100)/(1+$B69/100)*100-100</f>
        <v>-18.281850419751549</v>
      </c>
      <c r="AY69" s="4">
        <f t="shared" ref="AY69:AY132" si="94">+(1+AG69/100)/(1+$B69/100)*100-100</f>
        <v>-34.608659359263982</v>
      </c>
      <c r="AZ69" s="4">
        <f t="shared" ref="AZ69:AZ132" si="95">+(1+AH69/100)/(1+$B69/100)*100-100</f>
        <v>-18.281850419751549</v>
      </c>
      <c r="BA69" s="4">
        <f t="shared" ref="BA69:BA132" si="96">+(1+AI69/100)/(1+$B69/100)*100-100</f>
        <v>-34.608659359263982</v>
      </c>
      <c r="BB69" s="4">
        <f t="shared" si="57"/>
        <v>-18.281850419751549</v>
      </c>
      <c r="BC69" s="4">
        <f t="shared" si="58"/>
        <v>-34.608659359263982</v>
      </c>
      <c r="BD69" s="4"/>
      <c r="BE69" s="4"/>
      <c r="BF69" s="4">
        <f t="shared" si="69"/>
        <v>9.8291561361434656</v>
      </c>
      <c r="BG69" s="4">
        <f t="shared" si="70"/>
        <v>14.5346263711091</v>
      </c>
      <c r="BH69" s="4">
        <f t="shared" si="71"/>
        <v>12.419384317490648</v>
      </c>
      <c r="BI69" s="4" t="e">
        <f t="shared" si="25"/>
        <v>#DIV/0!</v>
      </c>
      <c r="BJ69" s="4">
        <f t="shared" si="72"/>
        <v>12.419384317490648</v>
      </c>
      <c r="BK69" s="4">
        <f t="shared" si="73"/>
        <v>11.249860117440411</v>
      </c>
      <c r="BL69" s="4">
        <f t="shared" si="74"/>
        <v>11.249860117440409</v>
      </c>
      <c r="BM69" s="4">
        <f t="shared" ref="BM69:BM132" si="97">+(S69/R69)*100</f>
        <v>11.249860117440411</v>
      </c>
      <c r="BN69" s="4">
        <f t="shared" si="75"/>
        <v>56.33317167691564</v>
      </c>
      <c r="BO69" s="4">
        <f t="shared" si="76"/>
        <v>49.219059995081899</v>
      </c>
      <c r="BP69" s="4">
        <f t="shared" si="77"/>
        <v>13.692687684440456</v>
      </c>
      <c r="BQ69" s="4">
        <f t="shared" si="78"/>
        <v>17.690717700666845</v>
      </c>
      <c r="BR69" s="4">
        <f t="shared" si="79"/>
        <v>29.974140638643913</v>
      </c>
      <c r="BS69" s="4">
        <f t="shared" si="80"/>
        <v>33.090222304251263</v>
      </c>
      <c r="BT69" s="4">
        <f t="shared" si="81"/>
        <v>0</v>
      </c>
      <c r="BU69" s="4">
        <f t="shared" si="82"/>
        <v>0</v>
      </c>
      <c r="BV69" s="4" t="s">
        <v>59</v>
      </c>
      <c r="BW69" s="4" t="s">
        <v>59</v>
      </c>
      <c r="BX69">
        <f t="shared" si="83"/>
        <v>100</v>
      </c>
      <c r="BY69">
        <f t="shared" si="84"/>
        <v>100</v>
      </c>
      <c r="BZ69" t="s">
        <v>59</v>
      </c>
      <c r="CA69" t="s">
        <v>59</v>
      </c>
    </row>
    <row r="70" spans="1:79" x14ac:dyDescent="0.35">
      <c r="A70" s="5">
        <v>36678</v>
      </c>
      <c r="B70" s="18">
        <f>+'[1]Senda Inflación Total'!F554</f>
        <v>9.68</v>
      </c>
      <c r="C70" s="4">
        <f>+'[1]Senda Inflación Total'!D554</f>
        <v>42.56</v>
      </c>
      <c r="D70" s="10">
        <v>27154.011709999999</v>
      </c>
      <c r="E70" s="10">
        <v>2483.5263300000001</v>
      </c>
      <c r="F70" s="10">
        <v>6583.66003</v>
      </c>
      <c r="G70" s="10">
        <v>885.58699999999999</v>
      </c>
      <c r="H70" s="10">
        <v>14322.654600000002</v>
      </c>
      <c r="I70" s="10">
        <v>1720.4644599999999</v>
      </c>
      <c r="L70" s="71">
        <f t="shared" si="85"/>
        <v>14322.654600000002</v>
      </c>
      <c r="M70" s="71">
        <f t="shared" si="86"/>
        <v>1720.4644599999999</v>
      </c>
      <c r="N70" s="3">
        <f t="shared" si="87"/>
        <v>48060.32634</v>
      </c>
      <c r="O70" s="3">
        <f t="shared" si="88"/>
        <v>5089.5777900000003</v>
      </c>
      <c r="P70" s="74">
        <f t="shared" si="89"/>
        <v>48060.32634</v>
      </c>
      <c r="Q70" s="74">
        <f t="shared" si="90"/>
        <v>5089.5777899999994</v>
      </c>
      <c r="R70" s="74">
        <f t="shared" si="91"/>
        <v>48060.32634</v>
      </c>
      <c r="S70" s="74">
        <f t="shared" si="92"/>
        <v>5089.5777900000003</v>
      </c>
      <c r="V70" s="4">
        <f t="shared" si="26"/>
        <v>-2.6783205656256541</v>
      </c>
      <c r="W70" s="4">
        <f t="shared" si="27"/>
        <v>-23.11907589384586</v>
      </c>
      <c r="X70" s="4">
        <f t="shared" si="28"/>
        <v>-25.118087276518906</v>
      </c>
      <c r="Y70" s="4">
        <f t="shared" si="29"/>
        <v>-53.389950847992189</v>
      </c>
      <c r="Z70" s="4">
        <f t="shared" si="30"/>
        <v>-10.614154655041446</v>
      </c>
      <c r="AA70" s="4">
        <f t="shared" si="31"/>
        <v>-17.332205728694262</v>
      </c>
      <c r="AB70" s="4"/>
      <c r="AC70" s="4"/>
      <c r="AD70" s="4">
        <f t="shared" si="32"/>
        <v>-10.614154655041446</v>
      </c>
      <c r="AE70" s="4">
        <f t="shared" si="33"/>
        <v>-17.332205728694262</v>
      </c>
      <c r="AF70" s="4">
        <f t="shared" si="34"/>
        <v>-8.8329245328700523</v>
      </c>
      <c r="AG70" s="4">
        <f t="shared" si="35"/>
        <v>-29.424385656259204</v>
      </c>
      <c r="AH70" s="4">
        <f t="shared" si="36"/>
        <v>-8.8329245328700523</v>
      </c>
      <c r="AI70" s="4">
        <f t="shared" si="37"/>
        <v>-29.424385656259219</v>
      </c>
      <c r="AJ70" s="4">
        <f t="shared" si="55"/>
        <v>-8.8329245328700523</v>
      </c>
      <c r="AK70" s="4">
        <f t="shared" si="56"/>
        <v>-29.424385656259204</v>
      </c>
      <c r="AL70" s="4"/>
      <c r="AM70" s="4"/>
      <c r="AN70" s="4">
        <f t="shared" si="59"/>
        <v>-11.267615395355264</v>
      </c>
      <c r="AO70" s="4">
        <f t="shared" si="60"/>
        <v>-29.904336154126426</v>
      </c>
      <c r="AP70" s="4">
        <f t="shared" si="61"/>
        <v>-31.726921295148529</v>
      </c>
      <c r="AQ70" s="4">
        <f t="shared" si="62"/>
        <v>-57.503602159000899</v>
      </c>
      <c r="AR70" s="4">
        <f t="shared" si="63"/>
        <v>-18.503058584100515</v>
      </c>
      <c r="AS70" s="4">
        <f t="shared" si="64"/>
        <v>-24.628196324484179</v>
      </c>
      <c r="AT70" s="4">
        <f t="shared" si="65"/>
        <v>-8.8256746900072898</v>
      </c>
      <c r="AU70" s="4">
        <f t="shared" si="66"/>
        <v>-8.8256746900072898</v>
      </c>
      <c r="AV70" s="4">
        <f t="shared" si="67"/>
        <v>-18.503058584100515</v>
      </c>
      <c r="AW70" s="4">
        <f t="shared" si="68"/>
        <v>-24.628196324484179</v>
      </c>
      <c r="AX70" s="4">
        <f t="shared" si="93"/>
        <v>-16.879034037992398</v>
      </c>
      <c r="AY70" s="4">
        <f t="shared" si="94"/>
        <v>-35.653159788711889</v>
      </c>
      <c r="AZ70" s="4">
        <f t="shared" si="95"/>
        <v>-16.879034037992398</v>
      </c>
      <c r="BA70" s="4">
        <f t="shared" si="96"/>
        <v>-35.653159788711903</v>
      </c>
      <c r="BB70" s="4">
        <f t="shared" si="57"/>
        <v>-16.879034037992398</v>
      </c>
      <c r="BC70" s="4">
        <f t="shared" si="58"/>
        <v>-35.653159788711889</v>
      </c>
      <c r="BD70" s="4"/>
      <c r="BE70" s="4"/>
      <c r="BF70" s="4">
        <f t="shared" si="69"/>
        <v>9.1460751970044729</v>
      </c>
      <c r="BG70" s="4">
        <f t="shared" si="70"/>
        <v>13.45128691282074</v>
      </c>
      <c r="BH70" s="4">
        <f t="shared" si="71"/>
        <v>12.012189835255818</v>
      </c>
      <c r="BI70" s="4" t="e">
        <f t="shared" si="25"/>
        <v>#DIV/0!</v>
      </c>
      <c r="BJ70" s="4">
        <f t="shared" si="72"/>
        <v>12.012189835255818</v>
      </c>
      <c r="BK70" s="4">
        <f t="shared" si="73"/>
        <v>10.589977591899972</v>
      </c>
      <c r="BL70" s="4">
        <f t="shared" si="74"/>
        <v>10.589977591899972</v>
      </c>
      <c r="BM70" s="4">
        <f t="shared" si="97"/>
        <v>10.589977591899972</v>
      </c>
      <c r="BN70" s="4">
        <f t="shared" si="75"/>
        <v>56.49984878983242</v>
      </c>
      <c r="BO70" s="4">
        <f t="shared" si="76"/>
        <v>48.796313416795229</v>
      </c>
      <c r="BP70" s="4">
        <f t="shared" si="77"/>
        <v>13.698741834219513</v>
      </c>
      <c r="BQ70" s="4">
        <f t="shared" si="78"/>
        <v>17.400009127279688</v>
      </c>
      <c r="BR70" s="4">
        <f t="shared" si="79"/>
        <v>29.801409375948072</v>
      </c>
      <c r="BS70" s="4">
        <f t="shared" si="80"/>
        <v>33.803677455925083</v>
      </c>
      <c r="BT70" s="4">
        <f t="shared" si="81"/>
        <v>0</v>
      </c>
      <c r="BU70" s="4">
        <f t="shared" si="82"/>
        <v>0</v>
      </c>
      <c r="BV70" s="4" t="s">
        <v>59</v>
      </c>
      <c r="BW70" s="4" t="s">
        <v>59</v>
      </c>
      <c r="BX70">
        <f t="shared" si="83"/>
        <v>100</v>
      </c>
      <c r="BY70">
        <f t="shared" si="84"/>
        <v>100</v>
      </c>
      <c r="BZ70" t="s">
        <v>59</v>
      </c>
      <c r="CA70" t="s">
        <v>59</v>
      </c>
    </row>
    <row r="71" spans="1:79" x14ac:dyDescent="0.35">
      <c r="A71" s="5">
        <v>36708</v>
      </c>
      <c r="B71" s="18">
        <f>+'[1]Senda Inflación Total'!F555</f>
        <v>9.2899999999999991</v>
      </c>
      <c r="C71" s="4">
        <f>+'[1]Senda Inflación Total'!D555</f>
        <v>42.55</v>
      </c>
      <c r="D71" s="10">
        <v>27231.727920000005</v>
      </c>
      <c r="E71" s="10">
        <v>2701.3412400000002</v>
      </c>
      <c r="F71" s="10">
        <v>6616.9541200000003</v>
      </c>
      <c r="G71" s="10">
        <v>890.19193999999948</v>
      </c>
      <c r="H71" s="10">
        <v>14222.058639999997</v>
      </c>
      <c r="I71" s="10">
        <v>1998.7577699999999</v>
      </c>
      <c r="L71" s="71">
        <f t="shared" si="85"/>
        <v>14222.058639999997</v>
      </c>
      <c r="M71" s="71">
        <f t="shared" si="86"/>
        <v>1998.7577699999999</v>
      </c>
      <c r="N71" s="3">
        <f t="shared" si="87"/>
        <v>48070.740680000003</v>
      </c>
      <c r="O71" s="3">
        <f t="shared" si="88"/>
        <v>5590.2909499999996</v>
      </c>
      <c r="P71" s="74">
        <f t="shared" si="89"/>
        <v>48070.740680000003</v>
      </c>
      <c r="Q71" s="74">
        <f t="shared" si="90"/>
        <v>5590.2909499999996</v>
      </c>
      <c r="R71" s="74">
        <f t="shared" si="91"/>
        <v>48070.740680000003</v>
      </c>
      <c r="S71" s="74">
        <f t="shared" si="92"/>
        <v>5590.2909499999996</v>
      </c>
      <c r="V71" s="4">
        <f t="shared" si="26"/>
        <v>-2.4840924512178901</v>
      </c>
      <c r="W71" s="4">
        <f t="shared" si="27"/>
        <v>-16.101133956320339</v>
      </c>
      <c r="X71" s="4">
        <f t="shared" si="28"/>
        <v>-17.880911320355068</v>
      </c>
      <c r="Y71" s="4">
        <f t="shared" si="29"/>
        <v>-44.97943558427334</v>
      </c>
      <c r="Z71" s="4">
        <f t="shared" si="30"/>
        <v>-10.664694102836407</v>
      </c>
      <c r="AA71" s="4">
        <f t="shared" si="31"/>
        <v>-7.3876570659845555</v>
      </c>
      <c r="AB71" s="4"/>
      <c r="AC71" s="4"/>
      <c r="AD71" s="4">
        <f t="shared" si="32"/>
        <v>-10.664694102836407</v>
      </c>
      <c r="AE71" s="4">
        <f t="shared" si="33"/>
        <v>-7.3876570659845555</v>
      </c>
      <c r="AF71" s="4">
        <f t="shared" si="34"/>
        <v>-7.3835712870354087</v>
      </c>
      <c r="AG71" s="4">
        <f t="shared" si="35"/>
        <v>-20.091701392758026</v>
      </c>
      <c r="AH71" s="4">
        <f t="shared" si="36"/>
        <v>-7.3835712870354087</v>
      </c>
      <c r="AI71" s="4">
        <f t="shared" si="37"/>
        <v>-20.091701392758026</v>
      </c>
      <c r="AJ71" s="4">
        <f t="shared" si="55"/>
        <v>-7.3835712870354087</v>
      </c>
      <c r="AK71" s="4">
        <f t="shared" si="56"/>
        <v>-20.091701392758026</v>
      </c>
      <c r="AL71" s="4"/>
      <c r="AM71" s="4"/>
      <c r="AN71" s="4">
        <f t="shared" si="59"/>
        <v>-10.773256886465262</v>
      </c>
      <c r="AO71" s="4">
        <f t="shared" si="60"/>
        <v>-23.232806255211216</v>
      </c>
      <c r="AP71" s="4">
        <f t="shared" si="61"/>
        <v>-24.861296843585933</v>
      </c>
      <c r="AQ71" s="4">
        <f t="shared" si="62"/>
        <v>-49.656359762350945</v>
      </c>
      <c r="AR71" s="4">
        <f t="shared" si="63"/>
        <v>-18.258481199411108</v>
      </c>
      <c r="AS71" s="4">
        <f t="shared" si="64"/>
        <v>-15.260002805366042</v>
      </c>
      <c r="AT71" s="4">
        <f t="shared" si="65"/>
        <v>-8.5003202488791203</v>
      </c>
      <c r="AU71" s="4">
        <f t="shared" si="66"/>
        <v>-8.5003202488791203</v>
      </c>
      <c r="AV71" s="4">
        <f t="shared" si="67"/>
        <v>-18.258481199411108</v>
      </c>
      <c r="AW71" s="4">
        <f t="shared" si="68"/>
        <v>-15.260002805366042</v>
      </c>
      <c r="AX71" s="4">
        <f t="shared" si="93"/>
        <v>-15.256264330712227</v>
      </c>
      <c r="AY71" s="4">
        <f t="shared" si="94"/>
        <v>-26.88416267980422</v>
      </c>
      <c r="AZ71" s="4">
        <f t="shared" si="95"/>
        <v>-15.256264330712227</v>
      </c>
      <c r="BA71" s="4">
        <f t="shared" si="96"/>
        <v>-26.88416267980422</v>
      </c>
      <c r="BB71" s="4">
        <f t="shared" si="57"/>
        <v>-15.256264330712227</v>
      </c>
      <c r="BC71" s="4">
        <f t="shared" si="58"/>
        <v>-26.88416267980422</v>
      </c>
      <c r="BD71" s="4"/>
      <c r="BE71" s="4"/>
      <c r="BF71" s="4">
        <f t="shared" si="69"/>
        <v>9.9198304563554114</v>
      </c>
      <c r="BG71" s="4">
        <f t="shared" si="70"/>
        <v>13.453198010083822</v>
      </c>
      <c r="BH71" s="4">
        <f t="shared" si="71"/>
        <v>14.053927216826608</v>
      </c>
      <c r="BI71" s="4" t="e">
        <f t="shared" si="25"/>
        <v>#DIV/0!</v>
      </c>
      <c r="BJ71" s="4">
        <f t="shared" si="72"/>
        <v>14.053927216826608</v>
      </c>
      <c r="BK71" s="4">
        <f t="shared" si="73"/>
        <v>11.62930063261093</v>
      </c>
      <c r="BL71" s="4">
        <f t="shared" si="74"/>
        <v>11.62930063261093</v>
      </c>
      <c r="BM71" s="4">
        <f t="shared" si="97"/>
        <v>11.62930063261093</v>
      </c>
      <c r="BN71" s="4">
        <f t="shared" si="75"/>
        <v>56.649278822803453</v>
      </c>
      <c r="BO71" s="4">
        <f t="shared" si="76"/>
        <v>48.322015153790879</v>
      </c>
      <c r="BP71" s="4">
        <f t="shared" si="77"/>
        <v>13.765034668485995</v>
      </c>
      <c r="BQ71" s="4">
        <f t="shared" si="78"/>
        <v>15.923892834236106</v>
      </c>
      <c r="BR71" s="4">
        <f t="shared" si="79"/>
        <v>29.585686508710555</v>
      </c>
      <c r="BS71" s="4">
        <f t="shared" si="80"/>
        <v>35.754092011973007</v>
      </c>
      <c r="BT71" s="4">
        <f t="shared" si="81"/>
        <v>0</v>
      </c>
      <c r="BU71" s="4">
        <f t="shared" si="82"/>
        <v>0</v>
      </c>
      <c r="BV71" s="4" t="s">
        <v>59</v>
      </c>
      <c r="BW71" s="4" t="s">
        <v>59</v>
      </c>
      <c r="BX71">
        <f t="shared" si="83"/>
        <v>100</v>
      </c>
      <c r="BY71">
        <f t="shared" si="84"/>
        <v>100</v>
      </c>
      <c r="BZ71" t="s">
        <v>59</v>
      </c>
      <c r="CA71" t="s">
        <v>59</v>
      </c>
    </row>
    <row r="72" spans="1:79" x14ac:dyDescent="0.35">
      <c r="A72" s="5">
        <v>36739</v>
      </c>
      <c r="B72" s="18">
        <f>+'[1]Senda Inflación Total'!F556</f>
        <v>9.1</v>
      </c>
      <c r="C72" s="4">
        <f>+'[1]Senda Inflación Total'!D556</f>
        <v>42.68</v>
      </c>
      <c r="D72" s="10">
        <v>27407.360860000004</v>
      </c>
      <c r="E72" s="10">
        <v>2668.7548099999999</v>
      </c>
      <c r="F72" s="10">
        <v>6743.8777999999993</v>
      </c>
      <c r="G72" s="10">
        <v>908.01323000000002</v>
      </c>
      <c r="H72" s="10">
        <v>13275.41822</v>
      </c>
      <c r="I72" s="10">
        <v>2143.88366</v>
      </c>
      <c r="L72" s="71">
        <f t="shared" si="85"/>
        <v>13275.41822</v>
      </c>
      <c r="M72" s="71">
        <f t="shared" si="86"/>
        <v>2143.88366</v>
      </c>
      <c r="N72" s="3">
        <f t="shared" si="87"/>
        <v>47426.656880000002</v>
      </c>
      <c r="O72" s="3">
        <f t="shared" si="88"/>
        <v>5720.6517000000003</v>
      </c>
      <c r="P72" s="74">
        <f t="shared" si="89"/>
        <v>47426.656880000002</v>
      </c>
      <c r="Q72" s="74">
        <f t="shared" si="90"/>
        <v>5720.6517000000003</v>
      </c>
      <c r="R72" s="74">
        <f t="shared" si="91"/>
        <v>47426.656880000002</v>
      </c>
      <c r="S72" s="74">
        <f t="shared" si="92"/>
        <v>5720.6517000000003</v>
      </c>
      <c r="V72" s="4">
        <f t="shared" si="26"/>
        <v>-0.93591917462319429</v>
      </c>
      <c r="W72" s="4">
        <f t="shared" si="27"/>
        <v>-13.236298566741667</v>
      </c>
      <c r="X72" s="4">
        <f t="shared" si="28"/>
        <v>-13.256975484906945</v>
      </c>
      <c r="Y72" s="4">
        <f t="shared" si="29"/>
        <v>-40.346044400882796</v>
      </c>
      <c r="Z72" s="4">
        <f t="shared" si="30"/>
        <v>-16.363605884922904</v>
      </c>
      <c r="AA72" s="4">
        <f t="shared" si="31"/>
        <v>-9.2091754849252396</v>
      </c>
      <c r="AB72" s="4"/>
      <c r="AC72" s="4"/>
      <c r="AD72" s="4">
        <f t="shared" si="32"/>
        <v>-16.363605884922904</v>
      </c>
      <c r="AE72" s="4">
        <f t="shared" si="33"/>
        <v>-9.2091754849252396</v>
      </c>
      <c r="AF72" s="4">
        <f t="shared" si="34"/>
        <v>-7.5749142675417147</v>
      </c>
      <c r="AG72" s="4">
        <f t="shared" si="35"/>
        <v>-17.799249242897702</v>
      </c>
      <c r="AH72" s="4">
        <f t="shared" si="36"/>
        <v>-7.5749142675417147</v>
      </c>
      <c r="AI72" s="4">
        <f t="shared" si="37"/>
        <v>-17.799249242897702</v>
      </c>
      <c r="AJ72" s="4">
        <f t="shared" si="55"/>
        <v>-7.5749142675417147</v>
      </c>
      <c r="AK72" s="4">
        <f t="shared" si="56"/>
        <v>-17.799249242897702</v>
      </c>
      <c r="AL72" s="4"/>
      <c r="AM72" s="4"/>
      <c r="AN72" s="4">
        <f t="shared" si="59"/>
        <v>-9.1988260079039321</v>
      </c>
      <c r="AO72" s="4">
        <f t="shared" si="60"/>
        <v>-20.473234249992359</v>
      </c>
      <c r="AP72" s="4">
        <f t="shared" si="61"/>
        <v>-20.492186512288669</v>
      </c>
      <c r="AQ72" s="4">
        <f t="shared" si="62"/>
        <v>-45.321763887151967</v>
      </c>
      <c r="AR72" s="4">
        <f t="shared" si="63"/>
        <v>-23.339693753366547</v>
      </c>
      <c r="AS72" s="4">
        <f t="shared" si="64"/>
        <v>-16.782012360151455</v>
      </c>
      <c r="AT72" s="4">
        <f t="shared" si="65"/>
        <v>-8.3409715857011832</v>
      </c>
      <c r="AU72" s="4">
        <f t="shared" si="66"/>
        <v>-8.3409715857011832</v>
      </c>
      <c r="AV72" s="4">
        <f t="shared" si="67"/>
        <v>-23.339693753366547</v>
      </c>
      <c r="AW72" s="4">
        <f t="shared" si="68"/>
        <v>-16.782012360151455</v>
      </c>
      <c r="AX72" s="4">
        <f t="shared" si="93"/>
        <v>-15.284064406546022</v>
      </c>
      <c r="AY72" s="4">
        <f t="shared" si="94"/>
        <v>-24.655590506780669</v>
      </c>
      <c r="AZ72" s="4">
        <f t="shared" si="95"/>
        <v>-15.284064406546022</v>
      </c>
      <c r="BA72" s="4">
        <f t="shared" si="96"/>
        <v>-24.655590506780669</v>
      </c>
      <c r="BB72" s="4">
        <f t="shared" si="57"/>
        <v>-15.284064406546022</v>
      </c>
      <c r="BC72" s="4">
        <f t="shared" si="58"/>
        <v>-24.655590506780669</v>
      </c>
      <c r="BD72" s="4"/>
      <c r="BE72" s="4"/>
      <c r="BF72" s="4">
        <f t="shared" si="69"/>
        <v>9.7373651685483722</v>
      </c>
      <c r="BG72" s="4">
        <f t="shared" si="70"/>
        <v>13.464259835787654</v>
      </c>
      <c r="BH72" s="4">
        <f t="shared" si="71"/>
        <v>16.149273977449127</v>
      </c>
      <c r="BI72" s="4" t="e">
        <f t="shared" si="25"/>
        <v>#DIV/0!</v>
      </c>
      <c r="BJ72" s="4">
        <f t="shared" si="72"/>
        <v>16.149273977449127</v>
      </c>
      <c r="BK72" s="4">
        <f t="shared" si="73"/>
        <v>12.062101940844201</v>
      </c>
      <c r="BL72" s="4">
        <f t="shared" si="74"/>
        <v>12.062101940844201</v>
      </c>
      <c r="BM72" s="4">
        <f t="shared" si="97"/>
        <v>12.062101940844201</v>
      </c>
      <c r="BN72" s="4">
        <f t="shared" si="75"/>
        <v>57.788936988214722</v>
      </c>
      <c r="BO72" s="4">
        <f t="shared" si="76"/>
        <v>46.651237480512926</v>
      </c>
      <c r="BP72" s="4">
        <f t="shared" si="77"/>
        <v>14.219593459989202</v>
      </c>
      <c r="BQ72" s="4">
        <f t="shared" si="78"/>
        <v>15.872548751744489</v>
      </c>
      <c r="BR72" s="4">
        <f t="shared" si="79"/>
        <v>27.991469551796079</v>
      </c>
      <c r="BS72" s="4">
        <f t="shared" si="80"/>
        <v>37.476213767742578</v>
      </c>
      <c r="BT72" s="4">
        <f t="shared" si="81"/>
        <v>0</v>
      </c>
      <c r="BU72" s="4">
        <f t="shared" si="82"/>
        <v>0</v>
      </c>
      <c r="BV72" s="4" t="s">
        <v>59</v>
      </c>
      <c r="BW72" s="4" t="s">
        <v>59</v>
      </c>
      <c r="BX72">
        <f t="shared" si="83"/>
        <v>100</v>
      </c>
      <c r="BY72">
        <f t="shared" si="84"/>
        <v>100</v>
      </c>
      <c r="BZ72" t="s">
        <v>59</v>
      </c>
      <c r="CA72" t="s">
        <v>59</v>
      </c>
    </row>
    <row r="73" spans="1:79" x14ac:dyDescent="0.35">
      <c r="A73" s="5">
        <v>36770</v>
      </c>
      <c r="B73" s="18">
        <f>+'[1]Senda Inflación Total'!F557</f>
        <v>9.1999999999999993</v>
      </c>
      <c r="C73" s="4">
        <f>+'[1]Senda Inflación Total'!D557</f>
        <v>42.86</v>
      </c>
      <c r="D73" s="10">
        <v>27649.008409999995</v>
      </c>
      <c r="E73" s="10">
        <v>2550.9864400000001</v>
      </c>
      <c r="F73" s="10">
        <v>6751.2401199999995</v>
      </c>
      <c r="G73" s="10">
        <v>898.65782999999999</v>
      </c>
      <c r="H73" s="10">
        <v>13369.070230000001</v>
      </c>
      <c r="I73" s="10">
        <v>2456.7182599999996</v>
      </c>
      <c r="L73" s="71">
        <f t="shared" si="85"/>
        <v>13369.070230000001</v>
      </c>
      <c r="M73" s="71">
        <f t="shared" si="86"/>
        <v>2456.7182599999996</v>
      </c>
      <c r="N73" s="3">
        <f t="shared" si="87"/>
        <v>47769.318759999995</v>
      </c>
      <c r="O73" s="3">
        <f t="shared" si="88"/>
        <v>5906.3625300000003</v>
      </c>
      <c r="P73" s="74">
        <f t="shared" si="89"/>
        <v>47769.318759999995</v>
      </c>
      <c r="Q73" s="74">
        <f t="shared" si="90"/>
        <v>5906.3625300000003</v>
      </c>
      <c r="R73" s="74">
        <f t="shared" si="91"/>
        <v>47769.318759999995</v>
      </c>
      <c r="S73" s="74">
        <f t="shared" si="92"/>
        <v>5906.3625300000003</v>
      </c>
      <c r="V73" s="4">
        <f t="shared" si="26"/>
        <v>-2.6224181594863722</v>
      </c>
      <c r="W73" s="4">
        <f t="shared" si="27"/>
        <v>-18.885122194107865</v>
      </c>
      <c r="X73" s="4">
        <f t="shared" si="28"/>
        <v>-11.227554782208642</v>
      </c>
      <c r="Y73" s="4">
        <f t="shared" si="29"/>
        <v>-37.592690956316297</v>
      </c>
      <c r="Z73" s="4">
        <f t="shared" si="30"/>
        <v>-15.915437216435251</v>
      </c>
      <c r="AA73" s="4">
        <f t="shared" si="31"/>
        <v>2.9193904769140318</v>
      </c>
      <c r="AB73" s="4"/>
      <c r="AC73" s="4"/>
      <c r="AD73" s="4">
        <f t="shared" si="32"/>
        <v>-15.915437216435251</v>
      </c>
      <c r="AE73" s="4">
        <f t="shared" si="33"/>
        <v>2.9193904769140318</v>
      </c>
      <c r="AF73" s="4">
        <f t="shared" si="34"/>
        <v>-7.9558534971646679</v>
      </c>
      <c r="AG73" s="4">
        <f t="shared" si="35"/>
        <v>-15.283623239837524</v>
      </c>
      <c r="AH73" s="4">
        <f t="shared" si="36"/>
        <v>-7.9558534971646679</v>
      </c>
      <c r="AI73" s="4">
        <f t="shared" si="37"/>
        <v>-15.283623239837524</v>
      </c>
      <c r="AJ73" s="4">
        <f t="shared" si="55"/>
        <v>-7.9558534971646679</v>
      </c>
      <c r="AK73" s="4">
        <f t="shared" si="56"/>
        <v>-15.283623239837524</v>
      </c>
      <c r="AL73" s="4"/>
      <c r="AM73" s="4"/>
      <c r="AN73" s="4">
        <f t="shared" si="59"/>
        <v>-10.826390255939913</v>
      </c>
      <c r="AO73" s="4">
        <f t="shared" si="60"/>
        <v>-25.718976368230656</v>
      </c>
      <c r="AP73" s="4">
        <f t="shared" si="61"/>
        <v>-18.706551998359572</v>
      </c>
      <c r="AQ73" s="4">
        <f t="shared" si="62"/>
        <v>-42.850449593696247</v>
      </c>
      <c r="AR73" s="4">
        <f t="shared" si="63"/>
        <v>-22.999484630435219</v>
      </c>
      <c r="AS73" s="4">
        <f t="shared" si="64"/>
        <v>-5.7514739222398958</v>
      </c>
      <c r="AT73" s="4">
        <f t="shared" si="65"/>
        <v>-8.4249084249084234</v>
      </c>
      <c r="AU73" s="4">
        <f t="shared" si="66"/>
        <v>-8.4249084249084234</v>
      </c>
      <c r="AV73" s="4">
        <f t="shared" si="67"/>
        <v>-22.999484630435219</v>
      </c>
      <c r="AW73" s="4">
        <f t="shared" si="68"/>
        <v>-5.7514739222398958</v>
      </c>
      <c r="AX73" s="4">
        <f t="shared" si="93"/>
        <v>-15.710488550517098</v>
      </c>
      <c r="AY73" s="4">
        <f t="shared" si="94"/>
        <v>-22.420900402781612</v>
      </c>
      <c r="AZ73" s="4">
        <f t="shared" si="95"/>
        <v>-15.710488550517098</v>
      </c>
      <c r="BA73" s="4">
        <f t="shared" si="96"/>
        <v>-22.420900402781612</v>
      </c>
      <c r="BB73" s="4">
        <f t="shared" si="57"/>
        <v>-15.710488550517098</v>
      </c>
      <c r="BC73" s="4">
        <f t="shared" si="58"/>
        <v>-22.420900402781612</v>
      </c>
      <c r="BD73" s="4"/>
      <c r="BE73" s="4"/>
      <c r="BF73" s="4">
        <f t="shared" si="69"/>
        <v>9.226321617658332</v>
      </c>
      <c r="BG73" s="4">
        <f t="shared" si="70"/>
        <v>13.311003815992253</v>
      </c>
      <c r="BH73" s="4">
        <f t="shared" si="71"/>
        <v>18.376133999858563</v>
      </c>
      <c r="BI73" s="4" t="e">
        <f t="shared" si="25"/>
        <v>#DIV/0!</v>
      </c>
      <c r="BJ73" s="4">
        <f t="shared" si="72"/>
        <v>18.376133999858563</v>
      </c>
      <c r="BK73" s="4">
        <f t="shared" si="73"/>
        <v>12.364343229750512</v>
      </c>
      <c r="BL73" s="4">
        <f t="shared" si="74"/>
        <v>12.364343229750512</v>
      </c>
      <c r="BM73" s="4">
        <f t="shared" si="97"/>
        <v>12.364343229750512</v>
      </c>
      <c r="BN73" s="4">
        <f t="shared" si="75"/>
        <v>57.880265257523632</v>
      </c>
      <c r="BO73" s="4">
        <f t="shared" si="76"/>
        <v>43.190481909006692</v>
      </c>
      <c r="BP73" s="4">
        <f t="shared" si="77"/>
        <v>14.133004814071585</v>
      </c>
      <c r="BQ73" s="4">
        <f t="shared" si="78"/>
        <v>15.215080778321271</v>
      </c>
      <c r="BR73" s="4">
        <f t="shared" si="79"/>
        <v>27.986729928404785</v>
      </c>
      <c r="BS73" s="4">
        <f t="shared" si="80"/>
        <v>41.594437312672028</v>
      </c>
      <c r="BT73" s="4">
        <f t="shared" si="81"/>
        <v>0</v>
      </c>
      <c r="BU73" s="4">
        <f t="shared" si="82"/>
        <v>0</v>
      </c>
      <c r="BV73" s="4" t="s">
        <v>59</v>
      </c>
      <c r="BW73" s="4" t="s">
        <v>59</v>
      </c>
      <c r="BX73">
        <f t="shared" si="83"/>
        <v>100</v>
      </c>
      <c r="BY73">
        <f t="shared" si="84"/>
        <v>100</v>
      </c>
      <c r="BZ73" t="s">
        <v>59</v>
      </c>
      <c r="CA73" t="s">
        <v>59</v>
      </c>
    </row>
    <row r="74" spans="1:79" x14ac:dyDescent="0.35">
      <c r="A74" s="5">
        <v>36800</v>
      </c>
      <c r="B74" s="18">
        <f>+'[1]Senda Inflación Total'!F558</f>
        <v>8.99</v>
      </c>
      <c r="C74" s="4">
        <f>+'[1]Senda Inflación Total'!D558</f>
        <v>42.93</v>
      </c>
      <c r="D74" s="10">
        <v>27181.016869999999</v>
      </c>
      <c r="E74" s="10">
        <v>2245.7720199999999</v>
      </c>
      <c r="F74" s="10">
        <v>6661.1618399999998</v>
      </c>
      <c r="G74" s="10">
        <v>814.06700000000001</v>
      </c>
      <c r="H74" s="10">
        <v>12996.593000000003</v>
      </c>
      <c r="I74" s="10">
        <v>2369.54918</v>
      </c>
      <c r="L74" s="71">
        <f t="shared" si="85"/>
        <v>12996.593000000003</v>
      </c>
      <c r="M74" s="71">
        <f t="shared" si="86"/>
        <v>2369.54918</v>
      </c>
      <c r="N74" s="3">
        <f t="shared" si="87"/>
        <v>46838.771710000001</v>
      </c>
      <c r="O74" s="3">
        <f t="shared" si="88"/>
        <v>5429.3881999999994</v>
      </c>
      <c r="P74" s="74">
        <f t="shared" si="89"/>
        <v>46838.771710000001</v>
      </c>
      <c r="Q74" s="74">
        <f t="shared" si="90"/>
        <v>5429.3881999999994</v>
      </c>
      <c r="R74" s="74">
        <f t="shared" si="91"/>
        <v>46838.771710000001</v>
      </c>
      <c r="S74" s="74">
        <f t="shared" si="92"/>
        <v>5429.3881999999994</v>
      </c>
      <c r="V74" s="4">
        <f t="shared" si="26"/>
        <v>-2.9587477785734961</v>
      </c>
      <c r="W74" s="4">
        <f t="shared" si="27"/>
        <v>-30.78719324237899</v>
      </c>
      <c r="X74" s="4">
        <f t="shared" si="28"/>
        <v>-10.218667803504445</v>
      </c>
      <c r="Y74" s="4">
        <f t="shared" si="29"/>
        <v>-43.856498869898132</v>
      </c>
      <c r="Z74" s="4">
        <f t="shared" si="30"/>
        <v>-17.268940628551519</v>
      </c>
      <c r="AA74" s="4">
        <f t="shared" si="31"/>
        <v>-11.719149731966709</v>
      </c>
      <c r="AB74" s="4"/>
      <c r="AC74" s="4"/>
      <c r="AD74" s="4">
        <f t="shared" si="32"/>
        <v>-17.268940628551519</v>
      </c>
      <c r="AE74" s="4">
        <f t="shared" si="33"/>
        <v>-11.719149731966709</v>
      </c>
      <c r="AF74" s="4">
        <f t="shared" si="34"/>
        <v>-8.4080427967188456</v>
      </c>
      <c r="AG74" s="4">
        <f t="shared" si="35"/>
        <v>-26.419224744929963</v>
      </c>
      <c r="AH74" s="4">
        <f t="shared" si="36"/>
        <v>-8.4080427967188598</v>
      </c>
      <c r="AI74" s="4">
        <f t="shared" si="37"/>
        <v>-26.419224744929963</v>
      </c>
      <c r="AJ74" s="4">
        <f t="shared" si="55"/>
        <v>-8.4080427967188456</v>
      </c>
      <c r="AK74" s="4">
        <f t="shared" si="56"/>
        <v>-26.419224744929963</v>
      </c>
      <c r="AL74" s="4"/>
      <c r="AM74" s="4"/>
      <c r="AN74" s="4">
        <f t="shared" si="59"/>
        <v>-10.963159719766509</v>
      </c>
      <c r="AO74" s="4">
        <f t="shared" si="60"/>
        <v>-36.496186111000092</v>
      </c>
      <c r="AP74" s="4">
        <f t="shared" si="61"/>
        <v>-17.624247915867926</v>
      </c>
      <c r="AQ74" s="4">
        <f t="shared" si="62"/>
        <v>-48.48747487833576</v>
      </c>
      <c r="AR74" s="4">
        <f t="shared" si="63"/>
        <v>-24.092981584137561</v>
      </c>
      <c r="AS74" s="4">
        <f t="shared" si="64"/>
        <v>-19.00096314521214</v>
      </c>
      <c r="AT74" s="4">
        <f t="shared" si="65"/>
        <v>-8.248463161757968</v>
      </c>
      <c r="AU74" s="4">
        <f t="shared" si="66"/>
        <v>-8.248463161757968</v>
      </c>
      <c r="AV74" s="4">
        <f t="shared" si="67"/>
        <v>-24.092981584137561</v>
      </c>
      <c r="AW74" s="4">
        <f t="shared" si="68"/>
        <v>-19.00096314521214</v>
      </c>
      <c r="AX74" s="4">
        <f t="shared" si="93"/>
        <v>-15.962971645764625</v>
      </c>
      <c r="AY74" s="4">
        <f t="shared" si="94"/>
        <v>-32.48850788598034</v>
      </c>
      <c r="AZ74" s="4">
        <f t="shared" si="95"/>
        <v>-15.96297164576464</v>
      </c>
      <c r="BA74" s="4">
        <f t="shared" si="96"/>
        <v>-32.48850788598034</v>
      </c>
      <c r="BB74" s="4">
        <f t="shared" si="57"/>
        <v>-15.962971645764625</v>
      </c>
      <c r="BC74" s="4">
        <f t="shared" si="58"/>
        <v>-32.48850788598034</v>
      </c>
      <c r="BD74" s="4"/>
      <c r="BE74" s="4"/>
      <c r="BF74" s="4">
        <f t="shared" si="69"/>
        <v>8.2622811013324675</v>
      </c>
      <c r="BG74" s="4">
        <f t="shared" si="70"/>
        <v>12.221096252481985</v>
      </c>
      <c r="BH74" s="4">
        <f t="shared" si="71"/>
        <v>18.232079591936127</v>
      </c>
      <c r="BI74" s="4" t="e">
        <f t="shared" ref="BI74:BI137" si="98">+(K74/J74)*100</f>
        <v>#DIV/0!</v>
      </c>
      <c r="BJ74" s="4">
        <f t="shared" si="72"/>
        <v>18.232079591936127</v>
      </c>
      <c r="BK74" s="4">
        <f t="shared" si="73"/>
        <v>11.591653670202531</v>
      </c>
      <c r="BL74" s="4">
        <f t="shared" si="74"/>
        <v>11.591653670202531</v>
      </c>
      <c r="BM74" s="4">
        <f t="shared" si="97"/>
        <v>11.591653670202531</v>
      </c>
      <c r="BN74" s="4">
        <f t="shared" si="75"/>
        <v>58.031019767747019</v>
      </c>
      <c r="BO74" s="4">
        <f t="shared" si="76"/>
        <v>41.363261149755324</v>
      </c>
      <c r="BP74" s="4">
        <f t="shared" si="77"/>
        <v>14.221469942128847</v>
      </c>
      <c r="BQ74" s="4">
        <f t="shared" si="78"/>
        <v>14.993715129818863</v>
      </c>
      <c r="BR74" s="4">
        <f t="shared" si="79"/>
        <v>27.747510290124133</v>
      </c>
      <c r="BS74" s="4">
        <f t="shared" si="80"/>
        <v>43.643023720425816</v>
      </c>
      <c r="BT74" s="4">
        <f t="shared" si="81"/>
        <v>0</v>
      </c>
      <c r="BU74" s="4">
        <f t="shared" si="82"/>
        <v>0</v>
      </c>
      <c r="BV74" s="4" t="s">
        <v>59</v>
      </c>
      <c r="BW74" s="4" t="s">
        <v>59</v>
      </c>
      <c r="BX74">
        <f t="shared" si="83"/>
        <v>100</v>
      </c>
      <c r="BY74">
        <f t="shared" si="84"/>
        <v>100</v>
      </c>
      <c r="BZ74" t="s">
        <v>59</v>
      </c>
      <c r="CA74" t="s">
        <v>59</v>
      </c>
    </row>
    <row r="75" spans="1:79" x14ac:dyDescent="0.35">
      <c r="A75" s="5">
        <v>36831</v>
      </c>
      <c r="B75" s="18">
        <f>+'[1]Senda Inflación Total'!F559</f>
        <v>8.82</v>
      </c>
      <c r="C75" s="4">
        <f>+'[1]Senda Inflación Total'!D559</f>
        <v>43.07</v>
      </c>
      <c r="D75" s="10">
        <v>27255.629089999995</v>
      </c>
      <c r="E75" s="10">
        <v>2077.03962</v>
      </c>
      <c r="F75" s="10">
        <v>6692.8419599999997</v>
      </c>
      <c r="G75" s="10">
        <v>828.24261000000001</v>
      </c>
      <c r="H75" s="10">
        <v>12936.60608</v>
      </c>
      <c r="I75" s="10">
        <v>2519.0835000000002</v>
      </c>
      <c r="L75" s="71">
        <f t="shared" si="85"/>
        <v>12936.60608</v>
      </c>
      <c r="M75" s="71">
        <f t="shared" si="86"/>
        <v>2519.0835000000002</v>
      </c>
      <c r="N75" s="3">
        <f t="shared" si="87"/>
        <v>46885.077129999991</v>
      </c>
      <c r="O75" s="3">
        <f t="shared" si="88"/>
        <v>5424.3657299999995</v>
      </c>
      <c r="P75" s="74">
        <f t="shared" si="89"/>
        <v>46885.077129999991</v>
      </c>
      <c r="Q75" s="74">
        <f t="shared" si="90"/>
        <v>5424.3657299999995</v>
      </c>
      <c r="R75" s="74">
        <f t="shared" si="91"/>
        <v>46885.077129999991</v>
      </c>
      <c r="S75" s="74">
        <f t="shared" si="92"/>
        <v>5424.3657299999995</v>
      </c>
      <c r="V75" s="4">
        <f t="shared" si="26"/>
        <v>-3.8640942645107259</v>
      </c>
      <c r="W75" s="4">
        <f t="shared" si="27"/>
        <v>-43.658654912040987</v>
      </c>
      <c r="X75" s="4">
        <f t="shared" si="28"/>
        <v>-9.1362959058654383</v>
      </c>
      <c r="Y75" s="4">
        <f t="shared" si="29"/>
        <v>-45.778384535743378</v>
      </c>
      <c r="Z75" s="4">
        <f t="shared" si="30"/>
        <v>-18.43964048538767</v>
      </c>
      <c r="AA75" s="4">
        <f t="shared" si="31"/>
        <v>-21.358640268466644</v>
      </c>
      <c r="AB75" s="4"/>
      <c r="AC75" s="4"/>
      <c r="AD75" s="4">
        <f t="shared" si="32"/>
        <v>-18.43964048538767</v>
      </c>
      <c r="AE75" s="4">
        <f t="shared" si="33"/>
        <v>-21.358640268466644</v>
      </c>
      <c r="AF75" s="4">
        <f t="shared" si="34"/>
        <v>-9.0992846597181369</v>
      </c>
      <c r="AG75" s="4">
        <f t="shared" si="35"/>
        <v>-35.556918539906718</v>
      </c>
      <c r="AH75" s="4">
        <f t="shared" si="36"/>
        <v>-9.0992846597181085</v>
      </c>
      <c r="AI75" s="4">
        <f t="shared" si="37"/>
        <v>-35.556918539906718</v>
      </c>
      <c r="AJ75" s="4">
        <f t="shared" si="55"/>
        <v>-9.0992846597181369</v>
      </c>
      <c r="AK75" s="4">
        <f t="shared" si="56"/>
        <v>-35.556918539906718</v>
      </c>
      <c r="AL75" s="4"/>
      <c r="AM75" s="4"/>
      <c r="AN75" s="4">
        <f t="shared" si="59"/>
        <v>-11.656032222487354</v>
      </c>
      <c r="AO75" s="4">
        <f t="shared" si="60"/>
        <v>-48.22519289840195</v>
      </c>
      <c r="AP75" s="4">
        <f t="shared" si="61"/>
        <v>-16.500915186422944</v>
      </c>
      <c r="AQ75" s="4">
        <f t="shared" si="62"/>
        <v>-50.173115728490515</v>
      </c>
      <c r="AR75" s="4">
        <f t="shared" si="63"/>
        <v>-25.050211804252584</v>
      </c>
      <c r="AS75" s="4">
        <f t="shared" si="64"/>
        <v>-27.732622926361557</v>
      </c>
      <c r="AT75" s="4">
        <f t="shared" si="65"/>
        <v>-8.1051277338724503</v>
      </c>
      <c r="AU75" s="4">
        <f t="shared" si="66"/>
        <v>-8.1051277338724503</v>
      </c>
      <c r="AV75" s="4">
        <f t="shared" si="67"/>
        <v>-25.050211804252584</v>
      </c>
      <c r="AW75" s="4">
        <f t="shared" si="68"/>
        <v>-27.732622926361557</v>
      </c>
      <c r="AX75" s="4">
        <f t="shared" si="93"/>
        <v>-16.466903749051781</v>
      </c>
      <c r="AY75" s="4">
        <f t="shared" si="94"/>
        <v>-40.780112607890764</v>
      </c>
      <c r="AZ75" s="4">
        <f t="shared" si="95"/>
        <v>-16.466903749051752</v>
      </c>
      <c r="BA75" s="4">
        <f t="shared" si="96"/>
        <v>-40.780112607890764</v>
      </c>
      <c r="BB75" s="4">
        <f t="shared" si="57"/>
        <v>-16.466903749051781</v>
      </c>
      <c r="BC75" s="4">
        <f t="shared" si="58"/>
        <v>-40.780112607890764</v>
      </c>
      <c r="BD75" s="4"/>
      <c r="BE75" s="4"/>
      <c r="BF75" s="4">
        <f t="shared" si="69"/>
        <v>7.6205895418574627</v>
      </c>
      <c r="BG75" s="4">
        <f t="shared" si="70"/>
        <v>12.375051061268447</v>
      </c>
      <c r="BH75" s="4">
        <f t="shared" si="71"/>
        <v>19.472522270694355</v>
      </c>
      <c r="BI75" s="4" t="e">
        <f t="shared" si="98"/>
        <v>#DIV/0!</v>
      </c>
      <c r="BJ75" s="4">
        <f t="shared" si="72"/>
        <v>19.472522270694355</v>
      </c>
      <c r="BK75" s="4">
        <f t="shared" si="73"/>
        <v>11.569493028580629</v>
      </c>
      <c r="BL75" s="4">
        <f t="shared" si="74"/>
        <v>11.569493028580629</v>
      </c>
      <c r="BM75" s="4">
        <f t="shared" si="97"/>
        <v>11.569493028580629</v>
      </c>
      <c r="BN75" s="4">
        <f t="shared" si="75"/>
        <v>58.132844731016021</v>
      </c>
      <c r="BO75" s="4">
        <f t="shared" si="76"/>
        <v>38.290921434606147</v>
      </c>
      <c r="BP75" s="4">
        <f t="shared" si="77"/>
        <v>14.274994027294674</v>
      </c>
      <c r="BQ75" s="4">
        <f t="shared" si="78"/>
        <v>15.268930068990761</v>
      </c>
      <c r="BR75" s="4">
        <f t="shared" si="79"/>
        <v>27.592161241689318</v>
      </c>
      <c r="BS75" s="4">
        <f t="shared" si="80"/>
        <v>46.440148496403104</v>
      </c>
      <c r="BT75" s="4">
        <f t="shared" si="81"/>
        <v>0</v>
      </c>
      <c r="BU75" s="4">
        <f t="shared" si="82"/>
        <v>0</v>
      </c>
      <c r="BV75" s="4" t="s">
        <v>59</v>
      </c>
      <c r="BW75" s="4" t="s">
        <v>59</v>
      </c>
      <c r="BX75">
        <f t="shared" si="83"/>
        <v>100</v>
      </c>
      <c r="BY75">
        <f t="shared" si="84"/>
        <v>100</v>
      </c>
      <c r="BZ75" t="s">
        <v>59</v>
      </c>
      <c r="CA75" t="s">
        <v>59</v>
      </c>
    </row>
    <row r="76" spans="1:79" x14ac:dyDescent="0.35">
      <c r="A76" s="5">
        <v>36861</v>
      </c>
      <c r="B76" s="18">
        <f>+'[1]Senda Inflación Total'!F560</f>
        <v>8.75</v>
      </c>
      <c r="C76" s="4">
        <f>+'[1]Senda Inflación Total'!D560</f>
        <v>43.27</v>
      </c>
      <c r="D76" s="10">
        <v>27732.713169999999</v>
      </c>
      <c r="E76" s="10">
        <v>1916.1196699999998</v>
      </c>
      <c r="F76" s="10">
        <v>6665.9786699999986</v>
      </c>
      <c r="G76" s="10">
        <v>757.53622999999993</v>
      </c>
      <c r="H76" s="10">
        <v>12853.196</v>
      </c>
      <c r="I76" s="10">
        <v>2536.8885599999999</v>
      </c>
      <c r="L76" s="71">
        <f t="shared" si="85"/>
        <v>12853.196</v>
      </c>
      <c r="M76" s="71">
        <f t="shared" si="86"/>
        <v>2536.8885599999999</v>
      </c>
      <c r="N76" s="3">
        <f t="shared" si="87"/>
        <v>47251.887839999996</v>
      </c>
      <c r="O76" s="3">
        <f t="shared" si="88"/>
        <v>5210.5444599999992</v>
      </c>
      <c r="P76" s="74">
        <f t="shared" si="89"/>
        <v>47251.887839999996</v>
      </c>
      <c r="Q76" s="74">
        <f t="shared" si="90"/>
        <v>5210.5444600000001</v>
      </c>
      <c r="R76" s="74">
        <f t="shared" si="91"/>
        <v>47251.887839999996</v>
      </c>
      <c r="S76" s="74">
        <f t="shared" si="92"/>
        <v>5210.5444599999992</v>
      </c>
      <c r="V76" s="4">
        <f t="shared" si="26"/>
        <v>-1.5064297575214596</v>
      </c>
      <c r="W76" s="4">
        <f t="shared" si="27"/>
        <v>-31.210839319988963</v>
      </c>
      <c r="X76" s="4">
        <f t="shared" si="28"/>
        <v>-2.7353816439386662</v>
      </c>
      <c r="Y76" s="4">
        <f t="shared" si="29"/>
        <v>-32.319510216459832</v>
      </c>
      <c r="Z76" s="4">
        <f t="shared" si="30"/>
        <v>-19.690643052264363</v>
      </c>
      <c r="AA76" s="4">
        <f t="shared" si="31"/>
        <v>-15.825139281753025</v>
      </c>
      <c r="AB76" s="4"/>
      <c r="AC76" s="4"/>
      <c r="AD76" s="4">
        <f t="shared" si="32"/>
        <v>-19.690643052264363</v>
      </c>
      <c r="AE76" s="4">
        <f t="shared" si="33"/>
        <v>-15.825139281753025</v>
      </c>
      <c r="AF76" s="4">
        <f t="shared" si="34"/>
        <v>-7.3763530679631941</v>
      </c>
      <c r="AG76" s="4">
        <f t="shared" si="35"/>
        <v>-24.687999447241666</v>
      </c>
      <c r="AH76" s="4">
        <f t="shared" si="36"/>
        <v>-7.3763530679631941</v>
      </c>
      <c r="AI76" s="4">
        <f t="shared" si="37"/>
        <v>-24.687999447241666</v>
      </c>
      <c r="AJ76" s="4">
        <f t="shared" si="55"/>
        <v>-7.3763530679631941</v>
      </c>
      <c r="AK76" s="4">
        <f t="shared" si="56"/>
        <v>-24.687999447241666</v>
      </c>
      <c r="AL76" s="4"/>
      <c r="AM76" s="4"/>
      <c r="AN76" s="4">
        <f t="shared" si="59"/>
        <v>-9.4311997770312246</v>
      </c>
      <c r="AO76" s="4">
        <f t="shared" si="60"/>
        <v>-36.745599374702486</v>
      </c>
      <c r="AP76" s="4">
        <f t="shared" si="61"/>
        <v>-10.561270477184976</v>
      </c>
      <c r="AQ76" s="4">
        <f t="shared" si="62"/>
        <v>-37.765066865710182</v>
      </c>
      <c r="AR76" s="4">
        <f t="shared" si="63"/>
        <v>-26.152315450358032</v>
      </c>
      <c r="AS76" s="4">
        <f t="shared" si="64"/>
        <v>-22.597829224600474</v>
      </c>
      <c r="AT76" s="4">
        <f t="shared" si="65"/>
        <v>-8.0459770114942444</v>
      </c>
      <c r="AU76" s="4">
        <f t="shared" si="66"/>
        <v>-8.0459770114942444</v>
      </c>
      <c r="AV76" s="4">
        <f t="shared" si="67"/>
        <v>-26.152315450358032</v>
      </c>
      <c r="AW76" s="4">
        <f t="shared" si="68"/>
        <v>-22.597829224600474</v>
      </c>
      <c r="AX76" s="4">
        <f t="shared" si="93"/>
        <v>-14.828830407322471</v>
      </c>
      <c r="AY76" s="4">
        <f t="shared" si="94"/>
        <v>-30.747585698613022</v>
      </c>
      <c r="AZ76" s="4">
        <f t="shared" si="95"/>
        <v>-14.828830407322471</v>
      </c>
      <c r="BA76" s="4">
        <f t="shared" si="96"/>
        <v>-30.747585698613022</v>
      </c>
      <c r="BB76" s="4">
        <f t="shared" si="57"/>
        <v>-14.828830407322471</v>
      </c>
      <c r="BC76" s="4">
        <f t="shared" si="58"/>
        <v>-30.747585698613022</v>
      </c>
      <c r="BD76" s="4"/>
      <c r="BE76" s="4"/>
      <c r="BF76" s="4">
        <f t="shared" si="69"/>
        <v>6.9092398506207893</v>
      </c>
      <c r="BG76" s="4">
        <f t="shared" si="70"/>
        <v>11.364216231432977</v>
      </c>
      <c r="BH76" s="4">
        <f t="shared" si="71"/>
        <v>19.737414414282643</v>
      </c>
      <c r="BI76" s="4" t="e">
        <f t="shared" si="98"/>
        <v>#DIV/0!</v>
      </c>
      <c r="BJ76" s="4">
        <f t="shared" si="72"/>
        <v>19.737414414282643</v>
      </c>
      <c r="BK76" s="4">
        <f t="shared" si="73"/>
        <v>11.027166740180766</v>
      </c>
      <c r="BL76" s="4">
        <f t="shared" si="74"/>
        <v>11.027166740180768</v>
      </c>
      <c r="BM76" s="4">
        <f t="shared" si="97"/>
        <v>11.027166740180766</v>
      </c>
      <c r="BN76" s="4">
        <f t="shared" si="75"/>
        <v>58.691227880473193</v>
      </c>
      <c r="BO76" s="4">
        <f t="shared" si="76"/>
        <v>36.773885813844494</v>
      </c>
      <c r="BP76" s="4">
        <f t="shared" si="77"/>
        <v>14.1073277168771</v>
      </c>
      <c r="BQ76" s="4">
        <f t="shared" si="78"/>
        <v>14.538523484741555</v>
      </c>
      <c r="BR76" s="4">
        <f t="shared" si="79"/>
        <v>27.201444402649717</v>
      </c>
      <c r="BS76" s="4">
        <f t="shared" si="80"/>
        <v>48.68759070141396</v>
      </c>
      <c r="BT76" s="4">
        <f t="shared" si="81"/>
        <v>0</v>
      </c>
      <c r="BU76" s="4">
        <f t="shared" si="82"/>
        <v>0</v>
      </c>
      <c r="BV76" s="4" t="s">
        <v>59</v>
      </c>
      <c r="BW76" s="4" t="s">
        <v>59</v>
      </c>
      <c r="BX76">
        <f t="shared" si="83"/>
        <v>100</v>
      </c>
      <c r="BY76">
        <f t="shared" si="84"/>
        <v>100</v>
      </c>
      <c r="BZ76" t="s">
        <v>59</v>
      </c>
      <c r="CA76" t="s">
        <v>59</v>
      </c>
    </row>
    <row r="77" spans="1:79" x14ac:dyDescent="0.35">
      <c r="A77" s="5">
        <v>36892</v>
      </c>
      <c r="B77" s="18">
        <f>+'[1]Senda Inflación Total'!F561</f>
        <v>8.49</v>
      </c>
      <c r="C77" s="4">
        <f>+'[1]Senda Inflación Total'!D561</f>
        <v>43.72</v>
      </c>
      <c r="D77" s="10">
        <v>27405.624589999999</v>
      </c>
      <c r="E77" s="10">
        <v>2062.7683999999999</v>
      </c>
      <c r="F77" s="10">
        <v>6670.3832399999992</v>
      </c>
      <c r="G77" s="10">
        <v>739.72213999999997</v>
      </c>
      <c r="H77" s="10">
        <v>12787.907219999997</v>
      </c>
      <c r="I77" s="10">
        <v>2602.6112200000002</v>
      </c>
      <c r="L77" s="71">
        <f t="shared" si="85"/>
        <v>12787.907219999997</v>
      </c>
      <c r="M77" s="71">
        <f t="shared" si="86"/>
        <v>2602.6112200000002</v>
      </c>
      <c r="N77" s="3">
        <f t="shared" si="87"/>
        <v>46863.915049999996</v>
      </c>
      <c r="O77" s="3">
        <f t="shared" si="88"/>
        <v>5405.1017599999996</v>
      </c>
      <c r="P77" s="74">
        <f t="shared" si="89"/>
        <v>46863.915049999996</v>
      </c>
      <c r="Q77" s="74">
        <f t="shared" si="90"/>
        <v>5405.1017599999996</v>
      </c>
      <c r="R77" s="74">
        <f t="shared" si="91"/>
        <v>46863.915049999996</v>
      </c>
      <c r="S77" s="74">
        <f t="shared" si="92"/>
        <v>5405.1017599999996</v>
      </c>
      <c r="V77" s="4">
        <f t="shared" si="26"/>
        <v>1.0062414198742431E-2</v>
      </c>
      <c r="W77" s="4">
        <f t="shared" si="27"/>
        <v>-22.240081785929164</v>
      </c>
      <c r="X77" s="4">
        <f t="shared" si="28"/>
        <v>-2.7126163156708571E-2</v>
      </c>
      <c r="Y77" s="4">
        <f t="shared" si="29"/>
        <v>-32.221773139879417</v>
      </c>
      <c r="Z77" s="4">
        <f t="shared" si="30"/>
        <v>-8.1936559095973678</v>
      </c>
      <c r="AA77" s="4">
        <f t="shared" si="31"/>
        <v>2.6174954315874714</v>
      </c>
      <c r="AB77" s="4"/>
      <c r="AC77" s="4"/>
      <c r="AD77" s="4">
        <f t="shared" si="32"/>
        <v>-8.1936559095973678</v>
      </c>
      <c r="AE77" s="4">
        <f t="shared" si="33"/>
        <v>2.6174954315874714</v>
      </c>
      <c r="AF77" s="4">
        <f t="shared" si="34"/>
        <v>-2.375548269056651</v>
      </c>
      <c r="AG77" s="4">
        <f t="shared" si="35"/>
        <v>-13.936319791902108</v>
      </c>
      <c r="AH77" s="4">
        <f t="shared" si="36"/>
        <v>-2.3755482690566652</v>
      </c>
      <c r="AI77" s="4">
        <f t="shared" si="37"/>
        <v>-13.936319791902108</v>
      </c>
      <c r="AJ77" s="4">
        <f t="shared" si="55"/>
        <v>-2.375548269056651</v>
      </c>
      <c r="AK77" s="4">
        <f t="shared" si="56"/>
        <v>-13.936319791902108</v>
      </c>
      <c r="AL77" s="4"/>
      <c r="AM77" s="4"/>
      <c r="AN77" s="4">
        <f t="shared" si="59"/>
        <v>-7.8163310773354766</v>
      </c>
      <c r="AO77" s="4">
        <f t="shared" si="60"/>
        <v>-28.325266647551999</v>
      </c>
      <c r="AP77" s="4">
        <f t="shared" si="61"/>
        <v>-7.8506094231327381</v>
      </c>
      <c r="AQ77" s="4">
        <f t="shared" si="62"/>
        <v>-37.525830159350548</v>
      </c>
      <c r="AR77" s="4">
        <f t="shared" si="63"/>
        <v>-15.378058723935268</v>
      </c>
      <c r="AS77" s="4">
        <f t="shared" si="64"/>
        <v>-5.4129454958176098</v>
      </c>
      <c r="AT77" s="4">
        <f t="shared" si="65"/>
        <v>-7.8256060466402459</v>
      </c>
      <c r="AU77" s="4">
        <f t="shared" si="66"/>
        <v>-7.8256060466402459</v>
      </c>
      <c r="AV77" s="4">
        <f t="shared" si="67"/>
        <v>-15.378058723935268</v>
      </c>
      <c r="AW77" s="4">
        <f t="shared" si="68"/>
        <v>-5.4129454958176098</v>
      </c>
      <c r="AX77" s="4">
        <f t="shared" si="93"/>
        <v>-10.015253266712733</v>
      </c>
      <c r="AY77" s="4">
        <f t="shared" si="94"/>
        <v>-20.671324354228133</v>
      </c>
      <c r="AZ77" s="4">
        <f t="shared" si="95"/>
        <v>-10.015253266712747</v>
      </c>
      <c r="BA77" s="4">
        <f t="shared" si="96"/>
        <v>-20.671324354228133</v>
      </c>
      <c r="BB77" s="4">
        <f t="shared" si="57"/>
        <v>-10.015253266712733</v>
      </c>
      <c r="BC77" s="4">
        <f t="shared" si="58"/>
        <v>-20.671324354228133</v>
      </c>
      <c r="BD77" s="4"/>
      <c r="BE77" s="4"/>
      <c r="BF77" s="4">
        <f t="shared" si="69"/>
        <v>7.5268067444544968</v>
      </c>
      <c r="BG77" s="4">
        <f t="shared" si="70"/>
        <v>11.089649775505253</v>
      </c>
      <c r="BH77" s="4">
        <f t="shared" si="71"/>
        <v>20.352127797186199</v>
      </c>
      <c r="BI77" s="4" t="e">
        <f t="shared" si="98"/>
        <v>#DIV/0!</v>
      </c>
      <c r="BJ77" s="4">
        <f t="shared" si="72"/>
        <v>20.352127797186199</v>
      </c>
      <c r="BK77" s="4">
        <f t="shared" si="73"/>
        <v>11.533611210743265</v>
      </c>
      <c r="BL77" s="4">
        <f t="shared" si="74"/>
        <v>11.533611210743265</v>
      </c>
      <c r="BM77" s="4">
        <f t="shared" si="97"/>
        <v>11.533611210743265</v>
      </c>
      <c r="BN77" s="4">
        <f t="shared" si="75"/>
        <v>58.479161548411859</v>
      </c>
      <c r="BO77" s="4">
        <f t="shared" si="76"/>
        <v>38.163359203805257</v>
      </c>
      <c r="BP77" s="4">
        <f t="shared" si="77"/>
        <v>14.233516838879639</v>
      </c>
      <c r="BQ77" s="4">
        <f t="shared" si="78"/>
        <v>13.685628371962419</v>
      </c>
      <c r="BR77" s="4">
        <f t="shared" si="79"/>
        <v>27.287321612708492</v>
      </c>
      <c r="BS77" s="4">
        <f t="shared" si="80"/>
        <v>48.151012424232334</v>
      </c>
      <c r="BT77" s="4">
        <f t="shared" si="81"/>
        <v>0</v>
      </c>
      <c r="BU77" s="4">
        <f t="shared" si="82"/>
        <v>0</v>
      </c>
      <c r="BV77" s="4" t="s">
        <v>59</v>
      </c>
      <c r="BW77" s="4" t="s">
        <v>59</v>
      </c>
      <c r="BX77">
        <f t="shared" si="83"/>
        <v>100</v>
      </c>
      <c r="BY77">
        <f t="shared" si="84"/>
        <v>100</v>
      </c>
      <c r="BZ77" t="s">
        <v>59</v>
      </c>
      <c r="CA77" t="s">
        <v>59</v>
      </c>
    </row>
    <row r="78" spans="1:79" x14ac:dyDescent="0.35">
      <c r="A78" s="5">
        <v>36923</v>
      </c>
      <c r="B78" s="18">
        <f>+'[1]Senda Inflación Total'!F562</f>
        <v>8.06</v>
      </c>
      <c r="C78" s="4">
        <f>+'[1]Senda Inflación Total'!D562</f>
        <v>44.55</v>
      </c>
      <c r="D78" s="10">
        <v>27455.061359999996</v>
      </c>
      <c r="E78" s="10">
        <v>1979.85466</v>
      </c>
      <c r="F78" s="10">
        <v>6729.6215699999993</v>
      </c>
      <c r="G78" s="10">
        <v>760.75390000000004</v>
      </c>
      <c r="H78" s="10">
        <v>12756.184990000002</v>
      </c>
      <c r="I78" s="10">
        <v>2646.0360699999997</v>
      </c>
      <c r="L78" s="71">
        <f t="shared" si="85"/>
        <v>12756.184990000002</v>
      </c>
      <c r="M78" s="71">
        <f t="shared" si="86"/>
        <v>2646.0360699999997</v>
      </c>
      <c r="N78" s="3">
        <f t="shared" si="87"/>
        <v>46940.867919999997</v>
      </c>
      <c r="O78" s="3">
        <f t="shared" si="88"/>
        <v>5386.6446299999998</v>
      </c>
      <c r="P78" s="74">
        <f t="shared" si="89"/>
        <v>46940.867919999997</v>
      </c>
      <c r="Q78" s="74">
        <f t="shared" si="90"/>
        <v>5386.6446299999998</v>
      </c>
      <c r="R78" s="74">
        <f t="shared" si="91"/>
        <v>46940.867919999997</v>
      </c>
      <c r="S78" s="74">
        <f t="shared" si="92"/>
        <v>5386.6446299999998</v>
      </c>
      <c r="V78" s="4">
        <f t="shared" si="26"/>
        <v>1.8941323852223348</v>
      </c>
      <c r="W78" s="4">
        <f t="shared" si="27"/>
        <v>-27.240259279333088</v>
      </c>
      <c r="X78" s="4">
        <f t="shared" si="28"/>
        <v>2.031871576101878</v>
      </c>
      <c r="Y78" s="4">
        <f t="shared" si="29"/>
        <v>-29.65994857819561</v>
      </c>
      <c r="Z78" s="4">
        <f t="shared" si="30"/>
        <v>-12.926217832393547</v>
      </c>
      <c r="AA78" s="4">
        <f t="shared" si="31"/>
        <v>10.521288144058502</v>
      </c>
      <c r="AB78" s="4"/>
      <c r="AC78" s="4"/>
      <c r="AD78" s="4">
        <f t="shared" si="32"/>
        <v>-12.926217832393547</v>
      </c>
      <c r="AE78" s="4">
        <f t="shared" si="33"/>
        <v>10.521288144058502</v>
      </c>
      <c r="AF78" s="4">
        <f t="shared" si="34"/>
        <v>-2.5924174403381102</v>
      </c>
      <c r="AG78" s="4">
        <f t="shared" si="35"/>
        <v>-13.073267938537143</v>
      </c>
      <c r="AH78" s="4">
        <f t="shared" si="36"/>
        <v>-2.5924174403381102</v>
      </c>
      <c r="AI78" s="4">
        <f t="shared" si="37"/>
        <v>-13.073267938537143</v>
      </c>
      <c r="AJ78" s="4">
        <f t="shared" si="55"/>
        <v>-2.5924174403381102</v>
      </c>
      <c r="AK78" s="4">
        <f t="shared" si="56"/>
        <v>-13.073267938537143</v>
      </c>
      <c r="AL78" s="4"/>
      <c r="AM78" s="4"/>
      <c r="AN78" s="4">
        <f t="shared" si="59"/>
        <v>-5.7059666988503324</v>
      </c>
      <c r="AO78" s="4">
        <f t="shared" si="60"/>
        <v>-32.667276771546454</v>
      </c>
      <c r="AP78" s="4">
        <f t="shared" si="61"/>
        <v>-5.5785012251509585</v>
      </c>
      <c r="AQ78" s="4">
        <f t="shared" si="62"/>
        <v>-34.906485821021292</v>
      </c>
      <c r="AR78" s="4">
        <f t="shared" si="63"/>
        <v>-19.42089379270179</v>
      </c>
      <c r="AS78" s="4">
        <f t="shared" si="64"/>
        <v>2.2777051120289542</v>
      </c>
      <c r="AT78" s="4">
        <f t="shared" si="65"/>
        <v>-7.4588191745326782</v>
      </c>
      <c r="AU78" s="4">
        <f t="shared" si="66"/>
        <v>-7.4588191745326782</v>
      </c>
      <c r="AV78" s="4">
        <f t="shared" si="67"/>
        <v>-19.42089379270179</v>
      </c>
      <c r="AW78" s="4">
        <f t="shared" si="68"/>
        <v>2.2777051120289542</v>
      </c>
      <c r="AX78" s="4">
        <f t="shared" si="93"/>
        <v>-9.8578728857469144</v>
      </c>
      <c r="AY78" s="4">
        <f t="shared" si="94"/>
        <v>-19.556975697332163</v>
      </c>
      <c r="AZ78" s="4">
        <f t="shared" si="95"/>
        <v>-9.8578728857469144</v>
      </c>
      <c r="BA78" s="4">
        <f t="shared" si="96"/>
        <v>-19.556975697332163</v>
      </c>
      <c r="BB78" s="4">
        <f t="shared" si="57"/>
        <v>-9.8578728857469144</v>
      </c>
      <c r="BC78" s="4">
        <f t="shared" si="58"/>
        <v>-19.556975697332163</v>
      </c>
      <c r="BD78" s="4"/>
      <c r="BE78" s="4"/>
      <c r="BF78" s="4">
        <f t="shared" si="69"/>
        <v>7.2112556371281773</v>
      </c>
      <c r="BG78" s="4">
        <f t="shared" si="70"/>
        <v>11.304556906904947</v>
      </c>
      <c r="BH78" s="4">
        <f t="shared" si="71"/>
        <v>20.743161627667796</v>
      </c>
      <c r="BI78" s="4" t="e">
        <f t="shared" si="98"/>
        <v>#DIV/0!</v>
      </c>
      <c r="BJ78" s="4">
        <f t="shared" si="72"/>
        <v>20.743161627667796</v>
      </c>
      <c r="BK78" s="4">
        <f t="shared" si="73"/>
        <v>11.475383538242854</v>
      </c>
      <c r="BL78" s="4">
        <f t="shared" si="74"/>
        <v>11.475383538242854</v>
      </c>
      <c r="BM78" s="4">
        <f t="shared" si="97"/>
        <v>11.475383538242854</v>
      </c>
      <c r="BN78" s="4">
        <f t="shared" si="75"/>
        <v>58.488610408292594</v>
      </c>
      <c r="BO78" s="4">
        <f t="shared" si="76"/>
        <v>36.754877961941965</v>
      </c>
      <c r="BP78" s="4">
        <f t="shared" si="77"/>
        <v>14.336380787566828</v>
      </c>
      <c r="BQ78" s="4">
        <f t="shared" si="78"/>
        <v>14.122964335963632</v>
      </c>
      <c r="BR78" s="4">
        <f t="shared" si="79"/>
        <v>27.175008804140582</v>
      </c>
      <c r="BS78" s="4">
        <f t="shared" si="80"/>
        <v>49.122157702094405</v>
      </c>
      <c r="BT78" s="4">
        <f t="shared" si="81"/>
        <v>0</v>
      </c>
      <c r="BU78" s="4">
        <f t="shared" si="82"/>
        <v>0</v>
      </c>
      <c r="BV78" s="4" t="s">
        <v>59</v>
      </c>
      <c r="BW78" s="4" t="s">
        <v>59</v>
      </c>
      <c r="BX78">
        <f t="shared" si="83"/>
        <v>100</v>
      </c>
      <c r="BY78">
        <f t="shared" si="84"/>
        <v>100</v>
      </c>
      <c r="BZ78" t="s">
        <v>59</v>
      </c>
      <c r="CA78" t="s">
        <v>59</v>
      </c>
    </row>
    <row r="79" spans="1:79" x14ac:dyDescent="0.35">
      <c r="A79" s="5">
        <v>36951</v>
      </c>
      <c r="B79" s="18">
        <f>+'[1]Senda Inflación Total'!F563</f>
        <v>7.81</v>
      </c>
      <c r="C79" s="4">
        <f>+'[1]Senda Inflación Total'!D563</f>
        <v>45.21</v>
      </c>
      <c r="D79" s="10">
        <v>27603.511219999997</v>
      </c>
      <c r="E79" s="10">
        <v>1929.7325600000001</v>
      </c>
      <c r="F79" s="10">
        <v>6698.980959999999</v>
      </c>
      <c r="G79" s="10">
        <v>737.19311999999923</v>
      </c>
      <c r="H79" s="10">
        <v>12825.363659999999</v>
      </c>
      <c r="I79" s="10">
        <v>2717.7863199999997</v>
      </c>
      <c r="L79" s="71">
        <f t="shared" si="85"/>
        <v>12825.363659999999</v>
      </c>
      <c r="M79" s="71">
        <f t="shared" si="86"/>
        <v>2717.7863199999997</v>
      </c>
      <c r="N79" s="3">
        <f t="shared" si="87"/>
        <v>47127.855839999989</v>
      </c>
      <c r="O79" s="3">
        <f t="shared" si="88"/>
        <v>5384.7119999999995</v>
      </c>
      <c r="P79" s="74">
        <f t="shared" si="89"/>
        <v>47127.855839999989</v>
      </c>
      <c r="Q79" s="74">
        <f t="shared" si="90"/>
        <v>5384.7119999999995</v>
      </c>
      <c r="R79" s="74">
        <f t="shared" si="91"/>
        <v>47127.855839999989</v>
      </c>
      <c r="S79" s="74">
        <f t="shared" si="92"/>
        <v>5384.7119999999995</v>
      </c>
      <c r="V79" s="4">
        <f t="shared" si="26"/>
        <v>2.8573806744655883</v>
      </c>
      <c r="W79" s="4">
        <f t="shared" si="27"/>
        <v>-26.943763308843728</v>
      </c>
      <c r="X79" s="4">
        <f t="shared" si="28"/>
        <v>2.7225980530428728</v>
      </c>
      <c r="Y79" s="4">
        <f t="shared" si="29"/>
        <v>-25.982197146611284</v>
      </c>
      <c r="Z79" s="4">
        <f t="shared" si="30"/>
        <v>-10.211134033229968</v>
      </c>
      <c r="AA79" s="4">
        <f t="shared" si="31"/>
        <v>25.704943462670585</v>
      </c>
      <c r="AB79" s="4"/>
      <c r="AC79" s="4"/>
      <c r="AD79" s="4">
        <f t="shared" si="32"/>
        <v>-10.211134033229968</v>
      </c>
      <c r="AE79" s="4">
        <f t="shared" si="33"/>
        <v>25.704943462670585</v>
      </c>
      <c r="AF79" s="4">
        <f t="shared" si="34"/>
        <v>-1.0792382573114168</v>
      </c>
      <c r="AG79" s="4">
        <f t="shared" si="35"/>
        <v>-7.1511387952885883</v>
      </c>
      <c r="AH79" s="4">
        <f t="shared" si="36"/>
        <v>-1.0792382573114452</v>
      </c>
      <c r="AI79" s="4">
        <f t="shared" si="37"/>
        <v>-7.1511387952885883</v>
      </c>
      <c r="AJ79" s="4">
        <f t="shared" si="55"/>
        <v>-1.0792382573114168</v>
      </c>
      <c r="AK79" s="4">
        <f t="shared" si="56"/>
        <v>-7.1511387952885883</v>
      </c>
      <c r="AL79" s="4"/>
      <c r="AM79" s="4"/>
      <c r="AN79" s="4">
        <f t="shared" si="59"/>
        <v>-4.5938403909974994</v>
      </c>
      <c r="AO79" s="4">
        <f t="shared" si="60"/>
        <v>-32.236122167557497</v>
      </c>
      <c r="AP79" s="4">
        <f t="shared" si="61"/>
        <v>-4.7188590547789033</v>
      </c>
      <c r="AQ79" s="4">
        <f t="shared" si="62"/>
        <v>-31.344214030805389</v>
      </c>
      <c r="AR79" s="4">
        <f t="shared" si="63"/>
        <v>-16.715642364558008</v>
      </c>
      <c r="AS79" s="4">
        <f t="shared" si="64"/>
        <v>16.598593324061369</v>
      </c>
      <c r="AT79" s="4">
        <f t="shared" si="65"/>
        <v>-7.2442259530655804</v>
      </c>
      <c r="AU79" s="4">
        <f t="shared" si="66"/>
        <v>-7.2442259530655804</v>
      </c>
      <c r="AV79" s="4">
        <f t="shared" si="67"/>
        <v>-16.715642364558008</v>
      </c>
      <c r="AW79" s="4">
        <f t="shared" si="68"/>
        <v>16.598593324061369</v>
      </c>
      <c r="AX79" s="4">
        <f t="shared" si="93"/>
        <v>-8.245281752445436</v>
      </c>
      <c r="AY79" s="4">
        <f t="shared" si="94"/>
        <v>-13.877320095806141</v>
      </c>
      <c r="AZ79" s="4">
        <f t="shared" si="95"/>
        <v>-8.2452817524454503</v>
      </c>
      <c r="BA79" s="4">
        <f t="shared" si="96"/>
        <v>-13.877320095806141</v>
      </c>
      <c r="BB79" s="4">
        <f t="shared" si="57"/>
        <v>-8.245281752445436</v>
      </c>
      <c r="BC79" s="4">
        <f t="shared" si="58"/>
        <v>-13.877320095806141</v>
      </c>
      <c r="BD79" s="4"/>
      <c r="BE79" s="4"/>
      <c r="BF79" s="4">
        <f t="shared" si="69"/>
        <v>6.9908952691562707</v>
      </c>
      <c r="BG79" s="4">
        <f t="shared" si="70"/>
        <v>11.004556131773203</v>
      </c>
      <c r="BH79" s="4">
        <f t="shared" si="71"/>
        <v>21.190715460773141</v>
      </c>
      <c r="BI79" s="4" t="e">
        <f t="shared" si="98"/>
        <v>#DIV/0!</v>
      </c>
      <c r="BJ79" s="4">
        <f t="shared" si="72"/>
        <v>21.190715460773141</v>
      </c>
      <c r="BK79" s="4">
        <f t="shared" si="73"/>
        <v>11.425752145994513</v>
      </c>
      <c r="BL79" s="4">
        <f t="shared" si="74"/>
        <v>11.425752145994513</v>
      </c>
      <c r="BM79" s="4">
        <f t="shared" si="97"/>
        <v>11.425752145994513</v>
      </c>
      <c r="BN79" s="4">
        <f t="shared" si="75"/>
        <v>58.571540605866879</v>
      </c>
      <c r="BO79" s="4">
        <f t="shared" si="76"/>
        <v>35.837247377389922</v>
      </c>
      <c r="BP79" s="4">
        <f t="shared" si="77"/>
        <v>14.214482794938036</v>
      </c>
      <c r="BQ79" s="4">
        <f t="shared" si="78"/>
        <v>13.690483725034863</v>
      </c>
      <c r="BR79" s="4">
        <f t="shared" si="79"/>
        <v>27.213976599195099</v>
      </c>
      <c r="BS79" s="4">
        <f t="shared" si="80"/>
        <v>50.472268897575212</v>
      </c>
      <c r="BT79" s="4">
        <f t="shared" si="81"/>
        <v>0</v>
      </c>
      <c r="BU79" s="4">
        <f t="shared" si="82"/>
        <v>0</v>
      </c>
      <c r="BV79" s="4" t="s">
        <v>59</v>
      </c>
      <c r="BW79" s="4" t="s">
        <v>59</v>
      </c>
      <c r="BX79">
        <f t="shared" si="83"/>
        <v>100</v>
      </c>
      <c r="BY79">
        <f t="shared" si="84"/>
        <v>100</v>
      </c>
      <c r="BZ79" t="s">
        <v>59</v>
      </c>
      <c r="CA79" t="s">
        <v>59</v>
      </c>
    </row>
    <row r="80" spans="1:79" x14ac:dyDescent="0.35">
      <c r="A80" s="5">
        <v>36982</v>
      </c>
      <c r="B80" s="18">
        <f>+'[1]Senda Inflación Total'!F564</f>
        <v>7.98</v>
      </c>
      <c r="C80" s="4">
        <f>+'[1]Senda Inflación Total'!D564</f>
        <v>45.73</v>
      </c>
      <c r="D80" s="10">
        <v>27386.444319999999</v>
      </c>
      <c r="E80" s="10">
        <v>2013.09043</v>
      </c>
      <c r="F80" s="10">
        <v>6725.4236200000005</v>
      </c>
      <c r="G80" s="10">
        <v>731.39326000000005</v>
      </c>
      <c r="H80" s="10">
        <v>12749.404200000001</v>
      </c>
      <c r="I80" s="10">
        <v>2571.1171899999999</v>
      </c>
      <c r="L80" s="71">
        <f t="shared" si="85"/>
        <v>12749.404200000001</v>
      </c>
      <c r="M80" s="71">
        <f t="shared" si="86"/>
        <v>2571.1171899999999</v>
      </c>
      <c r="N80" s="3">
        <f t="shared" si="87"/>
        <v>46861.272140000001</v>
      </c>
      <c r="O80" s="3">
        <f t="shared" si="88"/>
        <v>5315.60088</v>
      </c>
      <c r="P80" s="74">
        <f t="shared" si="89"/>
        <v>46861.272140000001</v>
      </c>
      <c r="Q80" s="74">
        <f t="shared" si="90"/>
        <v>5315.60088</v>
      </c>
      <c r="R80" s="74">
        <f t="shared" si="91"/>
        <v>46861.272140000001</v>
      </c>
      <c r="S80" s="74">
        <f t="shared" si="92"/>
        <v>5315.60088</v>
      </c>
      <c r="V80" s="4">
        <f t="shared" ref="V80:V143" si="99">+D80/D68*100-100</f>
        <v>2.2172566825630895</v>
      </c>
      <c r="W80" s="4">
        <f t="shared" ref="W80:W143" si="100">+E80/E68*100-100</f>
        <v>-24.339859884241136</v>
      </c>
      <c r="X80" s="4">
        <f t="shared" ref="X80:X143" si="101">+F80/F68*100-100</f>
        <v>2.4595682304302784</v>
      </c>
      <c r="Y80" s="4">
        <f t="shared" ref="Y80:Y143" si="102">+G80/G68*100-100</f>
        <v>-28.491456371046596</v>
      </c>
      <c r="Z80" s="4">
        <f t="shared" ref="Z80:Z143" si="103">+H80/H68*100-100</f>
        <v>-11.199524361590392</v>
      </c>
      <c r="AA80" s="4">
        <f t="shared" ref="AA80:AA143" si="104">+I80/I68*100-100</f>
        <v>38.073373088632849</v>
      </c>
      <c r="AB80" s="4"/>
      <c r="AC80" s="4"/>
      <c r="AD80" s="4">
        <f t="shared" ref="AD80:AD143" si="105">+L80/L68*100-100</f>
        <v>-11.199524361590392</v>
      </c>
      <c r="AE80" s="4">
        <f t="shared" ref="AE80:AE143" si="106">+M80/M68*100-100</f>
        <v>38.073373088632849</v>
      </c>
      <c r="AF80" s="4">
        <f t="shared" ref="AF80:AF143" si="107">+N80/N68*100-100</f>
        <v>-1.7866022624357782</v>
      </c>
      <c r="AG80" s="4">
        <f t="shared" ref="AG80:AG143" si="108">+O80/O68*100-100</f>
        <v>-4.1481970618037138</v>
      </c>
      <c r="AH80" s="4">
        <f t="shared" ref="AH80:AH143" si="109">+P80/P68*100-100</f>
        <v>-1.7866022624357925</v>
      </c>
      <c r="AI80" s="4">
        <f t="shared" ref="AI80:AI143" si="110">+Q80/Q68*100-100</f>
        <v>-4.1481970618037138</v>
      </c>
      <c r="AJ80" s="4">
        <f t="shared" si="55"/>
        <v>-1.7866022624357782</v>
      </c>
      <c r="AK80" s="4">
        <f t="shared" si="56"/>
        <v>-4.1481970618037138</v>
      </c>
      <c r="AL80" s="4"/>
      <c r="AM80" s="4"/>
      <c r="AN80" s="4">
        <f t="shared" si="59"/>
        <v>-5.3368617498026509</v>
      </c>
      <c r="AO80" s="4">
        <f t="shared" si="60"/>
        <v>-29.931339029673225</v>
      </c>
      <c r="AP80" s="4">
        <f t="shared" si="61"/>
        <v>-5.1124576491662737</v>
      </c>
      <c r="AQ80" s="4">
        <f t="shared" si="62"/>
        <v>-33.776121847607527</v>
      </c>
      <c r="AR80" s="4">
        <f t="shared" si="63"/>
        <v>-17.762108132608262</v>
      </c>
      <c r="AS80" s="4">
        <f t="shared" si="64"/>
        <v>27.869395340463825</v>
      </c>
      <c r="AT80" s="4">
        <f t="shared" si="65"/>
        <v>-7.3902574550842814</v>
      </c>
      <c r="AU80" s="4">
        <f t="shared" si="66"/>
        <v>-7.3902574550842814</v>
      </c>
      <c r="AV80" s="4">
        <f t="shared" si="67"/>
        <v>-17.762108132608262</v>
      </c>
      <c r="AW80" s="4">
        <f t="shared" si="68"/>
        <v>27.869395340463825</v>
      </c>
      <c r="AX80" s="4">
        <f t="shared" si="93"/>
        <v>-9.0448252106276925</v>
      </c>
      <c r="AY80" s="4">
        <f t="shared" si="94"/>
        <v>-11.231892074276459</v>
      </c>
      <c r="AZ80" s="4">
        <f t="shared" si="95"/>
        <v>-9.0448252106277067</v>
      </c>
      <c r="BA80" s="4">
        <f t="shared" si="96"/>
        <v>-11.231892074276459</v>
      </c>
      <c r="BB80" s="4">
        <f t="shared" si="57"/>
        <v>-9.0448252106276925</v>
      </c>
      <c r="BC80" s="4">
        <f t="shared" si="58"/>
        <v>-11.231892074276459</v>
      </c>
      <c r="BD80" s="4"/>
      <c r="BE80" s="4"/>
      <c r="BF80" s="4">
        <f t="shared" si="69"/>
        <v>7.3506819887891162</v>
      </c>
      <c r="BG80" s="4">
        <f t="shared" si="70"/>
        <v>10.875051168895737</v>
      </c>
      <c r="BH80" s="4">
        <f t="shared" si="71"/>
        <v>20.166567391439358</v>
      </c>
      <c r="BI80" s="4" t="e">
        <f t="shared" si="98"/>
        <v>#DIV/0!</v>
      </c>
      <c r="BJ80" s="4">
        <f t="shared" si="72"/>
        <v>20.166567391439358</v>
      </c>
      <c r="BK80" s="4">
        <f t="shared" si="73"/>
        <v>11.343270545706529</v>
      </c>
      <c r="BL80" s="4">
        <f t="shared" si="74"/>
        <v>11.343270545706529</v>
      </c>
      <c r="BM80" s="4">
        <f t="shared" si="97"/>
        <v>11.343270545706529</v>
      </c>
      <c r="BN80" s="4">
        <f t="shared" si="75"/>
        <v>58.441529794969838</v>
      </c>
      <c r="BO80" s="4">
        <f t="shared" si="76"/>
        <v>37.871361591015464</v>
      </c>
      <c r="BP80" s="4">
        <f t="shared" si="77"/>
        <v>14.351773464253206</v>
      </c>
      <c r="BQ80" s="4">
        <f t="shared" si="78"/>
        <v>13.759371264157064</v>
      </c>
      <c r="BR80" s="4">
        <f t="shared" si="79"/>
        <v>27.206696740776959</v>
      </c>
      <c r="BS80" s="4">
        <f t="shared" si="80"/>
        <v>48.369267144827468</v>
      </c>
      <c r="BT80" s="4">
        <f t="shared" si="81"/>
        <v>0</v>
      </c>
      <c r="BU80" s="4">
        <f t="shared" si="82"/>
        <v>0</v>
      </c>
      <c r="BV80" s="4" t="s">
        <v>59</v>
      </c>
      <c r="BW80" s="4" t="s">
        <v>59</v>
      </c>
      <c r="BX80">
        <f t="shared" si="83"/>
        <v>100</v>
      </c>
      <c r="BY80">
        <f t="shared" si="84"/>
        <v>100</v>
      </c>
      <c r="BZ80" t="s">
        <v>59</v>
      </c>
      <c r="CA80" t="s">
        <v>59</v>
      </c>
    </row>
    <row r="81" spans="1:79" x14ac:dyDescent="0.35">
      <c r="A81" s="5">
        <v>37012</v>
      </c>
      <c r="B81" s="18">
        <f>+'[1]Senda Inflación Total'!F565</f>
        <v>7.87</v>
      </c>
      <c r="C81" s="4">
        <f>+'[1]Senda Inflación Total'!D565</f>
        <v>45.92</v>
      </c>
      <c r="D81" s="10">
        <v>27411.61032</v>
      </c>
      <c r="E81" s="10">
        <v>1979.5733500000001</v>
      </c>
      <c r="F81" s="10">
        <v>6843.2799900000009</v>
      </c>
      <c r="G81" s="10">
        <v>691.40643000000068</v>
      </c>
      <c r="H81" s="10">
        <v>12869.96803</v>
      </c>
      <c r="I81" s="10">
        <v>2545.9034300000003</v>
      </c>
      <c r="L81" s="71">
        <f t="shared" si="85"/>
        <v>12869.96803</v>
      </c>
      <c r="M81" s="71">
        <f t="shared" si="86"/>
        <v>2545.9034300000003</v>
      </c>
      <c r="N81" s="3">
        <f t="shared" si="87"/>
        <v>47124.858340000006</v>
      </c>
      <c r="O81" s="3">
        <f t="shared" si="88"/>
        <v>5216.8832100000009</v>
      </c>
      <c r="P81" s="74">
        <f t="shared" si="89"/>
        <v>47124.858339999999</v>
      </c>
      <c r="Q81" s="74">
        <f t="shared" si="90"/>
        <v>5216.8832100000018</v>
      </c>
      <c r="R81" s="74">
        <f t="shared" si="91"/>
        <v>47124.858340000006</v>
      </c>
      <c r="S81" s="74">
        <f t="shared" si="92"/>
        <v>5216.8832100000009</v>
      </c>
      <c r="V81" s="4">
        <f t="shared" si="99"/>
        <v>1.353273189000376</v>
      </c>
      <c r="W81" s="4">
        <f t="shared" si="100"/>
        <v>-25.533902604895331</v>
      </c>
      <c r="X81" s="4">
        <f t="shared" si="101"/>
        <v>4.0981568247326692</v>
      </c>
      <c r="Y81" s="4">
        <f t="shared" si="102"/>
        <v>-27.638381438657561</v>
      </c>
      <c r="Z81" s="4">
        <f t="shared" si="103"/>
        <v>-10.566925623313168</v>
      </c>
      <c r="AA81" s="4">
        <f t="shared" si="104"/>
        <v>42.450032287194375</v>
      </c>
      <c r="AB81" s="4"/>
      <c r="AC81" s="4"/>
      <c r="AD81" s="4">
        <f t="shared" si="105"/>
        <v>-10.566925623313168</v>
      </c>
      <c r="AE81" s="4">
        <f t="shared" si="106"/>
        <v>42.450032287194375</v>
      </c>
      <c r="AF81" s="4">
        <f t="shared" si="107"/>
        <v>-1.8438556238662756</v>
      </c>
      <c r="AG81" s="4">
        <f t="shared" si="108"/>
        <v>-3.4101648274765779</v>
      </c>
      <c r="AH81" s="4">
        <f t="shared" si="109"/>
        <v>-1.843855623866304</v>
      </c>
      <c r="AI81" s="4">
        <f t="shared" si="110"/>
        <v>-3.4101648274765637</v>
      </c>
      <c r="AJ81" s="4">
        <f t="shared" ref="AJ81:AJ144" si="111">+R81/R69*100-100</f>
        <v>-1.8438556238662756</v>
      </c>
      <c r="AK81" s="4">
        <f t="shared" ref="AK81:AK144" si="112">+S81/S69*100-100</f>
        <v>-3.4101648274765779</v>
      </c>
      <c r="AL81" s="4"/>
      <c r="AM81" s="4"/>
      <c r="AN81" s="4">
        <f t="shared" si="59"/>
        <v>-6.0412782154441516</v>
      </c>
      <c r="AO81" s="4">
        <f t="shared" si="60"/>
        <v>-30.966814318063712</v>
      </c>
      <c r="AP81" s="4">
        <f t="shared" si="61"/>
        <v>-3.4966563226729619</v>
      </c>
      <c r="AQ81" s="4">
        <f t="shared" si="62"/>
        <v>-32.917754184349263</v>
      </c>
      <c r="AR81" s="4">
        <f t="shared" si="63"/>
        <v>-17.091800893031575</v>
      </c>
      <c r="AS81" s="4">
        <f t="shared" si="64"/>
        <v>32.057135707049582</v>
      </c>
      <c r="AT81" s="4">
        <f t="shared" si="65"/>
        <v>-7.2958190414387616</v>
      </c>
      <c r="AU81" s="4">
        <f t="shared" si="66"/>
        <v>-7.2958190414387616</v>
      </c>
      <c r="AV81" s="4">
        <f t="shared" si="67"/>
        <v>-17.091800893031575</v>
      </c>
      <c r="AW81" s="4">
        <f t="shared" si="68"/>
        <v>32.057135707049582</v>
      </c>
      <c r="AX81" s="4">
        <f t="shared" si="93"/>
        <v>-9.0051502956023768</v>
      </c>
      <c r="AY81" s="4">
        <f t="shared" si="94"/>
        <v>-10.457184414087862</v>
      </c>
      <c r="AZ81" s="4">
        <f t="shared" si="95"/>
        <v>-9.0051502956024052</v>
      </c>
      <c r="BA81" s="4">
        <f t="shared" si="96"/>
        <v>-10.457184414087834</v>
      </c>
      <c r="BB81" s="4">
        <f t="shared" ref="BB81:BB144" si="113">+(1+AJ81/100)/(1+$B81/100)*100-100</f>
        <v>-9.0051502956023768</v>
      </c>
      <c r="BC81" s="4">
        <f t="shared" ref="BC81:BC144" si="114">+(1+AK81/100)/(1+$B81/100)*100-100</f>
        <v>-10.457184414087862</v>
      </c>
      <c r="BD81" s="4"/>
      <c r="BE81" s="4"/>
      <c r="BF81" s="4">
        <f t="shared" si="69"/>
        <v>7.2216601903014359</v>
      </c>
      <c r="BG81" s="4">
        <f t="shared" si="70"/>
        <v>10.103436232484192</v>
      </c>
      <c r="BH81" s="4">
        <f t="shared" si="71"/>
        <v>19.781738572042126</v>
      </c>
      <c r="BI81" s="4" t="e">
        <f t="shared" si="98"/>
        <v>#DIV/0!</v>
      </c>
      <c r="BJ81" s="4">
        <f t="shared" si="72"/>
        <v>19.781738572042126</v>
      </c>
      <c r="BK81" s="4">
        <f t="shared" si="73"/>
        <v>11.070342476917036</v>
      </c>
      <c r="BL81" s="4">
        <f t="shared" si="74"/>
        <v>11.070342476917039</v>
      </c>
      <c r="BM81" s="4">
        <f t="shared" si="97"/>
        <v>11.070342476917036</v>
      </c>
      <c r="BN81" s="4">
        <f t="shared" si="75"/>
        <v>58.168048214020359</v>
      </c>
      <c r="BO81" s="4">
        <f t="shared" si="76"/>
        <v>37.94551785643673</v>
      </c>
      <c r="BP81" s="4">
        <f t="shared" si="77"/>
        <v>14.52159270299888</v>
      </c>
      <c r="BQ81" s="4">
        <f t="shared" si="78"/>
        <v>13.253247239169086</v>
      </c>
      <c r="BR81" s="4">
        <f t="shared" si="79"/>
        <v>27.310359082980746</v>
      </c>
      <c r="BS81" s="4">
        <f t="shared" si="80"/>
        <v>48.801234904394185</v>
      </c>
      <c r="BT81" s="4">
        <f t="shared" si="81"/>
        <v>0</v>
      </c>
      <c r="BU81" s="4">
        <f t="shared" si="82"/>
        <v>0</v>
      </c>
      <c r="BV81" s="4" t="s">
        <v>59</v>
      </c>
      <c r="BW81" s="4" t="s">
        <v>59</v>
      </c>
      <c r="BX81">
        <f t="shared" si="83"/>
        <v>100</v>
      </c>
      <c r="BY81">
        <f t="shared" si="84"/>
        <v>100</v>
      </c>
      <c r="BZ81" t="s">
        <v>59</v>
      </c>
      <c r="CA81" t="s">
        <v>59</v>
      </c>
    </row>
    <row r="82" spans="1:79" x14ac:dyDescent="0.35">
      <c r="A82" s="5">
        <v>37043</v>
      </c>
      <c r="B82" s="18">
        <f>+'[1]Senda Inflación Total'!F566</f>
        <v>7.93</v>
      </c>
      <c r="C82" s="4">
        <f>+'[1]Senda Inflación Total'!D566</f>
        <v>45.94</v>
      </c>
      <c r="D82" s="10">
        <v>27815.40784</v>
      </c>
      <c r="E82" s="10">
        <v>1864.3684599999999</v>
      </c>
      <c r="F82" s="10">
        <v>6898.4889599999997</v>
      </c>
      <c r="G82" s="10">
        <v>676.34530000000007</v>
      </c>
      <c r="H82" s="10">
        <v>12868.509460000001</v>
      </c>
      <c r="I82" s="10">
        <v>2564.2038700000003</v>
      </c>
      <c r="L82" s="71">
        <f t="shared" si="85"/>
        <v>12868.509460000001</v>
      </c>
      <c r="M82" s="71">
        <f t="shared" si="86"/>
        <v>2564.2038700000003</v>
      </c>
      <c r="N82" s="3">
        <f t="shared" si="87"/>
        <v>47582.406260000003</v>
      </c>
      <c r="O82" s="3">
        <f t="shared" si="88"/>
        <v>5104.9176299999999</v>
      </c>
      <c r="P82" s="74">
        <f t="shared" si="89"/>
        <v>47582.406260000003</v>
      </c>
      <c r="Q82" s="74">
        <f t="shared" si="90"/>
        <v>5104.9176299999999</v>
      </c>
      <c r="R82" s="74">
        <f t="shared" si="91"/>
        <v>47582.406260000003</v>
      </c>
      <c r="S82" s="74">
        <f t="shared" si="92"/>
        <v>5104.9176299999999</v>
      </c>
      <c r="V82" s="4">
        <f t="shared" si="99"/>
        <v>2.4357216055719277</v>
      </c>
      <c r="W82" s="4">
        <f t="shared" si="100"/>
        <v>-24.930594152388153</v>
      </c>
      <c r="X82" s="4">
        <f t="shared" si="101"/>
        <v>4.7819742903704991</v>
      </c>
      <c r="Y82" s="4">
        <f t="shared" si="102"/>
        <v>-23.627458397650358</v>
      </c>
      <c r="Z82" s="4">
        <f t="shared" si="103"/>
        <v>-10.152762742739057</v>
      </c>
      <c r="AA82" s="4">
        <f t="shared" si="104"/>
        <v>49.041373978745298</v>
      </c>
      <c r="AB82" s="4"/>
      <c r="AC82" s="4"/>
      <c r="AD82" s="4">
        <f t="shared" si="105"/>
        <v>-10.152762742739057</v>
      </c>
      <c r="AE82" s="4">
        <f t="shared" si="106"/>
        <v>49.041373978745298</v>
      </c>
      <c r="AF82" s="4">
        <f t="shared" si="107"/>
        <v>-0.99441705122636392</v>
      </c>
      <c r="AG82" s="4">
        <f t="shared" si="108"/>
        <v>0.30139710272510456</v>
      </c>
      <c r="AH82" s="4">
        <f t="shared" si="109"/>
        <v>-0.99441705122636392</v>
      </c>
      <c r="AI82" s="4">
        <f t="shared" si="110"/>
        <v>0.30139710272510456</v>
      </c>
      <c r="AJ82" s="4">
        <f t="shared" si="111"/>
        <v>-0.99441705122636392</v>
      </c>
      <c r="AK82" s="4">
        <f t="shared" si="112"/>
        <v>0.30139710272510456</v>
      </c>
      <c r="AL82" s="4"/>
      <c r="AM82" s="4"/>
      <c r="AN82" s="4">
        <f t="shared" si="59"/>
        <v>-5.0905942689039847</v>
      </c>
      <c r="AO82" s="4">
        <f t="shared" si="60"/>
        <v>-30.446209721475171</v>
      </c>
      <c r="AP82" s="4">
        <f t="shared" si="61"/>
        <v>-2.9167290925873175</v>
      </c>
      <c r="AQ82" s="4">
        <f t="shared" si="62"/>
        <v>-29.2388199737333</v>
      </c>
      <c r="AR82" s="4">
        <f t="shared" si="63"/>
        <v>-16.754158012358985</v>
      </c>
      <c r="AS82" s="4">
        <f t="shared" si="64"/>
        <v>38.090775482947578</v>
      </c>
      <c r="AT82" s="4">
        <f t="shared" si="65"/>
        <v>-7.347354766978583</v>
      </c>
      <c r="AU82" s="4">
        <f t="shared" si="66"/>
        <v>-7.347354766978583</v>
      </c>
      <c r="AV82" s="4">
        <f t="shared" si="67"/>
        <v>-16.754158012358985</v>
      </c>
      <c r="AW82" s="4">
        <f t="shared" si="68"/>
        <v>38.090775482947578</v>
      </c>
      <c r="AX82" s="4">
        <f t="shared" si="93"/>
        <v>-8.2687084695880202</v>
      </c>
      <c r="AY82" s="4">
        <f t="shared" si="94"/>
        <v>-7.0681023786481063</v>
      </c>
      <c r="AZ82" s="4">
        <f t="shared" si="95"/>
        <v>-8.2687084695880202</v>
      </c>
      <c r="BA82" s="4">
        <f t="shared" si="96"/>
        <v>-7.0681023786481063</v>
      </c>
      <c r="BB82" s="4">
        <f t="shared" si="113"/>
        <v>-8.2687084695880202</v>
      </c>
      <c r="BC82" s="4">
        <f t="shared" si="114"/>
        <v>-7.0681023786481063</v>
      </c>
      <c r="BD82" s="4"/>
      <c r="BE82" s="4"/>
      <c r="BF82" s="4">
        <f t="shared" si="69"/>
        <v>6.7026464998256872</v>
      </c>
      <c r="BG82" s="4">
        <f t="shared" si="70"/>
        <v>9.8042528432197429</v>
      </c>
      <c r="BH82" s="4">
        <f t="shared" si="71"/>
        <v>19.926191747152046</v>
      </c>
      <c r="BI82" s="4" t="e">
        <f t="shared" si="98"/>
        <v>#DIV/0!</v>
      </c>
      <c r="BJ82" s="4">
        <f t="shared" si="72"/>
        <v>19.926191747152046</v>
      </c>
      <c r="BK82" s="4">
        <f t="shared" si="73"/>
        <v>10.728582329581412</v>
      </c>
      <c r="BL82" s="4">
        <f t="shared" si="74"/>
        <v>10.728582329581412</v>
      </c>
      <c r="BM82" s="4">
        <f t="shared" si="97"/>
        <v>10.728582329581412</v>
      </c>
      <c r="BN82" s="4">
        <f t="shared" si="75"/>
        <v>58.457337546173939</v>
      </c>
      <c r="BO82" s="4">
        <f t="shared" si="76"/>
        <v>36.521029233531429</v>
      </c>
      <c r="BP82" s="4">
        <f t="shared" si="77"/>
        <v>14.497982557471442</v>
      </c>
      <c r="BQ82" s="4">
        <f t="shared" si="78"/>
        <v>13.248897416587702</v>
      </c>
      <c r="BR82" s="4">
        <f t="shared" si="79"/>
        <v>27.044679896354616</v>
      </c>
      <c r="BS82" s="4">
        <f t="shared" si="80"/>
        <v>50.230073349880875</v>
      </c>
      <c r="BT82" s="4">
        <f t="shared" si="81"/>
        <v>0</v>
      </c>
      <c r="BU82" s="4">
        <f t="shared" si="82"/>
        <v>0</v>
      </c>
      <c r="BV82" s="4" t="s">
        <v>59</v>
      </c>
      <c r="BW82" s="4" t="s">
        <v>59</v>
      </c>
      <c r="BX82">
        <f t="shared" si="83"/>
        <v>100</v>
      </c>
      <c r="BY82">
        <f t="shared" si="84"/>
        <v>100</v>
      </c>
      <c r="BZ82" t="s">
        <v>59</v>
      </c>
      <c r="CA82" t="s">
        <v>59</v>
      </c>
    </row>
    <row r="83" spans="1:79" x14ac:dyDescent="0.35">
      <c r="A83" s="5">
        <v>37073</v>
      </c>
      <c r="B83" s="18">
        <f>+'[1]Senda Inflación Total'!F567</f>
        <v>8.09</v>
      </c>
      <c r="C83" s="4">
        <f>+'[1]Senda Inflación Total'!D567</f>
        <v>45.99</v>
      </c>
      <c r="D83" s="10">
        <v>27682.168899999993</v>
      </c>
      <c r="E83" s="10">
        <v>1902.99856</v>
      </c>
      <c r="F83" s="10">
        <v>6964.317649999999</v>
      </c>
      <c r="G83" s="10">
        <v>669.89856000000009</v>
      </c>
      <c r="H83" s="10">
        <v>12828.361149999999</v>
      </c>
      <c r="I83" s="10">
        <v>2574.2017799999999</v>
      </c>
      <c r="L83" s="71">
        <f t="shared" si="85"/>
        <v>12828.361149999999</v>
      </c>
      <c r="M83" s="71">
        <f t="shared" si="86"/>
        <v>2574.2017799999999</v>
      </c>
      <c r="N83" s="3">
        <f t="shared" si="87"/>
        <v>47474.847699999991</v>
      </c>
      <c r="O83" s="3">
        <f t="shared" si="88"/>
        <v>5147.0989</v>
      </c>
      <c r="P83" s="74">
        <f t="shared" si="89"/>
        <v>47474.847699999991</v>
      </c>
      <c r="Q83" s="74">
        <f t="shared" si="90"/>
        <v>5147.0989</v>
      </c>
      <c r="R83" s="74">
        <f t="shared" si="91"/>
        <v>47474.847699999991</v>
      </c>
      <c r="S83" s="74">
        <f t="shared" si="92"/>
        <v>5147.0989</v>
      </c>
      <c r="V83" s="4">
        <f t="shared" si="99"/>
        <v>1.6541035564223989</v>
      </c>
      <c r="W83" s="4">
        <f t="shared" si="100"/>
        <v>-29.553566509057561</v>
      </c>
      <c r="X83" s="4">
        <f t="shared" si="101"/>
        <v>5.2495985872121906</v>
      </c>
      <c r="Y83" s="4">
        <f t="shared" si="102"/>
        <v>-24.746728216838221</v>
      </c>
      <c r="Z83" s="4">
        <f t="shared" si="103"/>
        <v>-9.7995481897408183</v>
      </c>
      <c r="AA83" s="4">
        <f t="shared" si="104"/>
        <v>28.790082452062194</v>
      </c>
      <c r="AB83" s="4"/>
      <c r="AC83" s="4"/>
      <c r="AD83" s="4">
        <f t="shared" si="105"/>
        <v>-9.7995481897408183</v>
      </c>
      <c r="AE83" s="4">
        <f t="shared" si="106"/>
        <v>28.790082452062194</v>
      </c>
      <c r="AF83" s="4">
        <f t="shared" si="107"/>
        <v>-1.2396168055050083</v>
      </c>
      <c r="AG83" s="4">
        <f t="shared" si="108"/>
        <v>-7.9278887979882313</v>
      </c>
      <c r="AH83" s="4">
        <f t="shared" si="109"/>
        <v>-1.2396168055050083</v>
      </c>
      <c r="AI83" s="4">
        <f t="shared" si="110"/>
        <v>-7.9278887979882313</v>
      </c>
      <c r="AJ83" s="4">
        <f t="shared" si="111"/>
        <v>-1.2396168055050083</v>
      </c>
      <c r="AK83" s="4">
        <f t="shared" si="112"/>
        <v>-7.9278887979882313</v>
      </c>
      <c r="AL83" s="4"/>
      <c r="AM83" s="4"/>
      <c r="AN83" s="4">
        <f t="shared" si="59"/>
        <v>-5.9542015390670855</v>
      </c>
      <c r="AO83" s="4">
        <f t="shared" si="60"/>
        <v>-34.826132398054924</v>
      </c>
      <c r="AP83" s="4">
        <f t="shared" si="61"/>
        <v>-2.6278114652491524</v>
      </c>
      <c r="AQ83" s="4">
        <f t="shared" si="62"/>
        <v>-30.379062093476008</v>
      </c>
      <c r="AR83" s="4">
        <f t="shared" si="63"/>
        <v>-16.550604301730786</v>
      </c>
      <c r="AS83" s="4">
        <f t="shared" si="64"/>
        <v>19.150784024481652</v>
      </c>
      <c r="AT83" s="4">
        <f t="shared" si="65"/>
        <v>-7.4845036543621006</v>
      </c>
      <c r="AU83" s="4">
        <f t="shared" si="66"/>
        <v>-7.4845036543621006</v>
      </c>
      <c r="AV83" s="4">
        <f t="shared" si="67"/>
        <v>-16.550604301730786</v>
      </c>
      <c r="AW83" s="4">
        <f t="shared" si="68"/>
        <v>19.150784024481652</v>
      </c>
      <c r="AX83" s="4">
        <f t="shared" si="93"/>
        <v>-8.6313412947589967</v>
      </c>
      <c r="AY83" s="4">
        <f t="shared" si="94"/>
        <v>-14.819029325551142</v>
      </c>
      <c r="AZ83" s="4">
        <f t="shared" si="95"/>
        <v>-8.6313412947589967</v>
      </c>
      <c r="BA83" s="4">
        <f t="shared" si="96"/>
        <v>-14.819029325551142</v>
      </c>
      <c r="BB83" s="4">
        <f t="shared" si="113"/>
        <v>-8.6313412947589967</v>
      </c>
      <c r="BC83" s="4">
        <f t="shared" si="114"/>
        <v>-14.819029325551142</v>
      </c>
      <c r="BD83" s="4"/>
      <c r="BE83" s="4"/>
      <c r="BF83" s="4">
        <f t="shared" si="69"/>
        <v>6.8744561413321925</v>
      </c>
      <c r="BG83" s="4">
        <f t="shared" si="70"/>
        <v>9.619012136817167</v>
      </c>
      <c r="BH83" s="4">
        <f t="shared" si="71"/>
        <v>20.066489786967061</v>
      </c>
      <c r="BI83" s="4" t="e">
        <f t="shared" si="98"/>
        <v>#DIV/0!</v>
      </c>
      <c r="BJ83" s="4">
        <f t="shared" si="72"/>
        <v>20.066489786967061</v>
      </c>
      <c r="BK83" s="4">
        <f t="shared" si="73"/>
        <v>10.84173862447167</v>
      </c>
      <c r="BL83" s="4">
        <f t="shared" si="74"/>
        <v>10.84173862447167</v>
      </c>
      <c r="BM83" s="4">
        <f t="shared" si="97"/>
        <v>10.84173862447167</v>
      </c>
      <c r="BN83" s="4">
        <f t="shared" si="75"/>
        <v>58.309126287097065</v>
      </c>
      <c r="BO83" s="4">
        <f t="shared" si="76"/>
        <v>36.972255574883164</v>
      </c>
      <c r="BP83" s="4">
        <f t="shared" si="77"/>
        <v>14.669489187218604</v>
      </c>
      <c r="BQ83" s="4">
        <f t="shared" si="78"/>
        <v>13.015070683798207</v>
      </c>
      <c r="BR83" s="4">
        <f t="shared" si="79"/>
        <v>27.021384525684329</v>
      </c>
      <c r="BS83" s="4">
        <f t="shared" si="80"/>
        <v>50.012673741318622</v>
      </c>
      <c r="BT83" s="4">
        <f t="shared" si="81"/>
        <v>0</v>
      </c>
      <c r="BU83" s="4">
        <f t="shared" si="82"/>
        <v>0</v>
      </c>
      <c r="BV83" s="4" t="s">
        <v>59</v>
      </c>
      <c r="BW83" s="4" t="s">
        <v>59</v>
      </c>
      <c r="BX83">
        <f t="shared" si="83"/>
        <v>100</v>
      </c>
      <c r="BY83">
        <f t="shared" si="84"/>
        <v>100</v>
      </c>
      <c r="BZ83" t="s">
        <v>59</v>
      </c>
      <c r="CA83" t="s">
        <v>59</v>
      </c>
    </row>
    <row r="84" spans="1:79" x14ac:dyDescent="0.35">
      <c r="A84" s="5">
        <v>37104</v>
      </c>
      <c r="B84" s="18">
        <f>+'[1]Senda Inflación Total'!F568</f>
        <v>8.0299999999999994</v>
      </c>
      <c r="C84" s="4">
        <f>+'[1]Senda Inflación Total'!D568</f>
        <v>46.11</v>
      </c>
      <c r="D84" s="10">
        <v>27715.237410000005</v>
      </c>
      <c r="E84" s="10">
        <v>1869.7236399999999</v>
      </c>
      <c r="F84" s="10">
        <v>7059.7755199999992</v>
      </c>
      <c r="G84" s="10">
        <v>647.88437999999894</v>
      </c>
      <c r="H84" s="10">
        <v>12744.093169999998</v>
      </c>
      <c r="I84" s="10">
        <v>2634.63931</v>
      </c>
      <c r="L84" s="71">
        <f t="shared" si="85"/>
        <v>12744.093169999998</v>
      </c>
      <c r="M84" s="71">
        <f t="shared" si="86"/>
        <v>2634.63931</v>
      </c>
      <c r="N84" s="3">
        <f t="shared" si="87"/>
        <v>47519.106100000005</v>
      </c>
      <c r="O84" s="3">
        <f t="shared" si="88"/>
        <v>5152.2473299999983</v>
      </c>
      <c r="P84" s="74">
        <f t="shared" si="89"/>
        <v>47519.106100000005</v>
      </c>
      <c r="Q84" s="74">
        <f t="shared" si="90"/>
        <v>5152.2473299999992</v>
      </c>
      <c r="R84" s="74">
        <f t="shared" si="91"/>
        <v>47519.106100000005</v>
      </c>
      <c r="S84" s="74">
        <f t="shared" si="92"/>
        <v>5152.2473299999983</v>
      </c>
      <c r="V84" s="4">
        <f t="shared" si="99"/>
        <v>1.1233352659260731</v>
      </c>
      <c r="W84" s="4">
        <f t="shared" si="100"/>
        <v>-29.940224070265941</v>
      </c>
      <c r="X84" s="4">
        <f t="shared" si="101"/>
        <v>4.6842147703210202</v>
      </c>
      <c r="Y84" s="4">
        <f t="shared" si="102"/>
        <v>-28.648134344914894</v>
      </c>
      <c r="Z84" s="4">
        <f t="shared" si="103"/>
        <v>-4.002322497076122</v>
      </c>
      <c r="AA84" s="4">
        <f t="shared" si="104"/>
        <v>22.89096461512284</v>
      </c>
      <c r="AB84" s="4"/>
      <c r="AC84" s="4"/>
      <c r="AD84" s="4">
        <f t="shared" si="105"/>
        <v>-4.002322497076122</v>
      </c>
      <c r="AE84" s="4">
        <f t="shared" si="106"/>
        <v>22.89096461512284</v>
      </c>
      <c r="AF84" s="4">
        <f t="shared" si="107"/>
        <v>0.19493092299110515</v>
      </c>
      <c r="AG84" s="4">
        <f t="shared" si="108"/>
        <v>-9.9360072909176012</v>
      </c>
      <c r="AH84" s="4">
        <f t="shared" si="109"/>
        <v>0.19493092299110515</v>
      </c>
      <c r="AI84" s="4">
        <f t="shared" si="110"/>
        <v>-9.9360072909175869</v>
      </c>
      <c r="AJ84" s="4">
        <f t="shared" si="111"/>
        <v>0.19493092299110515</v>
      </c>
      <c r="AK84" s="4">
        <f t="shared" si="112"/>
        <v>-9.9360072909176012</v>
      </c>
      <c r="AL84" s="4"/>
      <c r="AM84" s="4"/>
      <c r="AN84" s="4">
        <f t="shared" si="59"/>
        <v>-6.3932840267276987</v>
      </c>
      <c r="AO84" s="4">
        <f t="shared" si="60"/>
        <v>-35.147851587768159</v>
      </c>
      <c r="AP84" s="4">
        <f t="shared" si="61"/>
        <v>-3.0970889842441807</v>
      </c>
      <c r="AQ84" s="4">
        <f t="shared" si="62"/>
        <v>-33.951804447759784</v>
      </c>
      <c r="AR84" s="4">
        <f t="shared" si="63"/>
        <v>-11.137945475401395</v>
      </c>
      <c r="AS84" s="4">
        <f t="shared" si="64"/>
        <v>13.756331218293823</v>
      </c>
      <c r="AT84" s="4">
        <f t="shared" si="65"/>
        <v>-7.4331204295103248</v>
      </c>
      <c r="AU84" s="4">
        <f t="shared" si="66"/>
        <v>-7.4331204295103248</v>
      </c>
      <c r="AV84" s="4">
        <f t="shared" si="67"/>
        <v>-11.137945475401395</v>
      </c>
      <c r="AW84" s="4">
        <f t="shared" si="68"/>
        <v>13.756331218293823</v>
      </c>
      <c r="AX84" s="4">
        <f t="shared" si="93"/>
        <v>-7.2526789567795191</v>
      </c>
      <c r="AY84" s="4">
        <f t="shared" si="94"/>
        <v>-16.630572332609091</v>
      </c>
      <c r="AZ84" s="4">
        <f t="shared" si="95"/>
        <v>-7.2526789567795191</v>
      </c>
      <c r="BA84" s="4">
        <f t="shared" si="96"/>
        <v>-16.630572332609077</v>
      </c>
      <c r="BB84" s="4">
        <f t="shared" si="113"/>
        <v>-7.2526789567795191</v>
      </c>
      <c r="BC84" s="4">
        <f t="shared" si="114"/>
        <v>-16.630572332609091</v>
      </c>
      <c r="BD84" s="4"/>
      <c r="BE84" s="4"/>
      <c r="BF84" s="4">
        <f t="shared" si="69"/>
        <v>6.7461938439877134</v>
      </c>
      <c r="BG84" s="4">
        <f t="shared" si="70"/>
        <v>9.1771243740622364</v>
      </c>
      <c r="BH84" s="4">
        <f t="shared" si="71"/>
        <v>20.67341532155481</v>
      </c>
      <c r="BI84" s="4" t="e">
        <f t="shared" si="98"/>
        <v>#DIV/0!</v>
      </c>
      <c r="BJ84" s="4">
        <f t="shared" si="72"/>
        <v>20.67341532155481</v>
      </c>
      <c r="BK84" s="4">
        <f t="shared" si="73"/>
        <v>10.842475275434522</v>
      </c>
      <c r="BL84" s="4">
        <f t="shared" si="74"/>
        <v>10.842475275434523</v>
      </c>
      <c r="BM84" s="4">
        <f t="shared" si="97"/>
        <v>10.842475275434522</v>
      </c>
      <c r="BN84" s="4">
        <f t="shared" si="75"/>
        <v>58.324408189993292</v>
      </c>
      <c r="BO84" s="4">
        <f t="shared" si="76"/>
        <v>36.289477586084764</v>
      </c>
      <c r="BP84" s="4">
        <f t="shared" si="77"/>
        <v>14.856709436291348</v>
      </c>
      <c r="BQ84" s="4">
        <f t="shared" si="78"/>
        <v>12.574791901537056</v>
      </c>
      <c r="BR84" s="4">
        <f t="shared" si="79"/>
        <v>26.818882373715354</v>
      </c>
      <c r="BS84" s="4">
        <f t="shared" si="80"/>
        <v>51.135730512378196</v>
      </c>
      <c r="BT84" s="4">
        <f t="shared" si="81"/>
        <v>0</v>
      </c>
      <c r="BU84" s="4">
        <f t="shared" si="82"/>
        <v>0</v>
      </c>
      <c r="BV84" s="4" t="s">
        <v>59</v>
      </c>
      <c r="BW84" s="4" t="s">
        <v>59</v>
      </c>
      <c r="BX84">
        <f t="shared" si="83"/>
        <v>100</v>
      </c>
      <c r="BY84">
        <f t="shared" si="84"/>
        <v>100</v>
      </c>
      <c r="BZ84" t="s">
        <v>59</v>
      </c>
      <c r="CA84" t="s">
        <v>59</v>
      </c>
    </row>
    <row r="85" spans="1:79" x14ac:dyDescent="0.35">
      <c r="A85" s="5">
        <v>37135</v>
      </c>
      <c r="B85" s="18">
        <f>+'[1]Senda Inflación Total'!F569</f>
        <v>7.97</v>
      </c>
      <c r="C85" s="4">
        <f>+'[1]Senda Inflación Total'!D569</f>
        <v>46.28</v>
      </c>
      <c r="D85" s="10">
        <v>27786.129530000009</v>
      </c>
      <c r="E85" s="10">
        <v>1734.4043000000001</v>
      </c>
      <c r="F85" s="10">
        <v>7155.98567</v>
      </c>
      <c r="G85" s="10">
        <v>652.12284999999997</v>
      </c>
      <c r="H85" s="10">
        <v>12671.53161</v>
      </c>
      <c r="I85" s="10">
        <v>2715.4341400000003</v>
      </c>
      <c r="L85" s="71">
        <f t="shared" si="85"/>
        <v>12671.53161</v>
      </c>
      <c r="M85" s="71">
        <f t="shared" si="86"/>
        <v>2715.4341400000003</v>
      </c>
      <c r="N85" s="3">
        <f t="shared" si="87"/>
        <v>47613.646810000006</v>
      </c>
      <c r="O85" s="3">
        <f t="shared" si="88"/>
        <v>5101.9612900000002</v>
      </c>
      <c r="P85" s="74">
        <f t="shared" si="89"/>
        <v>47613.646810000006</v>
      </c>
      <c r="Q85" s="74">
        <f t="shared" si="90"/>
        <v>5101.9612900000002</v>
      </c>
      <c r="R85" s="74">
        <f t="shared" si="91"/>
        <v>47613.646810000006</v>
      </c>
      <c r="S85" s="74">
        <f t="shared" si="92"/>
        <v>5101.9612900000002</v>
      </c>
      <c r="V85" s="4">
        <f t="shared" si="99"/>
        <v>0.49593503668081951</v>
      </c>
      <c r="W85" s="4">
        <f t="shared" si="100"/>
        <v>-32.010446123735576</v>
      </c>
      <c r="X85" s="4">
        <f t="shared" si="101"/>
        <v>5.9951289364005049</v>
      </c>
      <c r="Y85" s="4">
        <f t="shared" si="102"/>
        <v>-27.43368741359545</v>
      </c>
      <c r="Z85" s="4">
        <f t="shared" si="103"/>
        <v>-5.2175552076518699</v>
      </c>
      <c r="AA85" s="4">
        <f t="shared" si="104"/>
        <v>10.530954412330559</v>
      </c>
      <c r="AB85" s="4"/>
      <c r="AC85" s="4"/>
      <c r="AD85" s="4">
        <f t="shared" si="105"/>
        <v>-5.2175552076518699</v>
      </c>
      <c r="AE85" s="4">
        <f t="shared" si="106"/>
        <v>10.530954412330559</v>
      </c>
      <c r="AF85" s="4">
        <f t="shared" si="107"/>
        <v>-0.32588270890381921</v>
      </c>
      <c r="AG85" s="4">
        <f t="shared" si="108"/>
        <v>-13.619232411052153</v>
      </c>
      <c r="AH85" s="4">
        <f t="shared" si="109"/>
        <v>-0.32588270890381921</v>
      </c>
      <c r="AI85" s="4">
        <f t="shared" si="110"/>
        <v>-13.619232411052153</v>
      </c>
      <c r="AJ85" s="4">
        <f t="shared" si="111"/>
        <v>-0.32588270890381921</v>
      </c>
      <c r="AK85" s="4">
        <f t="shared" si="112"/>
        <v>-13.619232411052153</v>
      </c>
      <c r="AL85" s="4"/>
      <c r="AM85" s="4"/>
      <c r="AN85" s="4">
        <f t="shared" si="59"/>
        <v>-6.9223533975355878</v>
      </c>
      <c r="AO85" s="4">
        <f t="shared" si="60"/>
        <v>-37.029217489798626</v>
      </c>
      <c r="AP85" s="4">
        <f t="shared" si="61"/>
        <v>-1.8290923993697135</v>
      </c>
      <c r="AQ85" s="4">
        <f t="shared" si="62"/>
        <v>-32.790300466421627</v>
      </c>
      <c r="AR85" s="4">
        <f t="shared" si="63"/>
        <v>-12.214092069697003</v>
      </c>
      <c r="AS85" s="4">
        <f t="shared" si="64"/>
        <v>2.3719129501996576</v>
      </c>
      <c r="AT85" s="4">
        <f t="shared" si="65"/>
        <v>-7.3816800963230378</v>
      </c>
      <c r="AU85" s="4">
        <f t="shared" si="66"/>
        <v>-7.3816800963230378</v>
      </c>
      <c r="AV85" s="4">
        <f t="shared" si="67"/>
        <v>-12.214092069697003</v>
      </c>
      <c r="AW85" s="4">
        <f t="shared" si="68"/>
        <v>2.3719129501996576</v>
      </c>
      <c r="AX85" s="4">
        <f t="shared" si="93"/>
        <v>-7.6835071861663522</v>
      </c>
      <c r="AY85" s="4">
        <f t="shared" si="94"/>
        <v>-19.995584339216578</v>
      </c>
      <c r="AZ85" s="4">
        <f t="shared" si="95"/>
        <v>-7.6835071861663522</v>
      </c>
      <c r="BA85" s="4">
        <f t="shared" si="96"/>
        <v>-19.995584339216578</v>
      </c>
      <c r="BB85" s="4">
        <f t="shared" si="113"/>
        <v>-7.6835071861663522</v>
      </c>
      <c r="BC85" s="4">
        <f t="shared" si="114"/>
        <v>-19.995584339216578</v>
      </c>
      <c r="BD85" s="4"/>
      <c r="BE85" s="4"/>
      <c r="BF85" s="4">
        <f t="shared" si="69"/>
        <v>6.241978747444497</v>
      </c>
      <c r="BG85" s="4">
        <f t="shared" si="70"/>
        <v>9.1129703170576626</v>
      </c>
      <c r="BH85" s="4">
        <f t="shared" si="71"/>
        <v>21.429407458977252</v>
      </c>
      <c r="BI85" s="4" t="e">
        <f t="shared" si="98"/>
        <v>#DIV/0!</v>
      </c>
      <c r="BJ85" s="4">
        <f t="shared" si="72"/>
        <v>21.429407458977252</v>
      </c>
      <c r="BK85" s="4">
        <f t="shared" si="73"/>
        <v>10.715334009930249</v>
      </c>
      <c r="BL85" s="4">
        <f t="shared" si="74"/>
        <v>10.715334009930249</v>
      </c>
      <c r="BM85" s="4">
        <f t="shared" si="97"/>
        <v>10.715334009930249</v>
      </c>
      <c r="BN85" s="4">
        <f t="shared" si="75"/>
        <v>58.35749074394414</v>
      </c>
      <c r="BO85" s="4">
        <f t="shared" si="76"/>
        <v>33.994854163231018</v>
      </c>
      <c r="BP85" s="4">
        <f t="shared" si="77"/>
        <v>15.029274482073641</v>
      </c>
      <c r="BQ85" s="4">
        <f t="shared" si="78"/>
        <v>12.781807092072231</v>
      </c>
      <c r="BR85" s="4">
        <f t="shared" si="79"/>
        <v>26.613234773982224</v>
      </c>
      <c r="BS85" s="4">
        <f t="shared" si="80"/>
        <v>53.223338744696747</v>
      </c>
      <c r="BT85" s="4">
        <f t="shared" si="81"/>
        <v>0</v>
      </c>
      <c r="BU85" s="4">
        <f t="shared" si="82"/>
        <v>0</v>
      </c>
      <c r="BV85" s="4" t="s">
        <v>59</v>
      </c>
      <c r="BW85" s="4" t="s">
        <v>59</v>
      </c>
      <c r="BX85">
        <f t="shared" si="83"/>
        <v>100</v>
      </c>
      <c r="BY85">
        <f t="shared" si="84"/>
        <v>100</v>
      </c>
      <c r="BZ85" t="s">
        <v>59</v>
      </c>
      <c r="CA85" t="s">
        <v>59</v>
      </c>
    </row>
    <row r="86" spans="1:79" x14ac:dyDescent="0.35">
      <c r="A86" s="5">
        <v>37165</v>
      </c>
      <c r="B86" s="18">
        <f>+'[1]Senda Inflación Total'!F570</f>
        <v>8.01</v>
      </c>
      <c r="C86" s="4">
        <f>+'[1]Senda Inflación Total'!D570</f>
        <v>46.37</v>
      </c>
      <c r="D86" s="10">
        <v>27838.855709999996</v>
      </c>
      <c r="E86" s="10">
        <v>1694.78918</v>
      </c>
      <c r="F86" s="10">
        <v>7298.7602100000004</v>
      </c>
      <c r="G86" s="10">
        <v>666.53981999999939</v>
      </c>
      <c r="H86" s="10">
        <v>12552.832640000001</v>
      </c>
      <c r="I86" s="10">
        <v>2677.2706400000002</v>
      </c>
      <c r="L86" s="71">
        <f t="shared" si="85"/>
        <v>12552.832640000001</v>
      </c>
      <c r="M86" s="71">
        <f t="shared" si="86"/>
        <v>2677.2706400000002</v>
      </c>
      <c r="N86" s="3">
        <f t="shared" si="87"/>
        <v>47690.448559999997</v>
      </c>
      <c r="O86" s="3">
        <f t="shared" si="88"/>
        <v>5038.5996399999995</v>
      </c>
      <c r="P86" s="74">
        <f t="shared" si="89"/>
        <v>47690.448559999997</v>
      </c>
      <c r="Q86" s="74">
        <f t="shared" si="90"/>
        <v>5038.5996399999995</v>
      </c>
      <c r="R86" s="74">
        <f t="shared" si="91"/>
        <v>47690.448559999997</v>
      </c>
      <c r="S86" s="74">
        <f t="shared" si="92"/>
        <v>5038.5996399999995</v>
      </c>
      <c r="V86" s="4">
        <f t="shared" si="99"/>
        <v>2.4202142368193051</v>
      </c>
      <c r="W86" s="4">
        <f t="shared" si="100"/>
        <v>-24.534228545602758</v>
      </c>
      <c r="X86" s="4">
        <f t="shared" si="101"/>
        <v>9.5718792804469786</v>
      </c>
      <c r="Y86" s="4">
        <f t="shared" si="102"/>
        <v>-18.122240552681859</v>
      </c>
      <c r="Z86" s="4">
        <f t="shared" si="103"/>
        <v>-3.4144360756699967</v>
      </c>
      <c r="AA86" s="4">
        <f t="shared" si="104"/>
        <v>12.986498132104614</v>
      </c>
      <c r="AB86" s="4"/>
      <c r="AC86" s="4"/>
      <c r="AD86" s="4">
        <f t="shared" si="105"/>
        <v>-3.4144360756699967</v>
      </c>
      <c r="AE86" s="4">
        <f t="shared" si="106"/>
        <v>12.986498132104614</v>
      </c>
      <c r="AF86" s="4">
        <f t="shared" si="107"/>
        <v>1.8183159355098297</v>
      </c>
      <c r="AG86" s="4">
        <f t="shared" si="108"/>
        <v>-7.1976536877580486</v>
      </c>
      <c r="AH86" s="4">
        <f t="shared" si="109"/>
        <v>1.8183159355098297</v>
      </c>
      <c r="AI86" s="4">
        <f t="shared" si="110"/>
        <v>-7.1976536877580486</v>
      </c>
      <c r="AJ86" s="4">
        <f t="shared" si="111"/>
        <v>1.8183159355098297</v>
      </c>
      <c r="AK86" s="4">
        <f t="shared" si="112"/>
        <v>-7.1976536877580486</v>
      </c>
      <c r="AL86" s="4"/>
      <c r="AM86" s="4"/>
      <c r="AN86" s="4">
        <f t="shared" si="59"/>
        <v>-5.1752483688368756</v>
      </c>
      <c r="AO86" s="4">
        <f t="shared" si="60"/>
        <v>-30.130755064903951</v>
      </c>
      <c r="AP86" s="4">
        <f t="shared" si="61"/>
        <v>1.4460506253559657</v>
      </c>
      <c r="AQ86" s="4">
        <f t="shared" si="62"/>
        <v>-24.194278819259196</v>
      </c>
      <c r="AR86" s="4">
        <f t="shared" si="63"/>
        <v>-10.577202180973984</v>
      </c>
      <c r="AS86" s="4">
        <f t="shared" si="64"/>
        <v>4.607442025835212</v>
      </c>
      <c r="AT86" s="4">
        <f t="shared" si="65"/>
        <v>-7.415980001851679</v>
      </c>
      <c r="AU86" s="4">
        <f t="shared" si="66"/>
        <v>-7.415980001851679</v>
      </c>
      <c r="AV86" s="4">
        <f t="shared" si="67"/>
        <v>-10.577202180973984</v>
      </c>
      <c r="AW86" s="4">
        <f t="shared" si="68"/>
        <v>4.607442025835212</v>
      </c>
      <c r="AX86" s="4">
        <f t="shared" si="93"/>
        <v>-5.7325100124897403</v>
      </c>
      <c r="AY86" s="4">
        <f t="shared" si="94"/>
        <v>-14.079857131523056</v>
      </c>
      <c r="AZ86" s="4">
        <f t="shared" si="95"/>
        <v>-5.7325100124897403</v>
      </c>
      <c r="BA86" s="4">
        <f t="shared" si="96"/>
        <v>-14.079857131523056</v>
      </c>
      <c r="BB86" s="4">
        <f t="shared" si="113"/>
        <v>-5.7325100124897403</v>
      </c>
      <c r="BC86" s="4">
        <f t="shared" si="114"/>
        <v>-14.079857131523056</v>
      </c>
      <c r="BD86" s="4"/>
      <c r="BE86" s="4"/>
      <c r="BF86" s="4">
        <f t="shared" si="69"/>
        <v>6.0878550384928882</v>
      </c>
      <c r="BG86" s="4">
        <f t="shared" si="70"/>
        <v>9.1322334317378449</v>
      </c>
      <c r="BH86" s="4">
        <f t="shared" si="71"/>
        <v>21.328019872333773</v>
      </c>
      <c r="BI86" s="4" t="e">
        <f t="shared" si="98"/>
        <v>#DIV/0!</v>
      </c>
      <c r="BJ86" s="4">
        <f t="shared" si="72"/>
        <v>21.328019872333773</v>
      </c>
      <c r="BK86" s="4">
        <f t="shared" si="73"/>
        <v>10.565217548039769</v>
      </c>
      <c r="BL86" s="4">
        <f t="shared" si="74"/>
        <v>10.565217548039769</v>
      </c>
      <c r="BM86" s="4">
        <f t="shared" si="97"/>
        <v>10.565217548039769</v>
      </c>
      <c r="BN86" s="4">
        <f t="shared" si="75"/>
        <v>58.374069757334233</v>
      </c>
      <c r="BO86" s="4">
        <f t="shared" si="76"/>
        <v>33.63611521236087</v>
      </c>
      <c r="BP86" s="4">
        <f t="shared" si="77"/>
        <v>15.304448648280863</v>
      </c>
      <c r="BQ86" s="4">
        <f t="shared" si="78"/>
        <v>13.228672004588947</v>
      </c>
      <c r="BR86" s="4">
        <f t="shared" si="79"/>
        <v>26.321481594384906</v>
      </c>
      <c r="BS86" s="4">
        <f t="shared" si="80"/>
        <v>53.135212783050179</v>
      </c>
      <c r="BT86" s="4">
        <f t="shared" si="81"/>
        <v>0</v>
      </c>
      <c r="BU86" s="4">
        <f t="shared" si="82"/>
        <v>0</v>
      </c>
      <c r="BV86" s="4" t="s">
        <v>59</v>
      </c>
      <c r="BW86" s="4" t="s">
        <v>59</v>
      </c>
      <c r="BX86">
        <f t="shared" si="83"/>
        <v>100</v>
      </c>
      <c r="BY86">
        <f t="shared" si="84"/>
        <v>100</v>
      </c>
      <c r="BZ86" t="s">
        <v>59</v>
      </c>
      <c r="CA86" t="s">
        <v>59</v>
      </c>
    </row>
    <row r="87" spans="1:79" x14ac:dyDescent="0.35">
      <c r="A87" s="5">
        <v>37196</v>
      </c>
      <c r="B87" s="18">
        <f>+'[1]Senda Inflación Total'!F571</f>
        <v>7.78</v>
      </c>
      <c r="C87" s="4">
        <f>+'[1]Senda Inflación Total'!D571</f>
        <v>46.42</v>
      </c>
      <c r="D87" s="10">
        <v>27988.537790000002</v>
      </c>
      <c r="E87" s="10">
        <v>1639.3213799999999</v>
      </c>
      <c r="F87" s="10">
        <v>7433.4427100000003</v>
      </c>
      <c r="G87" s="10">
        <v>629.35768000000007</v>
      </c>
      <c r="H87" s="10">
        <v>12494.7107</v>
      </c>
      <c r="I87" s="10">
        <v>2726.1175800000001</v>
      </c>
      <c r="L87" s="71">
        <f t="shared" si="85"/>
        <v>12494.7107</v>
      </c>
      <c r="M87" s="71">
        <f t="shared" si="86"/>
        <v>2726.1175800000001</v>
      </c>
      <c r="N87" s="3">
        <f t="shared" si="87"/>
        <v>47916.691200000001</v>
      </c>
      <c r="O87" s="3">
        <f t="shared" si="88"/>
        <v>4994.7966400000005</v>
      </c>
      <c r="P87" s="74">
        <f t="shared" si="89"/>
        <v>47916.691200000001</v>
      </c>
      <c r="Q87" s="74">
        <f t="shared" si="90"/>
        <v>4994.7966400000005</v>
      </c>
      <c r="R87" s="74">
        <f t="shared" si="91"/>
        <v>47916.691200000001</v>
      </c>
      <c r="S87" s="74">
        <f t="shared" si="92"/>
        <v>4994.7966400000005</v>
      </c>
      <c r="V87" s="4">
        <f t="shared" si="99"/>
        <v>2.6890177349416149</v>
      </c>
      <c r="W87" s="4">
        <f t="shared" si="100"/>
        <v>-21.074140126417049</v>
      </c>
      <c r="X87" s="4">
        <f t="shared" si="101"/>
        <v>11.065564590143111</v>
      </c>
      <c r="Y87" s="4">
        <f t="shared" si="102"/>
        <v>-24.012883133361115</v>
      </c>
      <c r="Z87" s="4">
        <f t="shared" si="103"/>
        <v>-3.4158524830030217</v>
      </c>
      <c r="AA87" s="4">
        <f t="shared" si="104"/>
        <v>8.2186271316532498</v>
      </c>
      <c r="AB87" s="4"/>
      <c r="AC87" s="4"/>
      <c r="AD87" s="4">
        <f t="shared" si="105"/>
        <v>-3.4158524830030217</v>
      </c>
      <c r="AE87" s="4">
        <f t="shared" si="106"/>
        <v>8.2186271316532498</v>
      </c>
      <c r="AF87" s="4">
        <f t="shared" si="107"/>
        <v>2.2003036640840179</v>
      </c>
      <c r="AG87" s="4">
        <f t="shared" si="108"/>
        <v>-7.9192501277010905</v>
      </c>
      <c r="AH87" s="4">
        <f t="shared" si="109"/>
        <v>2.2003036640840179</v>
      </c>
      <c r="AI87" s="4">
        <f t="shared" si="110"/>
        <v>-7.9192501277010905</v>
      </c>
      <c r="AJ87" s="4">
        <f t="shared" si="111"/>
        <v>2.2003036640840179</v>
      </c>
      <c r="AK87" s="4">
        <f t="shared" si="112"/>
        <v>-7.9192501277010905</v>
      </c>
      <c r="AL87" s="4"/>
      <c r="AM87" s="4"/>
      <c r="AN87" s="4">
        <f t="shared" si="59"/>
        <v>-4.7234944006850981</v>
      </c>
      <c r="AO87" s="4">
        <f t="shared" si="60"/>
        <v>-26.77133060532293</v>
      </c>
      <c r="AP87" s="4">
        <f t="shared" si="61"/>
        <v>3.0483991372639849</v>
      </c>
      <c r="AQ87" s="4">
        <f t="shared" si="62"/>
        <v>-29.497943155837007</v>
      </c>
      <c r="AR87" s="4">
        <f t="shared" si="63"/>
        <v>-10.387690186493813</v>
      </c>
      <c r="AS87" s="4">
        <f t="shared" si="64"/>
        <v>0.40696523627133274</v>
      </c>
      <c r="AT87" s="4">
        <f t="shared" si="65"/>
        <v>-7.2184078678790229</v>
      </c>
      <c r="AU87" s="4">
        <f t="shared" si="66"/>
        <v>-7.2184078678790229</v>
      </c>
      <c r="AV87" s="4">
        <f t="shared" si="67"/>
        <v>-10.387690186493813</v>
      </c>
      <c r="AW87" s="4">
        <f t="shared" si="68"/>
        <v>0.40696523627133274</v>
      </c>
      <c r="AX87" s="4">
        <f t="shared" si="93"/>
        <v>-5.1769310966004838</v>
      </c>
      <c r="AY87" s="4">
        <f t="shared" si="94"/>
        <v>-14.566014221285116</v>
      </c>
      <c r="AZ87" s="4">
        <f t="shared" si="95"/>
        <v>-5.1769310966004838</v>
      </c>
      <c r="BA87" s="4">
        <f t="shared" si="96"/>
        <v>-14.566014221285116</v>
      </c>
      <c r="BB87" s="4">
        <f t="shared" si="113"/>
        <v>-5.1769310966004838</v>
      </c>
      <c r="BC87" s="4">
        <f t="shared" si="114"/>
        <v>-14.566014221285116</v>
      </c>
      <c r="BD87" s="4"/>
      <c r="BE87" s="4"/>
      <c r="BF87" s="4">
        <f t="shared" si="69"/>
        <v>5.8571169108580987</v>
      </c>
      <c r="BG87" s="4">
        <f t="shared" si="70"/>
        <v>8.466570666554583</v>
      </c>
      <c r="BH87" s="4">
        <f t="shared" si="71"/>
        <v>21.818172868940454</v>
      </c>
      <c r="BI87" s="4" t="e">
        <f t="shared" si="98"/>
        <v>#DIV/0!</v>
      </c>
      <c r="BJ87" s="4">
        <f t="shared" si="72"/>
        <v>21.818172868940454</v>
      </c>
      <c r="BK87" s="4">
        <f t="shared" si="73"/>
        <v>10.423918085562637</v>
      </c>
      <c r="BL87" s="4">
        <f t="shared" si="74"/>
        <v>10.423918085562637</v>
      </c>
      <c r="BM87" s="4">
        <f t="shared" si="97"/>
        <v>10.423918085562637</v>
      </c>
      <c r="BN87" s="4">
        <f t="shared" si="75"/>
        <v>58.410831568436848</v>
      </c>
      <c r="BO87" s="4">
        <f t="shared" si="76"/>
        <v>32.820583061816102</v>
      </c>
      <c r="BP87" s="4">
        <f t="shared" si="77"/>
        <v>15.513263799817631</v>
      </c>
      <c r="BQ87" s="4">
        <f t="shared" si="78"/>
        <v>12.600266344377136</v>
      </c>
      <c r="BR87" s="4">
        <f t="shared" si="79"/>
        <v>26.075904631745523</v>
      </c>
      <c r="BS87" s="4">
        <f t="shared" si="80"/>
        <v>54.579150593806759</v>
      </c>
      <c r="BT87" s="4">
        <f t="shared" si="81"/>
        <v>0</v>
      </c>
      <c r="BU87" s="4">
        <f t="shared" si="82"/>
        <v>0</v>
      </c>
      <c r="BV87" s="4" t="s">
        <v>59</v>
      </c>
      <c r="BW87" s="4" t="s">
        <v>59</v>
      </c>
      <c r="BX87">
        <f t="shared" si="83"/>
        <v>100</v>
      </c>
      <c r="BY87">
        <f t="shared" si="84"/>
        <v>100</v>
      </c>
      <c r="BZ87" t="s">
        <v>59</v>
      </c>
      <c r="CA87" t="s">
        <v>59</v>
      </c>
    </row>
    <row r="88" spans="1:79" x14ac:dyDescent="0.35">
      <c r="A88" s="5">
        <v>37226</v>
      </c>
      <c r="B88" s="18">
        <f>+'[1]Senda Inflación Total'!F572</f>
        <v>7.65</v>
      </c>
      <c r="C88" s="4">
        <f>+'[1]Senda Inflación Total'!D572</f>
        <v>46.58</v>
      </c>
      <c r="D88" s="10">
        <v>27829.868309999998</v>
      </c>
      <c r="E88" s="10">
        <v>1426.5808999999999</v>
      </c>
      <c r="F88" s="10">
        <v>7458.2705399999995</v>
      </c>
      <c r="G88" s="10">
        <v>553.43186000000003</v>
      </c>
      <c r="H88" s="10">
        <v>12404.667300000001</v>
      </c>
      <c r="I88" s="10">
        <v>2659.6294199999998</v>
      </c>
      <c r="L88" s="71">
        <f t="shared" si="85"/>
        <v>12404.667300000001</v>
      </c>
      <c r="M88" s="71">
        <f t="shared" si="86"/>
        <v>2659.6294199999998</v>
      </c>
      <c r="N88" s="3">
        <f t="shared" si="87"/>
        <v>47692.806149999997</v>
      </c>
      <c r="O88" s="3">
        <f t="shared" si="88"/>
        <v>4639.6421799999998</v>
      </c>
      <c r="P88" s="74">
        <f t="shared" si="89"/>
        <v>47692.806149999997</v>
      </c>
      <c r="Q88" s="74">
        <f t="shared" si="90"/>
        <v>4639.6421799999998</v>
      </c>
      <c r="R88" s="74">
        <f t="shared" si="91"/>
        <v>47692.806149999997</v>
      </c>
      <c r="S88" s="74">
        <f t="shared" si="92"/>
        <v>4639.6421799999998</v>
      </c>
      <c r="V88" s="4">
        <f t="shared" si="99"/>
        <v>0.35032684831246286</v>
      </c>
      <c r="W88" s="4">
        <f t="shared" si="100"/>
        <v>-25.548444476852524</v>
      </c>
      <c r="X88" s="4">
        <f t="shared" si="101"/>
        <v>11.885604638455888</v>
      </c>
      <c r="Y88" s="4">
        <f t="shared" si="102"/>
        <v>-26.943182638274592</v>
      </c>
      <c r="Z88" s="4">
        <f t="shared" si="103"/>
        <v>-3.4896277937409508</v>
      </c>
      <c r="AA88" s="4">
        <f t="shared" si="104"/>
        <v>4.8382440575158796</v>
      </c>
      <c r="AB88" s="4"/>
      <c r="AC88" s="4"/>
      <c r="AD88" s="4">
        <f t="shared" si="105"/>
        <v>-3.4896277937409508</v>
      </c>
      <c r="AE88" s="4">
        <f t="shared" si="106"/>
        <v>4.8382440575158796</v>
      </c>
      <c r="AF88" s="4">
        <f t="shared" si="107"/>
        <v>0.933123162175022</v>
      </c>
      <c r="AG88" s="4">
        <f t="shared" si="108"/>
        <v>-10.956672270674744</v>
      </c>
      <c r="AH88" s="4">
        <f t="shared" si="109"/>
        <v>0.933123162175022</v>
      </c>
      <c r="AI88" s="4">
        <f t="shared" si="110"/>
        <v>-10.956672270674758</v>
      </c>
      <c r="AJ88" s="4">
        <f t="shared" si="111"/>
        <v>0.933123162175022</v>
      </c>
      <c r="AK88" s="4">
        <f t="shared" si="112"/>
        <v>-10.956672270674744</v>
      </c>
      <c r="AL88" s="4"/>
      <c r="AM88" s="4"/>
      <c r="AN88" s="4">
        <f t="shared" si="59"/>
        <v>-6.7809318640850336</v>
      </c>
      <c r="AO88" s="4">
        <f t="shared" si="60"/>
        <v>-30.83924243088947</v>
      </c>
      <c r="AP88" s="4">
        <f t="shared" si="61"/>
        <v>3.9346071885331071</v>
      </c>
      <c r="AQ88" s="4">
        <f t="shared" si="62"/>
        <v>-32.134865432674957</v>
      </c>
      <c r="AR88" s="4">
        <f t="shared" si="63"/>
        <v>-10.348005382016666</v>
      </c>
      <c r="AS88" s="4">
        <f t="shared" si="64"/>
        <v>-2.611942352516607</v>
      </c>
      <c r="AT88" s="4">
        <f t="shared" si="65"/>
        <v>-7.1063632141198383</v>
      </c>
      <c r="AU88" s="4">
        <f t="shared" si="66"/>
        <v>-7.1063632141198383</v>
      </c>
      <c r="AV88" s="4">
        <f t="shared" si="67"/>
        <v>-10.348005382016666</v>
      </c>
      <c r="AW88" s="4">
        <f t="shared" si="68"/>
        <v>-2.611942352516607</v>
      </c>
      <c r="AX88" s="4">
        <f t="shared" si="93"/>
        <v>-6.2395511730840525</v>
      </c>
      <c r="AY88" s="4">
        <f t="shared" si="94"/>
        <v>-17.284414557059677</v>
      </c>
      <c r="AZ88" s="4">
        <f t="shared" si="95"/>
        <v>-6.2395511730840525</v>
      </c>
      <c r="BA88" s="4">
        <f t="shared" si="96"/>
        <v>-17.284414557059691</v>
      </c>
      <c r="BB88" s="4">
        <f t="shared" si="113"/>
        <v>-6.2395511730840525</v>
      </c>
      <c r="BC88" s="4">
        <f t="shared" si="114"/>
        <v>-17.284414557059677</v>
      </c>
      <c r="BD88" s="4"/>
      <c r="BE88" s="4"/>
      <c r="BF88" s="4">
        <f t="shared" si="69"/>
        <v>5.1260785143111587</v>
      </c>
      <c r="BG88" s="4">
        <f t="shared" si="70"/>
        <v>7.4203779151191807</v>
      </c>
      <c r="BH88" s="4">
        <f t="shared" si="71"/>
        <v>21.440554233969657</v>
      </c>
      <c r="BI88" s="4" t="e">
        <f t="shared" si="98"/>
        <v>#DIV/0!</v>
      </c>
      <c r="BJ88" s="4">
        <f t="shared" si="72"/>
        <v>21.440554233969657</v>
      </c>
      <c r="BK88" s="4">
        <f t="shared" si="73"/>
        <v>9.7281803159321978</v>
      </c>
      <c r="BL88" s="4">
        <f t="shared" si="74"/>
        <v>9.7281803159321978</v>
      </c>
      <c r="BM88" s="4">
        <f t="shared" si="97"/>
        <v>9.7281803159321978</v>
      </c>
      <c r="BN88" s="4">
        <f t="shared" si="75"/>
        <v>58.35233981089619</v>
      </c>
      <c r="BO88" s="4">
        <f t="shared" si="76"/>
        <v>30.747649164617258</v>
      </c>
      <c r="BP88" s="4">
        <f t="shared" si="77"/>
        <v>15.638145754189386</v>
      </c>
      <c r="BQ88" s="4">
        <f t="shared" si="78"/>
        <v>11.92833064553267</v>
      </c>
      <c r="BR88" s="4">
        <f t="shared" si="79"/>
        <v>26.009514434914422</v>
      </c>
      <c r="BS88" s="4">
        <f t="shared" si="80"/>
        <v>57.324020189850067</v>
      </c>
      <c r="BT88" s="4">
        <f t="shared" si="81"/>
        <v>0</v>
      </c>
      <c r="BU88" s="4">
        <f t="shared" si="82"/>
        <v>0</v>
      </c>
      <c r="BV88" s="4" t="s">
        <v>59</v>
      </c>
      <c r="BW88" s="4" t="s">
        <v>59</v>
      </c>
      <c r="BX88">
        <f t="shared" si="83"/>
        <v>100</v>
      </c>
      <c r="BY88">
        <f t="shared" si="84"/>
        <v>100</v>
      </c>
      <c r="BZ88" t="s">
        <v>59</v>
      </c>
      <c r="CA88" t="s">
        <v>59</v>
      </c>
    </row>
    <row r="89" spans="1:79" x14ac:dyDescent="0.35">
      <c r="A89" s="5">
        <v>37257</v>
      </c>
      <c r="B89" s="18">
        <f>+'[1]Senda Inflación Total'!F573</f>
        <v>7.37</v>
      </c>
      <c r="C89" s="4">
        <f>+'[1]Senda Inflación Total'!D573</f>
        <v>46.95</v>
      </c>
      <c r="D89" s="10">
        <v>27956.066850000003</v>
      </c>
      <c r="E89" s="10">
        <v>1794.7543000000001</v>
      </c>
      <c r="F89" s="10">
        <v>6706.318220000001</v>
      </c>
      <c r="G89" s="10">
        <v>526.44727999999998</v>
      </c>
      <c r="H89" s="10">
        <v>12158.394809999998</v>
      </c>
      <c r="I89" s="10">
        <v>2684.1703700000003</v>
      </c>
      <c r="J89" s="10">
        <v>262.34120000000001</v>
      </c>
      <c r="K89" s="10">
        <v>23.93683</v>
      </c>
      <c r="L89" s="71">
        <f t="shared" si="85"/>
        <v>12158.394809999998</v>
      </c>
      <c r="M89" s="71">
        <f t="shared" si="86"/>
        <v>2684.1703700000003</v>
      </c>
      <c r="N89" s="3">
        <f t="shared" si="87"/>
        <v>47083.121080000004</v>
      </c>
      <c r="O89" s="3">
        <f t="shared" si="88"/>
        <v>5029.3087800000003</v>
      </c>
      <c r="P89" s="74">
        <f t="shared" si="89"/>
        <v>47083.121080000004</v>
      </c>
      <c r="Q89" s="74">
        <f t="shared" si="90"/>
        <v>5029.3087800000003</v>
      </c>
      <c r="R89" s="74">
        <f t="shared" si="91"/>
        <v>46820.779880000002</v>
      </c>
      <c r="S89" s="74">
        <f t="shared" si="92"/>
        <v>5005.3719500000007</v>
      </c>
      <c r="V89" s="4">
        <f t="shared" si="99"/>
        <v>2.0085010585777923</v>
      </c>
      <c r="W89" s="4">
        <f t="shared" si="100"/>
        <v>-12.992932216723887</v>
      </c>
      <c r="X89" s="4">
        <f t="shared" si="101"/>
        <v>0.53872436870661033</v>
      </c>
      <c r="Y89" s="4">
        <f t="shared" si="102"/>
        <v>-28.83175296064546</v>
      </c>
      <c r="Z89" s="4">
        <f t="shared" si="103"/>
        <v>-4.9227164317821774</v>
      </c>
      <c r="AA89" s="4">
        <f t="shared" si="104"/>
        <v>3.1337431181903526</v>
      </c>
      <c r="AB89" s="4"/>
      <c r="AC89" s="4"/>
      <c r="AD89" s="4">
        <f t="shared" si="105"/>
        <v>-4.9227164317821774</v>
      </c>
      <c r="AE89" s="4">
        <f t="shared" si="106"/>
        <v>3.1337431181903526</v>
      </c>
      <c r="AF89" s="4">
        <f t="shared" si="107"/>
        <v>0.46775014372173018</v>
      </c>
      <c r="AG89" s="4">
        <f t="shared" si="108"/>
        <v>-6.9525606859249791</v>
      </c>
      <c r="AH89" s="4">
        <f t="shared" si="109"/>
        <v>0.46775014372173018</v>
      </c>
      <c r="AI89" s="4">
        <f t="shared" si="110"/>
        <v>-6.9525606859249791</v>
      </c>
      <c r="AJ89" s="4">
        <f t="shared" si="111"/>
        <v>-9.2043462339788107E-2</v>
      </c>
      <c r="AK89" s="4">
        <f t="shared" si="112"/>
        <v>-7.3954169181080971</v>
      </c>
      <c r="AL89" s="4"/>
      <c r="AM89" s="4"/>
      <c r="AN89" s="4">
        <f t="shared" si="59"/>
        <v>-4.9934795021162444</v>
      </c>
      <c r="AO89" s="4">
        <f t="shared" si="60"/>
        <v>-18.965197184245028</v>
      </c>
      <c r="AP89" s="4">
        <f t="shared" si="61"/>
        <v>-6.3623690335227678</v>
      </c>
      <c r="AQ89" s="4">
        <f t="shared" si="62"/>
        <v>-33.716823098300708</v>
      </c>
      <c r="AR89" s="4">
        <f t="shared" si="63"/>
        <v>-11.448930270822572</v>
      </c>
      <c r="AS89" s="4">
        <f t="shared" si="64"/>
        <v>-3.9454753486166254</v>
      </c>
      <c r="AT89" s="4">
        <f t="shared" si="65"/>
        <v>-6.8641147434106387</v>
      </c>
      <c r="AU89" s="4">
        <f t="shared" si="66"/>
        <v>-6.8641147434106387</v>
      </c>
      <c r="AV89" s="4">
        <f t="shared" si="67"/>
        <v>-11.448930270822572</v>
      </c>
      <c r="AW89" s="4">
        <f t="shared" si="68"/>
        <v>-3.9454753486166254</v>
      </c>
      <c r="AX89" s="4">
        <f t="shared" si="93"/>
        <v>-6.4284715062664475</v>
      </c>
      <c r="AY89" s="4">
        <f t="shared" si="94"/>
        <v>-13.339443686248472</v>
      </c>
      <c r="AZ89" s="4">
        <f t="shared" si="95"/>
        <v>-6.4284715062664475</v>
      </c>
      <c r="BA89" s="4">
        <f t="shared" si="96"/>
        <v>-13.339443686248472</v>
      </c>
      <c r="BB89" s="4">
        <f t="shared" si="113"/>
        <v>-6.9498402368816272</v>
      </c>
      <c r="BC89" s="4">
        <f t="shared" si="114"/>
        <v>-13.751901758506207</v>
      </c>
      <c r="BD89" s="4"/>
      <c r="BE89" s="4"/>
      <c r="BF89" s="4">
        <f t="shared" si="69"/>
        <v>6.4199098880034331</v>
      </c>
      <c r="BG89" s="4">
        <f t="shared" si="70"/>
        <v>7.8500193806788952</v>
      </c>
      <c r="BH89" s="4">
        <f t="shared" si="71"/>
        <v>22.076683739471367</v>
      </c>
      <c r="BI89" s="4">
        <f t="shared" si="98"/>
        <v>9.1243121553152911</v>
      </c>
      <c r="BJ89" s="4">
        <f t="shared" si="72"/>
        <v>22.076683739471367</v>
      </c>
      <c r="BK89" s="4">
        <f t="shared" si="73"/>
        <v>10.681765916610725</v>
      </c>
      <c r="BL89" s="4">
        <f t="shared" si="74"/>
        <v>10.681765916610725</v>
      </c>
      <c r="BM89" s="4">
        <f t="shared" si="97"/>
        <v>10.690492475410686</v>
      </c>
      <c r="BN89" s="4">
        <f t="shared" si="75"/>
        <v>59.375984872581434</v>
      </c>
      <c r="BO89" s="4">
        <f t="shared" si="76"/>
        <v>35.685903938473231</v>
      </c>
      <c r="BP89" s="4">
        <f t="shared" si="77"/>
        <v>14.243571934420284</v>
      </c>
      <c r="BQ89" s="4">
        <f t="shared" si="78"/>
        <v>10.467587158170073</v>
      </c>
      <c r="BR89" s="4">
        <f t="shared" si="79"/>
        <v>25.823255831620408</v>
      </c>
      <c r="BS89" s="4">
        <f t="shared" si="80"/>
        <v>53.370562186877699</v>
      </c>
      <c r="BT89" s="4">
        <f t="shared" si="81"/>
        <v>0.55718736137787062</v>
      </c>
      <c r="BU89" s="4">
        <f t="shared" si="82"/>
        <v>0.47594671647899889</v>
      </c>
      <c r="BV89" s="4" t="s">
        <v>59</v>
      </c>
      <c r="BW89" s="4" t="s">
        <v>59</v>
      </c>
      <c r="BX89">
        <f t="shared" si="83"/>
        <v>100</v>
      </c>
      <c r="BY89">
        <f t="shared" si="84"/>
        <v>100</v>
      </c>
      <c r="BZ89" t="s">
        <v>59</v>
      </c>
      <c r="CA89" t="s">
        <v>59</v>
      </c>
    </row>
    <row r="90" spans="1:79" x14ac:dyDescent="0.35">
      <c r="A90" s="5">
        <v>37288</v>
      </c>
      <c r="B90" s="18">
        <f>+'[1]Senda Inflación Total'!F574</f>
        <v>6.7</v>
      </c>
      <c r="C90" s="4">
        <f>+'[1]Senda Inflación Total'!D574</f>
        <v>47.54</v>
      </c>
      <c r="D90" s="10">
        <v>28175.611459999996</v>
      </c>
      <c r="E90" s="10">
        <v>1767.0409399999999</v>
      </c>
      <c r="F90" s="10">
        <v>6763.78593</v>
      </c>
      <c r="G90" s="10">
        <v>555.04664000000002</v>
      </c>
      <c r="H90" s="10">
        <v>12102.273620000002</v>
      </c>
      <c r="I90" s="10">
        <v>2684.97633</v>
      </c>
      <c r="J90" s="10">
        <v>263.05682000000002</v>
      </c>
      <c r="K90" s="10">
        <v>24.56166</v>
      </c>
      <c r="L90" s="71">
        <f t="shared" si="85"/>
        <v>12102.273620000002</v>
      </c>
      <c r="M90" s="71">
        <f t="shared" si="86"/>
        <v>2684.97633</v>
      </c>
      <c r="N90" s="3">
        <f t="shared" si="87"/>
        <v>47304.727829999996</v>
      </c>
      <c r="O90" s="3">
        <f t="shared" si="88"/>
        <v>5031.6255700000002</v>
      </c>
      <c r="P90" s="74">
        <f t="shared" si="89"/>
        <v>47304.727830000003</v>
      </c>
      <c r="Q90" s="74">
        <f t="shared" si="90"/>
        <v>5031.6255700000002</v>
      </c>
      <c r="R90" s="74">
        <f t="shared" si="91"/>
        <v>47041.671009999998</v>
      </c>
      <c r="S90" s="74">
        <f t="shared" si="92"/>
        <v>5007.0639099999999</v>
      </c>
      <c r="V90" s="4">
        <f t="shared" si="99"/>
        <v>2.6244709146772749</v>
      </c>
      <c r="W90" s="4">
        <f t="shared" si="100"/>
        <v>-10.748956693619121</v>
      </c>
      <c r="X90" s="4">
        <f t="shared" si="101"/>
        <v>0.5076713399799786</v>
      </c>
      <c r="Y90" s="4">
        <f t="shared" si="102"/>
        <v>-27.039921845947816</v>
      </c>
      <c r="Z90" s="4">
        <f t="shared" si="103"/>
        <v>-5.1262299073949009</v>
      </c>
      <c r="AA90" s="4">
        <f t="shared" si="104"/>
        <v>1.4716450936362406</v>
      </c>
      <c r="AB90" s="4"/>
      <c r="AC90" s="4"/>
      <c r="AD90" s="4">
        <f t="shared" si="105"/>
        <v>-5.1262299073949009</v>
      </c>
      <c r="AE90" s="4">
        <f t="shared" si="106"/>
        <v>1.4716450936362406</v>
      </c>
      <c r="AF90" s="4">
        <f t="shared" si="107"/>
        <v>0.7751452542806021</v>
      </c>
      <c r="AG90" s="4">
        <f t="shared" si="108"/>
        <v>-6.59072733372426</v>
      </c>
      <c r="AH90" s="4">
        <f t="shared" si="109"/>
        <v>0.7751452542806021</v>
      </c>
      <c r="AI90" s="4">
        <f t="shared" si="110"/>
        <v>-6.59072733372426</v>
      </c>
      <c r="AJ90" s="4">
        <f t="shared" si="111"/>
        <v>0.21474483635837771</v>
      </c>
      <c r="AK90" s="4">
        <f t="shared" si="112"/>
        <v>-7.0467006099862175</v>
      </c>
      <c r="AL90" s="4"/>
      <c r="AM90" s="4"/>
      <c r="AN90" s="4">
        <f t="shared" si="59"/>
        <v>-3.8196148878376022</v>
      </c>
      <c r="AO90" s="4">
        <f t="shared" si="60"/>
        <v>-16.353286498237225</v>
      </c>
      <c r="AP90" s="4">
        <f t="shared" si="61"/>
        <v>-5.8034945267291675</v>
      </c>
      <c r="AQ90" s="4">
        <f t="shared" si="62"/>
        <v>-31.621295075864865</v>
      </c>
      <c r="AR90" s="4">
        <f t="shared" si="63"/>
        <v>-11.083626904774974</v>
      </c>
      <c r="AS90" s="4">
        <f t="shared" si="64"/>
        <v>-4.9000514586351898</v>
      </c>
      <c r="AT90" s="4">
        <f t="shared" si="65"/>
        <v>-6.2792877225866874</v>
      </c>
      <c r="AU90" s="4">
        <f t="shared" si="66"/>
        <v>-6.2792877225866874</v>
      </c>
      <c r="AV90" s="4">
        <f t="shared" si="67"/>
        <v>-11.083626904774974</v>
      </c>
      <c r="AW90" s="4">
        <f t="shared" si="68"/>
        <v>-4.9000514586351898</v>
      </c>
      <c r="AX90" s="4">
        <f t="shared" si="93"/>
        <v>-5.5528160690903547</v>
      </c>
      <c r="AY90" s="4">
        <f t="shared" si="94"/>
        <v>-12.456164324015234</v>
      </c>
      <c r="AZ90" s="4">
        <f t="shared" si="95"/>
        <v>-5.5528160690903547</v>
      </c>
      <c r="BA90" s="4">
        <f t="shared" si="96"/>
        <v>-12.456164324015234</v>
      </c>
      <c r="BB90" s="4">
        <f t="shared" si="113"/>
        <v>-6.0780273323726561</v>
      </c>
      <c r="BC90" s="4">
        <f t="shared" si="114"/>
        <v>-12.88350572632261</v>
      </c>
      <c r="BD90" s="4"/>
      <c r="BE90" s="4"/>
      <c r="BF90" s="4">
        <f t="shared" si="69"/>
        <v>6.2715265026585518</v>
      </c>
      <c r="BG90" s="4">
        <f t="shared" si="70"/>
        <v>8.2061532660008361</v>
      </c>
      <c r="BH90" s="4">
        <f t="shared" si="71"/>
        <v>22.185718273323914</v>
      </c>
      <c r="BI90" s="4">
        <f t="shared" si="98"/>
        <v>9.3370169988369813</v>
      </c>
      <c r="BJ90" s="4">
        <f t="shared" si="72"/>
        <v>22.185718273323914</v>
      </c>
      <c r="BK90" s="4">
        <f t="shared" si="73"/>
        <v>10.636623020181533</v>
      </c>
      <c r="BL90" s="4">
        <f t="shared" si="74"/>
        <v>10.636623020181531</v>
      </c>
      <c r="BM90" s="4">
        <f t="shared" si="97"/>
        <v>10.643890411409091</v>
      </c>
      <c r="BN90" s="4">
        <f t="shared" si="75"/>
        <v>59.561935460775274</v>
      </c>
      <c r="BO90" s="4">
        <f t="shared" si="76"/>
        <v>35.118689087987917</v>
      </c>
      <c r="BP90" s="4">
        <f t="shared" si="77"/>
        <v>14.298329660213163</v>
      </c>
      <c r="BQ90" s="4">
        <f t="shared" si="78"/>
        <v>11.031159458870468</v>
      </c>
      <c r="BR90" s="4">
        <f t="shared" si="79"/>
        <v>25.583644965662206</v>
      </c>
      <c r="BS90" s="4">
        <f t="shared" si="80"/>
        <v>53.36200582985748</v>
      </c>
      <c r="BT90" s="4">
        <f t="shared" si="81"/>
        <v>0.55608991334936519</v>
      </c>
      <c r="BU90" s="4">
        <f t="shared" si="82"/>
        <v>0.48814562328412681</v>
      </c>
      <c r="BV90" s="4" t="s">
        <v>59</v>
      </c>
      <c r="BW90" s="4" t="s">
        <v>59</v>
      </c>
      <c r="BX90">
        <f t="shared" si="83"/>
        <v>100</v>
      </c>
      <c r="BY90">
        <f t="shared" si="84"/>
        <v>100</v>
      </c>
      <c r="BZ90" t="s">
        <v>59</v>
      </c>
      <c r="CA90" t="s">
        <v>59</v>
      </c>
    </row>
    <row r="91" spans="1:79" x14ac:dyDescent="0.35">
      <c r="A91" s="5">
        <v>37316</v>
      </c>
      <c r="B91" s="18">
        <f>+'[1]Senda Inflación Total'!F575</f>
        <v>5.89</v>
      </c>
      <c r="C91" s="4">
        <f>+'[1]Senda Inflación Total'!D575</f>
        <v>47.87</v>
      </c>
      <c r="D91" s="10">
        <v>28247.754830000005</v>
      </c>
      <c r="E91" s="10">
        <v>1682.98405</v>
      </c>
      <c r="F91" s="10">
        <v>6615.8594800000001</v>
      </c>
      <c r="G91" s="10">
        <v>566.65523999999994</v>
      </c>
      <c r="H91" s="10">
        <v>12105.586790000003</v>
      </c>
      <c r="I91" s="10">
        <v>2725.54243</v>
      </c>
      <c r="J91" s="10">
        <v>293.25870000000003</v>
      </c>
      <c r="K91" s="10">
        <v>26.832169999999998</v>
      </c>
      <c r="L91" s="71">
        <f t="shared" si="85"/>
        <v>12105.586790000003</v>
      </c>
      <c r="M91" s="71">
        <f t="shared" si="86"/>
        <v>2725.54243</v>
      </c>
      <c r="N91" s="3">
        <f t="shared" si="87"/>
        <v>47262.459800000004</v>
      </c>
      <c r="O91" s="3">
        <f t="shared" si="88"/>
        <v>5002.0138900000002</v>
      </c>
      <c r="P91" s="74">
        <f t="shared" si="89"/>
        <v>47262.459800000011</v>
      </c>
      <c r="Q91" s="74">
        <f t="shared" si="90"/>
        <v>5002.0138900000002</v>
      </c>
      <c r="R91" s="74">
        <f t="shared" si="91"/>
        <v>46969.201100000006</v>
      </c>
      <c r="S91" s="74">
        <f t="shared" si="92"/>
        <v>4975.1817200000005</v>
      </c>
      <c r="V91" s="4">
        <f t="shared" si="99"/>
        <v>2.3339190614751288</v>
      </c>
      <c r="W91" s="4">
        <f t="shared" si="100"/>
        <v>-12.786668739216395</v>
      </c>
      <c r="X91" s="4">
        <f t="shared" si="101"/>
        <v>-1.2408078257920465</v>
      </c>
      <c r="Y91" s="4">
        <f t="shared" si="102"/>
        <v>-23.133406345409128</v>
      </c>
      <c r="Z91" s="4">
        <f t="shared" si="103"/>
        <v>-5.6121361474127269</v>
      </c>
      <c r="AA91" s="4">
        <f t="shared" si="104"/>
        <v>0.28538336303054734</v>
      </c>
      <c r="AB91" s="4"/>
      <c r="AC91" s="4"/>
      <c r="AD91" s="4">
        <f t="shared" si="105"/>
        <v>-5.6121361474127269</v>
      </c>
      <c r="AE91" s="4">
        <f t="shared" si="106"/>
        <v>0.28538336303054734</v>
      </c>
      <c r="AF91" s="4">
        <f t="shared" si="107"/>
        <v>0.28561443672930409</v>
      </c>
      <c r="AG91" s="4">
        <f t="shared" si="108"/>
        <v>-7.1071230921913582</v>
      </c>
      <c r="AH91" s="4">
        <f t="shared" si="109"/>
        <v>0.2856144367293183</v>
      </c>
      <c r="AI91" s="4">
        <f t="shared" si="110"/>
        <v>-7.1071230921913582</v>
      </c>
      <c r="AJ91" s="4">
        <f t="shared" si="111"/>
        <v>-0.33664748198734173</v>
      </c>
      <c r="AK91" s="4">
        <f t="shared" si="112"/>
        <v>-7.6054258797870489</v>
      </c>
      <c r="AL91" s="4"/>
      <c r="AM91" s="4"/>
      <c r="AN91" s="4">
        <f t="shared" si="59"/>
        <v>-3.358278344059741</v>
      </c>
      <c r="AO91" s="4">
        <f t="shared" si="60"/>
        <v>-17.637802190212852</v>
      </c>
      <c r="AP91" s="4">
        <f t="shared" si="61"/>
        <v>-6.734165479074548</v>
      </c>
      <c r="AQ91" s="4">
        <f t="shared" si="62"/>
        <v>-27.409015341778371</v>
      </c>
      <c r="AR91" s="4">
        <f t="shared" si="63"/>
        <v>-10.862344081039495</v>
      </c>
      <c r="AS91" s="4">
        <f t="shared" si="64"/>
        <v>-5.29286678342568</v>
      </c>
      <c r="AT91" s="4">
        <f t="shared" si="65"/>
        <v>-5.5623760506185675</v>
      </c>
      <c r="AU91" s="4">
        <f t="shared" si="66"/>
        <v>-5.5623760506185675</v>
      </c>
      <c r="AV91" s="4">
        <f t="shared" si="67"/>
        <v>-10.862344081039495</v>
      </c>
      <c r="AW91" s="4">
        <f t="shared" si="68"/>
        <v>-5.29286678342568</v>
      </c>
      <c r="AX91" s="4">
        <f t="shared" si="93"/>
        <v>-5.2926485629150051</v>
      </c>
      <c r="AY91" s="4">
        <f t="shared" si="94"/>
        <v>-12.274174230041893</v>
      </c>
      <c r="AZ91" s="4">
        <f t="shared" si="95"/>
        <v>-5.2926485629149767</v>
      </c>
      <c r="BA91" s="4">
        <f t="shared" si="96"/>
        <v>-12.274174230041893</v>
      </c>
      <c r="BB91" s="4">
        <f t="shared" si="113"/>
        <v>-5.8802979336928303</v>
      </c>
      <c r="BC91" s="4">
        <f t="shared" si="114"/>
        <v>-12.7447595427208</v>
      </c>
      <c r="BD91" s="4"/>
      <c r="BE91" s="4"/>
      <c r="BF91" s="4">
        <f t="shared" si="69"/>
        <v>5.9579391711960694</v>
      </c>
      <c r="BG91" s="4">
        <f t="shared" si="70"/>
        <v>8.5651039250912255</v>
      </c>
      <c r="BH91" s="4">
        <f t="shared" si="71"/>
        <v>22.514748580807947</v>
      </c>
      <c r="BI91" s="4">
        <f t="shared" si="98"/>
        <v>9.1496586461032514</v>
      </c>
      <c r="BJ91" s="4">
        <f t="shared" si="72"/>
        <v>22.514748580807947</v>
      </c>
      <c r="BK91" s="4">
        <f t="shared" si="73"/>
        <v>10.583481924485023</v>
      </c>
      <c r="BL91" s="4">
        <f t="shared" si="74"/>
        <v>10.583481924485021</v>
      </c>
      <c r="BM91" s="4">
        <f t="shared" si="97"/>
        <v>10.592434198332574</v>
      </c>
      <c r="BN91" s="4">
        <f t="shared" si="75"/>
        <v>59.767847356095501</v>
      </c>
      <c r="BO91" s="4">
        <f t="shared" si="76"/>
        <v>33.646129079421648</v>
      </c>
      <c r="BP91" s="4">
        <f t="shared" si="77"/>
        <v>13.998127706421236</v>
      </c>
      <c r="BQ91" s="4">
        <f t="shared" si="78"/>
        <v>11.328541912545546</v>
      </c>
      <c r="BR91" s="4">
        <f t="shared" si="79"/>
        <v>25.613535226958295</v>
      </c>
      <c r="BS91" s="4">
        <f t="shared" si="80"/>
        <v>54.488901669163489</v>
      </c>
      <c r="BT91" s="4">
        <f t="shared" si="81"/>
        <v>0.62048971052496937</v>
      </c>
      <c r="BU91" s="4">
        <f t="shared" si="82"/>
        <v>0.53642733886930483</v>
      </c>
      <c r="BV91" s="4" t="s">
        <v>59</v>
      </c>
      <c r="BW91" s="4" t="s">
        <v>59</v>
      </c>
      <c r="BX91">
        <f t="shared" si="83"/>
        <v>100</v>
      </c>
      <c r="BY91">
        <f t="shared" si="84"/>
        <v>100</v>
      </c>
      <c r="BZ91" t="s">
        <v>59</v>
      </c>
      <c r="CA91" t="s">
        <v>59</v>
      </c>
    </row>
    <row r="92" spans="1:79" x14ac:dyDescent="0.35">
      <c r="A92" s="5">
        <v>37347</v>
      </c>
      <c r="B92" s="18">
        <f>+'[1]Senda Inflación Total'!F576</f>
        <v>5.65</v>
      </c>
      <c r="C92" s="4">
        <f>+'[1]Senda Inflación Total'!D576</f>
        <v>48.31</v>
      </c>
      <c r="D92" s="10">
        <v>28195.47696</v>
      </c>
      <c r="E92" s="10">
        <v>1652.0656799999999</v>
      </c>
      <c r="F92" s="10">
        <v>6723.9035100000001</v>
      </c>
      <c r="G92" s="10">
        <v>523.26484000000005</v>
      </c>
      <c r="H92" s="10">
        <v>12080.575650000001</v>
      </c>
      <c r="I92" s="10">
        <v>2733.3187499999999</v>
      </c>
      <c r="J92" s="10">
        <v>297.88357999999999</v>
      </c>
      <c r="K92" s="10">
        <v>25.78445</v>
      </c>
      <c r="L92" s="71">
        <f>+H92+(Titularizaciones!C4/1000)</f>
        <v>12080.575650000001</v>
      </c>
      <c r="M92" s="71">
        <f>+I92+((Titularizaciones!C4/1000)*Titularizaciones!M4)</f>
        <v>2733.3187499999999</v>
      </c>
      <c r="N92" s="3">
        <f t="shared" si="87"/>
        <v>47297.839700000004</v>
      </c>
      <c r="O92" s="3">
        <f t="shared" si="88"/>
        <v>4934.43372</v>
      </c>
      <c r="P92" s="74">
        <f t="shared" si="89"/>
        <v>47297.839699999997</v>
      </c>
      <c r="Q92" s="74">
        <f t="shared" si="90"/>
        <v>4934.43372</v>
      </c>
      <c r="R92" s="74">
        <f t="shared" si="91"/>
        <v>46999.956120000003</v>
      </c>
      <c r="S92" s="74">
        <f t="shared" si="92"/>
        <v>4908.6492699999999</v>
      </c>
      <c r="V92" s="4">
        <f t="shared" si="99"/>
        <v>2.9541353764175113</v>
      </c>
      <c r="W92" s="4">
        <f t="shared" si="100"/>
        <v>-17.933856553080929</v>
      </c>
      <c r="X92" s="4">
        <f t="shared" si="101"/>
        <v>-2.260244240198972E-2</v>
      </c>
      <c r="Y92" s="4">
        <f t="shared" si="102"/>
        <v>-28.456431222787032</v>
      </c>
      <c r="Z92" s="4">
        <f t="shared" si="103"/>
        <v>-5.2459592582373489</v>
      </c>
      <c r="AA92" s="4">
        <f t="shared" si="104"/>
        <v>6.3086023706294014</v>
      </c>
      <c r="AB92" s="4"/>
      <c r="AC92" s="4"/>
      <c r="AD92" s="4">
        <f t="shared" si="105"/>
        <v>-5.2459592582373489</v>
      </c>
      <c r="AE92" s="4">
        <f t="shared" si="106"/>
        <v>6.3086023706294014</v>
      </c>
      <c r="AF92" s="4">
        <f t="shared" si="107"/>
        <v>0.93161696228763446</v>
      </c>
      <c r="AG92" s="4">
        <f t="shared" si="108"/>
        <v>-7.1707257298821077</v>
      </c>
      <c r="AH92" s="4">
        <f t="shared" si="109"/>
        <v>0.93161696228760604</v>
      </c>
      <c r="AI92" s="4">
        <f t="shared" si="110"/>
        <v>-7.1707257298821077</v>
      </c>
      <c r="AJ92" s="4">
        <f t="shared" si="111"/>
        <v>0.29594582832849881</v>
      </c>
      <c r="AK92" s="4">
        <f t="shared" si="112"/>
        <v>-7.6557969491494333</v>
      </c>
      <c r="AL92" s="4"/>
      <c r="AM92" s="4"/>
      <c r="AN92" s="4">
        <f t="shared" si="59"/>
        <v>-2.5516939172574524</v>
      </c>
      <c r="AO92" s="4">
        <f t="shared" si="60"/>
        <v>-22.322628067279624</v>
      </c>
      <c r="AP92" s="4">
        <f t="shared" si="61"/>
        <v>-5.3692403619517108</v>
      </c>
      <c r="AQ92" s="4">
        <f t="shared" si="62"/>
        <v>-32.282471578596329</v>
      </c>
      <c r="AR92" s="4">
        <f t="shared" si="63"/>
        <v>-10.313260064588121</v>
      </c>
      <c r="AS92" s="4">
        <f t="shared" si="64"/>
        <v>0.62338132572588734</v>
      </c>
      <c r="AT92" s="4">
        <f t="shared" si="65"/>
        <v>-5.3478466635115893</v>
      </c>
      <c r="AU92" s="4">
        <f t="shared" si="66"/>
        <v>-5.3478466635115893</v>
      </c>
      <c r="AV92" s="4">
        <f t="shared" si="67"/>
        <v>-10.313260064588121</v>
      </c>
      <c r="AW92" s="4">
        <f t="shared" si="68"/>
        <v>0.62338132572588734</v>
      </c>
      <c r="AX92" s="4">
        <f t="shared" si="93"/>
        <v>-4.46605114785838</v>
      </c>
      <c r="AY92" s="4">
        <f t="shared" si="94"/>
        <v>-12.13509297669863</v>
      </c>
      <c r="AZ92" s="4">
        <f t="shared" si="95"/>
        <v>-4.4660511478583942</v>
      </c>
      <c r="BA92" s="4">
        <f t="shared" si="96"/>
        <v>-12.13509297669863</v>
      </c>
      <c r="BB92" s="4">
        <f t="shared" si="113"/>
        <v>-5.0677275642891573</v>
      </c>
      <c r="BC92" s="4">
        <f t="shared" si="114"/>
        <v>-12.594223330950712</v>
      </c>
      <c r="BD92" s="4"/>
      <c r="BE92" s="4"/>
      <c r="BF92" s="4">
        <f t="shared" si="69"/>
        <v>5.8593287226306954</v>
      </c>
      <c r="BG92" s="4">
        <f t="shared" si="70"/>
        <v>7.7821586705071573</v>
      </c>
      <c r="BH92" s="4">
        <f t="shared" si="71"/>
        <v>22.625732657036089</v>
      </c>
      <c r="BI92" s="4">
        <f t="shared" si="98"/>
        <v>8.6558816031417383</v>
      </c>
      <c r="BJ92" s="4">
        <f t="shared" si="72"/>
        <v>22.625732657036089</v>
      </c>
      <c r="BK92" s="4">
        <f t="shared" si="73"/>
        <v>10.432683080872296</v>
      </c>
      <c r="BL92" s="4">
        <f t="shared" si="74"/>
        <v>10.432683080872298</v>
      </c>
      <c r="BM92" s="4">
        <f t="shared" si="97"/>
        <v>10.443944367665507</v>
      </c>
      <c r="BN92" s="4">
        <f t="shared" si="75"/>
        <v>59.612610509989103</v>
      </c>
      <c r="BO92" s="4">
        <f t="shared" si="76"/>
        <v>33.480350000526506</v>
      </c>
      <c r="BP92" s="4">
        <f t="shared" si="77"/>
        <v>14.21609010611958</v>
      </c>
      <c r="BQ92" s="4">
        <f t="shared" si="78"/>
        <v>10.604354414147446</v>
      </c>
      <c r="BR92" s="4">
        <f t="shared" si="79"/>
        <v>25.541495608730731</v>
      </c>
      <c r="BS92" s="4">
        <f t="shared" si="80"/>
        <v>55.392754368580313</v>
      </c>
      <c r="BT92" s="4">
        <f t="shared" si="81"/>
        <v>0.62980377516058095</v>
      </c>
      <c r="BU92" s="4">
        <f t="shared" si="82"/>
        <v>0.52254121674573839</v>
      </c>
      <c r="BV92" s="4" t="s">
        <v>59</v>
      </c>
      <c r="BW92" s="4" t="s">
        <v>59</v>
      </c>
      <c r="BX92">
        <f t="shared" si="83"/>
        <v>100</v>
      </c>
      <c r="BY92">
        <f t="shared" si="84"/>
        <v>100</v>
      </c>
      <c r="BZ92" t="s">
        <v>59</v>
      </c>
      <c r="CA92" t="s">
        <v>59</v>
      </c>
    </row>
    <row r="93" spans="1:79" x14ac:dyDescent="0.35">
      <c r="A93" s="5">
        <v>37377</v>
      </c>
      <c r="B93" s="18">
        <f>+'[1]Senda Inflación Total'!F577</f>
        <v>5.84</v>
      </c>
      <c r="C93" s="4">
        <f>+'[1]Senda Inflación Total'!D577</f>
        <v>48.6</v>
      </c>
      <c r="D93" s="10">
        <v>28097.779859999999</v>
      </c>
      <c r="E93" s="10">
        <v>1587.7057399999946</v>
      </c>
      <c r="F93" s="10">
        <v>6947.6959399999996</v>
      </c>
      <c r="G93" s="10">
        <v>523.08728999999914</v>
      </c>
      <c r="H93" s="10">
        <v>11781.555849999999</v>
      </c>
      <c r="I93" s="10">
        <v>2783.2014300000001</v>
      </c>
      <c r="J93" s="10">
        <v>301.83846</v>
      </c>
      <c r="K93" s="10">
        <v>25.402330000000003</v>
      </c>
      <c r="L93" s="71">
        <f>+H93+(Titularizaciones!C5/1000)</f>
        <v>12256.41422184297</v>
      </c>
      <c r="M93" s="71">
        <f>+I93+((Titularizaciones!C5/1000)*Titularizaciones!M5)</f>
        <v>2783.3490953077203</v>
      </c>
      <c r="N93" s="3">
        <f t="shared" si="87"/>
        <v>47128.870109999996</v>
      </c>
      <c r="O93" s="3">
        <f t="shared" si="88"/>
        <v>4919.3967899999943</v>
      </c>
      <c r="P93" s="74">
        <f t="shared" si="89"/>
        <v>47603.728481842969</v>
      </c>
      <c r="Q93" s="74">
        <f t="shared" si="90"/>
        <v>4919.5444553077141</v>
      </c>
      <c r="R93" s="74">
        <f t="shared" si="91"/>
        <v>47301.89002184297</v>
      </c>
      <c r="S93" s="74">
        <f t="shared" si="92"/>
        <v>4894.1421253077142</v>
      </c>
      <c r="V93" s="4">
        <f t="shared" si="99"/>
        <v>2.5032076991819707</v>
      </c>
      <c r="W93" s="4">
        <f t="shared" si="100"/>
        <v>-19.795558977393057</v>
      </c>
      <c r="X93" s="4">
        <f t="shared" si="101"/>
        <v>1.5258173003673789</v>
      </c>
      <c r="Y93" s="4">
        <f t="shared" si="102"/>
        <v>-24.344456848629733</v>
      </c>
      <c r="Z93" s="4">
        <f t="shared" si="103"/>
        <v>-8.4569921033440352</v>
      </c>
      <c r="AA93" s="4">
        <f t="shared" si="104"/>
        <v>9.3207777327202024</v>
      </c>
      <c r="AB93" s="4"/>
      <c r="AC93" s="4"/>
      <c r="AD93" s="4">
        <f t="shared" si="105"/>
        <v>-4.7673296990857494</v>
      </c>
      <c r="AE93" s="4">
        <f t="shared" si="106"/>
        <v>9.3265778469735494</v>
      </c>
      <c r="AF93" s="4">
        <f t="shared" si="107"/>
        <v>8.5130653784517563E-3</v>
      </c>
      <c r="AG93" s="4">
        <f t="shared" si="108"/>
        <v>-5.7023783746925574</v>
      </c>
      <c r="AH93" s="4">
        <f t="shared" si="109"/>
        <v>1.0161731169311565</v>
      </c>
      <c r="AI93" s="4">
        <f t="shared" si="110"/>
        <v>-5.6995478473110666</v>
      </c>
      <c r="AJ93" s="4">
        <f t="shared" si="111"/>
        <v>0.37566517561857893</v>
      </c>
      <c r="AK93" s="4">
        <f t="shared" si="112"/>
        <v>-6.1864732580871049</v>
      </c>
      <c r="AL93" s="4"/>
      <c r="AM93" s="4"/>
      <c r="AN93" s="4">
        <f t="shared" si="59"/>
        <v>-3.1526760211810512</v>
      </c>
      <c r="AO93" s="4">
        <f t="shared" si="60"/>
        <v>-24.221049676297284</v>
      </c>
      <c r="AP93" s="4">
        <f t="shared" si="61"/>
        <v>-4.0761363375213762</v>
      </c>
      <c r="AQ93" s="4">
        <f t="shared" si="62"/>
        <v>-28.518950159325158</v>
      </c>
      <c r="AR93" s="4">
        <f t="shared" si="63"/>
        <v>-13.50811801147394</v>
      </c>
      <c r="AS93" s="4">
        <f t="shared" si="64"/>
        <v>3.2887166786850059</v>
      </c>
      <c r="AT93" s="4">
        <f t="shared" si="65"/>
        <v>-5.5177626606198089</v>
      </c>
      <c r="AU93" s="4">
        <f t="shared" si="66"/>
        <v>-5.5177626606198089</v>
      </c>
      <c r="AV93" s="4">
        <f t="shared" si="67"/>
        <v>-10.022042421660771</v>
      </c>
      <c r="AW93" s="4">
        <f t="shared" si="68"/>
        <v>3.2941967563997991</v>
      </c>
      <c r="AX93" s="4">
        <f t="shared" si="93"/>
        <v>-5.5097193259840793</v>
      </c>
      <c r="AY93" s="4">
        <f t="shared" si="94"/>
        <v>-10.905497330586329</v>
      </c>
      <c r="AZ93" s="4">
        <f t="shared" si="95"/>
        <v>-4.5576595645019324</v>
      </c>
      <c r="BA93" s="4">
        <f t="shared" si="96"/>
        <v>-10.902822984987779</v>
      </c>
      <c r="BB93" s="4">
        <f t="shared" si="113"/>
        <v>-5.162825797790461</v>
      </c>
      <c r="BC93" s="4">
        <f t="shared" si="114"/>
        <v>-11.362881007262942</v>
      </c>
      <c r="BD93" s="4"/>
      <c r="BE93" s="4"/>
      <c r="BF93" s="4">
        <f t="shared" si="69"/>
        <v>5.650644812191203</v>
      </c>
      <c r="BG93" s="4">
        <f t="shared" si="70"/>
        <v>7.528931814480055</v>
      </c>
      <c r="BH93" s="4">
        <f t="shared" si="71"/>
        <v>23.623377637343207</v>
      </c>
      <c r="BI93" s="4">
        <f t="shared" si="98"/>
        <v>8.4158692036793461</v>
      </c>
      <c r="BJ93" s="4">
        <f t="shared" si="72"/>
        <v>22.709326275439754</v>
      </c>
      <c r="BK93" s="4">
        <f t="shared" si="73"/>
        <v>10.438181052331608</v>
      </c>
      <c r="BL93" s="4">
        <f t="shared" si="74"/>
        <v>10.334367941755085</v>
      </c>
      <c r="BM93" s="4">
        <f t="shared" si="97"/>
        <v>10.346610089042334</v>
      </c>
      <c r="BN93" s="4">
        <f t="shared" si="75"/>
        <v>59.619039867535676</v>
      </c>
      <c r="BO93" s="4">
        <f t="shared" si="76"/>
        <v>32.274398829292167</v>
      </c>
      <c r="BP93" s="4">
        <f t="shared" si="77"/>
        <v>14.741910688255199</v>
      </c>
      <c r="BQ93" s="4">
        <f t="shared" si="78"/>
        <v>10.633159152018711</v>
      </c>
      <c r="BR93" s="4">
        <f t="shared" si="79"/>
        <v>24.998596025114846</v>
      </c>
      <c r="BS93" s="4">
        <f t="shared" si="80"/>
        <v>56.576071189411081</v>
      </c>
      <c r="BT93" s="4">
        <f t="shared" si="81"/>
        <v>0.64045341909428599</v>
      </c>
      <c r="BU93" s="4">
        <f t="shared" si="82"/>
        <v>0.51637082927803502</v>
      </c>
      <c r="BV93" s="4" t="s">
        <v>59</v>
      </c>
      <c r="BW93" s="4" t="s">
        <v>59</v>
      </c>
      <c r="BX93">
        <f t="shared" si="83"/>
        <v>100</v>
      </c>
      <c r="BY93">
        <f t="shared" si="84"/>
        <v>100</v>
      </c>
      <c r="BZ93" t="s">
        <v>59</v>
      </c>
      <c r="CA93" t="s">
        <v>59</v>
      </c>
    </row>
    <row r="94" spans="1:79" x14ac:dyDescent="0.35">
      <c r="A94" s="5">
        <v>37408</v>
      </c>
      <c r="B94" s="18">
        <f>+'[1]Senda Inflación Total'!F578</f>
        <v>6.25</v>
      </c>
      <c r="C94" s="4">
        <f>+'[1]Senda Inflación Total'!D578</f>
        <v>48.81</v>
      </c>
      <c r="D94" s="10">
        <v>28527.147270000005</v>
      </c>
      <c r="E94" s="10">
        <v>1474.79656</v>
      </c>
      <c r="F94" s="10">
        <v>6969.9154499999995</v>
      </c>
      <c r="G94" s="10">
        <v>496.45846999999878</v>
      </c>
      <c r="H94" s="10">
        <v>11734.475529999998</v>
      </c>
      <c r="I94" s="10">
        <v>2798.5547900000001</v>
      </c>
      <c r="J94" s="10">
        <v>303.04262</v>
      </c>
      <c r="K94" s="10">
        <v>26.015430000000002</v>
      </c>
      <c r="L94" s="71">
        <f>+H94+(Titularizaciones!C6/1000)</f>
        <v>12205.072181699998</v>
      </c>
      <c r="M94" s="71">
        <f>+I94+((Titularizaciones!C6/1000)*Titularizaciones!M6)</f>
        <v>2798.8031842388077</v>
      </c>
      <c r="N94" s="3">
        <f t="shared" si="87"/>
        <v>47534.580869999998</v>
      </c>
      <c r="O94" s="3">
        <f t="shared" si="88"/>
        <v>4795.825249999999</v>
      </c>
      <c r="P94" s="74">
        <f t="shared" si="89"/>
        <v>48005.177521700003</v>
      </c>
      <c r="Q94" s="74">
        <f t="shared" si="90"/>
        <v>4796.0736442388061</v>
      </c>
      <c r="R94" s="74">
        <f t="shared" si="91"/>
        <v>47702.134901700003</v>
      </c>
      <c r="S94" s="74">
        <f t="shared" si="92"/>
        <v>4770.0582142388066</v>
      </c>
      <c r="V94" s="4">
        <f t="shared" si="99"/>
        <v>2.5587955930543131</v>
      </c>
      <c r="W94" s="4">
        <f t="shared" si="100"/>
        <v>-20.895649564893404</v>
      </c>
      <c r="X94" s="4">
        <f t="shared" si="101"/>
        <v>1.0353932638604846</v>
      </c>
      <c r="Y94" s="4">
        <f t="shared" si="102"/>
        <v>-26.596892149616664</v>
      </c>
      <c r="Z94" s="4">
        <f t="shared" si="103"/>
        <v>-8.8124730647709697</v>
      </c>
      <c r="AA94" s="4">
        <f t="shared" si="104"/>
        <v>9.1393247916750084</v>
      </c>
      <c r="AB94" s="4"/>
      <c r="AC94" s="4"/>
      <c r="AD94" s="4">
        <f t="shared" si="105"/>
        <v>-5.1555098930626428</v>
      </c>
      <c r="AE94" s="4">
        <f t="shared" si="106"/>
        <v>9.1490117842621999</v>
      </c>
      <c r="AF94" s="4">
        <f t="shared" si="107"/>
        <v>-0.10051065878988652</v>
      </c>
      <c r="AG94" s="4">
        <f t="shared" si="108"/>
        <v>-6.0547966177468169</v>
      </c>
      <c r="AH94" s="4">
        <f t="shared" si="109"/>
        <v>0.88850332492623352</v>
      </c>
      <c r="AI94" s="4">
        <f t="shared" si="110"/>
        <v>-6.0499308342648845</v>
      </c>
      <c r="AJ94" s="4">
        <f t="shared" si="111"/>
        <v>0.25162376414043308</v>
      </c>
      <c r="AK94" s="4">
        <f t="shared" si="112"/>
        <v>-6.5595459130100267</v>
      </c>
      <c r="AL94" s="4"/>
      <c r="AM94" s="4"/>
      <c r="AN94" s="4">
        <f t="shared" si="59"/>
        <v>-3.4740747359488751</v>
      </c>
      <c r="AO94" s="4">
        <f t="shared" si="60"/>
        <v>-25.548846649311443</v>
      </c>
      <c r="AP94" s="4">
        <f t="shared" si="61"/>
        <v>-4.9078651634254271</v>
      </c>
      <c r="AQ94" s="4">
        <f t="shared" si="62"/>
        <v>-30.914722023168622</v>
      </c>
      <c r="AR94" s="4">
        <f t="shared" si="63"/>
        <v>-14.176445237431508</v>
      </c>
      <c r="AS94" s="4">
        <f t="shared" si="64"/>
        <v>2.7193645098117543</v>
      </c>
      <c r="AT94" s="4">
        <f t="shared" si="65"/>
        <v>-5.8823529411764781</v>
      </c>
      <c r="AU94" s="4">
        <f t="shared" si="66"/>
        <v>-5.8823529411764781</v>
      </c>
      <c r="AV94" s="4">
        <f t="shared" si="67"/>
        <v>-10.734597546411891</v>
      </c>
      <c r="AW94" s="4">
        <f t="shared" si="68"/>
        <v>2.7284816793055882</v>
      </c>
      <c r="AX94" s="4">
        <f t="shared" si="93"/>
        <v>-5.9769512082728369</v>
      </c>
      <c r="AY94" s="4">
        <f t="shared" si="94"/>
        <v>-11.580985051997004</v>
      </c>
      <c r="AZ94" s="4">
        <f t="shared" si="95"/>
        <v>-5.0461145177164894</v>
      </c>
      <c r="BA94" s="4">
        <f t="shared" si="96"/>
        <v>-11.576405491072833</v>
      </c>
      <c r="BB94" s="4">
        <f t="shared" si="113"/>
        <v>-5.6455305749266529</v>
      </c>
      <c r="BC94" s="4">
        <f t="shared" si="114"/>
        <v>-12.056043212244731</v>
      </c>
      <c r="BD94" s="4"/>
      <c r="BE94" s="4"/>
      <c r="BF94" s="4">
        <f t="shared" si="69"/>
        <v>5.1698003520700437</v>
      </c>
      <c r="BG94" s="4">
        <f t="shared" si="70"/>
        <v>7.1228765049079446</v>
      </c>
      <c r="BH94" s="4">
        <f t="shared" si="71"/>
        <v>23.848997621114819</v>
      </c>
      <c r="BI94" s="4">
        <f t="shared" si="98"/>
        <v>8.5847429645374653</v>
      </c>
      <c r="BJ94" s="4">
        <f t="shared" si="72"/>
        <v>22.931475886191549</v>
      </c>
      <c r="BK94" s="4">
        <f t="shared" si="73"/>
        <v>10.08912913972223</v>
      </c>
      <c r="BL94" s="4">
        <f t="shared" si="74"/>
        <v>9.9907424403770086</v>
      </c>
      <c r="BM94" s="4">
        <f t="shared" si="97"/>
        <v>9.9996744885076669</v>
      </c>
      <c r="BN94" s="4">
        <f t="shared" si="75"/>
        <v>60.013461248385688</v>
      </c>
      <c r="BO94" s="4">
        <f t="shared" si="76"/>
        <v>30.751674281709917</v>
      </c>
      <c r="BP94" s="4">
        <f t="shared" si="77"/>
        <v>14.66283140070527</v>
      </c>
      <c r="BQ94" s="4">
        <f t="shared" si="78"/>
        <v>10.351888238630023</v>
      </c>
      <c r="BR94" s="4">
        <f t="shared" si="79"/>
        <v>24.686187014232946</v>
      </c>
      <c r="BS94" s="4">
        <f t="shared" si="80"/>
        <v>58.3539775557919</v>
      </c>
      <c r="BT94" s="4">
        <f t="shared" si="81"/>
        <v>0.6375203366761063</v>
      </c>
      <c r="BU94" s="4">
        <f t="shared" si="82"/>
        <v>0.54245992386816022</v>
      </c>
      <c r="BV94" s="4" t="s">
        <v>59</v>
      </c>
      <c r="BW94" s="4" t="s">
        <v>59</v>
      </c>
      <c r="BX94">
        <f t="shared" si="83"/>
        <v>100</v>
      </c>
      <c r="BY94">
        <f t="shared" si="84"/>
        <v>100</v>
      </c>
      <c r="BZ94" t="s">
        <v>59</v>
      </c>
      <c r="CA94" t="s">
        <v>59</v>
      </c>
    </row>
    <row r="95" spans="1:79" x14ac:dyDescent="0.35">
      <c r="A95" s="5">
        <v>37438</v>
      </c>
      <c r="B95" s="18">
        <f>+'[1]Senda Inflación Total'!F579</f>
        <v>6.16</v>
      </c>
      <c r="C95" s="4">
        <f>+'[1]Senda Inflación Total'!D579</f>
        <v>48.82</v>
      </c>
      <c r="D95" s="10">
        <v>29194.195939999998</v>
      </c>
      <c r="E95" s="10">
        <v>1447.12093</v>
      </c>
      <c r="F95" s="10">
        <v>7172.7224299999989</v>
      </c>
      <c r="G95" s="10">
        <v>474.45090999999923</v>
      </c>
      <c r="H95" s="10">
        <v>11661.072950000003</v>
      </c>
      <c r="I95" s="10">
        <v>2777.9922499999998</v>
      </c>
      <c r="J95" s="10">
        <v>307.80662000000001</v>
      </c>
      <c r="K95" s="10">
        <v>26.234349999999999</v>
      </c>
      <c r="L95" s="71">
        <f>+H95+(Titularizaciones!C7/1000)</f>
        <v>12124.608161457294</v>
      </c>
      <c r="M95" s="71">
        <f>+I95+((Titularizaciones!C7/1000)*Titularizaciones!M7)</f>
        <v>2778.5625957836796</v>
      </c>
      <c r="N95" s="3">
        <f t="shared" si="87"/>
        <v>48335.797940000004</v>
      </c>
      <c r="O95" s="3">
        <f t="shared" si="88"/>
        <v>4725.7984399999987</v>
      </c>
      <c r="P95" s="74">
        <f t="shared" si="89"/>
        <v>48799.333151457293</v>
      </c>
      <c r="Q95" s="74">
        <f t="shared" si="90"/>
        <v>4726.3687857836794</v>
      </c>
      <c r="R95" s="74">
        <f t="shared" si="91"/>
        <v>48491.52653145729</v>
      </c>
      <c r="S95" s="74">
        <f t="shared" si="92"/>
        <v>4700.1344357836788</v>
      </c>
      <c r="V95" s="4">
        <f t="shared" si="99"/>
        <v>5.462097444250503</v>
      </c>
      <c r="W95" s="4">
        <f t="shared" si="100"/>
        <v>-23.955752756849165</v>
      </c>
      <c r="X95" s="4">
        <f t="shared" si="101"/>
        <v>2.9924651699366365</v>
      </c>
      <c r="Y95" s="4">
        <f t="shared" si="102"/>
        <v>-29.1757083341097</v>
      </c>
      <c r="Z95" s="4">
        <f t="shared" si="103"/>
        <v>-9.0992776579258958</v>
      </c>
      <c r="AA95" s="4">
        <f t="shared" si="104"/>
        <v>7.9166470780701559</v>
      </c>
      <c r="AB95" s="4"/>
      <c r="AC95" s="4"/>
      <c r="AD95" s="4">
        <f t="shared" si="105"/>
        <v>-5.4859149996935059</v>
      </c>
      <c r="AE95" s="4">
        <f t="shared" si="106"/>
        <v>7.9388032970624209</v>
      </c>
      <c r="AF95" s="4">
        <f t="shared" si="107"/>
        <v>1.8134871025610835</v>
      </c>
      <c r="AG95" s="4">
        <f t="shared" si="108"/>
        <v>-8.1852023476759115</v>
      </c>
      <c r="AH95" s="4">
        <f t="shared" si="109"/>
        <v>2.789867720749541</v>
      </c>
      <c r="AI95" s="4">
        <f t="shared" si="110"/>
        <v>-8.1741214301578822</v>
      </c>
      <c r="AJ95" s="4">
        <f t="shared" si="111"/>
        <v>2.1415104644080714</v>
      </c>
      <c r="AK95" s="4">
        <f t="shared" si="112"/>
        <v>-8.6838134044077009</v>
      </c>
      <c r="AL95" s="4"/>
      <c r="AM95" s="4"/>
      <c r="AN95" s="4">
        <f t="shared" si="59"/>
        <v>-0.65740632606396332</v>
      </c>
      <c r="AO95" s="4">
        <f t="shared" si="60"/>
        <v>-28.368267480076469</v>
      </c>
      <c r="AP95" s="4">
        <f t="shared" si="61"/>
        <v>-2.983736652282758</v>
      </c>
      <c r="AQ95" s="4">
        <f t="shared" si="62"/>
        <v>-33.28533188970394</v>
      </c>
      <c r="AR95" s="4">
        <f t="shared" si="63"/>
        <v>-14.373848585084687</v>
      </c>
      <c r="AS95" s="4">
        <f t="shared" si="64"/>
        <v>1.6547165392522203</v>
      </c>
      <c r="AT95" s="4">
        <f t="shared" si="65"/>
        <v>-5.802562170308974</v>
      </c>
      <c r="AU95" s="4">
        <f t="shared" si="66"/>
        <v>-5.802562170308974</v>
      </c>
      <c r="AV95" s="4">
        <f t="shared" si="67"/>
        <v>-10.97015354153497</v>
      </c>
      <c r="AW95" s="4">
        <f t="shared" si="68"/>
        <v>1.675587129862862</v>
      </c>
      <c r="AX95" s="4">
        <f t="shared" si="93"/>
        <v>-4.0943037843245378</v>
      </c>
      <c r="AY95" s="4">
        <f t="shared" si="94"/>
        <v>-13.512813062995406</v>
      </c>
      <c r="AZ95" s="4">
        <f t="shared" si="95"/>
        <v>-3.1745782585253011</v>
      </c>
      <c r="BA95" s="4">
        <f t="shared" si="96"/>
        <v>-13.502375122605386</v>
      </c>
      <c r="BB95" s="4">
        <f t="shared" si="113"/>
        <v>-3.7853141819818603</v>
      </c>
      <c r="BC95" s="4">
        <f t="shared" si="114"/>
        <v>-13.982491903172303</v>
      </c>
      <c r="BD95" s="4"/>
      <c r="BE95" s="4"/>
      <c r="BF95" s="4">
        <f t="shared" si="69"/>
        <v>4.9568788706293798</v>
      </c>
      <c r="BG95" s="4">
        <f t="shared" si="70"/>
        <v>6.6146559361561597</v>
      </c>
      <c r="BH95" s="4">
        <f t="shared" si="71"/>
        <v>23.822784249025723</v>
      </c>
      <c r="BI95" s="4">
        <f t="shared" si="98"/>
        <v>8.5229973286474472</v>
      </c>
      <c r="BJ95" s="4">
        <f t="shared" si="72"/>
        <v>22.916720761470906</v>
      </c>
      <c r="BK95" s="4">
        <f t="shared" si="73"/>
        <v>9.7770154655690327</v>
      </c>
      <c r="BL95" s="4">
        <f t="shared" si="74"/>
        <v>9.6853142872148776</v>
      </c>
      <c r="BM95" s="4">
        <f t="shared" si="97"/>
        <v>9.6926922536344993</v>
      </c>
      <c r="BN95" s="4">
        <f t="shared" si="75"/>
        <v>60.398704861020846</v>
      </c>
      <c r="BO95" s="4">
        <f t="shared" si="76"/>
        <v>30.621723469018718</v>
      </c>
      <c r="BP95" s="4">
        <f t="shared" si="77"/>
        <v>14.839358685882488</v>
      </c>
      <c r="BQ95" s="4">
        <f t="shared" si="78"/>
        <v>10.039592589987807</v>
      </c>
      <c r="BR95" s="4">
        <f t="shared" si="79"/>
        <v>24.125127642405076</v>
      </c>
      <c r="BS95" s="4">
        <f t="shared" si="80"/>
        <v>58.783553409442504</v>
      </c>
      <c r="BT95" s="4">
        <f t="shared" si="81"/>
        <v>0.63680881069158157</v>
      </c>
      <c r="BU95" s="4">
        <f t="shared" si="82"/>
        <v>0.5551305315509818</v>
      </c>
      <c r="BV95" s="4" t="s">
        <v>59</v>
      </c>
      <c r="BW95" s="4" t="s">
        <v>59</v>
      </c>
      <c r="BX95">
        <f t="shared" si="83"/>
        <v>100</v>
      </c>
      <c r="BY95">
        <f t="shared" si="84"/>
        <v>100</v>
      </c>
      <c r="BZ95" t="s">
        <v>59</v>
      </c>
      <c r="CA95" t="s">
        <v>59</v>
      </c>
    </row>
    <row r="96" spans="1:79" x14ac:dyDescent="0.35">
      <c r="A96" s="5">
        <v>37469</v>
      </c>
      <c r="B96" s="18">
        <f>+'[1]Senda Inflación Total'!F580</f>
        <v>5.98</v>
      </c>
      <c r="C96" s="4">
        <f>+'[1]Senda Inflación Total'!D580</f>
        <v>48.87</v>
      </c>
      <c r="D96" s="10">
        <v>29304.102930000005</v>
      </c>
      <c r="E96" s="10">
        <v>1416.1290300000001</v>
      </c>
      <c r="F96" s="10">
        <v>7297.3329700000004</v>
      </c>
      <c r="G96" s="10">
        <v>470.01941999999997</v>
      </c>
      <c r="H96" s="10">
        <v>11577.498180000001</v>
      </c>
      <c r="I96" s="10">
        <v>2751.3057699999999</v>
      </c>
      <c r="J96" s="10">
        <v>319.02560999999997</v>
      </c>
      <c r="K96" s="10">
        <v>25.760740000000002</v>
      </c>
      <c r="L96" s="71">
        <f>+H96+(Titularizaciones!C8/1000)</f>
        <v>12033.734136769121</v>
      </c>
      <c r="M96" s="71">
        <f>+I96+((Titularizaciones!C8/1000)*Titularizaciones!M8)</f>
        <v>2752.5725272902</v>
      </c>
      <c r="N96" s="3">
        <f t="shared" si="87"/>
        <v>48497.959690000003</v>
      </c>
      <c r="O96" s="3">
        <f t="shared" si="88"/>
        <v>4663.2149599999993</v>
      </c>
      <c r="P96" s="74">
        <f t="shared" si="89"/>
        <v>48954.195646769127</v>
      </c>
      <c r="Q96" s="74">
        <f t="shared" si="90"/>
        <v>4664.4817172902003</v>
      </c>
      <c r="R96" s="74">
        <f t="shared" si="91"/>
        <v>48635.170036769123</v>
      </c>
      <c r="S96" s="74">
        <f t="shared" si="92"/>
        <v>4638.7209772902006</v>
      </c>
      <c r="V96" s="4">
        <f t="shared" si="99"/>
        <v>5.7328230550416208</v>
      </c>
      <c r="W96" s="4">
        <f t="shared" si="100"/>
        <v>-24.259981544652234</v>
      </c>
      <c r="X96" s="4">
        <f t="shared" si="101"/>
        <v>3.3649433941208571</v>
      </c>
      <c r="Y96" s="4">
        <f t="shared" si="102"/>
        <v>-27.453194657972659</v>
      </c>
      <c r="Z96" s="4">
        <f t="shared" si="103"/>
        <v>-9.1540055022996825</v>
      </c>
      <c r="AA96" s="4">
        <f t="shared" si="104"/>
        <v>4.4281757869922558</v>
      </c>
      <c r="AB96" s="4"/>
      <c r="AC96" s="4"/>
      <c r="AD96" s="4">
        <f t="shared" si="105"/>
        <v>-5.5740257369044173</v>
      </c>
      <c r="AE96" s="4">
        <f t="shared" si="106"/>
        <v>4.4762566489680182</v>
      </c>
      <c r="AF96" s="4">
        <f t="shared" si="107"/>
        <v>2.0599158324655491</v>
      </c>
      <c r="AG96" s="4">
        <f t="shared" si="108"/>
        <v>-9.491632266030976</v>
      </c>
      <c r="AH96" s="4">
        <f t="shared" si="109"/>
        <v>3.0200263947497206</v>
      </c>
      <c r="AI96" s="4">
        <f t="shared" si="110"/>
        <v>-9.4670457660230198</v>
      </c>
      <c r="AJ96" s="4">
        <f t="shared" si="111"/>
        <v>2.3486635763317025</v>
      </c>
      <c r="AK96" s="4">
        <f t="shared" si="112"/>
        <v>-9.9670361265401084</v>
      </c>
      <c r="AL96" s="4"/>
      <c r="AM96" s="4"/>
      <c r="AN96" s="4">
        <f t="shared" si="59"/>
        <v>-0.23322980275372629</v>
      </c>
      <c r="AO96" s="4">
        <f t="shared" si="60"/>
        <v>-28.533668187065715</v>
      </c>
      <c r="AP96" s="4">
        <f t="shared" si="61"/>
        <v>-2.4675000999048393</v>
      </c>
      <c r="AQ96" s="4">
        <f t="shared" si="62"/>
        <v>-31.546701885235578</v>
      </c>
      <c r="AR96" s="4">
        <f t="shared" si="63"/>
        <v>-14.280058031986869</v>
      </c>
      <c r="AS96" s="4">
        <f t="shared" si="64"/>
        <v>-1.4642613823436079</v>
      </c>
      <c r="AT96" s="4">
        <f t="shared" si="65"/>
        <v>-5.6425740705793714</v>
      </c>
      <c r="AU96" s="4">
        <f t="shared" si="66"/>
        <v>-5.6425740705793714</v>
      </c>
      <c r="AV96" s="4">
        <f t="shared" si="67"/>
        <v>-10.902081276565795</v>
      </c>
      <c r="AW96" s="4">
        <f t="shared" si="68"/>
        <v>-1.4188935186185887</v>
      </c>
      <c r="AX96" s="4">
        <f t="shared" si="93"/>
        <v>-3.6988905147522786</v>
      </c>
      <c r="AY96" s="4">
        <f t="shared" si="94"/>
        <v>-14.598633955492531</v>
      </c>
      <c r="AZ96" s="4">
        <f t="shared" si="95"/>
        <v>-2.7929549021044409</v>
      </c>
      <c r="BA96" s="4">
        <f t="shared" si="96"/>
        <v>-14.575434766958878</v>
      </c>
      <c r="BB96" s="4">
        <f t="shared" si="113"/>
        <v>-3.426435576210892</v>
      </c>
      <c r="BC96" s="4">
        <f t="shared" si="114"/>
        <v>-15.047212801038029</v>
      </c>
      <c r="BD96" s="4"/>
      <c r="BE96" s="4"/>
      <c r="BF96" s="4">
        <f t="shared" si="69"/>
        <v>4.8325281732144116</v>
      </c>
      <c r="BG96" s="4">
        <f t="shared" si="70"/>
        <v>6.4409753800777976</v>
      </c>
      <c r="BH96" s="4">
        <f t="shared" si="71"/>
        <v>23.764251371275101</v>
      </c>
      <c r="BI96" s="4">
        <f t="shared" si="98"/>
        <v>8.0748188209717728</v>
      </c>
      <c r="BJ96" s="4">
        <f t="shared" si="72"/>
        <v>22.873802063481726</v>
      </c>
      <c r="BK96" s="4">
        <f t="shared" si="73"/>
        <v>9.6152807041932675</v>
      </c>
      <c r="BL96" s="4">
        <f t="shared" si="74"/>
        <v>9.528257293709709</v>
      </c>
      <c r="BM96" s="4">
        <f t="shared" si="97"/>
        <v>9.5377912193649959</v>
      </c>
      <c r="BN96" s="4">
        <f t="shared" si="75"/>
        <v>60.423372688897544</v>
      </c>
      <c r="BO96" s="4">
        <f t="shared" si="76"/>
        <v>30.368083868044554</v>
      </c>
      <c r="BP96" s="4">
        <f t="shared" si="77"/>
        <v>15.046680348296523</v>
      </c>
      <c r="BQ96" s="4">
        <f t="shared" si="78"/>
        <v>10.07929988284306</v>
      </c>
      <c r="BR96" s="4">
        <f t="shared" si="79"/>
        <v>23.872134526903022</v>
      </c>
      <c r="BS96" s="4">
        <f t="shared" si="80"/>
        <v>59.000191790429504</v>
      </c>
      <c r="BT96" s="4">
        <f t="shared" si="81"/>
        <v>0.65781243590290917</v>
      </c>
      <c r="BU96" s="4">
        <f t="shared" si="82"/>
        <v>0.55242445868289991</v>
      </c>
      <c r="BV96" s="4" t="s">
        <v>59</v>
      </c>
      <c r="BW96" s="4" t="s">
        <v>59</v>
      </c>
      <c r="BX96">
        <f t="shared" si="83"/>
        <v>100</v>
      </c>
      <c r="BY96">
        <f t="shared" si="84"/>
        <v>100</v>
      </c>
      <c r="BZ96" t="s">
        <v>59</v>
      </c>
      <c r="CA96" t="s">
        <v>59</v>
      </c>
    </row>
    <row r="97" spans="1:79" x14ac:dyDescent="0.35">
      <c r="A97" s="5">
        <v>37500</v>
      </c>
      <c r="B97" s="18">
        <f>+'[1]Senda Inflación Total'!F581</f>
        <v>5.97</v>
      </c>
      <c r="C97" s="4">
        <f>+'[1]Senda Inflación Total'!D581</f>
        <v>49.04</v>
      </c>
      <c r="D97" s="10">
        <v>29949.261980000003</v>
      </c>
      <c r="E97" s="10">
        <v>1359.3842199999999</v>
      </c>
      <c r="F97" s="10">
        <v>7427.8241599999974</v>
      </c>
      <c r="G97" s="10">
        <v>493.66909999999871</v>
      </c>
      <c r="H97" s="10">
        <v>11501.742039999999</v>
      </c>
      <c r="I97" s="10">
        <v>2754.9877099999999</v>
      </c>
      <c r="J97" s="10">
        <v>328.50832000000003</v>
      </c>
      <c r="K97" s="10">
        <v>26.59422</v>
      </c>
      <c r="L97" s="71">
        <f>+H97+(Titularizaciones!C9/1000)</f>
        <v>11949.116872252849</v>
      </c>
      <c r="M97" s="71">
        <f>+I97+((Titularizaciones!C9/1000)*Titularizaciones!M9)</f>
        <v>2756.8897421516499</v>
      </c>
      <c r="N97" s="3">
        <f t="shared" si="87"/>
        <v>49207.336499999998</v>
      </c>
      <c r="O97" s="3">
        <f t="shared" si="88"/>
        <v>4634.6352499999985</v>
      </c>
      <c r="P97" s="74">
        <f t="shared" si="89"/>
        <v>49654.711332252846</v>
      </c>
      <c r="Q97" s="74">
        <f t="shared" si="90"/>
        <v>4636.5372821516485</v>
      </c>
      <c r="R97" s="74">
        <f t="shared" si="91"/>
        <v>49326.203012252852</v>
      </c>
      <c r="S97" s="74">
        <f t="shared" si="92"/>
        <v>4609.9430621516485</v>
      </c>
      <c r="V97" s="4">
        <f t="shared" si="99"/>
        <v>7.7849361771113621</v>
      </c>
      <c r="W97" s="4">
        <f t="shared" si="100"/>
        <v>-21.6224141049466</v>
      </c>
      <c r="X97" s="4">
        <f t="shared" si="101"/>
        <v>3.7987567686115398</v>
      </c>
      <c r="Y97" s="4">
        <f t="shared" si="102"/>
        <v>-24.298144130358452</v>
      </c>
      <c r="Z97" s="4">
        <f t="shared" si="103"/>
        <v>-9.2316351803663395</v>
      </c>
      <c r="AA97" s="4">
        <f t="shared" si="104"/>
        <v>1.4566204872124047</v>
      </c>
      <c r="AB97" s="4"/>
      <c r="AC97" s="4"/>
      <c r="AD97" s="4">
        <f t="shared" si="105"/>
        <v>-5.7010846043034178</v>
      </c>
      <c r="AE97" s="4">
        <f t="shared" si="106"/>
        <v>1.5266657195246722</v>
      </c>
      <c r="AF97" s="4">
        <f t="shared" si="107"/>
        <v>3.347127970179514</v>
      </c>
      <c r="AG97" s="4">
        <f t="shared" si="108"/>
        <v>-9.1597331582263308</v>
      </c>
      <c r="AH97" s="4">
        <f t="shared" si="109"/>
        <v>4.2867216838013036</v>
      </c>
      <c r="AI97" s="4">
        <f t="shared" si="110"/>
        <v>-9.1224527469582597</v>
      </c>
      <c r="AJ97" s="4">
        <f t="shared" si="111"/>
        <v>3.5967759602340834</v>
      </c>
      <c r="AK97" s="4">
        <f t="shared" si="112"/>
        <v>-9.6437075838407935</v>
      </c>
      <c r="AL97" s="4"/>
      <c r="AM97" s="4"/>
      <c r="AN97" s="4">
        <f t="shared" si="59"/>
        <v>1.7126886638778416</v>
      </c>
      <c r="AO97" s="4">
        <f t="shared" si="60"/>
        <v>-26.037948575018021</v>
      </c>
      <c r="AP97" s="4">
        <f t="shared" si="61"/>
        <v>-2.0489225548631254</v>
      </c>
      <c r="AQ97" s="4">
        <f t="shared" si="62"/>
        <v>-28.562936803206995</v>
      </c>
      <c r="AR97" s="4">
        <f t="shared" si="63"/>
        <v>-14.345225233902369</v>
      </c>
      <c r="AS97" s="4">
        <f t="shared" si="64"/>
        <v>-4.2591106094060649</v>
      </c>
      <c r="AT97" s="4">
        <f t="shared" si="65"/>
        <v>-5.6336699065773388</v>
      </c>
      <c r="AU97" s="4">
        <f t="shared" si="66"/>
        <v>-5.6336699065773388</v>
      </c>
      <c r="AV97" s="4">
        <f t="shared" si="67"/>
        <v>-11.013574223179603</v>
      </c>
      <c r="AW97" s="4">
        <f t="shared" si="68"/>
        <v>-4.1930114942675658</v>
      </c>
      <c r="AX97" s="4">
        <f t="shared" si="93"/>
        <v>-2.4751080775884731</v>
      </c>
      <c r="AY97" s="4">
        <f t="shared" si="94"/>
        <v>-14.277373934345889</v>
      </c>
      <c r="AZ97" s="4">
        <f t="shared" si="95"/>
        <v>-1.588447972255068</v>
      </c>
      <c r="BA97" s="4">
        <f t="shared" si="96"/>
        <v>-14.242193778388483</v>
      </c>
      <c r="BB97" s="4">
        <f t="shared" si="113"/>
        <v>-2.2395244312219802</v>
      </c>
      <c r="BC97" s="4">
        <f t="shared" si="114"/>
        <v>-14.734082838388971</v>
      </c>
      <c r="BD97" s="4"/>
      <c r="BE97" s="4"/>
      <c r="BF97" s="4">
        <f t="shared" si="69"/>
        <v>4.5389573235821015</v>
      </c>
      <c r="BG97" s="4">
        <f t="shared" si="70"/>
        <v>6.6462141451662866</v>
      </c>
      <c r="BH97" s="4">
        <f t="shared" si="71"/>
        <v>23.952786459815265</v>
      </c>
      <c r="BI97" s="4">
        <f t="shared" si="98"/>
        <v>8.095447932642923</v>
      </c>
      <c r="BJ97" s="4">
        <f t="shared" si="72"/>
        <v>23.071912105516752</v>
      </c>
      <c r="BK97" s="4">
        <f t="shared" si="73"/>
        <v>9.4185858850539468</v>
      </c>
      <c r="BL97" s="4">
        <f t="shared" si="74"/>
        <v>9.3375576209221052</v>
      </c>
      <c r="BM97" s="4">
        <f t="shared" si="97"/>
        <v>9.3458299658834836</v>
      </c>
      <c r="BN97" s="4">
        <f t="shared" si="75"/>
        <v>60.863408000146492</v>
      </c>
      <c r="BO97" s="4">
        <f t="shared" si="76"/>
        <v>29.330986079217354</v>
      </c>
      <c r="BP97" s="4">
        <f t="shared" si="77"/>
        <v>15.094952680480883</v>
      </c>
      <c r="BQ97" s="4">
        <f t="shared" si="78"/>
        <v>10.651735754178256</v>
      </c>
      <c r="BR97" s="4">
        <f t="shared" si="79"/>
        <v>23.374039031761047</v>
      </c>
      <c r="BS97" s="4">
        <f t="shared" si="80"/>
        <v>59.443463431129793</v>
      </c>
      <c r="BT97" s="4">
        <f t="shared" si="81"/>
        <v>0.66760028761158419</v>
      </c>
      <c r="BU97" s="4">
        <f t="shared" si="82"/>
        <v>0.57381473547459871</v>
      </c>
      <c r="BV97" s="4" t="s">
        <v>59</v>
      </c>
      <c r="BW97" s="4" t="s">
        <v>59</v>
      </c>
      <c r="BX97">
        <f t="shared" si="83"/>
        <v>100</v>
      </c>
      <c r="BY97">
        <f t="shared" si="84"/>
        <v>100</v>
      </c>
      <c r="BZ97" t="s">
        <v>59</v>
      </c>
      <c r="CA97" t="s">
        <v>59</v>
      </c>
    </row>
    <row r="98" spans="1:79" x14ac:dyDescent="0.35">
      <c r="A98" s="5">
        <v>37530</v>
      </c>
      <c r="B98" s="18">
        <f>+'[1]Senda Inflación Total'!F582</f>
        <v>6.37</v>
      </c>
      <c r="C98" s="4">
        <f>+'[1]Senda Inflación Total'!D582</f>
        <v>49.32</v>
      </c>
      <c r="D98" s="10">
        <v>30056.181430000001</v>
      </c>
      <c r="E98" s="10">
        <v>1334.0336200000002</v>
      </c>
      <c r="F98" s="10">
        <v>7581.20712</v>
      </c>
      <c r="G98" s="10">
        <v>492.64047999999997</v>
      </c>
      <c r="H98" s="10">
        <v>11416.236379999997</v>
      </c>
      <c r="I98" s="10">
        <v>2733.1098700000002</v>
      </c>
      <c r="J98" s="10">
        <v>347.14332999999999</v>
      </c>
      <c r="K98" s="10">
        <v>28.072380000000003</v>
      </c>
      <c r="L98" s="71">
        <f>+H98+(Titularizaciones!C10/1000)</f>
        <v>11856.026076243757</v>
      </c>
      <c r="M98" s="71">
        <f>+I98+((Titularizaciones!C10/1000)*Titularizaciones!M10)</f>
        <v>2735.4803563441501</v>
      </c>
      <c r="N98" s="3">
        <f t="shared" si="87"/>
        <v>49400.768259999997</v>
      </c>
      <c r="O98" s="3">
        <f t="shared" si="88"/>
        <v>4587.85635</v>
      </c>
      <c r="P98" s="74">
        <f t="shared" si="89"/>
        <v>49840.557956243763</v>
      </c>
      <c r="Q98" s="74">
        <f t="shared" si="90"/>
        <v>4590.2268363441508</v>
      </c>
      <c r="R98" s="74">
        <f t="shared" si="91"/>
        <v>49493.414626243757</v>
      </c>
      <c r="S98" s="74">
        <f t="shared" si="92"/>
        <v>4562.1544563441503</v>
      </c>
      <c r="V98" s="4">
        <f t="shared" si="99"/>
        <v>7.9648594148340663</v>
      </c>
      <c r="W98" s="4">
        <f t="shared" si="100"/>
        <v>-21.286161385571262</v>
      </c>
      <c r="X98" s="4">
        <f t="shared" si="101"/>
        <v>3.8697929767992747</v>
      </c>
      <c r="Y98" s="4">
        <f t="shared" si="102"/>
        <v>-26.089865118636055</v>
      </c>
      <c r="Z98" s="4">
        <f t="shared" si="103"/>
        <v>-9.0545002279262832</v>
      </c>
      <c r="AA98" s="4">
        <f t="shared" si="104"/>
        <v>2.0856774494789221</v>
      </c>
      <c r="AB98" s="4"/>
      <c r="AC98" s="4"/>
      <c r="AD98" s="4">
        <f t="shared" si="105"/>
        <v>-5.5509906308783883</v>
      </c>
      <c r="AE98" s="4">
        <f t="shared" si="106"/>
        <v>2.1742186043675531</v>
      </c>
      <c r="AF98" s="4">
        <f t="shared" si="107"/>
        <v>3.5862940098963918</v>
      </c>
      <c r="AG98" s="4">
        <f t="shared" si="108"/>
        <v>-8.9458048308041214</v>
      </c>
      <c r="AH98" s="4">
        <f t="shared" si="109"/>
        <v>4.5084696436408649</v>
      </c>
      <c r="AI98" s="4">
        <f t="shared" si="110"/>
        <v>-8.8987582997534673</v>
      </c>
      <c r="AJ98" s="4">
        <f t="shared" si="111"/>
        <v>3.780560092605171</v>
      </c>
      <c r="AK98" s="4">
        <f t="shared" si="112"/>
        <v>-9.4559047691244871</v>
      </c>
      <c r="AL98" s="4"/>
      <c r="AM98" s="4"/>
      <c r="AN98" s="4">
        <f t="shared" si="59"/>
        <v>1.4993507707380331</v>
      </c>
      <c r="AO98" s="4">
        <f t="shared" si="60"/>
        <v>-25.999963698008159</v>
      </c>
      <c r="AP98" s="4">
        <f t="shared" si="61"/>
        <v>-2.3504813605346726</v>
      </c>
      <c r="AQ98" s="4">
        <f t="shared" si="62"/>
        <v>-30.515996163049792</v>
      </c>
      <c r="AR98" s="4">
        <f t="shared" si="63"/>
        <v>-14.500799311766755</v>
      </c>
      <c r="AS98" s="4">
        <f t="shared" si="64"/>
        <v>-4.0277545835490116</v>
      </c>
      <c r="AT98" s="4">
        <f t="shared" si="65"/>
        <v>-5.9885306007332986</v>
      </c>
      <c r="AU98" s="4">
        <f t="shared" si="66"/>
        <v>-5.9885306007332986</v>
      </c>
      <c r="AV98" s="4">
        <f t="shared" si="67"/>
        <v>-11.207098459037695</v>
      </c>
      <c r="AW98" s="4">
        <f t="shared" si="68"/>
        <v>-3.9445157428151418</v>
      </c>
      <c r="AX98" s="4">
        <f t="shared" si="93"/>
        <v>-2.6170029050518195</v>
      </c>
      <c r="AY98" s="4">
        <f t="shared" si="94"/>
        <v>-14.398613171762833</v>
      </c>
      <c r="AZ98" s="4">
        <f t="shared" si="95"/>
        <v>-1.7500520413266258</v>
      </c>
      <c r="BA98" s="4">
        <f t="shared" si="96"/>
        <v>-14.354384036620729</v>
      </c>
      <c r="BB98" s="4">
        <f t="shared" si="113"/>
        <v>-2.4343705061529022</v>
      </c>
      <c r="BC98" s="4">
        <f t="shared" si="114"/>
        <v>-14.878165619182568</v>
      </c>
      <c r="BD98" s="4"/>
      <c r="BE98" s="4"/>
      <c r="BF98" s="4">
        <f t="shared" si="69"/>
        <v>4.4384667530269173</v>
      </c>
      <c r="BG98" s="4">
        <f t="shared" si="70"/>
        <v>6.4981799362843411</v>
      </c>
      <c r="BH98" s="4">
        <f t="shared" si="71"/>
        <v>23.940550799982656</v>
      </c>
      <c r="BI98" s="4">
        <f t="shared" si="98"/>
        <v>8.0866828119670338</v>
      </c>
      <c r="BJ98" s="4">
        <f t="shared" si="72"/>
        <v>23.072489371673253</v>
      </c>
      <c r="BK98" s="4">
        <f t="shared" si="73"/>
        <v>9.2870141732488118</v>
      </c>
      <c r="BL98" s="4">
        <f t="shared" si="74"/>
        <v>9.2098223305887199</v>
      </c>
      <c r="BM98" s="4">
        <f t="shared" si="97"/>
        <v>9.217699952197437</v>
      </c>
      <c r="BN98" s="4">
        <f t="shared" si="75"/>
        <v>60.841526333784998</v>
      </c>
      <c r="BO98" s="4">
        <f t="shared" si="76"/>
        <v>29.077493239299006</v>
      </c>
      <c r="BP98" s="4">
        <f t="shared" si="77"/>
        <v>15.34633445394924</v>
      </c>
      <c r="BQ98" s="4">
        <f t="shared" si="78"/>
        <v>10.737922951750658</v>
      </c>
      <c r="BR98" s="4">
        <f t="shared" si="79"/>
        <v>23.109430849163068</v>
      </c>
      <c r="BS98" s="4">
        <f t="shared" si="80"/>
        <v>59.572699350100621</v>
      </c>
      <c r="BT98" s="4">
        <f t="shared" si="81"/>
        <v>0.70270836310269158</v>
      </c>
      <c r="BU98" s="4">
        <f t="shared" si="82"/>
        <v>0.61188445884971976</v>
      </c>
      <c r="BV98" s="4" t="s">
        <v>59</v>
      </c>
      <c r="BW98" s="4" t="s">
        <v>59</v>
      </c>
      <c r="BX98">
        <f t="shared" si="83"/>
        <v>100</v>
      </c>
      <c r="BY98">
        <f t="shared" si="84"/>
        <v>100</v>
      </c>
      <c r="BZ98" t="s">
        <v>59</v>
      </c>
      <c r="CA98" t="s">
        <v>59</v>
      </c>
    </row>
    <row r="99" spans="1:79" x14ac:dyDescent="0.35">
      <c r="A99" s="5">
        <v>37561</v>
      </c>
      <c r="B99" s="18">
        <f>+'[1]Senda Inflación Total'!F583</f>
        <v>7.07</v>
      </c>
      <c r="C99" s="4">
        <f>+'[1]Senda Inflación Total'!D583</f>
        <v>49.7</v>
      </c>
      <c r="D99" s="10">
        <v>30688.430589999996</v>
      </c>
      <c r="E99" s="10">
        <v>1340.91452</v>
      </c>
      <c r="F99" s="10">
        <v>7735.1655300000002</v>
      </c>
      <c r="G99" s="10">
        <v>518.36837000000003</v>
      </c>
      <c r="H99" s="10">
        <v>10809.748629999998</v>
      </c>
      <c r="I99" s="10">
        <v>2733.8788999999997</v>
      </c>
      <c r="J99" s="10">
        <v>354.47462000000002</v>
      </c>
      <c r="K99" s="10">
        <v>28.842190000000059</v>
      </c>
      <c r="L99" s="71">
        <f>+H99+(Titularizaciones!C11/1000)</f>
        <v>11804.125036847208</v>
      </c>
      <c r="M99" s="71">
        <f>+I99+((Titularizaciones!C11/1000)*Titularizaciones!M11)</f>
        <v>2736.7521697962397</v>
      </c>
      <c r="N99" s="3">
        <f t="shared" si="87"/>
        <v>49587.81936999999</v>
      </c>
      <c r="O99" s="3">
        <f t="shared" si="88"/>
        <v>4622.0039800000004</v>
      </c>
      <c r="P99" s="74">
        <f t="shared" si="89"/>
        <v>50582.195776847206</v>
      </c>
      <c r="Q99" s="74">
        <f t="shared" si="90"/>
        <v>4624.87724979624</v>
      </c>
      <c r="R99" s="74">
        <f t="shared" si="91"/>
        <v>50227.721156847205</v>
      </c>
      <c r="S99" s="74">
        <f t="shared" si="92"/>
        <v>4596.0350597962397</v>
      </c>
      <c r="V99" s="4">
        <f t="shared" si="99"/>
        <v>9.6464231902984068</v>
      </c>
      <c r="W99" s="4">
        <f t="shared" si="100"/>
        <v>-18.203072542127146</v>
      </c>
      <c r="X99" s="4">
        <f t="shared" si="101"/>
        <v>4.0589916647114421</v>
      </c>
      <c r="Y99" s="4">
        <f t="shared" si="102"/>
        <v>-17.63533099333911</v>
      </c>
      <c r="Z99" s="4">
        <f t="shared" si="103"/>
        <v>-13.485402827293967</v>
      </c>
      <c r="AA99" s="4">
        <f t="shared" si="104"/>
        <v>0.28470232013981445</v>
      </c>
      <c r="AB99" s="4"/>
      <c r="AC99" s="4"/>
      <c r="AD99" s="4">
        <f t="shared" si="105"/>
        <v>-5.5270240322794422</v>
      </c>
      <c r="AE99" s="4">
        <f t="shared" si="106"/>
        <v>0.39010018769035071</v>
      </c>
      <c r="AF99" s="4">
        <f t="shared" si="107"/>
        <v>3.487570047407587</v>
      </c>
      <c r="AG99" s="4">
        <f t="shared" si="108"/>
        <v>-7.4636203807488641</v>
      </c>
      <c r="AH99" s="4">
        <f t="shared" si="109"/>
        <v>5.5627893122286451</v>
      </c>
      <c r="AI99" s="4">
        <f t="shared" si="110"/>
        <v>-7.4060951198958236</v>
      </c>
      <c r="AJ99" s="4">
        <f t="shared" si="111"/>
        <v>4.8230165709922943</v>
      </c>
      <c r="AK99" s="4">
        <f t="shared" si="112"/>
        <v>-7.9835398504584703</v>
      </c>
      <c r="AL99" s="4"/>
      <c r="AM99" s="4"/>
      <c r="AN99" s="4">
        <f t="shared" si="59"/>
        <v>2.4062979268687741</v>
      </c>
      <c r="AO99" s="4">
        <f t="shared" si="60"/>
        <v>-23.604251930631492</v>
      </c>
      <c r="AP99" s="4">
        <f t="shared" si="61"/>
        <v>-2.8121867332479269</v>
      </c>
      <c r="AQ99" s="4">
        <f t="shared" si="62"/>
        <v>-23.073999246604188</v>
      </c>
      <c r="AR99" s="4">
        <f t="shared" si="63"/>
        <v>-19.19809734500231</v>
      </c>
      <c r="AS99" s="4">
        <f t="shared" si="64"/>
        <v>-6.3372538338098252</v>
      </c>
      <c r="AT99" s="4">
        <f t="shared" si="65"/>
        <v>-6.6031568132997052</v>
      </c>
      <c r="AU99" s="4">
        <f t="shared" si="66"/>
        <v>-6.6031568132997052</v>
      </c>
      <c r="AV99" s="4">
        <f t="shared" si="67"/>
        <v>-11.765222781618974</v>
      </c>
      <c r="AW99" s="4">
        <f t="shared" si="68"/>
        <v>-6.2388155527315377</v>
      </c>
      <c r="AX99" s="4">
        <f t="shared" si="93"/>
        <v>-3.3458764850961273</v>
      </c>
      <c r="AY99" s="4">
        <f t="shared" si="94"/>
        <v>-13.573942636358325</v>
      </c>
      <c r="AZ99" s="4">
        <f t="shared" si="95"/>
        <v>-1.4076872025510028</v>
      </c>
      <c r="BA99" s="4">
        <f t="shared" si="96"/>
        <v>-13.520215858686683</v>
      </c>
      <c r="BB99" s="4">
        <f t="shared" si="113"/>
        <v>-2.0986115896214699</v>
      </c>
      <c r="BC99" s="4">
        <f t="shared" si="114"/>
        <v>-14.05953100818013</v>
      </c>
      <c r="BD99" s="4"/>
      <c r="BE99" s="4"/>
      <c r="BF99" s="4">
        <f t="shared" si="69"/>
        <v>4.3694463816502394</v>
      </c>
      <c r="BG99" s="4">
        <f t="shared" si="70"/>
        <v>6.7014515460537272</v>
      </c>
      <c r="BH99" s="4">
        <f t="shared" si="71"/>
        <v>25.290864696083133</v>
      </c>
      <c r="BI99" s="4">
        <f t="shared" si="98"/>
        <v>8.1366022763491674</v>
      </c>
      <c r="BJ99" s="4">
        <f t="shared" si="72"/>
        <v>23.184710101369831</v>
      </c>
      <c r="BK99" s="4">
        <f t="shared" si="73"/>
        <v>9.3208453985703077</v>
      </c>
      <c r="BL99" s="4">
        <f t="shared" si="74"/>
        <v>9.143290793859066</v>
      </c>
      <c r="BM99" s="4">
        <f t="shared" si="97"/>
        <v>9.1503953473105035</v>
      </c>
      <c r="BN99" s="4">
        <f t="shared" si="75"/>
        <v>61.887033912538023</v>
      </c>
      <c r="BO99" s="4">
        <f t="shared" si="76"/>
        <v>29.011539708799646</v>
      </c>
      <c r="BP99" s="4">
        <f t="shared" si="77"/>
        <v>15.598922534350601</v>
      </c>
      <c r="BQ99" s="4">
        <f t="shared" si="78"/>
        <v>11.215229849282821</v>
      </c>
      <c r="BR99" s="4">
        <f t="shared" si="79"/>
        <v>21.799201431591406</v>
      </c>
      <c r="BS99" s="4">
        <f t="shared" si="80"/>
        <v>59.149211290813284</v>
      </c>
      <c r="BT99" s="4">
        <f t="shared" si="81"/>
        <v>0.71484212151997295</v>
      </c>
      <c r="BU99" s="4">
        <f t="shared" si="82"/>
        <v>0.62401915110423711</v>
      </c>
      <c r="BV99" s="4" t="s">
        <v>59</v>
      </c>
      <c r="BW99" s="4" t="s">
        <v>59</v>
      </c>
      <c r="BX99">
        <f t="shared" si="83"/>
        <v>100</v>
      </c>
      <c r="BY99">
        <f t="shared" si="84"/>
        <v>100</v>
      </c>
      <c r="BZ99" t="s">
        <v>59</v>
      </c>
      <c r="CA99" t="s">
        <v>59</v>
      </c>
    </row>
    <row r="100" spans="1:79" x14ac:dyDescent="0.35">
      <c r="A100" s="5">
        <v>37591</v>
      </c>
      <c r="B100" s="18">
        <f>+'[1]Senda Inflación Total'!F584</f>
        <v>6.99</v>
      </c>
      <c r="C100" s="4">
        <f>+'[1]Senda Inflación Total'!D584</f>
        <v>49.83</v>
      </c>
      <c r="D100" s="10">
        <v>31072.241369999996</v>
      </c>
      <c r="E100" s="10">
        <v>1211.1286399999999</v>
      </c>
      <c r="F100" s="15">
        <v>7854.7573199999997</v>
      </c>
      <c r="G100" s="15">
        <v>461.49054999999998</v>
      </c>
      <c r="H100" s="10">
        <v>10914.860949999998</v>
      </c>
      <c r="I100" s="10">
        <v>2688.06819</v>
      </c>
      <c r="J100" s="10">
        <v>389.71330999999998</v>
      </c>
      <c r="K100" s="10">
        <v>25.561880000000002</v>
      </c>
      <c r="L100" s="71">
        <f>+H100+(Titularizaciones!C12/1000)</f>
        <v>11895.701314890939</v>
      </c>
      <c r="M100" s="71">
        <f>+I100+((Titularizaciones!C12/1000)*Titularizaciones!M12)</f>
        <v>2691.06820466109</v>
      </c>
      <c r="N100" s="3">
        <f t="shared" si="87"/>
        <v>50231.572949999994</v>
      </c>
      <c r="O100" s="3">
        <f t="shared" si="88"/>
        <v>4386.2492599999996</v>
      </c>
      <c r="P100" s="74">
        <f t="shared" si="89"/>
        <v>51212.413314890931</v>
      </c>
      <c r="Q100" s="74">
        <f t="shared" si="90"/>
        <v>4389.2492746610897</v>
      </c>
      <c r="R100" s="74">
        <f t="shared" si="91"/>
        <v>50822.700004890932</v>
      </c>
      <c r="S100" s="74">
        <f t="shared" si="92"/>
        <v>4363.6873946610904</v>
      </c>
      <c r="V100" s="4">
        <f t="shared" si="99"/>
        <v>11.650694943586657</v>
      </c>
      <c r="W100" s="4">
        <f t="shared" si="100"/>
        <v>-15.102701851679086</v>
      </c>
      <c r="X100" s="4">
        <f t="shared" si="101"/>
        <v>5.3160686230617813</v>
      </c>
      <c r="Y100" s="4">
        <f t="shared" si="102"/>
        <v>-16.612941293260576</v>
      </c>
      <c r="Z100" s="4">
        <f t="shared" si="103"/>
        <v>-12.010046815201576</v>
      </c>
      <c r="AA100" s="4">
        <f t="shared" si="104"/>
        <v>1.0692756587118879</v>
      </c>
      <c r="AB100" s="4"/>
      <c r="AC100" s="4"/>
      <c r="AD100" s="4">
        <f t="shared" si="105"/>
        <v>-4.1030200391514029</v>
      </c>
      <c r="AE100" s="4">
        <f t="shared" si="106"/>
        <v>1.1820738793410612</v>
      </c>
      <c r="AF100" s="4">
        <f t="shared" si="107"/>
        <v>5.3231650744459245</v>
      </c>
      <c r="AG100" s="4">
        <f t="shared" si="108"/>
        <v>-5.4614754795595104</v>
      </c>
      <c r="AH100" s="4">
        <f t="shared" si="109"/>
        <v>7.3797443451352365</v>
      </c>
      <c r="AI100" s="4">
        <f t="shared" si="110"/>
        <v>-5.396815004792245</v>
      </c>
      <c r="AJ100" s="4">
        <f t="shared" si="111"/>
        <v>6.5626120741292056</v>
      </c>
      <c r="AK100" s="4">
        <f t="shared" si="112"/>
        <v>-5.9477600778883613</v>
      </c>
      <c r="AL100" s="4"/>
      <c r="AM100" s="4"/>
      <c r="AN100" s="4">
        <f t="shared" si="59"/>
        <v>4.3561967880985577</v>
      </c>
      <c r="AO100" s="4">
        <f t="shared" si="60"/>
        <v>-20.649314750611353</v>
      </c>
      <c r="AP100" s="4">
        <f t="shared" si="61"/>
        <v>-1.5645680689206785</v>
      </c>
      <c r="AQ100" s="4">
        <f t="shared" si="62"/>
        <v>-22.060885403552277</v>
      </c>
      <c r="AR100" s="4">
        <f t="shared" si="63"/>
        <v>-17.758712791103463</v>
      </c>
      <c r="AS100" s="4">
        <f t="shared" si="64"/>
        <v>-5.5339044221778835</v>
      </c>
      <c r="AT100" s="4">
        <f t="shared" si="65"/>
        <v>-6.533320871109467</v>
      </c>
      <c r="AU100" s="4">
        <f t="shared" si="66"/>
        <v>-6.533320871109467</v>
      </c>
      <c r="AV100" s="4">
        <f t="shared" si="67"/>
        <v>-10.368277445697188</v>
      </c>
      <c r="AW100" s="4">
        <f t="shared" si="68"/>
        <v>-5.4284756712393119</v>
      </c>
      <c r="AX100" s="4">
        <f t="shared" si="93"/>
        <v>-1.5579352514759108</v>
      </c>
      <c r="AY100" s="4">
        <f t="shared" si="94"/>
        <v>-11.637980633292372</v>
      </c>
      <c r="AZ100" s="4">
        <f t="shared" si="95"/>
        <v>0.36428109649054363</v>
      </c>
      <c r="BA100" s="4">
        <f t="shared" si="96"/>
        <v>-11.577544634818437</v>
      </c>
      <c r="BB100" s="4">
        <f t="shared" si="113"/>
        <v>-0.39946530130929148</v>
      </c>
      <c r="BC100" s="4">
        <f t="shared" si="114"/>
        <v>-12.092494698465629</v>
      </c>
      <c r="BD100" s="4"/>
      <c r="BE100" s="4"/>
      <c r="BF100" s="4">
        <f t="shared" si="69"/>
        <v>3.8977833159127528</v>
      </c>
      <c r="BG100" s="4">
        <f t="shared" si="70"/>
        <v>5.8752999131486856</v>
      </c>
      <c r="BH100" s="4">
        <f t="shared" si="71"/>
        <v>24.627599035056882</v>
      </c>
      <c r="BI100" s="4">
        <f t="shared" si="98"/>
        <v>6.5591498530034817</v>
      </c>
      <c r="BJ100" s="4">
        <f t="shared" si="72"/>
        <v>22.622190431869985</v>
      </c>
      <c r="BK100" s="4">
        <f t="shared" si="73"/>
        <v>8.7320563589876592</v>
      </c>
      <c r="BL100" s="4">
        <f t="shared" si="74"/>
        <v>8.570674550470434</v>
      </c>
      <c r="BM100" s="4">
        <f t="shared" si="97"/>
        <v>8.5860991136660392</v>
      </c>
      <c r="BN100" s="4">
        <f t="shared" si="75"/>
        <v>61.857989995513371</v>
      </c>
      <c r="BO100" s="4">
        <f t="shared" si="76"/>
        <v>27.611942874400164</v>
      </c>
      <c r="BP100" s="4">
        <f t="shared" si="77"/>
        <v>15.637092089110064</v>
      </c>
      <c r="BQ100" s="4">
        <f t="shared" si="78"/>
        <v>10.521302430496164</v>
      </c>
      <c r="BR100" s="4">
        <f t="shared" si="79"/>
        <v>21.729084535864608</v>
      </c>
      <c r="BS100" s="4">
        <f t="shared" si="80"/>
        <v>61.283981613028537</v>
      </c>
      <c r="BT100" s="4">
        <f t="shared" si="81"/>
        <v>0.77583337951195896</v>
      </c>
      <c r="BU100" s="4">
        <f t="shared" si="82"/>
        <v>0.58277308207513967</v>
      </c>
      <c r="BV100" s="4" t="s">
        <v>59</v>
      </c>
      <c r="BW100" s="4" t="s">
        <v>59</v>
      </c>
      <c r="BX100">
        <f t="shared" si="83"/>
        <v>100</v>
      </c>
      <c r="BY100">
        <f t="shared" si="84"/>
        <v>100</v>
      </c>
      <c r="BZ100" t="s">
        <v>59</v>
      </c>
      <c r="CA100" t="s">
        <v>59</v>
      </c>
    </row>
    <row r="101" spans="1:79" x14ac:dyDescent="0.35">
      <c r="A101" s="5">
        <v>37622</v>
      </c>
      <c r="B101" s="18">
        <f>+'[1]Senda Inflación Total'!F585</f>
        <v>7.39</v>
      </c>
      <c r="C101" s="4">
        <f>+'[1]Senda Inflación Total'!D585</f>
        <v>50.42</v>
      </c>
      <c r="D101" s="11">
        <f>'[2]Ene-03'!$D$606/1000</f>
        <v>31095.590029999996</v>
      </c>
      <c r="E101" s="11">
        <f>'[2]Ene-03'!$D$607/1000</f>
        <v>1199.6672599999999</v>
      </c>
      <c r="F101" s="11">
        <f>'[2]Ene-03'!$D$617/1000</f>
        <v>8015.7309800000003</v>
      </c>
      <c r="G101" s="11">
        <f>'[2]Ene-03'!$D$618/1000</f>
        <v>488.4375</v>
      </c>
      <c r="H101" s="11">
        <f>'[2]Ene-03'!$D$630/1000</f>
        <v>10891.15229</v>
      </c>
      <c r="I101" s="11">
        <f>'[2]Ene-03'!$D$631/1000</f>
        <v>2688.53413</v>
      </c>
      <c r="J101" s="10">
        <f>'[2]Ene-03'!$D$641/1000</f>
        <v>406.03595000000001</v>
      </c>
      <c r="K101" s="10">
        <f>'[2]Ene-03'!$D$642/1000</f>
        <v>26.443330000000003</v>
      </c>
      <c r="L101" s="71">
        <f>+H101+(Titularizaciones!C13/1000)</f>
        <v>11857.932626775581</v>
      </c>
      <c r="M101" s="71">
        <f>+I101+((Titularizaciones!C13/1000)*Titularizaciones!M13)</f>
        <v>2692.5889726740602</v>
      </c>
      <c r="N101" s="3">
        <f t="shared" si="87"/>
        <v>50408.509249999996</v>
      </c>
      <c r="O101" s="3">
        <f t="shared" si="88"/>
        <v>4403.0822200000002</v>
      </c>
      <c r="P101" s="74">
        <f t="shared" si="89"/>
        <v>51375.289586775572</v>
      </c>
      <c r="Q101" s="74">
        <f t="shared" si="90"/>
        <v>4407.13706267406</v>
      </c>
      <c r="R101" s="74">
        <f t="shared" si="91"/>
        <v>50969.253636775582</v>
      </c>
      <c r="S101" s="74">
        <f t="shared" si="92"/>
        <v>4380.6937326740599</v>
      </c>
      <c r="V101" s="4">
        <f t="shared" si="99"/>
        <v>11.23020343614607</v>
      </c>
      <c r="W101" s="4">
        <f t="shared" si="100"/>
        <v>-33.157019877316912</v>
      </c>
      <c r="X101" s="4">
        <f t="shared" si="101"/>
        <v>19.525061547109217</v>
      </c>
      <c r="Y101" s="4">
        <f t="shared" si="102"/>
        <v>-7.2200543993692889</v>
      </c>
      <c r="Z101" s="4">
        <f t="shared" si="103"/>
        <v>-10.422778169349471</v>
      </c>
      <c r="AA101" s="4">
        <f t="shared" si="104"/>
        <v>0.1625738831175596</v>
      </c>
      <c r="AB101" s="4">
        <f t="shared" ref="AB101:AB164" si="115">+J101/J89*100-100</f>
        <v>54.773992800215922</v>
      </c>
      <c r="AC101" s="4">
        <f t="shared" ref="AC101:AC164" si="116">+K101/K89*100-100</f>
        <v>10.471311364119657</v>
      </c>
      <c r="AD101" s="4">
        <f t="shared" si="105"/>
        <v>-2.4712323289361677</v>
      </c>
      <c r="AE101" s="4">
        <f t="shared" si="106"/>
        <v>0.31363890936847838</v>
      </c>
      <c r="AF101" s="4">
        <f t="shared" si="107"/>
        <v>7.0628031738799706</v>
      </c>
      <c r="AG101" s="4">
        <f t="shared" si="108"/>
        <v>-12.451543291402373</v>
      </c>
      <c r="AH101" s="4">
        <f t="shared" si="109"/>
        <v>9.1161511988184571</v>
      </c>
      <c r="AI101" s="4">
        <f t="shared" si="110"/>
        <v>-12.370919037624489</v>
      </c>
      <c r="AJ101" s="4">
        <f t="shared" si="111"/>
        <v>8.8603260505441597</v>
      </c>
      <c r="AK101" s="4">
        <f t="shared" si="112"/>
        <v>-12.480155791937506</v>
      </c>
      <c r="AL101" s="4"/>
      <c r="AM101" s="4"/>
      <c r="AN101" s="4">
        <f t="shared" si="59"/>
        <v>3.5759413689785475</v>
      </c>
      <c r="AO101" s="4">
        <f t="shared" si="60"/>
        <v>-37.756792883245105</v>
      </c>
      <c r="AP101" s="4">
        <f t="shared" si="61"/>
        <v>11.299992128791516</v>
      </c>
      <c r="AQ101" s="4">
        <f t="shared" si="62"/>
        <v>-13.60466933547751</v>
      </c>
      <c r="AR101" s="4">
        <f t="shared" si="63"/>
        <v>-16.58699894715474</v>
      </c>
      <c r="AS101" s="4">
        <f t="shared" si="64"/>
        <v>-6.7300736724857586</v>
      </c>
      <c r="AT101" s="4">
        <f t="shared" si="65"/>
        <v>44.123282242495492</v>
      </c>
      <c r="AU101" s="4">
        <f t="shared" si="66"/>
        <v>2.8692721520808533</v>
      </c>
      <c r="AV101" s="4">
        <f t="shared" si="67"/>
        <v>-9.1826355609797616</v>
      </c>
      <c r="AW101" s="4">
        <f t="shared" si="68"/>
        <v>-6.5894041257393781</v>
      </c>
      <c r="AX101" s="4">
        <f t="shared" si="93"/>
        <v>-0.30468090708635032</v>
      </c>
      <c r="AY101" s="4">
        <f t="shared" si="94"/>
        <v>-18.476155406837108</v>
      </c>
      <c r="AZ101" s="4">
        <f t="shared" si="95"/>
        <v>1.6073667928284294</v>
      </c>
      <c r="BA101" s="4">
        <f t="shared" si="96"/>
        <v>-18.401079278912832</v>
      </c>
      <c r="BB101" s="4">
        <f t="shared" si="113"/>
        <v>1.369146150055073</v>
      </c>
      <c r="BC101" s="4">
        <f t="shared" si="114"/>
        <v>-18.502798949564678</v>
      </c>
      <c r="BD101" s="4"/>
      <c r="BE101" s="4"/>
      <c r="BF101" s="4">
        <f t="shared" si="69"/>
        <v>3.8579980596689136</v>
      </c>
      <c r="BG101" s="4">
        <f t="shared" si="70"/>
        <v>6.093486685352806</v>
      </c>
      <c r="BH101" s="4">
        <f t="shared" si="71"/>
        <v>24.685488352490935</v>
      </c>
      <c r="BI101" s="4">
        <f t="shared" si="98"/>
        <v>6.5125588017514229</v>
      </c>
      <c r="BJ101" s="4">
        <f t="shared" si="72"/>
        <v>22.707069245731002</v>
      </c>
      <c r="BK101" s="4">
        <f t="shared" si="73"/>
        <v>8.734799512048653</v>
      </c>
      <c r="BL101" s="4">
        <f t="shared" si="74"/>
        <v>8.5783206248018775</v>
      </c>
      <c r="BM101" s="4">
        <f t="shared" si="97"/>
        <v>8.5947770863830755</v>
      </c>
      <c r="BN101" s="4">
        <f t="shared" si="75"/>
        <v>61.687184351717363</v>
      </c>
      <c r="BO101" s="4">
        <f t="shared" si="76"/>
        <v>27.246078997816213</v>
      </c>
      <c r="BP101" s="4">
        <f t="shared" si="77"/>
        <v>15.901543408566482</v>
      </c>
      <c r="BQ101" s="4">
        <f t="shared" si="78"/>
        <v>11.093081518700325</v>
      </c>
      <c r="BR101" s="4">
        <f t="shared" si="79"/>
        <v>21.605781349306614</v>
      </c>
      <c r="BS101" s="4">
        <f t="shared" si="80"/>
        <v>61.060275408620456</v>
      </c>
      <c r="BT101" s="4">
        <f t="shared" si="81"/>
        <v>0.80549089040953936</v>
      </c>
      <c r="BU101" s="4">
        <f t="shared" si="82"/>
        <v>0.60056407486299446</v>
      </c>
      <c r="BV101" s="4" t="s">
        <v>59</v>
      </c>
      <c r="BW101" s="4" t="s">
        <v>59</v>
      </c>
      <c r="BX101">
        <f t="shared" si="83"/>
        <v>100</v>
      </c>
      <c r="BY101">
        <f t="shared" si="84"/>
        <v>100</v>
      </c>
      <c r="BZ101" t="s">
        <v>59</v>
      </c>
      <c r="CA101" t="s">
        <v>59</v>
      </c>
    </row>
    <row r="102" spans="1:79" x14ac:dyDescent="0.35">
      <c r="A102" s="5">
        <v>37653</v>
      </c>
      <c r="B102" s="18">
        <f>+'[1]Senda Inflación Total'!F586</f>
        <v>7.24</v>
      </c>
      <c r="C102" s="4">
        <f>+'[1]Senda Inflación Total'!D586</f>
        <v>50.98</v>
      </c>
      <c r="D102" s="10">
        <f>'[2]Feb-03'!$D$606/1000</f>
        <v>31415.978620000002</v>
      </c>
      <c r="E102" s="10">
        <f>'[2]Feb-03'!$D$607/1000</f>
        <v>1242.9595099999999</v>
      </c>
      <c r="F102" s="10">
        <f>'[2]Feb-03'!$D$617/1000</f>
        <v>8063.4273600000006</v>
      </c>
      <c r="G102" s="10">
        <f>'[2]Feb-03'!$D$618/1000</f>
        <v>513.70503000000008</v>
      </c>
      <c r="H102" s="10">
        <f>'[2]Feb-03'!$D$630/1000</f>
        <v>10849.660780000002</v>
      </c>
      <c r="I102" s="10">
        <f>'[2]Feb-03'!$D$631/1000</f>
        <v>2646.5775199999998</v>
      </c>
      <c r="J102" s="10">
        <f>'[2]Feb-03'!$D$641/1000</f>
        <v>416.32287000000002</v>
      </c>
      <c r="K102" s="10">
        <f>'[2]Feb-03'!$D$642/1000</f>
        <v>27.375259999999997</v>
      </c>
      <c r="L102" s="71">
        <f>+H102+(Titularizaciones!C14/1000)</f>
        <v>11805.927813903932</v>
      </c>
      <c r="M102" s="71">
        <f>+I102+((Titularizaciones!C14/1000)*Titularizaciones!M14)</f>
        <v>2651.4806835582199</v>
      </c>
      <c r="N102" s="3">
        <f t="shared" si="87"/>
        <v>50745.389630000005</v>
      </c>
      <c r="O102" s="3">
        <f t="shared" si="88"/>
        <v>4430.6173199999994</v>
      </c>
      <c r="P102" s="74">
        <f t="shared" si="89"/>
        <v>51701.656663903937</v>
      </c>
      <c r="Q102" s="74">
        <f t="shared" si="90"/>
        <v>4435.5204835582199</v>
      </c>
      <c r="R102" s="74">
        <f t="shared" si="91"/>
        <v>51285.333793903934</v>
      </c>
      <c r="S102" s="74">
        <f t="shared" si="92"/>
        <v>4408.1452235582201</v>
      </c>
      <c r="V102" s="4">
        <f t="shared" si="99"/>
        <v>11.500609896613085</v>
      </c>
      <c r="W102" s="4">
        <f t="shared" si="100"/>
        <v>-29.658703323534766</v>
      </c>
      <c r="X102" s="4">
        <f t="shared" si="101"/>
        <v>19.214703768722032</v>
      </c>
      <c r="Y102" s="4">
        <f t="shared" si="102"/>
        <v>-7.4483128120548514</v>
      </c>
      <c r="Z102" s="4">
        <f t="shared" si="103"/>
        <v>-10.35022739801515</v>
      </c>
      <c r="AA102" s="4">
        <f t="shared" si="104"/>
        <v>-1.4301358850340478</v>
      </c>
      <c r="AB102" s="4">
        <f t="shared" si="115"/>
        <v>58.263477069326683</v>
      </c>
      <c r="AC102" s="4">
        <f t="shared" si="116"/>
        <v>11.455251803013297</v>
      </c>
      <c r="AD102" s="4">
        <f t="shared" si="105"/>
        <v>-2.4486787805419823</v>
      </c>
      <c r="AE102" s="4">
        <f t="shared" si="106"/>
        <v>-1.2475211072635517</v>
      </c>
      <c r="AF102" s="4">
        <f t="shared" si="107"/>
        <v>7.2733994208037416</v>
      </c>
      <c r="AG102" s="4">
        <f t="shared" si="108"/>
        <v>-11.944613955048339</v>
      </c>
      <c r="AH102" s="4">
        <f t="shared" si="109"/>
        <v>9.2949035658872674</v>
      </c>
      <c r="AI102" s="4">
        <f t="shared" si="110"/>
        <v>-11.847167046688256</v>
      </c>
      <c r="AJ102" s="4">
        <f t="shared" si="111"/>
        <v>9.0210715155119203</v>
      </c>
      <c r="AK102" s="4">
        <f t="shared" si="112"/>
        <v>-11.961474772583429</v>
      </c>
      <c r="AL102" s="4"/>
      <c r="AM102" s="4"/>
      <c r="AN102" s="4">
        <f t="shared" si="59"/>
        <v>3.9729670800196573</v>
      </c>
      <c r="AO102" s="4">
        <f t="shared" si="60"/>
        <v>-34.407593550480016</v>
      </c>
      <c r="AP102" s="4">
        <f t="shared" si="61"/>
        <v>11.166266102873948</v>
      </c>
      <c r="AQ102" s="4">
        <f t="shared" si="62"/>
        <v>-13.696673640483823</v>
      </c>
      <c r="AR102" s="4">
        <f t="shared" si="63"/>
        <v>-16.40267381388955</v>
      </c>
      <c r="AS102" s="4">
        <f t="shared" si="64"/>
        <v>-8.0847966104383175</v>
      </c>
      <c r="AT102" s="4">
        <f t="shared" si="65"/>
        <v>47.578773843087163</v>
      </c>
      <c r="AU102" s="4">
        <f t="shared" si="66"/>
        <v>3.9306712075841972</v>
      </c>
      <c r="AV102" s="4">
        <f t="shared" si="67"/>
        <v>-9.0345755133737242</v>
      </c>
      <c r="AW102" s="4">
        <f t="shared" si="68"/>
        <v>-7.9145105438861947</v>
      </c>
      <c r="AX102" s="4">
        <f t="shared" si="93"/>
        <v>3.1144555020262032E-2</v>
      </c>
      <c r="AY102" s="4">
        <f t="shared" si="94"/>
        <v>-17.889419950623207</v>
      </c>
      <c r="AZ102" s="4">
        <f t="shared" si="95"/>
        <v>1.9161726649452362</v>
      </c>
      <c r="BA102" s="4">
        <f t="shared" si="96"/>
        <v>-17.798551889862239</v>
      </c>
      <c r="BB102" s="4">
        <f t="shared" si="113"/>
        <v>1.6608275974560911</v>
      </c>
      <c r="BC102" s="4">
        <f t="shared" si="114"/>
        <v>-17.905142458582077</v>
      </c>
      <c r="BD102" s="4"/>
      <c r="BE102" s="4"/>
      <c r="BF102" s="4">
        <f t="shared" si="69"/>
        <v>3.9564564422281236</v>
      </c>
      <c r="BG102" s="4">
        <f t="shared" si="70"/>
        <v>6.3708024772235321</v>
      </c>
      <c r="BH102" s="4">
        <f t="shared" si="71"/>
        <v>24.39318218020821</v>
      </c>
      <c r="BI102" s="4">
        <f t="shared" si="98"/>
        <v>6.5754879139836824</v>
      </c>
      <c r="BJ102" s="4">
        <f t="shared" si="72"/>
        <v>22.458892899849435</v>
      </c>
      <c r="BK102" s="4">
        <f t="shared" si="73"/>
        <v>8.7310736055136662</v>
      </c>
      <c r="BL102" s="4">
        <f t="shared" si="74"/>
        <v>8.5790683892242185</v>
      </c>
      <c r="BM102" s="4">
        <f t="shared" si="97"/>
        <v>8.5953330074302787</v>
      </c>
      <c r="BN102" s="4">
        <f t="shared" si="75"/>
        <v>61.909030256863552</v>
      </c>
      <c r="BO102" s="4">
        <f t="shared" si="76"/>
        <v>28.053867446173392</v>
      </c>
      <c r="BP102" s="4">
        <f t="shared" si="77"/>
        <v>15.889970337784161</v>
      </c>
      <c r="BQ102" s="4">
        <f t="shared" si="78"/>
        <v>11.594434655439846</v>
      </c>
      <c r="BR102" s="4">
        <f t="shared" si="79"/>
        <v>21.380584244417399</v>
      </c>
      <c r="BS102" s="4">
        <f t="shared" si="80"/>
        <v>59.733832304885226</v>
      </c>
      <c r="BT102" s="4">
        <f t="shared" si="81"/>
        <v>0.82041516093488698</v>
      </c>
      <c r="BU102" s="4">
        <f t="shared" si="82"/>
        <v>0.61786559350153936</v>
      </c>
      <c r="BV102" s="4" t="s">
        <v>59</v>
      </c>
      <c r="BW102" s="4" t="s">
        <v>59</v>
      </c>
      <c r="BX102">
        <f t="shared" si="83"/>
        <v>100</v>
      </c>
      <c r="BY102">
        <f t="shared" si="84"/>
        <v>100</v>
      </c>
      <c r="BZ102" t="s">
        <v>59</v>
      </c>
      <c r="CA102" t="s">
        <v>59</v>
      </c>
    </row>
    <row r="103" spans="1:79" x14ac:dyDescent="0.35">
      <c r="A103" s="5">
        <v>37681</v>
      </c>
      <c r="B103" s="18">
        <f>+'[1]Senda Inflación Total'!F587</f>
        <v>7.6</v>
      </c>
      <c r="C103" s="4">
        <f>+'[1]Senda Inflación Total'!D587</f>
        <v>51.51</v>
      </c>
      <c r="D103" s="10">
        <f>'[2]Mar-03'!$D$606/1000</f>
        <v>31759.56323</v>
      </c>
      <c r="E103" s="10">
        <f>'[2]Mar-03'!$D$607/1000</f>
        <v>1192.3183000000001</v>
      </c>
      <c r="F103" s="10">
        <f>'[2]Mar-03'!$D$617/1000</f>
        <v>8097.8787199999988</v>
      </c>
      <c r="G103" s="10">
        <f>'[2]Mar-03'!$D$618/1000</f>
        <v>531.15344999999922</v>
      </c>
      <c r="H103" s="10">
        <f>'[2]Mar-03'!$D$630/1000</f>
        <v>10907.46747</v>
      </c>
      <c r="I103" s="10">
        <f>'[2]Mar-03'!$D$631/1000</f>
        <v>2644.9386</v>
      </c>
      <c r="J103" s="10">
        <f>'[2]Mar-03'!$D$641/1000</f>
        <v>425.92578000000003</v>
      </c>
      <c r="K103" s="10">
        <f>'[2]Mar-03'!$D$642/1000</f>
        <v>27.470669999999998</v>
      </c>
      <c r="L103" s="71">
        <f>+H103+(Titularizaciones!C15/1000)</f>
        <v>11857.0436623472</v>
      </c>
      <c r="M103" s="71">
        <f>+I103+((Titularizaciones!C15/1000)*Titularizaciones!M15)</f>
        <v>2650.8450115886899</v>
      </c>
      <c r="N103" s="3">
        <f t="shared" si="87"/>
        <v>51190.835199999994</v>
      </c>
      <c r="O103" s="3">
        <f t="shared" si="88"/>
        <v>4395.8810199999989</v>
      </c>
      <c r="P103" s="74">
        <f t="shared" si="89"/>
        <v>52140.411392347196</v>
      </c>
      <c r="Q103" s="74">
        <f t="shared" si="90"/>
        <v>4401.7874315886893</v>
      </c>
      <c r="R103" s="74">
        <f t="shared" si="91"/>
        <v>51714.485612347198</v>
      </c>
      <c r="S103" s="74">
        <f t="shared" si="92"/>
        <v>4374.3167615886887</v>
      </c>
      <c r="V103" s="4">
        <f t="shared" si="99"/>
        <v>12.432168224110839</v>
      </c>
      <c r="W103" s="4">
        <f t="shared" si="100"/>
        <v>-29.154509812496428</v>
      </c>
      <c r="X103" s="4">
        <f t="shared" si="101"/>
        <v>22.401008432543051</v>
      </c>
      <c r="Y103" s="4">
        <f t="shared" si="102"/>
        <v>-6.2651480995747448</v>
      </c>
      <c r="Z103" s="4">
        <f t="shared" si="103"/>
        <v>-9.8972428250213085</v>
      </c>
      <c r="AA103" s="4">
        <f t="shared" si="104"/>
        <v>-2.9573500347231771</v>
      </c>
      <c r="AB103" s="4">
        <f t="shared" si="115"/>
        <v>45.238923858013436</v>
      </c>
      <c r="AC103" s="4">
        <f t="shared" si="116"/>
        <v>2.3796062711290347</v>
      </c>
      <c r="AD103" s="4">
        <f t="shared" si="105"/>
        <v>-2.0531274688651706</v>
      </c>
      <c r="AE103" s="4">
        <f t="shared" si="106"/>
        <v>-2.7406441223998996</v>
      </c>
      <c r="AF103" s="4">
        <f t="shared" si="107"/>
        <v>8.3118301853599093</v>
      </c>
      <c r="AG103" s="4">
        <f t="shared" si="108"/>
        <v>-12.117776626166091</v>
      </c>
      <c r="AH103" s="4">
        <f t="shared" si="109"/>
        <v>10.320985435352185</v>
      </c>
      <c r="AI103" s="4">
        <f t="shared" si="110"/>
        <v>-11.999695954688988</v>
      </c>
      <c r="AJ103" s="4">
        <f t="shared" si="111"/>
        <v>10.102970459821577</v>
      </c>
      <c r="AK103" s="4">
        <f t="shared" si="112"/>
        <v>-12.077246465106242</v>
      </c>
      <c r="AL103" s="4"/>
      <c r="AM103" s="4"/>
      <c r="AN103" s="4">
        <f t="shared" si="59"/>
        <v>4.4908626618130398</v>
      </c>
      <c r="AO103" s="4">
        <f t="shared" si="60"/>
        <v>-34.158466368491119</v>
      </c>
      <c r="AP103" s="4">
        <f t="shared" si="61"/>
        <v>13.755584045114347</v>
      </c>
      <c r="AQ103" s="4">
        <f t="shared" si="62"/>
        <v>-12.885825371351999</v>
      </c>
      <c r="AR103" s="4">
        <f t="shared" si="63"/>
        <v>-16.261378090168506</v>
      </c>
      <c r="AS103" s="4">
        <f t="shared" si="64"/>
        <v>-9.8116636010438469</v>
      </c>
      <c r="AT103" s="4">
        <f t="shared" si="65"/>
        <v>34.980412507447426</v>
      </c>
      <c r="AU103" s="4">
        <f t="shared" si="66"/>
        <v>-4.8516670342667112</v>
      </c>
      <c r="AV103" s="4">
        <f t="shared" si="67"/>
        <v>-8.9713080565661585</v>
      </c>
      <c r="AW103" s="4">
        <f t="shared" si="68"/>
        <v>-9.6102640542750066</v>
      </c>
      <c r="AX103" s="4">
        <f t="shared" si="93"/>
        <v>0.66155221687722587</v>
      </c>
      <c r="AY103" s="4">
        <f t="shared" si="94"/>
        <v>-18.325071213909013</v>
      </c>
      <c r="AZ103" s="4">
        <f t="shared" si="95"/>
        <v>2.5287968730038699</v>
      </c>
      <c r="BA103" s="4">
        <f t="shared" si="96"/>
        <v>-18.215330812907993</v>
      </c>
      <c r="BB103" s="4">
        <f t="shared" si="113"/>
        <v>2.3261807247412492</v>
      </c>
      <c r="BC103" s="4">
        <f t="shared" si="114"/>
        <v>-18.287403777979776</v>
      </c>
      <c r="BD103" s="4"/>
      <c r="BE103" s="4"/>
      <c r="BF103" s="4">
        <f t="shared" si="69"/>
        <v>3.7542024471978235</v>
      </c>
      <c r="BG103" s="4">
        <f t="shared" si="70"/>
        <v>6.559167756960421</v>
      </c>
      <c r="BH103" s="4">
        <f t="shared" si="71"/>
        <v>24.248879103005937</v>
      </c>
      <c r="BI103" s="4">
        <f t="shared" si="98"/>
        <v>6.4496377749193758</v>
      </c>
      <c r="BJ103" s="4">
        <f t="shared" si="72"/>
        <v>22.356711226480659</v>
      </c>
      <c r="BK103" s="4">
        <f t="shared" si="73"/>
        <v>8.587242233547304</v>
      </c>
      <c r="BL103" s="4">
        <f t="shared" si="74"/>
        <v>8.4421800941807543</v>
      </c>
      <c r="BM103" s="4">
        <f t="shared" si="97"/>
        <v>8.4585908760238926</v>
      </c>
      <c r="BN103" s="4">
        <f t="shared" si="75"/>
        <v>62.041502362516646</v>
      </c>
      <c r="BO103" s="4">
        <f t="shared" si="76"/>
        <v>27.123534385377891</v>
      </c>
      <c r="BP103" s="4">
        <f t="shared" si="77"/>
        <v>15.819000976174735</v>
      </c>
      <c r="BQ103" s="4">
        <f t="shared" si="78"/>
        <v>12.082980580761928</v>
      </c>
      <c r="BR103" s="4">
        <f t="shared" si="79"/>
        <v>21.307461437941143</v>
      </c>
      <c r="BS103" s="4">
        <f t="shared" si="80"/>
        <v>60.168566618757133</v>
      </c>
      <c r="BT103" s="4">
        <f t="shared" si="81"/>
        <v>0.83203522336748292</v>
      </c>
      <c r="BU103" s="4">
        <f t="shared" si="82"/>
        <v>0.62491841510305501</v>
      </c>
      <c r="BV103" s="4" t="s">
        <v>59</v>
      </c>
      <c r="BW103" s="4" t="s">
        <v>59</v>
      </c>
      <c r="BX103">
        <f t="shared" si="83"/>
        <v>100</v>
      </c>
      <c r="BY103">
        <f t="shared" si="84"/>
        <v>100</v>
      </c>
      <c r="BZ103" t="s">
        <v>59</v>
      </c>
      <c r="CA103" t="s">
        <v>59</v>
      </c>
    </row>
    <row r="104" spans="1:79" x14ac:dyDescent="0.35">
      <c r="A104" s="5">
        <v>37712</v>
      </c>
      <c r="B104" s="18">
        <f>+'[1]Senda Inflación Total'!F588</f>
        <v>7.85</v>
      </c>
      <c r="C104" s="4">
        <f>+'[1]Senda Inflación Total'!D588</f>
        <v>52.1</v>
      </c>
      <c r="D104" s="10">
        <f>'[2]Abr-03'!$D$606/1000</f>
        <v>32149.415430000001</v>
      </c>
      <c r="E104" s="10">
        <f>'[2]Abr-03'!$D$607/1000</f>
        <v>1153.13184</v>
      </c>
      <c r="F104" s="10">
        <f>'[2]Abr-03'!$D$617/1000</f>
        <v>8270.0023900000015</v>
      </c>
      <c r="G104" s="10">
        <f>'[2]Abr-03'!$D$618/1000</f>
        <v>525.08825000000093</v>
      </c>
      <c r="H104" s="10">
        <f>'[2]Abr-03'!$D$630/1000</f>
        <v>10904.051219999998</v>
      </c>
      <c r="I104" s="10">
        <f>'[2]Abr-03'!$D$631/1000</f>
        <v>2634.97507</v>
      </c>
      <c r="J104" s="10">
        <f>'[2]Abr-03'!$D$641/1000</f>
        <v>398.39196000000004</v>
      </c>
      <c r="K104" s="10">
        <f>'[2]Abr-03'!$D$642/1000</f>
        <v>27.212310000000002</v>
      </c>
      <c r="L104" s="71">
        <f>+H104+(Titularizaciones!C16/1000)</f>
        <v>11846.795802685097</v>
      </c>
      <c r="M104" s="71">
        <f>+I104+((Titularizaciones!C16/1000)*Titularizaciones!M16)</f>
        <v>2641.7185304782302</v>
      </c>
      <c r="N104" s="3">
        <f t="shared" si="87"/>
        <v>51721.860999999997</v>
      </c>
      <c r="O104" s="3">
        <f t="shared" si="88"/>
        <v>4340.407470000001</v>
      </c>
      <c r="P104" s="74">
        <f t="shared" si="89"/>
        <v>52664.605582685101</v>
      </c>
      <c r="Q104" s="74">
        <f t="shared" si="90"/>
        <v>4347.1509304782312</v>
      </c>
      <c r="R104" s="74">
        <f t="shared" si="91"/>
        <v>52266.2136226851</v>
      </c>
      <c r="S104" s="74">
        <f t="shared" si="92"/>
        <v>4319.9386204782313</v>
      </c>
      <c r="V104" s="4">
        <f t="shared" si="99"/>
        <v>14.023307623450833</v>
      </c>
      <c r="W104" s="4">
        <f t="shared" si="100"/>
        <v>-30.200605583671475</v>
      </c>
      <c r="X104" s="4">
        <f t="shared" si="101"/>
        <v>22.994067028186734</v>
      </c>
      <c r="Y104" s="4">
        <f t="shared" si="102"/>
        <v>0.34846790011744133</v>
      </c>
      <c r="Z104" s="4">
        <f t="shared" si="103"/>
        <v>-9.7389765528267986</v>
      </c>
      <c r="AA104" s="4">
        <f t="shared" si="104"/>
        <v>-3.5979587086211495</v>
      </c>
      <c r="AB104" s="4">
        <f t="shared" si="115"/>
        <v>33.74082586223787</v>
      </c>
      <c r="AC104" s="4">
        <f t="shared" si="116"/>
        <v>5.5376787172113637</v>
      </c>
      <c r="AD104" s="4">
        <f t="shared" si="105"/>
        <v>-1.9351714197071743</v>
      </c>
      <c r="AE104" s="4">
        <f t="shared" si="106"/>
        <v>-3.351245423599778</v>
      </c>
      <c r="AF104" s="4">
        <f t="shared" si="107"/>
        <v>9.3535377684490442</v>
      </c>
      <c r="AG104" s="4">
        <f t="shared" si="108"/>
        <v>-12.038387456544839</v>
      </c>
      <c r="AH104" s="4">
        <f t="shared" si="109"/>
        <v>11.346746313838736</v>
      </c>
      <c r="AI104" s="4">
        <f t="shared" si="110"/>
        <v>-11.901726172578293</v>
      </c>
      <c r="AJ104" s="4">
        <f t="shared" si="111"/>
        <v>11.204813658207087</v>
      </c>
      <c r="AK104" s="4">
        <f t="shared" si="112"/>
        <v>-11.99333293416926</v>
      </c>
      <c r="AL104" s="4"/>
      <c r="AM104" s="4"/>
      <c r="AN104" s="4">
        <f t="shared" si="59"/>
        <v>5.7239755433016342</v>
      </c>
      <c r="AO104" s="4">
        <f t="shared" si="60"/>
        <v>-35.281043656626323</v>
      </c>
      <c r="AP104" s="4">
        <f t="shared" si="61"/>
        <v>14.041786766978888</v>
      </c>
      <c r="AQ104" s="4">
        <f t="shared" si="62"/>
        <v>-6.9555235047589719</v>
      </c>
      <c r="AR104" s="4">
        <f t="shared" si="63"/>
        <v>-16.308740429139363</v>
      </c>
      <c r="AS104" s="4">
        <f t="shared" si="64"/>
        <v>-10.614704412258831</v>
      </c>
      <c r="AT104" s="4">
        <f t="shared" si="65"/>
        <v>24.006329033136637</v>
      </c>
      <c r="AU104" s="4">
        <f t="shared" si="66"/>
        <v>-2.1440160248388054</v>
      </c>
      <c r="AV104" s="4">
        <f t="shared" si="67"/>
        <v>-9.0729452199417437</v>
      </c>
      <c r="AW104" s="4">
        <f t="shared" si="68"/>
        <v>-10.385948468799057</v>
      </c>
      <c r="AX104" s="4">
        <f t="shared" si="93"/>
        <v>1.3941008515985658</v>
      </c>
      <c r="AY104" s="4">
        <f t="shared" si="94"/>
        <v>-18.440785773337822</v>
      </c>
      <c r="AZ104" s="4">
        <f t="shared" si="95"/>
        <v>3.2422311672125659</v>
      </c>
      <c r="BA104" s="4">
        <f t="shared" si="96"/>
        <v>-18.314071555473618</v>
      </c>
      <c r="BB104" s="4">
        <f t="shared" si="113"/>
        <v>3.1106292612026749</v>
      </c>
      <c r="BC104" s="4">
        <f t="shared" si="114"/>
        <v>-18.399010601918647</v>
      </c>
      <c r="BD104" s="4"/>
      <c r="BE104" s="4"/>
      <c r="BF104" s="4">
        <f t="shared" si="69"/>
        <v>3.5867894472630537</v>
      </c>
      <c r="BG104" s="4">
        <f t="shared" si="70"/>
        <v>6.3493119498360961</v>
      </c>
      <c r="BH104" s="4">
        <f t="shared" si="71"/>
        <v>24.165101729960515</v>
      </c>
      <c r="BI104" s="4">
        <f t="shared" si="98"/>
        <v>6.8305369415587593</v>
      </c>
      <c r="BJ104" s="4">
        <f t="shared" si="72"/>
        <v>22.299012952341762</v>
      </c>
      <c r="BK104" s="4">
        <f t="shared" si="73"/>
        <v>8.3918238556806788</v>
      </c>
      <c r="BL104" s="4">
        <f t="shared" si="74"/>
        <v>8.2544070773549549</v>
      </c>
      <c r="BM104" s="4">
        <f t="shared" si="97"/>
        <v>8.2652603298648923</v>
      </c>
      <c r="BN104" s="4">
        <f t="shared" si="75"/>
        <v>62.158272746605157</v>
      </c>
      <c r="BO104" s="4">
        <f t="shared" si="76"/>
        <v>26.567363731866394</v>
      </c>
      <c r="BP104" s="4">
        <f t="shared" si="77"/>
        <v>15.989375150287035</v>
      </c>
      <c r="BQ104" s="4">
        <f t="shared" si="78"/>
        <v>12.097671788404714</v>
      </c>
      <c r="BR104" s="4">
        <f t="shared" si="79"/>
        <v>21.082093739821154</v>
      </c>
      <c r="BS104" s="4">
        <f t="shared" si="80"/>
        <v>60.708011591363316</v>
      </c>
      <c r="BT104" s="4">
        <f t="shared" si="81"/>
        <v>0.77025836328665753</v>
      </c>
      <c r="BU104" s="4">
        <f t="shared" si="82"/>
        <v>0.62695288836557084</v>
      </c>
      <c r="BV104" s="4" t="s">
        <v>59</v>
      </c>
      <c r="BW104" s="4" t="s">
        <v>59</v>
      </c>
      <c r="BX104">
        <f t="shared" si="83"/>
        <v>100</v>
      </c>
      <c r="BY104">
        <f t="shared" si="84"/>
        <v>100</v>
      </c>
      <c r="BZ104" t="s">
        <v>59</v>
      </c>
      <c r="CA104" t="s">
        <v>59</v>
      </c>
    </row>
    <row r="105" spans="1:79" x14ac:dyDescent="0.35">
      <c r="A105" s="5">
        <v>37742</v>
      </c>
      <c r="B105" s="18">
        <f>+'[1]Senda Inflación Total'!F589</f>
        <v>7.73</v>
      </c>
      <c r="C105" s="4">
        <f>+'[1]Senda Inflación Total'!D589</f>
        <v>52.36</v>
      </c>
      <c r="D105" s="10">
        <f>'[2]May-03'!$D$606/1000</f>
        <v>32386.05780000001</v>
      </c>
      <c r="E105" s="10">
        <f>'[2]May-03'!$D$607/1000</f>
        <v>1187.8461100000002</v>
      </c>
      <c r="F105" s="10">
        <f>'[2]May-03'!$D$617/1000</f>
        <v>8419.3460999999988</v>
      </c>
      <c r="G105" s="10">
        <f>'[2]May-03'!$D$618/1000</f>
        <v>517.99840999999992</v>
      </c>
      <c r="H105" s="10">
        <f>'[2]May-03'!$D$630/1000</f>
        <v>10893.25015</v>
      </c>
      <c r="I105" s="10">
        <f>'[2]May-03'!$D$631/1000</f>
        <v>2621.1244700000002</v>
      </c>
      <c r="J105" s="10">
        <f>'[2]May-03'!$D$641/1000</f>
        <v>413.76972999999998</v>
      </c>
      <c r="K105" s="10">
        <f>'[2]May-03'!$D$642/1000</f>
        <v>26.625240000000002</v>
      </c>
      <c r="L105" s="71">
        <f>+H105+(Titularizaciones!C17/1000)</f>
        <v>11828.127127579999</v>
      </c>
      <c r="M105" s="71">
        <f>+I105+((Titularizaciones!C17/1000)*Titularizaciones!M17)</f>
        <v>2628.58216063398</v>
      </c>
      <c r="N105" s="3">
        <f t="shared" si="87"/>
        <v>52112.423780000005</v>
      </c>
      <c r="O105" s="3">
        <f t="shared" si="88"/>
        <v>4353.5942300000006</v>
      </c>
      <c r="P105" s="74">
        <f t="shared" si="89"/>
        <v>53047.300757580007</v>
      </c>
      <c r="Q105" s="74">
        <f t="shared" si="90"/>
        <v>4361.0519206339804</v>
      </c>
      <c r="R105" s="74">
        <f t="shared" si="91"/>
        <v>52633.53102758</v>
      </c>
      <c r="S105" s="74">
        <f t="shared" si="92"/>
        <v>4334.4266806339801</v>
      </c>
      <c r="V105" s="4">
        <f t="shared" si="99"/>
        <v>15.261981414071798</v>
      </c>
      <c r="W105" s="4">
        <f t="shared" si="100"/>
        <v>-25.184744246121809</v>
      </c>
      <c r="X105" s="4">
        <f t="shared" si="101"/>
        <v>21.181844638986888</v>
      </c>
      <c r="Y105" s="4">
        <f t="shared" si="102"/>
        <v>-0.9728548365224583</v>
      </c>
      <c r="Z105" s="4">
        <f t="shared" si="103"/>
        <v>-7.5397995927677073</v>
      </c>
      <c r="AA105" s="4">
        <f t="shared" si="104"/>
        <v>-5.8234002847576818</v>
      </c>
      <c r="AB105" s="4">
        <f t="shared" si="115"/>
        <v>37.08317024941087</v>
      </c>
      <c r="AC105" s="4">
        <f t="shared" si="116"/>
        <v>4.8141646848930577</v>
      </c>
      <c r="AD105" s="4">
        <f t="shared" si="105"/>
        <v>-3.4943914795217239</v>
      </c>
      <c r="AE105" s="4">
        <f t="shared" si="106"/>
        <v>-5.5604571821282605</v>
      </c>
      <c r="AF105" s="4">
        <f t="shared" si="107"/>
        <v>10.574311793107412</v>
      </c>
      <c r="AG105" s="4">
        <f t="shared" si="108"/>
        <v>-11.501462153858796</v>
      </c>
      <c r="AH105" s="4">
        <f t="shared" si="109"/>
        <v>11.435180498127011</v>
      </c>
      <c r="AI105" s="4">
        <f t="shared" si="110"/>
        <v>-11.35252541668109</v>
      </c>
      <c r="AJ105" s="4">
        <f t="shared" si="111"/>
        <v>11.271517910330857</v>
      </c>
      <c r="AK105" s="4">
        <f t="shared" si="112"/>
        <v>-11.43643626079907</v>
      </c>
      <c r="AL105" s="4"/>
      <c r="AM105" s="4"/>
      <c r="AN105" s="4">
        <f t="shared" si="59"/>
        <v>6.9915357041416542</v>
      </c>
      <c r="AO105" s="4">
        <f t="shared" si="60"/>
        <v>-30.552997536546727</v>
      </c>
      <c r="AP105" s="4">
        <f t="shared" si="61"/>
        <v>12.48662827344927</v>
      </c>
      <c r="AQ105" s="4">
        <f t="shared" si="62"/>
        <v>-8.0783949099809291</v>
      </c>
      <c r="AR105" s="4">
        <f t="shared" si="63"/>
        <v>-14.174138673320059</v>
      </c>
      <c r="AS105" s="4">
        <f t="shared" si="64"/>
        <v>-12.580896950485183</v>
      </c>
      <c r="AT105" s="4">
        <f t="shared" si="65"/>
        <v>27.24697878901965</v>
      </c>
      <c r="AU105" s="4">
        <f t="shared" si="66"/>
        <v>-2.7066140491106836</v>
      </c>
      <c r="AV105" s="4">
        <f t="shared" si="67"/>
        <v>-10.419002580081411</v>
      </c>
      <c r="AW105" s="4">
        <f t="shared" si="68"/>
        <v>-12.336820924652613</v>
      </c>
      <c r="AX105" s="4">
        <f t="shared" si="93"/>
        <v>2.6402225871228211</v>
      </c>
      <c r="AY105" s="4">
        <f t="shared" si="94"/>
        <v>-17.851538247339448</v>
      </c>
      <c r="AZ105" s="4">
        <f t="shared" si="95"/>
        <v>3.4393209859157281</v>
      </c>
      <c r="BA105" s="4">
        <f t="shared" si="96"/>
        <v>-17.713288236035538</v>
      </c>
      <c r="BB105" s="4">
        <f t="shared" si="113"/>
        <v>3.2874017546930929</v>
      </c>
      <c r="BC105" s="4">
        <f t="shared" si="114"/>
        <v>-17.791178186947974</v>
      </c>
      <c r="BD105" s="4"/>
      <c r="BE105" s="4"/>
      <c r="BF105" s="4">
        <f t="shared" si="69"/>
        <v>3.6677699932963126</v>
      </c>
      <c r="BG105" s="4">
        <f t="shared" si="70"/>
        <v>6.1524779222462422</v>
      </c>
      <c r="BH105" s="4">
        <f t="shared" si="71"/>
        <v>24.06191388159759</v>
      </c>
      <c r="BI105" s="4">
        <f t="shared" si="98"/>
        <v>6.434796474841213</v>
      </c>
      <c r="BJ105" s="4">
        <f t="shared" si="72"/>
        <v>22.223147690937783</v>
      </c>
      <c r="BK105" s="4">
        <f t="shared" si="73"/>
        <v>8.354234775913163</v>
      </c>
      <c r="BL105" s="4">
        <f t="shared" si="74"/>
        <v>8.2210628219586148</v>
      </c>
      <c r="BM105" s="4">
        <f t="shared" si="97"/>
        <v>8.2351052570703231</v>
      </c>
      <c r="BN105" s="4">
        <f t="shared" si="75"/>
        <v>62.146519871580622</v>
      </c>
      <c r="BO105" s="4">
        <f t="shared" si="76"/>
        <v>27.284263237366517</v>
      </c>
      <c r="BP105" s="4">
        <f t="shared" si="77"/>
        <v>16.156120727647334</v>
      </c>
      <c r="BQ105" s="4">
        <f t="shared" si="78"/>
        <v>11.898178439105472</v>
      </c>
      <c r="BR105" s="4">
        <f t="shared" si="79"/>
        <v>20.903364994089323</v>
      </c>
      <c r="BS105" s="4">
        <f t="shared" si="80"/>
        <v>60.205989155769345</v>
      </c>
      <c r="BT105" s="4">
        <f t="shared" si="81"/>
        <v>0.79399440668272825</v>
      </c>
      <c r="BU105" s="4">
        <f t="shared" si="82"/>
        <v>0.61156916775865899</v>
      </c>
      <c r="BV105" s="4" t="s">
        <v>59</v>
      </c>
      <c r="BW105" s="4" t="s">
        <v>59</v>
      </c>
      <c r="BX105">
        <f t="shared" si="83"/>
        <v>100</v>
      </c>
      <c r="BY105">
        <f t="shared" si="84"/>
        <v>100</v>
      </c>
      <c r="BZ105" t="s">
        <v>59</v>
      </c>
      <c r="CA105" t="s">
        <v>59</v>
      </c>
    </row>
    <row r="106" spans="1:79" x14ac:dyDescent="0.35">
      <c r="A106" s="5">
        <v>37773</v>
      </c>
      <c r="B106" s="18">
        <f>+'[1]Senda Inflación Total'!F590</f>
        <v>7.21</v>
      </c>
      <c r="C106" s="4">
        <f>+'[1]Senda Inflación Total'!D590</f>
        <v>52.33</v>
      </c>
      <c r="D106" s="10">
        <f>'[2]Jun-03'!$D$606/1000</f>
        <v>32168.067050000001</v>
      </c>
      <c r="E106" s="10">
        <f>'[2]Jun-03'!$D$607/1000</f>
        <v>1078.5317600000001</v>
      </c>
      <c r="F106" s="10">
        <f>'[2]Jun-03'!$D$617/1000</f>
        <v>8578.8609300000007</v>
      </c>
      <c r="G106" s="10">
        <f>'[2]Jun-03'!$D$618/1000</f>
        <v>522.98703999999998</v>
      </c>
      <c r="H106" s="10">
        <f>'[2]Jun-03'!$D$630/1000</f>
        <v>10380.29412</v>
      </c>
      <c r="I106" s="10">
        <f>'[2]Jun-03'!$D$631/1000</f>
        <v>2550.9957200000003</v>
      </c>
      <c r="J106" s="10">
        <f>'[2]Jun-03'!$D$641/1000</f>
        <v>429.06066999999996</v>
      </c>
      <c r="K106" s="10">
        <f>'[2]Jun-03'!$D$642/1000</f>
        <v>27.667849999999998</v>
      </c>
      <c r="L106" s="71">
        <f>+H106+(Titularizaciones!C18/1000)</f>
        <v>11753.587071050541</v>
      </c>
      <c r="M106" s="71">
        <f>+I106+((Titularizaciones!C18/1000)*Titularizaciones!M18)</f>
        <v>2559.8434249920401</v>
      </c>
      <c r="N106" s="3">
        <f t="shared" si="87"/>
        <v>51556.282769999998</v>
      </c>
      <c r="O106" s="3">
        <f t="shared" si="88"/>
        <v>4180.1823700000004</v>
      </c>
      <c r="P106" s="74">
        <f t="shared" si="89"/>
        <v>52929.57572105054</v>
      </c>
      <c r="Q106" s="74">
        <f t="shared" si="90"/>
        <v>4189.0300749920398</v>
      </c>
      <c r="R106" s="74">
        <f t="shared" si="91"/>
        <v>52500.515051050541</v>
      </c>
      <c r="S106" s="74">
        <f t="shared" si="92"/>
        <v>4161.36222499204</v>
      </c>
      <c r="V106" s="4">
        <f t="shared" si="99"/>
        <v>12.762999908613011</v>
      </c>
      <c r="W106" s="4">
        <f t="shared" si="100"/>
        <v>-26.869116103715342</v>
      </c>
      <c r="X106" s="4">
        <f t="shared" si="101"/>
        <v>23.08414630768587</v>
      </c>
      <c r="Y106" s="4">
        <f t="shared" si="102"/>
        <v>5.3435627757546911</v>
      </c>
      <c r="Z106" s="4">
        <f t="shared" si="103"/>
        <v>-11.540195439821218</v>
      </c>
      <c r="AA106" s="4">
        <f t="shared" si="104"/>
        <v>-8.8459611684072001</v>
      </c>
      <c r="AB106" s="4">
        <f t="shared" si="115"/>
        <v>41.584266265913328</v>
      </c>
      <c r="AC106" s="4">
        <f t="shared" si="116"/>
        <v>6.3516920535235926</v>
      </c>
      <c r="AD106" s="4">
        <f t="shared" si="105"/>
        <v>-3.6991596930201212</v>
      </c>
      <c r="AE106" s="4">
        <f t="shared" si="106"/>
        <v>-8.5379265177503925</v>
      </c>
      <c r="AF106" s="4">
        <f t="shared" si="107"/>
        <v>8.4605813838955584</v>
      </c>
      <c r="AG106" s="4">
        <f t="shared" si="108"/>
        <v>-12.837058231010374</v>
      </c>
      <c r="AH106" s="4">
        <f t="shared" si="109"/>
        <v>10.258056429693525</v>
      </c>
      <c r="AI106" s="4">
        <f t="shared" si="110"/>
        <v>-12.657094412550691</v>
      </c>
      <c r="AJ106" s="4">
        <f t="shared" si="111"/>
        <v>10.059046957203449</v>
      </c>
      <c r="AK106" s="4">
        <f t="shared" si="112"/>
        <v>-12.760766470937099</v>
      </c>
      <c r="AL106" s="4"/>
      <c r="AM106" s="4"/>
      <c r="AN106" s="4">
        <f t="shared" si="59"/>
        <v>5.1795540608273569</v>
      </c>
      <c r="AO106" s="4">
        <f t="shared" si="60"/>
        <v>-31.787255016990343</v>
      </c>
      <c r="AP106" s="4">
        <f t="shared" si="61"/>
        <v>14.80659109009035</v>
      </c>
      <c r="AQ106" s="4">
        <f t="shared" si="62"/>
        <v>-1.7409171012455147</v>
      </c>
      <c r="AR106" s="4">
        <f t="shared" si="63"/>
        <v>-17.489222497734573</v>
      </c>
      <c r="AS106" s="4">
        <f t="shared" si="64"/>
        <v>-14.976178685204005</v>
      </c>
      <c r="AT106" s="4">
        <f t="shared" si="65"/>
        <v>32.062555979771787</v>
      </c>
      <c r="AU106" s="4">
        <f t="shared" si="66"/>
        <v>-0.80058571632908127</v>
      </c>
      <c r="AV106" s="4">
        <f t="shared" si="67"/>
        <v>-10.175505729894724</v>
      </c>
      <c r="AW106" s="4">
        <f t="shared" si="68"/>
        <v>-14.688859731135523</v>
      </c>
      <c r="AX106" s="4">
        <f t="shared" si="93"/>
        <v>1.1664782985687481</v>
      </c>
      <c r="AY106" s="4">
        <f t="shared" si="94"/>
        <v>-18.698869723916033</v>
      </c>
      <c r="AZ106" s="4">
        <f t="shared" si="95"/>
        <v>2.8430710098811005</v>
      </c>
      <c r="BA106" s="4">
        <f t="shared" si="96"/>
        <v>-18.531008686270596</v>
      </c>
      <c r="BB106" s="4">
        <f t="shared" si="113"/>
        <v>2.657445161088944</v>
      </c>
      <c r="BC106" s="4">
        <f t="shared" si="114"/>
        <v>-18.627708675438029</v>
      </c>
      <c r="BD106" s="4"/>
      <c r="BE106" s="4"/>
      <c r="BF106" s="4">
        <f t="shared" si="69"/>
        <v>3.3528025116448519</v>
      </c>
      <c r="BG106" s="4">
        <f t="shared" si="70"/>
        <v>6.0962293743582103</v>
      </c>
      <c r="BH106" s="4">
        <f t="shared" si="71"/>
        <v>24.575370317156295</v>
      </c>
      <c r="BI106" s="4">
        <f t="shared" si="98"/>
        <v>6.4484703293825554</v>
      </c>
      <c r="BJ106" s="4">
        <f t="shared" si="72"/>
        <v>21.779252661487625</v>
      </c>
      <c r="BK106" s="4">
        <f t="shared" si="73"/>
        <v>8.1079979886222517</v>
      </c>
      <c r="BL106" s="4">
        <f t="shared" si="74"/>
        <v>7.9143465972012823</v>
      </c>
      <c r="BM106" s="4">
        <f t="shared" si="97"/>
        <v>7.926326476884288</v>
      </c>
      <c r="BN106" s="4">
        <f t="shared" si="75"/>
        <v>62.394077543383766</v>
      </c>
      <c r="BO106" s="4">
        <f t="shared" si="76"/>
        <v>25.80106953563368</v>
      </c>
      <c r="BP106" s="4">
        <f t="shared" si="77"/>
        <v>16.639797264421748</v>
      </c>
      <c r="BQ106" s="4">
        <f t="shared" si="78"/>
        <v>12.511105825270489</v>
      </c>
      <c r="BR106" s="4">
        <f t="shared" si="79"/>
        <v>20.133907183161337</v>
      </c>
      <c r="BS106" s="4">
        <f t="shared" si="80"/>
        <v>61.025943229362021</v>
      </c>
      <c r="BT106" s="4">
        <f t="shared" si="81"/>
        <v>0.83221800903315968</v>
      </c>
      <c r="BU106" s="4">
        <f t="shared" si="82"/>
        <v>0.66188140973380527</v>
      </c>
      <c r="BV106" s="4" t="s">
        <v>59</v>
      </c>
      <c r="BW106" s="4" t="s">
        <v>59</v>
      </c>
      <c r="BX106">
        <f t="shared" si="83"/>
        <v>100</v>
      </c>
      <c r="BY106">
        <f t="shared" si="84"/>
        <v>100</v>
      </c>
      <c r="BZ106" t="s">
        <v>59</v>
      </c>
      <c r="CA106" t="s">
        <v>59</v>
      </c>
    </row>
    <row r="107" spans="1:79" x14ac:dyDescent="0.35">
      <c r="A107" s="5">
        <v>37803</v>
      </c>
      <c r="B107" s="18">
        <f>+'[1]Senda Inflación Total'!F591</f>
        <v>7.04</v>
      </c>
      <c r="C107" s="4">
        <f>+'[1]Senda Inflación Total'!D591</f>
        <v>52.26</v>
      </c>
      <c r="D107" s="10">
        <f>'[2]Ago-03'!$D$606/1000</f>
        <v>32413.134629999997</v>
      </c>
      <c r="E107" s="10">
        <f>'[2]Jul-03'!$D$607/1000</f>
        <v>1050.0101399999999</v>
      </c>
      <c r="F107" s="10">
        <f>'[2]Jul-03'!$D$617/1000</f>
        <v>8726.65049</v>
      </c>
      <c r="G107" s="10">
        <f>'[2]Jul-03'!$D$618/1000</f>
        <v>486.17124999999999</v>
      </c>
      <c r="H107" s="10">
        <f>'[2]Jul-03'!$D$630/1000</f>
        <v>10309.856550000002</v>
      </c>
      <c r="I107" s="10">
        <f>'[2]Jul-03'!$D$631/1000</f>
        <v>2522.8777300000002</v>
      </c>
      <c r="J107" s="10">
        <f>'[2]Jul-03'!$D$641/1000</f>
        <v>461.05198999999999</v>
      </c>
      <c r="K107" s="10">
        <f>'[2]Jul-03'!$D$642/1000</f>
        <v>27.532139999999998</v>
      </c>
      <c r="L107" s="71">
        <f>+H107+(Titularizaciones!C19/1000)</f>
        <v>11660.414377860961</v>
      </c>
      <c r="M107" s="71">
        <f>+I107+((Titularizaciones!C19/1000)*Titularizaciones!M19)</f>
        <v>2532.1308647846304</v>
      </c>
      <c r="N107" s="3">
        <f t="shared" si="87"/>
        <v>51910.693660000004</v>
      </c>
      <c r="O107" s="3">
        <f t="shared" si="88"/>
        <v>4086.5912599999997</v>
      </c>
      <c r="P107" s="74">
        <f t="shared" si="89"/>
        <v>53261.251487860958</v>
      </c>
      <c r="Q107" s="74">
        <f t="shared" si="90"/>
        <v>4095.8443947846299</v>
      </c>
      <c r="R107" s="74">
        <f t="shared" si="91"/>
        <v>52800.199497860958</v>
      </c>
      <c r="S107" s="74">
        <f t="shared" si="92"/>
        <v>4068.3122547846301</v>
      </c>
      <c r="V107" s="4">
        <f t="shared" si="99"/>
        <v>11.025954256851506</v>
      </c>
      <c r="W107" s="4">
        <f t="shared" si="100"/>
        <v>-27.441437807136154</v>
      </c>
      <c r="X107" s="4">
        <f t="shared" si="101"/>
        <v>21.6644109006739</v>
      </c>
      <c r="Y107" s="4">
        <f t="shared" si="102"/>
        <v>2.4702956097187894</v>
      </c>
      <c r="Z107" s="4">
        <f t="shared" si="103"/>
        <v>-11.587410573569912</v>
      </c>
      <c r="AA107" s="4">
        <f t="shared" si="104"/>
        <v>-9.1834136686306351</v>
      </c>
      <c r="AB107" s="4">
        <f t="shared" si="115"/>
        <v>49.786248911735555</v>
      </c>
      <c r="AC107" s="4">
        <f t="shared" si="116"/>
        <v>4.9469112061095473</v>
      </c>
      <c r="AD107" s="4">
        <f t="shared" si="105"/>
        <v>-3.8285260638108696</v>
      </c>
      <c r="AE107" s="4">
        <f t="shared" si="106"/>
        <v>-8.869036507329227</v>
      </c>
      <c r="AF107" s="4">
        <f t="shared" si="107"/>
        <v>7.3959588387008353</v>
      </c>
      <c r="AG107" s="4">
        <f t="shared" si="108"/>
        <v>-13.525908650475557</v>
      </c>
      <c r="AH107" s="4">
        <f t="shared" si="109"/>
        <v>9.143400223431982</v>
      </c>
      <c r="AI107" s="4">
        <f t="shared" si="110"/>
        <v>-13.340566925196086</v>
      </c>
      <c r="AJ107" s="4">
        <f t="shared" si="111"/>
        <v>8.8854141632529462</v>
      </c>
      <c r="AK107" s="4">
        <f t="shared" si="112"/>
        <v>-13.442640622974039</v>
      </c>
      <c r="AL107" s="4"/>
      <c r="AM107" s="4"/>
      <c r="AN107" s="4">
        <f t="shared" si="59"/>
        <v>3.7237988199285468</v>
      </c>
      <c r="AO107" s="4">
        <f t="shared" si="60"/>
        <v>-32.213600342989679</v>
      </c>
      <c r="AP107" s="4">
        <f t="shared" si="61"/>
        <v>13.662566237550351</v>
      </c>
      <c r="AQ107" s="4">
        <f t="shared" si="62"/>
        <v>-4.2691558205168292</v>
      </c>
      <c r="AR107" s="4">
        <f t="shared" si="63"/>
        <v>-17.402289399822408</v>
      </c>
      <c r="AS107" s="4">
        <f t="shared" si="64"/>
        <v>-15.156402904176602</v>
      </c>
      <c r="AT107" s="4">
        <f t="shared" si="65"/>
        <v>39.93483642725667</v>
      </c>
      <c r="AU107" s="4">
        <f t="shared" si="66"/>
        <v>-1.9554267506450458</v>
      </c>
      <c r="AV107" s="4">
        <f t="shared" si="67"/>
        <v>-10.153705216564717</v>
      </c>
      <c r="AW107" s="4">
        <f t="shared" si="68"/>
        <v>-14.862702267684256</v>
      </c>
      <c r="AX107" s="4">
        <f t="shared" si="93"/>
        <v>0.33254749504936854</v>
      </c>
      <c r="AY107" s="4">
        <f t="shared" si="94"/>
        <v>-19.213292834898695</v>
      </c>
      <c r="AZ107" s="4">
        <f t="shared" si="95"/>
        <v>1.9650599994693465</v>
      </c>
      <c r="BA107" s="4">
        <f t="shared" si="96"/>
        <v>-19.040140998875259</v>
      </c>
      <c r="BB107" s="4">
        <f t="shared" si="113"/>
        <v>1.7240416323364656</v>
      </c>
      <c r="BC107" s="4">
        <f t="shared" si="114"/>
        <v>-19.13550132938532</v>
      </c>
      <c r="BD107" s="4"/>
      <c r="BE107" s="4"/>
      <c r="BF107" s="4">
        <f t="shared" si="69"/>
        <v>3.2394587934366657</v>
      </c>
      <c r="BG107" s="4">
        <f t="shared" si="70"/>
        <v>5.5711094486608683</v>
      </c>
      <c r="BH107" s="4">
        <f t="shared" si="71"/>
        <v>24.470541542112915</v>
      </c>
      <c r="BI107" s="4">
        <f t="shared" si="98"/>
        <v>5.9715911864950417</v>
      </c>
      <c r="BJ107" s="4">
        <f t="shared" si="72"/>
        <v>21.715616467218002</v>
      </c>
      <c r="BK107" s="4">
        <f t="shared" si="73"/>
        <v>7.8723495524178277</v>
      </c>
      <c r="BL107" s="4">
        <f t="shared" si="74"/>
        <v>7.6901016787375616</v>
      </c>
      <c r="BM107" s="4">
        <f t="shared" si="97"/>
        <v>7.7051077334460549</v>
      </c>
      <c r="BN107" s="4">
        <f t="shared" si="75"/>
        <v>62.440187839323883</v>
      </c>
      <c r="BO107" s="4">
        <f t="shared" si="76"/>
        <v>25.694033809488449</v>
      </c>
      <c r="BP107" s="4">
        <f t="shared" si="77"/>
        <v>16.810891696337237</v>
      </c>
      <c r="BQ107" s="4">
        <f t="shared" si="78"/>
        <v>11.896742763552037</v>
      </c>
      <c r="BR107" s="4">
        <f t="shared" si="79"/>
        <v>19.860756663215817</v>
      </c>
      <c r="BS107" s="4">
        <f t="shared" si="80"/>
        <v>61.735504470295375</v>
      </c>
      <c r="BT107" s="4">
        <f t="shared" si="81"/>
        <v>0.88816380112305349</v>
      </c>
      <c r="BU107" s="4">
        <f t="shared" si="82"/>
        <v>0.67371895666414161</v>
      </c>
      <c r="BV107" s="4" t="s">
        <v>59</v>
      </c>
      <c r="BW107" s="4" t="s">
        <v>59</v>
      </c>
      <c r="BX107">
        <f t="shared" si="83"/>
        <v>100</v>
      </c>
      <c r="BY107">
        <f t="shared" si="84"/>
        <v>100</v>
      </c>
      <c r="BZ107" t="s">
        <v>59</v>
      </c>
      <c r="CA107" t="s">
        <v>59</v>
      </c>
    </row>
    <row r="108" spans="1:79" x14ac:dyDescent="0.35">
      <c r="A108" s="5">
        <v>37834</v>
      </c>
      <c r="B108" s="18">
        <f>+'[1]Senda Inflación Total'!F592</f>
        <v>7.26</v>
      </c>
      <c r="C108" s="4">
        <f>+'[1]Senda Inflación Total'!D592</f>
        <v>52.42</v>
      </c>
      <c r="D108" s="10">
        <f>'[2]Ago-03'!$D$606/1000</f>
        <v>32413.134629999997</v>
      </c>
      <c r="E108" s="10">
        <f>'[2]Ago-03'!$D$607/1000</f>
        <v>1053.8505299999999</v>
      </c>
      <c r="F108" s="10">
        <f>'[2]Ago-03'!$D$617/1000</f>
        <v>8906.8699800000013</v>
      </c>
      <c r="G108" s="10">
        <f>'[2]Ago-03'!$D$618/1000</f>
        <v>519.35932000000003</v>
      </c>
      <c r="H108" s="10">
        <f>'[2]Ago-03'!$D$630/1000</f>
        <v>10310.910220000002</v>
      </c>
      <c r="I108" s="10">
        <f>'[2]Ago-03'!$D$631/1000</f>
        <v>2529.1488199999999</v>
      </c>
      <c r="J108" s="10">
        <f>'[2]Ago-03'!$D$641/1000</f>
        <v>479.45821999999998</v>
      </c>
      <c r="K108" s="10">
        <f>'[2]Ago-03'!$D$642/1000</f>
        <v>27.920970000000001</v>
      </c>
      <c r="L108" s="71">
        <f>+H108+(Titularizaciones!C20/1000)</f>
        <v>11636.173357642541</v>
      </c>
      <c r="M108" s="71">
        <f>+I108+((Titularizaciones!C20/1000)*Titularizaciones!M20)</f>
        <v>2539.5231626794198</v>
      </c>
      <c r="N108" s="3">
        <f t="shared" si="87"/>
        <v>52110.373049999995</v>
      </c>
      <c r="O108" s="3">
        <f t="shared" si="88"/>
        <v>4130.2796399999997</v>
      </c>
      <c r="P108" s="74">
        <f t="shared" si="89"/>
        <v>53435.636187642536</v>
      </c>
      <c r="Q108" s="74">
        <f t="shared" si="90"/>
        <v>4140.6539826794196</v>
      </c>
      <c r="R108" s="74">
        <f t="shared" si="91"/>
        <v>52956.177967642536</v>
      </c>
      <c r="S108" s="74">
        <f t="shared" si="92"/>
        <v>4112.7330126794195</v>
      </c>
      <c r="V108" s="4">
        <f t="shared" si="99"/>
        <v>10.609544019916498</v>
      </c>
      <c r="W108" s="4">
        <f t="shared" si="100"/>
        <v>-25.582308696828292</v>
      </c>
      <c r="X108" s="4">
        <f t="shared" si="101"/>
        <v>22.056510462342246</v>
      </c>
      <c r="Y108" s="4">
        <f t="shared" si="102"/>
        <v>10.497417319480135</v>
      </c>
      <c r="Z108" s="4">
        <f t="shared" si="103"/>
        <v>-10.940083430010944</v>
      </c>
      <c r="AA108" s="4">
        <f t="shared" si="104"/>
        <v>-8.0746005195925505</v>
      </c>
      <c r="AB108" s="4">
        <f t="shared" si="115"/>
        <v>50.288316978690204</v>
      </c>
      <c r="AC108" s="4">
        <f t="shared" si="116"/>
        <v>8.3857451299923724</v>
      </c>
      <c r="AD108" s="4">
        <f t="shared" si="105"/>
        <v>-3.3037191499173133</v>
      </c>
      <c r="AE108" s="4">
        <f t="shared" si="106"/>
        <v>-7.740009118688647</v>
      </c>
      <c r="AF108" s="4">
        <f t="shared" si="107"/>
        <v>7.448588318128472</v>
      </c>
      <c r="AG108" s="4">
        <f t="shared" si="108"/>
        <v>-11.428495674580688</v>
      </c>
      <c r="AH108" s="4">
        <f t="shared" si="109"/>
        <v>9.1543543544447346</v>
      </c>
      <c r="AI108" s="4">
        <f t="shared" si="110"/>
        <v>-11.230138016600378</v>
      </c>
      <c r="AJ108" s="4">
        <f t="shared" si="111"/>
        <v>8.8845334098896842</v>
      </c>
      <c r="AK108" s="4">
        <f t="shared" si="112"/>
        <v>-11.339073145073002</v>
      </c>
      <c r="AL108" s="4"/>
      <c r="AM108" s="4"/>
      <c r="AN108" s="4">
        <f t="shared" si="59"/>
        <v>3.1228267946266044</v>
      </c>
      <c r="AO108" s="4">
        <f t="shared" si="60"/>
        <v>-30.619344300604411</v>
      </c>
      <c r="AP108" s="4">
        <f t="shared" si="61"/>
        <v>13.794993904850131</v>
      </c>
      <c r="AQ108" s="4">
        <f t="shared" si="62"/>
        <v>3.0182895016596376</v>
      </c>
      <c r="AR108" s="4">
        <f t="shared" si="63"/>
        <v>-16.968192644052721</v>
      </c>
      <c r="AS108" s="4">
        <f t="shared" si="64"/>
        <v>-14.296662800291386</v>
      </c>
      <c r="AT108" s="4">
        <f t="shared" si="65"/>
        <v>40.115902460087824</v>
      </c>
      <c r="AU108" s="4">
        <f t="shared" si="66"/>
        <v>1.049547948902088</v>
      </c>
      <c r="AV108" s="4">
        <f t="shared" si="67"/>
        <v>-9.8487032909913523</v>
      </c>
      <c r="AW108" s="4">
        <f t="shared" si="68"/>
        <v>-13.984718551826077</v>
      </c>
      <c r="AX108" s="4">
        <f t="shared" si="93"/>
        <v>0.1758235298605797</v>
      </c>
      <c r="AY108" s="4">
        <f t="shared" si="94"/>
        <v>-17.423546219075774</v>
      </c>
      <c r="AZ108" s="4">
        <f t="shared" si="95"/>
        <v>1.7661330919678733</v>
      </c>
      <c r="BA108" s="4">
        <f t="shared" si="96"/>
        <v>-17.238614596867777</v>
      </c>
      <c r="BB108" s="4">
        <f t="shared" si="113"/>
        <v>1.5145752469603764</v>
      </c>
      <c r="BC108" s="4">
        <f t="shared" si="114"/>
        <v>-17.340176342600216</v>
      </c>
      <c r="BD108" s="4"/>
      <c r="BE108" s="4"/>
      <c r="BF108" s="4">
        <f t="shared" si="69"/>
        <v>3.2513070458313766</v>
      </c>
      <c r="BG108" s="4">
        <f t="shared" si="70"/>
        <v>5.8309969850935213</v>
      </c>
      <c r="BH108" s="4">
        <f t="shared" si="71"/>
        <v>24.528860847747733</v>
      </c>
      <c r="BI108" s="4">
        <f t="shared" si="98"/>
        <v>5.8234417171948794</v>
      </c>
      <c r="BJ108" s="4">
        <f t="shared" si="72"/>
        <v>21.824384053297745</v>
      </c>
      <c r="BK108" s="4">
        <f t="shared" si="73"/>
        <v>7.9260220149201182</v>
      </c>
      <c r="BL108" s="4">
        <f t="shared" si="74"/>
        <v>7.7488625159046629</v>
      </c>
      <c r="BM108" s="4">
        <f t="shared" si="97"/>
        <v>7.7662950207479016</v>
      </c>
      <c r="BN108" s="4">
        <f t="shared" si="75"/>
        <v>62.200926097572818</v>
      </c>
      <c r="BO108" s="4">
        <f t="shared" si="76"/>
        <v>25.515234363162875</v>
      </c>
      <c r="BP108" s="4">
        <f t="shared" si="77"/>
        <v>17.092316670720901</v>
      </c>
      <c r="BQ108" s="4">
        <f t="shared" si="78"/>
        <v>12.57443479057026</v>
      </c>
      <c r="BR108" s="4">
        <f t="shared" si="79"/>
        <v>19.786675121490045</v>
      </c>
      <c r="BS108" s="4">
        <f t="shared" si="80"/>
        <v>61.23432407593593</v>
      </c>
      <c r="BT108" s="4">
        <f t="shared" si="81"/>
        <v>0.92008211021625008</v>
      </c>
      <c r="BU108" s="4">
        <f t="shared" si="82"/>
        <v>0.67600677033093104</v>
      </c>
      <c r="BV108" s="4" t="s">
        <v>59</v>
      </c>
      <c r="BW108" s="4" t="s">
        <v>59</v>
      </c>
      <c r="BX108">
        <f t="shared" si="83"/>
        <v>100</v>
      </c>
      <c r="BY108">
        <f t="shared" si="84"/>
        <v>100</v>
      </c>
      <c r="BZ108" t="s">
        <v>59</v>
      </c>
      <c r="CA108" t="s">
        <v>59</v>
      </c>
    </row>
    <row r="109" spans="1:79" x14ac:dyDescent="0.35">
      <c r="A109" s="5">
        <v>37865</v>
      </c>
      <c r="B109" s="18">
        <f>+'[1]Senda Inflación Total'!F593</f>
        <v>7.11</v>
      </c>
      <c r="C109" s="4">
        <f>+'[1]Senda Inflación Total'!D593</f>
        <v>52.53</v>
      </c>
      <c r="D109" s="10">
        <f>'[2]Sep-03'!$D$606/1000</f>
        <v>32632.852620000005</v>
      </c>
      <c r="E109" s="10">
        <f>'[2]Sep-03'!$D$607/1000</f>
        <v>999.57566000000008</v>
      </c>
      <c r="F109" s="10">
        <f>'[2]Sep-03'!$D$617/1000</f>
        <v>9033.8043799999996</v>
      </c>
      <c r="G109" s="10">
        <f>'[2]Sep-03'!$D$618/1000</f>
        <v>521.69082000000003</v>
      </c>
      <c r="H109" s="10">
        <f>'[2]Sep-03'!$D$630/1000</f>
        <v>10241.600109999999</v>
      </c>
      <c r="I109" s="10">
        <f>'[2]Sep-03'!$D$631/1000</f>
        <v>2498.2553700000003</v>
      </c>
      <c r="J109" s="10">
        <f>'[2]Sep-03'!$D$641/1000</f>
        <v>512.24365999999998</v>
      </c>
      <c r="K109" s="10">
        <f>'[2]Sep-03'!$D$642/1000</f>
        <v>27.11449</v>
      </c>
      <c r="L109" s="71">
        <f>+H109+(Titularizaciones!C21/1000)</f>
        <v>11544.369609966428</v>
      </c>
      <c r="M109" s="71">
        <f>+I109+((Titularizaciones!C21/1000)*Titularizaciones!M21)</f>
        <v>2510.0164984677103</v>
      </c>
      <c r="N109" s="3">
        <f t="shared" si="87"/>
        <v>52420.500770000006</v>
      </c>
      <c r="O109" s="3">
        <f t="shared" si="88"/>
        <v>4046.6363400000005</v>
      </c>
      <c r="P109" s="74">
        <f t="shared" si="89"/>
        <v>53723.270269966437</v>
      </c>
      <c r="Q109" s="74">
        <f t="shared" si="90"/>
        <v>4058.39746846771</v>
      </c>
      <c r="R109" s="74">
        <f t="shared" si="91"/>
        <v>53211.026609966437</v>
      </c>
      <c r="S109" s="74">
        <f t="shared" si="92"/>
        <v>4031.2829784677106</v>
      </c>
      <c r="V109" s="4">
        <f t="shared" si="99"/>
        <v>8.9604566609758081</v>
      </c>
      <c r="W109" s="4">
        <f t="shared" si="100"/>
        <v>-26.468496154825147</v>
      </c>
      <c r="X109" s="4">
        <f t="shared" si="101"/>
        <v>21.621139453575907</v>
      </c>
      <c r="Y109" s="4">
        <f t="shared" si="102"/>
        <v>5.6762151003579788</v>
      </c>
      <c r="Z109" s="4">
        <f t="shared" si="103"/>
        <v>-10.956096264527247</v>
      </c>
      <c r="AA109" s="4">
        <f t="shared" si="104"/>
        <v>-9.3188197924846463</v>
      </c>
      <c r="AB109" s="4">
        <f t="shared" si="115"/>
        <v>55.930193792352014</v>
      </c>
      <c r="AC109" s="4">
        <f t="shared" si="116"/>
        <v>1.9563273523344691</v>
      </c>
      <c r="AD109" s="4">
        <f t="shared" si="105"/>
        <v>-3.3872567036840024</v>
      </c>
      <c r="AE109" s="4">
        <f t="shared" si="106"/>
        <v>-8.9547739218349847</v>
      </c>
      <c r="AF109" s="4">
        <f t="shared" si="107"/>
        <v>6.5298479831356246</v>
      </c>
      <c r="AG109" s="4">
        <f t="shared" si="108"/>
        <v>-12.687059030157727</v>
      </c>
      <c r="AH109" s="4">
        <f t="shared" si="109"/>
        <v>8.1937017224605029</v>
      </c>
      <c r="AI109" s="4">
        <f t="shared" si="110"/>
        <v>-12.469215246246108</v>
      </c>
      <c r="AJ109" s="4">
        <f t="shared" si="111"/>
        <v>7.8757807422326351</v>
      </c>
      <c r="AK109" s="4">
        <f t="shared" si="112"/>
        <v>-12.552434506942774</v>
      </c>
      <c r="AL109" s="4"/>
      <c r="AM109" s="4"/>
      <c r="AN109" s="4">
        <f t="shared" si="59"/>
        <v>1.7276226878683758</v>
      </c>
      <c r="AO109" s="4">
        <f t="shared" si="60"/>
        <v>-31.349543604542191</v>
      </c>
      <c r="AP109" s="4">
        <f t="shared" si="61"/>
        <v>13.54788484135554</v>
      </c>
      <c r="AQ109" s="4">
        <f t="shared" si="62"/>
        <v>-1.3386097466548534</v>
      </c>
      <c r="AR109" s="4">
        <f t="shared" si="63"/>
        <v>-16.866862351346512</v>
      </c>
      <c r="AS109" s="4">
        <f t="shared" si="64"/>
        <v>-15.338268875440804</v>
      </c>
      <c r="AT109" s="4">
        <f t="shared" si="65"/>
        <v>45.579491917049808</v>
      </c>
      <c r="AU109" s="4">
        <f t="shared" si="66"/>
        <v>-4.8115700192937396</v>
      </c>
      <c r="AV109" s="4">
        <f t="shared" si="67"/>
        <v>-9.8004450599234474</v>
      </c>
      <c r="AW109" s="4">
        <f t="shared" si="68"/>
        <v>-14.99838849951918</v>
      </c>
      <c r="AX109" s="4">
        <f t="shared" si="93"/>
        <v>-0.54164131907792523</v>
      </c>
      <c r="AY109" s="4">
        <f t="shared" si="94"/>
        <v>-18.482923191259189</v>
      </c>
      <c r="AZ109" s="4">
        <f t="shared" si="95"/>
        <v>1.0117652156292678</v>
      </c>
      <c r="BA109" s="4">
        <f t="shared" si="96"/>
        <v>-18.279539955416027</v>
      </c>
      <c r="BB109" s="4">
        <f t="shared" si="113"/>
        <v>0.71494794345312584</v>
      </c>
      <c r="BC109" s="4">
        <f t="shared" si="114"/>
        <v>-18.357235091908109</v>
      </c>
      <c r="BD109" s="4"/>
      <c r="BE109" s="4"/>
      <c r="BF109" s="4">
        <f t="shared" si="69"/>
        <v>3.0630961737846381</v>
      </c>
      <c r="BG109" s="4">
        <f t="shared" si="70"/>
        <v>5.7748739961092674</v>
      </c>
      <c r="BH109" s="4">
        <f t="shared" si="71"/>
        <v>24.393213396026653</v>
      </c>
      <c r="BI109" s="4">
        <f t="shared" si="98"/>
        <v>5.2932797645557983</v>
      </c>
      <c r="BJ109" s="4">
        <f t="shared" si="72"/>
        <v>21.742343525633267</v>
      </c>
      <c r="BK109" s="4">
        <f t="shared" si="73"/>
        <v>7.7195682615757653</v>
      </c>
      <c r="BL109" s="4">
        <f t="shared" si="74"/>
        <v>7.5542636330099295</v>
      </c>
      <c r="BM109" s="4">
        <f t="shared" si="97"/>
        <v>7.576029321923758</v>
      </c>
      <c r="BN109" s="4">
        <f t="shared" si="75"/>
        <v>62.25208103825598</v>
      </c>
      <c r="BO109" s="4">
        <f t="shared" si="76"/>
        <v>24.70139582644088</v>
      </c>
      <c r="BP109" s="4">
        <f t="shared" si="77"/>
        <v>17.233342389529405</v>
      </c>
      <c r="BQ109" s="4">
        <f t="shared" si="78"/>
        <v>12.891962019003664</v>
      </c>
      <c r="BR109" s="4">
        <f t="shared" si="79"/>
        <v>19.537394644389234</v>
      </c>
      <c r="BS109" s="4">
        <f t="shared" si="80"/>
        <v>61.736592075382788</v>
      </c>
      <c r="BT109" s="4">
        <f t="shared" si="81"/>
        <v>0.97718192782537194</v>
      </c>
      <c r="BU109" s="4">
        <f t="shared" si="82"/>
        <v>0.67005007917266901</v>
      </c>
      <c r="BV109" s="4" t="s">
        <v>59</v>
      </c>
      <c r="BW109" s="4" t="s">
        <v>59</v>
      </c>
      <c r="BX109">
        <f t="shared" si="83"/>
        <v>100</v>
      </c>
      <c r="BY109">
        <f t="shared" si="84"/>
        <v>100</v>
      </c>
      <c r="BZ109" t="s">
        <v>59</v>
      </c>
      <c r="CA109" t="s">
        <v>59</v>
      </c>
    </row>
    <row r="110" spans="1:79" x14ac:dyDescent="0.35">
      <c r="A110" s="5">
        <v>37895</v>
      </c>
      <c r="B110" s="18">
        <f>+'[1]Senda Inflación Total'!F594</f>
        <v>6.58</v>
      </c>
      <c r="C110" s="4">
        <f>+'[1]Senda Inflación Total'!D594</f>
        <v>52.56</v>
      </c>
      <c r="D110" s="10">
        <f>'[2]Oct-03'!$D$606/1000</f>
        <v>33225.454449999997</v>
      </c>
      <c r="E110" s="10">
        <f>'[2]Oct-03'!$D$607/1000</f>
        <v>973.80461999999727</v>
      </c>
      <c r="F110" s="10">
        <f>'[2]Oct-03'!$D$617/1000</f>
        <v>9224.8044700000009</v>
      </c>
      <c r="G110" s="10">
        <f>'[2]Oct-03'!$D$618/1000</f>
        <v>520.21058000000005</v>
      </c>
      <c r="H110" s="10">
        <f>'[2]Oct-03'!$D$630/1000</f>
        <v>10211.755129999998</v>
      </c>
      <c r="I110" s="10">
        <f>'[2]Oct-03'!$D$631/1000</f>
        <v>2477.7929599999998</v>
      </c>
      <c r="J110" s="10">
        <f>'[2]Oct-03'!$D$641/1000</f>
        <v>534.85188000000005</v>
      </c>
      <c r="K110" s="10">
        <f>'[2]Oct-03'!$D$642/1000</f>
        <v>28.21630999999994</v>
      </c>
      <c r="L110" s="71">
        <f>+H110+(Titularizaciones!C22/1000)</f>
        <v>11494.597182657488</v>
      </c>
      <c r="M110" s="71">
        <f>+I110+((Titularizaciones!C22/1000)*Titularizaciones!M22)</f>
        <v>2491.3276616934199</v>
      </c>
      <c r="N110" s="3">
        <f t="shared" si="87"/>
        <v>53196.86593</v>
      </c>
      <c r="O110" s="3">
        <f t="shared" si="88"/>
        <v>4000.0244699999967</v>
      </c>
      <c r="P110" s="74">
        <f t="shared" si="89"/>
        <v>54479.707982657485</v>
      </c>
      <c r="Q110" s="74">
        <f t="shared" si="90"/>
        <v>4013.5591716934168</v>
      </c>
      <c r="R110" s="74">
        <f t="shared" si="91"/>
        <v>53944.85610265749</v>
      </c>
      <c r="S110" s="74">
        <f t="shared" si="92"/>
        <v>3985.342861693417</v>
      </c>
      <c r="V110" s="4">
        <f t="shared" si="99"/>
        <v>10.544496570135323</v>
      </c>
      <c r="W110" s="4">
        <f t="shared" si="100"/>
        <v>-27.002992623229602</v>
      </c>
      <c r="X110" s="4">
        <f t="shared" si="101"/>
        <v>21.679889811531766</v>
      </c>
      <c r="Y110" s="4">
        <f t="shared" si="102"/>
        <v>5.5963935403765532</v>
      </c>
      <c r="Z110" s="4">
        <f t="shared" si="103"/>
        <v>-10.550598375048708</v>
      </c>
      <c r="AA110" s="4">
        <f t="shared" si="104"/>
        <v>-9.3416262844932874</v>
      </c>
      <c r="AB110" s="4">
        <f t="shared" si="115"/>
        <v>54.072348156595751</v>
      </c>
      <c r="AC110" s="4">
        <f t="shared" si="116"/>
        <v>0.51271035801003961</v>
      </c>
      <c r="AD110" s="4">
        <f t="shared" si="105"/>
        <v>-3.0484826134996013</v>
      </c>
      <c r="AE110" s="4">
        <f t="shared" si="106"/>
        <v>-8.9254047862010424</v>
      </c>
      <c r="AF110" s="4">
        <f t="shared" si="107"/>
        <v>7.6842887341768744</v>
      </c>
      <c r="AG110" s="4">
        <f t="shared" si="108"/>
        <v>-12.81277867385721</v>
      </c>
      <c r="AH110" s="4">
        <f t="shared" si="109"/>
        <v>9.3079817254183865</v>
      </c>
      <c r="AI110" s="4">
        <f t="shared" si="110"/>
        <v>-12.562944821916815</v>
      </c>
      <c r="AJ110" s="4">
        <f t="shared" si="111"/>
        <v>8.9940076069299266</v>
      </c>
      <c r="AK110" s="4">
        <f t="shared" si="112"/>
        <v>-12.643403465847513</v>
      </c>
      <c r="AL110" s="4"/>
      <c r="AM110" s="4"/>
      <c r="AN110" s="4">
        <f t="shared" si="59"/>
        <v>3.7197378214818002</v>
      </c>
      <c r="AO110" s="4">
        <f t="shared" si="60"/>
        <v>-31.509657180737108</v>
      </c>
      <c r="AP110" s="4">
        <f t="shared" si="61"/>
        <v>14.16765792037134</v>
      </c>
      <c r="AQ110" s="4">
        <f t="shared" si="62"/>
        <v>-0.92288089662550021</v>
      </c>
      <c r="AR110" s="4">
        <f t="shared" si="63"/>
        <v>-16.072995285277457</v>
      </c>
      <c r="AS110" s="4">
        <f t="shared" si="64"/>
        <v>-14.938662304835134</v>
      </c>
      <c r="AT110" s="4">
        <f t="shared" si="65"/>
        <v>44.560281625629358</v>
      </c>
      <c r="AU110" s="4">
        <f t="shared" si="66"/>
        <v>-5.6927093657252499</v>
      </c>
      <c r="AV110" s="4">
        <f t="shared" si="67"/>
        <v>-9.0340426097763213</v>
      </c>
      <c r="AW110" s="4">
        <f t="shared" si="68"/>
        <v>-14.548137348659267</v>
      </c>
      <c r="AX110" s="4">
        <f t="shared" si="93"/>
        <v>1.0361125297212226</v>
      </c>
      <c r="AY110" s="4">
        <f t="shared" si="94"/>
        <v>-18.19551386175381</v>
      </c>
      <c r="AZ110" s="4">
        <f t="shared" si="95"/>
        <v>2.5595625121208201</v>
      </c>
      <c r="BA110" s="4">
        <f t="shared" si="96"/>
        <v>-17.961104167683274</v>
      </c>
      <c r="BB110" s="4">
        <f t="shared" si="113"/>
        <v>2.2649724215893343</v>
      </c>
      <c r="BC110" s="4">
        <f t="shared" si="114"/>
        <v>-18.03659548306203</v>
      </c>
      <c r="BD110" s="4"/>
      <c r="BE110" s="4"/>
      <c r="BF110" s="4">
        <f t="shared" si="69"/>
        <v>2.930899324388315</v>
      </c>
      <c r="BG110" s="4">
        <f t="shared" si="70"/>
        <v>5.6392586064211718</v>
      </c>
      <c r="BH110" s="4">
        <f t="shared" si="71"/>
        <v>24.264124320027641</v>
      </c>
      <c r="BI110" s="4">
        <f t="shared" si="98"/>
        <v>5.2755372197625894</v>
      </c>
      <c r="BJ110" s="4">
        <f t="shared" si="72"/>
        <v>21.673901417373887</v>
      </c>
      <c r="BK110" s="4">
        <f t="shared" si="73"/>
        <v>7.5192859580553053</v>
      </c>
      <c r="BL110" s="4">
        <f t="shared" si="74"/>
        <v>7.3670717415942315</v>
      </c>
      <c r="BM110" s="4">
        <f t="shared" si="97"/>
        <v>7.387808865611353</v>
      </c>
      <c r="BN110" s="4">
        <f t="shared" si="75"/>
        <v>62.457541189964601</v>
      </c>
      <c r="BO110" s="4">
        <f t="shared" si="76"/>
        <v>24.344966569666962</v>
      </c>
      <c r="BP110" s="4">
        <f t="shared" si="77"/>
        <v>17.340879596438288</v>
      </c>
      <c r="BQ110" s="4">
        <f t="shared" si="78"/>
        <v>13.005184940781136</v>
      </c>
      <c r="BR110" s="4">
        <f t="shared" si="79"/>
        <v>19.19615930652251</v>
      </c>
      <c r="BS110" s="4">
        <f t="shared" si="80"/>
        <v>61.944445054857425</v>
      </c>
      <c r="BT110" s="4">
        <f t="shared" si="81"/>
        <v>1.0054199070745897</v>
      </c>
      <c r="BU110" s="4">
        <f t="shared" si="82"/>
        <v>0.70540343469448741</v>
      </c>
      <c r="BV110" s="4" t="s">
        <v>59</v>
      </c>
      <c r="BW110" s="4" t="s">
        <v>59</v>
      </c>
      <c r="BX110">
        <f t="shared" si="83"/>
        <v>100</v>
      </c>
      <c r="BY110">
        <f t="shared" si="84"/>
        <v>100</v>
      </c>
      <c r="BZ110" t="s">
        <v>59</v>
      </c>
      <c r="CA110" t="s">
        <v>59</v>
      </c>
    </row>
    <row r="111" spans="1:79" x14ac:dyDescent="0.35">
      <c r="A111" s="5">
        <v>37926</v>
      </c>
      <c r="B111" s="18">
        <f>+'[1]Senda Inflación Total'!F595</f>
        <v>6.13</v>
      </c>
      <c r="C111" s="4">
        <f>+'[1]Senda Inflación Total'!D595</f>
        <v>52.75</v>
      </c>
      <c r="D111" s="10">
        <f>'[2]Nov-03'!$D$839/1000</f>
        <v>33431.128400000001</v>
      </c>
      <c r="E111" s="10">
        <f>'[2]Nov-03'!$D$840/1000</f>
        <v>896.79462999999896</v>
      </c>
      <c r="F111" s="10">
        <f>'[2]Nov-03'!$D$851/1000</f>
        <v>9434.4820899999995</v>
      </c>
      <c r="G111" s="10">
        <f>'[2]Nov-03'!$D$852/1000</f>
        <v>549.54759000000001</v>
      </c>
      <c r="H111" s="10">
        <f>'[2]Nov-03'!$D$865/1000</f>
        <v>9829.303100000001</v>
      </c>
      <c r="I111" s="10">
        <f>'[2]Nov-03'!$D$866/1000</f>
        <v>2442.54592</v>
      </c>
      <c r="J111" s="10">
        <f>'[2]Nov-03'!$D$877/1000</f>
        <v>557.05668999999989</v>
      </c>
      <c r="K111" s="10">
        <f>'[2]Oct-03'!$D$642/1000</f>
        <v>28.21630999999994</v>
      </c>
      <c r="L111" s="71">
        <f>+H111+(Titularizaciones!C23/1000)</f>
        <v>11410.560447712411</v>
      </c>
      <c r="M111" s="71">
        <f>+I111+((Titularizaciones!C23/1000)*Titularizaciones!M23)</f>
        <v>2458.3369983791099</v>
      </c>
      <c r="N111" s="3">
        <f t="shared" si="87"/>
        <v>53251.970279999994</v>
      </c>
      <c r="O111" s="3">
        <f t="shared" si="88"/>
        <v>3917.1044499999989</v>
      </c>
      <c r="P111" s="74">
        <f t="shared" si="89"/>
        <v>54833.227627712411</v>
      </c>
      <c r="Q111" s="74">
        <f t="shared" si="90"/>
        <v>3932.8955283791088</v>
      </c>
      <c r="R111" s="74">
        <f t="shared" si="91"/>
        <v>54276.170937712406</v>
      </c>
      <c r="S111" s="74">
        <f t="shared" si="92"/>
        <v>3904.679218379109</v>
      </c>
      <c r="V111" s="4">
        <f t="shared" si="99"/>
        <v>8.9372371192345383</v>
      </c>
      <c r="W111" s="4">
        <f t="shared" si="100"/>
        <v>-33.120671256509411</v>
      </c>
      <c r="X111" s="4">
        <f t="shared" si="101"/>
        <v>21.968716162690825</v>
      </c>
      <c r="Y111" s="4">
        <f t="shared" si="102"/>
        <v>6.0148770265438856</v>
      </c>
      <c r="Z111" s="4">
        <f t="shared" si="103"/>
        <v>-9.0700122968539176</v>
      </c>
      <c r="AA111" s="4">
        <f t="shared" si="104"/>
        <v>-10.656396667752901</v>
      </c>
      <c r="AB111" s="4">
        <f t="shared" si="115"/>
        <v>57.14995053806669</v>
      </c>
      <c r="AC111" s="4">
        <f t="shared" si="116"/>
        <v>-2.1700155224000639</v>
      </c>
      <c r="AD111" s="4">
        <f t="shared" si="105"/>
        <v>-3.3341275859605446</v>
      </c>
      <c r="AE111" s="4">
        <f t="shared" si="106"/>
        <v>-10.17319633431984</v>
      </c>
      <c r="AF111" s="4">
        <f t="shared" si="107"/>
        <v>7.3892156512467437</v>
      </c>
      <c r="AG111" s="4">
        <f t="shared" si="108"/>
        <v>-15.250950303162696</v>
      </c>
      <c r="AH111" s="4">
        <f t="shared" si="109"/>
        <v>8.4042058387884708</v>
      </c>
      <c r="AI111" s="4">
        <f t="shared" si="110"/>
        <v>-14.96216405414043</v>
      </c>
      <c r="AJ111" s="4">
        <f t="shared" si="111"/>
        <v>8.060190045698107</v>
      </c>
      <c r="AK111" s="4">
        <f t="shared" si="112"/>
        <v>-15.042440547609331</v>
      </c>
      <c r="AL111" s="4"/>
      <c r="AM111" s="4"/>
      <c r="AN111" s="4">
        <f t="shared" si="59"/>
        <v>2.6450929230514788</v>
      </c>
      <c r="AO111" s="4">
        <f t="shared" si="60"/>
        <v>-36.983577929435043</v>
      </c>
      <c r="AP111" s="4">
        <f t="shared" si="61"/>
        <v>14.92388218476475</v>
      </c>
      <c r="AQ111" s="4">
        <f t="shared" si="62"/>
        <v>-0.10847354513907703</v>
      </c>
      <c r="AR111" s="4">
        <f t="shared" si="63"/>
        <v>-14.322069440171404</v>
      </c>
      <c r="AS111" s="4">
        <f t="shared" si="64"/>
        <v>-15.816825278199275</v>
      </c>
      <c r="AT111" s="4">
        <f t="shared" si="65"/>
        <v>48.073071269260993</v>
      </c>
      <c r="AU111" s="4">
        <f t="shared" si="66"/>
        <v>-7.8206120064072735</v>
      </c>
      <c r="AV111" s="4">
        <f t="shared" si="67"/>
        <v>-8.9174857118256199</v>
      </c>
      <c r="AW111" s="4">
        <f t="shared" si="68"/>
        <v>-15.361534282785101</v>
      </c>
      <c r="AX111" s="4">
        <f t="shared" si="93"/>
        <v>1.186484171531859</v>
      </c>
      <c r="AY111" s="4">
        <f t="shared" si="94"/>
        <v>-20.146000474100347</v>
      </c>
      <c r="AZ111" s="4">
        <f t="shared" si="95"/>
        <v>2.142849183820303</v>
      </c>
      <c r="BA111" s="4">
        <f t="shared" si="96"/>
        <v>-19.873894331612576</v>
      </c>
      <c r="BB111" s="4">
        <f t="shared" si="113"/>
        <v>1.8187035199266148</v>
      </c>
      <c r="BC111" s="4">
        <f t="shared" si="114"/>
        <v>-19.949534106858863</v>
      </c>
      <c r="BD111" s="4"/>
      <c r="BE111" s="4"/>
      <c r="BF111" s="4">
        <f t="shared" si="69"/>
        <v>2.6825137915476369</v>
      </c>
      <c r="BG111" s="4">
        <f t="shared" si="70"/>
        <v>5.8248834939491632</v>
      </c>
      <c r="BH111" s="4">
        <f t="shared" si="71"/>
        <v>24.849634762000573</v>
      </c>
      <c r="BI111" s="4">
        <f t="shared" si="98"/>
        <v>5.0652492836949765</v>
      </c>
      <c r="BJ111" s="4">
        <f t="shared" si="72"/>
        <v>21.544401869164606</v>
      </c>
      <c r="BK111" s="4">
        <f t="shared" si="73"/>
        <v>7.355792526368095</v>
      </c>
      <c r="BL111" s="4">
        <f t="shared" si="74"/>
        <v>7.1724676779585463</v>
      </c>
      <c r="BM111" s="4">
        <f t="shared" si="97"/>
        <v>7.1940948503167945</v>
      </c>
      <c r="BN111" s="4">
        <f t="shared" si="75"/>
        <v>62.779138920528979</v>
      </c>
      <c r="BO111" s="4">
        <f t="shared" si="76"/>
        <v>22.894325169194794</v>
      </c>
      <c r="BP111" s="4">
        <f t="shared" si="77"/>
        <v>17.716681731010688</v>
      </c>
      <c r="BQ111" s="4">
        <f t="shared" si="78"/>
        <v>14.029434165330979</v>
      </c>
      <c r="BR111" s="4">
        <f t="shared" si="79"/>
        <v>18.458102204138768</v>
      </c>
      <c r="BS111" s="4">
        <f t="shared" si="80"/>
        <v>62.355904755105541</v>
      </c>
      <c r="BT111" s="4">
        <f t="shared" si="81"/>
        <v>1.0460771443215788</v>
      </c>
      <c r="BU111" s="4">
        <f t="shared" si="82"/>
        <v>0.72033591036868949</v>
      </c>
      <c r="BV111" s="4" t="s">
        <v>59</v>
      </c>
      <c r="BW111" s="4" t="s">
        <v>59</v>
      </c>
      <c r="BX111">
        <f t="shared" si="83"/>
        <v>100</v>
      </c>
      <c r="BY111">
        <f t="shared" si="84"/>
        <v>100</v>
      </c>
      <c r="BZ111" t="s">
        <v>59</v>
      </c>
      <c r="CA111" t="s">
        <v>59</v>
      </c>
    </row>
    <row r="112" spans="1:79" x14ac:dyDescent="0.35">
      <c r="A112" s="5">
        <v>37956</v>
      </c>
      <c r="B112" s="18">
        <f>+'[1]Senda Inflación Total'!F596</f>
        <v>6.49</v>
      </c>
      <c r="C112" s="4">
        <f>+'[1]Senda Inflación Total'!D596</f>
        <v>53.07</v>
      </c>
      <c r="D112" s="10">
        <f>'[2]Dic-03'!$D$606/1000</f>
        <v>33381.562920000004</v>
      </c>
      <c r="E112" s="10">
        <f>'[2]Dic-03'!$D$607/1000</f>
        <v>819.22153000000117</v>
      </c>
      <c r="F112" s="10">
        <f>'[2]Dic-03'!$D$617/1000</f>
        <v>9586.7247900000002</v>
      </c>
      <c r="G112" s="10">
        <f>'[2]Dic-03'!$D$618/1000</f>
        <v>487.03234000000174</v>
      </c>
      <c r="H112" s="10">
        <f>'[2]Dic-03'!$D$630/1000</f>
        <v>9626.2955000000002</v>
      </c>
      <c r="I112" s="10">
        <f>'[2]Dic-03'!$D$631/1000</f>
        <v>2267.1630099999998</v>
      </c>
      <c r="J112" s="10">
        <f>'[2]Dic-03'!$D$641/1000</f>
        <v>568.02880000000005</v>
      </c>
      <c r="K112" s="10">
        <f>'[2]Dic-03'!$D$642/1000</f>
        <v>30.405580000000075</v>
      </c>
      <c r="L112" s="71">
        <f>+H112+(Titularizaciones!C24/1000)</f>
        <v>11179.6715703096</v>
      </c>
      <c r="M112" s="71">
        <f>+I112+((Titularizaciones!C24/1000)*Titularizaciones!M24)</f>
        <v>2283.3534926921197</v>
      </c>
      <c r="N112" s="3">
        <f t="shared" si="87"/>
        <v>53162.612010000004</v>
      </c>
      <c r="O112" s="3">
        <f t="shared" si="88"/>
        <v>3603.8224600000026</v>
      </c>
      <c r="P112" s="74">
        <f t="shared" si="89"/>
        <v>54715.988080309602</v>
      </c>
      <c r="Q112" s="74">
        <f t="shared" si="90"/>
        <v>3620.0129426921226</v>
      </c>
      <c r="R112" s="74">
        <f t="shared" si="91"/>
        <v>54147.959280309602</v>
      </c>
      <c r="S112" s="74">
        <f t="shared" si="92"/>
        <v>3589.6073626921225</v>
      </c>
      <c r="V112" s="4">
        <f t="shared" si="99"/>
        <v>7.4321048246929422</v>
      </c>
      <c r="W112" s="4">
        <f t="shared" si="100"/>
        <v>-32.358834318375855</v>
      </c>
      <c r="X112" s="4">
        <f t="shared" si="101"/>
        <v>22.049917004947005</v>
      </c>
      <c r="Y112" s="4">
        <f t="shared" si="102"/>
        <v>5.5346290406167071</v>
      </c>
      <c r="Z112" s="4">
        <f t="shared" si="103"/>
        <v>-11.805605732430323</v>
      </c>
      <c r="AA112" s="4">
        <f t="shared" si="104"/>
        <v>-15.658277627250229</v>
      </c>
      <c r="AB112" s="4">
        <f t="shared" si="115"/>
        <v>45.755555539019213</v>
      </c>
      <c r="AC112" s="4">
        <f t="shared" si="116"/>
        <v>18.9489192500711</v>
      </c>
      <c r="AD112" s="4">
        <f t="shared" si="105"/>
        <v>-6.0192310283128876</v>
      </c>
      <c r="AE112" s="4">
        <f t="shared" si="106"/>
        <v>-15.150664381630463</v>
      </c>
      <c r="AF112" s="4">
        <f t="shared" si="107"/>
        <v>5.8350533098327162</v>
      </c>
      <c r="AG112" s="4">
        <f t="shared" si="108"/>
        <v>-17.83817456830981</v>
      </c>
      <c r="AH112" s="4">
        <f t="shared" si="109"/>
        <v>6.8412608167401885</v>
      </c>
      <c r="AI112" s="4">
        <f t="shared" si="110"/>
        <v>-17.52546469415006</v>
      </c>
      <c r="AJ112" s="4">
        <f t="shared" si="111"/>
        <v>6.5428622940116696</v>
      </c>
      <c r="AK112" s="4">
        <f t="shared" si="112"/>
        <v>-17.739126613790972</v>
      </c>
      <c r="AL112" s="4"/>
      <c r="AM112" s="4"/>
      <c r="AN112" s="4">
        <f t="shared" si="59"/>
        <v>0.8846885385415959</v>
      </c>
      <c r="AO112" s="4">
        <f t="shared" si="60"/>
        <v>-36.481204167880406</v>
      </c>
      <c r="AP112" s="4">
        <f t="shared" si="61"/>
        <v>14.611622692221829</v>
      </c>
      <c r="AQ112" s="4">
        <f t="shared" si="62"/>
        <v>-0.89714617277049058</v>
      </c>
      <c r="AR112" s="4">
        <f t="shared" si="63"/>
        <v>-17.180585719250942</v>
      </c>
      <c r="AS112" s="4">
        <f t="shared" si="64"/>
        <v>-20.798457721147727</v>
      </c>
      <c r="AT112" s="4">
        <f t="shared" si="65"/>
        <v>36.87252844306434</v>
      </c>
      <c r="AU112" s="4">
        <f t="shared" si="66"/>
        <v>11.699614283098043</v>
      </c>
      <c r="AV112" s="4">
        <f t="shared" si="67"/>
        <v>-11.746859825629528</v>
      </c>
      <c r="AW112" s="4">
        <f t="shared" si="68"/>
        <v>-20.321780807240557</v>
      </c>
      <c r="AX112" s="4">
        <f t="shared" si="93"/>
        <v>-0.61503116740283303</v>
      </c>
      <c r="AY112" s="4">
        <f t="shared" si="94"/>
        <v>-22.845501519682415</v>
      </c>
      <c r="AZ112" s="4">
        <f t="shared" si="95"/>
        <v>0.32985333528048955</v>
      </c>
      <c r="BA112" s="4">
        <f t="shared" si="96"/>
        <v>-22.551849651751382</v>
      </c>
      <c r="BB112" s="4">
        <f t="shared" si="113"/>
        <v>4.9640617909346929E-2</v>
      </c>
      <c r="BC112" s="4">
        <f t="shared" si="114"/>
        <v>-22.752490012011435</v>
      </c>
      <c r="BD112" s="4"/>
      <c r="BE112" s="4"/>
      <c r="BF112" s="4">
        <f t="shared" si="69"/>
        <v>2.4541137632270007</v>
      </c>
      <c r="BG112" s="4">
        <f t="shared" si="70"/>
        <v>5.0802787257231961</v>
      </c>
      <c r="BH112" s="4">
        <f t="shared" si="71"/>
        <v>23.551770356519803</v>
      </c>
      <c r="BI112" s="4">
        <f t="shared" si="98"/>
        <v>5.3528236596454395</v>
      </c>
      <c r="BJ112" s="4">
        <f t="shared" si="72"/>
        <v>20.424155381774661</v>
      </c>
      <c r="BK112" s="4">
        <f t="shared" si="73"/>
        <v>6.7788664321499397</v>
      </c>
      <c r="BL112" s="4">
        <f t="shared" si="74"/>
        <v>6.6160057959272063</v>
      </c>
      <c r="BM112" s="4">
        <f t="shared" si="97"/>
        <v>6.6292569662869072</v>
      </c>
      <c r="BN112" s="4">
        <f t="shared" si="75"/>
        <v>62.791427392094391</v>
      </c>
      <c r="BO112" s="4">
        <f t="shared" si="76"/>
        <v>22.732016881874937</v>
      </c>
      <c r="BP112" s="4">
        <f t="shared" si="77"/>
        <v>18.032832525604114</v>
      </c>
      <c r="BQ112" s="4">
        <f t="shared" si="78"/>
        <v>13.514326674128153</v>
      </c>
      <c r="BR112" s="4">
        <f t="shared" si="79"/>
        <v>18.107265869835878</v>
      </c>
      <c r="BS112" s="4">
        <f t="shared" si="80"/>
        <v>62.909952839352634</v>
      </c>
      <c r="BT112" s="4">
        <f t="shared" si="81"/>
        <v>1.0684742124656188</v>
      </c>
      <c r="BU112" s="4">
        <f t="shared" si="82"/>
        <v>0.84370360464427685</v>
      </c>
      <c r="BV112" s="4" t="s">
        <v>59</v>
      </c>
      <c r="BW112" s="4" t="s">
        <v>59</v>
      </c>
      <c r="BX112">
        <f t="shared" si="83"/>
        <v>100</v>
      </c>
      <c r="BY112">
        <f t="shared" si="84"/>
        <v>100</v>
      </c>
      <c r="BZ112" t="s">
        <v>59</v>
      </c>
      <c r="CA112" t="s">
        <v>59</v>
      </c>
    </row>
    <row r="113" spans="1:79" x14ac:dyDescent="0.35">
      <c r="A113" s="5">
        <v>37987</v>
      </c>
      <c r="B113" s="18">
        <f>+'[1]Senda Inflación Total'!F597</f>
        <v>6.19</v>
      </c>
      <c r="C113" s="4">
        <f>+'[1]Senda Inflación Total'!D597</f>
        <v>53.54</v>
      </c>
      <c r="D113" s="10">
        <f>'[2]Ene-04'!$D$834/1000</f>
        <v>35774.110080000006</v>
      </c>
      <c r="E113" s="10">
        <f>'[2]Ene-04'!$D$835/1000</f>
        <v>1006.9800300000087</v>
      </c>
      <c r="F113" s="10">
        <f>'[2]Ene-04'!$D$846/1000</f>
        <v>9907.1937999999991</v>
      </c>
      <c r="G113" s="10">
        <f>'[2]Ene-04'!$D$847/1000</f>
        <v>524.72934999999995</v>
      </c>
      <c r="H113" s="10">
        <f>'[2]Ene-04'!$D$860/1000</f>
        <v>9606.4810999999991</v>
      </c>
      <c r="I113" s="10">
        <f>'[2]Ene-04'!$D$861/1000</f>
        <v>2269.5299</v>
      </c>
      <c r="J113" s="10">
        <f>'[2]Ene-04'!$D$872/1000</f>
        <v>578.94286999999997</v>
      </c>
      <c r="K113" s="10">
        <f>'[2]Ene-04'!$D$873/1000</f>
        <v>32.495599999999996</v>
      </c>
      <c r="L113" s="71">
        <f>+H113+(Titularizaciones!C25/1000)</f>
        <v>11141.285020772499</v>
      </c>
      <c r="M113" s="71">
        <f>+I113+((Titularizaciones!C25/1000)*Titularizaciones!M25)</f>
        <v>2287.5729238789299</v>
      </c>
      <c r="N113" s="3">
        <f t="shared" si="87"/>
        <v>55866.727850000003</v>
      </c>
      <c r="O113" s="3">
        <f t="shared" si="88"/>
        <v>3833.7348800000091</v>
      </c>
      <c r="P113" s="74">
        <f t="shared" si="89"/>
        <v>57401.531770772504</v>
      </c>
      <c r="Q113" s="74">
        <f t="shared" si="90"/>
        <v>3851.777903878939</v>
      </c>
      <c r="R113" s="74">
        <f t="shared" si="91"/>
        <v>56822.588900772505</v>
      </c>
      <c r="S113" s="74">
        <f t="shared" si="92"/>
        <v>3819.2823038789384</v>
      </c>
      <c r="V113" s="4">
        <f t="shared" si="99"/>
        <v>15.045606291716382</v>
      </c>
      <c r="W113" s="4">
        <f t="shared" si="100"/>
        <v>-16.061722814707082</v>
      </c>
      <c r="X113" s="4">
        <f t="shared" si="101"/>
        <v>23.596884984281232</v>
      </c>
      <c r="Y113" s="4">
        <f t="shared" si="102"/>
        <v>7.4301932181701744</v>
      </c>
      <c r="Z113" s="4">
        <f t="shared" si="103"/>
        <v>-11.795548861983647</v>
      </c>
      <c r="AA113" s="4">
        <f t="shared" si="104"/>
        <v>-15.584858132338454</v>
      </c>
      <c r="AB113" s="4">
        <f t="shared" si="115"/>
        <v>42.584140640748672</v>
      </c>
      <c r="AC113" s="4">
        <f t="shared" si="116"/>
        <v>22.887699847182603</v>
      </c>
      <c r="AD113" s="4">
        <f t="shared" si="105"/>
        <v>-6.043613406816533</v>
      </c>
      <c r="AE113" s="4">
        <f t="shared" si="106"/>
        <v>-15.041881731874625</v>
      </c>
      <c r="AF113" s="4">
        <f t="shared" si="107"/>
        <v>10.827970676399275</v>
      </c>
      <c r="AG113" s="4">
        <f t="shared" si="108"/>
        <v>-12.930654290620794</v>
      </c>
      <c r="AH113" s="4">
        <f t="shared" si="109"/>
        <v>11.729845675747086</v>
      </c>
      <c r="AI113" s="4">
        <f t="shared" si="110"/>
        <v>-12.601358907094053</v>
      </c>
      <c r="AJ113" s="4">
        <f t="shared" si="111"/>
        <v>11.484051357137389</v>
      </c>
      <c r="AK113" s="4">
        <f t="shared" si="112"/>
        <v>-12.815582714850621</v>
      </c>
      <c r="AL113" s="4"/>
      <c r="AM113" s="4"/>
      <c r="AN113" s="4">
        <f t="shared" si="59"/>
        <v>8.3393975814260983</v>
      </c>
      <c r="AO113" s="4">
        <f t="shared" si="60"/>
        <v>-20.954631146724822</v>
      </c>
      <c r="AP113" s="4">
        <f t="shared" si="61"/>
        <v>16.392207349356084</v>
      </c>
      <c r="AQ113" s="4">
        <f t="shared" si="62"/>
        <v>1.1679001960355606</v>
      </c>
      <c r="AR113" s="4">
        <f t="shared" si="63"/>
        <v>-16.937139902046951</v>
      </c>
      <c r="AS113" s="4">
        <f t="shared" si="64"/>
        <v>-20.505563737017098</v>
      </c>
      <c r="AT113" s="4">
        <f t="shared" si="65"/>
        <v>34.272662812645876</v>
      </c>
      <c r="AU113" s="4">
        <f t="shared" si="66"/>
        <v>15.724361848745261</v>
      </c>
      <c r="AV113" s="4">
        <f t="shared" si="67"/>
        <v>-11.520494779938346</v>
      </c>
      <c r="AW113" s="4">
        <f t="shared" si="68"/>
        <v>-19.994238376376899</v>
      </c>
      <c r="AX113" s="4">
        <f t="shared" si="93"/>
        <v>4.3676152899512886</v>
      </c>
      <c r="AY113" s="4">
        <f t="shared" si="94"/>
        <v>-18.00607805878218</v>
      </c>
      <c r="AZ113" s="4">
        <f t="shared" si="95"/>
        <v>5.2169184252256002</v>
      </c>
      <c r="BA113" s="4">
        <f t="shared" si="96"/>
        <v>-17.695977876536446</v>
      </c>
      <c r="BB113" s="4">
        <f t="shared" si="113"/>
        <v>4.9854518854293133</v>
      </c>
      <c r="BC113" s="4">
        <f t="shared" si="114"/>
        <v>-17.897714205528416</v>
      </c>
      <c r="BD113" s="4"/>
      <c r="BE113" s="4"/>
      <c r="BF113" s="4">
        <f t="shared" si="69"/>
        <v>2.8148290139101864</v>
      </c>
      <c r="BG113" s="4">
        <f t="shared" si="70"/>
        <v>5.2964478195631948</v>
      </c>
      <c r="BH113" s="4">
        <f t="shared" si="71"/>
        <v>23.624986885156108</v>
      </c>
      <c r="BI113" s="4">
        <f t="shared" si="98"/>
        <v>5.6129199760245765</v>
      </c>
      <c r="BJ113" s="4">
        <f t="shared" si="72"/>
        <v>20.532397471331521</v>
      </c>
      <c r="BK113" s="4">
        <f t="shared" si="73"/>
        <v>6.8622864225974327</v>
      </c>
      <c r="BL113" s="4">
        <f t="shared" si="74"/>
        <v>6.7102353980040874</v>
      </c>
      <c r="BM113" s="4">
        <f t="shared" si="97"/>
        <v>6.7214155105611795</v>
      </c>
      <c r="BN113" s="4">
        <f t="shared" si="75"/>
        <v>64.034733117092699</v>
      </c>
      <c r="BO113" s="4">
        <f t="shared" si="76"/>
        <v>26.266292832435152</v>
      </c>
      <c r="BP113" s="4">
        <f t="shared" si="77"/>
        <v>17.733621032182931</v>
      </c>
      <c r="BQ113" s="4">
        <f t="shared" si="78"/>
        <v>13.68715799147798</v>
      </c>
      <c r="BR113" s="4">
        <f t="shared" si="79"/>
        <v>17.195353065590361</v>
      </c>
      <c r="BS113" s="4">
        <f t="shared" si="80"/>
        <v>59.198926661303055</v>
      </c>
      <c r="BT113" s="4">
        <f t="shared" si="81"/>
        <v>1.0362927851340051</v>
      </c>
      <c r="BU113" s="4">
        <f t="shared" si="82"/>
        <v>0.84762251478380579</v>
      </c>
      <c r="BV113" s="4" t="s">
        <v>59</v>
      </c>
      <c r="BW113" s="4" t="s">
        <v>59</v>
      </c>
      <c r="BX113">
        <f t="shared" si="83"/>
        <v>100</v>
      </c>
      <c r="BY113">
        <f t="shared" si="84"/>
        <v>100</v>
      </c>
      <c r="BZ113" t="s">
        <v>59</v>
      </c>
      <c r="CA113" t="s">
        <v>59</v>
      </c>
    </row>
    <row r="114" spans="1:79" x14ac:dyDescent="0.35">
      <c r="A114" s="5">
        <v>38018</v>
      </c>
      <c r="B114" s="18">
        <f>+'[1]Senda Inflación Total'!F598</f>
        <v>6.28</v>
      </c>
      <c r="C114" s="4">
        <f>+'[1]Senda Inflación Total'!D598</f>
        <v>54.18</v>
      </c>
      <c r="D114" s="10">
        <f>'[2]Feb-04'!$D$834/1000</f>
        <v>36291.918969999999</v>
      </c>
      <c r="E114" s="10">
        <f>'[2]Feb-04'!$D$835/1000</f>
        <v>988.10156000000234</v>
      </c>
      <c r="F114" s="10">
        <f>'[2]Feb-04'!$D$846/1000</f>
        <v>10001.196</v>
      </c>
      <c r="G114" s="10">
        <f>'[2]Feb-04'!$D$847/1000</f>
        <v>551.20073000000002</v>
      </c>
      <c r="H114" s="10">
        <f>'[2]Feb-04'!$D$860/1000</f>
        <v>9590.3602100000007</v>
      </c>
      <c r="I114" s="10">
        <f>'[2]Feb-04'!$D$861/1000</f>
        <v>2224.4870699999997</v>
      </c>
      <c r="J114" s="10">
        <f>'[2]Feb-04'!$D$872/1000</f>
        <v>599.03733999999997</v>
      </c>
      <c r="K114" s="10">
        <f>'[2]Feb-04'!$D$873/1000</f>
        <v>33.451060000000055</v>
      </c>
      <c r="L114" s="71">
        <f>+H114+(Titularizaciones!C26/1000)</f>
        <v>11108.743033797791</v>
      </c>
      <c r="M114" s="71">
        <f>+I114+((Titularizaciones!C26/1000)*Titularizaciones!M26)</f>
        <v>2242.7747555190995</v>
      </c>
      <c r="N114" s="3">
        <f t="shared" si="87"/>
        <v>56482.512519999997</v>
      </c>
      <c r="O114" s="3">
        <f t="shared" si="88"/>
        <v>3797.2404200000019</v>
      </c>
      <c r="P114" s="74">
        <f t="shared" si="89"/>
        <v>58000.895343797791</v>
      </c>
      <c r="Q114" s="74">
        <f t="shared" si="90"/>
        <v>3815.5281055191017</v>
      </c>
      <c r="R114" s="74">
        <f t="shared" si="91"/>
        <v>57401.858003797788</v>
      </c>
      <c r="S114" s="74">
        <f t="shared" si="92"/>
        <v>3782.0770455191018</v>
      </c>
      <c r="V114" s="4">
        <f t="shared" si="99"/>
        <v>15.520574447093253</v>
      </c>
      <c r="W114" s="4">
        <f t="shared" si="100"/>
        <v>-20.504123259815415</v>
      </c>
      <c r="X114" s="4">
        <f t="shared" si="101"/>
        <v>24.03157557557509</v>
      </c>
      <c r="Y114" s="4">
        <f t="shared" si="102"/>
        <v>7.2990719985747319</v>
      </c>
      <c r="Z114" s="4">
        <f t="shared" si="103"/>
        <v>-11.606819747962675</v>
      </c>
      <c r="AA114" s="4">
        <f t="shared" si="104"/>
        <v>-15.948539077744456</v>
      </c>
      <c r="AB114" s="4">
        <f t="shared" si="115"/>
        <v>43.887685055591561</v>
      </c>
      <c r="AC114" s="4">
        <f t="shared" si="116"/>
        <v>22.194492399341812</v>
      </c>
      <c r="AD114" s="4">
        <f t="shared" si="105"/>
        <v>-5.905378984996517</v>
      </c>
      <c r="AE114" s="4">
        <f t="shared" si="106"/>
        <v>-15.414252518356932</v>
      </c>
      <c r="AF114" s="4">
        <f t="shared" si="107"/>
        <v>11.305702708819638</v>
      </c>
      <c r="AG114" s="4">
        <f t="shared" si="108"/>
        <v>-14.295454882571477</v>
      </c>
      <c r="AH114" s="4">
        <f t="shared" si="109"/>
        <v>12.18382366515489</v>
      </c>
      <c r="AI114" s="4">
        <f t="shared" si="110"/>
        <v>-13.977894597428488</v>
      </c>
      <c r="AJ114" s="4">
        <f t="shared" si="111"/>
        <v>11.926458808816221</v>
      </c>
      <c r="AK114" s="4">
        <f t="shared" si="112"/>
        <v>-14.202530685542186</v>
      </c>
      <c r="AL114" s="4"/>
      <c r="AM114" s="4"/>
      <c r="AN114" s="4">
        <f t="shared" si="59"/>
        <v>8.6945563107764912</v>
      </c>
      <c r="AO114" s="4">
        <f t="shared" si="60"/>
        <v>-25.201470888046103</v>
      </c>
      <c r="AP114" s="4">
        <f t="shared" si="61"/>
        <v>16.702649205471488</v>
      </c>
      <c r="AQ114" s="4">
        <f t="shared" si="62"/>
        <v>0.95885585112414162</v>
      </c>
      <c r="AR114" s="4">
        <f t="shared" si="63"/>
        <v>-16.829901908131987</v>
      </c>
      <c r="AS114" s="4">
        <f t="shared" si="64"/>
        <v>-20.915072523282319</v>
      </c>
      <c r="AT114" s="4">
        <f t="shared" si="65"/>
        <v>35.385477094083114</v>
      </c>
      <c r="AU114" s="4">
        <f t="shared" si="66"/>
        <v>14.974117801413072</v>
      </c>
      <c r="AV114" s="4">
        <f t="shared" si="67"/>
        <v>-11.46535470925528</v>
      </c>
      <c r="AW114" s="4">
        <f t="shared" si="68"/>
        <v>-20.412356528374971</v>
      </c>
      <c r="AX114" s="4">
        <f t="shared" si="93"/>
        <v>4.7287379646402457</v>
      </c>
      <c r="AY114" s="4">
        <f t="shared" si="94"/>
        <v>-19.35966774799725</v>
      </c>
      <c r="AZ114" s="4">
        <f t="shared" si="95"/>
        <v>5.5549714576165599</v>
      </c>
      <c r="BA114" s="4">
        <f t="shared" si="96"/>
        <v>-19.060871845529249</v>
      </c>
      <c r="BB114" s="4">
        <f t="shared" si="113"/>
        <v>5.3128140843208769</v>
      </c>
      <c r="BC114" s="4">
        <f t="shared" si="114"/>
        <v>-19.272234367277179</v>
      </c>
      <c r="BD114" s="4"/>
      <c r="BE114" s="4"/>
      <c r="BF114" s="4">
        <f t="shared" si="69"/>
        <v>2.7226489754283785</v>
      </c>
      <c r="BG114" s="4">
        <f t="shared" si="70"/>
        <v>5.5113481427621256</v>
      </c>
      <c r="BH114" s="4">
        <f t="shared" si="71"/>
        <v>23.195031482555748</v>
      </c>
      <c r="BI114" s="4">
        <f t="shared" si="98"/>
        <v>5.5841360406681924</v>
      </c>
      <c r="BJ114" s="4">
        <f t="shared" si="72"/>
        <v>20.18927567858551</v>
      </c>
      <c r="BK114" s="4">
        <f t="shared" si="73"/>
        <v>6.7228603165544909</v>
      </c>
      <c r="BL114" s="4">
        <f t="shared" si="74"/>
        <v>6.5783951832169567</v>
      </c>
      <c r="BM114" s="4">
        <f t="shared" si="97"/>
        <v>6.5887711252637056</v>
      </c>
      <c r="BN114" s="4">
        <f t="shared" si="75"/>
        <v>64.253372151512082</v>
      </c>
      <c r="BO114" s="4">
        <f t="shared" si="76"/>
        <v>26.021569632401675</v>
      </c>
      <c r="BP114" s="4">
        <f t="shared" si="77"/>
        <v>17.706712314645454</v>
      </c>
      <c r="BQ114" s="4">
        <f t="shared" si="78"/>
        <v>14.515823836089886</v>
      </c>
      <c r="BR114" s="4">
        <f t="shared" si="79"/>
        <v>16.979344193663714</v>
      </c>
      <c r="BS114" s="4">
        <f t="shared" si="80"/>
        <v>58.581675742301265</v>
      </c>
      <c r="BT114" s="4">
        <f t="shared" si="81"/>
        <v>1.0605713401787602</v>
      </c>
      <c r="BU114" s="4">
        <f t="shared" si="82"/>
        <v>0.88093078920718004</v>
      </c>
      <c r="BV114" s="4" t="s">
        <v>59</v>
      </c>
      <c r="BW114" s="4" t="s">
        <v>59</v>
      </c>
      <c r="BX114">
        <f t="shared" si="83"/>
        <v>100</v>
      </c>
      <c r="BY114">
        <f t="shared" si="84"/>
        <v>100</v>
      </c>
      <c r="BZ114" t="s">
        <v>59</v>
      </c>
      <c r="CA114" t="s">
        <v>59</v>
      </c>
    </row>
    <row r="115" spans="1:79" x14ac:dyDescent="0.35">
      <c r="A115" s="5">
        <v>38047</v>
      </c>
      <c r="B115" s="18">
        <f>+'[1]Senda Inflación Total'!F599</f>
        <v>6.21</v>
      </c>
      <c r="C115" s="4">
        <f>+'[1]Senda Inflación Total'!D599</f>
        <v>54.71</v>
      </c>
      <c r="D115" s="10">
        <f>'[2]Mar-04'!$D$834/1000</f>
        <v>35877.559440000005</v>
      </c>
      <c r="E115" s="10">
        <f>'[2]Mar-04'!$D$835/1000</f>
        <v>950.16774999999996</v>
      </c>
      <c r="F115" s="10">
        <f>'[2]Mar-04'!$D$846/1000</f>
        <v>10175.358479999999</v>
      </c>
      <c r="G115" s="10">
        <f>'[2]Mar-04'!$D$847/1000</f>
        <v>564.62974999999813</v>
      </c>
      <c r="H115" s="10">
        <f>'[2]Mar-04'!$D$860/1000</f>
        <v>9590.1302400000004</v>
      </c>
      <c r="I115" s="10">
        <f>'[2]Mar-04'!$D$861/1000</f>
        <v>2176.7232100000001</v>
      </c>
      <c r="J115" s="10">
        <f>'[2]Mar-04'!$D$872/1000</f>
        <v>603.82975999999996</v>
      </c>
      <c r="K115" s="10">
        <f>'[2]Mar-04'!$D$873/1000</f>
        <v>35.978060000000056</v>
      </c>
      <c r="L115" s="71">
        <f>+H115+(Titularizaciones!C27/1000)</f>
        <v>11086.5738720969</v>
      </c>
      <c r="M115" s="71">
        <f>+I115+((Titularizaciones!C27/1000)*Titularizaciones!M27)</f>
        <v>2194.12562691315</v>
      </c>
      <c r="N115" s="3">
        <f t="shared" si="87"/>
        <v>56246.877920000006</v>
      </c>
      <c r="O115" s="3">
        <f t="shared" si="88"/>
        <v>3727.4987699999979</v>
      </c>
      <c r="P115" s="74">
        <f t="shared" si="89"/>
        <v>57743.321552096902</v>
      </c>
      <c r="Q115" s="74">
        <f t="shared" si="90"/>
        <v>3744.9011869131482</v>
      </c>
      <c r="R115" s="74">
        <f t="shared" si="91"/>
        <v>57139.491792096909</v>
      </c>
      <c r="S115" s="74">
        <f t="shared" si="92"/>
        <v>3708.9231269131478</v>
      </c>
      <c r="V115" s="4">
        <f t="shared" si="99"/>
        <v>12.966161342263533</v>
      </c>
      <c r="W115" s="4">
        <f t="shared" si="100"/>
        <v>-20.309220281195067</v>
      </c>
      <c r="X115" s="4">
        <f t="shared" si="101"/>
        <v>25.654616867366471</v>
      </c>
      <c r="Y115" s="4">
        <f t="shared" si="102"/>
        <v>6.3025666123412947</v>
      </c>
      <c r="Z115" s="4">
        <f t="shared" si="103"/>
        <v>-12.077388574600064</v>
      </c>
      <c r="AA115" s="4">
        <f t="shared" si="104"/>
        <v>-17.702316038640745</v>
      </c>
      <c r="AB115" s="4">
        <f t="shared" si="115"/>
        <v>41.768774832084574</v>
      </c>
      <c r="AC115" s="4">
        <f t="shared" si="116"/>
        <v>30.968993475587069</v>
      </c>
      <c r="AD115" s="4">
        <f t="shared" si="105"/>
        <v>-6.497992351137043</v>
      </c>
      <c r="AE115" s="4">
        <f t="shared" si="106"/>
        <v>-17.229199846799844</v>
      </c>
      <c r="AF115" s="4">
        <f t="shared" si="107"/>
        <v>9.8768513938995284</v>
      </c>
      <c r="AG115" s="4">
        <f t="shared" si="108"/>
        <v>-15.204739322084777</v>
      </c>
      <c r="AH115" s="4">
        <f t="shared" si="109"/>
        <v>10.745811185855089</v>
      </c>
      <c r="AI115" s="4">
        <f t="shared" si="110"/>
        <v>-14.92317052753404</v>
      </c>
      <c r="AJ115" s="4">
        <f t="shared" si="111"/>
        <v>10.490302891951146</v>
      </c>
      <c r="AK115" s="4">
        <f t="shared" si="112"/>
        <v>-15.211372905557013</v>
      </c>
      <c r="AL115" s="4"/>
      <c r="AM115" s="4"/>
      <c r="AN115" s="4">
        <f t="shared" si="59"/>
        <v>6.3611348670215051</v>
      </c>
      <c r="AO115" s="4">
        <f t="shared" si="60"/>
        <v>-24.968666115427041</v>
      </c>
      <c r="AP115" s="4">
        <f t="shared" si="61"/>
        <v>18.307708188839527</v>
      </c>
      <c r="AQ115" s="4">
        <f t="shared" si="62"/>
        <v>8.7154328539028825E-2</v>
      </c>
      <c r="AR115" s="4">
        <f t="shared" si="63"/>
        <v>-17.218141958949317</v>
      </c>
      <c r="AS115" s="4">
        <f t="shared" si="64"/>
        <v>-22.514185141362148</v>
      </c>
      <c r="AT115" s="4">
        <f t="shared" si="65"/>
        <v>33.479686312102956</v>
      </c>
      <c r="AU115" s="4">
        <f t="shared" si="66"/>
        <v>23.311358135379962</v>
      </c>
      <c r="AV115" s="4">
        <f t="shared" si="67"/>
        <v>-11.964967847789325</v>
      </c>
      <c r="AW115" s="4">
        <f t="shared" si="68"/>
        <v>-22.068731613595574</v>
      </c>
      <c r="AX115" s="4">
        <f t="shared" si="93"/>
        <v>3.4524540004703113</v>
      </c>
      <c r="AY115" s="4">
        <f t="shared" si="94"/>
        <v>-20.162639414447582</v>
      </c>
      <c r="AZ115" s="4">
        <f t="shared" si="95"/>
        <v>4.2706065209067816</v>
      </c>
      <c r="BA115" s="4">
        <f t="shared" si="96"/>
        <v>-19.897533685654878</v>
      </c>
      <c r="BB115" s="4">
        <f t="shared" si="113"/>
        <v>4.0300375595058142</v>
      </c>
      <c r="BC115" s="4">
        <f t="shared" si="114"/>
        <v>-20.16888513845872</v>
      </c>
      <c r="BD115" s="4"/>
      <c r="BE115" s="4"/>
      <c r="BF115" s="4">
        <f t="shared" si="69"/>
        <v>2.6483622766732982</v>
      </c>
      <c r="BG115" s="4">
        <f t="shared" si="70"/>
        <v>5.5489912331815772</v>
      </c>
      <c r="BH115" s="4">
        <f t="shared" si="71"/>
        <v>22.697535440352894</v>
      </c>
      <c r="BI115" s="4">
        <f t="shared" si="98"/>
        <v>5.9583118261677033</v>
      </c>
      <c r="BJ115" s="4">
        <f t="shared" si="72"/>
        <v>19.790835764287891</v>
      </c>
      <c r="BK115" s="4">
        <f t="shared" si="73"/>
        <v>6.6270323044447439</v>
      </c>
      <c r="BL115" s="4">
        <f t="shared" si="74"/>
        <v>6.485427381475521</v>
      </c>
      <c r="BM115" s="4">
        <f t="shared" si="97"/>
        <v>6.490997750571764</v>
      </c>
      <c r="BN115" s="4">
        <f t="shared" si="75"/>
        <v>63.785868241484792</v>
      </c>
      <c r="BO115" s="4">
        <f t="shared" si="76"/>
        <v>25.490759585146705</v>
      </c>
      <c r="BP115" s="4">
        <f t="shared" si="77"/>
        <v>18.090530277026971</v>
      </c>
      <c r="BQ115" s="4">
        <f t="shared" si="78"/>
        <v>15.147684408223117</v>
      </c>
      <c r="BR115" s="4">
        <f t="shared" si="79"/>
        <v>17.050066767510284</v>
      </c>
      <c r="BS115" s="4">
        <f t="shared" si="80"/>
        <v>58.396349517776002</v>
      </c>
      <c r="BT115" s="4">
        <f t="shared" si="81"/>
        <v>1.0735347139779521</v>
      </c>
      <c r="BU115" s="4">
        <f t="shared" si="82"/>
        <v>0.9652064888541888</v>
      </c>
      <c r="BV115" s="4" t="s">
        <v>59</v>
      </c>
      <c r="BW115" s="4" t="s">
        <v>59</v>
      </c>
      <c r="BX115">
        <f t="shared" si="83"/>
        <v>100</v>
      </c>
      <c r="BY115">
        <f t="shared" si="84"/>
        <v>100</v>
      </c>
      <c r="BZ115" t="s">
        <v>59</v>
      </c>
      <c r="CA115" t="s">
        <v>59</v>
      </c>
    </row>
    <row r="116" spans="1:79" x14ac:dyDescent="0.35">
      <c r="A116" s="5">
        <v>38078</v>
      </c>
      <c r="B116" s="18">
        <f>+'[1]Senda Inflación Total'!F600</f>
        <v>5.49</v>
      </c>
      <c r="C116" s="4">
        <f>+'[1]Senda Inflación Total'!D600</f>
        <v>54.96</v>
      </c>
      <c r="D116" s="10">
        <f>'[2]Abr-04'!$D$834/1000</f>
        <v>36279.009739999994</v>
      </c>
      <c r="E116" s="10">
        <f>'[2]Abr-04'!$D$835/1000</f>
        <v>980.00903999999912</v>
      </c>
      <c r="F116" s="10">
        <f>'[2]Abr-04'!$D$846/1000</f>
        <v>10459.347839999999</v>
      </c>
      <c r="G116" s="10">
        <f>'[2]Abr-04'!$D$847/1000</f>
        <v>587.74997999999857</v>
      </c>
      <c r="H116" s="10">
        <f>'[2]Abr-04'!$D$860/1000</f>
        <v>9600.0150799999974</v>
      </c>
      <c r="I116" s="10">
        <f>'[2]Abr-04'!$D$861/1000</f>
        <v>2149.8823399999997</v>
      </c>
      <c r="J116" s="10">
        <f>'[2]Abr-04'!$D$872/1000</f>
        <v>598.98181000000011</v>
      </c>
      <c r="K116" s="10">
        <f>'[2]Abr-04'!$D$873/1000</f>
        <v>39.038189999999943</v>
      </c>
      <c r="L116" s="71">
        <f>+H116+(Titularizaciones!C28/1000)</f>
        <v>11083.720763317797</v>
      </c>
      <c r="M116" s="71">
        <f>+I116+((Titularizaciones!C28/1000)*Titularizaciones!M28)</f>
        <v>2165.0672882571698</v>
      </c>
      <c r="N116" s="3">
        <f t="shared" si="87"/>
        <v>56937.354469999991</v>
      </c>
      <c r="O116" s="3">
        <f t="shared" si="88"/>
        <v>3756.6795499999971</v>
      </c>
      <c r="P116" s="74">
        <f t="shared" si="89"/>
        <v>58421.060153317791</v>
      </c>
      <c r="Q116" s="74">
        <f t="shared" si="90"/>
        <v>3771.8644982571673</v>
      </c>
      <c r="R116" s="74">
        <f t="shared" si="91"/>
        <v>57822.078343317793</v>
      </c>
      <c r="S116" s="74">
        <f t="shared" si="92"/>
        <v>3732.8263082571675</v>
      </c>
      <c r="V116" s="4">
        <f t="shared" si="99"/>
        <v>12.845005903735625</v>
      </c>
      <c r="W116" s="4">
        <f t="shared" si="100"/>
        <v>-15.013270295268313</v>
      </c>
      <c r="X116" s="4">
        <f t="shared" si="101"/>
        <v>26.473335154622575</v>
      </c>
      <c r="Y116" s="4">
        <f t="shared" si="102"/>
        <v>11.933561644161259</v>
      </c>
      <c r="Z116" s="4">
        <f t="shared" si="103"/>
        <v>-11.95918942134243</v>
      </c>
      <c r="AA116" s="4">
        <f t="shared" si="104"/>
        <v>-18.409765447989628</v>
      </c>
      <c r="AB116" s="4">
        <f t="shared" si="115"/>
        <v>50.34987402858232</v>
      </c>
      <c r="AC116" s="4">
        <f t="shared" si="116"/>
        <v>43.457832135529628</v>
      </c>
      <c r="AD116" s="4">
        <f t="shared" si="105"/>
        <v>-6.4411934845230405</v>
      </c>
      <c r="AE116" s="4">
        <f t="shared" si="106"/>
        <v>-18.043225904720899</v>
      </c>
      <c r="AF116" s="4">
        <f t="shared" si="107"/>
        <v>10.083731267906231</v>
      </c>
      <c r="AG116" s="4">
        <f t="shared" si="108"/>
        <v>-13.44868941532819</v>
      </c>
      <c r="AH116" s="4">
        <f t="shared" si="109"/>
        <v>10.930404788838445</v>
      </c>
      <c r="AI116" s="4">
        <f t="shared" si="110"/>
        <v>-13.233642940429874</v>
      </c>
      <c r="AJ116" s="4">
        <f t="shared" si="111"/>
        <v>10.62993535506709</v>
      </c>
      <c r="AK116" s="4">
        <f t="shared" si="112"/>
        <v>-13.590755883380325</v>
      </c>
      <c r="AL116" s="4"/>
      <c r="AM116" s="4"/>
      <c r="AN116" s="4">
        <f t="shared" si="59"/>
        <v>6.9722304519249434</v>
      </c>
      <c r="AO116" s="4">
        <f t="shared" si="60"/>
        <v>-19.436221722692494</v>
      </c>
      <c r="AP116" s="4">
        <f t="shared" si="61"/>
        <v>19.891302639702886</v>
      </c>
      <c r="AQ116" s="4">
        <f t="shared" si="62"/>
        <v>6.1082203471051884</v>
      </c>
      <c r="AR116" s="4">
        <f t="shared" si="63"/>
        <v>-16.541083914439696</v>
      </c>
      <c r="AS116" s="4">
        <f t="shared" si="64"/>
        <v>-22.65595359559164</v>
      </c>
      <c r="AT116" s="4">
        <f t="shared" si="65"/>
        <v>42.525238438318638</v>
      </c>
      <c r="AU116" s="4">
        <f t="shared" si="66"/>
        <v>35.991878031595064</v>
      </c>
      <c r="AV116" s="4">
        <f t="shared" si="67"/>
        <v>-11.310260199566827</v>
      </c>
      <c r="AW116" s="4">
        <f t="shared" si="68"/>
        <v>-22.308489813935822</v>
      </c>
      <c r="AX116" s="4">
        <f t="shared" si="93"/>
        <v>4.3546604113245024</v>
      </c>
      <c r="AY116" s="4">
        <f t="shared" si="94"/>
        <v>-17.953066087143981</v>
      </c>
      <c r="AZ116" s="4">
        <f t="shared" si="95"/>
        <v>5.1572706311863215</v>
      </c>
      <c r="BA116" s="4">
        <f t="shared" si="96"/>
        <v>-17.749211243179332</v>
      </c>
      <c r="BB116" s="4">
        <f t="shared" si="113"/>
        <v>4.8724384823842115</v>
      </c>
      <c r="BC116" s="4">
        <f t="shared" si="114"/>
        <v>-18.087739011641219</v>
      </c>
      <c r="BD116" s="4"/>
      <c r="BE116" s="4"/>
      <c r="BF116" s="4">
        <f t="shared" si="69"/>
        <v>2.7013114388276005</v>
      </c>
      <c r="BG116" s="4">
        <f t="shared" si="70"/>
        <v>5.6193750221428589</v>
      </c>
      <c r="BH116" s="4">
        <f t="shared" si="71"/>
        <v>22.39457253019232</v>
      </c>
      <c r="BI116" s="4">
        <f t="shared" si="98"/>
        <v>6.5174249615359674</v>
      </c>
      <c r="BJ116" s="4">
        <f t="shared" si="72"/>
        <v>19.533758874750642</v>
      </c>
      <c r="BK116" s="4">
        <f t="shared" si="73"/>
        <v>6.5979172811398756</v>
      </c>
      <c r="BL116" s="4">
        <f t="shared" si="74"/>
        <v>6.4563438053990172</v>
      </c>
      <c r="BM116" s="4">
        <f t="shared" si="97"/>
        <v>6.4557110626386738</v>
      </c>
      <c r="BN116" s="4">
        <f t="shared" si="75"/>
        <v>63.717413774669183</v>
      </c>
      <c r="BO116" s="4">
        <f t="shared" si="76"/>
        <v>26.087107695943878</v>
      </c>
      <c r="BP116" s="4">
        <f t="shared" si="77"/>
        <v>18.369922412729899</v>
      </c>
      <c r="BQ116" s="4">
        <f t="shared" si="78"/>
        <v>15.645464889332898</v>
      </c>
      <c r="BR116" s="4">
        <f t="shared" si="79"/>
        <v>16.860662335581814</v>
      </c>
      <c r="BS116" s="4">
        <f t="shared" si="80"/>
        <v>57.228259993589326</v>
      </c>
      <c r="BT116" s="4">
        <f t="shared" si="81"/>
        <v>1.0520014770190993</v>
      </c>
      <c r="BU116" s="4">
        <f t="shared" si="82"/>
        <v>1.0391674211339099</v>
      </c>
      <c r="BV116" s="4" t="s">
        <v>59</v>
      </c>
      <c r="BW116" s="4" t="s">
        <v>59</v>
      </c>
      <c r="BX116">
        <f t="shared" si="83"/>
        <v>100</v>
      </c>
      <c r="BY116">
        <f t="shared" si="84"/>
        <v>100</v>
      </c>
      <c r="BZ116" t="s">
        <v>59</v>
      </c>
      <c r="CA116" t="s">
        <v>59</v>
      </c>
    </row>
    <row r="117" spans="1:79" x14ac:dyDescent="0.35">
      <c r="A117" s="5">
        <v>38108</v>
      </c>
      <c r="B117" s="18">
        <f>+'[1]Senda Inflación Total'!F601</f>
        <v>5.37</v>
      </c>
      <c r="C117" s="4">
        <f>+'[1]Senda Inflación Total'!D601</f>
        <v>55.17</v>
      </c>
      <c r="D117" s="10">
        <f>'[2]May-04'!$D$836/1000</f>
        <v>37102.868169999994</v>
      </c>
      <c r="E117" s="10">
        <f>'[2]May-04'!$D$837/1000</f>
        <v>945.14164999999855</v>
      </c>
      <c r="F117" s="10">
        <f>'[2]May-04'!$D$848/1000</f>
        <v>10658.407790000001</v>
      </c>
      <c r="G117" s="10">
        <f>'[2]May-04'!$D$849/1000</f>
        <v>593.27101000000005</v>
      </c>
      <c r="H117" s="10">
        <f>'[2]May-04'!$D$862/1000</f>
        <v>9444.632440000003</v>
      </c>
      <c r="I117" s="10">
        <f>'[2]May-04'!$D$863/1000</f>
        <v>2011.5712900000001</v>
      </c>
      <c r="J117" s="10">
        <f>'[2]May-04'!$D$874/1000</f>
        <v>600.89481000000001</v>
      </c>
      <c r="K117" s="10">
        <f>'[2]May-04'!$D$875/1000</f>
        <v>39.736330000000073</v>
      </c>
      <c r="L117" s="71">
        <f>+H117+(Titularizaciones!C29/1000)</f>
        <v>10917.332009259942</v>
      </c>
      <c r="M117" s="71">
        <f>+I117+((Titularizaciones!C29/1000)*Titularizaciones!M29)</f>
        <v>2031.6394512282602</v>
      </c>
      <c r="N117" s="3">
        <f t="shared" si="87"/>
        <v>57806.803209999998</v>
      </c>
      <c r="O117" s="3">
        <f t="shared" si="88"/>
        <v>3589.7202799999991</v>
      </c>
      <c r="P117" s="74">
        <f t="shared" si="89"/>
        <v>59279.502779259936</v>
      </c>
      <c r="Q117" s="74">
        <f t="shared" si="90"/>
        <v>3609.7884412282588</v>
      </c>
      <c r="R117" s="74">
        <f t="shared" si="91"/>
        <v>58678.607969259945</v>
      </c>
      <c r="S117" s="74">
        <f t="shared" si="92"/>
        <v>3570.0521112282586</v>
      </c>
      <c r="V117" s="4">
        <f t="shared" si="99"/>
        <v>14.564323941890777</v>
      </c>
      <c r="W117" s="4">
        <f t="shared" si="100"/>
        <v>-20.432315091725272</v>
      </c>
      <c r="X117" s="4">
        <f t="shared" si="101"/>
        <v>26.594246909507646</v>
      </c>
      <c r="Y117" s="4">
        <f t="shared" si="102"/>
        <v>14.531434565600335</v>
      </c>
      <c r="Z117" s="4">
        <f t="shared" si="103"/>
        <v>-13.298305740275296</v>
      </c>
      <c r="AA117" s="4">
        <f t="shared" si="104"/>
        <v>-23.25540763045106</v>
      </c>
      <c r="AB117" s="4">
        <f t="shared" si="115"/>
        <v>45.224448874015025</v>
      </c>
      <c r="AC117" s="4">
        <f t="shared" si="116"/>
        <v>49.243086635087877</v>
      </c>
      <c r="AD117" s="4">
        <f t="shared" si="105"/>
        <v>-7.7002479639936183</v>
      </c>
      <c r="AE117" s="4">
        <f t="shared" si="106"/>
        <v>-22.709684268029307</v>
      </c>
      <c r="AF117" s="4">
        <f t="shared" si="107"/>
        <v>10.927105317610298</v>
      </c>
      <c r="AG117" s="4">
        <f t="shared" si="108"/>
        <v>-17.545823281743949</v>
      </c>
      <c r="AH117" s="4">
        <f t="shared" si="109"/>
        <v>11.748386690135987</v>
      </c>
      <c r="AI117" s="4">
        <f t="shared" si="110"/>
        <v>-17.22665753762702</v>
      </c>
      <c r="AJ117" s="4">
        <f t="shared" si="111"/>
        <v>11.485220207841124</v>
      </c>
      <c r="AK117" s="4">
        <f t="shared" si="112"/>
        <v>-17.634963646309032</v>
      </c>
      <c r="AL117" s="4"/>
      <c r="AM117" s="4"/>
      <c r="AN117" s="4">
        <f t="shared" si="59"/>
        <v>8.7257511074221981</v>
      </c>
      <c r="AO117" s="4">
        <f t="shared" si="60"/>
        <v>-24.487344682286491</v>
      </c>
      <c r="AP117" s="4">
        <f t="shared" si="61"/>
        <v>20.142589835349384</v>
      </c>
      <c r="AQ117" s="4">
        <f t="shared" si="62"/>
        <v>8.6945378813707066</v>
      </c>
      <c r="AR117" s="4">
        <f t="shared" si="63"/>
        <v>-17.716907791852805</v>
      </c>
      <c r="AS117" s="4">
        <f t="shared" si="64"/>
        <v>-27.16656318729342</v>
      </c>
      <c r="AT117" s="4">
        <f t="shared" si="65"/>
        <v>37.823335744533551</v>
      </c>
      <c r="AU117" s="4">
        <f t="shared" si="66"/>
        <v>41.637170575199633</v>
      </c>
      <c r="AV117" s="4">
        <f t="shared" si="67"/>
        <v>-12.40414535825532</v>
      </c>
      <c r="AW117" s="4">
        <f t="shared" si="68"/>
        <v>-26.648651673179572</v>
      </c>
      <c r="AX117" s="4">
        <f t="shared" si="93"/>
        <v>5.2738970462278445</v>
      </c>
      <c r="AY117" s="4">
        <f t="shared" si="94"/>
        <v>-21.747957940347291</v>
      </c>
      <c r="AZ117" s="4">
        <f t="shared" si="95"/>
        <v>6.0533232325481521</v>
      </c>
      <c r="BA117" s="4">
        <f t="shared" si="96"/>
        <v>-21.445057926949815</v>
      </c>
      <c r="BB117" s="4">
        <f t="shared" si="113"/>
        <v>5.8035685753450963</v>
      </c>
      <c r="BC117" s="4">
        <f t="shared" si="114"/>
        <v>-21.832555420242045</v>
      </c>
      <c r="BD117" s="4"/>
      <c r="BE117" s="4"/>
      <c r="BF117" s="4">
        <f t="shared" si="69"/>
        <v>2.5473546833886149</v>
      </c>
      <c r="BG117" s="4">
        <f t="shared" si="70"/>
        <v>5.5662254784117247</v>
      </c>
      <c r="BH117" s="4">
        <f t="shared" si="71"/>
        <v>21.298566172682094</v>
      </c>
      <c r="BI117" s="4">
        <f t="shared" si="98"/>
        <v>6.6128595785342315</v>
      </c>
      <c r="BJ117" s="4">
        <f t="shared" si="72"/>
        <v>18.609303532264562</v>
      </c>
      <c r="BK117" s="4">
        <f t="shared" si="73"/>
        <v>6.2098578033441809</v>
      </c>
      <c r="BL117" s="4">
        <f t="shared" si="74"/>
        <v>6.0894377853844146</v>
      </c>
      <c r="BM117" s="4">
        <f t="shared" si="97"/>
        <v>6.0840777155083625</v>
      </c>
      <c r="BN117" s="4">
        <f t="shared" si="75"/>
        <v>64.184258789078953</v>
      </c>
      <c r="BO117" s="4">
        <f t="shared" si="76"/>
        <v>26.329116930525821</v>
      </c>
      <c r="BP117" s="4">
        <f t="shared" si="77"/>
        <v>18.437981687519098</v>
      </c>
      <c r="BQ117" s="4">
        <f t="shared" si="78"/>
        <v>16.526942595092681</v>
      </c>
      <c r="BR117" s="4">
        <f t="shared" si="79"/>
        <v>16.338271475918901</v>
      </c>
      <c r="BS117" s="4">
        <f t="shared" si="80"/>
        <v>56.036992665066386</v>
      </c>
      <c r="BT117" s="4">
        <f t="shared" si="81"/>
        <v>1.0394880474830532</v>
      </c>
      <c r="BU117" s="4">
        <f t="shared" si="82"/>
        <v>1.1069478093151059</v>
      </c>
      <c r="BV117" s="4" t="s">
        <v>59</v>
      </c>
      <c r="BW117" s="4" t="s">
        <v>59</v>
      </c>
      <c r="BX117">
        <f t="shared" si="83"/>
        <v>100</v>
      </c>
      <c r="BY117">
        <f t="shared" si="84"/>
        <v>100</v>
      </c>
      <c r="BZ117" t="s">
        <v>59</v>
      </c>
      <c r="CA117" t="s">
        <v>59</v>
      </c>
    </row>
    <row r="118" spans="1:79" x14ac:dyDescent="0.35">
      <c r="A118" s="5">
        <v>38139</v>
      </c>
      <c r="B118" s="18">
        <f>+'[1]Senda Inflación Total'!F602</f>
        <v>6.07</v>
      </c>
      <c r="C118" s="4">
        <f>+'[1]Senda Inflación Total'!D602</f>
        <v>55.51</v>
      </c>
      <c r="D118" s="10">
        <f>'[2]Jun-04'!$D$836/1000</f>
        <v>38107.653380000003</v>
      </c>
      <c r="E118" s="10">
        <f>'[2]Jun-04'!$D$837/1000</f>
        <v>930.83702000000324</v>
      </c>
      <c r="F118" s="10">
        <f>'[2]Jun-04'!$D$848/1000</f>
        <v>10844.950909999998</v>
      </c>
      <c r="G118" s="10">
        <f>'[2]Jun-04'!$D$849/1000</f>
        <v>575.66269999999929</v>
      </c>
      <c r="H118" s="10">
        <f>'[2]Jun-04'!$D$862/1000</f>
        <v>9008.2930299999989</v>
      </c>
      <c r="I118" s="10">
        <f>'[2]Jun-04'!$D$863/1000</f>
        <v>1574.6196599999998</v>
      </c>
      <c r="J118" s="10">
        <f>'[2]Jun-04'!$D$874/1000</f>
        <v>617.16078000000005</v>
      </c>
      <c r="K118" s="10">
        <f>'[2]Jun-04'!$D$875/1000</f>
        <v>40.345519999999993</v>
      </c>
      <c r="L118" s="71">
        <f>+H118+(Titularizaciones!C30/1000)</f>
        <v>10980.704478151109</v>
      </c>
      <c r="M118" s="71">
        <f>+I118+((Titularizaciones!C30/1000)*Titularizaciones!M30)</f>
        <v>2113.989793257681</v>
      </c>
      <c r="N118" s="3">
        <f t="shared" si="87"/>
        <v>58578.058100000002</v>
      </c>
      <c r="O118" s="3">
        <f t="shared" si="88"/>
        <v>3121.4649000000022</v>
      </c>
      <c r="P118" s="74">
        <f t="shared" si="89"/>
        <v>60550.469548151108</v>
      </c>
      <c r="Q118" s="74">
        <f t="shared" si="90"/>
        <v>3660.8350332576833</v>
      </c>
      <c r="R118" s="74">
        <f t="shared" si="91"/>
        <v>59933.30876815111</v>
      </c>
      <c r="S118" s="74">
        <f t="shared" si="92"/>
        <v>3620.4895132576835</v>
      </c>
      <c r="V118" s="4">
        <f t="shared" si="99"/>
        <v>18.464231378179761</v>
      </c>
      <c r="W118" s="4">
        <f t="shared" si="100"/>
        <v>-13.694055704024592</v>
      </c>
      <c r="X118" s="4">
        <f t="shared" si="101"/>
        <v>26.414811925386886</v>
      </c>
      <c r="Y118" s="4">
        <f t="shared" si="102"/>
        <v>10.072077503105874</v>
      </c>
      <c r="Z118" s="4">
        <f t="shared" si="103"/>
        <v>-13.217362380479457</v>
      </c>
      <c r="AA118" s="4">
        <f t="shared" si="104"/>
        <v>-38.274311961605342</v>
      </c>
      <c r="AB118" s="4">
        <f t="shared" si="115"/>
        <v>43.839979553474365</v>
      </c>
      <c r="AC118" s="4">
        <f t="shared" si="116"/>
        <v>45.820943803006003</v>
      </c>
      <c r="AD118" s="4">
        <f t="shared" si="105"/>
        <v>-6.5757167427045857</v>
      </c>
      <c r="AE118" s="4">
        <f t="shared" si="106"/>
        <v>-17.417222763761245</v>
      </c>
      <c r="AF118" s="4">
        <f t="shared" si="107"/>
        <v>13.619630727306614</v>
      </c>
      <c r="AG118" s="4">
        <f t="shared" si="108"/>
        <v>-25.327064139548483</v>
      </c>
      <c r="AH118" s="4">
        <f t="shared" si="109"/>
        <v>14.398176677750456</v>
      </c>
      <c r="AI118" s="4">
        <f t="shared" si="110"/>
        <v>-12.609005719190506</v>
      </c>
      <c r="AJ118" s="4">
        <f t="shared" si="111"/>
        <v>14.157563425564604</v>
      </c>
      <c r="AK118" s="4">
        <f t="shared" si="112"/>
        <v>-12.99749174647711</v>
      </c>
      <c r="AL118" s="4"/>
      <c r="AM118" s="4"/>
      <c r="AN118" s="4">
        <f t="shared" si="59"/>
        <v>11.684954632016371</v>
      </c>
      <c r="AO118" s="4">
        <f t="shared" si="60"/>
        <v>-18.633030738214941</v>
      </c>
      <c r="AP118" s="4">
        <f t="shared" si="61"/>
        <v>19.180552395009798</v>
      </c>
      <c r="AQ118" s="4">
        <f t="shared" si="62"/>
        <v>3.7730531753614542</v>
      </c>
      <c r="AR118" s="4">
        <f t="shared" si="63"/>
        <v>-18.183616838389227</v>
      </c>
      <c r="AS118" s="4">
        <f t="shared" si="64"/>
        <v>-41.806648403512149</v>
      </c>
      <c r="AT118" s="4">
        <f t="shared" si="65"/>
        <v>35.608541108206225</v>
      </c>
      <c r="AU118" s="4">
        <f t="shared" si="66"/>
        <v>37.476141984544199</v>
      </c>
      <c r="AV118" s="4">
        <f t="shared" si="67"/>
        <v>-11.922048404548491</v>
      </c>
      <c r="AW118" s="4">
        <f t="shared" si="68"/>
        <v>-22.14313449963349</v>
      </c>
      <c r="AX118" s="4">
        <f t="shared" si="93"/>
        <v>7.1175928418088148</v>
      </c>
      <c r="AY118" s="4">
        <f t="shared" si="94"/>
        <v>-29.60032444569481</v>
      </c>
      <c r="AZ118" s="4">
        <f t="shared" si="95"/>
        <v>7.8515854414541906</v>
      </c>
      <c r="BA118" s="4">
        <f t="shared" si="96"/>
        <v>-17.610074214377775</v>
      </c>
      <c r="BB118" s="4">
        <f t="shared" si="113"/>
        <v>7.6247416098468932</v>
      </c>
      <c r="BC118" s="4">
        <f t="shared" si="114"/>
        <v>-17.976328600430946</v>
      </c>
      <c r="BD118" s="4"/>
      <c r="BE118" s="4"/>
      <c r="BF118" s="4">
        <f t="shared" si="69"/>
        <v>2.442651114509542</v>
      </c>
      <c r="BG118" s="4">
        <f t="shared" si="70"/>
        <v>5.3081171577197983</v>
      </c>
      <c r="BH118" s="4">
        <f t="shared" si="71"/>
        <v>17.479667399318604</v>
      </c>
      <c r="BI118" s="4">
        <f t="shared" si="98"/>
        <v>6.5372786650506196</v>
      </c>
      <c r="BJ118" s="4">
        <f t="shared" si="72"/>
        <v>19.25185945459145</v>
      </c>
      <c r="BK118" s="4">
        <f t="shared" si="73"/>
        <v>5.328727174040619</v>
      </c>
      <c r="BL118" s="4">
        <f t="shared" si="74"/>
        <v>6.045923442999074</v>
      </c>
      <c r="BM118" s="4">
        <f t="shared" si="97"/>
        <v>6.0408637328256969</v>
      </c>
      <c r="BN118" s="4">
        <f t="shared" si="75"/>
        <v>65.054483907516229</v>
      </c>
      <c r="BO118" s="4">
        <f t="shared" si="76"/>
        <v>29.820518564857245</v>
      </c>
      <c r="BP118" s="4">
        <f t="shared" si="77"/>
        <v>18.513674337729537</v>
      </c>
      <c r="BQ118" s="4">
        <f t="shared" si="78"/>
        <v>18.442068658212332</v>
      </c>
      <c r="BR118" s="4">
        <f t="shared" si="79"/>
        <v>15.378271868660661</v>
      </c>
      <c r="BS118" s="4">
        <f t="shared" si="80"/>
        <v>50.44489399832748</v>
      </c>
      <c r="BT118" s="4">
        <f t="shared" si="81"/>
        <v>1.053569886093578</v>
      </c>
      <c r="BU118" s="4">
        <f t="shared" si="82"/>
        <v>1.2925187786029555</v>
      </c>
      <c r="BV118" s="4" t="s">
        <v>59</v>
      </c>
      <c r="BW118" s="4" t="s">
        <v>59</v>
      </c>
      <c r="BX118">
        <f t="shared" si="83"/>
        <v>100</v>
      </c>
      <c r="BY118">
        <f t="shared" si="84"/>
        <v>100</v>
      </c>
      <c r="BZ118" t="s">
        <v>59</v>
      </c>
      <c r="CA118" t="s">
        <v>59</v>
      </c>
    </row>
    <row r="119" spans="1:79" x14ac:dyDescent="0.35">
      <c r="A119" s="5">
        <v>38169</v>
      </c>
      <c r="B119" s="18">
        <f>+'[1]Senda Inflación Total'!F603</f>
        <v>6.19</v>
      </c>
      <c r="C119" s="4">
        <f>+'[1]Senda Inflación Total'!D603</f>
        <v>55.49</v>
      </c>
      <c r="D119" s="10">
        <f>'[2]Jul-04'!$D$836/1000</f>
        <v>38837.151749999997</v>
      </c>
      <c r="E119" s="10">
        <f>'[2]Jul-04'!$D$837/1000</f>
        <v>987.20885999999939</v>
      </c>
      <c r="F119" s="10">
        <f>'[2]Jul-04'!$D$848/1000</f>
        <v>11093.631769999998</v>
      </c>
      <c r="G119" s="10">
        <f>'[2]Jul-04'!$D$849/1000</f>
        <v>595.02618999999947</v>
      </c>
      <c r="H119" s="10">
        <f>'[2]Jul-04'!$D$862/1000</f>
        <v>8985.8154900000027</v>
      </c>
      <c r="I119" s="10">
        <f>'[2]Jul-04'!$D$863/1000</f>
        <v>1555.31277</v>
      </c>
      <c r="J119" s="10">
        <f>'[2]Jul-04'!$D$874/1000</f>
        <v>637.85881999999992</v>
      </c>
      <c r="K119" s="10">
        <f>'[2]Jul-04'!$D$875/1000</f>
        <v>42.375749999999883</v>
      </c>
      <c r="L119" s="71">
        <f>+H119+(Titularizaciones!C31/1000)</f>
        <v>10932.065131774903</v>
      </c>
      <c r="M119" s="71">
        <f>+I119+((Titularizaciones!C31/1000)*Titularizaciones!M31)</f>
        <v>2086.15334436793</v>
      </c>
      <c r="N119" s="3">
        <f t="shared" si="87"/>
        <v>59554.457829999999</v>
      </c>
      <c r="O119" s="3">
        <f t="shared" si="88"/>
        <v>3179.9235699999986</v>
      </c>
      <c r="P119" s="74">
        <f t="shared" si="89"/>
        <v>61500.707471774898</v>
      </c>
      <c r="Q119" s="74">
        <f t="shared" si="90"/>
        <v>3710.7641443679286</v>
      </c>
      <c r="R119" s="74">
        <f t="shared" si="91"/>
        <v>60862.848651774897</v>
      </c>
      <c r="S119" s="74">
        <f t="shared" si="92"/>
        <v>3668.3883943679289</v>
      </c>
      <c r="V119" s="4">
        <f t="shared" si="99"/>
        <v>19.819178840093571</v>
      </c>
      <c r="W119" s="4">
        <f t="shared" si="100"/>
        <v>-5.9810165261832964</v>
      </c>
      <c r="X119" s="4">
        <f t="shared" si="101"/>
        <v>27.123594358595639</v>
      </c>
      <c r="Y119" s="4">
        <f t="shared" si="102"/>
        <v>22.390246235251368</v>
      </c>
      <c r="Z119" s="4">
        <f t="shared" si="103"/>
        <v>-12.842478007126104</v>
      </c>
      <c r="AA119" s="4">
        <f t="shared" si="104"/>
        <v>-38.351639022950202</v>
      </c>
      <c r="AB119" s="4">
        <f t="shared" si="115"/>
        <v>38.348566720208709</v>
      </c>
      <c r="AC119" s="4">
        <f t="shared" si="116"/>
        <v>53.913753162666922</v>
      </c>
      <c r="AD119" s="4">
        <f t="shared" si="105"/>
        <v>-6.2463410174250669</v>
      </c>
      <c r="AE119" s="4">
        <f t="shared" si="106"/>
        <v>-17.612735843122891</v>
      </c>
      <c r="AF119" s="4">
        <f t="shared" si="107"/>
        <v>14.724835349079399</v>
      </c>
      <c r="AG119" s="4">
        <f t="shared" si="108"/>
        <v>-22.186405057793849</v>
      </c>
      <c r="AH119" s="4">
        <f t="shared" si="109"/>
        <v>15.469888058848639</v>
      </c>
      <c r="AI119" s="4">
        <f t="shared" si="110"/>
        <v>-9.4017304687413485</v>
      </c>
      <c r="AJ119" s="4">
        <f t="shared" si="111"/>
        <v>15.270111156001548</v>
      </c>
      <c r="AK119" s="4">
        <f t="shared" si="112"/>
        <v>-9.8302154645667059</v>
      </c>
      <c r="AL119" s="4"/>
      <c r="AM119" s="4"/>
      <c r="AN119" s="4">
        <f t="shared" si="59"/>
        <v>12.834710274125214</v>
      </c>
      <c r="AO119" s="4">
        <f t="shared" si="60"/>
        <v>-11.461546780472077</v>
      </c>
      <c r="AP119" s="4">
        <f t="shared" si="61"/>
        <v>19.713338693469851</v>
      </c>
      <c r="AQ119" s="4">
        <f t="shared" si="62"/>
        <v>15.255905674028966</v>
      </c>
      <c r="AR119" s="4">
        <f t="shared" si="63"/>
        <v>-17.923041724386579</v>
      </c>
      <c r="AS119" s="4">
        <f t="shared" si="64"/>
        <v>-41.945229327573408</v>
      </c>
      <c r="AT119" s="4">
        <f t="shared" si="65"/>
        <v>30.283987870994167</v>
      </c>
      <c r="AU119" s="4">
        <f t="shared" si="66"/>
        <v>44.941852493329776</v>
      </c>
      <c r="AV119" s="4">
        <f t="shared" si="67"/>
        <v>-11.711405045131443</v>
      </c>
      <c r="AW119" s="4">
        <f t="shared" si="68"/>
        <v>-22.415232925061588</v>
      </c>
      <c r="AX119" s="4">
        <f t="shared" si="93"/>
        <v>8.037324935567753</v>
      </c>
      <c r="AY119" s="4">
        <f t="shared" si="94"/>
        <v>-26.722294997451598</v>
      </c>
      <c r="AZ119" s="4">
        <f t="shared" si="95"/>
        <v>8.7389472255849228</v>
      </c>
      <c r="BA119" s="4">
        <f t="shared" si="96"/>
        <v>-14.682861351107789</v>
      </c>
      <c r="BB119" s="4">
        <f t="shared" si="113"/>
        <v>8.5508156662600356</v>
      </c>
      <c r="BC119" s="4">
        <f t="shared" si="114"/>
        <v>-15.086369210440438</v>
      </c>
      <c r="BD119" s="4"/>
      <c r="BE119" s="4"/>
      <c r="BF119" s="4">
        <f t="shared" si="69"/>
        <v>2.5419187955769682</v>
      </c>
      <c r="BG119" s="4">
        <f t="shared" si="70"/>
        <v>5.3636735231207302</v>
      </c>
      <c r="BH119" s="4">
        <f t="shared" si="71"/>
        <v>17.308532227607532</v>
      </c>
      <c r="BI119" s="4">
        <f t="shared" si="98"/>
        <v>6.6434371794059199</v>
      </c>
      <c r="BJ119" s="4">
        <f t="shared" si="72"/>
        <v>19.082884333577212</v>
      </c>
      <c r="BK119" s="4">
        <f t="shared" si="73"/>
        <v>5.3395223227070367</v>
      </c>
      <c r="BL119" s="4">
        <f t="shared" si="74"/>
        <v>6.0336934271381262</v>
      </c>
      <c r="BM119" s="4">
        <f t="shared" si="97"/>
        <v>6.0273031506568344</v>
      </c>
      <c r="BN119" s="4">
        <f t="shared" si="75"/>
        <v>65.212837401461726</v>
      </c>
      <c r="BO119" s="4">
        <f t="shared" si="76"/>
        <v>31.045049928668561</v>
      </c>
      <c r="BP119" s="4">
        <f t="shared" si="77"/>
        <v>18.62771012317349</v>
      </c>
      <c r="BQ119" s="4">
        <f t="shared" si="78"/>
        <v>18.711965143237698</v>
      </c>
      <c r="BR119" s="4">
        <f t="shared" si="79"/>
        <v>15.088401133044121</v>
      </c>
      <c r="BS119" s="4">
        <f t="shared" si="80"/>
        <v>48.910382144813646</v>
      </c>
      <c r="BT119" s="4">
        <f t="shared" si="81"/>
        <v>1.0710513423206491</v>
      </c>
      <c r="BU119" s="4">
        <f t="shared" si="82"/>
        <v>1.3326027832800993</v>
      </c>
      <c r="BV119" s="4" t="s">
        <v>59</v>
      </c>
      <c r="BW119" s="4" t="s">
        <v>59</v>
      </c>
      <c r="BX119">
        <f t="shared" si="83"/>
        <v>100</v>
      </c>
      <c r="BY119">
        <f t="shared" si="84"/>
        <v>100</v>
      </c>
      <c r="BZ119" t="s">
        <v>59</v>
      </c>
      <c r="CA119" t="s">
        <v>59</v>
      </c>
    </row>
    <row r="120" spans="1:79" x14ac:dyDescent="0.35">
      <c r="A120" s="5">
        <v>38200</v>
      </c>
      <c r="B120" s="18">
        <f>+'[1]Senda Inflación Total'!F604</f>
        <v>5.89</v>
      </c>
      <c r="C120" s="4">
        <f>+'[1]Senda Inflación Total'!D604</f>
        <v>55.51</v>
      </c>
      <c r="D120" s="10">
        <f>'[2]Ago-04'!$D$836/1000</f>
        <v>39335.914189999996</v>
      </c>
      <c r="E120" s="10">
        <f>'[2]Ago-04'!$D$837/1000</f>
        <v>975.56512999999518</v>
      </c>
      <c r="F120" s="10">
        <f>'[2]Ago-04'!$D$848/1000</f>
        <v>11337.76188</v>
      </c>
      <c r="G120" s="10">
        <f>'[2]Ago-04'!$D$849/1000</f>
        <v>580.54845000000114</v>
      </c>
      <c r="H120" s="10">
        <f>'[2]Ago-04'!$D$862/1000</f>
        <v>8753.4170999999969</v>
      </c>
      <c r="I120" s="10">
        <f>'[2]Ago-04'!$D$863/1000</f>
        <v>1330.7870700000001</v>
      </c>
      <c r="J120" s="10">
        <f>'[2]Ago-04'!$D$874/1000</f>
        <v>663.55706999999995</v>
      </c>
      <c r="K120" s="10">
        <f>'[2]Ago-04'!$D$875/1000</f>
        <v>40.441300000000005</v>
      </c>
      <c r="L120" s="71">
        <f>+H120+(Titularizaciones!C32/1000)</f>
        <v>11184.637498653297</v>
      </c>
      <c r="M120" s="71">
        <f>+I120+((Titularizaciones!C32/1000)*Titularizaciones!M32)</f>
        <v>2360.6060106259711</v>
      </c>
      <c r="N120" s="3">
        <f t="shared" si="87"/>
        <v>60090.650239999995</v>
      </c>
      <c r="O120" s="3">
        <f t="shared" si="88"/>
        <v>2927.3419499999964</v>
      </c>
      <c r="P120" s="74">
        <f t="shared" si="89"/>
        <v>62521.870638653294</v>
      </c>
      <c r="Q120" s="74">
        <f t="shared" si="90"/>
        <v>3957.1608906259671</v>
      </c>
      <c r="R120" s="74">
        <f t="shared" si="91"/>
        <v>61858.313568653291</v>
      </c>
      <c r="S120" s="74">
        <f t="shared" si="92"/>
        <v>3916.7195906259676</v>
      </c>
      <c r="V120" s="4">
        <f t="shared" si="99"/>
        <v>21.357945286762288</v>
      </c>
      <c r="W120" s="4">
        <f t="shared" si="100"/>
        <v>-7.4285107585422736</v>
      </c>
      <c r="X120" s="4">
        <f t="shared" si="101"/>
        <v>27.292324974524874</v>
      </c>
      <c r="Y120" s="4">
        <f t="shared" si="102"/>
        <v>11.781656291447916</v>
      </c>
      <c r="Z120" s="4">
        <f t="shared" si="103"/>
        <v>-15.105292227052331</v>
      </c>
      <c r="AA120" s="4">
        <f t="shared" si="104"/>
        <v>-47.382018034035653</v>
      </c>
      <c r="AB120" s="4">
        <f t="shared" si="115"/>
        <v>38.397266397893844</v>
      </c>
      <c r="AC120" s="4">
        <f t="shared" si="116"/>
        <v>44.842030917980281</v>
      </c>
      <c r="AD120" s="4">
        <f t="shared" si="105"/>
        <v>-3.8804497416040817</v>
      </c>
      <c r="AE120" s="4">
        <f t="shared" si="106"/>
        <v>-7.0453049880701002</v>
      </c>
      <c r="AF120" s="4">
        <f t="shared" si="107"/>
        <v>15.314181655047648</v>
      </c>
      <c r="AG120" s="4">
        <f t="shared" si="108"/>
        <v>-29.12484855383795</v>
      </c>
      <c r="AH120" s="4">
        <f t="shared" si="109"/>
        <v>17.004072748575297</v>
      </c>
      <c r="AI120" s="4">
        <f t="shared" si="110"/>
        <v>-4.4315002610943566</v>
      </c>
      <c r="AJ120" s="4">
        <f t="shared" si="111"/>
        <v>16.810381607317225</v>
      </c>
      <c r="AK120" s="4">
        <f t="shared" si="112"/>
        <v>-4.7660137784083929</v>
      </c>
      <c r="AL120" s="4"/>
      <c r="AM120" s="4"/>
      <c r="AN120" s="4">
        <f t="shared" si="59"/>
        <v>14.607560002608651</v>
      </c>
      <c r="AO120" s="4">
        <f t="shared" si="60"/>
        <v>-12.577685105810048</v>
      </c>
      <c r="AP120" s="4">
        <f t="shared" si="61"/>
        <v>20.211847175866353</v>
      </c>
      <c r="AQ120" s="4">
        <f t="shared" si="62"/>
        <v>5.5639402129076672</v>
      </c>
      <c r="AR120" s="4">
        <f t="shared" si="63"/>
        <v>-19.827455120457387</v>
      </c>
      <c r="AS120" s="4">
        <f t="shared" si="64"/>
        <v>-50.308828061229249</v>
      </c>
      <c r="AT120" s="4">
        <f t="shared" si="65"/>
        <v>30.699089997066636</v>
      </c>
      <c r="AU120" s="4">
        <f t="shared" si="66"/>
        <v>36.785372478969009</v>
      </c>
      <c r="AV120" s="4">
        <f t="shared" si="67"/>
        <v>-9.2269805851393727</v>
      </c>
      <c r="AW120" s="4">
        <f t="shared" si="68"/>
        <v>-12.215794681339219</v>
      </c>
      <c r="AX120" s="4">
        <f t="shared" si="93"/>
        <v>8.899973231700514</v>
      </c>
      <c r="AY120" s="4">
        <f t="shared" si="94"/>
        <v>-33.067191003718904</v>
      </c>
      <c r="AZ120" s="4">
        <f t="shared" si="95"/>
        <v>10.495866227760217</v>
      </c>
      <c r="BA120" s="4">
        <f t="shared" si="96"/>
        <v>-9.7473796025067116</v>
      </c>
      <c r="BB120" s="4">
        <f t="shared" si="113"/>
        <v>10.312948916155662</v>
      </c>
      <c r="BC120" s="4">
        <f t="shared" si="114"/>
        <v>-10.063286220047587</v>
      </c>
      <c r="BD120" s="4"/>
      <c r="BE120" s="4"/>
      <c r="BF120" s="4">
        <f t="shared" si="69"/>
        <v>2.4800875995606173</v>
      </c>
      <c r="BG120" s="4">
        <f t="shared" si="70"/>
        <v>5.1204854727465943</v>
      </c>
      <c r="BH120" s="4">
        <f t="shared" si="71"/>
        <v>15.203057900668307</v>
      </c>
      <c r="BI120" s="4">
        <f t="shared" si="98"/>
        <v>6.0946227277783374</v>
      </c>
      <c r="BJ120" s="4">
        <f t="shared" si="72"/>
        <v>21.105789176539723</v>
      </c>
      <c r="BK120" s="4">
        <f t="shared" si="73"/>
        <v>4.871543140752002</v>
      </c>
      <c r="BL120" s="4">
        <f t="shared" si="74"/>
        <v>6.3292426317447799</v>
      </c>
      <c r="BM120" s="4">
        <f t="shared" si="97"/>
        <v>6.3317594106069617</v>
      </c>
      <c r="BN120" s="4">
        <f t="shared" si="75"/>
        <v>65.460956126941056</v>
      </c>
      <c r="BO120" s="4">
        <f t="shared" si="76"/>
        <v>33.325971022961511</v>
      </c>
      <c r="BP120" s="4">
        <f t="shared" si="77"/>
        <v>18.867763678238408</v>
      </c>
      <c r="BQ120" s="4">
        <f t="shared" si="78"/>
        <v>19.831931489930714</v>
      </c>
      <c r="BR120" s="4">
        <f t="shared" si="79"/>
        <v>14.567020102194183</v>
      </c>
      <c r="BS120" s="4">
        <f t="shared" si="80"/>
        <v>45.460595063040103</v>
      </c>
      <c r="BT120" s="4">
        <f t="shared" si="81"/>
        <v>1.1042600926263499</v>
      </c>
      <c r="BU120" s="4">
        <f t="shared" si="82"/>
        <v>1.3815024240676788</v>
      </c>
      <c r="BV120" s="4" t="s">
        <v>59</v>
      </c>
      <c r="BW120" s="4" t="s">
        <v>59</v>
      </c>
      <c r="BX120">
        <f t="shared" si="83"/>
        <v>100</v>
      </c>
      <c r="BY120">
        <f t="shared" si="84"/>
        <v>100</v>
      </c>
      <c r="BZ120" t="s">
        <v>59</v>
      </c>
      <c r="CA120" t="s">
        <v>59</v>
      </c>
    </row>
    <row r="121" spans="1:79" x14ac:dyDescent="0.35">
      <c r="A121" s="5">
        <v>38231</v>
      </c>
      <c r="B121" s="18">
        <f>+'[1]Senda Inflación Total'!F605</f>
        <v>5.97</v>
      </c>
      <c r="C121" s="4">
        <f>+'[1]Senda Inflación Total'!D605</f>
        <v>55.67</v>
      </c>
      <c r="D121" s="10">
        <f>'[2]Sep-04'!$D$836/1000</f>
        <v>40038.325330000007</v>
      </c>
      <c r="E121" s="10">
        <f>'[2]Sep-04'!$D$837/1000</f>
        <v>922.50630000000444</v>
      </c>
      <c r="F121" s="10">
        <f>'[2]Sep-04'!$D$848/1000</f>
        <v>11656.89329</v>
      </c>
      <c r="G121" s="10">
        <f>'[2]Sep-04'!$D$849/1000</f>
        <v>607.48552999999936</v>
      </c>
      <c r="H121" s="10">
        <f>'[2]Sep-04'!$D$862/1000</f>
        <v>8501.0596699999987</v>
      </c>
      <c r="I121" s="10">
        <f>'[2]Sep-04'!$D$863/1000</f>
        <v>1088.6313300000002</v>
      </c>
      <c r="J121" s="10">
        <f>'[2]Sep-04'!$D$874/1000</f>
        <v>697.92160999999999</v>
      </c>
      <c r="K121" s="10">
        <f>'[2]Sep-04'!$D$875/1000</f>
        <v>41.135370000000108</v>
      </c>
      <c r="L121" s="71">
        <f>+H121+(Titularizaciones!C33/1000)</f>
        <v>10869.595153572718</v>
      </c>
      <c r="M121" s="71">
        <f>+I121+((Titularizaciones!C33/1000)*Titularizaciones!M33)</f>
        <v>2087.2888697061903</v>
      </c>
      <c r="N121" s="3">
        <f t="shared" si="87"/>
        <v>60894.1999</v>
      </c>
      <c r="O121" s="3">
        <f t="shared" si="88"/>
        <v>2659.7585300000037</v>
      </c>
      <c r="P121" s="74">
        <f t="shared" si="89"/>
        <v>63262.735383572726</v>
      </c>
      <c r="Q121" s="74">
        <f t="shared" si="90"/>
        <v>3658.4160697061943</v>
      </c>
      <c r="R121" s="74">
        <f t="shared" si="91"/>
        <v>62564.813773572721</v>
      </c>
      <c r="S121" s="74">
        <f t="shared" si="92"/>
        <v>3617.2806997061944</v>
      </c>
      <c r="V121" s="4">
        <f t="shared" si="99"/>
        <v>22.693304800026397</v>
      </c>
      <c r="W121" s="4">
        <f t="shared" si="100"/>
        <v>-7.7102077495560053</v>
      </c>
      <c r="X121" s="4">
        <f t="shared" si="101"/>
        <v>29.036370499756146</v>
      </c>
      <c r="Y121" s="4">
        <f t="shared" si="102"/>
        <v>16.44550885522564</v>
      </c>
      <c r="Z121" s="4">
        <f t="shared" si="103"/>
        <v>-16.994809612811579</v>
      </c>
      <c r="AA121" s="4">
        <f t="shared" si="104"/>
        <v>-56.424337436728891</v>
      </c>
      <c r="AB121" s="4">
        <f t="shared" si="115"/>
        <v>36.247974255064463</v>
      </c>
      <c r="AC121" s="4">
        <f t="shared" si="116"/>
        <v>51.709915989569055</v>
      </c>
      <c r="AD121" s="4">
        <f t="shared" si="105"/>
        <v>-5.845052429811048</v>
      </c>
      <c r="AE121" s="4">
        <f t="shared" si="106"/>
        <v>-16.841627496057598</v>
      </c>
      <c r="AF121" s="4">
        <f t="shared" si="107"/>
        <v>16.164857270591824</v>
      </c>
      <c r="AG121" s="4">
        <f t="shared" si="108"/>
        <v>-34.272360881333768</v>
      </c>
      <c r="AH121" s="4">
        <f t="shared" si="109"/>
        <v>17.756672417128058</v>
      </c>
      <c r="AI121" s="4">
        <f t="shared" si="110"/>
        <v>-9.85564873498042</v>
      </c>
      <c r="AJ121" s="4">
        <f t="shared" si="111"/>
        <v>17.578663219879161</v>
      </c>
      <c r="AK121" s="4">
        <f t="shared" si="112"/>
        <v>-10.269739955563182</v>
      </c>
      <c r="AL121" s="4"/>
      <c r="AM121" s="4"/>
      <c r="AN121" s="4">
        <f t="shared" si="59"/>
        <v>15.781169010122099</v>
      </c>
      <c r="AO121" s="4">
        <f t="shared" si="60"/>
        <v>-12.90951000241202</v>
      </c>
      <c r="AP121" s="4">
        <f t="shared" si="61"/>
        <v>21.76688732637173</v>
      </c>
      <c r="AQ121" s="4">
        <f t="shared" si="62"/>
        <v>9.8853532652879466</v>
      </c>
      <c r="AR121" s="4">
        <f t="shared" si="63"/>
        <v>-21.671048044551839</v>
      </c>
      <c r="AS121" s="4">
        <f t="shared" si="64"/>
        <v>-58.879246425147578</v>
      </c>
      <c r="AT121" s="4">
        <f t="shared" si="65"/>
        <v>28.572213131135641</v>
      </c>
      <c r="AU121" s="4">
        <f t="shared" si="66"/>
        <v>43.163080107170941</v>
      </c>
      <c r="AV121" s="4">
        <f t="shared" si="67"/>
        <v>-11.149431376626467</v>
      </c>
      <c r="AW121" s="4">
        <f t="shared" si="68"/>
        <v>-21.526495702611697</v>
      </c>
      <c r="AX121" s="4">
        <f t="shared" si="93"/>
        <v>9.6205126645199783</v>
      </c>
      <c r="AY121" s="4">
        <f t="shared" si="94"/>
        <v>-37.975239106665818</v>
      </c>
      <c r="AZ121" s="4">
        <f t="shared" si="95"/>
        <v>11.122650200177461</v>
      </c>
      <c r="BA121" s="4">
        <f t="shared" si="96"/>
        <v>-14.934083924677196</v>
      </c>
      <c r="BB121" s="4">
        <f t="shared" si="113"/>
        <v>10.954669453504891</v>
      </c>
      <c r="BC121" s="4">
        <f t="shared" si="114"/>
        <v>-15.324846612780206</v>
      </c>
      <c r="BD121" s="4"/>
      <c r="BE121" s="4"/>
      <c r="BF121" s="4">
        <f t="shared" si="69"/>
        <v>2.3040581552715116</v>
      </c>
      <c r="BG121" s="4">
        <f t="shared" si="70"/>
        <v>5.2113844991712996</v>
      </c>
      <c r="BH121" s="4">
        <f t="shared" si="71"/>
        <v>12.80583094648482</v>
      </c>
      <c r="BI121" s="4">
        <f t="shared" si="98"/>
        <v>5.893981417196712</v>
      </c>
      <c r="BJ121" s="4">
        <f t="shared" si="72"/>
        <v>19.203004713750733</v>
      </c>
      <c r="BK121" s="4">
        <f t="shared" si="73"/>
        <v>4.3678355810041669</v>
      </c>
      <c r="BL121" s="4">
        <f t="shared" si="74"/>
        <v>5.7828926421290436</v>
      </c>
      <c r="BM121" s="4">
        <f t="shared" si="97"/>
        <v>5.7816534271122979</v>
      </c>
      <c r="BN121" s="4">
        <f t="shared" si="75"/>
        <v>65.750638641694366</v>
      </c>
      <c r="BO121" s="4">
        <f t="shared" si="76"/>
        <v>34.683836506015574</v>
      </c>
      <c r="BP121" s="4">
        <f t="shared" si="77"/>
        <v>19.142863046304679</v>
      </c>
      <c r="BQ121" s="4">
        <f t="shared" si="78"/>
        <v>22.839875242358882</v>
      </c>
      <c r="BR121" s="4">
        <f t="shared" si="79"/>
        <v>13.960376659781023</v>
      </c>
      <c r="BS121" s="4">
        <f t="shared" si="80"/>
        <v>40.929705374419783</v>
      </c>
      <c r="BT121" s="4">
        <f t="shared" si="81"/>
        <v>1.1461216522199513</v>
      </c>
      <c r="BU121" s="4">
        <f t="shared" si="82"/>
        <v>1.5465828772057759</v>
      </c>
      <c r="BV121" s="4" t="s">
        <v>59</v>
      </c>
      <c r="BW121" s="4" t="s">
        <v>59</v>
      </c>
      <c r="BX121">
        <f t="shared" si="83"/>
        <v>100</v>
      </c>
      <c r="BY121">
        <f t="shared" si="84"/>
        <v>100</v>
      </c>
      <c r="BZ121" t="s">
        <v>59</v>
      </c>
      <c r="CA121" t="s">
        <v>59</v>
      </c>
    </row>
    <row r="122" spans="1:79" x14ac:dyDescent="0.35">
      <c r="A122" s="5">
        <v>38261</v>
      </c>
      <c r="B122" s="18">
        <f>+'[1]Senda Inflación Total'!F606</f>
        <v>5.9</v>
      </c>
      <c r="C122" s="4">
        <f>+'[1]Senda Inflación Total'!D606</f>
        <v>55.66</v>
      </c>
      <c r="D122" s="10">
        <f>'[2]Oct-04'!$D$836/1000</f>
        <v>40444.385499999997</v>
      </c>
      <c r="E122" s="10">
        <f>'[2]Oct-04'!$D$837/1000</f>
        <v>917.18483999999614</v>
      </c>
      <c r="F122" s="10">
        <f>'[2]Oct-04'!$D$848/1000</f>
        <v>11953.778840000001</v>
      </c>
      <c r="G122" s="10">
        <f>'[2]Oct-04'!$D$849/1000</f>
        <v>612.93898999999999</v>
      </c>
      <c r="H122" s="10">
        <f>'[2]Oct-04'!$D$862/1000</f>
        <v>8455.2122100000015</v>
      </c>
      <c r="I122" s="10">
        <f>'[2]Oct-04'!$D$863/1000</f>
        <v>1082.7276999999999</v>
      </c>
      <c r="J122" s="10">
        <f>'[2]Oct-04'!$D$874/1000</f>
        <v>733.98199</v>
      </c>
      <c r="K122" s="10">
        <f>'[2]Oct-04'!$D$875/1000</f>
        <v>43.209140000000133</v>
      </c>
      <c r="L122" s="71">
        <f>+H122+(Titularizaciones!C34/1000)</f>
        <v>10774.56916983538</v>
      </c>
      <c r="M122" s="71">
        <f>+I122+((Titularizaciones!C34/1000)*Titularizaciones!M34)</f>
        <v>2054.5333717648791</v>
      </c>
      <c r="N122" s="3">
        <f t="shared" si="87"/>
        <v>61587.358540000001</v>
      </c>
      <c r="O122" s="3">
        <f t="shared" si="88"/>
        <v>2656.0606699999962</v>
      </c>
      <c r="P122" s="74">
        <f t="shared" si="89"/>
        <v>63906.71549983538</v>
      </c>
      <c r="Q122" s="74">
        <f t="shared" si="90"/>
        <v>3627.8663417648754</v>
      </c>
      <c r="R122" s="74">
        <f t="shared" si="91"/>
        <v>63172.73350983538</v>
      </c>
      <c r="S122" s="74">
        <f t="shared" si="92"/>
        <v>3584.657201764875</v>
      </c>
      <c r="V122" s="4">
        <f t="shared" si="99"/>
        <v>21.727110041078774</v>
      </c>
      <c r="W122" s="4">
        <f t="shared" si="100"/>
        <v>-5.8142854158980413</v>
      </c>
      <c r="X122" s="4">
        <f t="shared" si="101"/>
        <v>29.583005026013296</v>
      </c>
      <c r="Y122" s="4">
        <f t="shared" si="102"/>
        <v>17.825168030992373</v>
      </c>
      <c r="Z122" s="4">
        <f t="shared" si="103"/>
        <v>-17.201185277540006</v>
      </c>
      <c r="AA122" s="4">
        <f t="shared" si="104"/>
        <v>-56.302737255335487</v>
      </c>
      <c r="AB122" s="4">
        <f t="shared" si="115"/>
        <v>37.230889045393269</v>
      </c>
      <c r="AC122" s="4">
        <f t="shared" si="116"/>
        <v>53.135332011876187</v>
      </c>
      <c r="AD122" s="4">
        <f t="shared" si="105"/>
        <v>-6.2640560724342151</v>
      </c>
      <c r="AE122" s="4">
        <f t="shared" si="106"/>
        <v>-17.532591021433149</v>
      </c>
      <c r="AF122" s="4">
        <f t="shared" si="107"/>
        <v>15.772531827421517</v>
      </c>
      <c r="AG122" s="4">
        <f t="shared" si="108"/>
        <v>-33.598889458793778</v>
      </c>
      <c r="AH122" s="4">
        <f t="shared" si="109"/>
        <v>17.303704197861691</v>
      </c>
      <c r="AI122" s="4">
        <f t="shared" si="110"/>
        <v>-9.6097457002436215</v>
      </c>
      <c r="AJ122" s="4">
        <f t="shared" si="111"/>
        <v>17.106130359523377</v>
      </c>
      <c r="AK122" s="4">
        <f t="shared" si="112"/>
        <v>-10.053982149939444</v>
      </c>
      <c r="AL122" s="4"/>
      <c r="AM122" s="4"/>
      <c r="AN122" s="4">
        <f t="shared" si="59"/>
        <v>14.945335260697618</v>
      </c>
      <c r="AO122" s="4">
        <f t="shared" si="60"/>
        <v>-11.061648173652543</v>
      </c>
      <c r="AP122" s="4">
        <f t="shared" si="61"/>
        <v>22.36355526535722</v>
      </c>
      <c r="AQ122" s="4">
        <f t="shared" si="62"/>
        <v>11.260781898954079</v>
      </c>
      <c r="AR122" s="4">
        <f t="shared" si="63"/>
        <v>-21.814150403720504</v>
      </c>
      <c r="AS122" s="4">
        <f t="shared" si="64"/>
        <v>-58.737240090024066</v>
      </c>
      <c r="AT122" s="4">
        <f t="shared" si="65"/>
        <v>29.58535320622596</v>
      </c>
      <c r="AU122" s="4">
        <f t="shared" si="66"/>
        <v>44.603712947947315</v>
      </c>
      <c r="AV122" s="4">
        <f t="shared" si="67"/>
        <v>-11.486360786056849</v>
      </c>
      <c r="AW122" s="4">
        <f t="shared" si="68"/>
        <v>-22.127092560371239</v>
      </c>
      <c r="AX122" s="4">
        <f t="shared" si="93"/>
        <v>9.3225040863281521</v>
      </c>
      <c r="AY122" s="4">
        <f t="shared" si="94"/>
        <v>-37.29829032936145</v>
      </c>
      <c r="AZ122" s="4">
        <f t="shared" si="95"/>
        <v>10.768370347367039</v>
      </c>
      <c r="BA122" s="4">
        <f t="shared" si="96"/>
        <v>-14.645652219304637</v>
      </c>
      <c r="BB122" s="4">
        <f t="shared" si="113"/>
        <v>10.581803927784122</v>
      </c>
      <c r="BC122" s="4">
        <f t="shared" si="114"/>
        <v>-15.065138951784178</v>
      </c>
      <c r="BD122" s="4"/>
      <c r="BE122" s="4"/>
      <c r="BF122" s="4">
        <f t="shared" si="69"/>
        <v>2.2677680193706893</v>
      </c>
      <c r="BG122" s="4">
        <f t="shared" si="70"/>
        <v>5.1275751225124715</v>
      </c>
      <c r="BH122" s="4">
        <f t="shared" si="71"/>
        <v>12.805446783694618</v>
      </c>
      <c r="BI122" s="4">
        <f t="shared" si="98"/>
        <v>5.8869482614961894</v>
      </c>
      <c r="BJ122" s="4">
        <f t="shared" si="72"/>
        <v>19.068357531331987</v>
      </c>
      <c r="BK122" s="4">
        <f t="shared" si="73"/>
        <v>4.3126718420224623</v>
      </c>
      <c r="BL122" s="4">
        <f t="shared" si="74"/>
        <v>5.6768155167890306</v>
      </c>
      <c r="BM122" s="4">
        <f t="shared" si="97"/>
        <v>5.674374057609489</v>
      </c>
      <c r="BN122" s="4">
        <f t="shared" si="75"/>
        <v>65.669946655906699</v>
      </c>
      <c r="BO122" s="4">
        <f t="shared" si="76"/>
        <v>34.531772950803777</v>
      </c>
      <c r="BP122" s="4">
        <f t="shared" si="77"/>
        <v>19.409468311968947</v>
      </c>
      <c r="BQ122" s="4">
        <f t="shared" si="78"/>
        <v>23.076995074815095</v>
      </c>
      <c r="BR122" s="4">
        <f t="shared" si="79"/>
        <v>13.728811253543983</v>
      </c>
      <c r="BS122" s="4">
        <f t="shared" si="80"/>
        <v>40.764418984450437</v>
      </c>
      <c r="BT122" s="4">
        <f t="shared" si="81"/>
        <v>1.1917737785803728</v>
      </c>
      <c r="BU122" s="4">
        <f t="shared" si="82"/>
        <v>1.6268129899306931</v>
      </c>
      <c r="BV122" s="4" t="s">
        <v>59</v>
      </c>
      <c r="BW122" s="4" t="s">
        <v>59</v>
      </c>
      <c r="BX122">
        <f t="shared" si="83"/>
        <v>100</v>
      </c>
      <c r="BY122">
        <f t="shared" si="84"/>
        <v>100</v>
      </c>
      <c r="BZ122" t="s">
        <v>59</v>
      </c>
      <c r="CA122" t="s">
        <v>59</v>
      </c>
    </row>
    <row r="123" spans="1:79" x14ac:dyDescent="0.35">
      <c r="A123" s="5">
        <v>38292</v>
      </c>
      <c r="B123" s="18">
        <f>+'[1]Senda Inflación Total'!F607</f>
        <v>5.82</v>
      </c>
      <c r="C123" s="4">
        <f>+'[1]Senda Inflación Total'!D607</f>
        <v>55.82</v>
      </c>
      <c r="D123" s="10">
        <f>'[2]Nov-04'!$D$836/1000</f>
        <v>41419.353450000002</v>
      </c>
      <c r="E123" s="10">
        <f>'[2]Nov-04'!$D$837/1000</f>
        <v>886.27696000000094</v>
      </c>
      <c r="F123" s="10">
        <f>'[2]Nov-04'!$D$848/1000</f>
        <v>12297.905209999997</v>
      </c>
      <c r="G123" s="10">
        <f>'[2]Nov-04'!$D$849/1000</f>
        <v>615.30942000000005</v>
      </c>
      <c r="H123" s="10">
        <f>'[2]Nov-04'!$D$862/1000</f>
        <v>7981.1215200000015</v>
      </c>
      <c r="I123" s="10">
        <f>'[2]Nov-04'!$D$863/1000</f>
        <v>957.19743000000005</v>
      </c>
      <c r="J123" s="10">
        <f>'[2]Nov-04'!$D$874/1000</f>
        <v>815.63598000000002</v>
      </c>
      <c r="K123" s="10">
        <f>'[2]Nov-04'!$D$875/1000</f>
        <v>48.260429999999936</v>
      </c>
      <c r="L123" s="71">
        <f>+H123+(Titularizaciones!C35/1000)</f>
        <v>10596.859078297523</v>
      </c>
      <c r="M123" s="71">
        <f>+I123+((Titularizaciones!C35/1000)*Titularizaciones!M35)</f>
        <v>1905.5672272195302</v>
      </c>
      <c r="N123" s="3">
        <f t="shared" si="87"/>
        <v>62514.016159999999</v>
      </c>
      <c r="O123" s="3">
        <f t="shared" si="88"/>
        <v>2507.0442400000011</v>
      </c>
      <c r="P123" s="74">
        <f t="shared" si="89"/>
        <v>65129.753718297521</v>
      </c>
      <c r="Q123" s="74">
        <f t="shared" si="90"/>
        <v>3455.4140372195316</v>
      </c>
      <c r="R123" s="74">
        <f t="shared" si="91"/>
        <v>64314.117738297522</v>
      </c>
      <c r="S123" s="74">
        <f t="shared" si="92"/>
        <v>3407.1536072195313</v>
      </c>
      <c r="V123" s="4">
        <f t="shared" si="99"/>
        <v>23.894572012113116</v>
      </c>
      <c r="W123" s="4">
        <f t="shared" si="100"/>
        <v>-1.1728069781147212</v>
      </c>
      <c r="X123" s="4">
        <f t="shared" si="101"/>
        <v>30.350612706499902</v>
      </c>
      <c r="Y123" s="4">
        <f t="shared" si="102"/>
        <v>11.966539603967703</v>
      </c>
      <c r="Z123" s="4">
        <f t="shared" si="103"/>
        <v>-18.802773311568743</v>
      </c>
      <c r="AA123" s="4">
        <f t="shared" si="104"/>
        <v>-60.811486811269447</v>
      </c>
      <c r="AB123" s="4">
        <f t="shared" si="115"/>
        <v>46.418846527092285</v>
      </c>
      <c r="AC123" s="4">
        <f t="shared" si="116"/>
        <v>71.037353927568972</v>
      </c>
      <c r="AD123" s="4">
        <f t="shared" si="105"/>
        <v>-7.1311253565815775</v>
      </c>
      <c r="AE123" s="4">
        <f t="shared" si="106"/>
        <v>-22.48551649037725</v>
      </c>
      <c r="AF123" s="4">
        <f t="shared" si="107"/>
        <v>17.392869843688345</v>
      </c>
      <c r="AG123" s="4">
        <f t="shared" si="108"/>
        <v>-35.997513673652435</v>
      </c>
      <c r="AH123" s="4">
        <f t="shared" si="109"/>
        <v>18.777895331080785</v>
      </c>
      <c r="AI123" s="4">
        <f t="shared" si="110"/>
        <v>-12.140711282925054</v>
      </c>
      <c r="AJ123" s="4">
        <f t="shared" si="111"/>
        <v>18.494205886602998</v>
      </c>
      <c r="AK123" s="4">
        <f t="shared" si="112"/>
        <v>-12.741779371215742</v>
      </c>
      <c r="AL123" s="4"/>
      <c r="AM123" s="4"/>
      <c r="AN123" s="4">
        <f t="shared" si="59"/>
        <v>17.080487631934531</v>
      </c>
      <c r="AO123" s="4">
        <f t="shared" si="60"/>
        <v>-6.6082092025276324</v>
      </c>
      <c r="AP123" s="4">
        <f t="shared" si="61"/>
        <v>23.1814521890946</v>
      </c>
      <c r="AQ123" s="4">
        <f t="shared" si="62"/>
        <v>5.8084857342352052</v>
      </c>
      <c r="AR123" s="4">
        <f t="shared" si="63"/>
        <v>-23.268544047976519</v>
      </c>
      <c r="AS123" s="4">
        <f t="shared" si="64"/>
        <v>-62.96681800346763</v>
      </c>
      <c r="AT123" s="4">
        <f t="shared" si="65"/>
        <v>38.365948334050529</v>
      </c>
      <c r="AU123" s="4">
        <f t="shared" si="66"/>
        <v>61.630461092013746</v>
      </c>
      <c r="AV123" s="4">
        <f t="shared" si="67"/>
        <v>-12.238825700795303</v>
      </c>
      <c r="AW123" s="4">
        <f t="shared" si="68"/>
        <v>-26.748739832146327</v>
      </c>
      <c r="AX123" s="4">
        <f t="shared" si="93"/>
        <v>10.936372938658437</v>
      </c>
      <c r="AY123" s="4">
        <f t="shared" si="94"/>
        <v>-39.517589939191488</v>
      </c>
      <c r="AZ123" s="4">
        <f t="shared" si="95"/>
        <v>12.245223333094685</v>
      </c>
      <c r="BA123" s="4">
        <f t="shared" si="96"/>
        <v>-16.972889135253311</v>
      </c>
      <c r="BB123" s="4">
        <f t="shared" si="113"/>
        <v>11.977136539976357</v>
      </c>
      <c r="BC123" s="4">
        <f t="shared" si="114"/>
        <v>-17.54089904669793</v>
      </c>
      <c r="BD123" s="4"/>
      <c r="BE123" s="4"/>
      <c r="BF123" s="4">
        <f t="shared" si="69"/>
        <v>2.1397653178480529</v>
      </c>
      <c r="BG123" s="4">
        <f t="shared" si="70"/>
        <v>5.0033677239572754</v>
      </c>
      <c r="BH123" s="4">
        <f t="shared" si="71"/>
        <v>11.993269712800963</v>
      </c>
      <c r="BI123" s="4">
        <f t="shared" si="98"/>
        <v>5.9169079323842402</v>
      </c>
      <c r="BJ123" s="4">
        <f t="shared" si="72"/>
        <v>17.982377732305146</v>
      </c>
      <c r="BK123" s="4">
        <f t="shared" si="73"/>
        <v>4.0103714238794179</v>
      </c>
      <c r="BL123" s="4">
        <f t="shared" si="74"/>
        <v>5.3054308360585267</v>
      </c>
      <c r="BM123" s="4">
        <f t="shared" si="97"/>
        <v>5.2976760422706572</v>
      </c>
      <c r="BN123" s="4">
        <f t="shared" si="75"/>
        <v>66.256107020848305</v>
      </c>
      <c r="BO123" s="4">
        <f t="shared" si="76"/>
        <v>35.351468708027291</v>
      </c>
      <c r="BP123" s="4">
        <f t="shared" si="77"/>
        <v>19.672236668532729</v>
      </c>
      <c r="BQ123" s="4">
        <f t="shared" si="78"/>
        <v>24.543221463056422</v>
      </c>
      <c r="BR123" s="4">
        <f t="shared" si="79"/>
        <v>12.766931338362442</v>
      </c>
      <c r="BS123" s="4">
        <f t="shared" si="80"/>
        <v>38.180316674427715</v>
      </c>
      <c r="BT123" s="4">
        <f t="shared" si="81"/>
        <v>1.3047249722565257</v>
      </c>
      <c r="BU123" s="4">
        <f t="shared" si="82"/>
        <v>1.924993154488567</v>
      </c>
      <c r="BV123" s="4" t="s">
        <v>59</v>
      </c>
      <c r="BW123" s="4" t="s">
        <v>59</v>
      </c>
      <c r="BX123">
        <f t="shared" si="83"/>
        <v>100</v>
      </c>
      <c r="BY123">
        <f t="shared" si="84"/>
        <v>100</v>
      </c>
      <c r="BZ123" t="s">
        <v>59</v>
      </c>
      <c r="CA123" t="s">
        <v>59</v>
      </c>
    </row>
    <row r="124" spans="1:79" x14ac:dyDescent="0.35">
      <c r="A124" s="5">
        <v>38322</v>
      </c>
      <c r="B124" s="18">
        <f>+'[1]Senda Inflación Total'!F608</f>
        <v>5.5</v>
      </c>
      <c r="C124" s="4">
        <f>+'[1]Senda Inflación Total'!D608</f>
        <v>55.99</v>
      </c>
      <c r="D124" s="10">
        <f>'[2]Dic-04'!$D$836/1000</f>
        <v>42213.988659999995</v>
      </c>
      <c r="E124" s="10">
        <f>'[2]Dic-04'!$D$837/1000</f>
        <v>783.71628000000123</v>
      </c>
      <c r="F124" s="10">
        <f>'[2]Dic-04'!$D$848/1000</f>
        <v>12673.770849999999</v>
      </c>
      <c r="G124" s="10">
        <f>'[2]Dic-04'!$D$849/1000</f>
        <v>532.12473999999997</v>
      </c>
      <c r="H124" s="10">
        <f>'[2]Dic-04'!$D$862/1000</f>
        <v>7087.8837200000007</v>
      </c>
      <c r="I124" s="10">
        <f>'[2]Dic-04'!$D$863/1000</f>
        <v>695.96217000000081</v>
      </c>
      <c r="J124" s="10">
        <f>'[2]Dic-04'!$D$874/1000</f>
        <v>841.08078</v>
      </c>
      <c r="K124" s="10">
        <f>'[2]Dic-04'!$D$875/1000</f>
        <v>45.547519999999999</v>
      </c>
      <c r="L124" s="71">
        <f>+H124+(Titularizaciones!C36/1000)</f>
        <v>10222.538798683721</v>
      </c>
      <c r="M124" s="71">
        <f>+I124+((Titularizaciones!C36/1000)*Titularizaciones!M36)</f>
        <v>1621.2259695953906</v>
      </c>
      <c r="N124" s="3">
        <f t="shared" si="87"/>
        <v>62816.724009999991</v>
      </c>
      <c r="O124" s="3">
        <f t="shared" si="88"/>
        <v>2057.350710000002</v>
      </c>
      <c r="P124" s="74">
        <f t="shared" si="89"/>
        <v>65951.379088683723</v>
      </c>
      <c r="Q124" s="74">
        <f t="shared" si="90"/>
        <v>2982.6145095953916</v>
      </c>
      <c r="R124" s="74">
        <f t="shared" si="91"/>
        <v>65110.298308683719</v>
      </c>
      <c r="S124" s="74">
        <f t="shared" si="92"/>
        <v>2937.0669895953915</v>
      </c>
      <c r="V124" s="4">
        <f t="shared" si="99"/>
        <v>26.458994029630034</v>
      </c>
      <c r="W124" s="4">
        <f t="shared" si="100"/>
        <v>-4.3340230572309224</v>
      </c>
      <c r="X124" s="4">
        <f t="shared" si="101"/>
        <v>32.201258799252543</v>
      </c>
      <c r="Y124" s="4">
        <f t="shared" si="102"/>
        <v>9.2586048803243983</v>
      </c>
      <c r="Z124" s="4">
        <f t="shared" si="103"/>
        <v>-26.369560128296484</v>
      </c>
      <c r="AA124" s="4">
        <f t="shared" si="104"/>
        <v>-69.302508600826144</v>
      </c>
      <c r="AB124" s="4">
        <f t="shared" si="115"/>
        <v>48.070094333245066</v>
      </c>
      <c r="AC124" s="4">
        <f t="shared" si="116"/>
        <v>49.79987226028868</v>
      </c>
      <c r="AD124" s="4">
        <f t="shared" si="105"/>
        <v>-8.5613675286113278</v>
      </c>
      <c r="AE124" s="4">
        <f t="shared" si="106"/>
        <v>-28.998029661892929</v>
      </c>
      <c r="AF124" s="4">
        <f t="shared" si="107"/>
        <v>18.159589295921023</v>
      </c>
      <c r="AG124" s="4">
        <f t="shared" si="108"/>
        <v>-42.911984903940017</v>
      </c>
      <c r="AH124" s="4">
        <f t="shared" si="109"/>
        <v>20.53401830536869</v>
      </c>
      <c r="AI124" s="4">
        <f t="shared" si="110"/>
        <v>-17.607628568938537</v>
      </c>
      <c r="AJ124" s="4">
        <f t="shared" si="111"/>
        <v>20.245156371683379</v>
      </c>
      <c r="AK124" s="4">
        <f t="shared" si="112"/>
        <v>-18.178600252461621</v>
      </c>
      <c r="AL124" s="4"/>
      <c r="AM124" s="4"/>
      <c r="AN124" s="4">
        <f t="shared" si="59"/>
        <v>19.866345051782019</v>
      </c>
      <c r="AO124" s="4">
        <f t="shared" si="60"/>
        <v>-9.3213488694131854</v>
      </c>
      <c r="AP124" s="4">
        <f t="shared" si="61"/>
        <v>25.309250046684866</v>
      </c>
      <c r="AQ124" s="4">
        <f t="shared" si="62"/>
        <v>3.5626586543359196</v>
      </c>
      <c r="AR124" s="4">
        <f t="shared" si="63"/>
        <v>-30.208113865683856</v>
      </c>
      <c r="AS124" s="4">
        <f t="shared" si="64"/>
        <v>-70.902851754337576</v>
      </c>
      <c r="AT124" s="4">
        <f t="shared" si="65"/>
        <v>40.350800315872107</v>
      </c>
      <c r="AU124" s="4">
        <f t="shared" si="66"/>
        <v>41.990400246719133</v>
      </c>
      <c r="AV124" s="4">
        <f t="shared" si="67"/>
        <v>-13.328310453660023</v>
      </c>
      <c r="AW124" s="4">
        <f t="shared" si="68"/>
        <v>-32.699554181889027</v>
      </c>
      <c r="AX124" s="4">
        <f t="shared" si="93"/>
        <v>11.999610707034165</v>
      </c>
      <c r="AY124" s="4">
        <f t="shared" si="94"/>
        <v>-45.88813734970617</v>
      </c>
      <c r="AZ124" s="4">
        <f t="shared" si="95"/>
        <v>14.250254317885023</v>
      </c>
      <c r="BA124" s="4">
        <f t="shared" si="96"/>
        <v>-21.902965468188185</v>
      </c>
      <c r="BB124" s="4">
        <f t="shared" si="113"/>
        <v>13.976451537140647</v>
      </c>
      <c r="BC124" s="4">
        <f t="shared" si="114"/>
        <v>-22.444170855413844</v>
      </c>
      <c r="BD124" s="4"/>
      <c r="BE124" s="4"/>
      <c r="BF124" s="4">
        <f t="shared" si="69"/>
        <v>1.8565321706797495</v>
      </c>
      <c r="BG124" s="4">
        <f t="shared" si="70"/>
        <v>4.1986299602379189</v>
      </c>
      <c r="BH124" s="4">
        <f t="shared" si="71"/>
        <v>9.8190404568318854</v>
      </c>
      <c r="BI124" s="4">
        <f t="shared" si="98"/>
        <v>5.415356180175702</v>
      </c>
      <c r="BJ124" s="4">
        <f t="shared" si="72"/>
        <v>15.859328113326834</v>
      </c>
      <c r="BK124" s="4">
        <f t="shared" si="73"/>
        <v>3.2751639669596364</v>
      </c>
      <c r="BL124" s="4">
        <f t="shared" si="74"/>
        <v>4.522444489879005</v>
      </c>
      <c r="BM124" s="4">
        <f t="shared" si="97"/>
        <v>4.5109100493917973</v>
      </c>
      <c r="BN124" s="4">
        <f t="shared" si="75"/>
        <v>67.201830922096192</v>
      </c>
      <c r="BO124" s="4">
        <f t="shared" si="76"/>
        <v>38.093470218308113</v>
      </c>
      <c r="BP124" s="4">
        <f t="shared" si="77"/>
        <v>20.175790841914047</v>
      </c>
      <c r="BQ124" s="4">
        <f t="shared" si="78"/>
        <v>25.864561516592349</v>
      </c>
      <c r="BR124" s="4">
        <f t="shared" si="79"/>
        <v>11.28343419957981</v>
      </c>
      <c r="BS124" s="4">
        <f t="shared" si="80"/>
        <v>33.828076400255554</v>
      </c>
      <c r="BT124" s="4">
        <f t="shared" si="81"/>
        <v>1.3389440364099625</v>
      </c>
      <c r="BU124" s="4">
        <f t="shared" si="82"/>
        <v>2.2138918648439843</v>
      </c>
      <c r="BV124" s="4" t="s">
        <v>59</v>
      </c>
      <c r="BW124" s="4" t="s">
        <v>59</v>
      </c>
      <c r="BX124">
        <f t="shared" si="83"/>
        <v>100</v>
      </c>
      <c r="BY124">
        <f t="shared" si="84"/>
        <v>100</v>
      </c>
      <c r="BZ124" t="s">
        <v>59</v>
      </c>
      <c r="CA124" t="s">
        <v>59</v>
      </c>
    </row>
    <row r="125" spans="1:79" x14ac:dyDescent="0.35">
      <c r="A125" s="5">
        <v>38353</v>
      </c>
      <c r="B125" s="18">
        <f>+'[1]Senda Inflación Total'!F609</f>
        <v>5.43</v>
      </c>
      <c r="C125" s="4">
        <f>+'[1]Senda Inflación Total'!D609</f>
        <v>56.45</v>
      </c>
      <c r="D125" s="10">
        <f>'[2]Ene-05'!$D$836/1000</f>
        <v>42157.116310000005</v>
      </c>
      <c r="E125" s="10">
        <f>'[2]Ene-05'!$D$837/1000</f>
        <v>858.46765999999639</v>
      </c>
      <c r="F125" s="10">
        <f>'[2]Ene-05'!$D$848/1000</f>
        <v>12895.679529999999</v>
      </c>
      <c r="G125" s="10">
        <f>'[2]Ene-05'!$D$849/1000</f>
        <v>573.69823999999994</v>
      </c>
      <c r="H125" s="10">
        <f>'[2]Ene-05'!$D$862/1000</f>
        <v>7139.6114200000002</v>
      </c>
      <c r="I125" s="10">
        <f>'[2]Ene-05'!$D$863/1000</f>
        <v>717.47592000000088</v>
      </c>
      <c r="J125" s="10">
        <f>'[2]Ene-05'!$D$874/1000</f>
        <v>873.03008999999997</v>
      </c>
      <c r="K125" s="10">
        <f>'[2]Ene-05'!$D$875/1000</f>
        <v>51.201490000000106</v>
      </c>
      <c r="L125" s="71">
        <f>+H125+(Titularizaciones!C37/1000)</f>
        <v>10227.7155578325</v>
      </c>
      <c r="M125" s="71">
        <f>+I125+((Titularizaciones!C37/1000)*Titularizaciones!M37)</f>
        <v>1632.1079951465008</v>
      </c>
      <c r="N125" s="3">
        <f t="shared" si="87"/>
        <v>63065.437350000007</v>
      </c>
      <c r="O125" s="3">
        <f t="shared" si="88"/>
        <v>2200.843309999997</v>
      </c>
      <c r="P125" s="74">
        <f t="shared" si="89"/>
        <v>66153.541487832495</v>
      </c>
      <c r="Q125" s="74">
        <f t="shared" si="90"/>
        <v>3115.4753851464975</v>
      </c>
      <c r="R125" s="74">
        <f t="shared" si="91"/>
        <v>65280.51139783251</v>
      </c>
      <c r="S125" s="74">
        <f t="shared" si="92"/>
        <v>3064.2738951464971</v>
      </c>
      <c r="V125" s="4">
        <f t="shared" si="99"/>
        <v>17.842529739316987</v>
      </c>
      <c r="W125" s="4">
        <f t="shared" si="100"/>
        <v>-14.748293469137721</v>
      </c>
      <c r="X125" s="4">
        <f t="shared" si="101"/>
        <v>30.164805396256611</v>
      </c>
      <c r="Y125" s="4">
        <f t="shared" si="102"/>
        <v>9.332218599931565</v>
      </c>
      <c r="Z125" s="4">
        <f t="shared" si="103"/>
        <v>-25.679222748900216</v>
      </c>
      <c r="AA125" s="4">
        <f t="shared" si="104"/>
        <v>-68.386584375909706</v>
      </c>
      <c r="AB125" s="4">
        <f t="shared" si="115"/>
        <v>50.797278149396675</v>
      </c>
      <c r="AC125" s="4">
        <f t="shared" si="116"/>
        <v>57.564377946553122</v>
      </c>
      <c r="AD125" s="4">
        <f t="shared" si="105"/>
        <v>-8.1998572089007951</v>
      </c>
      <c r="AE125" s="4">
        <f t="shared" si="106"/>
        <v>-28.653291088136683</v>
      </c>
      <c r="AF125" s="4">
        <f t="shared" si="107"/>
        <v>12.885504086311016</v>
      </c>
      <c r="AG125" s="4">
        <f t="shared" si="108"/>
        <v>-42.592709749402601</v>
      </c>
      <c r="AH125" s="4">
        <f t="shared" si="109"/>
        <v>15.246996808395807</v>
      </c>
      <c r="AI125" s="4">
        <f t="shared" si="110"/>
        <v>-19.115913147301328</v>
      </c>
      <c r="AJ125" s="4">
        <f t="shared" si="111"/>
        <v>14.88478906131823</v>
      </c>
      <c r="AK125" s="4">
        <f t="shared" si="112"/>
        <v>-19.768332075522139</v>
      </c>
      <c r="AL125" s="4"/>
      <c r="AM125" s="4"/>
      <c r="AN125" s="4">
        <f t="shared" si="59"/>
        <v>11.773242662730723</v>
      </c>
      <c r="AO125" s="4">
        <f t="shared" si="60"/>
        <v>-19.139043411873018</v>
      </c>
      <c r="AP125" s="4">
        <f t="shared" si="61"/>
        <v>23.460879632226693</v>
      </c>
      <c r="AQ125" s="4">
        <f t="shared" si="62"/>
        <v>3.7012412026288217</v>
      </c>
      <c r="AR125" s="4">
        <f t="shared" si="63"/>
        <v>-29.50699302750661</v>
      </c>
      <c r="AS125" s="4">
        <f t="shared" si="64"/>
        <v>-70.014781728075235</v>
      </c>
      <c r="AT125" s="4">
        <f t="shared" si="65"/>
        <v>43.030710565680238</v>
      </c>
      <c r="AU125" s="4">
        <f t="shared" si="66"/>
        <v>49.449281937354726</v>
      </c>
      <c r="AV125" s="4">
        <f t="shared" si="67"/>
        <v>-12.927873668690879</v>
      </c>
      <c r="AW125" s="4">
        <f t="shared" si="68"/>
        <v>-32.327886833099384</v>
      </c>
      <c r="AX125" s="4">
        <f t="shared" si="93"/>
        <v>7.0715205219681536</v>
      </c>
      <c r="AY125" s="4">
        <f t="shared" si="94"/>
        <v>-45.5493784970147</v>
      </c>
      <c r="AZ125" s="4">
        <f t="shared" si="95"/>
        <v>9.3113884173345411</v>
      </c>
      <c r="BA125" s="4">
        <f t="shared" si="96"/>
        <v>-23.281715970123599</v>
      </c>
      <c r="BB125" s="4">
        <f t="shared" si="113"/>
        <v>8.9678355888439967</v>
      </c>
      <c r="BC125" s="4">
        <f t="shared" si="114"/>
        <v>-23.900533126740143</v>
      </c>
      <c r="BD125" s="4"/>
      <c r="BE125" s="4"/>
      <c r="BF125" s="4">
        <f t="shared" si="69"/>
        <v>2.0363528987307915</v>
      </c>
      <c r="BG125" s="4">
        <f t="shared" si="70"/>
        <v>4.4487631587414294</v>
      </c>
      <c r="BH125" s="4">
        <f t="shared" si="71"/>
        <v>10.049229261835665</v>
      </c>
      <c r="BI125" s="4">
        <f t="shared" si="98"/>
        <v>5.8648024376800247</v>
      </c>
      <c r="BJ125" s="4">
        <f t="shared" si="72"/>
        <v>15.957698333687176</v>
      </c>
      <c r="BK125" s="4">
        <f t="shared" si="73"/>
        <v>3.4897772892397088</v>
      </c>
      <c r="BL125" s="4">
        <f t="shared" si="74"/>
        <v>4.7094612247169287</v>
      </c>
      <c r="BM125" s="4">
        <f t="shared" si="97"/>
        <v>4.6940102482840533</v>
      </c>
      <c r="BN125" s="4">
        <f t="shared" si="75"/>
        <v>66.846624841490936</v>
      </c>
      <c r="BO125" s="4">
        <f t="shared" si="76"/>
        <v>39.006305269410454</v>
      </c>
      <c r="BP125" s="4">
        <f t="shared" si="77"/>
        <v>20.448093396120719</v>
      </c>
      <c r="BQ125" s="4">
        <f t="shared" si="78"/>
        <v>26.067200576855278</v>
      </c>
      <c r="BR125" s="4">
        <f t="shared" si="79"/>
        <v>11.320957595801085</v>
      </c>
      <c r="BS125" s="4">
        <f t="shared" si="80"/>
        <v>32.600045479839359</v>
      </c>
      <c r="BT125" s="4">
        <f t="shared" si="81"/>
        <v>1.384324166587263</v>
      </c>
      <c r="BU125" s="4">
        <f t="shared" si="82"/>
        <v>2.3264486738949248</v>
      </c>
      <c r="BV125" s="4" t="s">
        <v>59</v>
      </c>
      <c r="BW125" s="4" t="s">
        <v>59</v>
      </c>
      <c r="BX125">
        <f t="shared" si="83"/>
        <v>100</v>
      </c>
      <c r="BY125">
        <f t="shared" si="84"/>
        <v>100</v>
      </c>
      <c r="BZ125" t="s">
        <v>59</v>
      </c>
      <c r="CA125" t="s">
        <v>59</v>
      </c>
    </row>
    <row r="126" spans="1:79" x14ac:dyDescent="0.35">
      <c r="A126" s="5">
        <v>38384</v>
      </c>
      <c r="B126" s="18">
        <f>+'[1]Senda Inflación Total'!F610</f>
        <v>5.25</v>
      </c>
      <c r="C126" s="4">
        <f>+'[1]Senda Inflación Total'!D610</f>
        <v>57.02</v>
      </c>
      <c r="D126" s="10">
        <f>'[2]Feb-05'!$D$836/1000</f>
        <v>42460.377349999995</v>
      </c>
      <c r="E126" s="10">
        <f>'[2]Feb-05'!$D$837/1000</f>
        <v>835.13521000000094</v>
      </c>
      <c r="F126" s="10">
        <f>'[2]Feb-05'!$D$848/1000</f>
        <v>13144.840750000003</v>
      </c>
      <c r="G126" s="10">
        <f>'[2]Feb-05'!$D$849/1000</f>
        <v>632.38718000000006</v>
      </c>
      <c r="H126" s="10">
        <f>'[2]Feb-05'!$D$862/1000</f>
        <v>7161.4299800000008</v>
      </c>
      <c r="I126" s="10">
        <f>'[2]Feb-05'!$D$863/1000</f>
        <v>707.96603000000005</v>
      </c>
      <c r="J126" s="10">
        <f>'[2]Feb-05'!$D$874/1000</f>
        <v>914.54786000000001</v>
      </c>
      <c r="K126" s="10">
        <f>'[2]Feb-05'!$D$875/1000</f>
        <v>53.139659999999914</v>
      </c>
      <c r="L126" s="71">
        <f>+H126+(Titularizaciones!C38/1000)</f>
        <v>10200.750848190461</v>
      </c>
      <c r="M126" s="71">
        <f>+I126+((Titularizaciones!C38/1000)*Titularizaciones!M38)</f>
        <v>1607.7364090525318</v>
      </c>
      <c r="N126" s="3">
        <f t="shared" si="87"/>
        <v>63681.195939999998</v>
      </c>
      <c r="O126" s="3">
        <f t="shared" si="88"/>
        <v>2228.6280800000009</v>
      </c>
      <c r="P126" s="74">
        <f t="shared" si="89"/>
        <v>66720.516808190456</v>
      </c>
      <c r="Q126" s="74">
        <f t="shared" si="90"/>
        <v>3128.3984590525324</v>
      </c>
      <c r="R126" s="74">
        <f t="shared" si="91"/>
        <v>65805.968948190464</v>
      </c>
      <c r="S126" s="74">
        <f t="shared" si="92"/>
        <v>3075.2587990525326</v>
      </c>
      <c r="V126" s="4">
        <f t="shared" si="99"/>
        <v>16.996782080052128</v>
      </c>
      <c r="W126" s="4">
        <f t="shared" si="100"/>
        <v>-15.480832759741929</v>
      </c>
      <c r="X126" s="4">
        <f t="shared" si="101"/>
        <v>31.432688150497228</v>
      </c>
      <c r="Y126" s="4">
        <f t="shared" si="102"/>
        <v>14.729017140452626</v>
      </c>
      <c r="Z126" s="4">
        <f t="shared" si="103"/>
        <v>-25.326788325086284</v>
      </c>
      <c r="AA126" s="4">
        <f t="shared" si="104"/>
        <v>-68.173965155931427</v>
      </c>
      <c r="AB126" s="4">
        <f t="shared" si="115"/>
        <v>52.669591514946291</v>
      </c>
      <c r="AC126" s="4">
        <f t="shared" si="116"/>
        <v>58.857925578441552</v>
      </c>
      <c r="AD126" s="4">
        <f t="shared" si="105"/>
        <v>-8.1736717002527683</v>
      </c>
      <c r="AE126" s="4">
        <f t="shared" si="106"/>
        <v>-28.314851721236948</v>
      </c>
      <c r="AF126" s="4">
        <f t="shared" si="107"/>
        <v>12.744977336925302</v>
      </c>
      <c r="AG126" s="4">
        <f t="shared" si="108"/>
        <v>-41.309271115364353</v>
      </c>
      <c r="AH126" s="4">
        <f t="shared" si="109"/>
        <v>15.033598037939726</v>
      </c>
      <c r="AI126" s="4">
        <f t="shared" si="110"/>
        <v>-18.008769099948367</v>
      </c>
      <c r="AJ126" s="4">
        <f t="shared" si="111"/>
        <v>14.640834350408397</v>
      </c>
      <c r="AK126" s="4">
        <f t="shared" si="112"/>
        <v>-18.688626327800165</v>
      </c>
      <c r="AL126" s="4"/>
      <c r="AM126" s="4"/>
      <c r="AN126" s="4">
        <f t="shared" si="59"/>
        <v>11.160838080809626</v>
      </c>
      <c r="AO126" s="4">
        <f t="shared" si="60"/>
        <v>-19.69675321590681</v>
      </c>
      <c r="AP126" s="4">
        <f t="shared" si="61"/>
        <v>24.876663325888089</v>
      </c>
      <c r="AQ126" s="4">
        <f t="shared" si="62"/>
        <v>9.0061920574371754</v>
      </c>
      <c r="AR126" s="4">
        <f t="shared" si="63"/>
        <v>-29.051580356376519</v>
      </c>
      <c r="AS126" s="4">
        <f t="shared" si="64"/>
        <v>-69.761487084020359</v>
      </c>
      <c r="AT126" s="4">
        <f t="shared" si="65"/>
        <v>45.054243719663958</v>
      </c>
      <c r="AU126" s="4">
        <f t="shared" si="66"/>
        <v>50.933896036524061</v>
      </c>
      <c r="AV126" s="4">
        <f t="shared" si="67"/>
        <v>-12.754082375537081</v>
      </c>
      <c r="AW126" s="4">
        <f t="shared" si="68"/>
        <v>-31.890595459607567</v>
      </c>
      <c r="AX126" s="4">
        <f t="shared" si="93"/>
        <v>7.121118609905281</v>
      </c>
      <c r="AY126" s="4">
        <f t="shared" si="94"/>
        <v>-44.23683716424167</v>
      </c>
      <c r="AZ126" s="4">
        <f t="shared" si="95"/>
        <v>9.2955800835532045</v>
      </c>
      <c r="BA126" s="4">
        <f t="shared" si="96"/>
        <v>-22.098592969072072</v>
      </c>
      <c r="BB126" s="4">
        <f t="shared" si="113"/>
        <v>8.9224079338797111</v>
      </c>
      <c r="BC126" s="4">
        <f t="shared" si="114"/>
        <v>-22.74453807866999</v>
      </c>
      <c r="BD126" s="4"/>
      <c r="BE126" s="4"/>
      <c r="BF126" s="4">
        <f t="shared" si="69"/>
        <v>1.9668577203541999</v>
      </c>
      <c r="BG126" s="4">
        <f t="shared" si="70"/>
        <v>4.8109154916920538</v>
      </c>
      <c r="BH126" s="4">
        <f t="shared" si="71"/>
        <v>9.8858193402318228</v>
      </c>
      <c r="BI126" s="4">
        <f t="shared" si="98"/>
        <v>5.8104843195412332</v>
      </c>
      <c r="BJ126" s="4">
        <f t="shared" si="72"/>
        <v>15.760961452535943</v>
      </c>
      <c r="BK126" s="4">
        <f t="shared" si="73"/>
        <v>3.4996642998033511</v>
      </c>
      <c r="BL126" s="4">
        <f t="shared" si="74"/>
        <v>4.6888102921116728</v>
      </c>
      <c r="BM126" s="4">
        <f t="shared" si="97"/>
        <v>4.6732216669793392</v>
      </c>
      <c r="BN126" s="4">
        <f t="shared" si="75"/>
        <v>66.676476035415362</v>
      </c>
      <c r="BO126" s="4">
        <f t="shared" si="76"/>
        <v>37.473063248848618</v>
      </c>
      <c r="BP126" s="4">
        <f t="shared" si="77"/>
        <v>20.641636131307877</v>
      </c>
      <c r="BQ126" s="4">
        <f t="shared" si="78"/>
        <v>28.375626497535638</v>
      </c>
      <c r="BR126" s="4">
        <f t="shared" si="79"/>
        <v>11.245752964104904</v>
      </c>
      <c r="BS126" s="4">
        <f t="shared" si="80"/>
        <v>31.7668989434971</v>
      </c>
      <c r="BT126" s="4">
        <f t="shared" si="81"/>
        <v>1.4361348691718683</v>
      </c>
      <c r="BU126" s="4">
        <f t="shared" si="82"/>
        <v>2.3844113101186402</v>
      </c>
      <c r="BV126" s="4" t="s">
        <v>59</v>
      </c>
      <c r="BW126" s="4" t="s">
        <v>59</v>
      </c>
      <c r="BX126">
        <f t="shared" si="83"/>
        <v>100</v>
      </c>
      <c r="BY126">
        <f t="shared" si="84"/>
        <v>100</v>
      </c>
      <c r="BZ126" t="s">
        <v>59</v>
      </c>
      <c r="CA126" t="s">
        <v>59</v>
      </c>
    </row>
    <row r="127" spans="1:79" x14ac:dyDescent="0.35">
      <c r="A127" s="5">
        <v>38412</v>
      </c>
      <c r="B127" s="18">
        <f>+'[1]Senda Inflación Total'!F611</f>
        <v>5.03</v>
      </c>
      <c r="C127" s="4">
        <f>+'[1]Senda Inflación Total'!D611</f>
        <v>57.46</v>
      </c>
      <c r="D127" s="10">
        <f>'[2]Mar-05'!$D$836/1000</f>
        <v>43411.47004</v>
      </c>
      <c r="E127" s="10">
        <f>'[2]Mar-05'!$D$837/1000</f>
        <v>869.52700000000004</v>
      </c>
      <c r="F127" s="10">
        <f>'[2]Mar-05'!$D$848/1000</f>
        <v>13346.750059999998</v>
      </c>
      <c r="G127" s="10">
        <f>'[2]Mar-05'!$D$849/1000</f>
        <v>664.26585</v>
      </c>
      <c r="H127" s="10">
        <f>'[2]Mar-05'!$D$862/1000</f>
        <v>7131.5132300000005</v>
      </c>
      <c r="I127" s="10">
        <f>'[2]Mar-05'!$D$863/1000</f>
        <v>636.87837000000002</v>
      </c>
      <c r="J127" s="10">
        <f>'[2]Mar-05'!$D$874/1000</f>
        <v>946.91729000000009</v>
      </c>
      <c r="K127" s="10">
        <f>'[2]Mar-05'!$D$875/1000</f>
        <v>52.696849999999998</v>
      </c>
      <c r="L127" s="71">
        <f>+H127+(Titularizaciones!C39/1000)</f>
        <v>10129.60786982707</v>
      </c>
      <c r="M127" s="71">
        <f>+I127+((Titularizaciones!C39/1000)*Titularizaciones!M39)</f>
        <v>1523.7542724437308</v>
      </c>
      <c r="N127" s="3">
        <f t="shared" si="87"/>
        <v>64836.65062</v>
      </c>
      <c r="O127" s="3">
        <f t="shared" si="88"/>
        <v>2223.36807</v>
      </c>
      <c r="P127" s="74">
        <f t="shared" si="89"/>
        <v>67834.745259827061</v>
      </c>
      <c r="Q127" s="74">
        <f t="shared" si="90"/>
        <v>3110.2439724437309</v>
      </c>
      <c r="R127" s="74">
        <f t="shared" si="91"/>
        <v>66887.827969827063</v>
      </c>
      <c r="S127" s="74">
        <f t="shared" si="92"/>
        <v>3057.5471224437306</v>
      </c>
      <c r="V127" s="4">
        <f t="shared" si="99"/>
        <v>20.998949531668558</v>
      </c>
      <c r="W127" s="4">
        <f t="shared" si="100"/>
        <v>-8.4870013742310135</v>
      </c>
      <c r="X127" s="4">
        <f t="shared" si="101"/>
        <v>31.16736954509733</v>
      </c>
      <c r="Y127" s="4">
        <f t="shared" si="102"/>
        <v>17.646271738250107</v>
      </c>
      <c r="Z127" s="4">
        <f t="shared" si="103"/>
        <v>-25.636951203699184</v>
      </c>
      <c r="AA127" s="4">
        <f t="shared" si="104"/>
        <v>-70.74141686576678</v>
      </c>
      <c r="AB127" s="4">
        <f t="shared" si="115"/>
        <v>56.818585755031393</v>
      </c>
      <c r="AC127" s="4">
        <f t="shared" si="116"/>
        <v>46.469403853348155</v>
      </c>
      <c r="AD127" s="4">
        <f t="shared" si="105"/>
        <v>-8.6317559717737282</v>
      </c>
      <c r="AE127" s="4">
        <f t="shared" si="106"/>
        <v>-30.553006912942564</v>
      </c>
      <c r="AF127" s="4">
        <f t="shared" si="107"/>
        <v>15.271554649161573</v>
      </c>
      <c r="AG127" s="4">
        <f t="shared" si="108"/>
        <v>-40.352278909001463</v>
      </c>
      <c r="AH127" s="4">
        <f t="shared" si="109"/>
        <v>17.476347803486732</v>
      </c>
      <c r="AI127" s="4">
        <f t="shared" si="110"/>
        <v>-16.947235261834862</v>
      </c>
      <c r="AJ127" s="4">
        <f t="shared" si="111"/>
        <v>17.060593071425373</v>
      </c>
      <c r="AK127" s="4">
        <f t="shared" si="112"/>
        <v>-17.562402405777078</v>
      </c>
      <c r="AL127" s="4"/>
      <c r="AM127" s="4"/>
      <c r="AN127" s="4">
        <f t="shared" si="59"/>
        <v>15.204179312261786</v>
      </c>
      <c r="AO127" s="4">
        <f t="shared" si="60"/>
        <v>-12.869657597097046</v>
      </c>
      <c r="AP127" s="4">
        <f t="shared" si="61"/>
        <v>24.885622722172073</v>
      </c>
      <c r="AQ127" s="4">
        <f t="shared" si="62"/>
        <v>12.012064875035804</v>
      </c>
      <c r="AR127" s="4">
        <f t="shared" si="63"/>
        <v>-29.198277828905233</v>
      </c>
      <c r="AS127" s="4">
        <f t="shared" si="64"/>
        <v>-72.142641974451863</v>
      </c>
      <c r="AT127" s="4">
        <f t="shared" si="65"/>
        <v>49.308374516834618</v>
      </c>
      <c r="AU127" s="4">
        <f t="shared" si="66"/>
        <v>39.454826100493335</v>
      </c>
      <c r="AV127" s="4">
        <f t="shared" si="67"/>
        <v>-13.007479740810936</v>
      </c>
      <c r="AW127" s="4">
        <f t="shared" si="68"/>
        <v>-33.878898327089928</v>
      </c>
      <c r="AX127" s="4">
        <f t="shared" si="93"/>
        <v>9.7510755490446144</v>
      </c>
      <c r="AY127" s="4">
        <f t="shared" si="94"/>
        <v>-43.208872616396711</v>
      </c>
      <c r="AZ127" s="4">
        <f t="shared" si="95"/>
        <v>11.850278780811891</v>
      </c>
      <c r="BA127" s="4">
        <f t="shared" si="96"/>
        <v>-20.924721757435833</v>
      </c>
      <c r="BB127" s="4">
        <f t="shared" si="113"/>
        <v>11.45443499135996</v>
      </c>
      <c r="BC127" s="4">
        <f t="shared" si="114"/>
        <v>-21.510427883249633</v>
      </c>
      <c r="BD127" s="4"/>
      <c r="BE127" s="4"/>
      <c r="BF127" s="4">
        <f t="shared" si="69"/>
        <v>2.002989069936596</v>
      </c>
      <c r="BG127" s="4">
        <f t="shared" si="70"/>
        <v>4.9769857606818784</v>
      </c>
      <c r="BH127" s="4">
        <f t="shared" si="71"/>
        <v>8.930480102327456</v>
      </c>
      <c r="BI127" s="4">
        <f t="shared" si="98"/>
        <v>5.5650953421708023</v>
      </c>
      <c r="BJ127" s="4">
        <f t="shared" si="72"/>
        <v>15.042579061550029</v>
      </c>
      <c r="BK127" s="4">
        <f t="shared" si="73"/>
        <v>3.4291840320853391</v>
      </c>
      <c r="BL127" s="4">
        <f t="shared" si="74"/>
        <v>4.5850308135315903</v>
      </c>
      <c r="BM127" s="4">
        <f t="shared" si="97"/>
        <v>4.5711562405987864</v>
      </c>
      <c r="BN127" s="4">
        <f t="shared" si="75"/>
        <v>66.955139762585105</v>
      </c>
      <c r="BO127" s="4">
        <f t="shared" si="76"/>
        <v>39.108549400010048</v>
      </c>
      <c r="BP127" s="4">
        <f t="shared" si="77"/>
        <v>20.585193609435095</v>
      </c>
      <c r="BQ127" s="4">
        <f t="shared" si="78"/>
        <v>29.876557955606515</v>
      </c>
      <c r="BR127" s="4">
        <f t="shared" si="79"/>
        <v>10.999200547537475</v>
      </c>
      <c r="BS127" s="4">
        <f t="shared" si="80"/>
        <v>28.644756511232977</v>
      </c>
      <c r="BT127" s="4">
        <f t="shared" si="81"/>
        <v>1.4604660804423277</v>
      </c>
      <c r="BU127" s="4">
        <f t="shared" si="82"/>
        <v>2.3701361331504591</v>
      </c>
      <c r="BV127" s="4" t="s">
        <v>59</v>
      </c>
      <c r="BW127" s="4" t="s">
        <v>59</v>
      </c>
      <c r="BX127">
        <f t="shared" si="83"/>
        <v>100</v>
      </c>
      <c r="BY127">
        <f t="shared" si="84"/>
        <v>100</v>
      </c>
      <c r="BZ127" t="s">
        <v>59</v>
      </c>
      <c r="CA127" t="s">
        <v>59</v>
      </c>
    </row>
    <row r="128" spans="1:79" x14ac:dyDescent="0.35">
      <c r="A128" s="5">
        <v>38443</v>
      </c>
      <c r="B128" s="18">
        <f>+'[1]Senda Inflación Total'!F612</f>
        <v>5.01</v>
      </c>
      <c r="C128" s="4">
        <f>+'[1]Senda Inflación Total'!D612</f>
        <v>57.72</v>
      </c>
      <c r="D128" s="10">
        <f>'[2]Abr-05'!$D$836/1000</f>
        <v>43821.759840000006</v>
      </c>
      <c r="E128" s="10">
        <f>'[2]Abr-05'!$D$837/1000</f>
        <v>875.10814999999855</v>
      </c>
      <c r="F128" s="10">
        <f>'[2]Abr-05'!$D$848/1000</f>
        <v>13782.676720000001</v>
      </c>
      <c r="G128" s="10">
        <f>'[2]Abr-05'!$D$849/1000</f>
        <v>670.73017000000004</v>
      </c>
      <c r="H128" s="10">
        <f>'[2]Abr-05'!$D$862/1000</f>
        <v>7171.9618500000015</v>
      </c>
      <c r="I128" s="10">
        <f>'[2]Abr-05'!$D$863/1000</f>
        <v>626.71996000000001</v>
      </c>
      <c r="J128" s="10">
        <f>'[2]Abr-05'!$D$874/1000</f>
        <v>982.30165</v>
      </c>
      <c r="K128" s="10">
        <f>'[2]Abr-05'!$D$875/1000</f>
        <v>52.98838000000012</v>
      </c>
      <c r="L128" s="71">
        <f>+H128+(Titularizaciones!C40/1000)</f>
        <v>10126.684285641812</v>
      </c>
      <c r="M128" s="71">
        <f>+I128+((Titularizaciones!C40/1000)*Titularizaciones!M40)</f>
        <v>1496.1429910439701</v>
      </c>
      <c r="N128" s="3">
        <f t="shared" si="87"/>
        <v>65758.700060000003</v>
      </c>
      <c r="O128" s="3">
        <f t="shared" si="88"/>
        <v>2225.5466599999986</v>
      </c>
      <c r="P128" s="74">
        <f t="shared" si="89"/>
        <v>68713.422495641818</v>
      </c>
      <c r="Q128" s="74">
        <f t="shared" si="90"/>
        <v>3094.9696910439693</v>
      </c>
      <c r="R128" s="74">
        <f t="shared" si="91"/>
        <v>67731.120845641824</v>
      </c>
      <c r="S128" s="74">
        <f t="shared" si="92"/>
        <v>3041.9813110439686</v>
      </c>
      <c r="V128" s="4">
        <f t="shared" si="99"/>
        <v>20.790948137935629</v>
      </c>
      <c r="W128" s="4">
        <f t="shared" si="100"/>
        <v>-10.704073709360955</v>
      </c>
      <c r="X128" s="4">
        <f t="shared" si="101"/>
        <v>31.773767646300996</v>
      </c>
      <c r="Y128" s="4">
        <f t="shared" si="102"/>
        <v>14.118280361319904</v>
      </c>
      <c r="Z128" s="4">
        <f t="shared" si="103"/>
        <v>-25.292181416031653</v>
      </c>
      <c r="AA128" s="4">
        <f t="shared" si="104"/>
        <v>-70.848639093430563</v>
      </c>
      <c r="AB128" s="4">
        <f t="shared" si="115"/>
        <v>63.99523885374748</v>
      </c>
      <c r="AC128" s="4">
        <f t="shared" si="116"/>
        <v>35.734725406070822</v>
      </c>
      <c r="AD128" s="4">
        <f t="shared" si="105"/>
        <v>-8.6346137557285942</v>
      </c>
      <c r="AE128" s="4">
        <f t="shared" si="106"/>
        <v>-30.896235920301052</v>
      </c>
      <c r="AF128" s="4">
        <f t="shared" si="107"/>
        <v>15.493072469055335</v>
      </c>
      <c r="AG128" s="4">
        <f t="shared" si="108"/>
        <v>-40.757612397362976</v>
      </c>
      <c r="AH128" s="4">
        <f t="shared" si="109"/>
        <v>17.617554894267883</v>
      </c>
      <c r="AI128" s="4">
        <f t="shared" si="110"/>
        <v>-17.945894067137473</v>
      </c>
      <c r="AJ128" s="4">
        <f t="shared" si="111"/>
        <v>17.137126139757953</v>
      </c>
      <c r="AK128" s="4">
        <f t="shared" si="112"/>
        <v>-18.507290191483619</v>
      </c>
      <c r="AL128" s="4"/>
      <c r="AM128" s="4"/>
      <c r="AN128" s="4">
        <f t="shared" si="59"/>
        <v>15.028043174874412</v>
      </c>
      <c r="AO128" s="4">
        <f t="shared" si="60"/>
        <v>-14.964359308028719</v>
      </c>
      <c r="AP128" s="4">
        <f t="shared" si="61"/>
        <v>25.486875198839144</v>
      </c>
      <c r="AQ128" s="4">
        <f t="shared" si="62"/>
        <v>8.6737266558612589</v>
      </c>
      <c r="AR128" s="4">
        <f t="shared" si="63"/>
        <v>-28.856472160776732</v>
      </c>
      <c r="AS128" s="4">
        <f t="shared" si="64"/>
        <v>-72.239442999172041</v>
      </c>
      <c r="AT128" s="4">
        <f t="shared" si="65"/>
        <v>56.171068330394689</v>
      </c>
      <c r="AU128" s="4">
        <f t="shared" si="66"/>
        <v>29.258856686097346</v>
      </c>
      <c r="AV128" s="4">
        <f t="shared" si="67"/>
        <v>-12.993632754717268</v>
      </c>
      <c r="AW128" s="4">
        <f t="shared" si="68"/>
        <v>-34.193158670889488</v>
      </c>
      <c r="AX128" s="4">
        <f t="shared" si="93"/>
        <v>9.9829277869301336</v>
      </c>
      <c r="AY128" s="4">
        <f t="shared" si="94"/>
        <v>-43.584051421162727</v>
      </c>
      <c r="AZ128" s="4">
        <f t="shared" si="95"/>
        <v>12.006051703902358</v>
      </c>
      <c r="BA128" s="4">
        <f t="shared" si="96"/>
        <v>-21.860674285437071</v>
      </c>
      <c r="BB128" s="4">
        <f t="shared" si="113"/>
        <v>11.548544081285542</v>
      </c>
      <c r="BC128" s="4">
        <f t="shared" si="114"/>
        <v>-22.395286345570526</v>
      </c>
      <c r="BD128" s="4"/>
      <c r="BE128" s="4"/>
      <c r="BF128" s="4">
        <f t="shared" si="69"/>
        <v>1.9969717172362615</v>
      </c>
      <c r="BG128" s="4">
        <f t="shared" si="70"/>
        <v>4.8664724830025614</v>
      </c>
      <c r="BH128" s="4">
        <f t="shared" si="71"/>
        <v>8.7384731417666401</v>
      </c>
      <c r="BI128" s="4">
        <f t="shared" si="98"/>
        <v>5.3943083573157109</v>
      </c>
      <c r="BJ128" s="4">
        <f t="shared" si="72"/>
        <v>14.774263212345689</v>
      </c>
      <c r="BK128" s="4">
        <f t="shared" si="73"/>
        <v>3.3844140136124197</v>
      </c>
      <c r="BL128" s="4">
        <f t="shared" si="74"/>
        <v>4.504170478832239</v>
      </c>
      <c r="BM128" s="4">
        <f t="shared" si="97"/>
        <v>4.4912608459213255</v>
      </c>
      <c r="BN128" s="4">
        <f t="shared" si="75"/>
        <v>66.640246537744602</v>
      </c>
      <c r="BO128" s="4">
        <f t="shared" si="76"/>
        <v>39.321042588251068</v>
      </c>
      <c r="BP128" s="4">
        <f t="shared" si="77"/>
        <v>20.959472598187489</v>
      </c>
      <c r="BQ128" s="4">
        <f t="shared" si="78"/>
        <v>30.1377716340488</v>
      </c>
      <c r="BR128" s="4">
        <f t="shared" si="79"/>
        <v>10.906483618830833</v>
      </c>
      <c r="BS128" s="4">
        <f t="shared" si="80"/>
        <v>28.160270519783232</v>
      </c>
      <c r="BT128" s="4">
        <f t="shared" si="81"/>
        <v>1.4937972452370889</v>
      </c>
      <c r="BU128" s="4">
        <f t="shared" si="82"/>
        <v>2.3809152579169091</v>
      </c>
      <c r="BV128" s="4" t="s">
        <v>59</v>
      </c>
      <c r="BW128" s="4" t="s">
        <v>59</v>
      </c>
      <c r="BX128">
        <f t="shared" si="83"/>
        <v>100</v>
      </c>
      <c r="BY128">
        <f t="shared" si="84"/>
        <v>100</v>
      </c>
      <c r="BZ128" t="s">
        <v>59</v>
      </c>
      <c r="CA128" t="s">
        <v>59</v>
      </c>
    </row>
    <row r="129" spans="1:79" x14ac:dyDescent="0.35">
      <c r="A129" s="5">
        <v>38473</v>
      </c>
      <c r="B129" s="18">
        <f>+'[1]Senda Inflación Total'!F613</f>
        <v>5.04</v>
      </c>
      <c r="C129" s="4">
        <f>+'[1]Senda Inflación Total'!D613</f>
        <v>57.95</v>
      </c>
      <c r="D129" s="10">
        <f>'[2]May-05'!$D$836/1000</f>
        <v>44315.805349999988</v>
      </c>
      <c r="E129" s="10">
        <f>'[2]May-05'!$D$837/1000</f>
        <v>901.37435999999195</v>
      </c>
      <c r="F129" s="10">
        <f>'[2]May-05'!$D$848/1000</f>
        <v>14106.983610000001</v>
      </c>
      <c r="G129" s="10">
        <f>'[2]May-05'!$D$849/1000</f>
        <v>689.30632000000219</v>
      </c>
      <c r="H129" s="10">
        <f>'[2]May-05'!$D$862/1000</f>
        <v>7186.2923699999992</v>
      </c>
      <c r="I129" s="10">
        <f>'[2]May-05'!$D$863/1000</f>
        <v>633.52370999999994</v>
      </c>
      <c r="J129" s="10">
        <f>'[2]May-05'!$D$874/1000</f>
        <v>1019.44463</v>
      </c>
      <c r="K129" s="10">
        <f>'[2]May-05'!$D$875/1000</f>
        <v>54.4559</v>
      </c>
      <c r="L129" s="71">
        <f>+H129+(Titularizaciones!C41/1000)</f>
        <v>10086.101583222819</v>
      </c>
      <c r="M129" s="71">
        <f>+I129+((Titularizaciones!C41/1000)*Titularizaciones!M41)</f>
        <v>1484.9885206639501</v>
      </c>
      <c r="N129" s="3">
        <f t="shared" si="87"/>
        <v>66628.525959999984</v>
      </c>
      <c r="O129" s="3">
        <f t="shared" si="88"/>
        <v>2278.6602899999939</v>
      </c>
      <c r="P129" s="74">
        <f t="shared" si="89"/>
        <v>69528.335173222804</v>
      </c>
      <c r="Q129" s="74">
        <f t="shared" si="90"/>
        <v>3130.1251006639445</v>
      </c>
      <c r="R129" s="74">
        <f t="shared" si="91"/>
        <v>68508.890543222806</v>
      </c>
      <c r="S129" s="74">
        <f t="shared" si="92"/>
        <v>3075.6692006639441</v>
      </c>
      <c r="V129" s="4">
        <f t="shared" si="99"/>
        <v>19.440376272129029</v>
      </c>
      <c r="W129" s="4">
        <f t="shared" si="100"/>
        <v>-4.6307651345178442</v>
      </c>
      <c r="X129" s="4">
        <f t="shared" si="101"/>
        <v>32.355450156781814</v>
      </c>
      <c r="Y129" s="4">
        <f t="shared" si="102"/>
        <v>16.187426720884616</v>
      </c>
      <c r="Z129" s="4">
        <f t="shared" si="103"/>
        <v>-23.911360069826102</v>
      </c>
      <c r="AA129" s="4">
        <f t="shared" si="104"/>
        <v>-68.50602744484388</v>
      </c>
      <c r="AB129" s="4">
        <f t="shared" si="115"/>
        <v>69.654424207791038</v>
      </c>
      <c r="AC129" s="4">
        <f t="shared" si="116"/>
        <v>37.043103880000729</v>
      </c>
      <c r="AD129" s="4">
        <f t="shared" si="105"/>
        <v>-7.6138604682177373</v>
      </c>
      <c r="AE129" s="4">
        <f t="shared" si="106"/>
        <v>-26.906886959387577</v>
      </c>
      <c r="AF129" s="4">
        <f t="shared" si="107"/>
        <v>15.260699883286264</v>
      </c>
      <c r="AG129" s="4">
        <f t="shared" si="108"/>
        <v>-36.522622592755482</v>
      </c>
      <c r="AH129" s="4">
        <f t="shared" si="109"/>
        <v>17.288998580380493</v>
      </c>
      <c r="AI129" s="4">
        <f t="shared" si="110"/>
        <v>-13.28785186095574</v>
      </c>
      <c r="AJ129" s="4">
        <f t="shared" si="111"/>
        <v>16.752753540289618</v>
      </c>
      <c r="AK129" s="4">
        <f t="shared" si="112"/>
        <v>-13.848058660248086</v>
      </c>
      <c r="AL129" s="4"/>
      <c r="AM129" s="4"/>
      <c r="AN129" s="4">
        <f t="shared" si="59"/>
        <v>13.709421431958319</v>
      </c>
      <c r="AO129" s="4">
        <f t="shared" si="60"/>
        <v>-9.2067451775683935</v>
      </c>
      <c r="AP129" s="4">
        <f t="shared" si="61"/>
        <v>26.004807841566844</v>
      </c>
      <c r="AQ129" s="4">
        <f t="shared" si="62"/>
        <v>10.612553999318948</v>
      </c>
      <c r="AR129" s="4">
        <f t="shared" si="63"/>
        <v>-27.562223981174895</v>
      </c>
      <c r="AS129" s="4">
        <f t="shared" si="64"/>
        <v>-70.017162457010542</v>
      </c>
      <c r="AT129" s="4">
        <f t="shared" si="65"/>
        <v>61.514112916785081</v>
      </c>
      <c r="AU129" s="4">
        <f t="shared" si="66"/>
        <v>30.467539870526196</v>
      </c>
      <c r="AV129" s="4">
        <f t="shared" si="67"/>
        <v>-12.046706462507359</v>
      </c>
      <c r="AW129" s="4">
        <f t="shared" si="68"/>
        <v>-30.414020334527393</v>
      </c>
      <c r="AX129" s="4">
        <f t="shared" si="93"/>
        <v>9.7302931105162571</v>
      </c>
      <c r="AY129" s="4">
        <f t="shared" si="94"/>
        <v>-39.568376421130502</v>
      </c>
      <c r="AZ129" s="4">
        <f t="shared" si="95"/>
        <v>11.661270544916675</v>
      </c>
      <c r="BA129" s="4">
        <f t="shared" si="96"/>
        <v>-17.448449981869501</v>
      </c>
      <c r="BB129" s="4">
        <f t="shared" si="113"/>
        <v>11.150755464860637</v>
      </c>
      <c r="BC129" s="4">
        <f t="shared" si="114"/>
        <v>-17.981777094676403</v>
      </c>
      <c r="BD129" s="4"/>
      <c r="BE129" s="4"/>
      <c r="BF129" s="4">
        <f t="shared" si="69"/>
        <v>2.0339794185868092</v>
      </c>
      <c r="BG129" s="4">
        <f t="shared" si="70"/>
        <v>4.8862771734658743</v>
      </c>
      <c r="BH129" s="4">
        <f t="shared" si="71"/>
        <v>8.8157241228413863</v>
      </c>
      <c r="BI129" s="4">
        <f t="shared" si="98"/>
        <v>5.3417221884821737</v>
      </c>
      <c r="BJ129" s="4">
        <f t="shared" si="72"/>
        <v>14.72311683965264</v>
      </c>
      <c r="BK129" s="4">
        <f t="shared" si="73"/>
        <v>3.4199470229432558</v>
      </c>
      <c r="BL129" s="4">
        <f t="shared" si="74"/>
        <v>4.5019416801302015</v>
      </c>
      <c r="BM129" s="4">
        <f t="shared" si="97"/>
        <v>4.4894453497586273</v>
      </c>
      <c r="BN129" s="4">
        <f t="shared" si="75"/>
        <v>66.511760107982425</v>
      </c>
      <c r="BO129" s="4">
        <f t="shared" si="76"/>
        <v>39.557206660234307</v>
      </c>
      <c r="BP129" s="4">
        <f t="shared" si="77"/>
        <v>21.172588477297303</v>
      </c>
      <c r="BQ129" s="4">
        <f t="shared" si="78"/>
        <v>30.250508293186783</v>
      </c>
      <c r="BR129" s="4">
        <f t="shared" si="79"/>
        <v>10.785609116302895</v>
      </c>
      <c r="BS129" s="4">
        <f t="shared" si="80"/>
        <v>27.802464140014553</v>
      </c>
      <c r="BT129" s="4">
        <f t="shared" si="81"/>
        <v>1.5300422984173734</v>
      </c>
      <c r="BU129" s="4">
        <f t="shared" si="82"/>
        <v>2.389820906564363</v>
      </c>
      <c r="BV129" s="4" t="s">
        <v>59</v>
      </c>
      <c r="BW129" s="4" t="s">
        <v>59</v>
      </c>
      <c r="BX129">
        <f t="shared" si="83"/>
        <v>100</v>
      </c>
      <c r="BY129">
        <f t="shared" si="84"/>
        <v>100</v>
      </c>
      <c r="BZ129" t="s">
        <v>59</v>
      </c>
      <c r="CA129" t="s">
        <v>59</v>
      </c>
    </row>
    <row r="130" spans="1:79" x14ac:dyDescent="0.35">
      <c r="A130" s="5">
        <v>38504</v>
      </c>
      <c r="B130" s="18">
        <f>+'[1]Senda Inflación Total'!F614</f>
        <v>4.83</v>
      </c>
      <c r="C130" s="4">
        <f>+'[1]Senda Inflación Total'!D614</f>
        <v>58.18</v>
      </c>
      <c r="D130" s="10">
        <f>'[2]Jun-05'!$D$836/1000</f>
        <v>45245.625410000001</v>
      </c>
      <c r="E130" s="10">
        <f>'[2]Jun-05'!$D$837/1000</f>
        <v>835.48903999999914</v>
      </c>
      <c r="F130" s="10">
        <f>'[2]Jun-05'!$D$848/1000</f>
        <v>14460.473450000001</v>
      </c>
      <c r="G130" s="10">
        <f>'[2]Jun-05'!$D$849/1000</f>
        <v>640.15531000000055</v>
      </c>
      <c r="H130" s="10">
        <f>'[2]Jun-05'!$D$862/1000</f>
        <v>7208.5367700000006</v>
      </c>
      <c r="I130" s="10">
        <f>'[2]Jun-05'!$D$863/1000</f>
        <v>618.00681999999995</v>
      </c>
      <c r="J130" s="10">
        <f>'[2]Jun-05'!$D$874/1000</f>
        <v>1059.2095300000001</v>
      </c>
      <c r="K130" s="10">
        <f>'[2]Jun-05'!$D$875/1000</f>
        <v>52.789260000000127</v>
      </c>
      <c r="L130" s="71">
        <f>+H130+(Titularizaciones!C42/1000)</f>
        <v>10043.43262403086</v>
      </c>
      <c r="M130" s="71">
        <f>+I130+((Titularizaciones!C42/1000)*Titularizaciones!M42)</f>
        <v>1444.1644704228709</v>
      </c>
      <c r="N130" s="3">
        <f t="shared" si="87"/>
        <v>67973.845159999997</v>
      </c>
      <c r="O130" s="3">
        <f t="shared" si="88"/>
        <v>2146.4404299999997</v>
      </c>
      <c r="P130" s="74">
        <f t="shared" si="89"/>
        <v>70808.741014030864</v>
      </c>
      <c r="Q130" s="74">
        <f t="shared" si="90"/>
        <v>2972.5980804228707</v>
      </c>
      <c r="R130" s="74">
        <f t="shared" si="91"/>
        <v>69749.531484030857</v>
      </c>
      <c r="S130" s="74">
        <f t="shared" si="92"/>
        <v>2919.8088204228707</v>
      </c>
      <c r="V130" s="4">
        <f t="shared" si="99"/>
        <v>18.731072099407228</v>
      </c>
      <c r="W130" s="4">
        <f t="shared" si="100"/>
        <v>-10.243251820818628</v>
      </c>
      <c r="X130" s="4">
        <f t="shared" si="101"/>
        <v>33.338302496751481</v>
      </c>
      <c r="Y130" s="4">
        <f t="shared" si="102"/>
        <v>11.203194162137194</v>
      </c>
      <c r="Z130" s="4">
        <f t="shared" si="103"/>
        <v>-19.97888228109737</v>
      </c>
      <c r="AA130" s="4">
        <f t="shared" si="104"/>
        <v>-60.751993913247595</v>
      </c>
      <c r="AB130" s="4">
        <f t="shared" si="115"/>
        <v>71.626189532004929</v>
      </c>
      <c r="AC130" s="4">
        <f t="shared" si="116"/>
        <v>30.842928781188448</v>
      </c>
      <c r="AD130" s="4">
        <f t="shared" si="105"/>
        <v>-8.5356258879855034</v>
      </c>
      <c r="AE130" s="4">
        <f t="shared" si="106"/>
        <v>-31.685362198584798</v>
      </c>
      <c r="AF130" s="4">
        <f t="shared" si="107"/>
        <v>16.039772168548552</v>
      </c>
      <c r="AG130" s="4">
        <f t="shared" si="108"/>
        <v>-31.236118336618219</v>
      </c>
      <c r="AH130" s="4">
        <f t="shared" si="109"/>
        <v>16.941687723366286</v>
      </c>
      <c r="AI130" s="4">
        <f t="shared" si="110"/>
        <v>-18.799999087158213</v>
      </c>
      <c r="AJ130" s="4">
        <f t="shared" si="111"/>
        <v>16.378576316974744</v>
      </c>
      <c r="AK130" s="4">
        <f t="shared" si="112"/>
        <v>-19.353203213792682</v>
      </c>
      <c r="AL130" s="4"/>
      <c r="AM130" s="4"/>
      <c r="AN130" s="4">
        <f t="shared" si="59"/>
        <v>13.260585805024533</v>
      </c>
      <c r="AO130" s="4">
        <f t="shared" si="60"/>
        <v>-14.378757818199588</v>
      </c>
      <c r="AP130" s="4">
        <f t="shared" si="61"/>
        <v>27.194793949014098</v>
      </c>
      <c r="AQ130" s="4">
        <f t="shared" si="62"/>
        <v>6.0795518097273629</v>
      </c>
      <c r="AR130" s="4">
        <f t="shared" si="63"/>
        <v>-23.665823028806031</v>
      </c>
      <c r="AS130" s="4">
        <f t="shared" si="64"/>
        <v>-62.560329975434129</v>
      </c>
      <c r="AT130" s="4">
        <f t="shared" si="65"/>
        <v>63.718582020418694</v>
      </c>
      <c r="AU130" s="4">
        <f t="shared" si="66"/>
        <v>24.814393571676476</v>
      </c>
      <c r="AV130" s="4">
        <f t="shared" si="67"/>
        <v>-12.749810061991326</v>
      </c>
      <c r="AW130" s="4">
        <f t="shared" si="68"/>
        <v>-34.832931602198599</v>
      </c>
      <c r="AX130" s="4">
        <f t="shared" si="93"/>
        <v>10.693286433796189</v>
      </c>
      <c r="AY130" s="4">
        <f t="shared" si="94"/>
        <v>-34.404386470111817</v>
      </c>
      <c r="AZ130" s="4">
        <f t="shared" si="95"/>
        <v>11.553646592927862</v>
      </c>
      <c r="BA130" s="4">
        <f t="shared" si="96"/>
        <v>-22.541256402898242</v>
      </c>
      <c r="BB130" s="4">
        <f t="shared" si="113"/>
        <v>11.016480317633068</v>
      </c>
      <c r="BC130" s="4">
        <f t="shared" si="114"/>
        <v>-23.068971872357807</v>
      </c>
      <c r="BD130" s="4"/>
      <c r="BE130" s="4"/>
      <c r="BF130" s="4">
        <f t="shared" si="69"/>
        <v>1.846563137163185</v>
      </c>
      <c r="BG130" s="4">
        <f t="shared" si="70"/>
        <v>4.4269318858297861</v>
      </c>
      <c r="BH130" s="4">
        <f t="shared" si="71"/>
        <v>8.5732630590438106</v>
      </c>
      <c r="BI130" s="4">
        <f t="shared" si="98"/>
        <v>4.9838354456648553</v>
      </c>
      <c r="BJ130" s="4">
        <f t="shared" si="72"/>
        <v>14.379192099794919</v>
      </c>
      <c r="BK130" s="4">
        <f t="shared" si="73"/>
        <v>3.1577446074260012</v>
      </c>
      <c r="BL130" s="4">
        <f t="shared" si="74"/>
        <v>4.1980665633270418</v>
      </c>
      <c r="BM130" s="4">
        <f t="shared" si="97"/>
        <v>4.1861339543067189</v>
      </c>
      <c r="BN130" s="4">
        <f t="shared" si="75"/>
        <v>66.563286663419944</v>
      </c>
      <c r="BO130" s="4">
        <f t="shared" si="76"/>
        <v>38.924399127163255</v>
      </c>
      <c r="BP130" s="4">
        <f t="shared" si="77"/>
        <v>21.273584591194254</v>
      </c>
      <c r="BQ130" s="4">
        <f t="shared" si="78"/>
        <v>29.824042682610141</v>
      </c>
      <c r="BR130" s="4">
        <f t="shared" si="79"/>
        <v>10.60486831814827</v>
      </c>
      <c r="BS130" s="4">
        <f t="shared" si="80"/>
        <v>28.792171977491126</v>
      </c>
      <c r="BT130" s="4">
        <f t="shared" si="81"/>
        <v>1.5582604272375404</v>
      </c>
      <c r="BU130" s="4">
        <f t="shared" si="82"/>
        <v>2.4593862127354793</v>
      </c>
      <c r="BV130" s="4" t="s">
        <v>59</v>
      </c>
      <c r="BW130" s="4" t="s">
        <v>59</v>
      </c>
      <c r="BX130">
        <f t="shared" si="83"/>
        <v>100</v>
      </c>
      <c r="BY130">
        <f t="shared" si="84"/>
        <v>100</v>
      </c>
      <c r="BZ130" t="s">
        <v>59</v>
      </c>
      <c r="CA130" t="s">
        <v>59</v>
      </c>
    </row>
    <row r="131" spans="1:79" x14ac:dyDescent="0.35">
      <c r="A131" s="5">
        <v>38534</v>
      </c>
      <c r="B131" s="18">
        <f>+'[1]Senda Inflación Total'!F615</f>
        <v>4.91</v>
      </c>
      <c r="C131" s="4">
        <f>+'[1]Senda Inflación Total'!D615</f>
        <v>58.21</v>
      </c>
      <c r="D131" s="10">
        <f>'[2]Jul-05'!$D$836/1000</f>
        <v>45197.471340000004</v>
      </c>
      <c r="E131" s="10">
        <f>'[2]Jul-05'!$D$837/1000</f>
        <v>915.57273999999461</v>
      </c>
      <c r="F131" s="10">
        <f>'[2]Jul-05'!$D$848/1000</f>
        <v>14894.255619999996</v>
      </c>
      <c r="G131" s="10">
        <f>'[2]Jul-05'!$D$849/1000</f>
        <v>671.11068999999759</v>
      </c>
      <c r="H131" s="10">
        <f>'[2]Jul-05'!$D$862/1000</f>
        <v>7227.1849299999994</v>
      </c>
      <c r="I131" s="10">
        <f>'[2]Jul-05'!$D$863/1000</f>
        <v>605.96602000000007</v>
      </c>
      <c r="J131" s="10">
        <f>'[2]Jul-05'!$D$874/1000</f>
        <v>1091.7776799999999</v>
      </c>
      <c r="K131" s="10">
        <f>'[2]Jul-05'!$D$875/1000</f>
        <v>55.519560000000169</v>
      </c>
      <c r="L131" s="71">
        <f>+H131+(Titularizaciones!C43/1000)</f>
        <v>10008.405789979939</v>
      </c>
      <c r="M131" s="71">
        <f>+I131+((Titularizaciones!C43/1000)*Titularizaciones!M43)</f>
        <v>1416.7421903329196</v>
      </c>
      <c r="N131" s="3">
        <f t="shared" si="87"/>
        <v>68410.689570000002</v>
      </c>
      <c r="O131" s="3">
        <f t="shared" si="88"/>
        <v>2248.1690099999928</v>
      </c>
      <c r="P131" s="74">
        <f t="shared" si="89"/>
        <v>71191.910429979936</v>
      </c>
      <c r="Q131" s="74">
        <f t="shared" si="90"/>
        <v>3058.9451803329121</v>
      </c>
      <c r="R131" s="74">
        <f t="shared" si="91"/>
        <v>70100.132749979937</v>
      </c>
      <c r="S131" s="74">
        <f t="shared" si="92"/>
        <v>3003.4256203329119</v>
      </c>
      <c r="V131" s="4">
        <f t="shared" si="99"/>
        <v>16.376895069294079</v>
      </c>
      <c r="W131" s="4">
        <f t="shared" si="100"/>
        <v>-7.2564300121865699</v>
      </c>
      <c r="X131" s="4">
        <f t="shared" si="101"/>
        <v>34.259509679038132</v>
      </c>
      <c r="Y131" s="4">
        <f t="shared" si="102"/>
        <v>12.786748092550056</v>
      </c>
      <c r="Z131" s="4">
        <f t="shared" si="103"/>
        <v>-19.571184851916016</v>
      </c>
      <c r="AA131" s="4">
        <f t="shared" si="104"/>
        <v>-61.038960671556751</v>
      </c>
      <c r="AB131" s="4">
        <f t="shared" si="115"/>
        <v>71.16290404199475</v>
      </c>
      <c r="AC131" s="4">
        <f t="shared" si="116"/>
        <v>31.017291729350688</v>
      </c>
      <c r="AD131" s="4">
        <f t="shared" si="105"/>
        <v>-8.4490837793334777</v>
      </c>
      <c r="AE131" s="4">
        <f t="shared" si="106"/>
        <v>-32.08830050016438</v>
      </c>
      <c r="AF131" s="4">
        <f t="shared" si="107"/>
        <v>14.870812467608019</v>
      </c>
      <c r="AG131" s="4">
        <f t="shared" si="108"/>
        <v>-29.301162103088103</v>
      </c>
      <c r="AH131" s="4">
        <f t="shared" si="109"/>
        <v>15.757872318221231</v>
      </c>
      <c r="AI131" s="4">
        <f t="shared" si="110"/>
        <v>-17.565626342065556</v>
      </c>
      <c r="AJ131" s="4">
        <f t="shared" si="111"/>
        <v>15.177212869308661</v>
      </c>
      <c r="AK131" s="4">
        <f t="shared" si="112"/>
        <v>-18.126836707256331</v>
      </c>
      <c r="AL131" s="4"/>
      <c r="AM131" s="4"/>
      <c r="AN131" s="4">
        <f t="shared" si="59"/>
        <v>10.930221207982143</v>
      </c>
      <c r="AO131" s="4">
        <f t="shared" si="60"/>
        <v>-11.597016501941255</v>
      </c>
      <c r="AP131" s="4">
        <f t="shared" si="61"/>
        <v>27.97589331716533</v>
      </c>
      <c r="AQ131" s="4">
        <f t="shared" si="62"/>
        <v>7.5081003646459266</v>
      </c>
      <c r="AR131" s="4">
        <f t="shared" si="63"/>
        <v>-23.335415929764565</v>
      </c>
      <c r="AS131" s="4">
        <f t="shared" si="64"/>
        <v>-62.862416043805879</v>
      </c>
      <c r="AT131" s="4">
        <f t="shared" si="65"/>
        <v>63.152134250304783</v>
      </c>
      <c r="AU131" s="4">
        <f t="shared" si="66"/>
        <v>24.8854177193315</v>
      </c>
      <c r="AV131" s="4">
        <f t="shared" si="67"/>
        <v>-12.733851662695145</v>
      </c>
      <c r="AW131" s="4">
        <f t="shared" si="68"/>
        <v>-35.266705271341507</v>
      </c>
      <c r="AX131" s="4">
        <f t="shared" si="93"/>
        <v>9.4946263155161859</v>
      </c>
      <c r="AY131" s="4">
        <f t="shared" si="94"/>
        <v>-32.610010583441138</v>
      </c>
      <c r="AZ131" s="4">
        <f t="shared" si="95"/>
        <v>10.340169972568148</v>
      </c>
      <c r="BA131" s="4">
        <f t="shared" si="96"/>
        <v>-21.423721610967064</v>
      </c>
      <c r="BB131" s="4">
        <f t="shared" si="113"/>
        <v>9.7866865592495174</v>
      </c>
      <c r="BC131" s="4">
        <f t="shared" si="114"/>
        <v>-21.958666196984382</v>
      </c>
      <c r="BD131" s="4"/>
      <c r="BE131" s="4"/>
      <c r="BF131" s="4">
        <f t="shared" si="69"/>
        <v>2.0257167333821791</v>
      </c>
      <c r="BG131" s="4">
        <f t="shared" si="70"/>
        <v>4.5058357203083759</v>
      </c>
      <c r="BH131" s="4">
        <f t="shared" si="71"/>
        <v>8.384537352636972</v>
      </c>
      <c r="BI131" s="4">
        <f t="shared" si="98"/>
        <v>5.0852440947501485</v>
      </c>
      <c r="BJ131" s="4">
        <f t="shared" si="72"/>
        <v>14.155523067932673</v>
      </c>
      <c r="BK131" s="4">
        <f t="shared" si="73"/>
        <v>3.286283217039633</v>
      </c>
      <c r="BL131" s="4">
        <f t="shared" si="74"/>
        <v>4.2967595080082948</v>
      </c>
      <c r="BM131" s="4">
        <f t="shared" si="97"/>
        <v>4.2844792192405254</v>
      </c>
      <c r="BN131" s="4">
        <f t="shared" si="75"/>
        <v>66.067849372797966</v>
      </c>
      <c r="BO131" s="4">
        <f t="shared" si="76"/>
        <v>40.725262910727409</v>
      </c>
      <c r="BP131" s="4">
        <f t="shared" si="77"/>
        <v>21.771825008078185</v>
      </c>
      <c r="BQ131" s="4">
        <f t="shared" si="78"/>
        <v>29.851434078792842</v>
      </c>
      <c r="BR131" s="4">
        <f t="shared" si="79"/>
        <v>10.564408830589134</v>
      </c>
      <c r="BS131" s="4">
        <f t="shared" si="80"/>
        <v>26.953757360083973</v>
      </c>
      <c r="BT131" s="4">
        <f t="shared" si="81"/>
        <v>1.5959167885347187</v>
      </c>
      <c r="BU131" s="4">
        <f t="shared" si="82"/>
        <v>2.4695456503957569</v>
      </c>
      <c r="BV131" s="4" t="s">
        <v>59</v>
      </c>
      <c r="BW131" s="4" t="s">
        <v>59</v>
      </c>
      <c r="BX131">
        <f t="shared" si="83"/>
        <v>100</v>
      </c>
      <c r="BY131">
        <f t="shared" si="84"/>
        <v>100</v>
      </c>
      <c r="BZ131" t="s">
        <v>59</v>
      </c>
      <c r="CA131" t="s">
        <v>59</v>
      </c>
    </row>
    <row r="132" spans="1:79" x14ac:dyDescent="0.35">
      <c r="A132" s="5">
        <v>38565</v>
      </c>
      <c r="B132" s="18">
        <f>+'[1]Senda Inflación Total'!F616</f>
        <v>4.88</v>
      </c>
      <c r="C132" s="4">
        <f>+'[1]Senda Inflación Total'!D616</f>
        <v>58.21</v>
      </c>
      <c r="D132" s="10">
        <f>'[2]Ago-05'!$D$836/1000</f>
        <v>44906.192499999997</v>
      </c>
      <c r="E132" s="10">
        <f>'[2]Ago-05'!$D$837/1000</f>
        <v>892.54379999999696</v>
      </c>
      <c r="F132" s="10">
        <f>'[2]Ago-05'!$D$848/1000</f>
        <v>15345.71011</v>
      </c>
      <c r="G132" s="10">
        <f>'[2]Ago-05'!$D$849/1000</f>
        <v>669.04168000000004</v>
      </c>
      <c r="H132" s="10">
        <f>'[2]Ago-05'!$D$862/1000</f>
        <v>7245.8075600000002</v>
      </c>
      <c r="I132" s="10">
        <f>'[2]Ago-05'!$D$863/1000</f>
        <v>604.97847999999999</v>
      </c>
      <c r="J132" s="10">
        <f>'[2]Ago-05'!$D$874/1000</f>
        <v>1128.3720499999999</v>
      </c>
      <c r="K132" s="10">
        <f>'[2]Ago-05'!$D$875/1000</f>
        <v>56.211660000000151</v>
      </c>
      <c r="L132" s="71">
        <f>+H132+(Titularizaciones!C44/1000)</f>
        <v>9959.4115353637608</v>
      </c>
      <c r="M132" s="71">
        <f>+I132+((Titularizaciones!C44/1000)*Titularizaciones!M44)</f>
        <v>1391.6107023044692</v>
      </c>
      <c r="N132" s="3">
        <f t="shared" si="87"/>
        <v>68626.082219999997</v>
      </c>
      <c r="O132" s="3">
        <f t="shared" si="88"/>
        <v>2222.7756199999967</v>
      </c>
      <c r="P132" s="74">
        <f t="shared" si="89"/>
        <v>71339.686195363756</v>
      </c>
      <c r="Q132" s="74">
        <f t="shared" si="90"/>
        <v>3009.4078423044666</v>
      </c>
      <c r="R132" s="74">
        <f t="shared" si="91"/>
        <v>70211.314145363751</v>
      </c>
      <c r="S132" s="74">
        <f t="shared" si="92"/>
        <v>2953.1961823044662</v>
      </c>
      <c r="V132" s="4">
        <f t="shared" si="99"/>
        <v>14.160795356361859</v>
      </c>
      <c r="W132" s="4">
        <f t="shared" si="100"/>
        <v>-8.5100755907500059</v>
      </c>
      <c r="X132" s="4">
        <f t="shared" si="101"/>
        <v>35.350435759901501</v>
      </c>
      <c r="Y132" s="4">
        <f t="shared" si="102"/>
        <v>15.243039577488958</v>
      </c>
      <c r="Z132" s="4">
        <f t="shared" si="103"/>
        <v>-17.223097251929161</v>
      </c>
      <c r="AA132" s="4">
        <f t="shared" si="104"/>
        <v>-54.53979876735653</v>
      </c>
      <c r="AB132" s="4">
        <f t="shared" si="115"/>
        <v>70.048983126651052</v>
      </c>
      <c r="AC132" s="4">
        <f t="shared" si="116"/>
        <v>38.99568015865006</v>
      </c>
      <c r="AD132" s="4">
        <f t="shared" si="105"/>
        <v>-10.954543349635259</v>
      </c>
      <c r="AE132" s="4">
        <f t="shared" si="106"/>
        <v>-41.048582608012154</v>
      </c>
      <c r="AF132" s="4">
        <f t="shared" si="107"/>
        <v>14.20425964090883</v>
      </c>
      <c r="AG132" s="4">
        <f t="shared" si="108"/>
        <v>-24.068466958566304</v>
      </c>
      <c r="AH132" s="4">
        <f t="shared" si="109"/>
        <v>14.103569625536721</v>
      </c>
      <c r="AI132" s="4">
        <f t="shared" si="110"/>
        <v>-23.950328897837139</v>
      </c>
      <c r="AJ132" s="4">
        <f t="shared" si="111"/>
        <v>13.503440515622685</v>
      </c>
      <c r="AK132" s="4">
        <f t="shared" si="112"/>
        <v>-24.600265248182126</v>
      </c>
      <c r="AL132" s="4"/>
      <c r="AM132" s="4"/>
      <c r="AN132" s="4">
        <f t="shared" ref="AN132:AN195" si="117">+(1+V132/100)/(1+$B132/100)*100-100</f>
        <v>8.8489658241436473</v>
      </c>
      <c r="AO132" s="4">
        <f t="shared" ref="AO132:AO195" si="118">+(1+W132/100)/(1+$B132/100)*100-100</f>
        <v>-12.767043850829523</v>
      </c>
      <c r="AP132" s="4">
        <f t="shared" ref="AP132:AP195" si="119">+(1+X132/100)/(1+$B132/100)*100-100</f>
        <v>29.052665674963293</v>
      </c>
      <c r="AQ132" s="4">
        <f t="shared" ref="AQ132:AQ195" si="120">+(1+Y132/100)/(1+$B132/100)*100-100</f>
        <v>9.880853906835398</v>
      </c>
      <c r="AR132" s="4">
        <f t="shared" ref="AR132:AR195" si="121">+(1+Z132/100)/(1+$B132/100)*100-100</f>
        <v>-21.074654130367236</v>
      </c>
      <c r="AS132" s="4">
        <f t="shared" ref="AS132:AS195" si="122">+(1+AA132/100)/(1+$B132/100)*100-100</f>
        <v>-56.655033149653441</v>
      </c>
      <c r="AT132" s="4">
        <f t="shared" ref="AT132:AT195" si="123">+(1+AB132/100)/(1+$B132/100)*100-100</f>
        <v>62.136711600544487</v>
      </c>
      <c r="AU132" s="4">
        <f t="shared" ref="AU132:AU195" si="124">+(1+AC132/100)/(1+$B132/100)*100-100</f>
        <v>32.528299159658701</v>
      </c>
      <c r="AV132" s="4">
        <f t="shared" ref="AV132:AV195" si="125">+(1+AD132/100)/(1+$B132/100)*100-100</f>
        <v>-15.097772072497378</v>
      </c>
      <c r="AW132" s="4">
        <f t="shared" ref="AW132:AW195" si="126">+(1+AE132/100)/(1+$B132/100)*100-100</f>
        <v>-43.791554736853691</v>
      </c>
      <c r="AX132" s="4">
        <f t="shared" si="93"/>
        <v>8.890407743048101</v>
      </c>
      <c r="AY132" s="4">
        <f t="shared" si="94"/>
        <v>-27.601513118388922</v>
      </c>
      <c r="AZ132" s="4">
        <f t="shared" si="95"/>
        <v>8.794402770343936</v>
      </c>
      <c r="BA132" s="4">
        <f t="shared" si="96"/>
        <v>-27.488871946831736</v>
      </c>
      <c r="BB132" s="4">
        <f t="shared" si="113"/>
        <v>8.2221972879697773</v>
      </c>
      <c r="BC132" s="4">
        <f t="shared" si="114"/>
        <v>-28.108567170272806</v>
      </c>
      <c r="BD132" s="4"/>
      <c r="BE132" s="4"/>
      <c r="BF132" s="4">
        <f t="shared" ref="BF132:BF195" si="127">+(E132/D132)*100</f>
        <v>1.9875739854809491</v>
      </c>
      <c r="BG132" s="4">
        <f t="shared" ref="BG132:BG195" si="128">+(G132/F132)*100</f>
        <v>4.3597961593450174</v>
      </c>
      <c r="BH132" s="4">
        <f t="shared" ref="BH132:BH195" si="129">+(I132/H132)*100</f>
        <v>8.3493589222510352</v>
      </c>
      <c r="BI132" s="4">
        <f t="shared" si="98"/>
        <v>4.9816600827714721</v>
      </c>
      <c r="BJ132" s="4">
        <f t="shared" ref="BJ132:BJ195" si="130">+(M132/L132)*100</f>
        <v>13.972820556346671</v>
      </c>
      <c r="BK132" s="4">
        <f t="shared" ref="BK132:BK195" si="131">+(O132/N132)*100</f>
        <v>3.2389662182292023</v>
      </c>
      <c r="BL132" s="4">
        <f t="shared" ref="BL132:BL195" si="132">+(Q132/P132)*100</f>
        <v>4.2184203531022018</v>
      </c>
      <c r="BM132" s="4">
        <f t="shared" si="97"/>
        <v>4.2061542619616015</v>
      </c>
      <c r="BN132" s="4">
        <f t="shared" ref="BN132:BN195" si="133">+(D132/$N132)*100</f>
        <v>65.436042751268687</v>
      </c>
      <c r="BO132" s="4">
        <f t="shared" ref="BO132:BO195" si="134">+(E132/$O132)*100</f>
        <v>40.154471372148585</v>
      </c>
      <c r="BP132" s="4">
        <f t="shared" ref="BP132:BP195" si="135">+(F132/$N132)*100</f>
        <v>22.361337866855138</v>
      </c>
      <c r="BQ132" s="4">
        <f t="shared" ref="BQ132:BQ195" si="136">+(G132/$O132)*100</f>
        <v>30.099379981502633</v>
      </c>
      <c r="BR132" s="4">
        <f t="shared" ref="BR132:BR195" si="137">+(H132/$N132)*100</f>
        <v>10.558387315148703</v>
      </c>
      <c r="BS132" s="4">
        <f t="shared" ref="BS132:BS195" si="138">+(I132/$O132)*100</f>
        <v>27.217253714524762</v>
      </c>
      <c r="BT132" s="4">
        <f t="shared" ref="BT132:BT195" si="139">+(J132/$N132)*100</f>
        <v>1.6442320667274717</v>
      </c>
      <c r="BU132" s="4">
        <f t="shared" ref="BU132:BU195" si="140">+(K132/$O132)*100</f>
        <v>2.5288949318240337</v>
      </c>
      <c r="BV132" s="4" t="s">
        <v>59</v>
      </c>
      <c r="BW132" s="4" t="s">
        <v>59</v>
      </c>
      <c r="BX132">
        <f t="shared" ref="BX132:BX195" si="141">+(N132/$N132)*100</f>
        <v>100</v>
      </c>
      <c r="BY132">
        <f t="shared" ref="BY132:BY195" si="142">+(O132/$O132)*100</f>
        <v>100</v>
      </c>
      <c r="BZ132" t="s">
        <v>59</v>
      </c>
      <c r="CA132" t="s">
        <v>59</v>
      </c>
    </row>
    <row r="133" spans="1:79" x14ac:dyDescent="0.35">
      <c r="A133" s="5">
        <v>38596</v>
      </c>
      <c r="B133" s="18">
        <f>+'[1]Senda Inflación Total'!F617</f>
        <v>5.0199999999999996</v>
      </c>
      <c r="C133" s="4">
        <f>+'[1]Senda Inflación Total'!D617</f>
        <v>58.46</v>
      </c>
      <c r="D133" s="10">
        <f>'[2]Sep-05'!$D$836/1000</f>
        <v>45578.619399999996</v>
      </c>
      <c r="E133" s="10">
        <f>'[2]Sep-05'!$D$837/1000</f>
        <v>879.81385999999941</v>
      </c>
      <c r="F133" s="10">
        <f>'[2]Sep-05'!$D$848/1000</f>
        <v>15887.504429999997</v>
      </c>
      <c r="G133" s="10">
        <f>'[2]Sep-05'!$D$849/1000</f>
        <v>674.19750999999997</v>
      </c>
      <c r="H133" s="10">
        <f>'[2]Sep-05'!$D$862/1000</f>
        <v>6821.9308600000004</v>
      </c>
      <c r="I133" s="10">
        <f>'[2]Sep-05'!$D$863/1000</f>
        <v>565.69566000000009</v>
      </c>
      <c r="J133" s="10">
        <f>'[2]Sep-05'!$D$874/1000</f>
        <v>1167.7230099999999</v>
      </c>
      <c r="K133" s="10">
        <f>'[2]Sep-05'!$D$875/1000</f>
        <v>57.801189999999941</v>
      </c>
      <c r="L133" s="71">
        <f>+H133+(Titularizaciones!C45/1000)</f>
        <v>9890.4713478375998</v>
      </c>
      <c r="M133" s="71">
        <f>+I133+((Titularizaciones!C45/1000)*Titularizaciones!M45)</f>
        <v>1328.0877598750103</v>
      </c>
      <c r="N133" s="3">
        <f t="shared" ref="N133:N196" si="143">+D133+F133+H133+J133</f>
        <v>69455.777699999991</v>
      </c>
      <c r="O133" s="3">
        <f t="shared" ref="O133:O196" si="144">+E133+G133+I133+K133</f>
        <v>2177.5082199999997</v>
      </c>
      <c r="P133" s="74">
        <f t="shared" ref="P133:P196" si="145">+L133+J133+F133+D133</f>
        <v>72524.318187837591</v>
      </c>
      <c r="Q133" s="74">
        <f t="shared" ref="Q133:Q196" si="146">+M133+K133+G133+E133</f>
        <v>2939.9003198750097</v>
      </c>
      <c r="R133" s="74">
        <f t="shared" ref="R133:R196" si="147">+D133+F133+L133</f>
        <v>71356.595177837589</v>
      </c>
      <c r="S133" s="74">
        <f t="shared" ref="S133:S196" si="148">+E133+G133+M133</f>
        <v>2882.0991298750096</v>
      </c>
      <c r="V133" s="4">
        <f t="shared" si="99"/>
        <v>13.837477028163178</v>
      </c>
      <c r="W133" s="4">
        <f t="shared" si="100"/>
        <v>-4.6278751700671137</v>
      </c>
      <c r="X133" s="4">
        <f t="shared" si="101"/>
        <v>36.292784318693862</v>
      </c>
      <c r="Y133" s="4">
        <f t="shared" si="102"/>
        <v>10.981657456104472</v>
      </c>
      <c r="Z133" s="4">
        <f t="shared" si="103"/>
        <v>-19.7519941652168</v>
      </c>
      <c r="AA133" s="4">
        <f t="shared" si="104"/>
        <v>-48.036066535031651</v>
      </c>
      <c r="AB133" s="4">
        <f t="shared" si="115"/>
        <v>67.314350676145409</v>
      </c>
      <c r="AC133" s="4">
        <f t="shared" si="116"/>
        <v>40.514574197338646</v>
      </c>
      <c r="AD133" s="4">
        <f t="shared" si="105"/>
        <v>-9.0079142038081415</v>
      </c>
      <c r="AE133" s="4">
        <f t="shared" si="106"/>
        <v>-36.372594174664776</v>
      </c>
      <c r="AF133" s="4">
        <f t="shared" si="107"/>
        <v>14.05975908060168</v>
      </c>
      <c r="AG133" s="4">
        <f t="shared" si="108"/>
        <v>-18.131356834110917</v>
      </c>
      <c r="AH133" s="4">
        <f t="shared" si="109"/>
        <v>14.639870925767468</v>
      </c>
      <c r="AI133" s="4">
        <f t="shared" si="110"/>
        <v>-19.640077458135821</v>
      </c>
      <c r="AJ133" s="4">
        <f t="shared" si="111"/>
        <v>14.052277748453079</v>
      </c>
      <c r="AK133" s="4">
        <f t="shared" si="112"/>
        <v>-20.324150400904699</v>
      </c>
      <c r="AL133" s="4"/>
      <c r="AM133" s="4"/>
      <c r="AN133" s="4">
        <f t="shared" si="117"/>
        <v>8.3959979319778881</v>
      </c>
      <c r="AO133" s="4">
        <f t="shared" si="118"/>
        <v>-9.1867026947887211</v>
      </c>
      <c r="AP133" s="4">
        <f t="shared" si="119"/>
        <v>29.777932125970153</v>
      </c>
      <c r="AQ133" s="4">
        <f t="shared" si="120"/>
        <v>5.6766877319600582</v>
      </c>
      <c r="AR133" s="4">
        <f t="shared" si="121"/>
        <v>-23.587882465451159</v>
      </c>
      <c r="AS133" s="4">
        <f t="shared" si="122"/>
        <v>-50.519964325872834</v>
      </c>
      <c r="AT133" s="4">
        <f t="shared" si="123"/>
        <v>59.316654614497651</v>
      </c>
      <c r="AU133" s="4">
        <f t="shared" si="124"/>
        <v>33.797918679621631</v>
      </c>
      <c r="AV133" s="4">
        <f t="shared" si="125"/>
        <v>-13.357374027621532</v>
      </c>
      <c r="AW133" s="4">
        <f t="shared" si="126"/>
        <v>-39.414010830951028</v>
      </c>
      <c r="AX133" s="4">
        <f t="shared" ref="AX133:AX196" si="149">+(1+AF133/100)/(1+$B133/100)*100-100</f>
        <v>8.6076548091808007</v>
      </c>
      <c r="AY133" s="4">
        <f t="shared" ref="AY133:AY196" si="150">+(1+AG133/100)/(1+$B133/100)*100-100</f>
        <v>-22.044712277767005</v>
      </c>
      <c r="AZ133" s="4">
        <f t="shared" ref="AZ133:AZ196" si="151">+(1+AH133/100)/(1+$B133/100)*100-100</f>
        <v>9.1600370650994734</v>
      </c>
      <c r="BA133" s="4">
        <f t="shared" ref="BA133:BA196" si="152">+(1+AI133/100)/(1+$B133/100)*100-100</f>
        <v>-23.481315423858135</v>
      </c>
      <c r="BB133" s="4">
        <f t="shared" si="113"/>
        <v>8.6005310878433363</v>
      </c>
      <c r="BC133" s="4">
        <f t="shared" si="114"/>
        <v>-24.13268939335812</v>
      </c>
      <c r="BD133" s="4"/>
      <c r="BE133" s="4"/>
      <c r="BF133" s="4">
        <f t="shared" si="127"/>
        <v>1.9303214348787394</v>
      </c>
      <c r="BG133" s="4">
        <f t="shared" si="128"/>
        <v>4.24357087024271</v>
      </c>
      <c r="BH133" s="4">
        <f t="shared" si="129"/>
        <v>8.2923100748048348</v>
      </c>
      <c r="BI133" s="4">
        <f t="shared" si="98"/>
        <v>4.9499058856432008</v>
      </c>
      <c r="BJ133" s="4">
        <f t="shared" si="130"/>
        <v>13.427952148765653</v>
      </c>
      <c r="BK133" s="4">
        <f t="shared" si="131"/>
        <v>3.1351001919599844</v>
      </c>
      <c r="BL133" s="4">
        <f t="shared" si="132"/>
        <v>4.0536752269227598</v>
      </c>
      <c r="BM133" s="4">
        <f t="shared" ref="BM133:BM196" si="153">+(S133/R133)*100</f>
        <v>4.0390087597259008</v>
      </c>
      <c r="BN133" s="4">
        <f t="shared" si="133"/>
        <v>65.622502417102737</v>
      </c>
      <c r="BO133" s="4">
        <f t="shared" si="134"/>
        <v>40.404617163741385</v>
      </c>
      <c r="BP133" s="4">
        <f t="shared" si="135"/>
        <v>22.874273323412801</v>
      </c>
      <c r="BQ133" s="4">
        <f t="shared" si="136"/>
        <v>30.961881282817849</v>
      </c>
      <c r="BR133" s="4">
        <f t="shared" si="137"/>
        <v>9.8219775026721798</v>
      </c>
      <c r="BS133" s="4">
        <f t="shared" si="138"/>
        <v>25.979036717482522</v>
      </c>
      <c r="BT133" s="4">
        <f t="shared" si="139"/>
        <v>1.6812467568122849</v>
      </c>
      <c r="BU133" s="4">
        <f t="shared" si="140"/>
        <v>2.6544648359582288</v>
      </c>
      <c r="BV133" s="4" t="s">
        <v>59</v>
      </c>
      <c r="BW133" s="4" t="s">
        <v>59</v>
      </c>
      <c r="BX133">
        <f t="shared" si="141"/>
        <v>100</v>
      </c>
      <c r="BY133">
        <f t="shared" si="142"/>
        <v>100</v>
      </c>
      <c r="BZ133" t="s">
        <v>59</v>
      </c>
      <c r="CA133" t="s">
        <v>59</v>
      </c>
    </row>
    <row r="134" spans="1:79" x14ac:dyDescent="0.35">
      <c r="A134" s="5">
        <v>38626</v>
      </c>
      <c r="B134" s="18">
        <f>+'[1]Senda Inflación Total'!F618</f>
        <v>5.27</v>
      </c>
      <c r="C134" s="4">
        <f>+'[1]Senda Inflación Total'!D618</f>
        <v>58.6</v>
      </c>
      <c r="D134" s="10">
        <f>'[2]Oct-05'!$D$836/1000</f>
        <v>46202.814969999992</v>
      </c>
      <c r="E134" s="10">
        <f>'[2]Oct-05'!$D$837/1000</f>
        <v>899.19074999999998</v>
      </c>
      <c r="F134" s="10">
        <f>'[2]Oct-05'!$D$848/1000</f>
        <v>16331.594059999999</v>
      </c>
      <c r="G134" s="10">
        <f>'[2]Oct-05'!$D$849/1000</f>
        <v>752.59676999999999</v>
      </c>
      <c r="H134" s="10">
        <f>'[2]Oct-05'!$D$862/1000</f>
        <v>6836.8214100000005</v>
      </c>
      <c r="I134" s="10">
        <f>'[2]Oct-05'!$D$863/1000</f>
        <v>555.08001000000002</v>
      </c>
      <c r="J134" s="10">
        <f>'[2]Oct-05'!$D$874/1000</f>
        <v>1170.11078</v>
      </c>
      <c r="K134" s="10">
        <f>'[2]Oct-05'!$D$875/1000</f>
        <v>55.864510000000003</v>
      </c>
      <c r="L134" s="71">
        <f>+H134+(Titularizaciones!C46/1000)</f>
        <v>9834.1471038253603</v>
      </c>
      <c r="M134" s="71">
        <f>+I134+((Titularizaciones!C46/1000)*Titularizaciones!M46)</f>
        <v>1296.7206099180594</v>
      </c>
      <c r="N134" s="3">
        <f t="shared" si="143"/>
        <v>70541.341220000002</v>
      </c>
      <c r="O134" s="3">
        <f t="shared" si="144"/>
        <v>2262.7320399999999</v>
      </c>
      <c r="P134" s="74">
        <f t="shared" si="145"/>
        <v>73538.666913825349</v>
      </c>
      <c r="Q134" s="74">
        <f t="shared" si="146"/>
        <v>3004.3726399180596</v>
      </c>
      <c r="R134" s="74">
        <f t="shared" si="147"/>
        <v>72368.556133825361</v>
      </c>
      <c r="S134" s="74">
        <f t="shared" si="148"/>
        <v>2948.5081299180592</v>
      </c>
      <c r="V134" s="4">
        <f t="shared" si="99"/>
        <v>14.237895813746505</v>
      </c>
      <c r="W134" s="4">
        <f t="shared" si="100"/>
        <v>-1.9618826233539011</v>
      </c>
      <c r="X134" s="4">
        <f t="shared" si="101"/>
        <v>36.622856074188491</v>
      </c>
      <c r="Y134" s="4">
        <f t="shared" si="102"/>
        <v>22.784939819214301</v>
      </c>
      <c r="Z134" s="4">
        <f t="shared" si="103"/>
        <v>-19.140747266945297</v>
      </c>
      <c r="AA134" s="4">
        <f t="shared" si="104"/>
        <v>-48.73318471486413</v>
      </c>
      <c r="AB134" s="4">
        <f t="shared" si="115"/>
        <v>59.419549245343205</v>
      </c>
      <c r="AC134" s="4">
        <f t="shared" si="116"/>
        <v>29.288641245810112</v>
      </c>
      <c r="AD134" s="4">
        <f t="shared" si="105"/>
        <v>-8.7281639867590997</v>
      </c>
      <c r="AE134" s="4">
        <f t="shared" si="106"/>
        <v>-36.884908868423281</v>
      </c>
      <c r="AF134" s="4">
        <f t="shared" si="107"/>
        <v>14.538669772928372</v>
      </c>
      <c r="AG134" s="4">
        <f t="shared" si="108"/>
        <v>-14.808721594450518</v>
      </c>
      <c r="AH134" s="4">
        <f t="shared" si="109"/>
        <v>15.071892427353404</v>
      </c>
      <c r="AI134" s="4">
        <f t="shared" si="110"/>
        <v>-17.186236843099906</v>
      </c>
      <c r="AJ134" s="4">
        <f t="shared" si="111"/>
        <v>14.556632447380608</v>
      </c>
      <c r="AK134" s="4">
        <f t="shared" si="112"/>
        <v>-17.746440901897486</v>
      </c>
      <c r="AL134" s="4"/>
      <c r="AM134" s="4"/>
      <c r="AN134" s="4">
        <f t="shared" si="117"/>
        <v>8.5189472914852331</v>
      </c>
      <c r="AO134" s="4">
        <f t="shared" si="118"/>
        <v>-6.8698419524592964</v>
      </c>
      <c r="AP134" s="4">
        <f t="shared" si="119"/>
        <v>29.783277357450828</v>
      </c>
      <c r="AQ134" s="4">
        <f t="shared" si="120"/>
        <v>16.63811135101578</v>
      </c>
      <c r="AR134" s="4">
        <f t="shared" si="121"/>
        <v>-23.188702637926568</v>
      </c>
      <c r="AS134" s="4">
        <f t="shared" si="122"/>
        <v>-51.299690999205978</v>
      </c>
      <c r="AT134" s="4">
        <f t="shared" si="123"/>
        <v>51.438728265738774</v>
      </c>
      <c r="AU134" s="4">
        <f t="shared" si="124"/>
        <v>22.816226128821242</v>
      </c>
      <c r="AV134" s="4">
        <f t="shared" si="125"/>
        <v>-13.297391456976442</v>
      </c>
      <c r="AW134" s="4">
        <f t="shared" si="126"/>
        <v>-40.044560528567764</v>
      </c>
      <c r="AX134" s="4">
        <f t="shared" si="149"/>
        <v>8.8046639811231842</v>
      </c>
      <c r="AY134" s="4">
        <f t="shared" si="150"/>
        <v>-19.073545734255262</v>
      </c>
      <c r="AZ134" s="4">
        <f t="shared" si="151"/>
        <v>9.3111925784681375</v>
      </c>
      <c r="BA134" s="4">
        <f t="shared" si="152"/>
        <v>-21.332038418447709</v>
      </c>
      <c r="BB134" s="4">
        <f t="shared" si="113"/>
        <v>8.8217274127297571</v>
      </c>
      <c r="BC134" s="4">
        <f t="shared" si="114"/>
        <v>-21.864197683953151</v>
      </c>
      <c r="BD134" s="4"/>
      <c r="BE134" s="4"/>
      <c r="BF134" s="4">
        <f t="shared" si="127"/>
        <v>1.9461817436531834</v>
      </c>
      <c r="BG134" s="4">
        <f t="shared" si="128"/>
        <v>4.6082260386528375</v>
      </c>
      <c r="BH134" s="4">
        <f t="shared" si="129"/>
        <v>8.1189777633814195</v>
      </c>
      <c r="BI134" s="4">
        <f t="shared" si="98"/>
        <v>4.774292396485742</v>
      </c>
      <c r="BJ134" s="4">
        <f t="shared" si="130"/>
        <v>13.185898036990428</v>
      </c>
      <c r="BK134" s="4">
        <f t="shared" si="131"/>
        <v>3.2076680154735504</v>
      </c>
      <c r="BL134" s="4">
        <f t="shared" si="132"/>
        <v>4.0854325567781462</v>
      </c>
      <c r="BM134" s="4">
        <f t="shared" si="153"/>
        <v>4.0742945381770781</v>
      </c>
      <c r="BN134" s="4">
        <f t="shared" si="133"/>
        <v>65.497500006280703</v>
      </c>
      <c r="BO134" s="4">
        <f t="shared" si="134"/>
        <v>39.739161955739135</v>
      </c>
      <c r="BP134" s="4">
        <f t="shared" si="135"/>
        <v>23.151805420123821</v>
      </c>
      <c r="BQ134" s="4">
        <f t="shared" si="136"/>
        <v>33.26053446434603</v>
      </c>
      <c r="BR134" s="4">
        <f t="shared" si="137"/>
        <v>9.6919356674517179</v>
      </c>
      <c r="BS134" s="4">
        <f t="shared" si="138"/>
        <v>24.531407174488059</v>
      </c>
      <c r="BT134" s="4">
        <f t="shared" si="139"/>
        <v>1.6587589061437467</v>
      </c>
      <c r="BU134" s="4">
        <f t="shared" si="140"/>
        <v>2.4688964054267784</v>
      </c>
      <c r="BV134" s="4" t="s">
        <v>59</v>
      </c>
      <c r="BW134" s="4" t="s">
        <v>59</v>
      </c>
      <c r="BX134">
        <f t="shared" si="141"/>
        <v>100</v>
      </c>
      <c r="BY134">
        <f t="shared" si="142"/>
        <v>100</v>
      </c>
      <c r="BZ134" t="s">
        <v>59</v>
      </c>
      <c r="CA134" t="s">
        <v>59</v>
      </c>
    </row>
    <row r="135" spans="1:79" x14ac:dyDescent="0.35">
      <c r="A135" s="5">
        <v>38657</v>
      </c>
      <c r="B135" s="18">
        <f>+'[1]Senda Inflación Total'!F619</f>
        <v>5.0999999999999996</v>
      </c>
      <c r="C135" s="4">
        <f>+'[1]Senda Inflación Total'!D619</f>
        <v>58.66</v>
      </c>
      <c r="D135" s="10">
        <f>'[2]Nov-05'!$D$836/1000</f>
        <v>46764.941930000001</v>
      </c>
      <c r="E135" s="10">
        <f>'[2]Nov-05'!$D$837/1000</f>
        <v>881.77797000000623</v>
      </c>
      <c r="F135" s="10">
        <f>'[2]Nov-05'!$D$848/1000</f>
        <v>16912.903870000002</v>
      </c>
      <c r="G135" s="10">
        <f>'[2]Nov-05'!$D$849/1000</f>
        <v>751.44730999999865</v>
      </c>
      <c r="H135" s="10">
        <f>'[2]Nov-05'!$D$862/1000</f>
        <v>6863.7523199999996</v>
      </c>
      <c r="I135" s="10">
        <f>'[2]Nov-05'!$D$863/1000</f>
        <v>530.04691999999898</v>
      </c>
      <c r="J135" s="10">
        <f>'[2]Nov-05'!$D$874/1000</f>
        <v>1235.1324500000001</v>
      </c>
      <c r="K135" s="10">
        <f>'[2]Nov-05'!$D$875/1000</f>
        <v>57.741699999999994</v>
      </c>
      <c r="L135" s="71">
        <f>+H135+(Titularizaciones!C47/1000)</f>
        <v>9794.9450963127092</v>
      </c>
      <c r="M135" s="71">
        <f>+I135+((Titularizaciones!C47/1000)*Titularizaciones!M47)</f>
        <v>1255.405498883169</v>
      </c>
      <c r="N135" s="3">
        <f t="shared" si="143"/>
        <v>71776.730570000014</v>
      </c>
      <c r="O135" s="3">
        <f t="shared" si="144"/>
        <v>2221.013900000004</v>
      </c>
      <c r="P135" s="74">
        <f t="shared" si="145"/>
        <v>74707.923346312717</v>
      </c>
      <c r="Q135" s="74">
        <f t="shared" si="146"/>
        <v>2946.3724788831742</v>
      </c>
      <c r="R135" s="74">
        <f t="shared" si="147"/>
        <v>73472.790896312712</v>
      </c>
      <c r="S135" s="74">
        <f t="shared" si="148"/>
        <v>2888.6307788831737</v>
      </c>
      <c r="V135" s="4">
        <f t="shared" si="99"/>
        <v>12.906016233336445</v>
      </c>
      <c r="W135" s="4">
        <f t="shared" si="100"/>
        <v>-0.50762799926499724</v>
      </c>
      <c r="X135" s="4">
        <f t="shared" si="101"/>
        <v>37.526705411969971</v>
      </c>
      <c r="Y135" s="4">
        <f t="shared" si="102"/>
        <v>22.125110647582574</v>
      </c>
      <c r="Z135" s="4">
        <f t="shared" si="103"/>
        <v>-14.000152700343818</v>
      </c>
      <c r="AA135" s="4">
        <f t="shared" si="104"/>
        <v>-44.625120859340484</v>
      </c>
      <c r="AB135" s="4">
        <f t="shared" si="115"/>
        <v>51.431825015860625</v>
      </c>
      <c r="AC135" s="4">
        <f t="shared" si="116"/>
        <v>19.646053713156036</v>
      </c>
      <c r="AD135" s="4">
        <f t="shared" si="105"/>
        <v>-7.5674685872452585</v>
      </c>
      <c r="AE135" s="4">
        <f t="shared" si="106"/>
        <v>-34.119065391622598</v>
      </c>
      <c r="AF135" s="4">
        <f t="shared" si="107"/>
        <v>14.81702021238371</v>
      </c>
      <c r="AG135" s="4">
        <f t="shared" si="108"/>
        <v>-11.409066319467769</v>
      </c>
      <c r="AH135" s="4">
        <f t="shared" si="109"/>
        <v>14.706288725492783</v>
      </c>
      <c r="AI135" s="4">
        <f t="shared" si="110"/>
        <v>-14.731709510156648</v>
      </c>
      <c r="AJ135" s="4">
        <f t="shared" si="111"/>
        <v>14.240532996632282</v>
      </c>
      <c r="AK135" s="4">
        <f t="shared" si="112"/>
        <v>-15.21865134690853</v>
      </c>
      <c r="AL135" s="4"/>
      <c r="AM135" s="4"/>
      <c r="AN135" s="4">
        <f t="shared" si="117"/>
        <v>7.4272276244875997</v>
      </c>
      <c r="AO135" s="4">
        <f t="shared" si="118"/>
        <v>-5.3355166501094118</v>
      </c>
      <c r="AP135" s="4">
        <f t="shared" si="119"/>
        <v>30.853192589885793</v>
      </c>
      <c r="AQ135" s="4">
        <f t="shared" si="120"/>
        <v>16.198963508641853</v>
      </c>
      <c r="AR135" s="4">
        <f t="shared" si="121"/>
        <v>-18.173313701564041</v>
      </c>
      <c r="AS135" s="4">
        <f t="shared" si="122"/>
        <v>-47.312198724396268</v>
      </c>
      <c r="AT135" s="4">
        <f t="shared" si="123"/>
        <v>44.083563288164243</v>
      </c>
      <c r="AU135" s="4">
        <f t="shared" si="124"/>
        <v>13.840203342679388</v>
      </c>
      <c r="AV135" s="4">
        <f t="shared" si="125"/>
        <v>-12.052776962174363</v>
      </c>
      <c r="AW135" s="4">
        <f t="shared" si="126"/>
        <v>-37.315951847404939</v>
      </c>
      <c r="AX135" s="4">
        <f t="shared" si="149"/>
        <v>9.2454997263403698</v>
      </c>
      <c r="AY135" s="4">
        <f t="shared" si="150"/>
        <v>-15.707960342024506</v>
      </c>
      <c r="AZ135" s="4">
        <f t="shared" si="151"/>
        <v>9.1401415085563968</v>
      </c>
      <c r="BA135" s="4">
        <f t="shared" si="152"/>
        <v>-18.8693715605677</v>
      </c>
      <c r="BB135" s="4">
        <f t="shared" si="113"/>
        <v>8.6969866761487111</v>
      </c>
      <c r="BC135" s="4">
        <f t="shared" si="114"/>
        <v>-19.332684440445789</v>
      </c>
      <c r="BD135" s="4"/>
      <c r="BE135" s="4"/>
      <c r="BF135" s="4">
        <f t="shared" si="127"/>
        <v>1.8855534372733609</v>
      </c>
      <c r="BG135" s="4">
        <f t="shared" si="128"/>
        <v>4.4430413356331497</v>
      </c>
      <c r="BH135" s="4">
        <f t="shared" si="129"/>
        <v>7.7224074425808977</v>
      </c>
      <c r="BI135" s="4">
        <f t="shared" si="98"/>
        <v>4.6749399224350379</v>
      </c>
      <c r="BJ135" s="4">
        <f t="shared" si="130"/>
        <v>12.816871218152762</v>
      </c>
      <c r="BK135" s="4">
        <f t="shared" si="131"/>
        <v>3.0943369562284087</v>
      </c>
      <c r="BL135" s="4">
        <f t="shared" si="132"/>
        <v>3.9438554130665651</v>
      </c>
      <c r="BM135" s="4">
        <f t="shared" si="153"/>
        <v>3.9315653368329331</v>
      </c>
      <c r="BN135" s="4">
        <f t="shared" si="133"/>
        <v>65.153346437802213</v>
      </c>
      <c r="BO135" s="4">
        <f t="shared" si="134"/>
        <v>39.701596194422947</v>
      </c>
      <c r="BP135" s="4">
        <f t="shared" si="135"/>
        <v>23.563212946159133</v>
      </c>
      <c r="BQ135" s="4">
        <f t="shared" si="136"/>
        <v>33.833525760464497</v>
      </c>
      <c r="BR135" s="4">
        <f t="shared" si="137"/>
        <v>9.5626427471590496</v>
      </c>
      <c r="BS135" s="4">
        <f t="shared" si="138"/>
        <v>23.865087922232185</v>
      </c>
      <c r="BT135" s="4">
        <f t="shared" si="139"/>
        <v>1.7207978688795824</v>
      </c>
      <c r="BU135" s="4">
        <f t="shared" si="140"/>
        <v>2.5997901228803606</v>
      </c>
      <c r="BV135" s="4" t="s">
        <v>59</v>
      </c>
      <c r="BW135" s="4" t="s">
        <v>59</v>
      </c>
      <c r="BX135">
        <f t="shared" si="141"/>
        <v>100</v>
      </c>
      <c r="BY135">
        <f t="shared" si="142"/>
        <v>100</v>
      </c>
      <c r="BZ135" t="s">
        <v>59</v>
      </c>
      <c r="CA135" t="s">
        <v>59</v>
      </c>
    </row>
    <row r="136" spans="1:79" s="90" customFormat="1" x14ac:dyDescent="0.35">
      <c r="A136" s="83">
        <v>38687</v>
      </c>
      <c r="B136" s="84">
        <f>+'[1]Senda Inflación Total'!F620</f>
        <v>4.8499999999999996</v>
      </c>
      <c r="C136" s="85">
        <f>+'[1]Senda Inflación Total'!D620</f>
        <v>58.7</v>
      </c>
      <c r="D136" s="86">
        <f>('[2]Dic-05'!$D$836/1000)</f>
        <v>47809.433900000004</v>
      </c>
      <c r="E136" s="86">
        <f>'[2]Dic-05'!$D$837/1000</f>
        <v>768.61162000000479</v>
      </c>
      <c r="F136" s="86">
        <f>'[2]Dic-05'!$D$848/1000</f>
        <v>17583.385480000001</v>
      </c>
      <c r="G136" s="86">
        <f>'[2]Dic-05'!$D$849/1000</f>
        <v>687.56591999999807</v>
      </c>
      <c r="H136" s="86">
        <f>'[2]Dic-05'!$D$862/1000</f>
        <v>6802.1262699999997</v>
      </c>
      <c r="I136" s="86">
        <f>'[2]Dic-05'!$D$863/1000</f>
        <v>405.62131999999934</v>
      </c>
      <c r="J136" s="86">
        <f>'[2]Dic-05'!$D$874/1000</f>
        <v>1253.79854</v>
      </c>
      <c r="K136" s="86">
        <f>'[2]Dic-05'!$D$875/1000</f>
        <v>57.178160000000382</v>
      </c>
      <c r="L136" s="87">
        <f>+H136+(Titularizaciones!C48/1000)</f>
        <v>9765.2440032711893</v>
      </c>
      <c r="M136" s="87">
        <f>+I136+((Titularizaciones!C48/1000)*Titularizaciones!M48)</f>
        <v>1218.4181252732394</v>
      </c>
      <c r="N136" s="88">
        <f t="shared" si="143"/>
        <v>73448.744189999998</v>
      </c>
      <c r="O136" s="88">
        <f t="shared" si="144"/>
        <v>1918.9770200000025</v>
      </c>
      <c r="P136" s="89">
        <f t="shared" si="145"/>
        <v>76411.861923271194</v>
      </c>
      <c r="Q136" s="89">
        <f t="shared" si="146"/>
        <v>2731.7738252732424</v>
      </c>
      <c r="R136" s="74">
        <f t="shared" si="147"/>
        <v>75158.06338327119</v>
      </c>
      <c r="S136" s="74">
        <f t="shared" si="148"/>
        <v>2674.595665273242</v>
      </c>
      <c r="T136" s="88">
        <v>198.58496</v>
      </c>
      <c r="U136" s="88">
        <v>64.574170319999993</v>
      </c>
      <c r="V136" s="85">
        <f t="shared" si="99"/>
        <v>13.254955093362184</v>
      </c>
      <c r="W136" s="85">
        <f t="shared" si="100"/>
        <v>-1.9273122666274531</v>
      </c>
      <c r="X136" s="85">
        <f t="shared" si="101"/>
        <v>38.738388819772638</v>
      </c>
      <c r="Y136" s="85">
        <f t="shared" si="102"/>
        <v>29.21141760858518</v>
      </c>
      <c r="Z136" s="85">
        <f t="shared" si="103"/>
        <v>-4.0316328722164769</v>
      </c>
      <c r="AA136" s="85">
        <f t="shared" si="104"/>
        <v>-41.717906879910025</v>
      </c>
      <c r="AB136" s="85">
        <f t="shared" si="115"/>
        <v>49.069931190200322</v>
      </c>
      <c r="AC136" s="85">
        <f t="shared" si="116"/>
        <v>25.535177326889325</v>
      </c>
      <c r="AD136" s="85">
        <f t="shared" si="105"/>
        <v>-4.4733975034794184</v>
      </c>
      <c r="AE136" s="85">
        <f t="shared" si="106"/>
        <v>-24.845879098684804</v>
      </c>
      <c r="AF136" s="85">
        <f t="shared" si="107"/>
        <v>16.925461089482255</v>
      </c>
      <c r="AG136" s="85">
        <f t="shared" si="108"/>
        <v>-6.7258192454702765</v>
      </c>
      <c r="AH136" s="85">
        <f t="shared" si="109"/>
        <v>15.860900831992367</v>
      </c>
      <c r="AI136" s="85">
        <f t="shared" si="110"/>
        <v>-8.4100940136637661</v>
      </c>
      <c r="AJ136" s="4">
        <f t="shared" si="111"/>
        <v>15.431913745735983</v>
      </c>
      <c r="AK136" s="4">
        <f t="shared" si="112"/>
        <v>-8.9365113309283828</v>
      </c>
      <c r="AL136" s="4"/>
      <c r="AM136" s="4"/>
      <c r="AN136" s="85">
        <f t="shared" si="117"/>
        <v>8.0161708091198705</v>
      </c>
      <c r="AO136" s="85">
        <f t="shared" si="118"/>
        <v>-6.4638171355531284</v>
      </c>
      <c r="AP136" s="85">
        <f t="shared" si="119"/>
        <v>32.320828631161305</v>
      </c>
      <c r="AQ136" s="85">
        <f t="shared" si="120"/>
        <v>23.234542306709756</v>
      </c>
      <c r="AR136" s="85">
        <f t="shared" si="121"/>
        <v>-8.4707991151325501</v>
      </c>
      <c r="AS136" s="85">
        <f t="shared" si="122"/>
        <v>-44.413835841592771</v>
      </c>
      <c r="AT136" s="85">
        <f t="shared" si="123"/>
        <v>42.174469423176276</v>
      </c>
      <c r="AU136" s="85">
        <f t="shared" si="124"/>
        <v>19.728352243099039</v>
      </c>
      <c r="AV136" s="85">
        <f t="shared" si="125"/>
        <v>-8.8921292355550037</v>
      </c>
      <c r="AW136" s="85">
        <f t="shared" si="126"/>
        <v>-28.322249974902064</v>
      </c>
      <c r="AX136" s="85">
        <f t="shared" si="149"/>
        <v>11.516891835462346</v>
      </c>
      <c r="AY136" s="85">
        <f t="shared" si="150"/>
        <v>-11.04036170288056</v>
      </c>
      <c r="AZ136" s="85">
        <f t="shared" si="151"/>
        <v>10.501574470188245</v>
      </c>
      <c r="BA136" s="85">
        <f t="shared" si="152"/>
        <v>-12.646727719278744</v>
      </c>
      <c r="BB136" s="4">
        <f t="shared" si="113"/>
        <v>10.092430849533599</v>
      </c>
      <c r="BC136" s="4">
        <f t="shared" si="114"/>
        <v>-13.148794783908812</v>
      </c>
      <c r="BD136" s="85"/>
      <c r="BE136" s="85"/>
      <c r="BF136" s="85">
        <f t="shared" si="127"/>
        <v>1.6076568101761286</v>
      </c>
      <c r="BG136" s="85">
        <f t="shared" si="128"/>
        <v>3.9103159103351355</v>
      </c>
      <c r="BH136" s="85">
        <f t="shared" si="129"/>
        <v>5.9631548121790363</v>
      </c>
      <c r="BI136" s="85">
        <f t="shared" si="98"/>
        <v>4.5603945271782163</v>
      </c>
      <c r="BJ136" s="85">
        <f t="shared" si="130"/>
        <v>12.477088384735602</v>
      </c>
      <c r="BK136" s="85">
        <f t="shared" si="131"/>
        <v>2.6126750581819613</v>
      </c>
      <c r="BL136" s="85">
        <f t="shared" si="132"/>
        <v>3.5750651227637236</v>
      </c>
      <c r="BM136" s="4">
        <f t="shared" si="153"/>
        <v>3.5586277039019052</v>
      </c>
      <c r="BN136" s="85">
        <f t="shared" si="133"/>
        <v>65.092241436184054</v>
      </c>
      <c r="BO136" s="85">
        <f t="shared" si="134"/>
        <v>40.053195634411701</v>
      </c>
      <c r="BP136" s="85">
        <f t="shared" si="135"/>
        <v>23.93966796016911</v>
      </c>
      <c r="BQ136" s="85">
        <f t="shared" si="136"/>
        <v>35.829815200183958</v>
      </c>
      <c r="BR136" s="85">
        <f t="shared" si="137"/>
        <v>9.2610518328318872</v>
      </c>
      <c r="BS136" s="85">
        <f t="shared" si="138"/>
        <v>21.13737245274562</v>
      </c>
      <c r="BT136" s="85">
        <f t="shared" si="139"/>
        <v>1.7070387708149597</v>
      </c>
      <c r="BU136" s="85">
        <f t="shared" si="140"/>
        <v>2.9796167126587223</v>
      </c>
      <c r="BV136" s="85" t="s">
        <v>59</v>
      </c>
      <c r="BW136" s="85" t="s">
        <v>59</v>
      </c>
      <c r="BX136" s="90">
        <f t="shared" si="141"/>
        <v>100</v>
      </c>
      <c r="BY136" s="90">
        <f t="shared" si="142"/>
        <v>100</v>
      </c>
      <c r="BZ136" s="90" t="s">
        <v>59</v>
      </c>
      <c r="CA136" s="90" t="s">
        <v>59</v>
      </c>
    </row>
    <row r="137" spans="1:79" x14ac:dyDescent="0.35">
      <c r="A137" s="5">
        <v>38718</v>
      </c>
      <c r="B137" s="18">
        <f>+'[1]Senda Inflación Total'!F621</f>
        <v>4.5599999999999996</v>
      </c>
      <c r="C137" s="4">
        <f>+'[1]Senda Inflación Total'!D621</f>
        <v>59.02</v>
      </c>
      <c r="D137" s="10">
        <f>('[2]Ene-06'!$D$836/1000)</f>
        <v>48482.707190000008</v>
      </c>
      <c r="E137" s="10">
        <f>'[2]Ene-06'!$D$837/1000</f>
        <v>896.05881999999997</v>
      </c>
      <c r="F137" s="10">
        <f>'[2]Ene-06'!$D$848/1000</f>
        <v>17991.71371</v>
      </c>
      <c r="G137" s="10">
        <f>'[2]Ene-06'!$D$849/1000</f>
        <v>766.57617000000175</v>
      </c>
      <c r="H137" s="10">
        <f>'[2]Ene-06'!$D$862/1000</f>
        <v>6826.7700800000021</v>
      </c>
      <c r="I137" s="10">
        <f>'[2]Ene-06'!$D$863/1000</f>
        <v>417.09836000000001</v>
      </c>
      <c r="J137" s="10">
        <f>'[2]Ene-06'!$D$874/1000</f>
        <v>1269.85076</v>
      </c>
      <c r="K137" s="10">
        <f>'[2]Ene-06'!$D$875/1000</f>
        <v>61.891370000000109</v>
      </c>
      <c r="L137" s="71">
        <f>+H137+(Titularizaciones!C49/1000)</f>
        <v>9721.4814818614032</v>
      </c>
      <c r="M137" s="71">
        <f>+I137+((Titularizaciones!C49/1000)*Titularizaciones!M49)</f>
        <v>1218.2297383634402</v>
      </c>
      <c r="N137" s="3">
        <f t="shared" si="143"/>
        <v>74571.041740000015</v>
      </c>
      <c r="O137" s="3">
        <f t="shared" si="144"/>
        <v>2141.6247200000021</v>
      </c>
      <c r="P137" s="74">
        <f t="shared" si="145"/>
        <v>77465.753141861409</v>
      </c>
      <c r="Q137" s="74">
        <f t="shared" si="146"/>
        <v>2942.7560983634421</v>
      </c>
      <c r="R137" s="74">
        <f t="shared" si="147"/>
        <v>76195.902381861408</v>
      </c>
      <c r="S137" s="74">
        <f t="shared" si="148"/>
        <v>2880.8647283634418</v>
      </c>
      <c r="T137" s="3">
        <v>211.73876999999999</v>
      </c>
      <c r="U137" s="3">
        <v>71.45729394</v>
      </c>
      <c r="V137" s="4">
        <f t="shared" si="99"/>
        <v>15.004799743618904</v>
      </c>
      <c r="W137" s="4">
        <f t="shared" si="100"/>
        <v>4.3788673413747148</v>
      </c>
      <c r="X137" s="4">
        <f t="shared" si="101"/>
        <v>39.517376095961367</v>
      </c>
      <c r="Y137" s="4">
        <f t="shared" si="102"/>
        <v>33.620101396860122</v>
      </c>
      <c r="Z137" s="4">
        <f t="shared" si="103"/>
        <v>-4.3817698414740534</v>
      </c>
      <c r="AA137" s="4">
        <f t="shared" si="104"/>
        <v>-41.86587335223745</v>
      </c>
      <c r="AB137" s="4">
        <f t="shared" si="115"/>
        <v>45.453263815912692</v>
      </c>
      <c r="AC137" s="4">
        <f t="shared" si="116"/>
        <v>20.87806429070713</v>
      </c>
      <c r="AD137" s="4">
        <f t="shared" si="105"/>
        <v>-4.9496299844144289</v>
      </c>
      <c r="AE137" s="4">
        <f t="shared" si="106"/>
        <v>-25.358509241657757</v>
      </c>
      <c r="AF137" s="4">
        <f t="shared" si="107"/>
        <v>18.243914374439839</v>
      </c>
      <c r="AG137" s="4">
        <f t="shared" si="108"/>
        <v>-2.6907226757544578</v>
      </c>
      <c r="AH137" s="4">
        <f t="shared" si="109"/>
        <v>17.099933578173648</v>
      </c>
      <c r="AI137" s="4">
        <f t="shared" si="110"/>
        <v>-5.5439143447103163</v>
      </c>
      <c r="AJ137" s="4">
        <f t="shared" si="111"/>
        <v>16.720749807715691</v>
      </c>
      <c r="AK137" s="4">
        <f t="shared" si="112"/>
        <v>-5.9854038202510935</v>
      </c>
      <c r="AL137" s="4"/>
      <c r="AM137" s="4"/>
      <c r="AN137" s="4">
        <f t="shared" si="117"/>
        <v>9.9892882016247881</v>
      </c>
      <c r="AO137" s="4">
        <f t="shared" si="118"/>
        <v>-0.17323322362786087</v>
      </c>
      <c r="AP137" s="4">
        <f t="shared" si="119"/>
        <v>33.432838653367781</v>
      </c>
      <c r="AQ137" s="4">
        <f t="shared" si="120"/>
        <v>27.792751909774395</v>
      </c>
      <c r="AR137" s="4">
        <f t="shared" si="121"/>
        <v>-8.5518074229859025</v>
      </c>
      <c r="AS137" s="4">
        <f t="shared" si="122"/>
        <v>-44.40117956411386</v>
      </c>
      <c r="AT137" s="4">
        <f t="shared" si="123"/>
        <v>39.109854452862152</v>
      </c>
      <c r="AU137" s="4">
        <f t="shared" si="124"/>
        <v>15.606411907715298</v>
      </c>
      <c r="AV137" s="4">
        <f t="shared" si="125"/>
        <v>-9.0949024334491639</v>
      </c>
      <c r="AW137" s="4">
        <f t="shared" si="126"/>
        <v>-28.613723452235803</v>
      </c>
      <c r="AX137" s="4">
        <f t="shared" si="149"/>
        <v>13.08714075596771</v>
      </c>
      <c r="AY137" s="4">
        <f t="shared" si="150"/>
        <v>-6.9345090625042616</v>
      </c>
      <c r="AZ137" s="4">
        <f t="shared" si="151"/>
        <v>11.993050476447635</v>
      </c>
      <c r="BA137" s="4">
        <f t="shared" si="152"/>
        <v>-9.663269266172847</v>
      </c>
      <c r="BB137" s="4">
        <f t="shared" si="113"/>
        <v>11.630403412122888</v>
      </c>
      <c r="BC137" s="4">
        <f t="shared" si="114"/>
        <v>-10.085504801311302</v>
      </c>
      <c r="BD137" s="4"/>
      <c r="BE137" s="4"/>
      <c r="BF137" s="4">
        <f t="shared" si="127"/>
        <v>1.8482029406658631</v>
      </c>
      <c r="BG137" s="4">
        <f t="shared" si="128"/>
        <v>4.2607179191270141</v>
      </c>
      <c r="BH137" s="4">
        <f t="shared" si="129"/>
        <v>6.1097467046964011</v>
      </c>
      <c r="BI137" s="4">
        <f t="shared" si="98"/>
        <v>4.8739089623413783</v>
      </c>
      <c r="BJ137" s="4">
        <f t="shared" si="130"/>
        <v>12.531317789746815</v>
      </c>
      <c r="BK137" s="4">
        <f t="shared" si="131"/>
        <v>2.8719254418719373</v>
      </c>
      <c r="BL137" s="4">
        <f t="shared" si="132"/>
        <v>3.7987833061849079</v>
      </c>
      <c r="BM137" s="4">
        <f t="shared" si="153"/>
        <v>3.780865687403733</v>
      </c>
      <c r="BN137" s="4">
        <f t="shared" si="133"/>
        <v>65.015461845149218</v>
      </c>
      <c r="BO137" s="4">
        <f t="shared" si="134"/>
        <v>41.840141815322305</v>
      </c>
      <c r="BP137" s="4">
        <f t="shared" si="135"/>
        <v>24.126944307322475</v>
      </c>
      <c r="BQ137" s="4">
        <f t="shared" si="136"/>
        <v>35.794140908123296</v>
      </c>
      <c r="BR137" s="4">
        <f t="shared" si="137"/>
        <v>9.1547200102182735</v>
      </c>
      <c r="BS137" s="4">
        <f t="shared" si="138"/>
        <v>19.47579125814347</v>
      </c>
      <c r="BT137" s="4">
        <f t="shared" si="139"/>
        <v>1.7028738373100267</v>
      </c>
      <c r="BU137" s="4">
        <f t="shared" si="140"/>
        <v>2.8899260184109217</v>
      </c>
      <c r="BV137" s="4" t="s">
        <v>59</v>
      </c>
      <c r="BW137" s="4" t="s">
        <v>59</v>
      </c>
      <c r="BX137">
        <f t="shared" si="141"/>
        <v>100</v>
      </c>
      <c r="BY137">
        <f t="shared" si="142"/>
        <v>100</v>
      </c>
      <c r="BZ137" t="s">
        <v>59</v>
      </c>
      <c r="CA137" t="s">
        <v>59</v>
      </c>
    </row>
    <row r="138" spans="1:79" x14ac:dyDescent="0.35">
      <c r="A138" s="5">
        <v>38749</v>
      </c>
      <c r="B138" s="18">
        <f>+'[1]Senda Inflación Total'!F622</f>
        <v>4.1900000000000004</v>
      </c>
      <c r="C138" s="4">
        <f>+'[1]Senda Inflación Total'!D622</f>
        <v>59.41</v>
      </c>
      <c r="D138" s="10">
        <f>('[2]Feb-06'!$D$836/1000)</f>
        <v>49513.660640000009</v>
      </c>
      <c r="E138" s="10">
        <f>'[2]Feb-06'!$D$837/1000</f>
        <v>931.77278000000865</v>
      </c>
      <c r="F138" s="10">
        <f>'[2]Feb-06'!$D$848/1000</f>
        <v>18558.909310000003</v>
      </c>
      <c r="G138" s="10">
        <f>'[2]Feb-06'!$D$849/1000</f>
        <v>818.77050000000372</v>
      </c>
      <c r="H138" s="10">
        <f>'[2]Feb-06'!$D$862/1000</f>
        <v>6877.7993400000014</v>
      </c>
      <c r="I138" s="10">
        <f>'[2]Feb-06'!$D$863/1000</f>
        <v>412.10480999999999</v>
      </c>
      <c r="J138" s="10">
        <f>'[2]Feb-06'!$D$874/1000</f>
        <v>1305.4708799999999</v>
      </c>
      <c r="K138" s="10">
        <f>'[2]Feb-06'!$D$875/1000</f>
        <v>68.907050000000282</v>
      </c>
      <c r="L138" s="71">
        <f>+H138+(Titularizaciones!C50/1000)</f>
        <v>9708.5687365449121</v>
      </c>
      <c r="M138" s="71">
        <f>+I138+((Titularizaciones!C50/1000)*Titularizaciones!M50)</f>
        <v>1195.9955567726515</v>
      </c>
      <c r="N138" s="3">
        <f t="shared" si="143"/>
        <v>76255.840169999996</v>
      </c>
      <c r="O138" s="3">
        <f t="shared" si="144"/>
        <v>2231.5551400000127</v>
      </c>
      <c r="P138" s="74">
        <f t="shared" si="145"/>
        <v>79086.609566544925</v>
      </c>
      <c r="Q138" s="74">
        <f t="shared" si="146"/>
        <v>3015.4458867726644</v>
      </c>
      <c r="R138" s="74">
        <f t="shared" si="147"/>
        <v>77781.138686544917</v>
      </c>
      <c r="S138" s="74">
        <f t="shared" si="148"/>
        <v>2946.5388367726637</v>
      </c>
      <c r="T138" s="3">
        <v>229.36340000000001</v>
      </c>
      <c r="U138" s="3">
        <v>83.510751700000029</v>
      </c>
      <c r="V138" s="4">
        <f t="shared" si="99"/>
        <v>16.611447495767521</v>
      </c>
      <c r="W138" s="4">
        <f t="shared" si="100"/>
        <v>11.571487927087603</v>
      </c>
      <c r="X138" s="4">
        <f t="shared" si="101"/>
        <v>41.187783579652717</v>
      </c>
      <c r="Y138" s="4">
        <f t="shared" si="102"/>
        <v>29.472975717187012</v>
      </c>
      <c r="Z138" s="4">
        <f t="shared" si="103"/>
        <v>-3.9605307989061629</v>
      </c>
      <c r="AA138" s="4">
        <f t="shared" si="104"/>
        <v>-41.790313018267277</v>
      </c>
      <c r="AB138" s="4">
        <f t="shared" si="115"/>
        <v>42.74494940046111</v>
      </c>
      <c r="AC138" s="4">
        <f t="shared" si="116"/>
        <v>29.671604974515077</v>
      </c>
      <c r="AD138" s="4">
        <f t="shared" si="105"/>
        <v>-4.824959642386105</v>
      </c>
      <c r="AE138" s="4">
        <f t="shared" si="106"/>
        <v>-25.609972503050216</v>
      </c>
      <c r="AF138" s="4">
        <f t="shared" si="107"/>
        <v>19.746243839151106</v>
      </c>
      <c r="AG138" s="4">
        <f t="shared" si="108"/>
        <v>0.13133909719076087</v>
      </c>
      <c r="AH138" s="4">
        <f t="shared" si="109"/>
        <v>18.534168123884243</v>
      </c>
      <c r="AI138" s="4">
        <f t="shared" si="110"/>
        <v>-3.6105558086125882</v>
      </c>
      <c r="AJ138" s="4">
        <f t="shared" si="111"/>
        <v>18.197695330316606</v>
      </c>
      <c r="AK138" s="4">
        <f t="shared" si="112"/>
        <v>-4.18566275851407</v>
      </c>
      <c r="AL138" s="4"/>
      <c r="AM138" s="4"/>
      <c r="AN138" s="4">
        <f t="shared" si="117"/>
        <v>11.92191908606155</v>
      </c>
      <c r="AO138" s="4">
        <f t="shared" si="118"/>
        <v>7.084641450319225</v>
      </c>
      <c r="AP138" s="4">
        <f t="shared" si="119"/>
        <v>35.509918014831271</v>
      </c>
      <c r="AQ138" s="4">
        <f t="shared" si="120"/>
        <v>24.26622105498322</v>
      </c>
      <c r="AR138" s="4">
        <f t="shared" si="121"/>
        <v>-7.8227572693215848</v>
      </c>
      <c r="AS138" s="4">
        <f t="shared" si="122"/>
        <v>-44.131215105352993</v>
      </c>
      <c r="AT138" s="4">
        <f t="shared" si="123"/>
        <v>37.004462424859497</v>
      </c>
      <c r="AU138" s="4">
        <f t="shared" si="124"/>
        <v>24.456862438348253</v>
      </c>
      <c r="AV138" s="4">
        <f t="shared" si="125"/>
        <v>-8.6524231139131587</v>
      </c>
      <c r="AW138" s="4">
        <f t="shared" si="126"/>
        <v>-28.601566851953379</v>
      </c>
      <c r="AX138" s="4">
        <f t="shared" si="149"/>
        <v>14.930649620070156</v>
      </c>
      <c r="AY138" s="4">
        <f t="shared" si="150"/>
        <v>-3.8954418877140284</v>
      </c>
      <c r="AZ138" s="4">
        <f t="shared" si="151"/>
        <v>13.767317519804422</v>
      </c>
      <c r="BA138" s="4">
        <f t="shared" si="152"/>
        <v>-7.4868565204075281</v>
      </c>
      <c r="BB138" s="4">
        <f t="shared" si="113"/>
        <v>13.444375976885127</v>
      </c>
      <c r="BC138" s="4">
        <f t="shared" si="114"/>
        <v>-8.0388355490105425</v>
      </c>
      <c r="BD138" s="4"/>
      <c r="BE138" s="4"/>
      <c r="BF138" s="4">
        <f t="shared" si="127"/>
        <v>1.8818499136524527</v>
      </c>
      <c r="BG138" s="4">
        <f t="shared" si="128"/>
        <v>4.4117382456243259</v>
      </c>
      <c r="BH138" s="4">
        <f t="shared" si="129"/>
        <v>5.9918120553950311</v>
      </c>
      <c r="BI138" s="4">
        <f t="shared" ref="BI138:BI201" si="154">+(K138/J138)*100</f>
        <v>5.2783291497088225</v>
      </c>
      <c r="BJ138" s="4">
        <f t="shared" si="130"/>
        <v>12.318968832869208</v>
      </c>
      <c r="BK138" s="4">
        <f t="shared" si="131"/>
        <v>2.9264055513979299</v>
      </c>
      <c r="BL138" s="4">
        <f t="shared" si="132"/>
        <v>3.8128400032566989</v>
      </c>
      <c r="BM138" s="4">
        <f t="shared" si="153"/>
        <v>3.7882433794741743</v>
      </c>
      <c r="BN138" s="4">
        <f t="shared" si="133"/>
        <v>64.930975161531705</v>
      </c>
      <c r="BO138" s="4">
        <f t="shared" si="134"/>
        <v>41.754414367731165</v>
      </c>
      <c r="BP138" s="4">
        <f t="shared" si="135"/>
        <v>24.337689111582709</v>
      </c>
      <c r="BQ138" s="4">
        <f t="shared" si="136"/>
        <v>36.690578929633752</v>
      </c>
      <c r="BR138" s="4">
        <f t="shared" si="137"/>
        <v>9.019373892762923</v>
      </c>
      <c r="BS138" s="4">
        <f t="shared" si="138"/>
        <v>18.467157840428612</v>
      </c>
      <c r="BT138" s="4">
        <f t="shared" si="139"/>
        <v>1.711961834122691</v>
      </c>
      <c r="BU138" s="4">
        <f t="shared" si="140"/>
        <v>3.087848862206465</v>
      </c>
      <c r="BV138" s="4" t="s">
        <v>59</v>
      </c>
      <c r="BW138" s="4" t="s">
        <v>59</v>
      </c>
      <c r="BX138">
        <f t="shared" si="141"/>
        <v>100</v>
      </c>
      <c r="BY138">
        <f t="shared" si="142"/>
        <v>100</v>
      </c>
      <c r="BZ138" t="s">
        <v>59</v>
      </c>
      <c r="CA138" t="s">
        <v>59</v>
      </c>
    </row>
    <row r="139" spans="1:79" x14ac:dyDescent="0.35">
      <c r="A139" s="5">
        <v>38777</v>
      </c>
      <c r="B139" s="18">
        <f>+'[1]Senda Inflación Total'!F623</f>
        <v>4.1100000000000003</v>
      </c>
      <c r="C139" s="4">
        <f>+'[1]Senda Inflación Total'!D623</f>
        <v>59.83</v>
      </c>
      <c r="D139" s="10">
        <f>('[2]Mar-06'!$D$836/1000)</f>
        <v>49293.406570000014</v>
      </c>
      <c r="E139" s="10">
        <f>'[2]Mar-06'!$D$837/1000</f>
        <v>962.24335000000144</v>
      </c>
      <c r="F139" s="10">
        <f>'[2]Mar-06'!$D$848/1000</f>
        <v>19210.813670000003</v>
      </c>
      <c r="G139" s="10">
        <f>'[2]Mar-06'!$D$849/1000</f>
        <v>862.68664000000058</v>
      </c>
      <c r="H139" s="10">
        <f>'[2]Mar-06'!$D$862/1000</f>
        <v>6944.4044800000011</v>
      </c>
      <c r="I139" s="10">
        <f>'[2]Mar-06'!$D$863/1000</f>
        <v>409.59196999999995</v>
      </c>
      <c r="J139" s="10">
        <f>'[2]Mar-06'!$D$874/1000</f>
        <v>1349.4119499999999</v>
      </c>
      <c r="K139" s="10">
        <f>'[2]Mar-06'!$D$875/1000</f>
        <v>72.848029999999795</v>
      </c>
      <c r="L139" s="71">
        <f>+H139+(Titularizaciones!C51/1000)</f>
        <v>9702.2345874781404</v>
      </c>
      <c r="M139" s="71">
        <f>+I139+((Titularizaciones!C51/1000)*Titularizaciones!M51)</f>
        <v>1177.23448612677</v>
      </c>
      <c r="N139" s="3">
        <f t="shared" si="143"/>
        <v>76798.036670000016</v>
      </c>
      <c r="O139" s="3">
        <f t="shared" si="144"/>
        <v>2307.3699900000015</v>
      </c>
      <c r="P139" s="74">
        <f t="shared" si="145"/>
        <v>79555.866777478164</v>
      </c>
      <c r="Q139" s="74">
        <f t="shared" si="146"/>
        <v>3075.0125061267718</v>
      </c>
      <c r="R139" s="74">
        <f t="shared" si="147"/>
        <v>78206.45482747817</v>
      </c>
      <c r="S139" s="74">
        <f t="shared" si="148"/>
        <v>3002.1644761267717</v>
      </c>
      <c r="T139" s="3">
        <v>252.88987</v>
      </c>
      <c r="U139" s="3">
        <v>97.136083760000005</v>
      </c>
      <c r="V139" s="4">
        <f t="shared" si="99"/>
        <v>13.549268256938348</v>
      </c>
      <c r="W139" s="4">
        <f t="shared" si="100"/>
        <v>10.662848882208536</v>
      </c>
      <c r="X139" s="4">
        <f t="shared" si="101"/>
        <v>43.936266009614656</v>
      </c>
      <c r="Y139" s="4">
        <f t="shared" si="102"/>
        <v>29.87068957406143</v>
      </c>
      <c r="Z139" s="4">
        <f t="shared" si="103"/>
        <v>-2.6236893063998394</v>
      </c>
      <c r="AA139" s="4">
        <f t="shared" si="104"/>
        <v>-35.687567784724749</v>
      </c>
      <c r="AB139" s="4">
        <f t="shared" si="115"/>
        <v>42.505788441142499</v>
      </c>
      <c r="AC139" s="4">
        <f t="shared" si="116"/>
        <v>38.239818888604901</v>
      </c>
      <c r="AD139" s="4">
        <f t="shared" si="105"/>
        <v>-4.2190506072988399</v>
      </c>
      <c r="AE139" s="4">
        <f t="shared" si="106"/>
        <v>-22.741185543074963</v>
      </c>
      <c r="AF139" s="4">
        <f t="shared" si="107"/>
        <v>18.448494694928485</v>
      </c>
      <c r="AG139" s="4">
        <f t="shared" si="108"/>
        <v>3.7781382728952195</v>
      </c>
      <c r="AH139" s="4">
        <f t="shared" si="109"/>
        <v>17.278934965784501</v>
      </c>
      <c r="AI139" s="4">
        <f t="shared" si="110"/>
        <v>-1.1327557139923528</v>
      </c>
      <c r="AJ139" s="4">
        <f t="shared" si="111"/>
        <v>16.921803564554239</v>
      </c>
      <c r="AK139" s="4">
        <f t="shared" si="112"/>
        <v>-1.8113423636360722</v>
      </c>
      <c r="AL139" s="4"/>
      <c r="AM139" s="4"/>
      <c r="AN139" s="4">
        <f t="shared" si="117"/>
        <v>9.0666297732574748</v>
      </c>
      <c r="AO139" s="4">
        <f t="shared" si="118"/>
        <v>6.2941589493886738</v>
      </c>
      <c r="AP139" s="4">
        <f t="shared" si="119"/>
        <v>38.254025559134277</v>
      </c>
      <c r="AQ139" s="4">
        <f t="shared" si="120"/>
        <v>24.743722576180431</v>
      </c>
      <c r="AR139" s="4">
        <f t="shared" si="121"/>
        <v>-6.4678602501198981</v>
      </c>
      <c r="AS139" s="4">
        <f t="shared" si="122"/>
        <v>-38.226460267721393</v>
      </c>
      <c r="AT139" s="4">
        <f t="shared" si="123"/>
        <v>36.880019634177785</v>
      </c>
      <c r="AU139" s="4">
        <f t="shared" si="124"/>
        <v>32.782459791187136</v>
      </c>
      <c r="AV139" s="4">
        <f t="shared" si="125"/>
        <v>-8.0002407139552645</v>
      </c>
      <c r="AW139" s="4">
        <f t="shared" si="126"/>
        <v>-25.791168517025227</v>
      </c>
      <c r="AX139" s="4">
        <f t="shared" si="149"/>
        <v>13.772447118363743</v>
      </c>
      <c r="AY139" s="4">
        <f t="shared" si="150"/>
        <v>-0.3187606638217062</v>
      </c>
      <c r="AZ139" s="4">
        <f t="shared" si="151"/>
        <v>12.649058655061481</v>
      </c>
      <c r="BA139" s="4">
        <f t="shared" si="152"/>
        <v>-5.0357849524467753</v>
      </c>
      <c r="BB139" s="4">
        <f t="shared" si="113"/>
        <v>12.306025900061712</v>
      </c>
      <c r="BC139" s="4">
        <f t="shared" si="114"/>
        <v>-5.6875827140870854</v>
      </c>
      <c r="BD139" s="4"/>
      <c r="BE139" s="4"/>
      <c r="BF139" s="4">
        <f t="shared" si="127"/>
        <v>1.9520731411280128</v>
      </c>
      <c r="BG139" s="4">
        <f t="shared" si="128"/>
        <v>4.4906304064943878</v>
      </c>
      <c r="BH139" s="4">
        <f t="shared" si="129"/>
        <v>5.8981583111933</v>
      </c>
      <c r="BI139" s="4">
        <f t="shared" si="154"/>
        <v>5.3985019178168532</v>
      </c>
      <c r="BJ139" s="4">
        <f t="shared" si="130"/>
        <v>12.133642775924299</v>
      </c>
      <c r="BK139" s="4">
        <f t="shared" si="131"/>
        <v>3.0044648145300052</v>
      </c>
      <c r="BL139" s="4">
        <f t="shared" si="132"/>
        <v>3.8652240628937391</v>
      </c>
      <c r="BM139" s="4">
        <f t="shared" si="153"/>
        <v>3.8387681461197607</v>
      </c>
      <c r="BN139" s="4">
        <f t="shared" si="133"/>
        <v>64.185763995260743</v>
      </c>
      <c r="BO139" s="4">
        <f t="shared" si="134"/>
        <v>41.703036538149689</v>
      </c>
      <c r="BP139" s="4">
        <f t="shared" si="135"/>
        <v>25.014719780596185</v>
      </c>
      <c r="BQ139" s="4">
        <f t="shared" si="136"/>
        <v>37.388309795950846</v>
      </c>
      <c r="BR139" s="4">
        <f t="shared" si="137"/>
        <v>9.0424244956156894</v>
      </c>
      <c r="BS139" s="4">
        <f t="shared" si="138"/>
        <v>17.751464731497165</v>
      </c>
      <c r="BT139" s="4">
        <f t="shared" si="139"/>
        <v>1.7570917285273873</v>
      </c>
      <c r="BU139" s="4">
        <f t="shared" si="140"/>
        <v>3.157188934402313</v>
      </c>
      <c r="BV139" s="4" t="s">
        <v>59</v>
      </c>
      <c r="BW139" s="4" t="s">
        <v>59</v>
      </c>
      <c r="BX139">
        <f t="shared" si="141"/>
        <v>100</v>
      </c>
      <c r="BY139">
        <f t="shared" si="142"/>
        <v>100</v>
      </c>
      <c r="BZ139" t="s">
        <v>59</v>
      </c>
      <c r="CA139" t="s">
        <v>59</v>
      </c>
    </row>
    <row r="140" spans="1:79" x14ac:dyDescent="0.35">
      <c r="A140" s="5">
        <v>38808</v>
      </c>
      <c r="B140" s="18">
        <f>+'[1]Senda Inflación Total'!F624</f>
        <v>4.12</v>
      </c>
      <c r="C140" s="4">
        <f>+'[1]Senda Inflación Total'!D624</f>
        <v>60.09</v>
      </c>
      <c r="D140" s="10">
        <f>('[2]Abr-06'!$D$836/1000)</f>
        <v>51053.077329999993</v>
      </c>
      <c r="E140" s="10">
        <f>'[2]Abr-06'!$D$837/1000</f>
        <v>1073.32779</v>
      </c>
      <c r="F140" s="10">
        <f>'[2]Abr-06'!$D$848/1000</f>
        <v>19890.296410000003</v>
      </c>
      <c r="G140" s="10">
        <f>'[2]Abr-06'!$D$849/1000</f>
        <v>922.93187000000103</v>
      </c>
      <c r="H140" s="10">
        <f>'[2]Abr-06'!$D$862/1000</f>
        <v>7108.8424800000003</v>
      </c>
      <c r="I140" s="10">
        <f>'[2]Abr-06'!$D$863/1000</f>
        <v>397.2055200000014</v>
      </c>
      <c r="J140" s="10">
        <f>'[2]Abr-06'!$D$874/1000</f>
        <v>1392.8829900000001</v>
      </c>
      <c r="K140" s="10">
        <f>'[2]Abr-06'!$D$875/1000</f>
        <v>76.321650000000133</v>
      </c>
      <c r="L140" s="71">
        <f>+H140+(Titularizaciones!C52/1000)</f>
        <v>9708.9982060760194</v>
      </c>
      <c r="M140" s="71">
        <f>+I140+((Titularizaciones!C52/1000)*Titularizaciones!M52)</f>
        <v>1153.0049010129719</v>
      </c>
      <c r="N140" s="3">
        <f t="shared" si="143"/>
        <v>79445.09921</v>
      </c>
      <c r="O140" s="3">
        <f t="shared" si="144"/>
        <v>2469.7868300000027</v>
      </c>
      <c r="P140" s="74">
        <f t="shared" si="145"/>
        <v>82045.254936076017</v>
      </c>
      <c r="Q140" s="74">
        <f t="shared" si="146"/>
        <v>3225.5862110129729</v>
      </c>
      <c r="R140" s="74">
        <f t="shared" si="147"/>
        <v>80652.371946076019</v>
      </c>
      <c r="S140" s="74">
        <f t="shared" si="148"/>
        <v>3149.264561012973</v>
      </c>
      <c r="T140" s="3">
        <v>262.73137000000003</v>
      </c>
      <c r="U140" s="3">
        <v>100.92528596</v>
      </c>
      <c r="V140" s="4">
        <f t="shared" si="99"/>
        <v>16.501659258785224</v>
      </c>
      <c r="W140" s="4">
        <f t="shared" si="100"/>
        <v>22.650873494893389</v>
      </c>
      <c r="X140" s="4">
        <f t="shared" si="101"/>
        <v>44.313741184520808</v>
      </c>
      <c r="Y140" s="4">
        <f t="shared" si="102"/>
        <v>37.601066908918227</v>
      </c>
      <c r="Z140" s="4">
        <f t="shared" si="103"/>
        <v>-0.88008513319128667</v>
      </c>
      <c r="AA140" s="4">
        <f t="shared" si="104"/>
        <v>-36.621530292412999</v>
      </c>
      <c r="AB140" s="4">
        <f t="shared" si="115"/>
        <v>41.797887644798323</v>
      </c>
      <c r="AC140" s="4">
        <f t="shared" si="116"/>
        <v>44.034692134388649</v>
      </c>
      <c r="AD140" s="4">
        <f t="shared" si="105"/>
        <v>-4.1246084876765678</v>
      </c>
      <c r="AE140" s="4">
        <f t="shared" si="106"/>
        <v>-22.934845939529168</v>
      </c>
      <c r="AF140" s="4">
        <f t="shared" si="107"/>
        <v>20.813062206996435</v>
      </c>
      <c r="AG140" s="4">
        <f t="shared" si="108"/>
        <v>10.974389995490114</v>
      </c>
      <c r="AH140" s="4">
        <f t="shared" si="109"/>
        <v>19.402078889724606</v>
      </c>
      <c r="AI140" s="4">
        <f t="shared" si="110"/>
        <v>4.2202843002622501</v>
      </c>
      <c r="AJ140" s="4">
        <f t="shared" si="111"/>
        <v>19.077273399744143</v>
      </c>
      <c r="AK140" s="4">
        <f t="shared" si="112"/>
        <v>3.5267557226439976</v>
      </c>
      <c r="AL140" s="4"/>
      <c r="AM140" s="4"/>
      <c r="AN140" s="4">
        <f t="shared" si="117"/>
        <v>11.891720379163687</v>
      </c>
      <c r="AO140" s="4">
        <f t="shared" si="118"/>
        <v>17.797611885222238</v>
      </c>
      <c r="AP140" s="4">
        <f t="shared" si="119"/>
        <v>38.603285809182495</v>
      </c>
      <c r="AQ140" s="4">
        <f t="shared" si="120"/>
        <v>32.156230223701726</v>
      </c>
      <c r="AR140" s="4">
        <f t="shared" si="121"/>
        <v>-4.8022331283051045</v>
      </c>
      <c r="AS140" s="4">
        <f t="shared" si="122"/>
        <v>-39.129399051491539</v>
      </c>
      <c r="AT140" s="4">
        <f t="shared" si="123"/>
        <v>36.186983907797099</v>
      </c>
      <c r="AU140" s="4">
        <f t="shared" si="124"/>
        <v>38.335278653850025</v>
      </c>
      <c r="AV140" s="4">
        <f t="shared" si="125"/>
        <v>-7.918371578636723</v>
      </c>
      <c r="AW140" s="4">
        <f t="shared" si="126"/>
        <v>-25.984293065241232</v>
      </c>
      <c r="AX140" s="4">
        <f t="shared" si="149"/>
        <v>16.032522288701927</v>
      </c>
      <c r="AY140" s="4">
        <f t="shared" si="150"/>
        <v>6.5831636529870536</v>
      </c>
      <c r="AZ140" s="4">
        <f t="shared" si="151"/>
        <v>14.677371196431636</v>
      </c>
      <c r="BA140" s="4">
        <f t="shared" si="152"/>
        <v>9.6316077854652349E-2</v>
      </c>
      <c r="BB140" s="4">
        <f t="shared" si="113"/>
        <v>14.365418171095044</v>
      </c>
      <c r="BC140" s="4">
        <f t="shared" si="114"/>
        <v>-0.56976976311563021</v>
      </c>
      <c r="BD140" s="4"/>
      <c r="BE140" s="4"/>
      <c r="BF140" s="4">
        <f t="shared" si="127"/>
        <v>2.1023762839253712</v>
      </c>
      <c r="BG140" s="4">
        <f t="shared" si="128"/>
        <v>4.6401111927924301</v>
      </c>
      <c r="BH140" s="4">
        <f t="shared" si="129"/>
        <v>5.5874851794437479</v>
      </c>
      <c r="BI140" s="4">
        <f t="shared" si="154"/>
        <v>5.4794013960928716</v>
      </c>
      <c r="BJ140" s="4">
        <f t="shared" si="130"/>
        <v>11.87563203267878</v>
      </c>
      <c r="BK140" s="4">
        <f t="shared" si="131"/>
        <v>3.1087969611209485</v>
      </c>
      <c r="BL140" s="4">
        <f t="shared" si="132"/>
        <v>3.9314719827808764</v>
      </c>
      <c r="BM140" s="4">
        <f t="shared" si="153"/>
        <v>3.904738924626499</v>
      </c>
      <c r="BN140" s="4">
        <f t="shared" si="133"/>
        <v>64.262085185455703</v>
      </c>
      <c r="BO140" s="4">
        <f t="shared" si="134"/>
        <v>43.458317007869006</v>
      </c>
      <c r="BP140" s="4">
        <f t="shared" si="135"/>
        <v>25.036530393678895</v>
      </c>
      <c r="BQ140" s="4">
        <f t="shared" si="136"/>
        <v>37.368887824217609</v>
      </c>
      <c r="BR140" s="4">
        <f t="shared" si="137"/>
        <v>8.9481195828190092</v>
      </c>
      <c r="BS140" s="4">
        <f t="shared" si="138"/>
        <v>16.082583127224829</v>
      </c>
      <c r="BT140" s="4">
        <f t="shared" si="139"/>
        <v>1.7532648380463898</v>
      </c>
      <c r="BU140" s="4">
        <f t="shared" si="140"/>
        <v>3.09021204068855</v>
      </c>
      <c r="BV140" s="4" t="s">
        <v>59</v>
      </c>
      <c r="BW140" s="4" t="s">
        <v>59</v>
      </c>
      <c r="BX140">
        <f t="shared" si="141"/>
        <v>100</v>
      </c>
      <c r="BY140">
        <f t="shared" si="142"/>
        <v>100</v>
      </c>
      <c r="BZ140" t="s">
        <v>59</v>
      </c>
      <c r="CA140" t="s">
        <v>59</v>
      </c>
    </row>
    <row r="141" spans="1:79" x14ac:dyDescent="0.35">
      <c r="A141" s="5">
        <v>38838</v>
      </c>
      <c r="B141" s="18">
        <f>+'[1]Senda Inflación Total'!F625</f>
        <v>4.04</v>
      </c>
      <c r="C141" s="4">
        <f>+'[1]Senda Inflación Total'!D625</f>
        <v>60.29</v>
      </c>
      <c r="D141" s="10">
        <f>('[2]May-06'!$D$836/1000)</f>
        <v>52834.458170000005</v>
      </c>
      <c r="E141" s="10">
        <f>'[2]May-06'!$D$837/1000</f>
        <v>1025.8026</v>
      </c>
      <c r="F141" s="10">
        <f>'[2]May-06'!$D$848/1000</f>
        <v>20679.770559999997</v>
      </c>
      <c r="G141" s="10">
        <f>'[2]May-06'!$D$849/1000</f>
        <v>1318.1692600000001</v>
      </c>
      <c r="H141" s="10">
        <f>'[2]May-06'!$D$862/1000</f>
        <v>7387.2458399999996</v>
      </c>
      <c r="I141" s="10">
        <f>'[2]May-06'!$D$863/1000</f>
        <v>401.37723999999997</v>
      </c>
      <c r="J141" s="10">
        <f>'[2]May-06'!$D$874/1000</f>
        <v>1380.2193600000001</v>
      </c>
      <c r="K141" s="10">
        <f>'[2]May-06'!$D$875/1000</f>
        <v>77.176110000000108</v>
      </c>
      <c r="L141" s="71">
        <f>+H141+(Titularizaciones!C53/1000)</f>
        <v>9741.6472569649595</v>
      </c>
      <c r="M141" s="71">
        <f>+I141+((Titularizaciones!C53/1000)*Titularizaciones!M53)</f>
        <v>1146.9668634559605</v>
      </c>
      <c r="N141" s="3">
        <f t="shared" si="143"/>
        <v>82281.693930000009</v>
      </c>
      <c r="O141" s="3">
        <f t="shared" si="144"/>
        <v>2822.5252099999998</v>
      </c>
      <c r="P141" s="74">
        <f t="shared" si="145"/>
        <v>84636.095346964954</v>
      </c>
      <c r="Q141" s="74">
        <f t="shared" si="146"/>
        <v>3568.1148334559607</v>
      </c>
      <c r="R141" s="74">
        <f t="shared" si="147"/>
        <v>83255.875986964966</v>
      </c>
      <c r="S141" s="74">
        <f t="shared" si="148"/>
        <v>3490.9387234559608</v>
      </c>
      <c r="T141" s="3">
        <v>287.63546000000002</v>
      </c>
      <c r="U141" s="3">
        <v>114.72589824000001</v>
      </c>
      <c r="V141" s="4">
        <f t="shared" si="99"/>
        <v>19.222606365202878</v>
      </c>
      <c r="W141" s="4">
        <f t="shared" si="100"/>
        <v>13.804279944240832</v>
      </c>
      <c r="X141" s="4">
        <f t="shared" si="101"/>
        <v>46.592433447932478</v>
      </c>
      <c r="Y141" s="4">
        <f t="shared" si="102"/>
        <v>91.231274362898034</v>
      </c>
      <c r="Z141" s="4">
        <f t="shared" si="103"/>
        <v>2.7963442016206272</v>
      </c>
      <c r="AA141" s="4">
        <f t="shared" si="104"/>
        <v>-36.643690888854017</v>
      </c>
      <c r="AB141" s="4">
        <f t="shared" si="115"/>
        <v>35.389340370550599</v>
      </c>
      <c r="AC141" s="4">
        <f t="shared" si="116"/>
        <v>41.722219263661231</v>
      </c>
      <c r="AD141" s="4">
        <f t="shared" si="105"/>
        <v>-3.4151383804305766</v>
      </c>
      <c r="AE141" s="4">
        <f t="shared" si="106"/>
        <v>-22.762577117892974</v>
      </c>
      <c r="AF141" s="4">
        <f t="shared" si="107"/>
        <v>23.493192659548413</v>
      </c>
      <c r="AG141" s="4">
        <f t="shared" si="108"/>
        <v>23.867749062323256</v>
      </c>
      <c r="AH141" s="4">
        <f t="shared" si="109"/>
        <v>21.728925532450475</v>
      </c>
      <c r="AI141" s="4">
        <f t="shared" si="110"/>
        <v>13.99272293299434</v>
      </c>
      <c r="AJ141" s="4">
        <f t="shared" si="111"/>
        <v>21.525652111441175</v>
      </c>
      <c r="AK141" s="4">
        <f t="shared" si="112"/>
        <v>13.501761590692936</v>
      </c>
      <c r="AL141" s="4"/>
      <c r="AM141" s="4"/>
      <c r="AN141" s="4">
        <f t="shared" si="117"/>
        <v>14.593047256058128</v>
      </c>
      <c r="AO141" s="4">
        <f t="shared" si="118"/>
        <v>9.3851210536724636</v>
      </c>
      <c r="AP141" s="4">
        <f t="shared" si="119"/>
        <v>40.900070595859773</v>
      </c>
      <c r="AQ141" s="4">
        <f t="shared" si="120"/>
        <v>83.805530913973485</v>
      </c>
      <c r="AR141" s="4">
        <f t="shared" si="121"/>
        <v>-1.1953631280078554</v>
      </c>
      <c r="AS141" s="4">
        <f t="shared" si="122"/>
        <v>-39.103893587902746</v>
      </c>
      <c r="AT141" s="4">
        <f t="shared" si="123"/>
        <v>30.132007276576871</v>
      </c>
      <c r="AU141" s="4">
        <f t="shared" si="124"/>
        <v>36.218972763995794</v>
      </c>
      <c r="AV141" s="4">
        <f t="shared" si="125"/>
        <v>-7.1656462710789839</v>
      </c>
      <c r="AW141" s="4">
        <f t="shared" si="126"/>
        <v>-25.761800382442317</v>
      </c>
      <c r="AX141" s="4">
        <f t="shared" si="149"/>
        <v>18.697801479765872</v>
      </c>
      <c r="AY141" s="4">
        <f t="shared" si="150"/>
        <v>19.057813400925852</v>
      </c>
      <c r="AZ141" s="4">
        <f t="shared" si="151"/>
        <v>17.002042995434905</v>
      </c>
      <c r="BA141" s="4">
        <f t="shared" si="152"/>
        <v>9.5662465715055163</v>
      </c>
      <c r="BB141" s="4">
        <f t="shared" si="113"/>
        <v>16.806662929105315</v>
      </c>
      <c r="BC141" s="4">
        <f t="shared" si="114"/>
        <v>9.0943498564907088</v>
      </c>
      <c r="BD141" s="4"/>
      <c r="BE141" s="4"/>
      <c r="BF141" s="4">
        <f t="shared" si="127"/>
        <v>1.9415408722454963</v>
      </c>
      <c r="BG141" s="4">
        <f t="shared" si="128"/>
        <v>6.3741967357688143</v>
      </c>
      <c r="BH141" s="4">
        <f t="shared" si="129"/>
        <v>5.4333813804685835</v>
      </c>
      <c r="BI141" s="4">
        <f t="shared" si="154"/>
        <v>5.5915829205583742</v>
      </c>
      <c r="BJ141" s="4">
        <f t="shared" si="130"/>
        <v>11.773849259794504</v>
      </c>
      <c r="BK141" s="4">
        <f t="shared" si="131"/>
        <v>3.4303197651730692</v>
      </c>
      <c r="BL141" s="4">
        <f t="shared" si="132"/>
        <v>4.2158311047177977</v>
      </c>
      <c r="BM141" s="4">
        <f t="shared" si="153"/>
        <v>4.1930238341405754</v>
      </c>
      <c r="BN141" s="4">
        <f t="shared" si="133"/>
        <v>64.211680200638767</v>
      </c>
      <c r="BO141" s="4">
        <f t="shared" si="134"/>
        <v>36.343434466613679</v>
      </c>
      <c r="BP141" s="4">
        <f t="shared" si="135"/>
        <v>25.132893566329617</v>
      </c>
      <c r="BQ141" s="4">
        <f t="shared" si="136"/>
        <v>46.701771000302251</v>
      </c>
      <c r="BR141" s="4">
        <f t="shared" si="137"/>
        <v>8.9779943595772274</v>
      </c>
      <c r="BS141" s="4">
        <f t="shared" si="138"/>
        <v>14.220501506167238</v>
      </c>
      <c r="BT141" s="4">
        <f t="shared" si="139"/>
        <v>1.6774318734543825</v>
      </c>
      <c r="BU141" s="4">
        <f t="shared" si="140"/>
        <v>2.7342930269168475</v>
      </c>
      <c r="BV141" s="4" t="s">
        <v>59</v>
      </c>
      <c r="BW141" s="4" t="s">
        <v>59</v>
      </c>
      <c r="BX141">
        <f t="shared" si="141"/>
        <v>100</v>
      </c>
      <c r="BY141">
        <f t="shared" si="142"/>
        <v>100</v>
      </c>
      <c r="BZ141" t="s">
        <v>59</v>
      </c>
      <c r="CA141" t="s">
        <v>59</v>
      </c>
    </row>
    <row r="142" spans="1:79" x14ac:dyDescent="0.35">
      <c r="A142" s="5">
        <v>38869</v>
      </c>
      <c r="B142" s="18">
        <f>+'[1]Senda Inflación Total'!F626</f>
        <v>3.94</v>
      </c>
      <c r="C142" s="4">
        <f>+'[1]Senda Inflación Total'!D626</f>
        <v>60.48</v>
      </c>
      <c r="D142" s="10">
        <f>('[2]Jun-06'!$D$836/1000)</f>
        <v>54790.902349999997</v>
      </c>
      <c r="E142" s="10">
        <f>'[2]Jun-06'!$D$837/1000</f>
        <v>967.63726999999585</v>
      </c>
      <c r="F142" s="10">
        <f>'[2]Jun-06'!$D$848/1000</f>
        <v>21333.731250000001</v>
      </c>
      <c r="G142" s="10">
        <f>'[2]Jun-06'!$D$849/1000</f>
        <v>985.97731999999996</v>
      </c>
      <c r="H142" s="10">
        <f>'[2]Jun-06'!$D$862/1000</f>
        <v>7606.1484600000003</v>
      </c>
      <c r="I142" s="10">
        <f>'[2]Jun-06'!$D$863/1000</f>
        <v>366.53826000000072</v>
      </c>
      <c r="J142" s="10">
        <f>'[2]Jun-06'!$D$874/1000</f>
        <v>1441.40969</v>
      </c>
      <c r="K142" s="10">
        <f>'[2]Jun-06'!$D$875/1000</f>
        <v>78.667529999999999</v>
      </c>
      <c r="L142" s="71">
        <f>+H142+(Titularizaciones!C54/1000)</f>
        <v>9765.7430891498097</v>
      </c>
      <c r="M142" s="71">
        <f>+I142+((Titularizaciones!C54/1000)*Titularizaciones!M54)</f>
        <v>1094.5338305454902</v>
      </c>
      <c r="N142" s="3">
        <f t="shared" si="143"/>
        <v>85172.191749999998</v>
      </c>
      <c r="O142" s="3">
        <f t="shared" si="144"/>
        <v>2398.8203799999969</v>
      </c>
      <c r="P142" s="74">
        <f t="shared" si="145"/>
        <v>87331.786379149809</v>
      </c>
      <c r="Q142" s="74">
        <f t="shared" si="146"/>
        <v>3126.815950545486</v>
      </c>
      <c r="R142" s="74">
        <f t="shared" si="147"/>
        <v>85890.376689149809</v>
      </c>
      <c r="S142" s="74">
        <f t="shared" si="148"/>
        <v>3048.1484205454863</v>
      </c>
      <c r="T142" s="3">
        <v>324.47663999999997</v>
      </c>
      <c r="U142" s="3">
        <v>137.14374867000001</v>
      </c>
      <c r="V142" s="4">
        <f t="shared" si="99"/>
        <v>21.096574206907377</v>
      </c>
      <c r="W142" s="4">
        <f t="shared" si="100"/>
        <v>15.816871756928961</v>
      </c>
      <c r="X142" s="4">
        <f t="shared" si="101"/>
        <v>47.531346907593814</v>
      </c>
      <c r="Y142" s="4">
        <f t="shared" si="102"/>
        <v>54.021579544501321</v>
      </c>
      <c r="Z142" s="4">
        <f t="shared" si="103"/>
        <v>5.5158446531722234</v>
      </c>
      <c r="AA142" s="4">
        <f t="shared" si="104"/>
        <v>-40.690256460276487</v>
      </c>
      <c r="AB142" s="4">
        <f t="shared" si="115"/>
        <v>36.083527307387413</v>
      </c>
      <c r="AC142" s="4">
        <f t="shared" si="116"/>
        <v>49.021846489228693</v>
      </c>
      <c r="AD142" s="4">
        <f t="shared" si="105"/>
        <v>-2.7648867202695726</v>
      </c>
      <c r="AE142" s="4">
        <f t="shared" si="106"/>
        <v>-24.209890704138715</v>
      </c>
      <c r="AF142" s="4">
        <f t="shared" si="107"/>
        <v>25.301417846110866</v>
      </c>
      <c r="AG142" s="4">
        <f t="shared" si="108"/>
        <v>11.758069148930318</v>
      </c>
      <c r="AH142" s="4">
        <f t="shared" si="109"/>
        <v>23.334753772623756</v>
      </c>
      <c r="AI142" s="4">
        <f t="shared" si="110"/>
        <v>5.1879825644197695</v>
      </c>
      <c r="AJ142" s="4">
        <f t="shared" si="111"/>
        <v>23.141152150698517</v>
      </c>
      <c r="AK142" s="4">
        <f t="shared" si="112"/>
        <v>4.3954795678721439</v>
      </c>
      <c r="AL142" s="4"/>
      <c r="AM142" s="4"/>
      <c r="AN142" s="4">
        <f t="shared" si="117"/>
        <v>16.506228792483512</v>
      </c>
      <c r="AO142" s="4">
        <f t="shared" si="118"/>
        <v>11.426661301644174</v>
      </c>
      <c r="AP142" s="4">
        <f t="shared" si="119"/>
        <v>41.938952191258238</v>
      </c>
      <c r="AQ142" s="4">
        <f t="shared" si="120"/>
        <v>48.183162925246592</v>
      </c>
      <c r="AR142" s="4">
        <f t="shared" si="121"/>
        <v>1.5161099222361258</v>
      </c>
      <c r="AS142" s="4">
        <f t="shared" si="122"/>
        <v>-42.938480335074559</v>
      </c>
      <c r="AT142" s="4">
        <f t="shared" si="123"/>
        <v>30.925079187403696</v>
      </c>
      <c r="AU142" s="4">
        <f t="shared" si="124"/>
        <v>43.372952173589255</v>
      </c>
      <c r="AV142" s="4">
        <f t="shared" si="125"/>
        <v>-6.4507280356644117</v>
      </c>
      <c r="AW142" s="4">
        <f t="shared" si="126"/>
        <v>-27.082827308195817</v>
      </c>
      <c r="AX142" s="4">
        <f t="shared" si="149"/>
        <v>20.55168159140932</v>
      </c>
      <c r="AY142" s="4">
        <f t="shared" si="150"/>
        <v>7.5217136318359508</v>
      </c>
      <c r="AZ142" s="4">
        <f t="shared" si="151"/>
        <v>18.659566839160817</v>
      </c>
      <c r="BA142" s="4">
        <f t="shared" si="152"/>
        <v>1.2006759326724534</v>
      </c>
      <c r="BB142" s="4">
        <f t="shared" si="113"/>
        <v>18.473303974118238</v>
      </c>
      <c r="BC142" s="4">
        <f t="shared" si="114"/>
        <v>0.43821393868783787</v>
      </c>
      <c r="BD142" s="4"/>
      <c r="BE142" s="4"/>
      <c r="BF142" s="4">
        <f t="shared" si="127"/>
        <v>1.7660546340682703</v>
      </c>
      <c r="BG142" s="4">
        <f t="shared" si="128"/>
        <v>4.6216824822896365</v>
      </c>
      <c r="BH142" s="4">
        <f t="shared" si="129"/>
        <v>4.8189732546976964</v>
      </c>
      <c r="BI142" s="4">
        <f t="shared" si="154"/>
        <v>5.457680113139797</v>
      </c>
      <c r="BJ142" s="4">
        <f t="shared" si="130"/>
        <v>11.207890895282386</v>
      </c>
      <c r="BK142" s="4">
        <f t="shared" si="131"/>
        <v>2.8164361286381911</v>
      </c>
      <c r="BL142" s="4">
        <f t="shared" si="132"/>
        <v>3.5803870276630496</v>
      </c>
      <c r="BM142" s="4">
        <f t="shared" si="153"/>
        <v>3.5488823521838699</v>
      </c>
      <c r="BN142" s="4">
        <f t="shared" si="133"/>
        <v>64.329567226382906</v>
      </c>
      <c r="BO142" s="4">
        <f t="shared" si="134"/>
        <v>40.33804606912657</v>
      </c>
      <c r="BP142" s="4">
        <f t="shared" si="135"/>
        <v>25.047765957014956</v>
      </c>
      <c r="BQ142" s="4">
        <f t="shared" si="136"/>
        <v>41.102590599134444</v>
      </c>
      <c r="BR142" s="4">
        <f t="shared" si="137"/>
        <v>8.9303190439501634</v>
      </c>
      <c r="BS142" s="4">
        <f t="shared" si="138"/>
        <v>15.279937716720632</v>
      </c>
      <c r="BT142" s="4">
        <f t="shared" si="139"/>
        <v>1.692347772651982</v>
      </c>
      <c r="BU142" s="4">
        <f t="shared" si="140"/>
        <v>3.2794256150183325</v>
      </c>
      <c r="BV142" s="4" t="s">
        <v>59</v>
      </c>
      <c r="BW142" s="4" t="s">
        <v>59</v>
      </c>
      <c r="BX142">
        <f t="shared" si="141"/>
        <v>100</v>
      </c>
      <c r="BY142">
        <f t="shared" si="142"/>
        <v>100</v>
      </c>
      <c r="BZ142" t="s">
        <v>59</v>
      </c>
      <c r="CA142" t="s">
        <v>59</v>
      </c>
    </row>
    <row r="143" spans="1:79" x14ac:dyDescent="0.35">
      <c r="A143" s="5">
        <v>38899</v>
      </c>
      <c r="B143" s="18">
        <f>+'[1]Senda Inflación Total'!F627</f>
        <v>4.32</v>
      </c>
      <c r="C143" s="4">
        <f>+'[1]Senda Inflación Total'!D627</f>
        <v>60.73</v>
      </c>
      <c r="D143" s="10">
        <f>('[2]Jul-06'!$D$836/1000)</f>
        <v>56076.133489999993</v>
      </c>
      <c r="E143" s="10">
        <f>'[2]Jul-06'!$D$837/1000</f>
        <v>1087.55611</v>
      </c>
      <c r="F143" s="10">
        <f>'[2]Jul-06'!$D$848/1000</f>
        <v>22006.120550000003</v>
      </c>
      <c r="G143" s="10">
        <f>'[2]Jul-06'!$D$849/1000</f>
        <v>1039.4950699999999</v>
      </c>
      <c r="H143" s="10">
        <f>'[2]Jul-06'!$D$862/1000</f>
        <v>7783.1848599999994</v>
      </c>
      <c r="I143" s="10">
        <f>'[2]Jul-06'!$D$863/1000</f>
        <v>354.61980000000074</v>
      </c>
      <c r="J143" s="10">
        <f>'[2]Jul-06'!$D$874/1000</f>
        <v>1496.37943</v>
      </c>
      <c r="K143" s="10">
        <f>'[2]Jul-06'!$D$875/1000</f>
        <v>82.322100000000091</v>
      </c>
      <c r="L143" s="71">
        <f>+H143+(Titularizaciones!C55/1000)</f>
        <v>9827.1870131692795</v>
      </c>
      <c r="M143" s="71">
        <f>+I143+((Titularizaciones!C55/1000)*Titularizaciones!M55)</f>
        <v>1067.5341385276906</v>
      </c>
      <c r="N143" s="3">
        <f t="shared" si="143"/>
        <v>87361.818329999995</v>
      </c>
      <c r="O143" s="3">
        <f t="shared" si="144"/>
        <v>2563.9930800000011</v>
      </c>
      <c r="P143" s="74">
        <f t="shared" si="145"/>
        <v>89405.820483169271</v>
      </c>
      <c r="Q143" s="74">
        <f t="shared" si="146"/>
        <v>3276.9074185276909</v>
      </c>
      <c r="R143" s="74">
        <f t="shared" si="147"/>
        <v>87909.441053169285</v>
      </c>
      <c r="S143" s="74">
        <f t="shared" si="148"/>
        <v>3194.5853185276906</v>
      </c>
      <c r="T143" s="3">
        <v>352.92626000000001</v>
      </c>
      <c r="U143" s="3">
        <v>146.36621630999997</v>
      </c>
      <c r="V143" s="4">
        <f t="shared" si="99"/>
        <v>24.069183136739582</v>
      </c>
      <c r="W143" s="4">
        <f t="shared" si="100"/>
        <v>18.784238814275582</v>
      </c>
      <c r="X143" s="4">
        <f t="shared" si="101"/>
        <v>47.749045749222944</v>
      </c>
      <c r="Y143" s="4">
        <f t="shared" si="102"/>
        <v>54.891746695318432</v>
      </c>
      <c r="Z143" s="4">
        <f t="shared" si="103"/>
        <v>7.6931742495206947</v>
      </c>
      <c r="AA143" s="4">
        <f t="shared" si="104"/>
        <v>-41.478599740625612</v>
      </c>
      <c r="AB143" s="4">
        <f t="shared" si="115"/>
        <v>37.058987137381308</v>
      </c>
      <c r="AC143" s="4">
        <f t="shared" si="116"/>
        <v>48.27585088930789</v>
      </c>
      <c r="AD143" s="4">
        <f t="shared" si="105"/>
        <v>-1.8106657604959366</v>
      </c>
      <c r="AE143" s="4">
        <f t="shared" si="106"/>
        <v>-24.648666086747141</v>
      </c>
      <c r="AF143" s="4">
        <f t="shared" si="107"/>
        <v>27.701999320747376</v>
      </c>
      <c r="AG143" s="4">
        <f t="shared" si="108"/>
        <v>14.048057267723351</v>
      </c>
      <c r="AH143" s="4">
        <f t="shared" si="109"/>
        <v>25.584241163331939</v>
      </c>
      <c r="AI143" s="4">
        <f t="shared" si="110"/>
        <v>7.1254051754878986</v>
      </c>
      <c r="AJ143" s="4">
        <f t="shared" si="111"/>
        <v>25.405527214489382</v>
      </c>
      <c r="AK143" s="4">
        <f t="shared" si="112"/>
        <v>6.3647222325282655</v>
      </c>
      <c r="AL143" s="4"/>
      <c r="AM143" s="4"/>
      <c r="AN143" s="4">
        <f t="shared" si="117"/>
        <v>18.931348865739636</v>
      </c>
      <c r="AO143" s="4">
        <f t="shared" si="118"/>
        <v>13.865259599573989</v>
      </c>
      <c r="AP143" s="4">
        <f t="shared" si="119"/>
        <v>41.630603670650828</v>
      </c>
      <c r="AQ143" s="4">
        <f t="shared" si="120"/>
        <v>48.477517921125809</v>
      </c>
      <c r="AR143" s="4">
        <f t="shared" si="121"/>
        <v>3.2334875858135632</v>
      </c>
      <c r="AS143" s="4">
        <f t="shared" si="122"/>
        <v>-43.902031959955522</v>
      </c>
      <c r="AT143" s="4">
        <f t="shared" si="123"/>
        <v>31.383231535066471</v>
      </c>
      <c r="AU143" s="4">
        <f t="shared" si="124"/>
        <v>42.135593260456204</v>
      </c>
      <c r="AV143" s="4">
        <f t="shared" si="125"/>
        <v>-5.876788497407901</v>
      </c>
      <c r="AW143" s="4">
        <f t="shared" si="126"/>
        <v>-27.769043411375705</v>
      </c>
      <c r="AX143" s="4">
        <f t="shared" si="149"/>
        <v>22.413726342740972</v>
      </c>
      <c r="AY143" s="4">
        <f t="shared" si="150"/>
        <v>9.3252082704403421</v>
      </c>
      <c r="AZ143" s="4">
        <f t="shared" si="151"/>
        <v>20.383666759328946</v>
      </c>
      <c r="BA143" s="4">
        <f t="shared" si="152"/>
        <v>2.6892304212882578</v>
      </c>
      <c r="BB143" s="4">
        <f t="shared" si="113"/>
        <v>20.212353541496725</v>
      </c>
      <c r="BC143" s="4">
        <f t="shared" si="114"/>
        <v>1.9600481523469</v>
      </c>
      <c r="BD143" s="4"/>
      <c r="BE143" s="4"/>
      <c r="BF143" s="4">
        <f t="shared" si="127"/>
        <v>1.9394277784753882</v>
      </c>
      <c r="BG143" s="4">
        <f t="shared" si="128"/>
        <v>4.7236634355345277</v>
      </c>
      <c r="BH143" s="4">
        <f t="shared" si="129"/>
        <v>4.5562299544302585</v>
      </c>
      <c r="BI143" s="4">
        <f t="shared" si="154"/>
        <v>5.5014188480257378</v>
      </c>
      <c r="BJ143" s="4">
        <f t="shared" si="130"/>
        <v>10.863069331000851</v>
      </c>
      <c r="BK143" s="4">
        <f t="shared" si="131"/>
        <v>2.9349126758268578</v>
      </c>
      <c r="BL143" s="4">
        <f t="shared" si="132"/>
        <v>3.6652059125664769</v>
      </c>
      <c r="BM143" s="4">
        <f t="shared" si="153"/>
        <v>3.6339502108716006</v>
      </c>
      <c r="BN143" s="4">
        <f t="shared" si="133"/>
        <v>64.188377213233309</v>
      </c>
      <c r="BO143" s="4">
        <f t="shared" si="134"/>
        <v>42.416499423625567</v>
      </c>
      <c r="BP143" s="4">
        <f t="shared" si="135"/>
        <v>25.18963200476691</v>
      </c>
      <c r="BQ143" s="4">
        <f t="shared" si="136"/>
        <v>40.542038826407421</v>
      </c>
      <c r="BR143" s="4">
        <f t="shared" si="137"/>
        <v>8.9091378920249173</v>
      </c>
      <c r="BS143" s="4">
        <f t="shared" si="138"/>
        <v>13.830762756972831</v>
      </c>
      <c r="BT143" s="4">
        <f t="shared" si="139"/>
        <v>1.7128528899748692</v>
      </c>
      <c r="BU143" s="4">
        <f t="shared" si="140"/>
        <v>3.2106989929941641</v>
      </c>
      <c r="BV143" s="4" t="s">
        <v>59</v>
      </c>
      <c r="BW143" s="4" t="s">
        <v>59</v>
      </c>
      <c r="BX143">
        <f t="shared" si="141"/>
        <v>100</v>
      </c>
      <c r="BY143">
        <f t="shared" si="142"/>
        <v>100</v>
      </c>
      <c r="BZ143" t="s">
        <v>59</v>
      </c>
      <c r="CA143" t="s">
        <v>59</v>
      </c>
    </row>
    <row r="144" spans="1:79" x14ac:dyDescent="0.35">
      <c r="A144" s="5">
        <v>38930</v>
      </c>
      <c r="B144" s="18">
        <f>+'[1]Senda Inflación Total'!F628</f>
        <v>4.72</v>
      </c>
      <c r="C144" s="4">
        <f>+'[1]Senda Inflación Total'!D628</f>
        <v>60.96</v>
      </c>
      <c r="D144" s="10">
        <f>('[2]Ago-06'!$D$836/1000)</f>
        <v>56878.501560000004</v>
      </c>
      <c r="E144" s="10">
        <f>'[2]Ago-06'!$D$837/1000</f>
        <v>939.95278999999914</v>
      </c>
      <c r="F144" s="10">
        <f>'[2]Ago-06'!$D$848/1000</f>
        <v>22828.168150000001</v>
      </c>
      <c r="G144" s="10">
        <f>'[2]Ago-06'!$D$849/1000</f>
        <v>1037.2887700000001</v>
      </c>
      <c r="H144" s="10">
        <f>'[2]Ago-06'!$D$862/1000</f>
        <v>7996.1378600000007</v>
      </c>
      <c r="I144" s="10">
        <f>'[2]Ago-06'!$D$863/1000</f>
        <v>353.14672999999999</v>
      </c>
      <c r="J144" s="10">
        <f>'[2]Ago-06'!$D$874/1000</f>
        <v>1538.2724800000001</v>
      </c>
      <c r="K144" s="10">
        <f>'[2]Ago-06'!$D$875/1000</f>
        <v>81.723889999999898</v>
      </c>
      <c r="L144" s="71">
        <f>+H144+(Titularizaciones!C56/1000)</f>
        <v>9933.6809716199805</v>
      </c>
      <c r="M144" s="71">
        <f>+I144+((Titularizaciones!C56/1000)*Titularizaciones!M56)</f>
        <v>1046.79538172862</v>
      </c>
      <c r="N144" s="3">
        <f t="shared" si="143"/>
        <v>89241.080050000004</v>
      </c>
      <c r="O144" s="3">
        <f t="shared" si="144"/>
        <v>2412.1121799999992</v>
      </c>
      <c r="P144" s="74">
        <f t="shared" si="145"/>
        <v>91178.623161619995</v>
      </c>
      <c r="Q144" s="74">
        <f t="shared" si="146"/>
        <v>3105.7608317286195</v>
      </c>
      <c r="R144" s="74">
        <f t="shared" si="147"/>
        <v>89640.350681619981</v>
      </c>
      <c r="S144" s="74">
        <f t="shared" si="148"/>
        <v>3024.0369417286192</v>
      </c>
      <c r="T144" s="3">
        <v>407.21933999999999</v>
      </c>
      <c r="U144" s="3">
        <v>169.67086994000002</v>
      </c>
      <c r="V144" s="4">
        <f t="shared" ref="V144:V207" si="155">+D144/D132*100-100</f>
        <v>26.660708453516762</v>
      </c>
      <c r="W144" s="4">
        <f t="shared" ref="W144:W207" si="156">+E144/E132*100-100</f>
        <v>5.311670979060338</v>
      </c>
      <c r="X144" s="4">
        <f t="shared" ref="X144:X207" si="157">+F144/F132*100-100</f>
        <v>48.759281821204695</v>
      </c>
      <c r="Y144" s="4">
        <f t="shared" ref="Y144:Y207" si="158">+G144/G132*100-100</f>
        <v>55.040978911807116</v>
      </c>
      <c r="Z144" s="4">
        <f t="shared" ref="Z144:Z207" si="159">+H144/H132*100-100</f>
        <v>10.355371624029175</v>
      </c>
      <c r="AA144" s="4">
        <f t="shared" ref="AA144:AA207" si="160">+I144/I132*100-100</f>
        <v>-41.626563311805732</v>
      </c>
      <c r="AB144" s="4">
        <f t="shared" si="115"/>
        <v>36.326708907757876</v>
      </c>
      <c r="AC144" s="4">
        <f t="shared" si="116"/>
        <v>45.386010660421107</v>
      </c>
      <c r="AD144" s="4">
        <f t="shared" ref="AD144:AD207" si="161">+L144/L132*100-100</f>
        <v>-0.2583542577030471</v>
      </c>
      <c r="AE144" s="4">
        <f t="shared" ref="AE144:AE207" si="162">+M144/M132*100-100</f>
        <v>-24.778145210068047</v>
      </c>
      <c r="AF144" s="4">
        <f t="shared" ref="AF144:AF207" si="163">+N144/N132*100-100</f>
        <v>30.039595971562107</v>
      </c>
      <c r="AG144" s="4">
        <f t="shared" ref="AG144:AG207" si="164">+O144/O132*100-100</f>
        <v>8.5180239650101299</v>
      </c>
      <c r="AH144" s="4">
        <f t="shared" ref="AH144:AH207" si="165">+P144/P132*100-100</f>
        <v>27.80911723094394</v>
      </c>
      <c r="AI144" s="4">
        <f t="shared" ref="AI144:AI207" si="166">+Q144/Q132*100-100</f>
        <v>3.2017258701090441</v>
      </c>
      <c r="AJ144" s="4">
        <f t="shared" si="111"/>
        <v>27.672230284752743</v>
      </c>
      <c r="AK144" s="4">
        <f t="shared" si="112"/>
        <v>2.3987827103607344</v>
      </c>
      <c r="AL144" s="4"/>
      <c r="AM144" s="4"/>
      <c r="AN144" s="4">
        <f t="shared" si="117"/>
        <v>20.951784237506459</v>
      </c>
      <c r="AO144" s="4">
        <f t="shared" si="118"/>
        <v>0.56500284478642016</v>
      </c>
      <c r="AP144" s="4">
        <f t="shared" si="119"/>
        <v>42.054318011081648</v>
      </c>
      <c r="AQ144" s="4">
        <f t="shared" si="120"/>
        <v>48.052882841679832</v>
      </c>
      <c r="AR144" s="4">
        <f t="shared" si="121"/>
        <v>5.3813709167581862</v>
      </c>
      <c r="AS144" s="4">
        <f t="shared" si="122"/>
        <v>-44.257604384841223</v>
      </c>
      <c r="AT144" s="4">
        <f t="shared" si="123"/>
        <v>30.182113166308142</v>
      </c>
      <c r="AU144" s="4">
        <f t="shared" si="124"/>
        <v>38.833088865948326</v>
      </c>
      <c r="AV144" s="4">
        <f t="shared" si="125"/>
        <v>-4.7539670146132806</v>
      </c>
      <c r="AW144" s="4">
        <f t="shared" si="126"/>
        <v>-28.1685878629374</v>
      </c>
      <c r="AX144" s="4">
        <f t="shared" si="149"/>
        <v>24.178376596220531</v>
      </c>
      <c r="AY144" s="4">
        <f t="shared" si="150"/>
        <v>3.6268372469539116</v>
      </c>
      <c r="AZ144" s="4">
        <f t="shared" si="151"/>
        <v>22.0484312747746</v>
      </c>
      <c r="BA144" s="4">
        <f t="shared" si="152"/>
        <v>-1.449841606083794</v>
      </c>
      <c r="BB144" s="4">
        <f t="shared" si="113"/>
        <v>21.91771417566153</v>
      </c>
      <c r="BC144" s="4">
        <f t="shared" si="114"/>
        <v>-2.2165940504576582</v>
      </c>
      <c r="BD144" s="4"/>
      <c r="BE144" s="4"/>
      <c r="BF144" s="4">
        <f t="shared" si="127"/>
        <v>1.6525625046722823</v>
      </c>
      <c r="BG144" s="4">
        <f t="shared" si="128"/>
        <v>4.5438984117523251</v>
      </c>
      <c r="BH144" s="4">
        <f t="shared" si="129"/>
        <v>4.4164662513710082</v>
      </c>
      <c r="BI144" s="4">
        <f t="shared" si="154"/>
        <v>5.3127057177802399</v>
      </c>
      <c r="BJ144" s="4">
        <f t="shared" si="130"/>
        <v>10.537839746608141</v>
      </c>
      <c r="BK144" s="4">
        <f t="shared" si="131"/>
        <v>2.7029168390258618</v>
      </c>
      <c r="BL144" s="4">
        <f t="shared" si="132"/>
        <v>3.4062379141473302</v>
      </c>
      <c r="BM144" s="4">
        <f t="shared" si="153"/>
        <v>3.3735219895214814</v>
      </c>
      <c r="BN144" s="4">
        <f t="shared" si="133"/>
        <v>63.735783484615062</v>
      </c>
      <c r="BO144" s="4">
        <f t="shared" si="134"/>
        <v>38.968037962479819</v>
      </c>
      <c r="BP144" s="4">
        <f t="shared" si="135"/>
        <v>25.580336025975743</v>
      </c>
      <c r="BQ144" s="4">
        <f t="shared" si="136"/>
        <v>43.00333867556693</v>
      </c>
      <c r="BR144" s="4">
        <f t="shared" si="137"/>
        <v>8.9601536148149759</v>
      </c>
      <c r="BS144" s="4">
        <f t="shared" si="138"/>
        <v>14.64055995936309</v>
      </c>
      <c r="BT144" s="4">
        <f t="shared" si="139"/>
        <v>1.72372687459423</v>
      </c>
      <c r="BU144" s="4">
        <f t="shared" si="140"/>
        <v>3.3880634025901699</v>
      </c>
      <c r="BV144" s="4" t="s">
        <v>59</v>
      </c>
      <c r="BW144" s="4" t="s">
        <v>59</v>
      </c>
      <c r="BX144">
        <f t="shared" si="141"/>
        <v>100</v>
      </c>
      <c r="BY144">
        <f t="shared" si="142"/>
        <v>100</v>
      </c>
      <c r="BZ144" t="s">
        <v>59</v>
      </c>
      <c r="CA144" t="s">
        <v>59</v>
      </c>
    </row>
    <row r="145" spans="1:79" x14ac:dyDescent="0.35">
      <c r="A145" s="5">
        <v>38961</v>
      </c>
      <c r="B145" s="18">
        <f>+'[1]Senda Inflación Total'!F629</f>
        <v>4.58</v>
      </c>
      <c r="C145" s="4">
        <f>+'[1]Senda Inflación Total'!D629</f>
        <v>61.14</v>
      </c>
      <c r="D145" s="10">
        <f>('[2]Sep-06'!$D$836/1000)</f>
        <v>58022.288590000018</v>
      </c>
      <c r="E145" s="10">
        <f>'[2]Sep-06'!$D$837/1000</f>
        <v>1015.2741300000101</v>
      </c>
      <c r="F145" s="10">
        <f>'[2]Sep-06'!$D$848/1000</f>
        <v>23793.424309999999</v>
      </c>
      <c r="G145" s="10">
        <f>'[2]Sep-06'!$D$849/1000</f>
        <v>1067.78423</v>
      </c>
      <c r="H145" s="10">
        <f>'[2]Sep-06'!$D$862/1000</f>
        <v>8265.1903899999998</v>
      </c>
      <c r="I145" s="10">
        <f>'[2]Sep-06'!$D$863/1000</f>
        <v>344.72204999999997</v>
      </c>
      <c r="J145" s="10">
        <f>'[2]Sep-06'!$D$874/1000</f>
        <v>1584.4497200000001</v>
      </c>
      <c r="K145" s="10">
        <f>'[2]Sep-06'!$D$875/1000</f>
        <v>85.444519999999997</v>
      </c>
      <c r="L145" s="71">
        <f>+H145+(Titularizaciones!C57/1000)</f>
        <v>10087.551300687559</v>
      </c>
      <c r="M145" s="71">
        <f>+I145+((Titularizaciones!C57/1000)*Titularizaciones!M57)</f>
        <v>1017.9158790765305</v>
      </c>
      <c r="N145" s="3">
        <f t="shared" si="143"/>
        <v>91665.353010000021</v>
      </c>
      <c r="O145" s="3">
        <f t="shared" si="144"/>
        <v>2513.2249300000099</v>
      </c>
      <c r="P145" s="74">
        <f t="shared" si="145"/>
        <v>93487.713920687587</v>
      </c>
      <c r="Q145" s="74">
        <f t="shared" si="146"/>
        <v>3186.4187590765409</v>
      </c>
      <c r="R145" s="74">
        <f t="shared" si="147"/>
        <v>91903.264200687569</v>
      </c>
      <c r="S145" s="74">
        <f t="shared" si="148"/>
        <v>3100.9742390765405</v>
      </c>
      <c r="T145" s="3">
        <v>463.19335000000001</v>
      </c>
      <c r="U145" s="3">
        <v>191.36334592</v>
      </c>
      <c r="V145" s="4">
        <f t="shared" si="155"/>
        <v>27.301549177683128</v>
      </c>
      <c r="W145" s="4">
        <f t="shared" si="156"/>
        <v>15.396469203157451</v>
      </c>
      <c r="X145" s="4">
        <f t="shared" si="157"/>
        <v>49.761873646256475</v>
      </c>
      <c r="Y145" s="4">
        <f t="shared" si="158"/>
        <v>58.37854844643374</v>
      </c>
      <c r="Z145" s="4">
        <f t="shared" si="159"/>
        <v>21.156173517712844</v>
      </c>
      <c r="AA145" s="4">
        <f t="shared" si="160"/>
        <v>-39.062277762569373</v>
      </c>
      <c r="AB145" s="4">
        <f t="shared" si="115"/>
        <v>35.687119841887863</v>
      </c>
      <c r="AC145" s="4">
        <f t="shared" si="116"/>
        <v>47.824845820648477</v>
      </c>
      <c r="AD145" s="4">
        <f t="shared" si="161"/>
        <v>1.9926244758097198</v>
      </c>
      <c r="AE145" s="4">
        <f t="shared" si="162"/>
        <v>-23.354772942691</v>
      </c>
      <c r="AF145" s="4">
        <f t="shared" si="163"/>
        <v>31.976569906005153</v>
      </c>
      <c r="AG145" s="4">
        <f t="shared" si="164"/>
        <v>15.417471535423658</v>
      </c>
      <c r="AH145" s="4">
        <f t="shared" si="165"/>
        <v>28.905333075389848</v>
      </c>
      <c r="AI145" s="4">
        <f t="shared" si="166"/>
        <v>8.3852652259996319</v>
      </c>
      <c r="AJ145" s="4">
        <f t="shared" ref="AJ145:AJ208" si="167">+R145/R133*100-100</f>
        <v>28.794351764742686</v>
      </c>
      <c r="AK145" s="4">
        <f t="shared" ref="AK145:AK208" si="168">+S145/S133*100-100</f>
        <v>7.594294968300531</v>
      </c>
      <c r="AL145" s="4"/>
      <c r="AM145" s="4"/>
      <c r="AN145" s="4">
        <f t="shared" si="117"/>
        <v>21.726476551618973</v>
      </c>
      <c r="AO145" s="4">
        <f t="shared" si="118"/>
        <v>10.3427703223919</v>
      </c>
      <c r="AP145" s="4">
        <f t="shared" si="119"/>
        <v>43.203168527688348</v>
      </c>
      <c r="AQ145" s="4">
        <f t="shared" si="120"/>
        <v>51.442482737075665</v>
      </c>
      <c r="AR145" s="4">
        <f t="shared" si="121"/>
        <v>15.850232853043437</v>
      </c>
      <c r="AS145" s="4">
        <f t="shared" si="122"/>
        <v>-41.730998051797073</v>
      </c>
      <c r="AT145" s="4">
        <f t="shared" si="123"/>
        <v>29.744807651451367</v>
      </c>
      <c r="AU145" s="4">
        <f t="shared" si="124"/>
        <v>41.350971333570925</v>
      </c>
      <c r="AV145" s="4">
        <f t="shared" si="125"/>
        <v>-2.4740634195737954</v>
      </c>
      <c r="AW145" s="4">
        <f t="shared" si="126"/>
        <v>-26.711391224604128</v>
      </c>
      <c r="AX145" s="4">
        <f t="shared" si="149"/>
        <v>26.196758372542689</v>
      </c>
      <c r="AY145" s="4">
        <f t="shared" si="150"/>
        <v>10.362852873803448</v>
      </c>
      <c r="AZ145" s="4">
        <f t="shared" si="151"/>
        <v>23.260023977232592</v>
      </c>
      <c r="BA145" s="4">
        <f t="shared" si="152"/>
        <v>3.6386165863450088</v>
      </c>
      <c r="BB145" s="4">
        <f t="shared" ref="BB145:BB208" si="169">+(1+AJ145/100)/(1+$B145/100)*100-100</f>
        <v>23.153903007021114</v>
      </c>
      <c r="BC145" s="4">
        <f t="shared" ref="BC145:BC208" si="170">+(1+AK145/100)/(1+$B145/100)*100-100</f>
        <v>2.882286257697956</v>
      </c>
      <c r="BD145" s="4"/>
      <c r="BE145" s="4"/>
      <c r="BF145" s="4">
        <f t="shared" si="127"/>
        <v>1.7498002141456204</v>
      </c>
      <c r="BG145" s="4">
        <f t="shared" si="128"/>
        <v>4.4877282735265105</v>
      </c>
      <c r="BH145" s="4">
        <f t="shared" si="129"/>
        <v>4.1707696221623269</v>
      </c>
      <c r="BI145" s="4">
        <f t="shared" si="154"/>
        <v>5.3926936854771252</v>
      </c>
      <c r="BJ145" s="4">
        <f t="shared" si="130"/>
        <v>10.090812415567592</v>
      </c>
      <c r="BK145" s="4">
        <f t="shared" si="131"/>
        <v>2.7417392149527151</v>
      </c>
      <c r="BL145" s="4">
        <f t="shared" si="132"/>
        <v>3.4083823696660409</v>
      </c>
      <c r="BM145" s="4">
        <f t="shared" si="153"/>
        <v>3.3741720340911905</v>
      </c>
      <c r="BN145" s="4">
        <f t="shared" si="133"/>
        <v>63.297949208432335</v>
      </c>
      <c r="BO145" s="4">
        <f t="shared" si="134"/>
        <v>40.397264800329914</v>
      </c>
      <c r="BP145" s="4">
        <f t="shared" si="135"/>
        <v>25.956834865845451</v>
      </c>
      <c r="BQ145" s="4">
        <f t="shared" si="136"/>
        <v>42.48661618998009</v>
      </c>
      <c r="BR145" s="4">
        <f t="shared" si="137"/>
        <v>9.0167005510777098</v>
      </c>
      <c r="BS145" s="4">
        <f t="shared" si="138"/>
        <v>13.716323035200778</v>
      </c>
      <c r="BT145" s="4">
        <f t="shared" si="139"/>
        <v>1.7285153746444941</v>
      </c>
      <c r="BU145" s="4">
        <f t="shared" si="140"/>
        <v>3.3997959744892259</v>
      </c>
      <c r="BV145" s="4" t="s">
        <v>59</v>
      </c>
      <c r="BW145" s="4" t="s">
        <v>59</v>
      </c>
      <c r="BX145">
        <f t="shared" si="141"/>
        <v>100</v>
      </c>
      <c r="BY145">
        <f t="shared" si="142"/>
        <v>100</v>
      </c>
      <c r="BZ145" t="s">
        <v>59</v>
      </c>
      <c r="CA145" t="s">
        <v>59</v>
      </c>
    </row>
    <row r="146" spans="1:79" x14ac:dyDescent="0.35">
      <c r="A146" s="5">
        <v>38991</v>
      </c>
      <c r="B146" s="18">
        <f>+'[1]Senda Inflación Total'!F630</f>
        <v>4.1900000000000004</v>
      </c>
      <c r="C146" s="4">
        <f>+'[1]Senda Inflación Total'!D630</f>
        <v>61.05</v>
      </c>
      <c r="D146" s="10">
        <f>('[2]Oct-06'!$D$836/1000)</f>
        <v>59483.471739999994</v>
      </c>
      <c r="E146" s="10">
        <f>'[2]Oct-06'!$D$837/1000</f>
        <v>1014.4124399999999</v>
      </c>
      <c r="F146" s="10">
        <f>'[2]Oct-06'!$D$848/1000</f>
        <v>24543.334300000002</v>
      </c>
      <c r="G146" s="10">
        <f>'[2]Oct-06'!$D$849/1000</f>
        <v>1160.3310100000001</v>
      </c>
      <c r="H146" s="10">
        <f>'[2]Oct-06'!$D$862/1000</f>
        <v>7722.4085600000017</v>
      </c>
      <c r="I146" s="10">
        <f>'[2]Oct-06'!$D$863/1000</f>
        <v>342.07958000000002</v>
      </c>
      <c r="J146" s="10">
        <f>'[2]Oct-06'!$D$874/1000</f>
        <v>1626.78864</v>
      </c>
      <c r="K146" s="10">
        <f>'[2]Oct-06'!$D$875/1000</f>
        <v>85.493030000000005</v>
      </c>
      <c r="L146" s="71">
        <f>+H146+(Titularizaciones!C58/1000)</f>
        <v>10239.800004807252</v>
      </c>
      <c r="M146" s="71">
        <f>+I146+((Titularizaciones!C58/1000)*Titularizaciones!M58)</f>
        <v>995.00892126489975</v>
      </c>
      <c r="N146" s="3">
        <f t="shared" si="143"/>
        <v>93376.003239999991</v>
      </c>
      <c r="O146" s="3">
        <f t="shared" si="144"/>
        <v>2602.3160600000001</v>
      </c>
      <c r="P146" s="74">
        <f t="shared" si="145"/>
        <v>95893.394684807252</v>
      </c>
      <c r="Q146" s="74">
        <f t="shared" si="146"/>
        <v>3255.2454012649</v>
      </c>
      <c r="R146" s="74">
        <f t="shared" si="147"/>
        <v>94266.606044807253</v>
      </c>
      <c r="S146" s="74">
        <f t="shared" si="148"/>
        <v>3169.7523712648999</v>
      </c>
      <c r="T146" s="3">
        <v>507.29415</v>
      </c>
      <c r="U146" s="3">
        <v>209.26521394999997</v>
      </c>
      <c r="V146" s="4">
        <f t="shared" si="155"/>
        <v>28.744258934489778</v>
      </c>
      <c r="W146" s="4">
        <f t="shared" si="156"/>
        <v>12.813931860397815</v>
      </c>
      <c r="X146" s="4">
        <f t="shared" si="157"/>
        <v>50.281314915318234</v>
      </c>
      <c r="Y146" s="4">
        <f t="shared" si="158"/>
        <v>54.176985107177643</v>
      </c>
      <c r="Z146" s="4">
        <f t="shared" si="159"/>
        <v>12.95319998712678</v>
      </c>
      <c r="AA146" s="4">
        <f t="shared" si="160"/>
        <v>-38.372923932173308</v>
      </c>
      <c r="AB146" s="4">
        <f t="shared" si="115"/>
        <v>39.028600351840197</v>
      </c>
      <c r="AC146" s="4">
        <f t="shared" si="116"/>
        <v>53.036391082639057</v>
      </c>
      <c r="AD146" s="4">
        <f t="shared" si="161"/>
        <v>4.1249423737427833</v>
      </c>
      <c r="AE146" s="4">
        <f t="shared" si="162"/>
        <v>-23.267285670135607</v>
      </c>
      <c r="AF146" s="4">
        <f t="shared" si="163"/>
        <v>32.370609383205021</v>
      </c>
      <c r="AG146" s="4">
        <f t="shared" si="164"/>
        <v>15.007699276667338</v>
      </c>
      <c r="AH146" s="4">
        <f t="shared" si="165"/>
        <v>30.398603495461515</v>
      </c>
      <c r="AI146" s="4">
        <f t="shared" si="166"/>
        <v>8.3502544928542051</v>
      </c>
      <c r="AJ146" s="4">
        <f t="shared" si="167"/>
        <v>30.259067032493476</v>
      </c>
      <c r="AK146" s="4">
        <f t="shared" si="168"/>
        <v>7.5035995017924222</v>
      </c>
      <c r="AL146" s="4"/>
      <c r="AM146" s="4"/>
      <c r="AN146" s="4">
        <f t="shared" si="117"/>
        <v>23.566809611757151</v>
      </c>
      <c r="AO146" s="4">
        <f t="shared" si="118"/>
        <v>8.2771205109874302</v>
      </c>
      <c r="AP146" s="4">
        <f t="shared" si="119"/>
        <v>44.237753062019635</v>
      </c>
      <c r="AQ146" s="4">
        <f t="shared" si="120"/>
        <v>47.976758908894936</v>
      </c>
      <c r="AR146" s="4">
        <f t="shared" si="121"/>
        <v>8.4107879711361733</v>
      </c>
      <c r="AS146" s="4">
        <f t="shared" si="122"/>
        <v>-40.851256293476645</v>
      </c>
      <c r="AT146" s="4">
        <f t="shared" si="123"/>
        <v>33.437566322910243</v>
      </c>
      <c r="AU146" s="4">
        <f t="shared" si="124"/>
        <v>46.882033863748006</v>
      </c>
      <c r="AV146" s="4">
        <f t="shared" si="125"/>
        <v>-6.2441334348022792E-2</v>
      </c>
      <c r="AW146" s="4">
        <f t="shared" si="126"/>
        <v>-26.353091150912377</v>
      </c>
      <c r="AX146" s="4">
        <f t="shared" si="149"/>
        <v>27.047326406761712</v>
      </c>
      <c r="AY146" s="4">
        <f t="shared" si="150"/>
        <v>10.382665588508814</v>
      </c>
      <c r="AZ146" s="4">
        <f t="shared" si="151"/>
        <v>25.154624719705822</v>
      </c>
      <c r="BA146" s="4">
        <f t="shared" si="152"/>
        <v>3.9929498923641376</v>
      </c>
      <c r="BB146" s="4">
        <f t="shared" si="169"/>
        <v>25.020699714457706</v>
      </c>
      <c r="BC146" s="4">
        <f t="shared" si="170"/>
        <v>3.1803431248607552</v>
      </c>
      <c r="BD146" s="4"/>
      <c r="BE146" s="4"/>
      <c r="BF146" s="4">
        <f t="shared" si="127"/>
        <v>1.7053685844598283</v>
      </c>
      <c r="BG146" s="4">
        <f t="shared" si="128"/>
        <v>4.727682864181987</v>
      </c>
      <c r="BH146" s="4">
        <f t="shared" si="129"/>
        <v>4.4297006217966794</v>
      </c>
      <c r="BI146" s="4">
        <f t="shared" si="154"/>
        <v>5.255324994155357</v>
      </c>
      <c r="BJ146" s="4">
        <f t="shared" si="130"/>
        <v>9.7170737787630195</v>
      </c>
      <c r="BK146" s="4">
        <f t="shared" si="131"/>
        <v>2.7869216604949223</v>
      </c>
      <c r="BL146" s="4">
        <f t="shared" si="132"/>
        <v>3.3946502905279257</v>
      </c>
      <c r="BM146" s="4">
        <f t="shared" si="153"/>
        <v>3.3625400385776465</v>
      </c>
      <c r="BN146" s="4">
        <f t="shared" si="133"/>
        <v>63.703167490594339</v>
      </c>
      <c r="BO146" s="4">
        <f t="shared" si="134"/>
        <v>38.981138978176226</v>
      </c>
      <c r="BP146" s="4">
        <f t="shared" si="135"/>
        <v>26.284412963057985</v>
      </c>
      <c r="BQ146" s="4">
        <f t="shared" si="136"/>
        <v>44.588396768377173</v>
      </c>
      <c r="BR146" s="4">
        <f t="shared" si="137"/>
        <v>8.270228208581015</v>
      </c>
      <c r="BS146" s="4">
        <f t="shared" si="138"/>
        <v>13.145197282454616</v>
      </c>
      <c r="BT146" s="4">
        <f t="shared" si="139"/>
        <v>1.7421913377666645</v>
      </c>
      <c r="BU146" s="4">
        <f t="shared" si="140"/>
        <v>3.2852669709919859</v>
      </c>
      <c r="BV146" s="4" t="s">
        <v>59</v>
      </c>
      <c r="BW146" s="4" t="s">
        <v>59</v>
      </c>
      <c r="BX146">
        <f t="shared" si="141"/>
        <v>100</v>
      </c>
      <c r="BY146">
        <f t="shared" si="142"/>
        <v>100</v>
      </c>
      <c r="BZ146" t="s">
        <v>59</v>
      </c>
      <c r="CA146" t="s">
        <v>59</v>
      </c>
    </row>
    <row r="147" spans="1:79" x14ac:dyDescent="0.35">
      <c r="A147" s="5">
        <v>39022</v>
      </c>
      <c r="B147" s="18">
        <f>+'[1]Senda Inflación Total'!F631</f>
        <v>4.3099999999999996</v>
      </c>
      <c r="C147" s="4">
        <f>+'[1]Senda Inflación Total'!D631</f>
        <v>61.19</v>
      </c>
      <c r="D147" s="10">
        <f>('[2]Nov-06'!$D$836/1000)</f>
        <v>61300.884709999998</v>
      </c>
      <c r="E147" s="10">
        <f>'[2]Nov-06'!$D$837/1000</f>
        <v>970.58968999999763</v>
      </c>
      <c r="F147" s="10">
        <f>'[2]Nov-06'!$D$848/1000</f>
        <v>25397.244630000001</v>
      </c>
      <c r="G147" s="10">
        <f>'[2]Nov-06'!$D$849/1000</f>
        <v>1214.5741799999998</v>
      </c>
      <c r="H147" s="10">
        <f>'[2]Nov-06'!$D$862/1000</f>
        <v>7670.0338300000012</v>
      </c>
      <c r="I147" s="10">
        <f>'[2]Nov-06'!$D$863/1000</f>
        <v>340.59040999999996</v>
      </c>
      <c r="J147" s="10">
        <f>'[2]Nov-06'!$D$874/1000</f>
        <v>1653.904</v>
      </c>
      <c r="K147" s="10">
        <f>'[2]Nov-06'!$D$875/1000</f>
        <v>87.212110000000109</v>
      </c>
      <c r="L147" s="71">
        <f>+H147+(Titularizaciones!C59/1000)</f>
        <v>10294.380792230231</v>
      </c>
      <c r="M147" s="71">
        <f>+I147+((Titularizaciones!C59/1000)*Titularizaciones!M59)</f>
        <v>911.83053025296044</v>
      </c>
      <c r="N147" s="3">
        <f t="shared" si="143"/>
        <v>96022.067169999995</v>
      </c>
      <c r="O147" s="3">
        <f t="shared" si="144"/>
        <v>2612.9663899999973</v>
      </c>
      <c r="P147" s="74">
        <f t="shared" si="145"/>
        <v>98646.414132230231</v>
      </c>
      <c r="Q147" s="74">
        <f t="shared" si="146"/>
        <v>3184.2065102529582</v>
      </c>
      <c r="R147" s="74">
        <f t="shared" si="147"/>
        <v>96992.510132230236</v>
      </c>
      <c r="S147" s="74">
        <f t="shared" si="148"/>
        <v>3096.9944002529583</v>
      </c>
      <c r="T147" s="3">
        <v>565.54522999999995</v>
      </c>
      <c r="U147" s="3">
        <v>241.75680950000003</v>
      </c>
      <c r="V147" s="4">
        <f t="shared" si="155"/>
        <v>31.082991189763675</v>
      </c>
      <c r="W147" s="4">
        <f t="shared" si="156"/>
        <v>10.071891453581074</v>
      </c>
      <c r="X147" s="4">
        <f t="shared" si="157"/>
        <v>50.164896727459478</v>
      </c>
      <c r="Y147" s="4">
        <f t="shared" si="158"/>
        <v>61.631316505744365</v>
      </c>
      <c r="Z147" s="4">
        <f t="shared" si="159"/>
        <v>11.746949371273388</v>
      </c>
      <c r="AA147" s="4">
        <f t="shared" si="160"/>
        <v>-35.743347022938906</v>
      </c>
      <c r="AB147" s="4">
        <f t="shared" si="115"/>
        <v>33.904991322995357</v>
      </c>
      <c r="AC147" s="4">
        <f t="shared" si="116"/>
        <v>51.038348368683501</v>
      </c>
      <c r="AD147" s="4">
        <f t="shared" si="161"/>
        <v>5.0989126636915358</v>
      </c>
      <c r="AE147" s="4">
        <f t="shared" si="162"/>
        <v>-27.367648854163775</v>
      </c>
      <c r="AF147" s="4">
        <f t="shared" si="163"/>
        <v>33.778825543404764</v>
      </c>
      <c r="AG147" s="4">
        <f t="shared" si="164"/>
        <v>17.647457766923139</v>
      </c>
      <c r="AH147" s="4">
        <f t="shared" si="165"/>
        <v>32.042773662639917</v>
      </c>
      <c r="AI147" s="4">
        <f t="shared" si="166"/>
        <v>8.0720965551489172</v>
      </c>
      <c r="AJ147" s="4">
        <f t="shared" si="167"/>
        <v>32.011468393938316</v>
      </c>
      <c r="AK147" s="4">
        <f t="shared" si="168"/>
        <v>7.2132313652887063</v>
      </c>
      <c r="AL147" s="4"/>
      <c r="AM147" s="4"/>
      <c r="AN147" s="4">
        <f t="shared" si="117"/>
        <v>25.666754088547307</v>
      </c>
      <c r="AO147" s="4">
        <f t="shared" si="118"/>
        <v>5.5238150259621079</v>
      </c>
      <c r="AP147" s="4">
        <f t="shared" si="119"/>
        <v>43.960211607189621</v>
      </c>
      <c r="AQ147" s="4">
        <f t="shared" si="120"/>
        <v>54.952848725668076</v>
      </c>
      <c r="AR147" s="4">
        <f t="shared" si="121"/>
        <v>7.129660982909968</v>
      </c>
      <c r="AS147" s="4">
        <f t="shared" si="122"/>
        <v>-38.398376975303329</v>
      </c>
      <c r="AT147" s="4">
        <f t="shared" si="123"/>
        <v>28.372151589488425</v>
      </c>
      <c r="AU147" s="4">
        <f t="shared" si="124"/>
        <v>44.797572973524609</v>
      </c>
      <c r="AV147" s="4">
        <f t="shared" si="125"/>
        <v>0.75631546706121355</v>
      </c>
      <c r="AW147" s="4">
        <f t="shared" si="126"/>
        <v>-30.368755492439618</v>
      </c>
      <c r="AX147" s="4">
        <f t="shared" si="149"/>
        <v>28.251198872020666</v>
      </c>
      <c r="AY147" s="4">
        <f t="shared" si="150"/>
        <v>12.786365417431838</v>
      </c>
      <c r="AZ147" s="4">
        <f t="shared" si="151"/>
        <v>26.586879170395861</v>
      </c>
      <c r="BA147" s="4">
        <f t="shared" si="152"/>
        <v>3.6066499426219139</v>
      </c>
      <c r="BB147" s="4">
        <f t="shared" si="169"/>
        <v>26.55686740862653</v>
      </c>
      <c r="BC147" s="4">
        <f t="shared" si="170"/>
        <v>2.7832723279538953</v>
      </c>
      <c r="BD147" s="4"/>
      <c r="BE147" s="4"/>
      <c r="BF147" s="4">
        <f t="shared" si="127"/>
        <v>1.5833208518794273</v>
      </c>
      <c r="BG147" s="4">
        <f t="shared" si="128"/>
        <v>4.7823068907455726</v>
      </c>
      <c r="BH147" s="4">
        <f t="shared" si="129"/>
        <v>4.4405333476866797</v>
      </c>
      <c r="BI147" s="4">
        <f t="shared" si="154"/>
        <v>5.2731059360156403</v>
      </c>
      <c r="BJ147" s="4">
        <f t="shared" si="130"/>
        <v>8.8575558710745579</v>
      </c>
      <c r="BK147" s="4">
        <f t="shared" si="131"/>
        <v>2.7212144739333017</v>
      </c>
      <c r="BL147" s="4">
        <f t="shared" si="132"/>
        <v>3.2278988935012882</v>
      </c>
      <c r="BM147" s="4">
        <f t="shared" si="153"/>
        <v>3.1930242820098318</v>
      </c>
      <c r="BN147" s="4">
        <f t="shared" si="133"/>
        <v>63.840413476488997</v>
      </c>
      <c r="BO147" s="4">
        <f t="shared" si="134"/>
        <v>37.14512722836816</v>
      </c>
      <c r="BP147" s="4">
        <f t="shared" si="135"/>
        <v>26.449383332933309</v>
      </c>
      <c r="BQ147" s="4">
        <f t="shared" si="136"/>
        <v>46.482579517603405</v>
      </c>
      <c r="BR147" s="4">
        <f t="shared" si="137"/>
        <v>7.9877824504868977</v>
      </c>
      <c r="BS147" s="4">
        <f t="shared" si="138"/>
        <v>13.03462651886618</v>
      </c>
      <c r="BT147" s="4">
        <f t="shared" si="139"/>
        <v>1.7224207400908009</v>
      </c>
      <c r="BU147" s="4">
        <f t="shared" si="140"/>
        <v>3.3376667351622613</v>
      </c>
      <c r="BV147" s="4" t="s">
        <v>59</v>
      </c>
      <c r="BW147" s="4" t="s">
        <v>59</v>
      </c>
      <c r="BX147">
        <f t="shared" si="141"/>
        <v>100</v>
      </c>
      <c r="BY147">
        <f t="shared" si="142"/>
        <v>100</v>
      </c>
      <c r="BZ147" t="s">
        <v>59</v>
      </c>
      <c r="CA147" t="s">
        <v>59</v>
      </c>
    </row>
    <row r="148" spans="1:79" x14ac:dyDescent="0.35">
      <c r="A148" s="5">
        <v>39052</v>
      </c>
      <c r="B148" s="18">
        <f>+'[1]Senda Inflación Total'!F632</f>
        <v>4.4800000000000004</v>
      </c>
      <c r="C148" s="4">
        <f>+'[1]Senda Inflación Total'!D632</f>
        <v>61.33</v>
      </c>
      <c r="D148" s="10">
        <f>('[2]Dic-06'!$D$836/1000)</f>
        <v>62336.638349999994</v>
      </c>
      <c r="E148" s="10">
        <f>'[2]Dic-06'!$D$837/1000</f>
        <v>934.1960300000012</v>
      </c>
      <c r="F148" s="10">
        <f>'[2]Dic-06'!$D$848/1000</f>
        <v>26299.944860000003</v>
      </c>
      <c r="G148" s="10">
        <f>'[2]Dic-06'!$D$849/1000</f>
        <v>1186.16425</v>
      </c>
      <c r="H148" s="10">
        <f>'[2]Dic-06'!$D$862/1000</f>
        <v>7537.0381799999996</v>
      </c>
      <c r="I148" s="10">
        <f>'[2]Dic-06'!$D$863/1000</f>
        <v>336.17551000000003</v>
      </c>
      <c r="J148" s="10">
        <f>'[2]Dic-06'!$D$874/1000</f>
        <v>1676.8580099999999</v>
      </c>
      <c r="K148" s="10">
        <f>'[2]Dic-06'!$D$875/1000</f>
        <v>90.090630000000118</v>
      </c>
      <c r="L148" s="71">
        <f>+H148+(Titularizaciones!C60/1000)</f>
        <v>10425.238177537909</v>
      </c>
      <c r="M148" s="71">
        <f>+I148+((Titularizaciones!C60/1000)*Titularizaciones!M60)</f>
        <v>888.5463941500401</v>
      </c>
      <c r="N148" s="3">
        <f t="shared" si="143"/>
        <v>97850.479399999997</v>
      </c>
      <c r="O148" s="3">
        <f t="shared" si="144"/>
        <v>2546.6264200000014</v>
      </c>
      <c r="P148" s="74">
        <f t="shared" si="145"/>
        <v>100738.6793975379</v>
      </c>
      <c r="Q148" s="74">
        <f t="shared" si="146"/>
        <v>3098.9973041500416</v>
      </c>
      <c r="R148" s="74">
        <f t="shared" si="147"/>
        <v>99061.821387537901</v>
      </c>
      <c r="S148" s="74">
        <f t="shared" si="148"/>
        <v>3008.9066741500415</v>
      </c>
      <c r="T148" s="3">
        <v>617.39867000000004</v>
      </c>
      <c r="U148" s="3">
        <v>263.24985349999997</v>
      </c>
      <c r="V148" s="4">
        <f t="shared" si="155"/>
        <v>30.385644139576357</v>
      </c>
      <c r="W148" s="4">
        <f t="shared" si="156"/>
        <v>21.543313383682047</v>
      </c>
      <c r="X148" s="4">
        <f t="shared" si="157"/>
        <v>49.572702537372805</v>
      </c>
      <c r="Y148" s="4">
        <f t="shared" si="158"/>
        <v>72.516440314552455</v>
      </c>
      <c r="Z148" s="4">
        <f t="shared" si="159"/>
        <v>10.804149773597189</v>
      </c>
      <c r="AA148" s="4">
        <f t="shared" si="160"/>
        <v>-17.12084808559851</v>
      </c>
      <c r="AB148" s="4">
        <f t="shared" si="115"/>
        <v>33.742220660106995</v>
      </c>
      <c r="AC148" s="4">
        <f t="shared" si="116"/>
        <v>57.561261152858918</v>
      </c>
      <c r="AD148" s="4">
        <f t="shared" si="161"/>
        <v>6.7586040251081556</v>
      </c>
      <c r="AE148" s="4">
        <f t="shared" si="162"/>
        <v>-27.073770841124272</v>
      </c>
      <c r="AF148" s="4">
        <f t="shared" si="163"/>
        <v>33.222807931033742</v>
      </c>
      <c r="AG148" s="4">
        <f t="shared" si="164"/>
        <v>32.707499540562395</v>
      </c>
      <c r="AH148" s="4">
        <f t="shared" si="165"/>
        <v>31.836441178065286</v>
      </c>
      <c r="AI148" s="4">
        <f t="shared" si="166"/>
        <v>13.442675066266446</v>
      </c>
      <c r="AJ148" s="4">
        <f t="shared" si="167"/>
        <v>31.804648667394019</v>
      </c>
      <c r="AK148" s="4">
        <f t="shared" si="168"/>
        <v>12.499497147081698</v>
      </c>
      <c r="AL148" s="4">
        <f>+T148/T136*100-100</f>
        <v>210.89900765898892</v>
      </c>
      <c r="AM148" s="4">
        <f>+U148/U136*100-100</f>
        <v>307.67051623807839</v>
      </c>
      <c r="AN148" s="4">
        <f t="shared" si="117"/>
        <v>24.794835508782896</v>
      </c>
      <c r="AO148" s="4">
        <f t="shared" si="118"/>
        <v>16.331655229404717</v>
      </c>
      <c r="AP148" s="4">
        <f t="shared" si="119"/>
        <v>43.159171647562033</v>
      </c>
      <c r="AQ148" s="4">
        <f t="shared" si="120"/>
        <v>65.119104435827381</v>
      </c>
      <c r="AR148" s="4">
        <f t="shared" si="121"/>
        <v>6.0529764295531976</v>
      </c>
      <c r="AS148" s="4">
        <f t="shared" si="122"/>
        <v>-20.674624890503921</v>
      </c>
      <c r="AT148" s="4">
        <f t="shared" si="123"/>
        <v>28.007485317866553</v>
      </c>
      <c r="AU148" s="4">
        <f t="shared" si="124"/>
        <v>50.805188699137545</v>
      </c>
      <c r="AV148" s="4">
        <f t="shared" si="125"/>
        <v>2.1808997177528369</v>
      </c>
      <c r="AW148" s="4">
        <f t="shared" si="126"/>
        <v>-30.200776073051557</v>
      </c>
      <c r="AX148" s="4">
        <f t="shared" si="149"/>
        <v>27.510344497543798</v>
      </c>
      <c r="AY148" s="4">
        <f t="shared" si="150"/>
        <v>27.017132025806291</v>
      </c>
      <c r="AZ148" s="4">
        <f t="shared" si="151"/>
        <v>26.183423792175802</v>
      </c>
      <c r="BA148" s="4">
        <f t="shared" si="152"/>
        <v>8.5783643436700316</v>
      </c>
      <c r="BB148" s="4">
        <f t="shared" si="169"/>
        <v>26.152994513202543</v>
      </c>
      <c r="BC148" s="4">
        <f t="shared" si="170"/>
        <v>7.6756289692589093</v>
      </c>
      <c r="BD148" s="4">
        <f t="shared" ref="BD148" si="171">+(1+AL148/100)/(1+$B148/100)*100-100</f>
        <v>197.56796292016554</v>
      </c>
      <c r="BE148" s="4">
        <f t="shared" ref="BE148" si="172">+(1+AM148/100)/(1+$B148/100)*100-100</f>
        <v>290.19000405635376</v>
      </c>
      <c r="BF148" s="4">
        <f t="shared" si="127"/>
        <v>1.4986307486694963</v>
      </c>
      <c r="BG148" s="4">
        <f t="shared" si="128"/>
        <v>4.5101396839962806</v>
      </c>
      <c r="BH148" s="4">
        <f t="shared" si="129"/>
        <v>4.4603132155023797</v>
      </c>
      <c r="BI148" s="4">
        <f t="shared" si="154"/>
        <v>5.3725854820588008</v>
      </c>
      <c r="BJ148" s="4">
        <f t="shared" si="130"/>
        <v>8.5230320786770264</v>
      </c>
      <c r="BK148" s="4">
        <f t="shared" si="131"/>
        <v>2.6025691806677052</v>
      </c>
      <c r="BL148" s="4">
        <f t="shared" si="132"/>
        <v>3.0762735055526078</v>
      </c>
      <c r="BM148" s="4">
        <f t="shared" si="153"/>
        <v>3.0374029388970691</v>
      </c>
      <c r="BN148" s="4">
        <f t="shared" si="133"/>
        <v>63.706012205802232</v>
      </c>
      <c r="BO148" s="4">
        <f t="shared" si="134"/>
        <v>36.683669919673598</v>
      </c>
      <c r="BP148" s="4">
        <f t="shared" si="135"/>
        <v>26.877686263027144</v>
      </c>
      <c r="BQ148" s="4">
        <f t="shared" si="136"/>
        <v>46.577866336594411</v>
      </c>
      <c r="BR148" s="4">
        <f t="shared" si="137"/>
        <v>7.7026073108845701</v>
      </c>
      <c r="BS148" s="4">
        <f t="shared" si="138"/>
        <v>13.200817652712479</v>
      </c>
      <c r="BT148" s="4">
        <f t="shared" si="139"/>
        <v>1.7136942202860581</v>
      </c>
      <c r="BU148" s="4">
        <f t="shared" si="140"/>
        <v>3.5376460910195093</v>
      </c>
      <c r="BV148" s="4" t="s">
        <v>59</v>
      </c>
      <c r="BW148" s="4" t="s">
        <v>59</v>
      </c>
      <c r="BX148">
        <f t="shared" si="141"/>
        <v>100</v>
      </c>
      <c r="BY148">
        <f t="shared" si="142"/>
        <v>100</v>
      </c>
      <c r="BZ148" t="s">
        <v>59</v>
      </c>
      <c r="CA148" t="s">
        <v>59</v>
      </c>
    </row>
    <row r="149" spans="1:79" x14ac:dyDescent="0.35">
      <c r="A149" s="5">
        <v>39083</v>
      </c>
      <c r="B149" s="18">
        <f>+'[1]Senda Inflación Total'!F633</f>
        <v>4.71</v>
      </c>
      <c r="C149" s="4">
        <f>+'[1]Senda Inflación Total'!D633</f>
        <v>61.8</v>
      </c>
      <c r="D149" s="10">
        <f>('[2]Ene-07'!$D$839/1000)</f>
        <v>62703.927750000003</v>
      </c>
      <c r="E149" s="10">
        <f>'[2]Ene-07'!$D$840/1000</f>
        <v>1035.12797</v>
      </c>
      <c r="F149" s="10">
        <f>'[2]Ene-07'!$D$851/1000</f>
        <v>26888.267189999999</v>
      </c>
      <c r="G149" s="10">
        <f>'[2]Ene-07'!$D$852/1000</f>
        <v>1281.54215</v>
      </c>
      <c r="H149" s="10">
        <f>'[2]Ene-07'!$D$865/1000</f>
        <v>7755.6462500000007</v>
      </c>
      <c r="I149" s="10">
        <f>'[2]Ene-07'!$D$866/1000</f>
        <v>339.08319</v>
      </c>
      <c r="J149" s="10">
        <f>'[2]Ene-07'!$D$877/1000</f>
        <v>1710.18308</v>
      </c>
      <c r="K149" s="10">
        <f>'[2]Ene-07'!$D$878/1000</f>
        <v>94.42753000000026</v>
      </c>
      <c r="L149" s="71">
        <f>+H149+(Titularizaciones!C61/1000)</f>
        <v>10575.02808026071</v>
      </c>
      <c r="M149" s="71">
        <f>+I149+((Titularizaciones!C61/1000)*Titularizaciones!M61)</f>
        <v>885.06343990133973</v>
      </c>
      <c r="N149" s="3">
        <f t="shared" si="143"/>
        <v>99058.024270000009</v>
      </c>
      <c r="O149" s="3">
        <f t="shared" si="144"/>
        <v>2750.18084</v>
      </c>
      <c r="P149" s="74">
        <f t="shared" si="145"/>
        <v>101877.4061002607</v>
      </c>
      <c r="Q149" s="74">
        <f t="shared" si="146"/>
        <v>3296.1610899013399</v>
      </c>
      <c r="R149" s="74">
        <f t="shared" si="147"/>
        <v>100167.22302026072</v>
      </c>
      <c r="S149" s="74">
        <f t="shared" si="148"/>
        <v>3201.7335599013395</v>
      </c>
      <c r="T149" s="3">
        <v>663.30817999999999</v>
      </c>
      <c r="U149" s="3">
        <v>278.05858207000011</v>
      </c>
      <c r="V149" s="4">
        <f t="shared" si="155"/>
        <v>29.332562854355729</v>
      </c>
      <c r="W149" s="4">
        <f t="shared" si="156"/>
        <v>15.520091638627022</v>
      </c>
      <c r="X149" s="4">
        <f t="shared" si="157"/>
        <v>49.448060498290346</v>
      </c>
      <c r="Y149" s="4">
        <f t="shared" si="158"/>
        <v>67.177405214669932</v>
      </c>
      <c r="Z149" s="4">
        <f t="shared" si="159"/>
        <v>13.606378406111475</v>
      </c>
      <c r="AA149" s="4">
        <f t="shared" si="160"/>
        <v>-18.704261987508175</v>
      </c>
      <c r="AB149" s="4">
        <f t="shared" si="115"/>
        <v>34.675911049578758</v>
      </c>
      <c r="AC149" s="4">
        <f t="shared" si="116"/>
        <v>52.56978476966998</v>
      </c>
      <c r="AD149" s="4">
        <f t="shared" si="161"/>
        <v>8.7800053931273396</v>
      </c>
      <c r="AE149" s="4">
        <f t="shared" si="162"/>
        <v>-27.348396445293915</v>
      </c>
      <c r="AF149" s="4">
        <f t="shared" si="163"/>
        <v>32.837120091974157</v>
      </c>
      <c r="AG149" s="4">
        <f t="shared" si="164"/>
        <v>28.415628299247373</v>
      </c>
      <c r="AH149" s="4">
        <f t="shared" si="165"/>
        <v>31.512832404397784</v>
      </c>
      <c r="AI149" s="4">
        <f t="shared" si="166"/>
        <v>12.009319825534874</v>
      </c>
      <c r="AJ149" s="4">
        <f t="shared" si="167"/>
        <v>31.460117787260089</v>
      </c>
      <c r="AK149" s="4">
        <f t="shared" si="168"/>
        <v>11.137934675613053</v>
      </c>
      <c r="AL149" s="4">
        <f t="shared" ref="AL149:AM149" si="173">+T149/T137*100-100</f>
        <v>213.26723018179428</v>
      </c>
      <c r="AM149" s="4">
        <f t="shared" si="173"/>
        <v>289.12554161857213</v>
      </c>
      <c r="AN149" s="4">
        <f t="shared" si="117"/>
        <v>23.515006068528052</v>
      </c>
      <c r="AO149" s="4">
        <f t="shared" si="118"/>
        <v>10.323838829745995</v>
      </c>
      <c r="AP149" s="4">
        <f t="shared" si="119"/>
        <v>42.725680926645367</v>
      </c>
      <c r="AQ149" s="4">
        <f t="shared" si="120"/>
        <v>59.657535301948172</v>
      </c>
      <c r="AR149" s="4">
        <f t="shared" si="121"/>
        <v>8.4962070538740164</v>
      </c>
      <c r="AS149" s="4">
        <f t="shared" si="122"/>
        <v>-22.361056238666947</v>
      </c>
      <c r="AT149" s="4">
        <f t="shared" si="123"/>
        <v>28.618003103408256</v>
      </c>
      <c r="AU149" s="4">
        <f t="shared" si="124"/>
        <v>45.706985741256801</v>
      </c>
      <c r="AV149" s="4">
        <f t="shared" si="125"/>
        <v>3.886930945590052</v>
      </c>
      <c r="AW149" s="4">
        <f t="shared" si="126"/>
        <v>-30.616365624385367</v>
      </c>
      <c r="AX149" s="4">
        <f t="shared" si="149"/>
        <v>26.86192349534349</v>
      </c>
      <c r="AY149" s="4">
        <f t="shared" si="150"/>
        <v>22.639316492452849</v>
      </c>
      <c r="AZ149" s="4">
        <f t="shared" si="151"/>
        <v>25.597204091679686</v>
      </c>
      <c r="BA149" s="4">
        <f t="shared" si="152"/>
        <v>6.9709863676199859</v>
      </c>
      <c r="BB149" s="4">
        <f t="shared" si="169"/>
        <v>25.546860650616068</v>
      </c>
      <c r="BC149" s="4">
        <f t="shared" si="170"/>
        <v>6.1387973217582612</v>
      </c>
      <c r="BD149" s="4">
        <f t="shared" ref="BD149:BD212" si="174">+(1+AL149/100)/(1+$B149/100)*100-100</f>
        <v>199.17603875636928</v>
      </c>
      <c r="BE149" s="4">
        <f t="shared" ref="BE149:BE212" si="175">+(1+AM149/100)/(1+$B149/100)*100-100</f>
        <v>271.62213887744451</v>
      </c>
      <c r="BF149" s="4">
        <f t="shared" si="127"/>
        <v>1.6508183891239572</v>
      </c>
      <c r="BG149" s="4">
        <f t="shared" si="128"/>
        <v>4.766176046021358</v>
      </c>
      <c r="BH149" s="4">
        <f t="shared" si="129"/>
        <v>4.3720816946750247</v>
      </c>
      <c r="BI149" s="4">
        <f t="shared" si="154"/>
        <v>5.5214866235257256</v>
      </c>
      <c r="BJ149" s="4">
        <f t="shared" si="130"/>
        <v>8.3693720071854401</v>
      </c>
      <c r="BK149" s="4">
        <f t="shared" si="131"/>
        <v>2.7763332251649802</v>
      </c>
      <c r="BL149" s="4">
        <f t="shared" si="132"/>
        <v>3.2354191337159546</v>
      </c>
      <c r="BM149" s="4">
        <f t="shared" si="153"/>
        <v>3.1963884625749568</v>
      </c>
      <c r="BN149" s="4">
        <f t="shared" si="133"/>
        <v>63.300200273618877</v>
      </c>
      <c r="BO149" s="4">
        <f t="shared" si="134"/>
        <v>37.63854198038846</v>
      </c>
      <c r="BP149" s="4">
        <f t="shared" si="135"/>
        <v>27.143956674031084</v>
      </c>
      <c r="BQ149" s="4">
        <f t="shared" si="136"/>
        <v>46.598468411989955</v>
      </c>
      <c r="BR149" s="4">
        <f t="shared" si="137"/>
        <v>7.8293972721085447</v>
      </c>
      <c r="BS149" s="4">
        <f t="shared" si="138"/>
        <v>12.329487031114652</v>
      </c>
      <c r="BT149" s="4">
        <f t="shared" si="139"/>
        <v>1.7264457802414837</v>
      </c>
      <c r="BU149" s="4">
        <f t="shared" si="140"/>
        <v>3.4335025765069425</v>
      </c>
      <c r="BV149" s="4" t="s">
        <v>59</v>
      </c>
      <c r="BW149" s="4" t="s">
        <v>59</v>
      </c>
      <c r="BX149">
        <f t="shared" si="141"/>
        <v>100</v>
      </c>
      <c r="BY149">
        <f t="shared" si="142"/>
        <v>100</v>
      </c>
      <c r="BZ149" t="s">
        <v>59</v>
      </c>
      <c r="CA149" t="s">
        <v>59</v>
      </c>
    </row>
    <row r="150" spans="1:79" x14ac:dyDescent="0.35">
      <c r="A150" s="5">
        <v>39114</v>
      </c>
      <c r="B150" s="18">
        <f>+'[1]Senda Inflación Total'!F634</f>
        <v>5.25</v>
      </c>
      <c r="C150" s="4">
        <f>+'[1]Senda Inflación Total'!D634</f>
        <v>62.53</v>
      </c>
      <c r="D150" s="10">
        <f>('[2]Feb-07'!$D$839/1000)</f>
        <v>64152.400659999999</v>
      </c>
      <c r="E150" s="10">
        <f>'[2]Feb-07'!$D$840/1000</f>
        <v>1094.4902099999933</v>
      </c>
      <c r="F150" s="10">
        <f>'[2]Feb-07'!$D$851/1000</f>
        <v>27592.361519999995</v>
      </c>
      <c r="G150" s="10">
        <f>'[2]Feb-07'!$D$852/1000</f>
        <v>1363.3470300000001</v>
      </c>
      <c r="H150" s="10">
        <f>'[2]Feb-07'!$D$865/1000</f>
        <v>7951.8943299999974</v>
      </c>
      <c r="I150" s="10">
        <f>'[2]Feb-07'!$D$866/1000</f>
        <v>318.53537</v>
      </c>
      <c r="J150" s="10">
        <f>'[2]Feb-07'!$D$877/1000</f>
        <v>1723.01541</v>
      </c>
      <c r="K150" s="10">
        <f>'[2]Feb-07'!$D$878/1000</f>
        <v>99.52426000000024</v>
      </c>
      <c r="L150" s="71">
        <f>+H150+(Titularizaciones!C62/1000)</f>
        <v>10706.936624368598</v>
      </c>
      <c r="M150" s="71">
        <f>+I150+((Titularizaciones!C62/1000)*Titularizaciones!M62)</f>
        <v>851.3706531288999</v>
      </c>
      <c r="N150" s="3">
        <f t="shared" si="143"/>
        <v>101419.67191999999</v>
      </c>
      <c r="O150" s="3">
        <f t="shared" si="144"/>
        <v>2875.8968699999937</v>
      </c>
      <c r="P150" s="74">
        <f t="shared" si="145"/>
        <v>104174.71421436859</v>
      </c>
      <c r="Q150" s="74">
        <f t="shared" si="146"/>
        <v>3408.7321531288935</v>
      </c>
      <c r="R150" s="74">
        <f t="shared" si="147"/>
        <v>102451.69880436859</v>
      </c>
      <c r="S150" s="74">
        <f t="shared" si="148"/>
        <v>3309.2078931288934</v>
      </c>
      <c r="T150" s="3">
        <v>699.02777000000003</v>
      </c>
      <c r="U150" s="3">
        <v>293.25825008999999</v>
      </c>
      <c r="V150" s="4">
        <f t="shared" si="155"/>
        <v>29.565053019275183</v>
      </c>
      <c r="W150" s="4">
        <f t="shared" si="156"/>
        <v>17.463209217163779</v>
      </c>
      <c r="X150" s="4">
        <f t="shared" si="157"/>
        <v>48.674477896890977</v>
      </c>
      <c r="Y150" s="4">
        <f t="shared" si="158"/>
        <v>66.511498643392002</v>
      </c>
      <c r="Z150" s="4">
        <f t="shared" si="159"/>
        <v>15.616841040320267</v>
      </c>
      <c r="AA150" s="4">
        <f t="shared" si="160"/>
        <v>-22.705253064141615</v>
      </c>
      <c r="AB150" s="4">
        <f t="shared" si="115"/>
        <v>31.984208640486884</v>
      </c>
      <c r="AC150" s="4">
        <f t="shared" si="116"/>
        <v>44.432623367274942</v>
      </c>
      <c r="AD150" s="4">
        <f t="shared" si="161"/>
        <v>10.283368382258431</v>
      </c>
      <c r="AE150" s="4">
        <f t="shared" si="162"/>
        <v>-28.814898324012901</v>
      </c>
      <c r="AF150" s="4">
        <f t="shared" si="163"/>
        <v>32.999219068206884</v>
      </c>
      <c r="AG150" s="4">
        <f t="shared" si="164"/>
        <v>28.874111979145511</v>
      </c>
      <c r="AH150" s="4">
        <f t="shared" si="165"/>
        <v>31.722316565757041</v>
      </c>
      <c r="AI150" s="4">
        <f t="shared" si="166"/>
        <v>13.042391776333645</v>
      </c>
      <c r="AJ150" s="4">
        <f t="shared" si="167"/>
        <v>31.71792099527508</v>
      </c>
      <c r="AK150" s="4">
        <f t="shared" si="168"/>
        <v>12.30830735472199</v>
      </c>
      <c r="AL150" s="4">
        <f t="shared" ref="AL150:AM150" si="176">+T150/T138*100-100</f>
        <v>204.76866405014925</v>
      </c>
      <c r="AM150" s="4">
        <f t="shared" si="176"/>
        <v>251.16226847470693</v>
      </c>
      <c r="AN150" s="4">
        <f t="shared" si="117"/>
        <v>23.10218814182916</v>
      </c>
      <c r="AO150" s="4">
        <f t="shared" si="118"/>
        <v>11.603999256212632</v>
      </c>
      <c r="AP150" s="4">
        <f t="shared" si="119"/>
        <v>41.258411303459354</v>
      </c>
      <c r="AQ150" s="4">
        <f t="shared" si="120"/>
        <v>58.205699423650344</v>
      </c>
      <c r="AR150" s="4">
        <f t="shared" si="121"/>
        <v>9.8497302045798278</v>
      </c>
      <c r="AS150" s="4">
        <f t="shared" si="122"/>
        <v>-26.560810512248565</v>
      </c>
      <c r="AT150" s="4">
        <f t="shared" si="123"/>
        <v>25.40067329262412</v>
      </c>
      <c r="AU150" s="4">
        <f t="shared" si="124"/>
        <v>37.228145717125813</v>
      </c>
      <c r="AV150" s="4">
        <f t="shared" si="125"/>
        <v>4.7822977503642932</v>
      </c>
      <c r="AW150" s="4">
        <f t="shared" si="126"/>
        <v>-32.365699120202279</v>
      </c>
      <c r="AX150" s="4">
        <f t="shared" si="149"/>
        <v>26.36505374651486</v>
      </c>
      <c r="AY150" s="4">
        <f t="shared" si="150"/>
        <v>22.445712094200005</v>
      </c>
      <c r="AZ150" s="4">
        <f t="shared" si="151"/>
        <v>25.151844718058939</v>
      </c>
      <c r="BA150" s="4">
        <f t="shared" si="152"/>
        <v>7.4036976497231706</v>
      </c>
      <c r="BB150" s="4">
        <f t="shared" si="169"/>
        <v>25.147668404061847</v>
      </c>
      <c r="BC150" s="4">
        <f t="shared" si="170"/>
        <v>6.7062302657691077</v>
      </c>
      <c r="BD150" s="4">
        <f t="shared" si="174"/>
        <v>189.56642665097314</v>
      </c>
      <c r="BE150" s="4">
        <f t="shared" si="175"/>
        <v>233.64586078356956</v>
      </c>
      <c r="BF150" s="4">
        <f t="shared" si="127"/>
        <v>1.7060783364922845</v>
      </c>
      <c r="BG150" s="4">
        <f t="shared" si="128"/>
        <v>4.9410306146206233</v>
      </c>
      <c r="BH150" s="4">
        <f t="shared" si="129"/>
        <v>4.0057797146305907</v>
      </c>
      <c r="BI150" s="4">
        <f t="shared" si="154"/>
        <v>5.7761677244662737</v>
      </c>
      <c r="BJ150" s="4">
        <f t="shared" si="130"/>
        <v>7.9515802044742774</v>
      </c>
      <c r="BK150" s="4">
        <f t="shared" si="131"/>
        <v>2.8356400839755289</v>
      </c>
      <c r="BL150" s="4">
        <f t="shared" si="132"/>
        <v>3.2721300738243206</v>
      </c>
      <c r="BM150" s="4">
        <f t="shared" si="153"/>
        <v>3.2300175904821473</v>
      </c>
      <c r="BN150" s="4">
        <f t="shared" si="133"/>
        <v>63.25439576515641</v>
      </c>
      <c r="BO150" s="4">
        <f t="shared" si="134"/>
        <v>38.057352522519203</v>
      </c>
      <c r="BP150" s="4">
        <f t="shared" si="135"/>
        <v>27.206123819612525</v>
      </c>
      <c r="BQ150" s="4">
        <f t="shared" si="136"/>
        <v>47.405977739389634</v>
      </c>
      <c r="BR150" s="4">
        <f t="shared" si="137"/>
        <v>7.8405837639392724</v>
      </c>
      <c r="BS150" s="4">
        <f t="shared" si="138"/>
        <v>11.076035908060941</v>
      </c>
      <c r="BT150" s="4">
        <f t="shared" si="139"/>
        <v>1.6988966512917905</v>
      </c>
      <c r="BU150" s="4">
        <f t="shared" si="140"/>
        <v>3.4606338300302282</v>
      </c>
      <c r="BV150" s="4" t="s">
        <v>59</v>
      </c>
      <c r="BW150" s="4" t="s">
        <v>59</v>
      </c>
      <c r="BX150">
        <f t="shared" si="141"/>
        <v>100</v>
      </c>
      <c r="BY150">
        <f t="shared" si="142"/>
        <v>100</v>
      </c>
      <c r="BZ150" t="s">
        <v>59</v>
      </c>
      <c r="CA150" t="s">
        <v>59</v>
      </c>
    </row>
    <row r="151" spans="1:79" x14ac:dyDescent="0.35">
      <c r="A151" s="5">
        <v>39142</v>
      </c>
      <c r="B151" s="18">
        <f>+'[1]Senda Inflación Total'!F635</f>
        <v>5.78</v>
      </c>
      <c r="C151" s="4">
        <f>+'[1]Senda Inflación Total'!D635</f>
        <v>63.29</v>
      </c>
      <c r="D151" s="10">
        <f>('[2]Mar-07'!$D$839/1000)</f>
        <v>65318.242249999996</v>
      </c>
      <c r="E151" s="10">
        <f>'[2]Mar-07'!$D$840/1000</f>
        <v>1092.9599999999925</v>
      </c>
      <c r="F151" s="10">
        <f>'[2]Mar-07'!$D$851/1000</f>
        <v>28660.461380000004</v>
      </c>
      <c r="G151" s="10">
        <f>'[2]Mar-07'!$D$852/1000</f>
        <v>1417.7317600000001</v>
      </c>
      <c r="H151" s="10">
        <f>'[2]Mar-07'!$D$865/1000</f>
        <v>8193.15409</v>
      </c>
      <c r="I151" s="10">
        <f>'[2]Mar-07'!$D$866/1000</f>
        <v>319.68119999999925</v>
      </c>
      <c r="J151" s="10">
        <f>'[2]Mar-07'!$D$877/1000</f>
        <v>1776.3932299999999</v>
      </c>
      <c r="K151" s="10">
        <f>'[2]Mar-07'!$D$878/1000</f>
        <v>104.81146000000001</v>
      </c>
      <c r="L151" s="71">
        <f>+H151+(Titularizaciones!C63/1000)</f>
        <v>10878.74587893104</v>
      </c>
      <c r="M151" s="71">
        <f>+I151+((Titularizaciones!C63/1000)*Titularizaciones!M63)</f>
        <v>842.97207740410931</v>
      </c>
      <c r="N151" s="3">
        <f t="shared" si="143"/>
        <v>103948.25095</v>
      </c>
      <c r="O151" s="3">
        <f t="shared" si="144"/>
        <v>2935.1844199999914</v>
      </c>
      <c r="P151" s="74">
        <f t="shared" si="145"/>
        <v>106633.84273893104</v>
      </c>
      <c r="Q151" s="74">
        <f t="shared" si="146"/>
        <v>3458.4752974041021</v>
      </c>
      <c r="R151" s="74">
        <f t="shared" si="147"/>
        <v>104857.44950893105</v>
      </c>
      <c r="S151" s="74">
        <f t="shared" si="148"/>
        <v>3353.6638374041017</v>
      </c>
      <c r="T151" s="3">
        <v>745.88622999999995</v>
      </c>
      <c r="U151" s="3">
        <v>317.78367735000006</v>
      </c>
      <c r="V151" s="4">
        <f t="shared" si="155"/>
        <v>32.509085484371269</v>
      </c>
      <c r="W151" s="4">
        <f t="shared" si="156"/>
        <v>13.584572966910173</v>
      </c>
      <c r="X151" s="4">
        <f t="shared" si="157"/>
        <v>49.189211203254558</v>
      </c>
      <c r="Y151" s="4">
        <f t="shared" si="158"/>
        <v>64.339134775519312</v>
      </c>
      <c r="Z151" s="4">
        <f t="shared" si="159"/>
        <v>17.982097868815373</v>
      </c>
      <c r="AA151" s="4">
        <f t="shared" si="160"/>
        <v>-21.951301926158536</v>
      </c>
      <c r="AB151" s="4">
        <f t="shared" si="115"/>
        <v>31.642025995101051</v>
      </c>
      <c r="AC151" s="4">
        <f t="shared" si="116"/>
        <v>43.876862558946755</v>
      </c>
      <c r="AD151" s="4">
        <f t="shared" si="161"/>
        <v>12.126188877883081</v>
      </c>
      <c r="AE151" s="4">
        <f t="shared" si="162"/>
        <v>-28.393868227766632</v>
      </c>
      <c r="AF151" s="4">
        <f t="shared" si="163"/>
        <v>35.352745274809593</v>
      </c>
      <c r="AG151" s="4">
        <f t="shared" si="164"/>
        <v>27.20909228779513</v>
      </c>
      <c r="AH151" s="4">
        <f t="shared" si="165"/>
        <v>34.036428811958473</v>
      </c>
      <c r="AI151" s="4">
        <f t="shared" si="166"/>
        <v>12.470283958627945</v>
      </c>
      <c r="AJ151" s="4">
        <f t="shared" si="167"/>
        <v>34.077742994800673</v>
      </c>
      <c r="AK151" s="4">
        <f t="shared" si="168"/>
        <v>11.708198004221785</v>
      </c>
      <c r="AL151" s="4">
        <f t="shared" ref="AL151:AM151" si="177">+T151/T139*100-100</f>
        <v>194.9450802438231</v>
      </c>
      <c r="AM151" s="4">
        <f t="shared" si="177"/>
        <v>227.1530671703498</v>
      </c>
      <c r="AN151" s="4">
        <f t="shared" si="117"/>
        <v>25.268562567944073</v>
      </c>
      <c r="AO151" s="4">
        <f t="shared" si="118"/>
        <v>7.3781177603612775</v>
      </c>
      <c r="AP151" s="4">
        <f t="shared" si="119"/>
        <v>41.037257707746789</v>
      </c>
      <c r="AQ151" s="4">
        <f t="shared" si="120"/>
        <v>55.359363561655613</v>
      </c>
      <c r="AR151" s="4">
        <f t="shared" si="121"/>
        <v>11.535354385342572</v>
      </c>
      <c r="AS151" s="4">
        <f t="shared" si="122"/>
        <v>-26.216016190355973</v>
      </c>
      <c r="AT151" s="4">
        <f t="shared" si="123"/>
        <v>24.448880691152425</v>
      </c>
      <c r="AU151" s="4">
        <f t="shared" si="124"/>
        <v>36.015184873271636</v>
      </c>
      <c r="AV151" s="4">
        <f t="shared" si="125"/>
        <v>5.9994222706400819</v>
      </c>
      <c r="AW151" s="4">
        <f t="shared" si="126"/>
        <v>-32.306549657559685</v>
      </c>
      <c r="AX151" s="4">
        <f t="shared" si="149"/>
        <v>27.956839927027417</v>
      </c>
      <c r="AY151" s="4">
        <f t="shared" si="150"/>
        <v>20.258170058418528</v>
      </c>
      <c r="AZ151" s="4">
        <f t="shared" si="151"/>
        <v>26.712449245564812</v>
      </c>
      <c r="BA151" s="4">
        <f t="shared" si="152"/>
        <v>6.3247154080430477</v>
      </c>
      <c r="BB151" s="4">
        <f t="shared" si="169"/>
        <v>26.751505950841988</v>
      </c>
      <c r="BC151" s="4">
        <f t="shared" si="170"/>
        <v>5.6042711327488774</v>
      </c>
      <c r="BD151" s="4">
        <f t="shared" si="174"/>
        <v>178.82877693687192</v>
      </c>
      <c r="BE151" s="4">
        <f t="shared" si="175"/>
        <v>209.27686440759101</v>
      </c>
      <c r="BF151" s="4">
        <f t="shared" si="127"/>
        <v>1.6732844644177371</v>
      </c>
      <c r="BG151" s="4">
        <f t="shared" si="128"/>
        <v>4.9466466753718397</v>
      </c>
      <c r="BH151" s="4">
        <f t="shared" si="129"/>
        <v>3.9018087111309199</v>
      </c>
      <c r="BI151" s="4">
        <f t="shared" si="154"/>
        <v>5.9002397796798638</v>
      </c>
      <c r="BJ151" s="4">
        <f t="shared" si="130"/>
        <v>7.7487983154078499</v>
      </c>
      <c r="BK151" s="4">
        <f t="shared" si="131"/>
        <v>2.8236977468835334</v>
      </c>
      <c r="BL151" s="4">
        <f t="shared" si="132"/>
        <v>3.2433186393473603</v>
      </c>
      <c r="BM151" s="4">
        <f t="shared" si="153"/>
        <v>3.198307657786831</v>
      </c>
      <c r="BN151" s="4">
        <f t="shared" si="133"/>
        <v>62.837269172925893</v>
      </c>
      <c r="BO151" s="4">
        <f t="shared" si="134"/>
        <v>37.236501820897367</v>
      </c>
      <c r="BP151" s="4">
        <f t="shared" si="135"/>
        <v>27.5718553396208</v>
      </c>
      <c r="BQ151" s="4">
        <f t="shared" si="136"/>
        <v>48.301283910467347</v>
      </c>
      <c r="BR151" s="4">
        <f t="shared" si="137"/>
        <v>7.8819547372095542</v>
      </c>
      <c r="BS151" s="4">
        <f t="shared" si="138"/>
        <v>10.891349716281207</v>
      </c>
      <c r="BT151" s="4">
        <f t="shared" si="139"/>
        <v>1.7089207502437538</v>
      </c>
      <c r="BU151" s="4">
        <f t="shared" si="140"/>
        <v>3.5708645523541014</v>
      </c>
      <c r="BV151" s="4" t="s">
        <v>59</v>
      </c>
      <c r="BW151" s="4" t="s">
        <v>59</v>
      </c>
      <c r="BX151">
        <f t="shared" si="141"/>
        <v>100</v>
      </c>
      <c r="BY151">
        <f t="shared" si="142"/>
        <v>100</v>
      </c>
      <c r="BZ151" t="s">
        <v>59</v>
      </c>
      <c r="CA151" t="s">
        <v>59</v>
      </c>
    </row>
    <row r="152" spans="1:79" x14ac:dyDescent="0.35">
      <c r="A152" s="5">
        <v>39173</v>
      </c>
      <c r="B152" s="18">
        <f>+'[1]Senda Inflación Total'!F636</f>
        <v>6.26</v>
      </c>
      <c r="C152" s="4">
        <f>+'[1]Senda Inflación Total'!D636</f>
        <v>63.85</v>
      </c>
      <c r="D152" s="10">
        <f>('[2]Abr-07'!$D$839/1000)</f>
        <v>65944.72444999998</v>
      </c>
      <c r="E152" s="10">
        <f>'[2]Abr-07'!$D$840/1000</f>
        <v>1251.7791399999999</v>
      </c>
      <c r="F152" s="10">
        <f>'[2]Abr-07'!$D$851/1000</f>
        <v>29652.169919999997</v>
      </c>
      <c r="G152" s="10">
        <f>'[2]Abr-07'!$D$852/1000</f>
        <v>1493.8334199999999</v>
      </c>
      <c r="H152" s="10">
        <f>'[2]Abr-07'!$D$865/1000</f>
        <v>8396.700139999999</v>
      </c>
      <c r="I152" s="10">
        <f>'[2]Abr-07'!$D$866/1000</f>
        <v>324.15302999999841</v>
      </c>
      <c r="J152" s="10">
        <f>'[2]Abr-07'!$D$877/1000</f>
        <v>1803.9098100000001</v>
      </c>
      <c r="K152" s="10">
        <f>'[2]Abr-07'!$D$878/1000</f>
        <v>107.63708</v>
      </c>
      <c r="L152" s="71">
        <f>+H152+(Titularizaciones!C64/1000)</f>
        <v>11029.61414603131</v>
      </c>
      <c r="M152" s="71">
        <f>+I152+((Titularizaciones!C64/1000)*Titularizaciones!M64)</f>
        <v>839.14972235285904</v>
      </c>
      <c r="N152" s="3">
        <f t="shared" si="143"/>
        <v>105797.50431999998</v>
      </c>
      <c r="O152" s="3">
        <f t="shared" si="144"/>
        <v>3177.4026699999981</v>
      </c>
      <c r="P152" s="74">
        <f t="shared" si="145"/>
        <v>108430.41832603129</v>
      </c>
      <c r="Q152" s="74">
        <f t="shared" si="146"/>
        <v>3692.3993623528586</v>
      </c>
      <c r="R152" s="74">
        <f t="shared" si="147"/>
        <v>106626.50851603129</v>
      </c>
      <c r="S152" s="74">
        <f t="shared" si="148"/>
        <v>3584.7622823528586</v>
      </c>
      <c r="T152" s="3">
        <v>772.18835000000001</v>
      </c>
      <c r="U152" s="3">
        <v>331.24860066000014</v>
      </c>
      <c r="V152" s="4">
        <f t="shared" si="155"/>
        <v>29.168951018843501</v>
      </c>
      <c r="W152" s="4">
        <f t="shared" si="156"/>
        <v>16.625988040428894</v>
      </c>
      <c r="X152" s="4">
        <f t="shared" si="157"/>
        <v>49.078572328827306</v>
      </c>
      <c r="Y152" s="4">
        <f t="shared" si="158"/>
        <v>61.857388238202049</v>
      </c>
      <c r="Z152" s="4">
        <f t="shared" si="159"/>
        <v>18.116277911956175</v>
      </c>
      <c r="AA152" s="4">
        <f t="shared" si="160"/>
        <v>-18.39160996554196</v>
      </c>
      <c r="AB152" s="4">
        <f t="shared" si="115"/>
        <v>29.509070248607173</v>
      </c>
      <c r="AC152" s="4">
        <f t="shared" si="116"/>
        <v>41.030860836996851</v>
      </c>
      <c r="AD152" s="4">
        <f t="shared" si="161"/>
        <v>13.601979441389034</v>
      </c>
      <c r="AE152" s="4">
        <f t="shared" si="162"/>
        <v>-27.220628323815063</v>
      </c>
      <c r="AF152" s="4">
        <f t="shared" si="163"/>
        <v>33.170586193544494</v>
      </c>
      <c r="AG152" s="4">
        <f t="shared" si="164"/>
        <v>28.650887250864258</v>
      </c>
      <c r="AH152" s="4">
        <f t="shared" si="165"/>
        <v>32.159280156436552</v>
      </c>
      <c r="AI152" s="4">
        <f t="shared" si="166"/>
        <v>14.472195774711167</v>
      </c>
      <c r="AJ152" s="4">
        <f t="shared" si="167"/>
        <v>32.20504982459974</v>
      </c>
      <c r="AK152" s="4">
        <f t="shared" si="168"/>
        <v>13.828553076525466</v>
      </c>
      <c r="AL152" s="4">
        <f t="shared" ref="AL152:AM152" si="178">+T152/T140*100-100</f>
        <v>193.90793722120048</v>
      </c>
      <c r="AM152" s="4">
        <f t="shared" si="178"/>
        <v>228.21170384524333</v>
      </c>
      <c r="AN152" s="4">
        <f t="shared" si="117"/>
        <v>21.559336550765565</v>
      </c>
      <c r="AO152" s="4">
        <f t="shared" si="118"/>
        <v>9.7553058916138582</v>
      </c>
      <c r="AP152" s="4">
        <f t="shared" si="119"/>
        <v>40.296040211582266</v>
      </c>
      <c r="AQ152" s="4">
        <f t="shared" si="120"/>
        <v>52.322029209676316</v>
      </c>
      <c r="AR152" s="4">
        <f t="shared" si="121"/>
        <v>11.157799653638406</v>
      </c>
      <c r="AS152" s="4">
        <f t="shared" si="122"/>
        <v>-23.199331795164653</v>
      </c>
      <c r="AT152" s="4">
        <f t="shared" si="123"/>
        <v>21.87941864164047</v>
      </c>
      <c r="AU152" s="4">
        <f t="shared" si="124"/>
        <v>32.722436323166619</v>
      </c>
      <c r="AV152" s="4">
        <f t="shared" si="125"/>
        <v>6.9094479967899929</v>
      </c>
      <c r="AW152" s="4">
        <f t="shared" si="126"/>
        <v>-31.508214119908772</v>
      </c>
      <c r="AX152" s="4">
        <f t="shared" si="149"/>
        <v>25.32522698432571</v>
      </c>
      <c r="AY152" s="4">
        <f t="shared" si="150"/>
        <v>21.071793008530278</v>
      </c>
      <c r="AZ152" s="4">
        <f t="shared" si="151"/>
        <v>24.37349911202385</v>
      </c>
      <c r="BA152" s="4">
        <f t="shared" si="152"/>
        <v>7.7283980563816783</v>
      </c>
      <c r="BB152" s="4">
        <f t="shared" si="169"/>
        <v>24.416572392809826</v>
      </c>
      <c r="BC152" s="4">
        <f t="shared" si="170"/>
        <v>7.1226737027342892</v>
      </c>
      <c r="BD152" s="4">
        <f t="shared" si="174"/>
        <v>176.59320273028464</v>
      </c>
      <c r="BE152" s="4">
        <f t="shared" si="175"/>
        <v>208.87606234259675</v>
      </c>
      <c r="BF152" s="4">
        <f t="shared" si="127"/>
        <v>1.8982248397278734</v>
      </c>
      <c r="BG152" s="4">
        <f t="shared" si="128"/>
        <v>5.0378553206402241</v>
      </c>
      <c r="BH152" s="4">
        <f t="shared" si="129"/>
        <v>3.8604811961285361</v>
      </c>
      <c r="BI152" s="4">
        <f t="shared" si="154"/>
        <v>5.9668770247443801</v>
      </c>
      <c r="BJ152" s="4">
        <f t="shared" si="130"/>
        <v>7.6081512122053967</v>
      </c>
      <c r="BK152" s="4">
        <f t="shared" si="131"/>
        <v>3.0032869777244278</v>
      </c>
      <c r="BL152" s="4">
        <f t="shared" si="132"/>
        <v>3.4053169021726544</v>
      </c>
      <c r="BM152" s="4">
        <f t="shared" si="153"/>
        <v>3.3619803670246688</v>
      </c>
      <c r="BN152" s="4">
        <f t="shared" si="133"/>
        <v>62.331077537084944</v>
      </c>
      <c r="BO152" s="4">
        <f t="shared" si="134"/>
        <v>39.396301634000977</v>
      </c>
      <c r="BP152" s="4">
        <f t="shared" si="135"/>
        <v>28.027286759348012</v>
      </c>
      <c r="BQ152" s="4">
        <f t="shared" si="136"/>
        <v>47.014293595970344</v>
      </c>
      <c r="BR152" s="4">
        <f t="shared" si="137"/>
        <v>7.9365767595074406</v>
      </c>
      <c r="BS152" s="4">
        <f t="shared" si="138"/>
        <v>10.201824057760945</v>
      </c>
      <c r="BT152" s="4">
        <f t="shared" si="139"/>
        <v>1.7050589440595989</v>
      </c>
      <c r="BU152" s="4">
        <f t="shared" si="140"/>
        <v>3.3875807122677362</v>
      </c>
      <c r="BV152" s="4" t="s">
        <v>59</v>
      </c>
      <c r="BW152" s="4" t="s">
        <v>59</v>
      </c>
      <c r="BX152">
        <f t="shared" si="141"/>
        <v>100</v>
      </c>
      <c r="BY152">
        <f t="shared" si="142"/>
        <v>100</v>
      </c>
      <c r="BZ152" t="s">
        <v>59</v>
      </c>
      <c r="CA152" t="s">
        <v>59</v>
      </c>
    </row>
    <row r="153" spans="1:79" x14ac:dyDescent="0.35">
      <c r="A153" s="5">
        <v>39203</v>
      </c>
      <c r="B153" s="18">
        <f>+'[1]Senda Inflación Total'!F637</f>
        <v>6.23</v>
      </c>
      <c r="C153" s="4">
        <f>+'[1]Senda Inflación Total'!D637</f>
        <v>64.05</v>
      </c>
      <c r="D153" s="10">
        <f>('[2]May-07'!$D$839/1000)</f>
        <v>67924.329339999982</v>
      </c>
      <c r="E153" s="10">
        <f>'[2]May-07'!$D$840/1000</f>
        <v>1206.8683099999948</v>
      </c>
      <c r="F153" s="10">
        <f>'[2]May-07'!$D$851/1000</f>
        <v>30375.334740000002</v>
      </c>
      <c r="G153" s="10">
        <f>'[2]May-07'!$D$852/1000</f>
        <v>1533.77046</v>
      </c>
      <c r="H153" s="10">
        <f>'[2]May-07'!$D$865/1000</f>
        <v>8660.4008300000005</v>
      </c>
      <c r="I153" s="10">
        <f>'[2]May-07'!$D$866/1000</f>
        <v>324.97984000000002</v>
      </c>
      <c r="J153" s="10">
        <f>'[2]May-07'!$D$877/1000</f>
        <v>1816.62743</v>
      </c>
      <c r="K153" s="10">
        <f>'[2]May-07'!$D$878/1000</f>
        <v>108.1828</v>
      </c>
      <c r="L153" s="71">
        <f>+H153+(Titularizaciones!C65/1000)</f>
        <v>11237.576561470942</v>
      </c>
      <c r="M153" s="71">
        <f>+I153+((Titularizaciones!C65/1000)*Titularizaciones!M65)</f>
        <v>828.54539772173052</v>
      </c>
      <c r="N153" s="3">
        <f t="shared" si="143"/>
        <v>108776.69233999998</v>
      </c>
      <c r="O153" s="3">
        <f t="shared" si="144"/>
        <v>3173.801409999995</v>
      </c>
      <c r="P153" s="74">
        <f t="shared" si="145"/>
        <v>111353.86807147093</v>
      </c>
      <c r="Q153" s="74">
        <f t="shared" si="146"/>
        <v>3677.3669677217254</v>
      </c>
      <c r="R153" s="74">
        <f t="shared" si="147"/>
        <v>109537.24064147093</v>
      </c>
      <c r="S153" s="74">
        <f t="shared" si="148"/>
        <v>3569.1841677217253</v>
      </c>
      <c r="T153" s="3">
        <v>811.92588000000001</v>
      </c>
      <c r="U153" s="3">
        <v>362.18409972000006</v>
      </c>
      <c r="V153" s="4">
        <f t="shared" si="155"/>
        <v>28.560662288703412</v>
      </c>
      <c r="W153" s="4">
        <f t="shared" si="156"/>
        <v>17.651126054856434</v>
      </c>
      <c r="X153" s="4">
        <f t="shared" si="157"/>
        <v>46.884292801360772</v>
      </c>
      <c r="Y153" s="4">
        <f t="shared" si="158"/>
        <v>16.356108926405994</v>
      </c>
      <c r="Z153" s="4">
        <f t="shared" si="159"/>
        <v>17.234501430914889</v>
      </c>
      <c r="AA153" s="4">
        <f t="shared" si="160"/>
        <v>-19.033814672700416</v>
      </c>
      <c r="AB153" s="4">
        <f t="shared" si="115"/>
        <v>31.61874718233193</v>
      </c>
      <c r="AC153" s="4">
        <f t="shared" si="116"/>
        <v>40.176539087030761</v>
      </c>
      <c r="AD153" s="4">
        <f t="shared" si="161"/>
        <v>15.356020034870824</v>
      </c>
      <c r="AE153" s="4">
        <f t="shared" si="162"/>
        <v>-27.762045781757337</v>
      </c>
      <c r="AF153" s="4">
        <f t="shared" si="163"/>
        <v>32.200356050691198</v>
      </c>
      <c r="AG153" s="4">
        <f t="shared" si="164"/>
        <v>12.445458370237034</v>
      </c>
      <c r="AH153" s="4">
        <f t="shared" si="165"/>
        <v>31.56782294241799</v>
      </c>
      <c r="AI153" s="4">
        <f t="shared" si="166"/>
        <v>3.0619007337257216</v>
      </c>
      <c r="AJ153" s="4">
        <f t="shared" si="167"/>
        <v>31.566978718259747</v>
      </c>
      <c r="AK153" s="4">
        <f t="shared" si="168"/>
        <v>2.2413869295391891</v>
      </c>
      <c r="AL153" s="4">
        <f t="shared" ref="AL153:AM153" si="179">+T153/T141*100-100</f>
        <v>182.27600310476322</v>
      </c>
      <c r="AM153" s="4">
        <f t="shared" si="179"/>
        <v>215.69515277390263</v>
      </c>
      <c r="AN153" s="4">
        <f t="shared" si="117"/>
        <v>21.021050822463906</v>
      </c>
      <c r="AO153" s="4">
        <f t="shared" si="118"/>
        <v>10.751318888126178</v>
      </c>
      <c r="AP153" s="4">
        <f t="shared" si="119"/>
        <v>38.270067590474213</v>
      </c>
      <c r="AQ153" s="4">
        <f t="shared" si="120"/>
        <v>9.532249765985128</v>
      </c>
      <c r="AR153" s="4">
        <f t="shared" si="121"/>
        <v>10.359127770794402</v>
      </c>
      <c r="AS153" s="4">
        <f t="shared" si="122"/>
        <v>-23.782184573755458</v>
      </c>
      <c r="AT153" s="4">
        <f t="shared" si="123"/>
        <v>23.899790249771186</v>
      </c>
      <c r="AU153" s="4">
        <f t="shared" si="124"/>
        <v>31.955699037024146</v>
      </c>
      <c r="AV153" s="4">
        <f t="shared" si="125"/>
        <v>8.5908124210400274</v>
      </c>
      <c r="AW153" s="4">
        <f t="shared" si="126"/>
        <v>-31.998536930958622</v>
      </c>
      <c r="AX153" s="4">
        <f t="shared" si="149"/>
        <v>24.44728989051228</v>
      </c>
      <c r="AY153" s="4">
        <f t="shared" si="150"/>
        <v>5.8509445262515385</v>
      </c>
      <c r="AZ153" s="4">
        <f t="shared" si="151"/>
        <v>23.85185252981077</v>
      </c>
      <c r="BA153" s="4">
        <f t="shared" si="152"/>
        <v>-2.9823018603730418</v>
      </c>
      <c r="BB153" s="4">
        <f t="shared" si="169"/>
        <v>23.851057816304007</v>
      </c>
      <c r="BC153" s="4">
        <f t="shared" si="170"/>
        <v>-3.7546955384174083</v>
      </c>
      <c r="BD153" s="4">
        <f t="shared" si="174"/>
        <v>165.72155050810807</v>
      </c>
      <c r="BE153" s="4">
        <f t="shared" si="175"/>
        <v>197.18078958288868</v>
      </c>
      <c r="BF153" s="4">
        <f t="shared" si="127"/>
        <v>1.7767835497630475</v>
      </c>
      <c r="BG153" s="4">
        <f t="shared" si="128"/>
        <v>5.0493944285007073</v>
      </c>
      <c r="BH153" s="4">
        <f t="shared" si="129"/>
        <v>3.7524803571938139</v>
      </c>
      <c r="BI153" s="4">
        <f t="shared" si="154"/>
        <v>5.9551451339694896</v>
      </c>
      <c r="BJ153" s="4">
        <f t="shared" si="130"/>
        <v>7.3729900142569358</v>
      </c>
      <c r="BK153" s="4">
        <f t="shared" si="131"/>
        <v>2.9177219326358457</v>
      </c>
      <c r="BL153" s="4">
        <f t="shared" si="132"/>
        <v>3.3024151126581955</v>
      </c>
      <c r="BM153" s="4">
        <f t="shared" si="153"/>
        <v>3.2584207405809238</v>
      </c>
      <c r="BN153" s="4">
        <f t="shared" si="133"/>
        <v>62.443826778342348</v>
      </c>
      <c r="BO153" s="4">
        <f t="shared" si="134"/>
        <v>38.025955442498741</v>
      </c>
      <c r="BP153" s="4">
        <f t="shared" si="135"/>
        <v>27.924488313228675</v>
      </c>
      <c r="BQ153" s="4">
        <f t="shared" si="136"/>
        <v>48.325974497566385</v>
      </c>
      <c r="BR153" s="4">
        <f t="shared" si="137"/>
        <v>7.9616328127816676</v>
      </c>
      <c r="BS153" s="4">
        <f t="shared" si="138"/>
        <v>10.23945099324915</v>
      </c>
      <c r="BT153" s="4">
        <f t="shared" si="139"/>
        <v>1.6700520956473131</v>
      </c>
      <c r="BU153" s="4">
        <f t="shared" si="140"/>
        <v>3.4086190666857181</v>
      </c>
      <c r="BV153" s="4" t="s">
        <v>59</v>
      </c>
      <c r="BW153" s="4" t="s">
        <v>59</v>
      </c>
      <c r="BX153">
        <f t="shared" si="141"/>
        <v>100</v>
      </c>
      <c r="BY153">
        <f t="shared" si="142"/>
        <v>100</v>
      </c>
      <c r="BZ153" t="s">
        <v>59</v>
      </c>
      <c r="CA153" t="s">
        <v>59</v>
      </c>
    </row>
    <row r="154" spans="1:79" x14ac:dyDescent="0.35">
      <c r="A154" s="5">
        <v>39234</v>
      </c>
      <c r="B154" s="18">
        <f>+'[1]Senda Inflación Total'!F638</f>
        <v>6.03</v>
      </c>
      <c r="C154" s="4">
        <f>+'[1]Senda Inflación Total'!D638</f>
        <v>64.12</v>
      </c>
      <c r="D154" s="10">
        <f>('[2]Jun-07'!$D$839/1000)</f>
        <v>69314.435490000003</v>
      </c>
      <c r="E154" s="10">
        <f>'[2]Jun-07'!$D$840/1000</f>
        <v>1243.94245</v>
      </c>
      <c r="F154" s="10">
        <f>'[2]Jun-07'!$D$851/1000</f>
        <v>31128.380899999996</v>
      </c>
      <c r="G154" s="10">
        <f>'[2]Jun-07'!$D$852/1000</f>
        <v>1649.5725299999999</v>
      </c>
      <c r="H154" s="10">
        <f>'[2]Jun-07'!$D$865/1000</f>
        <v>8553.6892000000007</v>
      </c>
      <c r="I154" s="10">
        <f>'[2]Jun-07'!$D$866/1000</f>
        <v>324.45994999999999</v>
      </c>
      <c r="J154" s="10">
        <f>'[2]Jun-07'!$D$877/1000</f>
        <v>1828.2939899999999</v>
      </c>
      <c r="K154" s="10">
        <f>'[2]Jun-07'!$D$878/1000</f>
        <v>114.08277000000001</v>
      </c>
      <c r="L154" s="71">
        <f>+H154+(Titularizaciones!C66/1000)</f>
        <v>11408.2243910903</v>
      </c>
      <c r="M154" s="71">
        <f>+I154+((Titularizaciones!C66/1000)*Titularizaciones!M66)</f>
        <v>817.18860692694034</v>
      </c>
      <c r="N154" s="3">
        <f t="shared" si="143"/>
        <v>110824.79957999999</v>
      </c>
      <c r="O154" s="3">
        <f t="shared" si="144"/>
        <v>3332.0576999999998</v>
      </c>
      <c r="P154" s="74">
        <f t="shared" si="145"/>
        <v>113679.3347710903</v>
      </c>
      <c r="Q154" s="74">
        <f t="shared" si="146"/>
        <v>3824.7863569269402</v>
      </c>
      <c r="R154" s="74">
        <f t="shared" si="147"/>
        <v>111851.0407810903</v>
      </c>
      <c r="S154" s="74">
        <f t="shared" si="148"/>
        <v>3710.7035869269403</v>
      </c>
      <c r="T154" s="3">
        <v>864.31498999999997</v>
      </c>
      <c r="U154" s="3">
        <v>389.60755684999992</v>
      </c>
      <c r="V154" s="4">
        <f t="shared" si="155"/>
        <v>26.50719830680066</v>
      </c>
      <c r="W154" s="4">
        <f t="shared" si="156"/>
        <v>28.554623572943342</v>
      </c>
      <c r="X154" s="4">
        <f t="shared" si="157"/>
        <v>45.911563876103457</v>
      </c>
      <c r="Y154" s="4">
        <f t="shared" si="158"/>
        <v>67.30329354837491</v>
      </c>
      <c r="Z154" s="4">
        <f t="shared" si="159"/>
        <v>12.457563048933707</v>
      </c>
      <c r="AA154" s="4">
        <f t="shared" si="160"/>
        <v>-11.479922996306215</v>
      </c>
      <c r="AB154" s="4">
        <f t="shared" si="115"/>
        <v>26.840689547466539</v>
      </c>
      <c r="AC154" s="4">
        <f t="shared" si="116"/>
        <v>45.018878818236715</v>
      </c>
      <c r="AD154" s="4">
        <f t="shared" si="161"/>
        <v>16.818805153346332</v>
      </c>
      <c r="AE154" s="4">
        <f t="shared" si="162"/>
        <v>-25.339118433673946</v>
      </c>
      <c r="AF154" s="4">
        <f t="shared" si="163"/>
        <v>30.118524958587784</v>
      </c>
      <c r="AG154" s="4">
        <f t="shared" si="164"/>
        <v>38.904009978437983</v>
      </c>
      <c r="AH154" s="4">
        <f t="shared" si="165"/>
        <v>30.169482938952996</v>
      </c>
      <c r="AI154" s="4">
        <f t="shared" si="166"/>
        <v>22.322081549433378</v>
      </c>
      <c r="AJ154" s="4">
        <f t="shared" si="167"/>
        <v>30.225346648433089</v>
      </c>
      <c r="AK154" s="4">
        <f t="shared" si="168"/>
        <v>21.736315788155935</v>
      </c>
      <c r="AL154" s="4">
        <f t="shared" ref="AL154:AM154" si="180">+T154/T142*100-100</f>
        <v>166.37202295980387</v>
      </c>
      <c r="AM154" s="4">
        <f t="shared" si="180"/>
        <v>184.08699676679174</v>
      </c>
      <c r="AN154" s="4">
        <f t="shared" si="117"/>
        <v>19.31264576704767</v>
      </c>
      <c r="AO154" s="4">
        <f t="shared" si="118"/>
        <v>21.243632531305607</v>
      </c>
      <c r="AP154" s="4">
        <f t="shared" si="119"/>
        <v>37.613471542113956</v>
      </c>
      <c r="AQ154" s="4">
        <f t="shared" si="120"/>
        <v>57.788638638474879</v>
      </c>
      <c r="AR154" s="4">
        <f t="shared" si="121"/>
        <v>6.062023058505801</v>
      </c>
      <c r="AS154" s="4">
        <f t="shared" si="122"/>
        <v>-16.514121471570505</v>
      </c>
      <c r="AT154" s="4">
        <f t="shared" si="123"/>
        <v>19.627171128422646</v>
      </c>
      <c r="AU154" s="4">
        <f t="shared" si="124"/>
        <v>36.771554105665103</v>
      </c>
      <c r="AV154" s="4">
        <f t="shared" si="125"/>
        <v>10.175238284774423</v>
      </c>
      <c r="AW154" s="4">
        <f t="shared" si="126"/>
        <v>-29.585134804936288</v>
      </c>
      <c r="AX154" s="4">
        <f t="shared" si="149"/>
        <v>22.718593755152099</v>
      </c>
      <c r="AY154" s="4">
        <f t="shared" si="150"/>
        <v>31.00444211868151</v>
      </c>
      <c r="AZ154" s="4">
        <f t="shared" si="151"/>
        <v>22.766653719657626</v>
      </c>
      <c r="BA154" s="4">
        <f t="shared" si="152"/>
        <v>15.365539516583397</v>
      </c>
      <c r="BB154" s="4">
        <f t="shared" si="169"/>
        <v>22.819340421044117</v>
      </c>
      <c r="BC154" s="4">
        <f t="shared" si="170"/>
        <v>14.813086662412459</v>
      </c>
      <c r="BD154" s="4">
        <f t="shared" si="174"/>
        <v>151.22326036009045</v>
      </c>
      <c r="BE154" s="4">
        <f t="shared" si="175"/>
        <v>167.93077125982433</v>
      </c>
      <c r="BF154" s="4">
        <f t="shared" si="127"/>
        <v>1.7946369197213814</v>
      </c>
      <c r="BG154" s="4">
        <f t="shared" si="128"/>
        <v>5.2992557990704876</v>
      </c>
      <c r="BH154" s="4">
        <f t="shared" si="129"/>
        <v>3.7932164989113697</v>
      </c>
      <c r="BI154" s="4">
        <f t="shared" si="154"/>
        <v>6.2398482204713703</v>
      </c>
      <c r="BJ154" s="4">
        <f t="shared" si="130"/>
        <v>7.163153343697866</v>
      </c>
      <c r="BK154" s="4">
        <f t="shared" si="131"/>
        <v>3.0065993465611647</v>
      </c>
      <c r="BL154" s="4">
        <f t="shared" si="132"/>
        <v>3.3645397069121645</v>
      </c>
      <c r="BM154" s="4">
        <f t="shared" si="153"/>
        <v>3.3175405083528529</v>
      </c>
      <c r="BN154" s="4">
        <f t="shared" si="133"/>
        <v>62.544155958490755</v>
      </c>
      <c r="BO154" s="4">
        <f t="shared" si="134"/>
        <v>37.332560297500251</v>
      </c>
      <c r="BP154" s="4">
        <f t="shared" si="135"/>
        <v>28.087919868088427</v>
      </c>
      <c r="BQ154" s="4">
        <f t="shared" si="136"/>
        <v>49.506121397597646</v>
      </c>
      <c r="BR154" s="4">
        <f t="shared" si="137"/>
        <v>7.7182085890671379</v>
      </c>
      <c r="BS154" s="4">
        <f t="shared" si="138"/>
        <v>9.7375249534244261</v>
      </c>
      <c r="BT154" s="4">
        <f t="shared" si="139"/>
        <v>1.6497155843536875</v>
      </c>
      <c r="BU154" s="4">
        <f t="shared" si="140"/>
        <v>3.4237933514776775</v>
      </c>
      <c r="BV154" s="4" t="s">
        <v>59</v>
      </c>
      <c r="BW154" s="4" t="s">
        <v>59</v>
      </c>
      <c r="BX154">
        <f t="shared" si="141"/>
        <v>100</v>
      </c>
      <c r="BY154">
        <f t="shared" si="142"/>
        <v>100</v>
      </c>
      <c r="BZ154" t="s">
        <v>59</v>
      </c>
      <c r="CA154" t="s">
        <v>59</v>
      </c>
    </row>
    <row r="155" spans="1:79" x14ac:dyDescent="0.35">
      <c r="A155" s="5">
        <v>39264</v>
      </c>
      <c r="B155" s="18">
        <f>+'[1]Senda Inflación Total'!F639</f>
        <v>5.77</v>
      </c>
      <c r="C155" s="4">
        <f>+'[1]Senda Inflación Total'!D639</f>
        <v>64.23</v>
      </c>
      <c r="D155" s="10">
        <f>('[2]Jul-07'!$D$839/1000)</f>
        <v>70830.368119999999</v>
      </c>
      <c r="E155" s="10">
        <f>'[2]Jul-07'!$D$840/1000</f>
        <v>1359.729150000006</v>
      </c>
      <c r="F155" s="10">
        <f>'[2]Jul-07'!$D$851/1000</f>
        <v>31919.717600000007</v>
      </c>
      <c r="G155" s="10">
        <f>'[2]Jul-07'!$D$852/1000</f>
        <v>1723.6940400000001</v>
      </c>
      <c r="H155" s="10">
        <f>'[2]Jul-07'!$D$865/1000</f>
        <v>8389.2844999999998</v>
      </c>
      <c r="I155" s="10">
        <f>'[2]Jul-07'!$D$866/1000</f>
        <v>353.84881000000001</v>
      </c>
      <c r="J155" s="10">
        <f>'[2]Jul-07'!$D$877/1000</f>
        <v>1843.4543999999999</v>
      </c>
      <c r="K155" s="10">
        <f>'[2]Jul-07'!$D$878/1000</f>
        <v>119.64881</v>
      </c>
      <c r="L155" s="71">
        <f>+H155+(Titularizaciones!C67/1000)</f>
        <v>11505.747573857299</v>
      </c>
      <c r="M155" s="71">
        <f>+I155+((Titularizaciones!C67/1000)*Titularizaciones!M67)</f>
        <v>795.01412225359013</v>
      </c>
      <c r="N155" s="3">
        <f t="shared" si="143"/>
        <v>112982.82462</v>
      </c>
      <c r="O155" s="3">
        <f t="shared" si="144"/>
        <v>3556.920810000006</v>
      </c>
      <c r="P155" s="74">
        <f t="shared" si="145"/>
        <v>116099.2876938573</v>
      </c>
      <c r="Q155" s="74">
        <f t="shared" si="146"/>
        <v>3998.0861222535964</v>
      </c>
      <c r="R155" s="74">
        <f t="shared" si="147"/>
        <v>114255.8332938573</v>
      </c>
      <c r="S155" s="74">
        <f t="shared" si="148"/>
        <v>3878.4373122535962</v>
      </c>
      <c r="T155" s="3">
        <v>905.2251</v>
      </c>
      <c r="U155" s="3">
        <v>413.12508898999994</v>
      </c>
      <c r="V155" s="4">
        <f t="shared" si="155"/>
        <v>26.311076944402927</v>
      </c>
      <c r="W155" s="4">
        <f t="shared" si="156"/>
        <v>25.026114744553823</v>
      </c>
      <c r="X155" s="4">
        <f t="shared" si="157"/>
        <v>45.04927175817005</v>
      </c>
      <c r="Y155" s="4">
        <f t="shared" si="158"/>
        <v>65.820318897712525</v>
      </c>
      <c r="Z155" s="4">
        <f t="shared" si="159"/>
        <v>7.7872959579171663</v>
      </c>
      <c r="AA155" s="4">
        <f t="shared" si="160"/>
        <v>-0.2174131280883671</v>
      </c>
      <c r="AB155" s="4">
        <f t="shared" si="115"/>
        <v>23.194315762546935</v>
      </c>
      <c r="AC155" s="4">
        <f t="shared" si="116"/>
        <v>45.34227139492296</v>
      </c>
      <c r="AD155" s="4">
        <f t="shared" si="161"/>
        <v>17.080783732299025</v>
      </c>
      <c r="AE155" s="4">
        <f t="shared" si="162"/>
        <v>-25.527990762895087</v>
      </c>
      <c r="AF155" s="4">
        <f t="shared" si="163"/>
        <v>29.32746453744744</v>
      </c>
      <c r="AG155" s="4">
        <f t="shared" si="164"/>
        <v>38.725835016684385</v>
      </c>
      <c r="AH155" s="4">
        <f t="shared" si="165"/>
        <v>29.856520600594564</v>
      </c>
      <c r="AI155" s="4">
        <f t="shared" si="166"/>
        <v>22.007905980143022</v>
      </c>
      <c r="AJ155" s="4">
        <f t="shared" si="167"/>
        <v>29.969923508845</v>
      </c>
      <c r="AK155" s="4">
        <f t="shared" si="168"/>
        <v>21.406596648389936</v>
      </c>
      <c r="AL155" s="4">
        <f t="shared" ref="AL155:AM155" si="181">+T155/T143*100-100</f>
        <v>156.49128517668254</v>
      </c>
      <c r="AM155" s="4">
        <f t="shared" si="181"/>
        <v>182.25440228297725</v>
      </c>
      <c r="AN155" s="4">
        <f t="shared" si="117"/>
        <v>19.420513325520389</v>
      </c>
      <c r="AO155" s="4">
        <f t="shared" si="118"/>
        <v>18.205648808314095</v>
      </c>
      <c r="AP155" s="4">
        <f t="shared" si="119"/>
        <v>37.136495942299348</v>
      </c>
      <c r="AQ155" s="4">
        <f t="shared" si="120"/>
        <v>56.774434052862347</v>
      </c>
      <c r="AR155" s="4">
        <f t="shared" si="121"/>
        <v>1.9072477620470494</v>
      </c>
      <c r="AS155" s="4">
        <f t="shared" si="122"/>
        <v>-5.6607857881141825</v>
      </c>
      <c r="AT155" s="4">
        <f t="shared" si="123"/>
        <v>16.473778729835416</v>
      </c>
      <c r="AU155" s="4">
        <f t="shared" si="124"/>
        <v>37.413511766023419</v>
      </c>
      <c r="AV155" s="4">
        <f t="shared" si="125"/>
        <v>10.693754119598182</v>
      </c>
      <c r="AW155" s="4">
        <f t="shared" si="126"/>
        <v>-29.590612425919545</v>
      </c>
      <c r="AX155" s="4">
        <f t="shared" si="149"/>
        <v>22.272349945587038</v>
      </c>
      <c r="AY155" s="4">
        <f t="shared" si="150"/>
        <v>31.158017412011304</v>
      </c>
      <c r="AZ155" s="4">
        <f t="shared" si="151"/>
        <v>22.772544767509274</v>
      </c>
      <c r="BA155" s="4">
        <f t="shared" si="152"/>
        <v>15.352090366023447</v>
      </c>
      <c r="BB155" s="4">
        <f t="shared" si="169"/>
        <v>22.879761282825939</v>
      </c>
      <c r="BC155" s="4">
        <f t="shared" si="170"/>
        <v>14.783583859686033</v>
      </c>
      <c r="BD155" s="4">
        <f t="shared" si="174"/>
        <v>142.49908781004302</v>
      </c>
      <c r="BE155" s="4">
        <f t="shared" si="175"/>
        <v>166.85676683651059</v>
      </c>
      <c r="BF155" s="4">
        <f t="shared" si="127"/>
        <v>1.9196979856103085</v>
      </c>
      <c r="BG155" s="4">
        <f t="shared" si="128"/>
        <v>5.4000917602103087</v>
      </c>
      <c r="BH155" s="4">
        <f t="shared" si="129"/>
        <v>4.2178663746592457</v>
      </c>
      <c r="BI155" s="4">
        <f t="shared" si="154"/>
        <v>6.490467570014208</v>
      </c>
      <c r="BJ155" s="4">
        <f t="shared" si="130"/>
        <v>6.9097128817598579</v>
      </c>
      <c r="BK155" s="4">
        <f t="shared" si="131"/>
        <v>3.1481960394981723</v>
      </c>
      <c r="BL155" s="4">
        <f t="shared" si="132"/>
        <v>3.4436784253114165</v>
      </c>
      <c r="BM155" s="4">
        <f t="shared" si="153"/>
        <v>3.3945201749818326</v>
      </c>
      <c r="BN155" s="4">
        <f t="shared" si="133"/>
        <v>62.691270428250334</v>
      </c>
      <c r="BO155" s="4">
        <f t="shared" si="134"/>
        <v>38.227703753685866</v>
      </c>
      <c r="BP155" s="4">
        <f t="shared" si="135"/>
        <v>28.25183182254203</v>
      </c>
      <c r="BQ155" s="4">
        <f t="shared" si="136"/>
        <v>48.46028719992777</v>
      </c>
      <c r="BR155" s="4">
        <f t="shared" si="137"/>
        <v>7.4252741761555718</v>
      </c>
      <c r="BS155" s="4">
        <f t="shared" si="138"/>
        <v>9.9481779016609426</v>
      </c>
      <c r="BT155" s="4">
        <f t="shared" si="139"/>
        <v>1.6316235730520718</v>
      </c>
      <c r="BU155" s="4">
        <f t="shared" si="140"/>
        <v>3.363831144725423</v>
      </c>
      <c r="BV155" s="4" t="s">
        <v>59</v>
      </c>
      <c r="BW155" s="4" t="s">
        <v>59</v>
      </c>
      <c r="BX155">
        <f t="shared" si="141"/>
        <v>100</v>
      </c>
      <c r="BY155">
        <f t="shared" si="142"/>
        <v>100</v>
      </c>
      <c r="BZ155" t="s">
        <v>59</v>
      </c>
      <c r="CA155" t="s">
        <v>59</v>
      </c>
    </row>
    <row r="156" spans="1:79" x14ac:dyDescent="0.35">
      <c r="A156" s="5">
        <v>39295</v>
      </c>
      <c r="B156" s="18">
        <f>+'[1]Senda Inflación Total'!F640</f>
        <v>5.22</v>
      </c>
      <c r="C156" s="4">
        <f>+'[1]Senda Inflación Total'!D640</f>
        <v>64.14</v>
      </c>
      <c r="D156" s="10">
        <f>('[2]Ago-07'!$D$839/1000)</f>
        <v>72415.406419999999</v>
      </c>
      <c r="E156" s="10">
        <f>'[2]Ago-07'!$D$840/1000</f>
        <v>1390.0645800000132</v>
      </c>
      <c r="F156" s="10">
        <f>'[2]Ago-07'!$D$851/1000</f>
        <v>32610.949709999994</v>
      </c>
      <c r="G156" s="10">
        <f>'[2]Ago-07'!$D$852/1000</f>
        <v>1746.8198400000001</v>
      </c>
      <c r="H156" s="10">
        <f>'[2]Ago-07'!$D$865/1000</f>
        <v>8592.7276799999981</v>
      </c>
      <c r="I156" s="10">
        <f>'[2]Ago-07'!$D$866/1000</f>
        <v>341.14994999999834</v>
      </c>
      <c r="J156" s="10">
        <f>'[2]Ago-07'!$D$877/1000</f>
        <v>1853.4606299999998</v>
      </c>
      <c r="K156" s="10">
        <f>'[2]Ago-07'!$D$878/1000</f>
        <v>119.34617999999999</v>
      </c>
      <c r="L156" s="71">
        <f>+H156+(Titularizaciones!C68/1000)</f>
        <v>11602.462924159638</v>
      </c>
      <c r="M156" s="71">
        <f>+I156+((Titularizaciones!C68/1000)*Titularizaciones!M68)</f>
        <v>731.19710420848855</v>
      </c>
      <c r="N156" s="3">
        <f t="shared" si="143"/>
        <v>115472.54444</v>
      </c>
      <c r="O156" s="3">
        <f t="shared" si="144"/>
        <v>3597.3805500000112</v>
      </c>
      <c r="P156" s="74">
        <f t="shared" si="145"/>
        <v>118482.27968415963</v>
      </c>
      <c r="Q156" s="74">
        <f t="shared" si="146"/>
        <v>3987.4277042085014</v>
      </c>
      <c r="R156" s="74">
        <f t="shared" si="147"/>
        <v>116628.81905415964</v>
      </c>
      <c r="S156" s="74">
        <f t="shared" si="148"/>
        <v>3868.0815242085018</v>
      </c>
      <c r="T156" s="3">
        <v>939.49895000000004</v>
      </c>
      <c r="U156" s="3">
        <v>433.9604005299999</v>
      </c>
      <c r="V156" s="4">
        <f t="shared" si="155"/>
        <v>27.315953187709098</v>
      </c>
      <c r="W156" s="4">
        <f t="shared" si="156"/>
        <v>47.886638008704068</v>
      </c>
      <c r="X156" s="4">
        <f t="shared" si="157"/>
        <v>42.853992907880297</v>
      </c>
      <c r="Y156" s="4">
        <f t="shared" si="158"/>
        <v>68.402463279343124</v>
      </c>
      <c r="Z156" s="4">
        <f t="shared" si="159"/>
        <v>7.4609746660870826</v>
      </c>
      <c r="AA156" s="4">
        <f t="shared" si="160"/>
        <v>-3.3971091846161698</v>
      </c>
      <c r="AB156" s="4">
        <f t="shared" si="115"/>
        <v>20.489747694114627</v>
      </c>
      <c r="AC156" s="4">
        <f t="shared" si="116"/>
        <v>46.035853163622221</v>
      </c>
      <c r="AD156" s="4">
        <f t="shared" si="161"/>
        <v>16.799230389090241</v>
      </c>
      <c r="AE156" s="4">
        <f t="shared" si="162"/>
        <v>-30.148994065962526</v>
      </c>
      <c r="AF156" s="4">
        <f t="shared" si="163"/>
        <v>29.393934245644516</v>
      </c>
      <c r="AG156" s="4">
        <f t="shared" si="164"/>
        <v>49.138194310681371</v>
      </c>
      <c r="AH156" s="4">
        <f t="shared" si="165"/>
        <v>29.945238890197032</v>
      </c>
      <c r="AI156" s="4">
        <f t="shared" si="166"/>
        <v>28.388112293539336</v>
      </c>
      <c r="AJ156" s="4">
        <f t="shared" si="167"/>
        <v>30.107499766925201</v>
      </c>
      <c r="AK156" s="4">
        <f t="shared" si="168"/>
        <v>27.91118623033104</v>
      </c>
      <c r="AL156" s="4">
        <f t="shared" ref="AL156:AM156" si="182">+T156/T144*100-100</f>
        <v>130.7107884414331</v>
      </c>
      <c r="AM156" s="4">
        <f t="shared" si="182"/>
        <v>155.76600195629305</v>
      </c>
      <c r="AN156" s="4">
        <f t="shared" si="117"/>
        <v>20.999765432150824</v>
      </c>
      <c r="AO156" s="4">
        <f t="shared" si="118"/>
        <v>40.549931580216764</v>
      </c>
      <c r="AP156" s="4">
        <f t="shared" si="119"/>
        <v>35.766957715149488</v>
      </c>
      <c r="AQ156" s="4">
        <f t="shared" si="120"/>
        <v>60.047959778885343</v>
      </c>
      <c r="AR156" s="4">
        <f t="shared" si="121"/>
        <v>2.1297991504344083</v>
      </c>
      <c r="AS156" s="4">
        <f t="shared" si="122"/>
        <v>-8.1896114660864612</v>
      </c>
      <c r="AT156" s="4">
        <f t="shared" si="123"/>
        <v>14.512210315638299</v>
      </c>
      <c r="AU156" s="4">
        <f t="shared" si="124"/>
        <v>38.790964801009522</v>
      </c>
      <c r="AV156" s="4">
        <f t="shared" si="125"/>
        <v>11.004780829775939</v>
      </c>
      <c r="AW156" s="4">
        <f t="shared" si="126"/>
        <v>-33.614326236421334</v>
      </c>
      <c r="AX156" s="4">
        <f t="shared" si="149"/>
        <v>22.974657142790832</v>
      </c>
      <c r="AY156" s="4">
        <f t="shared" si="150"/>
        <v>41.739397748224064</v>
      </c>
      <c r="AZ156" s="4">
        <f t="shared" si="151"/>
        <v>23.498611376351477</v>
      </c>
      <c r="BA156" s="4">
        <f t="shared" si="152"/>
        <v>22.01873435994996</v>
      </c>
      <c r="BB156" s="4">
        <f t="shared" si="169"/>
        <v>23.652822435777594</v>
      </c>
      <c r="BC156" s="4">
        <f t="shared" si="170"/>
        <v>21.565468761006485</v>
      </c>
      <c r="BD156" s="4">
        <f t="shared" si="174"/>
        <v>119.26514772993067</v>
      </c>
      <c r="BE156" s="4">
        <f t="shared" si="175"/>
        <v>143.07736357754516</v>
      </c>
      <c r="BF156" s="4">
        <f t="shared" si="127"/>
        <v>1.9195702250676028</v>
      </c>
      <c r="BG156" s="4">
        <f t="shared" si="128"/>
        <v>5.3565439079020321</v>
      </c>
      <c r="BH156" s="4">
        <f t="shared" si="129"/>
        <v>3.9702171732270983</v>
      </c>
      <c r="BI156" s="4">
        <f t="shared" si="154"/>
        <v>6.4390998151387766</v>
      </c>
      <c r="BJ156" s="4">
        <f t="shared" si="130"/>
        <v>6.3020852467964152</v>
      </c>
      <c r="BK156" s="4">
        <f t="shared" si="131"/>
        <v>3.1153557475034463</v>
      </c>
      <c r="BL156" s="4">
        <f t="shared" si="132"/>
        <v>3.365421153980038</v>
      </c>
      <c r="BM156" s="4">
        <f t="shared" si="153"/>
        <v>3.3165743729362958</v>
      </c>
      <c r="BN156" s="4">
        <f t="shared" si="133"/>
        <v>62.712228929559387</v>
      </c>
      <c r="BO156" s="4">
        <f t="shared" si="134"/>
        <v>38.64102117303127</v>
      </c>
      <c r="BP156" s="4">
        <f t="shared" si="135"/>
        <v>28.241301746792956</v>
      </c>
      <c r="BQ156" s="4">
        <f t="shared" si="136"/>
        <v>48.558105424792899</v>
      </c>
      <c r="BR156" s="4">
        <f t="shared" si="137"/>
        <v>7.4413599541532705</v>
      </c>
      <c r="BS156" s="4">
        <f t="shared" si="138"/>
        <v>9.4832877772688597</v>
      </c>
      <c r="BT156" s="4">
        <f t="shared" si="139"/>
        <v>1.6051093694943781</v>
      </c>
      <c r="BU156" s="4">
        <f t="shared" si="140"/>
        <v>3.3175856249069788</v>
      </c>
      <c r="BV156" s="4" t="s">
        <v>59</v>
      </c>
      <c r="BW156" s="4" t="s">
        <v>59</v>
      </c>
      <c r="BX156">
        <f t="shared" si="141"/>
        <v>100</v>
      </c>
      <c r="BY156">
        <f t="shared" si="142"/>
        <v>100</v>
      </c>
      <c r="BZ156" t="s">
        <v>59</v>
      </c>
      <c r="CA156" t="s">
        <v>59</v>
      </c>
    </row>
    <row r="157" spans="1:79" x14ac:dyDescent="0.35">
      <c r="A157" s="5">
        <v>39326</v>
      </c>
      <c r="B157" s="18">
        <f>+'[1]Senda Inflación Total'!F641</f>
        <v>5.01</v>
      </c>
      <c r="C157" s="4">
        <f>+'[1]Senda Inflación Total'!D641</f>
        <v>64.2</v>
      </c>
      <c r="D157" s="10">
        <f>('[2]Sep-07'!$D$839/1000)</f>
        <v>74229.536780000009</v>
      </c>
      <c r="E157" s="10">
        <f>'[2]Sep-07'!$D$840/1000</f>
        <v>1419.0225400000065</v>
      </c>
      <c r="F157" s="10">
        <f>'[2]Sep-07'!$D$851/1000</f>
        <v>33287.189319999998</v>
      </c>
      <c r="G157" s="10">
        <f>'[2]Sep-07'!$D$852/1000</f>
        <v>1866.2799499999999</v>
      </c>
      <c r="H157" s="10">
        <f>'[2]Sep-07'!$D$865/1000</f>
        <v>8788.1313300000002</v>
      </c>
      <c r="I157" s="10">
        <f>'[2]Sep-07'!$D$866/1000</f>
        <v>351.08622000000065</v>
      </c>
      <c r="J157" s="10">
        <f>'[2]Sep-07'!$D$877/1000</f>
        <v>1890.4474499999999</v>
      </c>
      <c r="K157" s="10">
        <f>'[2]Sep-07'!$D$878/1000</f>
        <v>131.74974</v>
      </c>
      <c r="L157" s="71">
        <f>+H157+(Titularizaciones!C69/1000)</f>
        <v>11728.730421464621</v>
      </c>
      <c r="M157" s="71">
        <f>+I157+((Titularizaciones!C69/1000)*Titularizaciones!M69)</f>
        <v>723.79419481728064</v>
      </c>
      <c r="N157" s="3">
        <f t="shared" si="143"/>
        <v>118195.30488000001</v>
      </c>
      <c r="O157" s="3">
        <f t="shared" si="144"/>
        <v>3768.1384500000072</v>
      </c>
      <c r="P157" s="74">
        <f t="shared" si="145"/>
        <v>121135.90397146464</v>
      </c>
      <c r="Q157" s="74">
        <f t="shared" si="146"/>
        <v>4140.8464248172868</v>
      </c>
      <c r="R157" s="74">
        <f t="shared" si="147"/>
        <v>119245.45652146463</v>
      </c>
      <c r="S157" s="74">
        <f t="shared" si="148"/>
        <v>4009.096684817287</v>
      </c>
      <c r="T157" s="3">
        <v>990.72945000000004</v>
      </c>
      <c r="U157" s="3">
        <v>466.17165001000001</v>
      </c>
      <c r="V157" s="4">
        <f t="shared" si="155"/>
        <v>27.932797178209313</v>
      </c>
      <c r="W157" s="4">
        <f t="shared" si="156"/>
        <v>39.767428132931201</v>
      </c>
      <c r="X157" s="4">
        <f t="shared" si="157"/>
        <v>39.900793119592805</v>
      </c>
      <c r="Y157" s="4">
        <f t="shared" si="158"/>
        <v>74.780624920823186</v>
      </c>
      <c r="Z157" s="4">
        <f t="shared" si="159"/>
        <v>6.3270283602021209</v>
      </c>
      <c r="AA157" s="4">
        <f t="shared" si="160"/>
        <v>1.8461743308850345</v>
      </c>
      <c r="AB157" s="4">
        <f t="shared" si="115"/>
        <v>19.312555402515372</v>
      </c>
      <c r="AC157" s="4">
        <f t="shared" si="116"/>
        <v>54.193317488353841</v>
      </c>
      <c r="AD157" s="4">
        <f t="shared" si="161"/>
        <v>16.269350924294201</v>
      </c>
      <c r="AE157" s="4">
        <f t="shared" si="162"/>
        <v>-28.894498092129353</v>
      </c>
      <c r="AF157" s="4">
        <f t="shared" si="163"/>
        <v>28.942180440963085</v>
      </c>
      <c r="AG157" s="4">
        <f t="shared" si="164"/>
        <v>49.932399803148229</v>
      </c>
      <c r="AH157" s="4">
        <f t="shared" si="165"/>
        <v>29.57414283788458</v>
      </c>
      <c r="AI157" s="4">
        <f t="shared" si="166"/>
        <v>29.952989167605494</v>
      </c>
      <c r="AJ157" s="4">
        <f t="shared" si="167"/>
        <v>29.751056786264286</v>
      </c>
      <c r="AK157" s="4">
        <f t="shared" si="168"/>
        <v>29.285069004997041</v>
      </c>
      <c r="AL157" s="4">
        <f t="shared" ref="AL157:AM157" si="183">+T157/T145*100-100</f>
        <v>113.89112127797171</v>
      </c>
      <c r="AM157" s="4">
        <f t="shared" si="183"/>
        <v>143.60550750658615</v>
      </c>
      <c r="AN157" s="4">
        <f t="shared" si="117"/>
        <v>21.829156440538327</v>
      </c>
      <c r="AO157" s="4">
        <f t="shared" si="118"/>
        <v>33.099160206581445</v>
      </c>
      <c r="AP157" s="4">
        <f t="shared" si="119"/>
        <v>33.226162384147045</v>
      </c>
      <c r="AQ157" s="4">
        <f t="shared" si="120"/>
        <v>66.441886411601928</v>
      </c>
      <c r="AR157" s="4">
        <f t="shared" si="121"/>
        <v>1.2541932770232478</v>
      </c>
      <c r="AS157" s="4">
        <f t="shared" si="122"/>
        <v>-3.0128803629320799</v>
      </c>
      <c r="AT157" s="4">
        <f t="shared" si="123"/>
        <v>13.620184175331289</v>
      </c>
      <c r="AU157" s="4">
        <f t="shared" si="124"/>
        <v>46.836794103755693</v>
      </c>
      <c r="AV157" s="4">
        <f t="shared" si="125"/>
        <v>10.722170197404239</v>
      </c>
      <c r="AW157" s="4">
        <f t="shared" si="126"/>
        <v>-32.286923237910074</v>
      </c>
      <c r="AX157" s="4">
        <f t="shared" si="149"/>
        <v>22.790382288318341</v>
      </c>
      <c r="AY157" s="4">
        <f t="shared" si="150"/>
        <v>42.779163701693392</v>
      </c>
      <c r="AZ157" s="4">
        <f t="shared" si="151"/>
        <v>23.392193922373664</v>
      </c>
      <c r="BA157" s="4">
        <f t="shared" si="152"/>
        <v>23.752965591472702</v>
      </c>
      <c r="BB157" s="4">
        <f t="shared" si="169"/>
        <v>23.56066735193248</v>
      </c>
      <c r="BC157" s="4">
        <f t="shared" si="170"/>
        <v>23.116911727451694</v>
      </c>
      <c r="BD157" s="4">
        <f t="shared" si="174"/>
        <v>103.68643108082244</v>
      </c>
      <c r="BE157" s="4">
        <f t="shared" si="175"/>
        <v>131.98315161088101</v>
      </c>
      <c r="BF157" s="4">
        <f t="shared" si="127"/>
        <v>1.9116683217432391</v>
      </c>
      <c r="BG157" s="4">
        <f t="shared" si="128"/>
        <v>5.6066011823914481</v>
      </c>
      <c r="BH157" s="4">
        <f t="shared" si="129"/>
        <v>3.9950042485311905</v>
      </c>
      <c r="BI157" s="4">
        <f t="shared" si="154"/>
        <v>6.969235775371593</v>
      </c>
      <c r="BJ157" s="4">
        <f t="shared" si="130"/>
        <v>6.1711214156024328</v>
      </c>
      <c r="BK157" s="4">
        <f t="shared" si="131"/>
        <v>3.1880610264728193</v>
      </c>
      <c r="BL157" s="4">
        <f t="shared" si="132"/>
        <v>3.4183477309854595</v>
      </c>
      <c r="BM157" s="4">
        <f t="shared" si="153"/>
        <v>3.362054036914718</v>
      </c>
      <c r="BN157" s="4">
        <f t="shared" si="133"/>
        <v>62.802441142110453</v>
      </c>
      <c r="BO157" s="4">
        <f t="shared" si="134"/>
        <v>37.658450155938503</v>
      </c>
      <c r="BP157" s="4">
        <f t="shared" si="135"/>
        <v>28.162869374376115</v>
      </c>
      <c r="BQ157" s="4">
        <f t="shared" si="136"/>
        <v>49.527902829578792</v>
      </c>
      <c r="BR157" s="4">
        <f t="shared" si="137"/>
        <v>7.435262626482765</v>
      </c>
      <c r="BS157" s="4">
        <f t="shared" si="138"/>
        <v>9.3172324918156857</v>
      </c>
      <c r="BT157" s="4">
        <f t="shared" si="139"/>
        <v>1.599426857030668</v>
      </c>
      <c r="BU157" s="4">
        <f t="shared" si="140"/>
        <v>3.4964145226670151</v>
      </c>
      <c r="BV157" s="4" t="s">
        <v>59</v>
      </c>
      <c r="BW157" s="4" t="s">
        <v>59</v>
      </c>
      <c r="BX157">
        <f t="shared" si="141"/>
        <v>100</v>
      </c>
      <c r="BY157">
        <f t="shared" si="142"/>
        <v>100</v>
      </c>
      <c r="BZ157" t="s">
        <v>59</v>
      </c>
      <c r="CA157" t="s">
        <v>59</v>
      </c>
    </row>
    <row r="158" spans="1:79" x14ac:dyDescent="0.35">
      <c r="A158" s="5">
        <v>39356</v>
      </c>
      <c r="B158" s="18">
        <f>+'[1]Senda Inflación Total'!F642</f>
        <v>5.16</v>
      </c>
      <c r="C158" s="4">
        <f>+'[1]Senda Inflación Total'!D642</f>
        <v>64.2</v>
      </c>
      <c r="D158" s="10">
        <f>('[2]Oct-07'!$D$839/1000)</f>
        <v>75031.401280000005</v>
      </c>
      <c r="E158" s="10">
        <f>'[2]Oct-07'!$D$840/1000</f>
        <v>1493.2085300000001</v>
      </c>
      <c r="F158" s="10">
        <f>'[2]Oct-07'!$D$851/1000</f>
        <v>33853.922720000002</v>
      </c>
      <c r="G158" s="10">
        <f>'[2]Oct-07'!$D$852/1000</f>
        <v>1945.5121100000001</v>
      </c>
      <c r="H158" s="10">
        <f>'[2]Oct-07'!$D$865/1000</f>
        <v>9000.8059700000013</v>
      </c>
      <c r="I158" s="10">
        <f>'[2]Oct-07'!$D$866/1000</f>
        <v>365.97527999999932</v>
      </c>
      <c r="J158" s="10">
        <f>'[2]Oct-07'!$D$877/1000</f>
        <v>1925.6557399999999</v>
      </c>
      <c r="K158" s="10">
        <f>'[2]Oct-07'!$D$878/1000</f>
        <v>134.23095000000001</v>
      </c>
      <c r="L158" s="71">
        <f>+H158+(Titularizaciones!C70/1000)</f>
        <v>11858.640233237202</v>
      </c>
      <c r="M158" s="71">
        <f>+I158+((Titularizaciones!C70/1000)*Titularizaciones!M70)</f>
        <v>712.9941995098593</v>
      </c>
      <c r="N158" s="3">
        <f t="shared" si="143"/>
        <v>119811.78571000001</v>
      </c>
      <c r="O158" s="3">
        <f t="shared" si="144"/>
        <v>3938.9268699999998</v>
      </c>
      <c r="P158" s="74">
        <f t="shared" si="145"/>
        <v>122669.61997323722</v>
      </c>
      <c r="Q158" s="74">
        <f t="shared" si="146"/>
        <v>4285.9457895098594</v>
      </c>
      <c r="R158" s="74">
        <f t="shared" si="147"/>
        <v>120743.9642332372</v>
      </c>
      <c r="S158" s="74">
        <f t="shared" si="148"/>
        <v>4151.7148395098593</v>
      </c>
      <c r="T158" s="3">
        <v>1019.29795</v>
      </c>
      <c r="U158" s="3">
        <v>486.12378571999994</v>
      </c>
      <c r="V158" s="4">
        <f t="shared" si="155"/>
        <v>26.138234849437538</v>
      </c>
      <c r="W158" s="4">
        <f t="shared" si="156"/>
        <v>47.199351183035589</v>
      </c>
      <c r="X158" s="4">
        <f t="shared" si="157"/>
        <v>37.935303761885365</v>
      </c>
      <c r="Y158" s="4">
        <f t="shared" si="158"/>
        <v>67.668716360515077</v>
      </c>
      <c r="Z158" s="4">
        <f t="shared" si="159"/>
        <v>16.554387145763741</v>
      </c>
      <c r="AA158" s="4">
        <f t="shared" si="160"/>
        <v>6.9854213455241307</v>
      </c>
      <c r="AB158" s="4">
        <f t="shared" si="115"/>
        <v>18.371599890198382</v>
      </c>
      <c r="AC158" s="4">
        <f t="shared" si="116"/>
        <v>57.008062528606132</v>
      </c>
      <c r="AD158" s="4">
        <f t="shared" si="161"/>
        <v>15.809295373639685</v>
      </c>
      <c r="AE158" s="4">
        <f t="shared" si="162"/>
        <v>-28.342933990635061</v>
      </c>
      <c r="AF158" s="4">
        <f t="shared" si="163"/>
        <v>28.311109442169368</v>
      </c>
      <c r="AG158" s="4">
        <f t="shared" si="164"/>
        <v>51.362354886285402</v>
      </c>
      <c r="AH158" s="4">
        <f t="shared" si="165"/>
        <v>27.922908951592504</v>
      </c>
      <c r="AI158" s="4">
        <f t="shared" si="166"/>
        <v>31.662755374585799</v>
      </c>
      <c r="AJ158" s="4">
        <f t="shared" si="167"/>
        <v>28.087738913443644</v>
      </c>
      <c r="AK158" s="4">
        <f t="shared" si="168"/>
        <v>30.979153991549964</v>
      </c>
      <c r="AL158" s="4">
        <f t="shared" ref="AL158:AM158" si="184">+T158/T146*100-100</f>
        <v>100.9283864203835</v>
      </c>
      <c r="AM158" s="4">
        <f t="shared" si="184"/>
        <v>132.30033149998363</v>
      </c>
      <c r="AN158" s="4">
        <f t="shared" si="117"/>
        <v>19.948873002508122</v>
      </c>
      <c r="AO158" s="4">
        <f t="shared" si="118"/>
        <v>39.976560653324043</v>
      </c>
      <c r="AP158" s="4">
        <f t="shared" si="119"/>
        <v>31.167082314459265</v>
      </c>
      <c r="AQ158" s="4">
        <f t="shared" si="120"/>
        <v>59.441533245069479</v>
      </c>
      <c r="AR158" s="4">
        <f t="shared" si="121"/>
        <v>10.835286369117284</v>
      </c>
      <c r="AS158" s="4">
        <f t="shared" si="122"/>
        <v>1.7358514126323001</v>
      </c>
      <c r="AT158" s="4">
        <f t="shared" si="123"/>
        <v>12.563331961010249</v>
      </c>
      <c r="AU158" s="4">
        <f t="shared" si="124"/>
        <v>49.303977299929755</v>
      </c>
      <c r="AV158" s="4">
        <f t="shared" si="125"/>
        <v>10.126754824685875</v>
      </c>
      <c r="AW158" s="4">
        <f t="shared" si="126"/>
        <v>-31.859009120040952</v>
      </c>
      <c r="AX158" s="4">
        <f t="shared" si="149"/>
        <v>22.015128796281246</v>
      </c>
      <c r="AY158" s="4">
        <f t="shared" si="150"/>
        <v>43.935293729826356</v>
      </c>
      <c r="AZ158" s="4">
        <f t="shared" si="151"/>
        <v>21.645976561042701</v>
      </c>
      <c r="BA158" s="4">
        <f t="shared" si="152"/>
        <v>25.202315875414413</v>
      </c>
      <c r="BB158" s="4">
        <f t="shared" si="169"/>
        <v>21.802718632030846</v>
      </c>
      <c r="BC158" s="4">
        <f t="shared" si="170"/>
        <v>24.552257504326676</v>
      </c>
      <c r="BD158" s="4">
        <f t="shared" si="174"/>
        <v>91.069214929995724</v>
      </c>
      <c r="BE158" s="4">
        <f t="shared" si="175"/>
        <v>120.9017986876984</v>
      </c>
      <c r="BF158" s="4">
        <f t="shared" si="127"/>
        <v>1.9901114793627377</v>
      </c>
      <c r="BG158" s="4">
        <f t="shared" si="128"/>
        <v>5.746784873620105</v>
      </c>
      <c r="BH158" s="4">
        <f t="shared" si="129"/>
        <v>4.0660278781678842</v>
      </c>
      <c r="BI158" s="4">
        <f t="shared" si="154"/>
        <v>6.9706618484153351</v>
      </c>
      <c r="BJ158" s="4">
        <f t="shared" si="130"/>
        <v>6.0124448122769669</v>
      </c>
      <c r="BK158" s="4">
        <f t="shared" si="131"/>
        <v>3.2875954954331674</v>
      </c>
      <c r="BL158" s="4">
        <f t="shared" si="132"/>
        <v>3.4938934272763884</v>
      </c>
      <c r="BM158" s="4">
        <f t="shared" si="153"/>
        <v>3.438445031910768</v>
      </c>
      <c r="BN158" s="4">
        <f t="shared" si="133"/>
        <v>62.624391110913521</v>
      </c>
      <c r="BO158" s="4">
        <f t="shared" si="134"/>
        <v>37.909018859240717</v>
      </c>
      <c r="BP158" s="4">
        <f t="shared" si="135"/>
        <v>28.255920333198414</v>
      </c>
      <c r="BQ158" s="4">
        <f t="shared" si="136"/>
        <v>49.391932732175867</v>
      </c>
      <c r="BR158" s="4">
        <f t="shared" si="137"/>
        <v>7.5124545691908127</v>
      </c>
      <c r="BS158" s="4">
        <f t="shared" si="138"/>
        <v>9.2912433279067042</v>
      </c>
      <c r="BT158" s="4">
        <f t="shared" si="139"/>
        <v>1.6072339866972505</v>
      </c>
      <c r="BU158" s="4">
        <f t="shared" si="140"/>
        <v>3.4078050806767077</v>
      </c>
      <c r="BV158" s="4" t="s">
        <v>59</v>
      </c>
      <c r="BW158" s="4" t="s">
        <v>59</v>
      </c>
      <c r="BX158">
        <f t="shared" si="141"/>
        <v>100</v>
      </c>
      <c r="BY158">
        <f t="shared" si="142"/>
        <v>100</v>
      </c>
      <c r="BZ158" t="s">
        <v>59</v>
      </c>
      <c r="CA158" t="s">
        <v>59</v>
      </c>
    </row>
    <row r="159" spans="1:79" x14ac:dyDescent="0.35">
      <c r="A159" s="5">
        <v>39387</v>
      </c>
      <c r="B159" s="18">
        <f>+'[1]Senda Inflación Total'!F643</f>
        <v>5.41</v>
      </c>
      <c r="C159" s="4">
        <f>+'[1]Senda Inflación Total'!D643</f>
        <v>64.510000000000005</v>
      </c>
      <c r="D159" s="10">
        <f>('[2]Nov-07'!$D$839/1000)</f>
        <v>77276.866729999994</v>
      </c>
      <c r="E159" s="10">
        <f>'[2]Nov-07'!$D$840/1000</f>
        <v>1626.3958699999898</v>
      </c>
      <c r="F159" s="10">
        <f>'[2]Nov-07'!$D$851/1000</f>
        <v>34361.631189999993</v>
      </c>
      <c r="G159" s="10">
        <f>'[2]Nov-07'!$D$852/1000</f>
        <v>2056.5015199999998</v>
      </c>
      <c r="H159" s="10">
        <f>'[2]Nov-07'!$D$865/1000</f>
        <v>8889.7913900000003</v>
      </c>
      <c r="I159" s="10">
        <f>'[2]Nov-07'!$D$866/1000</f>
        <v>379.45089000000058</v>
      </c>
      <c r="J159" s="10">
        <f>'[2]Nov-07'!$D$877/1000</f>
        <v>1953.6878300000001</v>
      </c>
      <c r="K159" s="10">
        <f>'[2]Nov-07'!$D$878/1000</f>
        <v>140.09020000000001</v>
      </c>
      <c r="L159" s="71">
        <f>+H159+(Titularizaciones!C71/1000)</f>
        <v>11995.97863206279</v>
      </c>
      <c r="M159" s="71">
        <f>+I159+((Titularizaciones!C71/1000)*Titularizaciones!M71)</f>
        <v>717.61695169938048</v>
      </c>
      <c r="N159" s="3">
        <f t="shared" si="143"/>
        <v>122481.97713999999</v>
      </c>
      <c r="O159" s="3">
        <f t="shared" si="144"/>
        <v>4202.4384799999898</v>
      </c>
      <c r="P159" s="74">
        <f t="shared" si="145"/>
        <v>125588.16438206278</v>
      </c>
      <c r="Q159" s="74">
        <f t="shared" si="146"/>
        <v>4540.6045416993702</v>
      </c>
      <c r="R159" s="74">
        <f t="shared" si="147"/>
        <v>123634.47655206278</v>
      </c>
      <c r="S159" s="74">
        <f t="shared" si="148"/>
        <v>4400.5143416993706</v>
      </c>
      <c r="T159" s="3">
        <v>1051.00837</v>
      </c>
      <c r="U159" s="3">
        <v>507.24924339500001</v>
      </c>
      <c r="V159" s="4">
        <f t="shared" si="155"/>
        <v>26.061584748048247</v>
      </c>
      <c r="W159" s="4">
        <f t="shared" si="156"/>
        <v>67.567808184732911</v>
      </c>
      <c r="X159" s="4">
        <f t="shared" si="157"/>
        <v>35.29668942673797</v>
      </c>
      <c r="Y159" s="4">
        <f t="shared" si="158"/>
        <v>69.318725349488318</v>
      </c>
      <c r="Z159" s="4">
        <f t="shared" si="159"/>
        <v>15.902896741199896</v>
      </c>
      <c r="AA159" s="4">
        <f t="shared" si="160"/>
        <v>11.409739927792046</v>
      </c>
      <c r="AB159" s="4">
        <f t="shared" si="115"/>
        <v>18.125830157010327</v>
      </c>
      <c r="AC159" s="4">
        <f t="shared" si="116"/>
        <v>60.631591186132113</v>
      </c>
      <c r="AD159" s="4">
        <f t="shared" si="161"/>
        <v>16.529385051666765</v>
      </c>
      <c r="AE159" s="4">
        <f t="shared" si="162"/>
        <v>-21.2993064072664</v>
      </c>
      <c r="AF159" s="4">
        <f t="shared" si="163"/>
        <v>27.556072004943061</v>
      </c>
      <c r="AG159" s="4">
        <f t="shared" si="164"/>
        <v>60.830177383184576</v>
      </c>
      <c r="AH159" s="4">
        <f t="shared" si="165"/>
        <v>27.311433960203118</v>
      </c>
      <c r="AI159" s="4">
        <f t="shared" si="166"/>
        <v>42.597677854086726</v>
      </c>
      <c r="AJ159" s="4">
        <f t="shared" si="167"/>
        <v>27.468065713024089</v>
      </c>
      <c r="AK159" s="4">
        <f t="shared" si="168"/>
        <v>42.089838500836265</v>
      </c>
      <c r="AL159" s="4">
        <f t="shared" ref="AL159:AM159" si="185">+T159/T147*100-100</f>
        <v>85.839843437455954</v>
      </c>
      <c r="AM159" s="4">
        <f t="shared" si="185"/>
        <v>109.81797552842042</v>
      </c>
      <c r="AN159" s="4">
        <f t="shared" si="117"/>
        <v>19.591675123848077</v>
      </c>
      <c r="AO159" s="4">
        <f t="shared" si="118"/>
        <v>58.9676578927359</v>
      </c>
      <c r="AP159" s="4">
        <f t="shared" si="119"/>
        <v>28.352802795501333</v>
      </c>
      <c r="AQ159" s="4">
        <f t="shared" si="120"/>
        <v>60.628712028733844</v>
      </c>
      <c r="AR159" s="4">
        <f t="shared" si="121"/>
        <v>9.9543655641778628</v>
      </c>
      <c r="AS159" s="4">
        <f t="shared" si="122"/>
        <v>5.6918128524732481</v>
      </c>
      <c r="AT159" s="4">
        <f t="shared" si="123"/>
        <v>12.063210470553386</v>
      </c>
      <c r="AU159" s="4">
        <f t="shared" si="124"/>
        <v>52.387431160356812</v>
      </c>
      <c r="AV159" s="4">
        <f t="shared" si="125"/>
        <v>10.548700362078336</v>
      </c>
      <c r="AW159" s="4">
        <f t="shared" si="126"/>
        <v>-25.338493887929431</v>
      </c>
      <c r="AX159" s="4">
        <f t="shared" si="149"/>
        <v>21.009460207706155</v>
      </c>
      <c r="AY159" s="4">
        <f t="shared" si="150"/>
        <v>52.575825237818577</v>
      </c>
      <c r="AZ159" s="4">
        <f t="shared" si="151"/>
        <v>20.777377820133864</v>
      </c>
      <c r="BA159" s="4">
        <f t="shared" si="152"/>
        <v>35.279079645277221</v>
      </c>
      <c r="BB159" s="4">
        <f t="shared" si="169"/>
        <v>20.925970698248818</v>
      </c>
      <c r="BC159" s="4">
        <f t="shared" si="170"/>
        <v>34.797304336245389</v>
      </c>
      <c r="BD159" s="4">
        <f t="shared" si="174"/>
        <v>76.301910100992274</v>
      </c>
      <c r="BE159" s="4">
        <f t="shared" si="175"/>
        <v>99.049402835044475</v>
      </c>
      <c r="BF159" s="4">
        <f t="shared" si="127"/>
        <v>2.1046348523452743</v>
      </c>
      <c r="BG159" s="4">
        <f t="shared" si="128"/>
        <v>5.9848774600621635</v>
      </c>
      <c r="BH159" s="4">
        <f t="shared" si="129"/>
        <v>4.2683891370818836</v>
      </c>
      <c r="BI159" s="4">
        <f t="shared" si="154"/>
        <v>7.1705519095136099</v>
      </c>
      <c r="BJ159" s="4">
        <f t="shared" si="130"/>
        <v>5.9821459649931148</v>
      </c>
      <c r="BK159" s="4">
        <f t="shared" si="131"/>
        <v>3.4310668215263185</v>
      </c>
      <c r="BL159" s="4">
        <f t="shared" si="132"/>
        <v>3.6154716999334418</v>
      </c>
      <c r="BM159" s="4">
        <f t="shared" si="153"/>
        <v>3.559293867229909</v>
      </c>
      <c r="BN159" s="4">
        <f t="shared" si="133"/>
        <v>63.092439013840043</v>
      </c>
      <c r="BO159" s="4">
        <f t="shared" si="134"/>
        <v>38.701241618175786</v>
      </c>
      <c r="BP159" s="4">
        <f t="shared" si="135"/>
        <v>28.054438695681554</v>
      </c>
      <c r="BQ159" s="4">
        <f t="shared" si="136"/>
        <v>48.935910181367007</v>
      </c>
      <c r="BR159" s="4">
        <f t="shared" si="137"/>
        <v>7.2580404052742757</v>
      </c>
      <c r="BS159" s="4">
        <f t="shared" si="138"/>
        <v>9.0293026728615313</v>
      </c>
      <c r="BT159" s="4">
        <f t="shared" si="139"/>
        <v>1.5950818852041273</v>
      </c>
      <c r="BU159" s="4">
        <f t="shared" si="140"/>
        <v>3.3335455275956911</v>
      </c>
      <c r="BV159" s="4" t="s">
        <v>59</v>
      </c>
      <c r="BW159" s="4" t="s">
        <v>59</v>
      </c>
      <c r="BX159">
        <f t="shared" si="141"/>
        <v>100</v>
      </c>
      <c r="BY159">
        <f t="shared" si="142"/>
        <v>100</v>
      </c>
      <c r="BZ159" t="s">
        <v>59</v>
      </c>
      <c r="CA159" t="s">
        <v>59</v>
      </c>
    </row>
    <row r="160" spans="1:79" x14ac:dyDescent="0.35">
      <c r="A160" s="5">
        <v>39417</v>
      </c>
      <c r="B160" s="18">
        <f>+'[1]Senda Inflación Total'!F644</f>
        <v>5.69</v>
      </c>
      <c r="C160" s="4">
        <f>+'[1]Senda Inflación Total'!D644</f>
        <v>64.819999999999993</v>
      </c>
      <c r="D160" s="10">
        <f>('[2]Dic-07'!$D$840/1000)</f>
        <v>77444.180320000014</v>
      </c>
      <c r="E160" s="10">
        <f>'[2]Dic-07'!$D$841/1000</f>
        <v>1565.42786</v>
      </c>
      <c r="F160" s="10">
        <f>'[2]Dic-07'!$D$852/1000</f>
        <v>34912.636650000015</v>
      </c>
      <c r="G160" s="10">
        <f>'[2]Dic-07'!$D$853/1000</f>
        <v>1982.2544200000093</v>
      </c>
      <c r="H160" s="10">
        <f>'[2]Dic-07'!$D$866/1000</f>
        <v>8766.0534400000015</v>
      </c>
      <c r="I160" s="10">
        <f>'[2]Dic-07'!$D$867/1000</f>
        <v>368.53061000000127</v>
      </c>
      <c r="J160" s="10">
        <f>'[2]Dic-07'!$D$878/1000</f>
        <v>1965.78485</v>
      </c>
      <c r="K160" s="10">
        <f>'[2]Dic-07'!$D$879/1000</f>
        <v>137.17925</v>
      </c>
      <c r="L160" s="71">
        <f>+H160+(Titularizaciones!C72/1000)</f>
        <v>12124.93244320809</v>
      </c>
      <c r="M160" s="71">
        <f>+I160+((Titularizaciones!C72/1000)*Titularizaciones!M72)</f>
        <v>706.44918738644151</v>
      </c>
      <c r="N160" s="3">
        <f t="shared" si="143"/>
        <v>123088.65526000003</v>
      </c>
      <c r="O160" s="3">
        <f t="shared" si="144"/>
        <v>4053.3921400000104</v>
      </c>
      <c r="P160" s="74">
        <f t="shared" si="145"/>
        <v>126447.53426320812</v>
      </c>
      <c r="Q160" s="74">
        <f t="shared" si="146"/>
        <v>4391.310717386451</v>
      </c>
      <c r="R160" s="74">
        <f t="shared" si="147"/>
        <v>124481.74941320812</v>
      </c>
      <c r="S160" s="74">
        <f t="shared" si="148"/>
        <v>4254.1314673864508</v>
      </c>
      <c r="T160" s="3">
        <v>1081.5234499999999</v>
      </c>
      <c r="U160" s="3">
        <v>528.3747010699999</v>
      </c>
      <c r="V160" s="4">
        <f t="shared" si="155"/>
        <v>24.235413345801661</v>
      </c>
      <c r="W160" s="4">
        <f t="shared" si="156"/>
        <v>67.569526066172443</v>
      </c>
      <c r="X160" s="4">
        <f t="shared" si="157"/>
        <v>32.747946187138922</v>
      </c>
      <c r="Y160" s="4">
        <f t="shared" si="158"/>
        <v>67.114665612288462</v>
      </c>
      <c r="Z160" s="4">
        <f t="shared" si="159"/>
        <v>16.30634250017826</v>
      </c>
      <c r="AA160" s="4">
        <f t="shared" si="160"/>
        <v>9.6244666959830738</v>
      </c>
      <c r="AB160" s="4">
        <f t="shared" si="115"/>
        <v>17.230250759275691</v>
      </c>
      <c r="AC160" s="4">
        <f t="shared" si="116"/>
        <v>52.26805495754644</v>
      </c>
      <c r="AD160" s="4">
        <f t="shared" si="161"/>
        <v>16.303649247384328</v>
      </c>
      <c r="AE160" s="4">
        <f t="shared" si="162"/>
        <v>-20.493832169313791</v>
      </c>
      <c r="AF160" s="4">
        <f t="shared" si="163"/>
        <v>25.792592958926306</v>
      </c>
      <c r="AG160" s="4">
        <f t="shared" si="164"/>
        <v>59.167128251186853</v>
      </c>
      <c r="AH160" s="4">
        <f t="shared" si="165"/>
        <v>25.520341361848907</v>
      </c>
      <c r="AI160" s="4">
        <f t="shared" si="166"/>
        <v>41.701017664836286</v>
      </c>
      <c r="AJ160" s="4">
        <f t="shared" si="167"/>
        <v>25.660670952359538</v>
      </c>
      <c r="AK160" s="4">
        <f t="shared" si="168"/>
        <v>41.38462664642671</v>
      </c>
      <c r="AL160" s="4">
        <f t="shared" ref="AL160:AM160" si="186">+T160/T148*100-100</f>
        <v>75.174243572633515</v>
      </c>
      <c r="AM160" s="4">
        <f t="shared" si="186"/>
        <v>100.71224885600932</v>
      </c>
      <c r="AN160" s="4">
        <f t="shared" si="117"/>
        <v>17.546989635539461</v>
      </c>
      <c r="AO160" s="4">
        <f t="shared" si="118"/>
        <v>58.548137067056899</v>
      </c>
      <c r="AP160" s="4">
        <f t="shared" si="119"/>
        <v>25.601235866343956</v>
      </c>
      <c r="AQ160" s="4">
        <f t="shared" si="120"/>
        <v>58.11776479542857</v>
      </c>
      <c r="AR160" s="4">
        <f t="shared" si="121"/>
        <v>10.04479373656757</v>
      </c>
      <c r="AS160" s="4">
        <f t="shared" si="122"/>
        <v>3.7226480234488406</v>
      </c>
      <c r="AT160" s="4">
        <f t="shared" si="123"/>
        <v>10.918961831086847</v>
      </c>
      <c r="AU160" s="4">
        <f t="shared" si="124"/>
        <v>44.07044654891331</v>
      </c>
      <c r="AV160" s="4">
        <f t="shared" si="125"/>
        <v>10.042245479595351</v>
      </c>
      <c r="AW160" s="4">
        <f t="shared" si="126"/>
        <v>-24.774181255855609</v>
      </c>
      <c r="AX160" s="4">
        <f t="shared" si="149"/>
        <v>19.020335849111845</v>
      </c>
      <c r="AY160" s="4">
        <f t="shared" si="150"/>
        <v>50.598096557088525</v>
      </c>
      <c r="AZ160" s="4">
        <f t="shared" si="151"/>
        <v>18.762741377470832</v>
      </c>
      <c r="BA160" s="4">
        <f t="shared" si="152"/>
        <v>34.072303590534858</v>
      </c>
      <c r="BB160" s="4">
        <f t="shared" si="169"/>
        <v>18.895516087008744</v>
      </c>
      <c r="BC160" s="4">
        <f t="shared" si="170"/>
        <v>33.772946018002386</v>
      </c>
      <c r="BD160" s="4">
        <f t="shared" si="174"/>
        <v>65.743441737755262</v>
      </c>
      <c r="BE160" s="4">
        <f t="shared" si="175"/>
        <v>89.906565290954092</v>
      </c>
      <c r="BF160" s="4">
        <f t="shared" si="127"/>
        <v>2.0213628106484425</v>
      </c>
      <c r="BG160" s="4">
        <f t="shared" si="128"/>
        <v>5.677756280260799</v>
      </c>
      <c r="BH160" s="4">
        <f t="shared" si="129"/>
        <v>4.2040652902978568</v>
      </c>
      <c r="BI160" s="4">
        <f t="shared" si="154"/>
        <v>6.9783450615157605</v>
      </c>
      <c r="BJ160" s="4">
        <f t="shared" si="130"/>
        <v>5.8264175136263665</v>
      </c>
      <c r="BK160" s="4">
        <f t="shared" si="131"/>
        <v>3.2930672054528785</v>
      </c>
      <c r="BL160" s="4">
        <f t="shared" si="132"/>
        <v>3.472832224822727</v>
      </c>
      <c r="BM160" s="4">
        <f t="shared" si="153"/>
        <v>3.4174740373106185</v>
      </c>
      <c r="BN160" s="4">
        <f t="shared" si="133"/>
        <v>62.917398972646801</v>
      </c>
      <c r="BO160" s="4">
        <f t="shared" si="134"/>
        <v>38.620192814603818</v>
      </c>
      <c r="BP160" s="4">
        <f t="shared" si="135"/>
        <v>28.363813526318971</v>
      </c>
      <c r="BQ160" s="4">
        <f t="shared" si="136"/>
        <v>48.903593620724891</v>
      </c>
      <c r="BR160" s="4">
        <f t="shared" si="137"/>
        <v>7.1217395473884064</v>
      </c>
      <c r="BS160" s="4">
        <f t="shared" si="138"/>
        <v>9.0919061682494995</v>
      </c>
      <c r="BT160" s="4">
        <f t="shared" si="139"/>
        <v>1.5970479536458293</v>
      </c>
      <c r="BU160" s="4">
        <f t="shared" si="140"/>
        <v>3.3843073964217942</v>
      </c>
      <c r="BV160" s="4" t="s">
        <v>59</v>
      </c>
      <c r="BW160" s="4" t="s">
        <v>59</v>
      </c>
      <c r="BX160">
        <f t="shared" si="141"/>
        <v>100</v>
      </c>
      <c r="BY160">
        <f t="shared" si="142"/>
        <v>100</v>
      </c>
      <c r="BZ160" t="s">
        <v>59</v>
      </c>
      <c r="CA160" t="s">
        <v>59</v>
      </c>
    </row>
    <row r="161" spans="1:79" x14ac:dyDescent="0.35">
      <c r="A161" s="5">
        <v>39448</v>
      </c>
      <c r="B161" s="18">
        <f>+'[1]Senda Inflación Total'!F645</f>
        <v>6</v>
      </c>
      <c r="C161" s="4">
        <f>+'[1]Senda Inflación Total'!D645</f>
        <v>65.510000000000005</v>
      </c>
      <c r="D161" s="10">
        <f>('[2]Ene-08'!$D$875/1000)</f>
        <v>77398.626809999987</v>
      </c>
      <c r="E161" s="10">
        <f>'[2]Ene-08'!$D$876/1000</f>
        <v>1715.5758600000001</v>
      </c>
      <c r="F161" s="10">
        <f>'[2]Ene-08'!$D$887/1000</f>
        <v>35187.139240000011</v>
      </c>
      <c r="G161" s="10">
        <f>'[2]Ene-08'!$D$888/1000</f>
        <v>2134.632930000007</v>
      </c>
      <c r="H161" s="10">
        <f>'[2]Ene-08'!$D$901/1000</f>
        <v>8927.1197599999978</v>
      </c>
      <c r="I161" s="10">
        <f>'[2]Ene-08'!$D$902/1000</f>
        <v>394.80116999999808</v>
      </c>
      <c r="J161" s="10">
        <f>'[2]Ene-08'!$D$913/1000</f>
        <v>1964.75622</v>
      </c>
      <c r="K161" s="10">
        <f>'[2]Ene-08'!$D$914/1000</f>
        <v>145.20554000000001</v>
      </c>
      <c r="L161" s="71">
        <f>+H161+(Titularizaciones!C73/1000)</f>
        <v>12228.043330645718</v>
      </c>
      <c r="M161" s="71">
        <f>+I161+((Titularizaciones!C73/1000)*Titularizaciones!M73)</f>
        <v>731.01163775082841</v>
      </c>
      <c r="N161" s="3">
        <f t="shared" si="143"/>
        <v>123477.64203</v>
      </c>
      <c r="O161" s="3">
        <f t="shared" si="144"/>
        <v>4390.2155000000048</v>
      </c>
      <c r="P161" s="74">
        <f t="shared" si="145"/>
        <v>126778.56560064571</v>
      </c>
      <c r="Q161" s="74">
        <f t="shared" si="146"/>
        <v>4726.4259677508353</v>
      </c>
      <c r="R161" s="74">
        <f t="shared" si="147"/>
        <v>124813.80938064572</v>
      </c>
      <c r="S161" s="74">
        <f t="shared" si="148"/>
        <v>4581.2204277508354</v>
      </c>
      <c r="T161" s="3">
        <v>1107.8783800000001</v>
      </c>
      <c r="U161" s="3">
        <v>552.50830485000006</v>
      </c>
      <c r="V161" s="4">
        <f t="shared" si="155"/>
        <v>23.435053572062685</v>
      </c>
      <c r="W161" s="4">
        <f t="shared" si="156"/>
        <v>65.735629769525019</v>
      </c>
      <c r="X161" s="4">
        <f t="shared" si="157"/>
        <v>30.8642873538777</v>
      </c>
      <c r="Y161" s="4">
        <f t="shared" si="158"/>
        <v>66.567516331788795</v>
      </c>
      <c r="Z161" s="4">
        <f t="shared" si="159"/>
        <v>15.104782660761472</v>
      </c>
      <c r="AA161" s="4">
        <f t="shared" si="160"/>
        <v>16.431949929454802</v>
      </c>
      <c r="AB161" s="4">
        <f t="shared" si="115"/>
        <v>14.885724398583108</v>
      </c>
      <c r="AC161" s="4">
        <f t="shared" si="116"/>
        <v>53.774582476105877</v>
      </c>
      <c r="AD161" s="4">
        <f t="shared" si="161"/>
        <v>15.631308378939607</v>
      </c>
      <c r="AE161" s="4">
        <f t="shared" si="162"/>
        <v>-17.405735589720422</v>
      </c>
      <c r="AF161" s="4">
        <f t="shared" si="163"/>
        <v>24.651832034767864</v>
      </c>
      <c r="AG161" s="4">
        <f t="shared" si="164"/>
        <v>59.633702487724577</v>
      </c>
      <c r="AH161" s="4">
        <f t="shared" si="165"/>
        <v>24.442278669599233</v>
      </c>
      <c r="AI161" s="4">
        <f t="shared" si="166"/>
        <v>43.391837924168499</v>
      </c>
      <c r="AJ161" s="4">
        <f t="shared" si="167"/>
        <v>24.605440399800017</v>
      </c>
      <c r="AK161" s="4">
        <f t="shared" si="168"/>
        <v>43.085623523651492</v>
      </c>
      <c r="AL161" s="4">
        <f t="shared" ref="AL161:AM161" si="187">+T161/T149*100-100</f>
        <v>67.023174657668193</v>
      </c>
      <c r="AM161" s="4">
        <f t="shared" si="187"/>
        <v>98.702122673886151</v>
      </c>
      <c r="AN161" s="4">
        <f t="shared" si="117"/>
        <v>16.448163747228932</v>
      </c>
      <c r="AO161" s="4">
        <f t="shared" si="118"/>
        <v>56.354367707099073</v>
      </c>
      <c r="AP161" s="4">
        <f t="shared" si="119"/>
        <v>23.456874862148752</v>
      </c>
      <c r="AQ161" s="4">
        <f t="shared" si="120"/>
        <v>57.139166350744148</v>
      </c>
      <c r="AR161" s="4">
        <f t="shared" si="121"/>
        <v>8.5894176044919419</v>
      </c>
      <c r="AS161" s="4">
        <f t="shared" si="122"/>
        <v>9.8414621975988723</v>
      </c>
      <c r="AT161" s="4">
        <f t="shared" si="123"/>
        <v>8.3827588665878352</v>
      </c>
      <c r="AU161" s="4">
        <f t="shared" si="124"/>
        <v>45.070360826514957</v>
      </c>
      <c r="AV161" s="4">
        <f t="shared" si="125"/>
        <v>9.0861399801317049</v>
      </c>
      <c r="AW161" s="4">
        <f t="shared" si="126"/>
        <v>-22.080882631811733</v>
      </c>
      <c r="AX161" s="4">
        <f t="shared" si="149"/>
        <v>17.596067957328174</v>
      </c>
      <c r="AY161" s="4">
        <f t="shared" si="150"/>
        <v>50.597832535589191</v>
      </c>
      <c r="AZ161" s="4">
        <f t="shared" si="151"/>
        <v>17.398376103395492</v>
      </c>
      <c r="BA161" s="4">
        <f t="shared" si="152"/>
        <v>35.275318796385363</v>
      </c>
      <c r="BB161" s="4">
        <f t="shared" si="169"/>
        <v>17.552302263962275</v>
      </c>
      <c r="BC161" s="4">
        <f t="shared" si="170"/>
        <v>34.986437286463655</v>
      </c>
      <c r="BD161" s="4">
        <f t="shared" si="174"/>
        <v>57.569032695913393</v>
      </c>
      <c r="BE161" s="4">
        <f t="shared" si="175"/>
        <v>87.454832711213328</v>
      </c>
      <c r="BF161" s="4">
        <f t="shared" si="127"/>
        <v>2.2165456038534601</v>
      </c>
      <c r="BG161" s="4">
        <f t="shared" si="128"/>
        <v>6.0665145735217951</v>
      </c>
      <c r="BH161" s="4">
        <f t="shared" si="129"/>
        <v>4.4224921431993671</v>
      </c>
      <c r="BI161" s="4">
        <f t="shared" si="154"/>
        <v>7.3905117857318707</v>
      </c>
      <c r="BJ161" s="4">
        <f t="shared" si="130"/>
        <v>5.978157077009854</v>
      </c>
      <c r="BK161" s="4">
        <f t="shared" si="131"/>
        <v>3.5554740338606097</v>
      </c>
      <c r="BL161" s="4">
        <f t="shared" si="132"/>
        <v>3.7280954752549769</v>
      </c>
      <c r="BM161" s="4">
        <f t="shared" si="153"/>
        <v>3.6704435594778215</v>
      </c>
      <c r="BN161" s="4">
        <f t="shared" si="133"/>
        <v>62.682300647752321</v>
      </c>
      <c r="BO161" s="4">
        <f t="shared" si="134"/>
        <v>39.077258508152916</v>
      </c>
      <c r="BP161" s="4">
        <f t="shared" si="135"/>
        <v>28.49676966737912</v>
      </c>
      <c r="BQ161" s="4">
        <f t="shared" si="136"/>
        <v>48.622509077288001</v>
      </c>
      <c r="BR161" s="4">
        <f t="shared" si="137"/>
        <v>7.2297458983149943</v>
      </c>
      <c r="BS161" s="4">
        <f t="shared" si="138"/>
        <v>8.9927514947728113</v>
      </c>
      <c r="BT161" s="4">
        <f t="shared" si="139"/>
        <v>1.5911837865535565</v>
      </c>
      <c r="BU161" s="4">
        <f t="shared" si="140"/>
        <v>3.3074809197862804</v>
      </c>
      <c r="BV161" s="4" t="s">
        <v>59</v>
      </c>
      <c r="BW161" s="4" t="s">
        <v>59</v>
      </c>
      <c r="BX161">
        <f t="shared" si="141"/>
        <v>100</v>
      </c>
      <c r="BY161">
        <f t="shared" si="142"/>
        <v>100</v>
      </c>
      <c r="BZ161" t="s">
        <v>59</v>
      </c>
      <c r="CA161" t="s">
        <v>59</v>
      </c>
    </row>
    <row r="162" spans="1:79" x14ac:dyDescent="0.35">
      <c r="A162" s="5">
        <v>39479</v>
      </c>
      <c r="B162" s="18">
        <f>+'[1]Senda Inflación Total'!F646</f>
        <v>6.35</v>
      </c>
      <c r="C162" s="4">
        <f>+'[1]Senda Inflación Total'!D646</f>
        <v>66.5</v>
      </c>
      <c r="D162" s="10">
        <f>('[2]Feb-08'!$D$876/1000)</f>
        <v>78465.145890000014</v>
      </c>
      <c r="E162" s="10">
        <f>'[2]Feb-08'!$D$877/1000</f>
        <v>1837.8489099999999</v>
      </c>
      <c r="F162" s="10">
        <f>'[2]Feb-08'!$D$888/1000</f>
        <v>35500.521560000001</v>
      </c>
      <c r="G162" s="10">
        <f>'[2]Feb-08'!$D$889/1000</f>
        <v>2270.0116800000001</v>
      </c>
      <c r="H162" s="10">
        <f>'[2]Feb-08'!$D$902/1000</f>
        <v>9138.301489999998</v>
      </c>
      <c r="I162" s="10">
        <f>'[2]Feb-08'!$D$903/1000</f>
        <v>364.19328999999908</v>
      </c>
      <c r="J162" s="10">
        <f>'[2]Feb-08'!$D$914/1000</f>
        <v>1982.0623799999998</v>
      </c>
      <c r="K162" s="10">
        <f>'[2]Feb-08'!$D$915/1000</f>
        <v>147.32693</v>
      </c>
      <c r="L162" s="71">
        <f>+H162+(Titularizaciones!C74/1000)</f>
        <v>12389.371381412278</v>
      </c>
      <c r="M162" s="71">
        <f>+I162+((Titularizaciones!C74/1000)*Titularizaciones!M74)</f>
        <v>697.53888695161709</v>
      </c>
      <c r="N162" s="3">
        <f t="shared" si="143"/>
        <v>125086.03132000001</v>
      </c>
      <c r="O162" s="3">
        <f t="shared" si="144"/>
        <v>4619.3808099999997</v>
      </c>
      <c r="P162" s="74">
        <f t="shared" si="145"/>
        <v>128337.10121141229</v>
      </c>
      <c r="Q162" s="74">
        <f t="shared" si="146"/>
        <v>4952.7264069516168</v>
      </c>
      <c r="R162" s="74">
        <f t="shared" si="147"/>
        <v>126355.03883141228</v>
      </c>
      <c r="S162" s="74">
        <f t="shared" si="148"/>
        <v>4805.3994769516175</v>
      </c>
      <c r="T162" s="3">
        <v>1148.8869500000001</v>
      </c>
      <c r="U162" s="3">
        <v>587.38038113000005</v>
      </c>
      <c r="V162" s="4">
        <f t="shared" si="155"/>
        <v>22.310537225030515</v>
      </c>
      <c r="W162" s="4">
        <f t="shared" si="156"/>
        <v>67.918259405902887</v>
      </c>
      <c r="X162" s="4">
        <f t="shared" si="157"/>
        <v>28.660685799828599</v>
      </c>
      <c r="Y162" s="4">
        <f t="shared" si="158"/>
        <v>66.502851442013252</v>
      </c>
      <c r="Z162" s="4">
        <f t="shared" si="159"/>
        <v>14.919805404406091</v>
      </c>
      <c r="AA162" s="4">
        <f t="shared" si="160"/>
        <v>14.333704919487928</v>
      </c>
      <c r="AB162" s="4">
        <f t="shared" si="115"/>
        <v>15.034512662890222</v>
      </c>
      <c r="AC162" s="4">
        <f t="shared" si="116"/>
        <v>48.031173504831514</v>
      </c>
      <c r="AD162" s="4">
        <f t="shared" si="161"/>
        <v>15.713502527086234</v>
      </c>
      <c r="AE162" s="4">
        <f t="shared" si="162"/>
        <v>-18.068718437960101</v>
      </c>
      <c r="AF162" s="4">
        <f t="shared" si="163"/>
        <v>23.335077852221886</v>
      </c>
      <c r="AG162" s="4">
        <f t="shared" si="164"/>
        <v>60.624007703030372</v>
      </c>
      <c r="AH162" s="4">
        <f t="shared" si="165"/>
        <v>23.19409962317998</v>
      </c>
      <c r="AI162" s="4">
        <f t="shared" si="166"/>
        <v>45.295264763043406</v>
      </c>
      <c r="AJ162" s="4">
        <f t="shared" si="167"/>
        <v>23.33132618199636</v>
      </c>
      <c r="AK162" s="4">
        <f t="shared" si="168"/>
        <v>45.212982446021499</v>
      </c>
      <c r="AL162" s="4">
        <f t="shared" ref="AL162:AM162" si="188">+T162/T150*100-100</f>
        <v>64.354979774265644</v>
      </c>
      <c r="AM162" s="4">
        <f t="shared" si="188"/>
        <v>100.29458027173484</v>
      </c>
      <c r="AN162" s="4">
        <f t="shared" si="117"/>
        <v>15.007557334302319</v>
      </c>
      <c r="AO162" s="4">
        <f t="shared" si="118"/>
        <v>57.892110395771454</v>
      </c>
      <c r="AP162" s="4">
        <f t="shared" si="119"/>
        <v>20.978548001719432</v>
      </c>
      <c r="AQ162" s="4">
        <f t="shared" si="120"/>
        <v>56.561214331935389</v>
      </c>
      <c r="AR162" s="4">
        <f t="shared" si="121"/>
        <v>8.0581150958214351</v>
      </c>
      <c r="AS162" s="4">
        <f t="shared" si="122"/>
        <v>7.5070097973558632</v>
      </c>
      <c r="AT162" s="4">
        <f t="shared" si="123"/>
        <v>8.1659733548568312</v>
      </c>
      <c r="AU162" s="4">
        <f t="shared" si="124"/>
        <v>39.192452754895641</v>
      </c>
      <c r="AV162" s="4">
        <f t="shared" si="125"/>
        <v>8.8044217462023937</v>
      </c>
      <c r="AW162" s="4">
        <f t="shared" si="126"/>
        <v>-22.960713152759837</v>
      </c>
      <c r="AX162" s="4">
        <f t="shared" si="149"/>
        <v>15.97092416758052</v>
      </c>
      <c r="AY162" s="4">
        <f t="shared" si="150"/>
        <v>51.03338759100177</v>
      </c>
      <c r="AZ162" s="4">
        <f t="shared" si="151"/>
        <v>15.838363538486107</v>
      </c>
      <c r="BA162" s="4">
        <f t="shared" si="152"/>
        <v>36.619901046585255</v>
      </c>
      <c r="BB162" s="4">
        <f t="shared" si="169"/>
        <v>15.967396503992831</v>
      </c>
      <c r="BC162" s="4">
        <f t="shared" si="170"/>
        <v>36.542531684082292</v>
      </c>
      <c r="BD162" s="4">
        <f t="shared" si="174"/>
        <v>54.541588880362639</v>
      </c>
      <c r="BE162" s="4">
        <f t="shared" si="175"/>
        <v>88.335289395143235</v>
      </c>
      <c r="BF162" s="4">
        <f t="shared" si="127"/>
        <v>2.3422487642812428</v>
      </c>
      <c r="BG162" s="4">
        <f t="shared" si="128"/>
        <v>6.3943051545409464</v>
      </c>
      <c r="BH162" s="4">
        <f t="shared" si="129"/>
        <v>3.9853499077321333</v>
      </c>
      <c r="BI162" s="4">
        <f t="shared" si="154"/>
        <v>7.4330117702955443</v>
      </c>
      <c r="BJ162" s="4">
        <f t="shared" si="130"/>
        <v>5.6301394596834164</v>
      </c>
      <c r="BK162" s="4">
        <f t="shared" si="131"/>
        <v>3.6929629641718491</v>
      </c>
      <c r="BL162" s="4">
        <f t="shared" si="132"/>
        <v>3.8591540249868128</v>
      </c>
      <c r="BM162" s="4">
        <f t="shared" si="153"/>
        <v>3.8030928733781368</v>
      </c>
      <c r="BN162" s="4">
        <f t="shared" si="133"/>
        <v>62.728943481520638</v>
      </c>
      <c r="BO162" s="4">
        <f t="shared" si="134"/>
        <v>39.785611656467871</v>
      </c>
      <c r="BP162" s="4">
        <f t="shared" si="135"/>
        <v>28.380884088632701</v>
      </c>
      <c r="BQ162" s="4">
        <f t="shared" si="136"/>
        <v>49.14103801717097</v>
      </c>
      <c r="BR162" s="4">
        <f t="shared" si="137"/>
        <v>7.3056130996929909</v>
      </c>
      <c r="BS162" s="4">
        <f t="shared" si="138"/>
        <v>7.884028292527784</v>
      </c>
      <c r="BT162" s="4">
        <f t="shared" si="139"/>
        <v>1.5845593301536682</v>
      </c>
      <c r="BU162" s="4">
        <f t="shared" si="140"/>
        <v>3.1893220338333617</v>
      </c>
      <c r="BV162" s="4" t="s">
        <v>59</v>
      </c>
      <c r="BW162" s="4" t="s">
        <v>59</v>
      </c>
      <c r="BX162">
        <f t="shared" si="141"/>
        <v>100</v>
      </c>
      <c r="BY162">
        <f t="shared" si="142"/>
        <v>100</v>
      </c>
      <c r="BZ162" t="s">
        <v>59</v>
      </c>
      <c r="CA162" t="s">
        <v>59</v>
      </c>
    </row>
    <row r="163" spans="1:79" x14ac:dyDescent="0.35">
      <c r="A163" s="5">
        <v>39508</v>
      </c>
      <c r="B163" s="18">
        <f>+'[1]Senda Inflación Total'!F647</f>
        <v>5.93</v>
      </c>
      <c r="C163" s="4">
        <f>+'[1]Senda Inflación Total'!D647</f>
        <v>67.040000000000006</v>
      </c>
      <c r="D163" s="10">
        <f>('[2]Mar-08'!$D$875/1000)</f>
        <v>79489.357369999983</v>
      </c>
      <c r="E163" s="10">
        <f>'[2]Mar-08'!$D$876/1000</f>
        <v>1995.5787600000053</v>
      </c>
      <c r="F163" s="10">
        <f>'[2]Mar-08'!$D$887/1000</f>
        <v>35856.457119999999</v>
      </c>
      <c r="G163" s="10">
        <f>'[2]Mar-08'!$D$888/1000</f>
        <v>2540.2579100000003</v>
      </c>
      <c r="H163" s="10">
        <f>'[2]Mar-08'!$D$901/1000</f>
        <v>9327.1574499999988</v>
      </c>
      <c r="I163" s="10">
        <f>'[2]Mar-08'!$D$902/1000</f>
        <v>371.16504999999887</v>
      </c>
      <c r="J163" s="10">
        <f>'[2]Mar-08'!$D$913/1000</f>
        <v>1995.12643</v>
      </c>
      <c r="K163" s="10">
        <f>'[2]Mar-08'!$D$914/1000</f>
        <v>160.71496999999999</v>
      </c>
      <c r="L163" s="71">
        <f>+H163+(Titularizaciones!C75/1000)</f>
        <v>12539.328254322088</v>
      </c>
      <c r="M163" s="71">
        <f>+I163+((Titularizaciones!C75/1000)*Titularizaciones!M75)</f>
        <v>705.73005817101898</v>
      </c>
      <c r="N163" s="3">
        <f t="shared" si="143"/>
        <v>126668.09836999999</v>
      </c>
      <c r="O163" s="3">
        <f t="shared" si="144"/>
        <v>5067.7166900000047</v>
      </c>
      <c r="P163" s="74">
        <f t="shared" si="145"/>
        <v>129880.26917432208</v>
      </c>
      <c r="Q163" s="74">
        <f t="shared" si="146"/>
        <v>5402.2816981710239</v>
      </c>
      <c r="R163" s="74">
        <f t="shared" si="147"/>
        <v>127885.14274432207</v>
      </c>
      <c r="S163" s="74">
        <f t="shared" si="148"/>
        <v>5241.5667281710248</v>
      </c>
      <c r="T163" s="3">
        <v>1158.44145</v>
      </c>
      <c r="U163" s="3">
        <v>593.90784131000009</v>
      </c>
      <c r="V163" s="4">
        <f t="shared" si="155"/>
        <v>21.695493681169879</v>
      </c>
      <c r="W163" s="4">
        <f t="shared" si="156"/>
        <v>82.584793588056186</v>
      </c>
      <c r="X163" s="4">
        <f t="shared" si="157"/>
        <v>25.107745631134691</v>
      </c>
      <c r="Y163" s="4">
        <f t="shared" si="158"/>
        <v>79.177611849508111</v>
      </c>
      <c r="Z163" s="4">
        <f t="shared" si="159"/>
        <v>13.840864550369986</v>
      </c>
      <c r="AA163" s="4">
        <f t="shared" si="160"/>
        <v>16.104747479676547</v>
      </c>
      <c r="AB163" s="4">
        <f t="shared" si="115"/>
        <v>12.313332223181249</v>
      </c>
      <c r="AC163" s="4">
        <f t="shared" si="116"/>
        <v>53.337211407989145</v>
      </c>
      <c r="AD163" s="4">
        <f t="shared" si="161"/>
        <v>15.264465167874832</v>
      </c>
      <c r="AE163" s="4">
        <f t="shared" si="162"/>
        <v>-16.280731344710759</v>
      </c>
      <c r="AF163" s="4">
        <f t="shared" si="163"/>
        <v>21.856882835795318</v>
      </c>
      <c r="AG163" s="4">
        <f t="shared" si="164"/>
        <v>72.654115205477268</v>
      </c>
      <c r="AH163" s="4">
        <f t="shared" si="165"/>
        <v>21.800233245185296</v>
      </c>
      <c r="AI163" s="4">
        <f t="shared" si="166"/>
        <v>56.204142970919122</v>
      </c>
      <c r="AJ163" s="4">
        <f t="shared" si="167"/>
        <v>21.960951122914423</v>
      </c>
      <c r="AK163" s="4">
        <f t="shared" si="168"/>
        <v>56.293742673632153</v>
      </c>
      <c r="AL163" s="4">
        <f t="shared" ref="AL163:AM163" si="189">+T163/T151*100-100</f>
        <v>55.310743570101863</v>
      </c>
      <c r="AM163" s="4">
        <f t="shared" si="189"/>
        <v>86.890606296270789</v>
      </c>
      <c r="AN163" s="4">
        <f t="shared" si="117"/>
        <v>14.882935600084849</v>
      </c>
      <c r="AO163" s="4">
        <f t="shared" si="118"/>
        <v>72.363630310635529</v>
      </c>
      <c r="AP163" s="4">
        <f t="shared" si="119"/>
        <v>18.104168442494768</v>
      </c>
      <c r="AQ163" s="4">
        <f t="shared" si="120"/>
        <v>69.147183847359685</v>
      </c>
      <c r="AR163" s="4">
        <f t="shared" si="121"/>
        <v>7.4680114701878466</v>
      </c>
      <c r="AS163" s="4">
        <f t="shared" si="122"/>
        <v>9.6051614081719521</v>
      </c>
      <c r="AT163" s="4">
        <f t="shared" si="123"/>
        <v>6.0259909592950578</v>
      </c>
      <c r="AU163" s="4">
        <f t="shared" si="124"/>
        <v>44.753338438581295</v>
      </c>
      <c r="AV163" s="4">
        <f t="shared" si="125"/>
        <v>8.8119184063766909</v>
      </c>
      <c r="AW163" s="4">
        <f t="shared" si="126"/>
        <v>-20.96736651063037</v>
      </c>
      <c r="AX163" s="4">
        <f t="shared" si="149"/>
        <v>15.035290131025519</v>
      </c>
      <c r="AY163" s="4">
        <f t="shared" si="150"/>
        <v>62.988874922568954</v>
      </c>
      <c r="AZ163" s="4">
        <f t="shared" si="151"/>
        <v>14.981811805140467</v>
      </c>
      <c r="BA163" s="4">
        <f t="shared" si="152"/>
        <v>47.459778127932708</v>
      </c>
      <c r="BB163" s="4">
        <f t="shared" si="169"/>
        <v>15.1335326375101</v>
      </c>
      <c r="BC163" s="4">
        <f t="shared" si="170"/>
        <v>47.544362006638522</v>
      </c>
      <c r="BD163" s="4">
        <f t="shared" si="174"/>
        <v>46.616391551120415</v>
      </c>
      <c r="BE163" s="4">
        <f t="shared" si="175"/>
        <v>76.428402054442358</v>
      </c>
      <c r="BF163" s="4">
        <f t="shared" si="127"/>
        <v>2.5104980415317271</v>
      </c>
      <c r="BG163" s="4">
        <f t="shared" si="128"/>
        <v>7.0845200949401557</v>
      </c>
      <c r="BH163" s="4">
        <f t="shared" si="129"/>
        <v>3.9794015699820626</v>
      </c>
      <c r="BI163" s="4">
        <f t="shared" si="154"/>
        <v>8.0553777236062185</v>
      </c>
      <c r="BJ163" s="4">
        <f t="shared" si="130"/>
        <v>5.62813289402298</v>
      </c>
      <c r="BK163" s="4">
        <f t="shared" si="131"/>
        <v>4.0007837452466566</v>
      </c>
      <c r="BL163" s="4">
        <f t="shared" si="132"/>
        <v>4.1594321697318133</v>
      </c>
      <c r="BM163" s="4">
        <f t="shared" si="153"/>
        <v>4.0986518181008504</v>
      </c>
      <c r="BN163" s="4">
        <f t="shared" si="133"/>
        <v>62.754046514387561</v>
      </c>
      <c r="BO163" s="4">
        <f t="shared" si="134"/>
        <v>39.37826208670721</v>
      </c>
      <c r="BP163" s="4">
        <f t="shared" si="135"/>
        <v>28.307409348850083</v>
      </c>
      <c r="BQ163" s="4">
        <f t="shared" si="136"/>
        <v>50.126281033283213</v>
      </c>
      <c r="BR163" s="4">
        <f t="shared" si="137"/>
        <v>7.3634621266320659</v>
      </c>
      <c r="BS163" s="4">
        <f t="shared" si="138"/>
        <v>7.3241081280729317</v>
      </c>
      <c r="BT163" s="4">
        <f t="shared" si="139"/>
        <v>1.5750820101302829</v>
      </c>
      <c r="BU163" s="4">
        <f t="shared" si="140"/>
        <v>3.171348751936641</v>
      </c>
      <c r="BV163" s="4" t="s">
        <v>59</v>
      </c>
      <c r="BW163" s="4" t="s">
        <v>59</v>
      </c>
      <c r="BX163">
        <f t="shared" si="141"/>
        <v>100</v>
      </c>
      <c r="BY163">
        <f t="shared" si="142"/>
        <v>100</v>
      </c>
      <c r="BZ163" t="s">
        <v>59</v>
      </c>
      <c r="CA163" t="s">
        <v>59</v>
      </c>
    </row>
    <row r="164" spans="1:79" x14ac:dyDescent="0.35">
      <c r="A164" s="5">
        <v>39539</v>
      </c>
      <c r="B164" s="18">
        <f>+'[1]Senda Inflación Total'!F648</f>
        <v>5.73</v>
      </c>
      <c r="C164" s="4">
        <f>+'[1]Senda Inflación Total'!D648</f>
        <v>67.510000000000005</v>
      </c>
      <c r="D164" s="10">
        <f>('[2]Abr-08'!$D$875/1000)</f>
        <v>80090.101609999969</v>
      </c>
      <c r="E164" s="10">
        <f>'[2]Abr-08'!$D$876/1000</f>
        <v>2014.5571799999923</v>
      </c>
      <c r="F164" s="10">
        <f>'[2]Abr-08'!$D$887/1000</f>
        <v>36442.346359999996</v>
      </c>
      <c r="G164" s="10">
        <f>'[2]Abr-08'!$D$888/1000</f>
        <v>2607.7319700000003</v>
      </c>
      <c r="H164" s="10">
        <f>'[2]Abr-08'!$D$901/1000</f>
        <v>9377.676059999998</v>
      </c>
      <c r="I164" s="10">
        <f>'[2]Abr-08'!$D$902/1000</f>
        <v>369.40061999999921</v>
      </c>
      <c r="J164" s="10">
        <f>'[2]Abr-08'!$D$913/1000</f>
        <v>2053.9629199999999</v>
      </c>
      <c r="K164" s="10">
        <f>'[2]Abr-08'!$D$914/1000</f>
        <v>163.07499999999999</v>
      </c>
      <c r="L164" s="71">
        <f>+H164+(Titularizaciones!C76/1000)</f>
        <v>12742.832870579037</v>
      </c>
      <c r="M164" s="71">
        <f>+I164+((Titularizaciones!C76/1000)*Titularizaciones!M76)</f>
        <v>698.4757731335992</v>
      </c>
      <c r="N164" s="3">
        <f t="shared" si="143"/>
        <v>127964.08694999997</v>
      </c>
      <c r="O164" s="3">
        <f t="shared" si="144"/>
        <v>5154.7647699999916</v>
      </c>
      <c r="P164" s="74">
        <f t="shared" si="145"/>
        <v>131329.243760579</v>
      </c>
      <c r="Q164" s="74">
        <f t="shared" si="146"/>
        <v>5483.8399231335916</v>
      </c>
      <c r="R164" s="74">
        <f t="shared" si="147"/>
        <v>129275.280840579</v>
      </c>
      <c r="S164" s="74">
        <f t="shared" si="148"/>
        <v>5320.7649231335918</v>
      </c>
      <c r="T164" s="3">
        <v>1189.2273499999999</v>
      </c>
      <c r="U164" s="3">
        <v>618.46080222000012</v>
      </c>
      <c r="V164" s="4">
        <f t="shared" si="155"/>
        <v>21.45035448699943</v>
      </c>
      <c r="W164" s="4">
        <f t="shared" si="156"/>
        <v>60.935512953186986</v>
      </c>
      <c r="X164" s="4">
        <f t="shared" si="157"/>
        <v>22.899425095429905</v>
      </c>
      <c r="Y164" s="4">
        <f t="shared" si="158"/>
        <v>74.566449986103549</v>
      </c>
      <c r="Z164" s="4">
        <f t="shared" si="159"/>
        <v>11.682874267795398</v>
      </c>
      <c r="AA164" s="4">
        <f t="shared" si="160"/>
        <v>13.9587126487761</v>
      </c>
      <c r="AB164" s="4">
        <f t="shared" si="115"/>
        <v>13.861730149358181</v>
      </c>
      <c r="AC164" s="4">
        <f t="shared" si="116"/>
        <v>51.504481541119475</v>
      </c>
      <c r="AD164" s="4">
        <f t="shared" si="161"/>
        <v>15.532898085688515</v>
      </c>
      <c r="AE164" s="4">
        <f t="shared" si="162"/>
        <v>-16.763867695127118</v>
      </c>
      <c r="AF164" s="4">
        <f t="shared" si="163"/>
        <v>20.951895578702803</v>
      </c>
      <c r="AG164" s="4">
        <f t="shared" si="164"/>
        <v>62.232027393619404</v>
      </c>
      <c r="AH164" s="4">
        <f t="shared" si="165"/>
        <v>21.11845161907884</v>
      </c>
      <c r="AI164" s="4">
        <f t="shared" si="166"/>
        <v>48.516977308738262</v>
      </c>
      <c r="AJ164" s="4">
        <f t="shared" si="167"/>
        <v>21.241221005696232</v>
      </c>
      <c r="AK164" s="4">
        <f t="shared" si="168"/>
        <v>48.427273666841529</v>
      </c>
      <c r="AL164" s="4">
        <f t="shared" ref="AL164:AM164" si="190">+T164/T152*100-100</f>
        <v>54.007419303852458</v>
      </c>
      <c r="AM164" s="4">
        <f t="shared" si="190"/>
        <v>86.705936564785702</v>
      </c>
      <c r="AN164" s="4">
        <f t="shared" si="117"/>
        <v>14.868395428922199</v>
      </c>
      <c r="AO164" s="4">
        <f t="shared" si="118"/>
        <v>52.213669680494689</v>
      </c>
      <c r="AP164" s="4">
        <f t="shared" si="119"/>
        <v>16.238934167625004</v>
      </c>
      <c r="AQ164" s="4">
        <f t="shared" si="120"/>
        <v>65.105882896153929</v>
      </c>
      <c r="AR164" s="4">
        <f t="shared" si="121"/>
        <v>5.6302603497544652</v>
      </c>
      <c r="AS164" s="4">
        <f t="shared" si="122"/>
        <v>7.7827604736367277</v>
      </c>
      <c r="AT164" s="4">
        <f t="shared" si="123"/>
        <v>7.6910339065148889</v>
      </c>
      <c r="AU164" s="4">
        <f t="shared" si="124"/>
        <v>43.293749684214021</v>
      </c>
      <c r="AV164" s="4">
        <f t="shared" si="125"/>
        <v>9.2716334868897547</v>
      </c>
      <c r="AW164" s="4">
        <f t="shared" si="126"/>
        <v>-21.274820481535144</v>
      </c>
      <c r="AX164" s="4">
        <f t="shared" si="149"/>
        <v>14.396950325075977</v>
      </c>
      <c r="AY164" s="4">
        <f t="shared" si="150"/>
        <v>53.439919978832307</v>
      </c>
      <c r="AZ164" s="4">
        <f t="shared" si="151"/>
        <v>14.554479919681128</v>
      </c>
      <c r="BA164" s="4">
        <f t="shared" si="152"/>
        <v>40.468152188346039</v>
      </c>
      <c r="BB164" s="4">
        <f t="shared" si="169"/>
        <v>14.670595862760095</v>
      </c>
      <c r="BC164" s="4">
        <f t="shared" si="170"/>
        <v>40.383310003633369</v>
      </c>
      <c r="BD164" s="4">
        <f t="shared" si="174"/>
        <v>45.661041619079214</v>
      </c>
      <c r="BE164" s="4">
        <f t="shared" si="175"/>
        <v>76.587474288078823</v>
      </c>
      <c r="BF164" s="4">
        <f t="shared" si="127"/>
        <v>2.5153634962406599</v>
      </c>
      <c r="BG164" s="4">
        <f t="shared" si="128"/>
        <v>7.1557740663546028</v>
      </c>
      <c r="BH164" s="4">
        <f t="shared" si="129"/>
        <v>3.93914886413766</v>
      </c>
      <c r="BI164" s="4">
        <f t="shared" si="154"/>
        <v>7.9395298918054467</v>
      </c>
      <c r="BJ164" s="4">
        <f t="shared" si="130"/>
        <v>5.4813225616907921</v>
      </c>
      <c r="BK164" s="4">
        <f t="shared" si="131"/>
        <v>4.0282901967753952</v>
      </c>
      <c r="BL164" s="4">
        <f t="shared" si="132"/>
        <v>4.1756426566583729</v>
      </c>
      <c r="BM164" s="4">
        <f t="shared" si="153"/>
        <v>4.1158409314887558</v>
      </c>
      <c r="BN164" s="4">
        <f t="shared" si="133"/>
        <v>62.587952228576412</v>
      </c>
      <c r="BO164" s="4">
        <f t="shared" si="134"/>
        <v>39.081457057447757</v>
      </c>
      <c r="BP164" s="4">
        <f t="shared" si="135"/>
        <v>28.478573347097996</v>
      </c>
      <c r="BQ164" s="4">
        <f t="shared" si="136"/>
        <v>50.588767603453697</v>
      </c>
      <c r="BR164" s="4">
        <f t="shared" si="137"/>
        <v>7.3283655465491524</v>
      </c>
      <c r="BS164" s="4">
        <f t="shared" si="138"/>
        <v>7.1661974208766814</v>
      </c>
      <c r="BT164" s="4">
        <f t="shared" si="139"/>
        <v>1.6051088777764302</v>
      </c>
      <c r="BU164" s="4">
        <f t="shared" si="140"/>
        <v>3.163577918221868</v>
      </c>
      <c r="BV164" s="4" t="s">
        <v>59</v>
      </c>
      <c r="BW164" s="4" t="s">
        <v>59</v>
      </c>
      <c r="BX164">
        <f t="shared" si="141"/>
        <v>100</v>
      </c>
      <c r="BY164">
        <f t="shared" si="142"/>
        <v>100</v>
      </c>
      <c r="BZ164" t="s">
        <v>59</v>
      </c>
      <c r="CA164" t="s">
        <v>59</v>
      </c>
    </row>
    <row r="165" spans="1:79" x14ac:dyDescent="0.35">
      <c r="A165" s="5">
        <v>39569</v>
      </c>
      <c r="B165" s="18">
        <f>+'[1]Senda Inflación Total'!F649</f>
        <v>6.39</v>
      </c>
      <c r="C165" s="4">
        <f>+'[1]Senda Inflación Total'!D649</f>
        <v>68.14</v>
      </c>
      <c r="D165" s="10">
        <f>('[2]May-08'!$D$875/1000)</f>
        <v>81085.389639999979</v>
      </c>
      <c r="E165" s="10">
        <f>'[2]May-08'!$D$876/1000</f>
        <v>2198.0837599999904</v>
      </c>
      <c r="F165" s="10">
        <f>'[2]May-08'!$D$887/1000</f>
        <v>36955.916829999995</v>
      </c>
      <c r="G165" s="10">
        <f>'[2]May-08'!$D$888/1000</f>
        <v>2659.0950100000055</v>
      </c>
      <c r="H165" s="10">
        <f>'[2]May-08'!$D$901/1000</f>
        <v>9246.9298399999989</v>
      </c>
      <c r="I165" s="10">
        <f>'[2]May-08'!$D$902/1000</f>
        <v>377.30932000000001</v>
      </c>
      <c r="J165" s="10">
        <f>'[2]May-08'!$D$913/1000</f>
        <v>2107.0083799999998</v>
      </c>
      <c r="K165" s="10">
        <f>'[2]May-08'!$D$914/1000</f>
        <v>162.49851999999998</v>
      </c>
      <c r="L165" s="71">
        <f>+H165+(Titularizaciones!C77/1000)</f>
        <v>12927.601915733729</v>
      </c>
      <c r="M165" s="71">
        <f>+I165+((Titularizaciones!C77/1000)*Titularizaciones!M77)</f>
        <v>710.80829326954984</v>
      </c>
      <c r="N165" s="3">
        <f t="shared" si="143"/>
        <v>129395.24468999998</v>
      </c>
      <c r="O165" s="3">
        <f t="shared" si="144"/>
        <v>5396.9866099999963</v>
      </c>
      <c r="P165" s="74">
        <f t="shared" si="145"/>
        <v>133075.91676573371</v>
      </c>
      <c r="Q165" s="74">
        <f t="shared" si="146"/>
        <v>5730.4855832695457</v>
      </c>
      <c r="R165" s="74">
        <f t="shared" si="147"/>
        <v>130968.90838573371</v>
      </c>
      <c r="S165" s="74">
        <f t="shared" si="148"/>
        <v>5567.9870632695456</v>
      </c>
      <c r="T165" s="3">
        <v>1221.76541</v>
      </c>
      <c r="U165" s="3">
        <v>638.57754855999985</v>
      </c>
      <c r="V165" s="4">
        <f t="shared" si="155"/>
        <v>19.37606219727455</v>
      </c>
      <c r="W165" s="4">
        <f t="shared" si="156"/>
        <v>82.131202036450844</v>
      </c>
      <c r="X165" s="4">
        <f t="shared" si="157"/>
        <v>21.664229040854991</v>
      </c>
      <c r="Y165" s="4">
        <f t="shared" si="158"/>
        <v>73.369815063461687</v>
      </c>
      <c r="Z165" s="4">
        <f t="shared" si="159"/>
        <v>6.7725388410226515</v>
      </c>
      <c r="AA165" s="4">
        <f t="shared" si="160"/>
        <v>16.10237730438908</v>
      </c>
      <c r="AB165" s="4">
        <f t="shared" ref="AB165:AB228" si="191">+J165/J153*100-100</f>
        <v>15.984617715477285</v>
      </c>
      <c r="AC165" s="4">
        <f t="shared" ref="AC165:AC228" si="192">+K165/K153*100-100</f>
        <v>50.207352739991933</v>
      </c>
      <c r="AD165" s="4">
        <f t="shared" si="161"/>
        <v>15.039055307148644</v>
      </c>
      <c r="AE165" s="4">
        <f t="shared" si="162"/>
        <v>-14.210096969450916</v>
      </c>
      <c r="AF165" s="4">
        <f t="shared" si="163"/>
        <v>18.954935939358421</v>
      </c>
      <c r="AG165" s="4">
        <f t="shared" si="164"/>
        <v>70.04802483845404</v>
      </c>
      <c r="AH165" s="4">
        <f t="shared" si="165"/>
        <v>19.507224194781259</v>
      </c>
      <c r="AI165" s="4">
        <f t="shared" si="166"/>
        <v>55.831213843197389</v>
      </c>
      <c r="AJ165" s="4">
        <f t="shared" si="167"/>
        <v>19.565645089062727</v>
      </c>
      <c r="AK165" s="4">
        <f t="shared" si="168"/>
        <v>56.001674377696588</v>
      </c>
      <c r="AL165" s="4">
        <f t="shared" ref="AL165:AM165" si="193">+T165/T153*100-100</f>
        <v>50.4774561441495</v>
      </c>
      <c r="AM165" s="4">
        <f t="shared" si="193"/>
        <v>76.312971511912309</v>
      </c>
      <c r="AN165" s="4">
        <f t="shared" si="117"/>
        <v>12.206092863309095</v>
      </c>
      <c r="AO165" s="4">
        <f t="shared" si="118"/>
        <v>71.192031240201942</v>
      </c>
      <c r="AP165" s="4">
        <f t="shared" si="119"/>
        <v>14.356827747772343</v>
      </c>
      <c r="AQ165" s="4">
        <f t="shared" si="120"/>
        <v>62.956871006167546</v>
      </c>
      <c r="AR165" s="4">
        <f t="shared" si="121"/>
        <v>0.35956277941784265</v>
      </c>
      <c r="AS165" s="4">
        <f t="shared" si="122"/>
        <v>9.1290321500038232</v>
      </c>
      <c r="AT165" s="4">
        <f t="shared" si="123"/>
        <v>9.0183454417494886</v>
      </c>
      <c r="AU165" s="4">
        <f t="shared" si="124"/>
        <v>41.185593326432866</v>
      </c>
      <c r="AV165" s="4">
        <f t="shared" si="125"/>
        <v>8.1295754367408932</v>
      </c>
      <c r="AW165" s="4">
        <f t="shared" si="126"/>
        <v>-19.362813205612298</v>
      </c>
      <c r="AX165" s="4">
        <f t="shared" si="149"/>
        <v>11.81026030581674</v>
      </c>
      <c r="AY165" s="4">
        <f t="shared" si="150"/>
        <v>59.834594264925272</v>
      </c>
      <c r="AZ165" s="4">
        <f t="shared" si="151"/>
        <v>12.329377004212105</v>
      </c>
      <c r="BA165" s="4">
        <f t="shared" si="152"/>
        <v>46.471673882129323</v>
      </c>
      <c r="BB165" s="4">
        <f t="shared" si="169"/>
        <v>12.384289020643592</v>
      </c>
      <c r="BC165" s="4">
        <f t="shared" si="170"/>
        <v>46.631896209884928</v>
      </c>
      <c r="BD165" s="4">
        <f t="shared" si="174"/>
        <v>41.439473770231672</v>
      </c>
      <c r="BE165" s="4">
        <f t="shared" si="175"/>
        <v>65.723255486335461</v>
      </c>
      <c r="BF165" s="4">
        <f t="shared" si="127"/>
        <v>2.7108259203772271</v>
      </c>
      <c r="BG165" s="4">
        <f t="shared" si="128"/>
        <v>7.1953160362169966</v>
      </c>
      <c r="BH165" s="4">
        <f t="shared" si="129"/>
        <v>4.0803739892980531</v>
      </c>
      <c r="BI165" s="4">
        <f t="shared" si="154"/>
        <v>7.7122863649930053</v>
      </c>
      <c r="BJ165" s="4">
        <f t="shared" si="130"/>
        <v>5.4983770223033401</v>
      </c>
      <c r="BK165" s="4">
        <f t="shared" si="131"/>
        <v>4.170931182927073</v>
      </c>
      <c r="BL165" s="4">
        <f t="shared" si="132"/>
        <v>4.3061777987653986</v>
      </c>
      <c r="BM165" s="4">
        <f t="shared" si="153"/>
        <v>4.2513808291587321</v>
      </c>
      <c r="BN165" s="4">
        <f t="shared" si="133"/>
        <v>62.66489146047148</v>
      </c>
      <c r="BO165" s="4">
        <f t="shared" si="134"/>
        <v>40.727982462050093</v>
      </c>
      <c r="BP165" s="4">
        <f t="shared" si="135"/>
        <v>28.560490703145643</v>
      </c>
      <c r="BQ165" s="4">
        <f t="shared" si="136"/>
        <v>49.269994575732461</v>
      </c>
      <c r="BR165" s="4">
        <f t="shared" si="137"/>
        <v>7.1462671307229479</v>
      </c>
      <c r="BS165" s="4">
        <f t="shared" si="138"/>
        <v>6.9911109155040192</v>
      </c>
      <c r="BT165" s="4">
        <f t="shared" si="139"/>
        <v>1.6283507056599238</v>
      </c>
      <c r="BU165" s="4">
        <f t="shared" si="140"/>
        <v>3.0109120467134178</v>
      </c>
      <c r="BV165" s="4" t="s">
        <v>59</v>
      </c>
      <c r="BW165" s="4" t="s">
        <v>59</v>
      </c>
      <c r="BX165">
        <f t="shared" si="141"/>
        <v>100</v>
      </c>
      <c r="BY165">
        <f t="shared" si="142"/>
        <v>100</v>
      </c>
      <c r="BZ165" t="s">
        <v>59</v>
      </c>
      <c r="CA165" t="s">
        <v>59</v>
      </c>
    </row>
    <row r="166" spans="1:79" x14ac:dyDescent="0.35">
      <c r="A166" s="5">
        <v>39600</v>
      </c>
      <c r="B166" s="18">
        <f>+'[1]Senda Inflación Total'!F650</f>
        <v>7.18</v>
      </c>
      <c r="C166" s="4">
        <f>+'[1]Senda Inflación Total'!D650</f>
        <v>68.73</v>
      </c>
      <c r="D166" s="10">
        <f>('[2]Jun-08'!$D$875/1000)</f>
        <v>83819.390699999989</v>
      </c>
      <c r="E166" s="10">
        <f>'[2]Jun-08'!$D$876/1000</f>
        <v>2214.873849999994</v>
      </c>
      <c r="F166" s="10">
        <f>'[2]Jun-08'!$D$887/1000</f>
        <v>37106.301979999997</v>
      </c>
      <c r="G166" s="10">
        <f>'[2]Jun-08'!$D$888/1000</f>
        <v>2529.9761399999929</v>
      </c>
      <c r="H166" s="10">
        <f>'[2]Jun-08'!$D$901/1000</f>
        <v>9481.1803600000021</v>
      </c>
      <c r="I166" s="10">
        <f>'[2]Jun-08'!$D$902/1000</f>
        <v>376.54136999999918</v>
      </c>
      <c r="J166" s="10">
        <f>'[2]Jun-08'!$D$913/1000</f>
        <v>2190.4276400000003</v>
      </c>
      <c r="K166" s="10">
        <f>'[2]Jun-08'!$D$914/1000</f>
        <v>163.79094000000001</v>
      </c>
      <c r="L166" s="71">
        <f>+H166+(Titularizaciones!C78/1000)</f>
        <v>13110.858421088175</v>
      </c>
      <c r="M166" s="71">
        <f>+I166+((Titularizaciones!C78/1000)*Titularizaciones!M78)</f>
        <v>706.09336438909918</v>
      </c>
      <c r="N166" s="3">
        <f t="shared" si="143"/>
        <v>132597.30067999999</v>
      </c>
      <c r="O166" s="3">
        <f t="shared" si="144"/>
        <v>5285.1822999999858</v>
      </c>
      <c r="P166" s="74">
        <f t="shared" si="145"/>
        <v>136226.97874108815</v>
      </c>
      <c r="Q166" s="74">
        <f t="shared" si="146"/>
        <v>5614.7342943890862</v>
      </c>
      <c r="R166" s="74">
        <f t="shared" si="147"/>
        <v>134036.55110108815</v>
      </c>
      <c r="S166" s="74">
        <f t="shared" si="148"/>
        <v>5450.9433543890864</v>
      </c>
      <c r="T166" s="3">
        <v>1261.80222</v>
      </c>
      <c r="U166" s="3">
        <v>672.81366076999996</v>
      </c>
      <c r="V166" s="4">
        <f t="shared" si="155"/>
        <v>20.926312257267995</v>
      </c>
      <c r="W166" s="4">
        <f t="shared" si="156"/>
        <v>78.052758791212085</v>
      </c>
      <c r="X166" s="4">
        <f t="shared" si="157"/>
        <v>19.204086133500127</v>
      </c>
      <c r="Y166" s="4">
        <f t="shared" si="158"/>
        <v>53.371621677040963</v>
      </c>
      <c r="Z166" s="4">
        <f t="shared" si="159"/>
        <v>10.843171154734051</v>
      </c>
      <c r="AA166" s="4">
        <f t="shared" si="160"/>
        <v>16.05172533620842</v>
      </c>
      <c r="AB166" s="4">
        <f t="shared" si="191"/>
        <v>19.807189214684257</v>
      </c>
      <c r="AC166" s="4">
        <f t="shared" si="192"/>
        <v>43.572022313273067</v>
      </c>
      <c r="AD166" s="4">
        <f t="shared" si="161"/>
        <v>14.924619043500002</v>
      </c>
      <c r="AE166" s="4">
        <f t="shared" si="162"/>
        <v>-13.594810499820582</v>
      </c>
      <c r="AF166" s="4">
        <f t="shared" si="163"/>
        <v>19.645874553811666</v>
      </c>
      <c r="AG166" s="4">
        <f t="shared" si="164"/>
        <v>58.61616982202878</v>
      </c>
      <c r="AH166" s="4">
        <f t="shared" si="165"/>
        <v>19.834426384884082</v>
      </c>
      <c r="AI166" s="4">
        <f t="shared" si="166"/>
        <v>46.798638418599069</v>
      </c>
      <c r="AJ166" s="4">
        <f t="shared" si="167"/>
        <v>19.834871598037523</v>
      </c>
      <c r="AK166" s="4">
        <f t="shared" si="168"/>
        <v>46.897838285793796</v>
      </c>
      <c r="AL166" s="4">
        <f t="shared" ref="AL166:AM166" si="194">+T166/T154*100-100</f>
        <v>45.988700253827631</v>
      </c>
      <c r="AM166" s="4">
        <f t="shared" si="194"/>
        <v>72.690095184430731</v>
      </c>
      <c r="AN166" s="4">
        <f t="shared" si="117"/>
        <v>12.825445285751073</v>
      </c>
      <c r="AO166" s="4">
        <f t="shared" si="118"/>
        <v>66.124984877040561</v>
      </c>
      <c r="AP166" s="4">
        <f t="shared" si="119"/>
        <v>11.218591279623169</v>
      </c>
      <c r="AQ166" s="4">
        <f t="shared" si="120"/>
        <v>43.097239855421691</v>
      </c>
      <c r="AR166" s="4">
        <f t="shared" si="121"/>
        <v>3.4177749157809671</v>
      </c>
      <c r="AS166" s="4">
        <f t="shared" si="122"/>
        <v>8.2774074792017416</v>
      </c>
      <c r="AT166" s="4">
        <f t="shared" si="123"/>
        <v>11.781292419000039</v>
      </c>
      <c r="AU166" s="4">
        <f t="shared" si="124"/>
        <v>33.954116731921118</v>
      </c>
      <c r="AV166" s="4">
        <f t="shared" si="125"/>
        <v>7.2258061611308051</v>
      </c>
      <c r="AW166" s="4">
        <f t="shared" si="126"/>
        <v>-19.383103657231388</v>
      </c>
      <c r="AX166" s="4">
        <f t="shared" si="149"/>
        <v>11.630784245019271</v>
      </c>
      <c r="AY166" s="4">
        <f t="shared" si="150"/>
        <v>47.990455142777364</v>
      </c>
      <c r="AZ166" s="4">
        <f t="shared" si="151"/>
        <v>11.806704968169512</v>
      </c>
      <c r="BA166" s="4">
        <f t="shared" si="152"/>
        <v>36.964581469116496</v>
      </c>
      <c r="BB166" s="4">
        <f t="shared" si="169"/>
        <v>11.807120356444784</v>
      </c>
      <c r="BC166" s="4">
        <f t="shared" si="170"/>
        <v>37.057135926286406</v>
      </c>
      <c r="BD166" s="4">
        <f t="shared" si="174"/>
        <v>36.208901151173393</v>
      </c>
      <c r="BE166" s="4">
        <f t="shared" si="175"/>
        <v>61.121566695680855</v>
      </c>
      <c r="BF166" s="4">
        <f t="shared" si="127"/>
        <v>2.6424361135328494</v>
      </c>
      <c r="BG166" s="4">
        <f t="shared" si="128"/>
        <v>6.8181845266166103</v>
      </c>
      <c r="BH166" s="4">
        <f t="shared" si="129"/>
        <v>3.9714608909728528</v>
      </c>
      <c r="BI166" s="4">
        <f t="shared" si="154"/>
        <v>7.4775782139052991</v>
      </c>
      <c r="BJ166" s="4">
        <f t="shared" si="130"/>
        <v>5.3855616597413825</v>
      </c>
      <c r="BK166" s="4">
        <f t="shared" si="131"/>
        <v>3.9858898129116778</v>
      </c>
      <c r="BL166" s="4">
        <f t="shared" si="132"/>
        <v>4.121602303946271</v>
      </c>
      <c r="BM166" s="4">
        <f t="shared" si="153"/>
        <v>4.0667588874903791</v>
      </c>
      <c r="BN166" s="4">
        <f t="shared" si="133"/>
        <v>63.213497009477734</v>
      </c>
      <c r="BO166" s="4">
        <f t="shared" si="134"/>
        <v>41.907236577251084</v>
      </c>
      <c r="BP166" s="4">
        <f t="shared" si="135"/>
        <v>27.984206156314944</v>
      </c>
      <c r="BQ166" s="4">
        <f t="shared" si="136"/>
        <v>47.869231303525702</v>
      </c>
      <c r="BR166" s="4">
        <f t="shared" si="137"/>
        <v>7.1503569917167056</v>
      </c>
      <c r="BS166" s="4">
        <f t="shared" si="138"/>
        <v>7.1244726979427018</v>
      </c>
      <c r="BT166" s="4">
        <f t="shared" si="139"/>
        <v>1.651939842490616</v>
      </c>
      <c r="BU166" s="4">
        <f t="shared" si="140"/>
        <v>3.0990594212805194</v>
      </c>
      <c r="BV166" s="4" t="s">
        <v>59</v>
      </c>
      <c r="BW166" s="4" t="s">
        <v>59</v>
      </c>
      <c r="BX166">
        <f t="shared" si="141"/>
        <v>100</v>
      </c>
      <c r="BY166">
        <f t="shared" si="142"/>
        <v>100</v>
      </c>
      <c r="BZ166" t="s">
        <v>59</v>
      </c>
      <c r="CA166" t="s">
        <v>59</v>
      </c>
    </row>
    <row r="167" spans="1:79" x14ac:dyDescent="0.35">
      <c r="A167" s="5">
        <v>39630</v>
      </c>
      <c r="B167" s="18">
        <f>+'[1]Senda Inflación Total'!F651</f>
        <v>7.52</v>
      </c>
      <c r="C167" s="4">
        <f>+'[1]Senda Inflación Total'!D651</f>
        <v>69.06</v>
      </c>
      <c r="D167" s="10">
        <f>('[2]Jul-08'!$D$875/1000)</f>
        <v>84714.32922</v>
      </c>
      <c r="E167" s="10">
        <f>'[2]Jul-08'!$D$876/1000</f>
        <v>2276.9830000000002</v>
      </c>
      <c r="F167" s="10">
        <f>'[2]Jul-08'!$D$887/1000</f>
        <v>37609.43391</v>
      </c>
      <c r="G167" s="10">
        <f>'[2]Jul-08'!$D$888/1000</f>
        <v>2562.8551600000001</v>
      </c>
      <c r="H167" s="10">
        <f>'[2]Jul-08'!$D$901/1000</f>
        <v>9756.445910000004</v>
      </c>
      <c r="I167" s="10">
        <f>'[2]Jul-08'!$D$902/1000</f>
        <v>378.18040000000224</v>
      </c>
      <c r="J167" s="10">
        <f>'[2]Jul-08'!$D$913/1000</f>
        <v>2257.6159300000004</v>
      </c>
      <c r="K167" s="10">
        <f>'[2]Jul-08'!$D$914/1000</f>
        <v>161.93748000000002</v>
      </c>
      <c r="L167" s="71">
        <f>+H167+(Titularizaciones!C79/1000)</f>
        <v>13323.072307738605</v>
      </c>
      <c r="M167" s="71">
        <f>+I167+((Titularizaciones!C79/1000)*Titularizaciones!M79)</f>
        <v>702.77931055186241</v>
      </c>
      <c r="N167" s="3">
        <f t="shared" si="143"/>
        <v>134337.82497000002</v>
      </c>
      <c r="O167" s="3">
        <f t="shared" si="144"/>
        <v>5379.9560400000018</v>
      </c>
      <c r="P167" s="74">
        <f t="shared" si="145"/>
        <v>137904.4513677386</v>
      </c>
      <c r="Q167" s="74">
        <f t="shared" si="146"/>
        <v>5704.5549505518629</v>
      </c>
      <c r="R167" s="74">
        <f t="shared" si="147"/>
        <v>135646.8354377386</v>
      </c>
      <c r="S167" s="74">
        <f t="shared" si="148"/>
        <v>5542.6174705518624</v>
      </c>
      <c r="T167" s="3">
        <v>1289.7553</v>
      </c>
      <c r="U167" s="3">
        <v>689.51564526999982</v>
      </c>
      <c r="V167" s="4">
        <f t="shared" si="155"/>
        <v>19.601706822246001</v>
      </c>
      <c r="W167" s="4">
        <f t="shared" si="156"/>
        <v>67.458570701377539</v>
      </c>
      <c r="X167" s="4">
        <f t="shared" si="157"/>
        <v>17.825083483821274</v>
      </c>
      <c r="Y167" s="4">
        <f t="shared" si="158"/>
        <v>48.683878955687504</v>
      </c>
      <c r="Z167" s="4">
        <f t="shared" si="159"/>
        <v>16.296519804519733</v>
      </c>
      <c r="AA167" s="4">
        <f t="shared" si="160"/>
        <v>6.8762672961941718</v>
      </c>
      <c r="AB167" s="4">
        <f t="shared" si="191"/>
        <v>22.466600204485701</v>
      </c>
      <c r="AC167" s="4">
        <f t="shared" si="192"/>
        <v>35.343995481442761</v>
      </c>
      <c r="AD167" s="4">
        <f t="shared" si="161"/>
        <v>15.794929640300182</v>
      </c>
      <c r="AE167" s="4">
        <f t="shared" si="162"/>
        <v>-11.601657017145044</v>
      </c>
      <c r="AF167" s="4">
        <f t="shared" si="163"/>
        <v>18.901103262220786</v>
      </c>
      <c r="AG167" s="4">
        <f t="shared" si="164"/>
        <v>51.253185757598942</v>
      </c>
      <c r="AH167" s="4">
        <f t="shared" si="165"/>
        <v>18.781479289846658</v>
      </c>
      <c r="AI167" s="4">
        <f t="shared" si="166"/>
        <v>42.682142808279053</v>
      </c>
      <c r="AJ167" s="4">
        <f t="shared" si="167"/>
        <v>18.722021911008497</v>
      </c>
      <c r="AK167" s="4">
        <f t="shared" si="168"/>
        <v>42.908522797066468</v>
      </c>
      <c r="AL167" s="4">
        <f t="shared" ref="AL167:AM167" si="195">+T167/T155*100-100</f>
        <v>42.478959100891046</v>
      </c>
      <c r="AM167" s="4">
        <f t="shared" si="195"/>
        <v>66.902389529455633</v>
      </c>
      <c r="AN167" s="4">
        <f t="shared" si="117"/>
        <v>11.236706493904407</v>
      </c>
      <c r="AO167" s="4">
        <f t="shared" si="118"/>
        <v>55.746438524346672</v>
      </c>
      <c r="AP167" s="4">
        <f t="shared" si="119"/>
        <v>9.5843410377802059</v>
      </c>
      <c r="AQ167" s="4">
        <f t="shared" si="120"/>
        <v>38.284857659679631</v>
      </c>
      <c r="AR167" s="4">
        <f t="shared" si="121"/>
        <v>8.1626858300964926</v>
      </c>
      <c r="AS167" s="4">
        <f t="shared" si="122"/>
        <v>-0.59870973196225918</v>
      </c>
      <c r="AT167" s="4">
        <f t="shared" si="123"/>
        <v>13.901227868755313</v>
      </c>
      <c r="AU167" s="4">
        <f t="shared" si="124"/>
        <v>25.87797198794901</v>
      </c>
      <c r="AV167" s="4">
        <f t="shared" si="125"/>
        <v>7.696177120814923</v>
      </c>
      <c r="AW167" s="4">
        <f t="shared" si="126"/>
        <v>-17.784279219814948</v>
      </c>
      <c r="AX167" s="4">
        <f t="shared" si="149"/>
        <v>10.585103480488087</v>
      </c>
      <c r="AY167" s="4">
        <f t="shared" si="150"/>
        <v>40.674465920385927</v>
      </c>
      <c r="AZ167" s="4">
        <f t="shared" si="151"/>
        <v>10.473846065705601</v>
      </c>
      <c r="BA167" s="4">
        <f t="shared" si="152"/>
        <v>32.70288579639049</v>
      </c>
      <c r="BB167" s="4">
        <f t="shared" si="169"/>
        <v>10.41854716425641</v>
      </c>
      <c r="BC167" s="4">
        <f t="shared" si="170"/>
        <v>32.913432660962144</v>
      </c>
      <c r="BD167" s="4">
        <f t="shared" si="174"/>
        <v>32.513912854251345</v>
      </c>
      <c r="BE167" s="4">
        <f t="shared" si="175"/>
        <v>55.229156928437163</v>
      </c>
      <c r="BF167" s="4">
        <f t="shared" si="127"/>
        <v>2.6878368995719235</v>
      </c>
      <c r="BG167" s="4">
        <f t="shared" si="128"/>
        <v>6.8143944046936609</v>
      </c>
      <c r="BH167" s="4">
        <f t="shared" si="129"/>
        <v>3.8762106968930254</v>
      </c>
      <c r="BI167" s="4">
        <f t="shared" si="154"/>
        <v>7.1729419450012477</v>
      </c>
      <c r="BJ167" s="4">
        <f t="shared" si="130"/>
        <v>5.2749042737211473</v>
      </c>
      <c r="BK167" s="4">
        <f t="shared" si="131"/>
        <v>4.0047961482191932</v>
      </c>
      <c r="BL167" s="4">
        <f t="shared" si="132"/>
        <v>4.1365995759919238</v>
      </c>
      <c r="BM167" s="4">
        <f t="shared" si="153"/>
        <v>4.0860647081559849</v>
      </c>
      <c r="BN167" s="4">
        <f t="shared" si="133"/>
        <v>63.060667566203477</v>
      </c>
      <c r="BO167" s="4">
        <f t="shared" si="134"/>
        <v>42.323449914285902</v>
      </c>
      <c r="BP167" s="4">
        <f t="shared" si="135"/>
        <v>27.996161109798262</v>
      </c>
      <c r="BQ167" s="4">
        <f t="shared" si="136"/>
        <v>47.637102254092007</v>
      </c>
      <c r="BR167" s="4">
        <f t="shared" si="137"/>
        <v>7.2626201236909926</v>
      </c>
      <c r="BS167" s="4">
        <f t="shared" si="138"/>
        <v>7.0294329022064295</v>
      </c>
      <c r="BT167" s="4">
        <f t="shared" si="139"/>
        <v>1.6805512003072591</v>
      </c>
      <c r="BU167" s="4">
        <f t="shared" si="140"/>
        <v>3.010014929415668</v>
      </c>
      <c r="BV167" s="4" t="s">
        <v>59</v>
      </c>
      <c r="BW167" s="4" t="s">
        <v>59</v>
      </c>
      <c r="BX167">
        <f t="shared" si="141"/>
        <v>100</v>
      </c>
      <c r="BY167">
        <f t="shared" si="142"/>
        <v>100</v>
      </c>
      <c r="BZ167" t="s">
        <v>59</v>
      </c>
      <c r="CA167" t="s">
        <v>59</v>
      </c>
    </row>
    <row r="168" spans="1:79" x14ac:dyDescent="0.35">
      <c r="A168" s="5">
        <v>39661</v>
      </c>
      <c r="B168" s="18">
        <f>+'[1]Senda Inflación Total'!F652</f>
        <v>7.87</v>
      </c>
      <c r="C168" s="4">
        <f>+'[1]Senda Inflación Total'!D652</f>
        <v>69.19</v>
      </c>
      <c r="D168" s="10">
        <f>('[2]Ago-08'!$D$875/1000)</f>
        <v>86387.581550000017</v>
      </c>
      <c r="E168" s="10">
        <f>'[2]Ago-08'!$D$876/1000</f>
        <v>2396.2943000000118</v>
      </c>
      <c r="F168" s="10">
        <f>'[2]Ago-08'!$D$887/1000</f>
        <v>37981.101949999997</v>
      </c>
      <c r="G168" s="10">
        <f>'[2]Ago-08'!$D$888/1000</f>
        <v>2824.3572200000003</v>
      </c>
      <c r="H168" s="10">
        <f>'[2]Ago-08'!$D$901/1000</f>
        <v>9574.9253900000003</v>
      </c>
      <c r="I168" s="10">
        <f>'[2]Ago-08'!$D$902/1000</f>
        <v>384.98030000000074</v>
      </c>
      <c r="J168" s="10">
        <f>'[2]Ago-08'!$D$913/1000</f>
        <v>2314.2213700000002</v>
      </c>
      <c r="K168" s="10">
        <f>'[2]Ago-08'!$D$914/1000</f>
        <v>173.32479000000001</v>
      </c>
      <c r="L168" s="71">
        <f>+H168+(Titularizaciones!C80/1000)</f>
        <v>13473.93785213541</v>
      </c>
      <c r="M168" s="71">
        <f>+I168+((Titularizaciones!C80/1000)*Titularizaciones!M80)</f>
        <v>712.1641424355912</v>
      </c>
      <c r="N168" s="3">
        <f t="shared" si="143"/>
        <v>136257.83026000002</v>
      </c>
      <c r="O168" s="3">
        <f t="shared" si="144"/>
        <v>5778.9566100000129</v>
      </c>
      <c r="P168" s="74">
        <f t="shared" si="145"/>
        <v>140156.84272213542</v>
      </c>
      <c r="Q168" s="74">
        <f t="shared" si="146"/>
        <v>6106.1404524356039</v>
      </c>
      <c r="R168" s="74">
        <f t="shared" si="147"/>
        <v>137842.62135213544</v>
      </c>
      <c r="S168" s="74">
        <f t="shared" si="148"/>
        <v>5932.8156624356034</v>
      </c>
      <c r="T168" s="3">
        <v>1319.1614</v>
      </c>
      <c r="U168" s="3">
        <v>718.3782401599999</v>
      </c>
      <c r="V168" s="4">
        <f t="shared" si="155"/>
        <v>19.294478648594747</v>
      </c>
      <c r="W168" s="4">
        <f t="shared" si="156"/>
        <v>72.387264194587942</v>
      </c>
      <c r="X168" s="4">
        <f t="shared" si="157"/>
        <v>16.467328574467331</v>
      </c>
      <c r="Y168" s="4">
        <f t="shared" si="158"/>
        <v>61.685661871117759</v>
      </c>
      <c r="Z168" s="4">
        <f t="shared" si="159"/>
        <v>11.430569506887963</v>
      </c>
      <c r="AA168" s="4">
        <f t="shared" si="160"/>
        <v>12.847825421050956</v>
      </c>
      <c r="AB168" s="4">
        <f t="shared" si="191"/>
        <v>24.859483527308626</v>
      </c>
      <c r="AC168" s="4">
        <f t="shared" si="192"/>
        <v>45.228603043683535</v>
      </c>
      <c r="AD168" s="4">
        <f t="shared" si="161"/>
        <v>16.129979817292323</v>
      </c>
      <c r="AE168" s="4">
        <f t="shared" si="162"/>
        <v>-2.6029864811212917</v>
      </c>
      <c r="AF168" s="4">
        <f t="shared" si="163"/>
        <v>18.000197294344829</v>
      </c>
      <c r="AG168" s="4">
        <f t="shared" si="164"/>
        <v>60.643460698090308</v>
      </c>
      <c r="AH168" s="4">
        <f t="shared" si="165"/>
        <v>18.293506080195328</v>
      </c>
      <c r="AI168" s="4">
        <f t="shared" si="166"/>
        <v>53.134825391089151</v>
      </c>
      <c r="AJ168" s="4">
        <f t="shared" si="167"/>
        <v>18.189159823460628</v>
      </c>
      <c r="AK168" s="4">
        <f t="shared" si="168"/>
        <v>53.378764777962999</v>
      </c>
      <c r="AL168" s="4">
        <f t="shared" ref="AL168:AM168" si="196">+T168/T156*100-100</f>
        <v>40.411162779905169</v>
      </c>
      <c r="AM168" s="4">
        <f t="shared" si="196"/>
        <v>65.540044502364225</v>
      </c>
      <c r="AN168" s="4">
        <f t="shared" si="117"/>
        <v>10.59096935996547</v>
      </c>
      <c r="AO168" s="4">
        <f t="shared" si="118"/>
        <v>59.810201348463835</v>
      </c>
      <c r="AP168" s="4">
        <f t="shared" si="119"/>
        <v>7.9700830392762896</v>
      </c>
      <c r="AQ168" s="4">
        <f t="shared" si="120"/>
        <v>49.889368565048471</v>
      </c>
      <c r="AR168" s="4">
        <f t="shared" si="121"/>
        <v>3.3007967988207838</v>
      </c>
      <c r="AS168" s="4">
        <f t="shared" si="122"/>
        <v>4.6146522861323405</v>
      </c>
      <c r="AT168" s="4">
        <f t="shared" si="123"/>
        <v>15.74996155308115</v>
      </c>
      <c r="AU168" s="4">
        <f t="shared" si="124"/>
        <v>34.632986969206939</v>
      </c>
      <c r="AV168" s="4">
        <f t="shared" si="125"/>
        <v>7.657346636963311</v>
      </c>
      <c r="AW168" s="4">
        <f t="shared" si="126"/>
        <v>-9.7088963392243386</v>
      </c>
      <c r="AX168" s="4">
        <f t="shared" si="149"/>
        <v>9.3911164312087152</v>
      </c>
      <c r="AY168" s="4">
        <f t="shared" si="150"/>
        <v>48.923204503652812</v>
      </c>
      <c r="AZ168" s="4">
        <f t="shared" si="151"/>
        <v>9.6630259388109181</v>
      </c>
      <c r="BA168" s="4">
        <f t="shared" si="152"/>
        <v>41.962385641132045</v>
      </c>
      <c r="BB168" s="4">
        <f t="shared" si="169"/>
        <v>9.5662925961440948</v>
      </c>
      <c r="BC168" s="4">
        <f t="shared" si="170"/>
        <v>42.188527651768794</v>
      </c>
      <c r="BD168" s="4">
        <f t="shared" si="174"/>
        <v>30.167018429503258</v>
      </c>
      <c r="BE168" s="4">
        <f t="shared" si="175"/>
        <v>53.462542414354516</v>
      </c>
      <c r="BF168" s="4">
        <f t="shared" si="127"/>
        <v>2.7738874697089044</v>
      </c>
      <c r="BG168" s="4">
        <f t="shared" si="128"/>
        <v>7.4362171579911225</v>
      </c>
      <c r="BH168" s="4">
        <f t="shared" si="129"/>
        <v>4.020713314404226</v>
      </c>
      <c r="BI168" s="4">
        <f t="shared" si="154"/>
        <v>7.4895510104117662</v>
      </c>
      <c r="BJ168" s="4">
        <f t="shared" si="130"/>
        <v>5.2854937454140352</v>
      </c>
      <c r="BK168" s="4">
        <f t="shared" si="131"/>
        <v>4.2411923035710402</v>
      </c>
      <c r="BL168" s="4">
        <f t="shared" si="132"/>
        <v>4.3566481192368087</v>
      </c>
      <c r="BM168" s="4">
        <f t="shared" si="153"/>
        <v>4.3040502307914741</v>
      </c>
      <c r="BN168" s="4">
        <f t="shared" si="133"/>
        <v>63.400085987836285</v>
      </c>
      <c r="BO168" s="4">
        <f t="shared" si="134"/>
        <v>41.465864198624026</v>
      </c>
      <c r="BP168" s="4">
        <f t="shared" si="135"/>
        <v>27.874436190218542</v>
      </c>
      <c r="BQ168" s="4">
        <f t="shared" si="136"/>
        <v>48.873134210986819</v>
      </c>
      <c r="BR168" s="4">
        <f t="shared" si="137"/>
        <v>7.0270643321779254</v>
      </c>
      <c r="BS168" s="4">
        <f t="shared" si="138"/>
        <v>6.6617613867150993</v>
      </c>
      <c r="BT168" s="4">
        <f t="shared" si="139"/>
        <v>1.6984134897672487</v>
      </c>
      <c r="BU168" s="4">
        <f t="shared" si="140"/>
        <v>2.9992402036740611</v>
      </c>
      <c r="BV168" s="4" t="s">
        <v>59</v>
      </c>
      <c r="BW168" s="4" t="s">
        <v>59</v>
      </c>
      <c r="BX168">
        <f t="shared" si="141"/>
        <v>100</v>
      </c>
      <c r="BY168">
        <f t="shared" si="142"/>
        <v>100</v>
      </c>
      <c r="BZ168" t="s">
        <v>59</v>
      </c>
      <c r="CA168" t="s">
        <v>59</v>
      </c>
    </row>
    <row r="169" spans="1:79" x14ac:dyDescent="0.35">
      <c r="A169" s="5">
        <v>39692</v>
      </c>
      <c r="B169" s="18">
        <f>+'[1]Senda Inflación Total'!F653</f>
        <v>7.57</v>
      </c>
      <c r="C169" s="4">
        <f>+'[1]Senda Inflación Total'!D653</f>
        <v>69.06</v>
      </c>
      <c r="D169" s="10">
        <f>('[2]Sep-08'!$D$875/1000)</f>
        <v>88891.331439999994</v>
      </c>
      <c r="E169" s="10">
        <f>'[2]Sep-08'!$D$876/1000</f>
        <v>2409.4256299999997</v>
      </c>
      <c r="F169" s="10">
        <f>'[2]Sep-08'!$D$887/1000</f>
        <v>38395.135239999996</v>
      </c>
      <c r="G169" s="10">
        <f>'[2]Sep-08'!$D$888/1000</f>
        <v>2836.6180699999927</v>
      </c>
      <c r="H169" s="10">
        <f>'[2]Sep-08'!$D$901/1000</f>
        <v>9799.9840500000009</v>
      </c>
      <c r="I169" s="10">
        <f>'[2]Sep-08'!$D$902/1000</f>
        <v>390.4715900000017</v>
      </c>
      <c r="J169" s="10">
        <f>'[2]Sep-08'!$D$913/1000</f>
        <v>2381.8855899999999</v>
      </c>
      <c r="K169" s="10">
        <f>'[2]Sep-08'!$D$914/1000</f>
        <v>180.01029</v>
      </c>
      <c r="L169" s="71">
        <f>+H169+(Titularizaciones!C81/1000)</f>
        <v>13630.239655464411</v>
      </c>
      <c r="M169" s="71">
        <f>+I169+((Titularizaciones!C81/1000)*Titularizaciones!M81)</f>
        <v>718.504564242382</v>
      </c>
      <c r="N169" s="3">
        <f t="shared" si="143"/>
        <v>139468.33631999997</v>
      </c>
      <c r="O169" s="3">
        <f t="shared" si="144"/>
        <v>5816.525579999995</v>
      </c>
      <c r="P169" s="74">
        <f t="shared" si="145"/>
        <v>143298.5919254644</v>
      </c>
      <c r="Q169" s="74">
        <f t="shared" si="146"/>
        <v>6144.5585542423742</v>
      </c>
      <c r="R169" s="74">
        <f t="shared" si="147"/>
        <v>140916.70633546441</v>
      </c>
      <c r="S169" s="74">
        <f t="shared" si="148"/>
        <v>5964.5482642423749</v>
      </c>
      <c r="T169" s="3">
        <v>1350.5204699999999</v>
      </c>
      <c r="U169" s="3">
        <v>750.97177262999992</v>
      </c>
      <c r="V169" s="4">
        <f t="shared" si="155"/>
        <v>19.751968415826582</v>
      </c>
      <c r="W169" s="4">
        <f t="shared" si="156"/>
        <v>69.794739835491868</v>
      </c>
      <c r="X169" s="4">
        <f t="shared" si="157"/>
        <v>15.345080267654154</v>
      </c>
      <c r="Y169" s="4">
        <f t="shared" si="158"/>
        <v>51.99317069231725</v>
      </c>
      <c r="Z169" s="4">
        <f t="shared" si="159"/>
        <v>11.513855244127313</v>
      </c>
      <c r="AA169" s="4">
        <f t="shared" si="160"/>
        <v>11.218147496646537</v>
      </c>
      <c r="AB169" s="4">
        <f t="shared" si="191"/>
        <v>25.995863571875532</v>
      </c>
      <c r="AC169" s="4">
        <f t="shared" si="192"/>
        <v>36.630470769809477</v>
      </c>
      <c r="AD169" s="4">
        <f t="shared" si="161"/>
        <v>16.212404630938224</v>
      </c>
      <c r="AE169" s="4">
        <f t="shared" si="162"/>
        <v>-0.73081970161891263</v>
      </c>
      <c r="AF169" s="4">
        <f t="shared" si="163"/>
        <v>17.998203449449875</v>
      </c>
      <c r="AG169" s="4">
        <f t="shared" si="164"/>
        <v>54.360718354177891</v>
      </c>
      <c r="AH169" s="4">
        <f t="shared" si="165"/>
        <v>18.295721769840029</v>
      </c>
      <c r="AI169" s="4">
        <f t="shared" si="166"/>
        <v>48.3889505637365</v>
      </c>
      <c r="AJ169" s="4">
        <f t="shared" si="167"/>
        <v>18.173648243024559</v>
      </c>
      <c r="AK169" s="4">
        <f t="shared" si="168"/>
        <v>48.775365952896863</v>
      </c>
      <c r="AL169" s="4">
        <f t="shared" ref="AL169:AM169" si="197">+T169/T157*100-100</f>
        <v>36.31576915372807</v>
      </c>
      <c r="AM169" s="4">
        <f t="shared" si="197"/>
        <v>61.093402529709948</v>
      </c>
      <c r="AN169" s="4">
        <f t="shared" si="117"/>
        <v>11.324689426258772</v>
      </c>
      <c r="AO169" s="4">
        <f t="shared" si="118"/>
        <v>57.845811876444969</v>
      </c>
      <c r="AP169" s="4">
        <f t="shared" si="119"/>
        <v>7.2279262504919188</v>
      </c>
      <c r="AQ169" s="4">
        <f t="shared" si="120"/>
        <v>41.296988651405826</v>
      </c>
      <c r="AR169" s="4">
        <f t="shared" si="121"/>
        <v>3.6663151846493491</v>
      </c>
      <c r="AS169" s="4">
        <f t="shared" si="122"/>
        <v>3.3914172135786345</v>
      </c>
      <c r="AT169" s="4">
        <f t="shared" si="123"/>
        <v>17.129184318932332</v>
      </c>
      <c r="AU169" s="4">
        <f t="shared" si="124"/>
        <v>27.015404638662702</v>
      </c>
      <c r="AV169" s="4">
        <f t="shared" si="125"/>
        <v>8.0342145867232659</v>
      </c>
      <c r="AW169" s="4">
        <f t="shared" si="126"/>
        <v>-7.7166679386621979</v>
      </c>
      <c r="AX169" s="4">
        <f t="shared" si="149"/>
        <v>9.6943417769358291</v>
      </c>
      <c r="AY169" s="4">
        <f t="shared" si="150"/>
        <v>43.497925401299483</v>
      </c>
      <c r="AZ169" s="4">
        <f t="shared" si="151"/>
        <v>9.9709229058659616</v>
      </c>
      <c r="BA169" s="4">
        <f t="shared" si="152"/>
        <v>37.946407514861477</v>
      </c>
      <c r="BB169" s="4">
        <f t="shared" si="169"/>
        <v>9.8574400325597651</v>
      </c>
      <c r="BC169" s="4">
        <f t="shared" si="170"/>
        <v>38.305629778652843</v>
      </c>
      <c r="BD169" s="4">
        <f t="shared" si="174"/>
        <v>26.72284945033752</v>
      </c>
      <c r="BE169" s="4">
        <f t="shared" si="175"/>
        <v>49.756811871069942</v>
      </c>
      <c r="BF169" s="4">
        <f t="shared" si="127"/>
        <v>2.710529351927097</v>
      </c>
      <c r="BG169" s="4">
        <f t="shared" si="128"/>
        <v>7.387962178721037</v>
      </c>
      <c r="BH169" s="4">
        <f t="shared" si="129"/>
        <v>3.9844104644231706</v>
      </c>
      <c r="BI169" s="4">
        <f t="shared" si="154"/>
        <v>7.5574700462418098</v>
      </c>
      <c r="BJ169" s="4">
        <f t="shared" si="130"/>
        <v>5.2714008146902316</v>
      </c>
      <c r="BK169" s="4">
        <f t="shared" si="131"/>
        <v>4.1704990060642864</v>
      </c>
      <c r="BL169" s="4">
        <f t="shared" si="132"/>
        <v>4.2879406361776518</v>
      </c>
      <c r="BM169" s="4">
        <f t="shared" si="153"/>
        <v>4.2326764649489128</v>
      </c>
      <c r="BN169" s="4">
        <f t="shared" si="133"/>
        <v>63.735851294623089</v>
      </c>
      <c r="BO169" s="4">
        <f t="shared" si="134"/>
        <v>41.423794959051854</v>
      </c>
      <c r="BP169" s="4">
        <f t="shared" si="135"/>
        <v>27.529643109748687</v>
      </c>
      <c r="BQ169" s="4">
        <f t="shared" si="136"/>
        <v>48.768255739365202</v>
      </c>
      <c r="BR169" s="4">
        <f t="shared" si="137"/>
        <v>7.026673084788686</v>
      </c>
      <c r="BS169" s="4">
        <f t="shared" si="138"/>
        <v>6.7131414558311286</v>
      </c>
      <c r="BT169" s="4">
        <f t="shared" si="139"/>
        <v>1.7078325108395476</v>
      </c>
      <c r="BU169" s="4">
        <f t="shared" si="140"/>
        <v>3.094807845751796</v>
      </c>
      <c r="BV169" s="4" t="s">
        <v>59</v>
      </c>
      <c r="BW169" s="4" t="s">
        <v>59</v>
      </c>
      <c r="BX169">
        <f t="shared" si="141"/>
        <v>100</v>
      </c>
      <c r="BY169">
        <f t="shared" si="142"/>
        <v>100</v>
      </c>
      <c r="BZ169" t="s">
        <v>59</v>
      </c>
      <c r="CA169" t="s">
        <v>59</v>
      </c>
    </row>
    <row r="170" spans="1:79" x14ac:dyDescent="0.35">
      <c r="A170" s="5">
        <v>39722</v>
      </c>
      <c r="B170" s="18">
        <f>+'[1]Senda Inflación Total'!F654</f>
        <v>7.94</v>
      </c>
      <c r="C170" s="4">
        <f>+'[1]Senda Inflación Total'!D654</f>
        <v>69.3</v>
      </c>
      <c r="D170" s="10">
        <f>('[2]Oct-08'!$D$875/1000)</f>
        <v>91839.161680000005</v>
      </c>
      <c r="E170" s="10">
        <f>'[2]Oct-08'!$D$876/1000</f>
        <v>2504.23234</v>
      </c>
      <c r="F170" s="10">
        <f>'[2]Oct-08'!$D$887/1000</f>
        <v>38749.216899999999</v>
      </c>
      <c r="G170" s="10">
        <f>'[2]Oct-08'!$D$888/1000</f>
        <v>2852.83347</v>
      </c>
      <c r="H170" s="10">
        <f>'[2]Oct-08'!$D$901/1000</f>
        <v>10015.51424</v>
      </c>
      <c r="I170" s="10">
        <f>'[2]Oct-08'!$D$902/1000</f>
        <v>400.07752999999934</v>
      </c>
      <c r="J170" s="10">
        <f>'[2]Oct-08'!$D$913/1000</f>
        <v>2424.6217200000001</v>
      </c>
      <c r="K170" s="10">
        <f>'[2]Oct-08'!$D$914/1000</f>
        <v>168.43621999999999</v>
      </c>
      <c r="L170" s="71">
        <f>+H170+(Titularizaciones!C82/1000)</f>
        <v>13772.36666177746</v>
      </c>
      <c r="M170" s="71">
        <f>+I170+((Titularizaciones!C82/1000)*Titularizaciones!M82)</f>
        <v>727.30969471636956</v>
      </c>
      <c r="N170" s="3">
        <f t="shared" si="143"/>
        <v>143028.51454</v>
      </c>
      <c r="O170" s="3">
        <f t="shared" si="144"/>
        <v>5925.5795599999992</v>
      </c>
      <c r="P170" s="74">
        <f t="shared" si="145"/>
        <v>146785.36696177747</v>
      </c>
      <c r="Q170" s="74">
        <f t="shared" si="146"/>
        <v>6252.81172471637</v>
      </c>
      <c r="R170" s="74">
        <f t="shared" si="147"/>
        <v>144360.74524177748</v>
      </c>
      <c r="S170" s="74">
        <f t="shared" si="148"/>
        <v>6084.3755047163695</v>
      </c>
      <c r="T170" s="3">
        <v>1387.93543</v>
      </c>
      <c r="U170" s="3">
        <v>775.32671947000006</v>
      </c>
      <c r="V170" s="4">
        <f t="shared" si="155"/>
        <v>22.400968278970666</v>
      </c>
      <c r="W170" s="4">
        <f t="shared" si="156"/>
        <v>67.708145894398285</v>
      </c>
      <c r="X170" s="4">
        <f t="shared" si="157"/>
        <v>14.460050081900818</v>
      </c>
      <c r="Y170" s="4">
        <f t="shared" si="158"/>
        <v>46.636633888647452</v>
      </c>
      <c r="Z170" s="4">
        <f t="shared" si="159"/>
        <v>11.273526763959325</v>
      </c>
      <c r="AA170" s="4">
        <f t="shared" si="160"/>
        <v>9.3181840041218322</v>
      </c>
      <c r="AB170" s="4">
        <f t="shared" si="191"/>
        <v>25.911484053738505</v>
      </c>
      <c r="AC170" s="4">
        <f t="shared" si="192"/>
        <v>25.482401785877244</v>
      </c>
      <c r="AD170" s="4">
        <f t="shared" si="161"/>
        <v>16.137823484824992</v>
      </c>
      <c r="AE170" s="4">
        <f t="shared" si="162"/>
        <v>2.0077996730340004</v>
      </c>
      <c r="AF170" s="4">
        <f t="shared" si="163"/>
        <v>19.377666973594089</v>
      </c>
      <c r="AG170" s="4">
        <f t="shared" si="164"/>
        <v>50.436394367484155</v>
      </c>
      <c r="AH170" s="4">
        <f t="shared" si="165"/>
        <v>19.659103039368333</v>
      </c>
      <c r="AI170" s="4">
        <f t="shared" si="166"/>
        <v>45.891059565441708</v>
      </c>
      <c r="AJ170" s="4">
        <f t="shared" si="167"/>
        <v>19.559388461787222</v>
      </c>
      <c r="AK170" s="4">
        <f t="shared" si="168"/>
        <v>46.550901011175284</v>
      </c>
      <c r="AL170" s="4">
        <f t="shared" ref="AL170:AM170" si="198">+T170/T158*100-100</f>
        <v>36.165821779588583</v>
      </c>
      <c r="AM170" s="4">
        <f t="shared" si="198"/>
        <v>59.491623789126152</v>
      </c>
      <c r="AN170" s="4">
        <f t="shared" si="117"/>
        <v>13.397228348129218</v>
      </c>
      <c r="AO170" s="4">
        <f t="shared" si="118"/>
        <v>55.371637849173908</v>
      </c>
      <c r="AP170" s="4">
        <f t="shared" si="119"/>
        <v>6.0404392087278325</v>
      </c>
      <c r="AQ170" s="4">
        <f t="shared" si="120"/>
        <v>35.850133304287056</v>
      </c>
      <c r="AR170" s="4">
        <f t="shared" si="121"/>
        <v>3.0883145858433494</v>
      </c>
      <c r="AS170" s="4">
        <f t="shared" si="122"/>
        <v>1.2768056365775777</v>
      </c>
      <c r="AT170" s="4">
        <f t="shared" si="123"/>
        <v>16.649512742021983</v>
      </c>
      <c r="AU170" s="4">
        <f t="shared" si="124"/>
        <v>16.251993501831791</v>
      </c>
      <c r="AV170" s="4">
        <f t="shared" si="125"/>
        <v>7.5947966322262346</v>
      </c>
      <c r="AW170" s="4">
        <f t="shared" si="126"/>
        <v>-5.4958313201463653</v>
      </c>
      <c r="AX170" s="4">
        <f t="shared" si="149"/>
        <v>10.596319226972483</v>
      </c>
      <c r="AY170" s="4">
        <f t="shared" si="150"/>
        <v>39.370385739748173</v>
      </c>
      <c r="AZ170" s="4">
        <f t="shared" si="151"/>
        <v>10.857053028875612</v>
      </c>
      <c r="BA170" s="4">
        <f t="shared" si="152"/>
        <v>35.159402969651381</v>
      </c>
      <c r="BB170" s="4">
        <f t="shared" si="169"/>
        <v>10.764673394281289</v>
      </c>
      <c r="BC170" s="4">
        <f t="shared" si="170"/>
        <v>35.770706884542591</v>
      </c>
      <c r="BD170" s="4">
        <f t="shared" si="174"/>
        <v>26.149547692781724</v>
      </c>
      <c r="BE170" s="4">
        <f t="shared" si="175"/>
        <v>47.759518055518015</v>
      </c>
      <c r="BF170" s="4">
        <f t="shared" si="127"/>
        <v>2.7267587096729256</v>
      </c>
      <c r="BG170" s="4">
        <f t="shared" si="128"/>
        <v>7.3622996752742118</v>
      </c>
      <c r="BH170" s="4">
        <f t="shared" si="129"/>
        <v>3.9945780157964141</v>
      </c>
      <c r="BI170" s="4">
        <f t="shared" si="154"/>
        <v>6.9469071653783576</v>
      </c>
      <c r="BJ170" s="4">
        <f t="shared" si="130"/>
        <v>5.2809347338600636</v>
      </c>
      <c r="BK170" s="4">
        <f t="shared" si="131"/>
        <v>4.1429358188173202</v>
      </c>
      <c r="BL170" s="4">
        <f t="shared" si="132"/>
        <v>4.2598331524044806</v>
      </c>
      <c r="BM170" s="4">
        <f t="shared" si="153"/>
        <v>4.214702199359091</v>
      </c>
      <c r="BN170" s="4">
        <f t="shared" si="133"/>
        <v>64.210386282321238</v>
      </c>
      <c r="BO170" s="4">
        <f t="shared" si="134"/>
        <v>42.261390884101139</v>
      </c>
      <c r="BP170" s="4">
        <f t="shared" si="135"/>
        <v>27.091952275826241</v>
      </c>
      <c r="BQ170" s="4">
        <f t="shared" si="136"/>
        <v>48.144378809083115</v>
      </c>
      <c r="BR170" s="4">
        <f t="shared" si="137"/>
        <v>7.0024598047538387</v>
      </c>
      <c r="BS170" s="4">
        <f t="shared" si="138"/>
        <v>6.7517029507236828</v>
      </c>
      <c r="BT170" s="4">
        <f t="shared" si="139"/>
        <v>1.6952016370986775</v>
      </c>
      <c r="BU170" s="4">
        <f t="shared" si="140"/>
        <v>2.8425273560920683</v>
      </c>
      <c r="BV170" s="4" t="s">
        <v>59</v>
      </c>
      <c r="BW170" s="4" t="s">
        <v>59</v>
      </c>
      <c r="BX170">
        <f t="shared" si="141"/>
        <v>100</v>
      </c>
      <c r="BY170">
        <f t="shared" si="142"/>
        <v>100</v>
      </c>
      <c r="BZ170" t="s">
        <v>59</v>
      </c>
      <c r="CA170" t="s">
        <v>59</v>
      </c>
    </row>
    <row r="171" spans="1:79" x14ac:dyDescent="0.35">
      <c r="A171" s="5">
        <v>39753</v>
      </c>
      <c r="B171" s="18">
        <f>+'[1]Senda Inflación Total'!F655</f>
        <v>7.73</v>
      </c>
      <c r="C171" s="4">
        <f>+'[1]Senda Inflación Total'!D655</f>
        <v>69.489999999999995</v>
      </c>
      <c r="D171" s="10">
        <f>('[2]Nov-08'!$D$875/1000)</f>
        <v>93662.20560999999</v>
      </c>
      <c r="E171" s="10">
        <f>'[2]Nov-08'!$D$876/1000</f>
        <v>2723.1180299999996</v>
      </c>
      <c r="F171" s="10">
        <f>'[2]Nov-08'!$D$887/1000</f>
        <v>38946.635979999999</v>
      </c>
      <c r="G171" s="10">
        <f>'[2]Nov-08'!$D$888/1000</f>
        <v>3083.1547500000001</v>
      </c>
      <c r="H171" s="10">
        <f>'[2]Nov-08'!$D$901/1000</f>
        <v>9944.1103400000029</v>
      </c>
      <c r="I171" s="10">
        <f>'[2]Nov-08'!$D$902/1000</f>
        <v>417.53993000000156</v>
      </c>
      <c r="J171" s="10">
        <f>'[2]Nov-08'!$D$913/1000</f>
        <v>2781.9027599999999</v>
      </c>
      <c r="K171" s="10">
        <f>'[2]Nov-08'!$D$914/1000</f>
        <v>200.03104999999999</v>
      </c>
      <c r="L171" s="71">
        <f>+H171+(Titularizaciones!C83/1000)</f>
        <v>13878.341192629174</v>
      </c>
      <c r="M171" s="71">
        <f>+I171+((Titularizaciones!C83/1000)*Titularizaciones!M83)</f>
        <v>748.03115149377209</v>
      </c>
      <c r="N171" s="3">
        <f t="shared" si="143"/>
        <v>145334.85469000001</v>
      </c>
      <c r="O171" s="3">
        <f t="shared" si="144"/>
        <v>6423.8437600000007</v>
      </c>
      <c r="P171" s="74">
        <f t="shared" si="145"/>
        <v>149269.08554262918</v>
      </c>
      <c r="Q171" s="74">
        <f t="shared" si="146"/>
        <v>6754.3349814937719</v>
      </c>
      <c r="R171" s="74">
        <f t="shared" si="147"/>
        <v>146487.18278262916</v>
      </c>
      <c r="S171" s="74">
        <f t="shared" si="148"/>
        <v>6554.3039314937714</v>
      </c>
      <c r="T171" s="3">
        <v>1409.7349200000001</v>
      </c>
      <c r="U171" s="3">
        <v>789.82378236000022</v>
      </c>
      <c r="V171" s="4">
        <f t="shared" si="155"/>
        <v>21.203420342143573</v>
      </c>
      <c r="W171" s="4">
        <f t="shared" si="156"/>
        <v>67.432670005489911</v>
      </c>
      <c r="X171" s="4">
        <f t="shared" si="157"/>
        <v>13.343385139801939</v>
      </c>
      <c r="Y171" s="4">
        <f t="shared" si="158"/>
        <v>49.922318073462975</v>
      </c>
      <c r="Z171" s="4">
        <f t="shared" si="159"/>
        <v>11.859884037166395</v>
      </c>
      <c r="AA171" s="4">
        <f t="shared" si="160"/>
        <v>10.03793666157982</v>
      </c>
      <c r="AB171" s="4">
        <f t="shared" si="191"/>
        <v>42.392388245567361</v>
      </c>
      <c r="AC171" s="4">
        <f t="shared" si="192"/>
        <v>42.787325594509809</v>
      </c>
      <c r="AD171" s="4">
        <f t="shared" si="161"/>
        <v>15.691613150553763</v>
      </c>
      <c r="AE171" s="4">
        <f t="shared" si="162"/>
        <v>4.2382220378668762</v>
      </c>
      <c r="AF171" s="4">
        <f t="shared" si="163"/>
        <v>18.658155333236181</v>
      </c>
      <c r="AG171" s="4">
        <f t="shared" si="164"/>
        <v>52.859911943315751</v>
      </c>
      <c r="AH171" s="4">
        <f t="shared" si="165"/>
        <v>18.856013444487175</v>
      </c>
      <c r="AI171" s="4">
        <f t="shared" si="166"/>
        <v>48.754090330136734</v>
      </c>
      <c r="AJ171" s="4">
        <f t="shared" si="167"/>
        <v>18.484088636023017</v>
      </c>
      <c r="AK171" s="4">
        <f t="shared" si="168"/>
        <v>48.94404204947233</v>
      </c>
      <c r="AL171" s="4">
        <f t="shared" ref="AL171:AM171" si="199">+T171/T159*100-100</f>
        <v>34.131654917267696</v>
      </c>
      <c r="AM171" s="4">
        <f t="shared" si="199"/>
        <v>55.707237151058024</v>
      </c>
      <c r="AN171" s="4">
        <f t="shared" si="117"/>
        <v>12.506655845301751</v>
      </c>
      <c r="AO171" s="4">
        <f t="shared" si="118"/>
        <v>55.418796997577203</v>
      </c>
      <c r="AP171" s="4">
        <f t="shared" si="119"/>
        <v>5.2106053465162319</v>
      </c>
      <c r="AQ171" s="4">
        <f t="shared" si="120"/>
        <v>39.164873362538742</v>
      </c>
      <c r="AR171" s="4">
        <f t="shared" si="121"/>
        <v>3.833550577523809</v>
      </c>
      <c r="AS171" s="4">
        <f t="shared" si="122"/>
        <v>2.1423342259164713</v>
      </c>
      <c r="AT171" s="4">
        <f t="shared" si="123"/>
        <v>32.175242036171312</v>
      </c>
      <c r="AU171" s="4">
        <f t="shared" si="124"/>
        <v>32.541841264745045</v>
      </c>
      <c r="AV171" s="4">
        <f t="shared" si="125"/>
        <v>7.3903398779854967</v>
      </c>
      <c r="AW171" s="4">
        <f t="shared" si="126"/>
        <v>-3.2412308197652635</v>
      </c>
      <c r="AX171" s="4">
        <f t="shared" si="149"/>
        <v>10.144022401593048</v>
      </c>
      <c r="AY171" s="4">
        <f t="shared" si="150"/>
        <v>41.891684714857291</v>
      </c>
      <c r="AZ171" s="4">
        <f t="shared" si="151"/>
        <v>10.327683509224144</v>
      </c>
      <c r="BA171" s="4">
        <f t="shared" si="152"/>
        <v>38.080469999198698</v>
      </c>
      <c r="BB171" s="4">
        <f t="shared" si="169"/>
        <v>9.9824455917785428</v>
      </c>
      <c r="BC171" s="4">
        <f t="shared" si="170"/>
        <v>38.256792025872386</v>
      </c>
      <c r="BD171" s="4">
        <f t="shared" si="174"/>
        <v>24.507244887466555</v>
      </c>
      <c r="BE171" s="4">
        <f t="shared" si="175"/>
        <v>44.534704493695386</v>
      </c>
      <c r="BF171" s="4">
        <f t="shared" si="127"/>
        <v>2.9073819181012981</v>
      </c>
      <c r="BG171" s="4">
        <f t="shared" si="128"/>
        <v>7.9163570162600738</v>
      </c>
      <c r="BH171" s="4">
        <f t="shared" si="129"/>
        <v>4.1988666227933411</v>
      </c>
      <c r="BI171" s="4">
        <f t="shared" si="154"/>
        <v>7.190440042555621</v>
      </c>
      <c r="BJ171" s="4">
        <f t="shared" si="130"/>
        <v>5.3899175781256448</v>
      </c>
      <c r="BK171" s="4">
        <f t="shared" si="131"/>
        <v>4.4200297125573158</v>
      </c>
      <c r="BL171" s="4">
        <f t="shared" si="132"/>
        <v>4.5249389429432973</v>
      </c>
      <c r="BM171" s="4">
        <f t="shared" si="153"/>
        <v>4.4743190543978422</v>
      </c>
      <c r="BN171" s="4">
        <f t="shared" si="133"/>
        <v>64.445797128143795</v>
      </c>
      <c r="BO171" s="4">
        <f t="shared" si="134"/>
        <v>42.390788626527851</v>
      </c>
      <c r="BP171" s="4">
        <f t="shared" si="135"/>
        <v>26.797863501548459</v>
      </c>
      <c r="BQ171" s="4">
        <f t="shared" si="136"/>
        <v>47.995481602435483</v>
      </c>
      <c r="BR171" s="4">
        <f t="shared" si="137"/>
        <v>6.8422061323216932</v>
      </c>
      <c r="BS171" s="4">
        <f t="shared" si="138"/>
        <v>6.4998456624978926</v>
      </c>
      <c r="BT171" s="4">
        <f t="shared" si="139"/>
        <v>1.9141332379860376</v>
      </c>
      <c r="BU171" s="4">
        <f t="shared" si="140"/>
        <v>3.1138841085387789</v>
      </c>
      <c r="BV171" s="4" t="s">
        <v>59</v>
      </c>
      <c r="BW171" s="4" t="s">
        <v>59</v>
      </c>
      <c r="BX171">
        <f t="shared" si="141"/>
        <v>100</v>
      </c>
      <c r="BY171">
        <f t="shared" si="142"/>
        <v>100</v>
      </c>
      <c r="BZ171" t="s">
        <v>59</v>
      </c>
      <c r="CA171" t="s">
        <v>59</v>
      </c>
    </row>
    <row r="172" spans="1:79" x14ac:dyDescent="0.35">
      <c r="A172" s="5">
        <v>39783</v>
      </c>
      <c r="B172" s="18">
        <f>+'[1]Senda Inflación Total'!F656</f>
        <v>7.67</v>
      </c>
      <c r="C172" s="4">
        <f>+'[1]Senda Inflación Total'!D656</f>
        <v>69.8</v>
      </c>
      <c r="D172" s="10">
        <f>('[2]Dic-08'!$D$875/1000)</f>
        <v>93072.217479999992</v>
      </c>
      <c r="E172" s="10">
        <f>'[2]Dic-08'!$D$876/1000</f>
        <v>2506.0016099999998</v>
      </c>
      <c r="F172" s="10">
        <f>'[2]Dic-08'!$D$887/1000</f>
        <v>38970.088360000009</v>
      </c>
      <c r="G172" s="10">
        <f>'[2]Dic-08'!$D$888/1000</f>
        <v>2834.2717000000002</v>
      </c>
      <c r="H172" s="10">
        <f>'[2]Dic-08'!$D$901/1000</f>
        <v>9678.3827800000017</v>
      </c>
      <c r="I172" s="10">
        <f>'[2]Dic-08'!$D$902/1000</f>
        <v>418.47435000000149</v>
      </c>
      <c r="J172" s="10">
        <f>'[2]Dic-08'!$D$913/1000</f>
        <v>3061.3674300000002</v>
      </c>
      <c r="K172" s="10">
        <f>'[2]Dic-08'!$D$914/1000</f>
        <v>188.57348999999999</v>
      </c>
      <c r="L172" s="71">
        <f>+H172+(Titularizaciones!C84/1000)</f>
        <v>13935.752488498423</v>
      </c>
      <c r="M172" s="71">
        <f>+I172+((Titularizaciones!C84/1000)*Titularizaciones!M84)</f>
        <v>743.99881343697189</v>
      </c>
      <c r="N172" s="3">
        <f t="shared" si="143"/>
        <v>144782.05605000001</v>
      </c>
      <c r="O172" s="3">
        <f t="shared" si="144"/>
        <v>5947.3211500000016</v>
      </c>
      <c r="P172" s="74">
        <f t="shared" si="145"/>
        <v>149039.42575849843</v>
      </c>
      <c r="Q172" s="74">
        <f t="shared" si="146"/>
        <v>6272.8456134369717</v>
      </c>
      <c r="R172" s="74">
        <f t="shared" si="147"/>
        <v>145978.05832849842</v>
      </c>
      <c r="S172" s="74">
        <f t="shared" si="148"/>
        <v>6084.2721234369728</v>
      </c>
      <c r="T172" s="3">
        <v>1434.9934499999999</v>
      </c>
      <c r="U172" s="3">
        <v>812.68562269999995</v>
      </c>
      <c r="V172" s="4">
        <f t="shared" si="155"/>
        <v>20.17974377858323</v>
      </c>
      <c r="W172" s="4">
        <f t="shared" si="156"/>
        <v>60.084132525915294</v>
      </c>
      <c r="X172" s="4">
        <f t="shared" si="157"/>
        <v>11.621728117174413</v>
      </c>
      <c r="Y172" s="4">
        <f t="shared" si="158"/>
        <v>42.982236356924716</v>
      </c>
      <c r="Z172" s="4">
        <f t="shared" si="159"/>
        <v>10.407526559637304</v>
      </c>
      <c r="AA172" s="4">
        <f t="shared" si="160"/>
        <v>13.552128003695557</v>
      </c>
      <c r="AB172" s="4">
        <f t="shared" si="191"/>
        <v>55.732578262570286</v>
      </c>
      <c r="AC172" s="4">
        <f t="shared" si="192"/>
        <v>37.465024775977412</v>
      </c>
      <c r="AD172" s="4">
        <f t="shared" si="161"/>
        <v>14.934681523150942</v>
      </c>
      <c r="AE172" s="4">
        <f t="shared" si="162"/>
        <v>5.31526211948065</v>
      </c>
      <c r="AF172" s="4">
        <f t="shared" si="163"/>
        <v>17.624208132079303</v>
      </c>
      <c r="AG172" s="4">
        <f t="shared" si="164"/>
        <v>46.724544396042234</v>
      </c>
      <c r="AH172" s="4">
        <f t="shared" si="165"/>
        <v>17.866612921264192</v>
      </c>
      <c r="AI172" s="4">
        <f t="shared" si="166"/>
        <v>42.846772117513524</v>
      </c>
      <c r="AJ172" s="4">
        <f t="shared" si="167"/>
        <v>17.268643007204901</v>
      </c>
      <c r="AK172" s="4">
        <f t="shared" si="168"/>
        <v>43.020312608601131</v>
      </c>
      <c r="AL172" s="4">
        <f t="shared" ref="AL172:AM172" si="200">+T172/T160*100-100</f>
        <v>32.682601565412199</v>
      </c>
      <c r="AM172" s="4">
        <f t="shared" si="200"/>
        <v>53.808579603498856</v>
      </c>
      <c r="AN172" s="4">
        <f t="shared" si="117"/>
        <v>11.618597360994912</v>
      </c>
      <c r="AO172" s="4">
        <f t="shared" si="118"/>
        <v>48.680349703645675</v>
      </c>
      <c r="AP172" s="4">
        <f t="shared" si="119"/>
        <v>3.6702220833792438</v>
      </c>
      <c r="AQ172" s="4">
        <f t="shared" si="120"/>
        <v>32.796727367813418</v>
      </c>
      <c r="AR172" s="4">
        <f t="shared" si="121"/>
        <v>2.542515612182882</v>
      </c>
      <c r="AS172" s="4">
        <f t="shared" si="122"/>
        <v>5.4631076471585232</v>
      </c>
      <c r="AT172" s="4">
        <f t="shared" si="123"/>
        <v>44.63878356326768</v>
      </c>
      <c r="AU172" s="4">
        <f t="shared" si="124"/>
        <v>27.672540889734762</v>
      </c>
      <c r="AV172" s="4">
        <f t="shared" si="125"/>
        <v>6.7471733288297031</v>
      </c>
      <c r="AW172" s="4">
        <f t="shared" si="126"/>
        <v>-2.1869953380879963</v>
      </c>
      <c r="AX172" s="4">
        <f t="shared" si="149"/>
        <v>9.2451083236549749</v>
      </c>
      <c r="AY172" s="4">
        <f t="shared" si="150"/>
        <v>36.272447660483152</v>
      </c>
      <c r="AZ172" s="4">
        <f t="shared" si="151"/>
        <v>9.4702451205202749</v>
      </c>
      <c r="BA172" s="4">
        <f t="shared" si="152"/>
        <v>32.670913083972806</v>
      </c>
      <c r="BB172" s="4">
        <f t="shared" si="169"/>
        <v>8.9148723016670317</v>
      </c>
      <c r="BC172" s="4">
        <f t="shared" si="170"/>
        <v>32.832091212595088</v>
      </c>
      <c r="BD172" s="4">
        <f t="shared" si="174"/>
        <v>23.230799262015609</v>
      </c>
      <c r="BE172" s="4">
        <f t="shared" si="175"/>
        <v>42.851843227917584</v>
      </c>
      <c r="BF172" s="4">
        <f t="shared" si="127"/>
        <v>2.6925345477435378</v>
      </c>
      <c r="BG172" s="4">
        <f t="shared" si="128"/>
        <v>7.2729414257863887</v>
      </c>
      <c r="BH172" s="4">
        <f t="shared" si="129"/>
        <v>4.3238044982552486</v>
      </c>
      <c r="BI172" s="4">
        <f t="shared" si="154"/>
        <v>6.1597797164778738</v>
      </c>
      <c r="BJ172" s="4">
        <f t="shared" si="130"/>
        <v>5.3387774650203887</v>
      </c>
      <c r="BK172" s="4">
        <f t="shared" si="131"/>
        <v>4.1077750325262086</v>
      </c>
      <c r="BL172" s="4">
        <f t="shared" si="132"/>
        <v>4.2088498271601038</v>
      </c>
      <c r="BM172" s="4">
        <f t="shared" si="153"/>
        <v>4.1679360536125021</v>
      </c>
      <c r="BN172" s="4">
        <f t="shared" si="133"/>
        <v>64.284359553408891</v>
      </c>
      <c r="BO172" s="4">
        <f t="shared" si="134"/>
        <v>42.136645168388107</v>
      </c>
      <c r="BP172" s="4">
        <f t="shared" si="135"/>
        <v>26.916379987407979</v>
      </c>
      <c r="BQ172" s="4">
        <f t="shared" si="136"/>
        <v>47.656274623743826</v>
      </c>
      <c r="BR172" s="4">
        <f t="shared" si="137"/>
        <v>6.6847944034291134</v>
      </c>
      <c r="BS172" s="4">
        <f t="shared" si="138"/>
        <v>7.0363503070622206</v>
      </c>
      <c r="BT172" s="4">
        <f t="shared" si="139"/>
        <v>2.1144660557540136</v>
      </c>
      <c r="BU172" s="4">
        <f t="shared" si="140"/>
        <v>3.1707299008058429</v>
      </c>
      <c r="BV172" s="4" t="s">
        <v>59</v>
      </c>
      <c r="BW172" s="4" t="s">
        <v>59</v>
      </c>
      <c r="BX172">
        <f t="shared" si="141"/>
        <v>100</v>
      </c>
      <c r="BY172">
        <f t="shared" si="142"/>
        <v>100</v>
      </c>
      <c r="BZ172" t="s">
        <v>59</v>
      </c>
      <c r="CA172" t="s">
        <v>59</v>
      </c>
    </row>
    <row r="173" spans="1:79" x14ac:dyDescent="0.35">
      <c r="A173" s="5">
        <v>39814</v>
      </c>
      <c r="B173" s="18">
        <f>+'[1]Senda Inflación Total'!F657</f>
        <v>7.18</v>
      </c>
      <c r="C173" s="4">
        <f>+'[1]Senda Inflación Total'!D657</f>
        <v>70.209999999999994</v>
      </c>
      <c r="D173" s="10">
        <f>('[2]Ene-09'!$D$875/1000)</f>
        <v>93050.152880000009</v>
      </c>
      <c r="E173" s="10">
        <f>'[2]Ene-09'!$D$876/1000</f>
        <v>2799.5529599999936</v>
      </c>
      <c r="F173" s="10">
        <f>'[2]Ene-09'!$D$887/1000</f>
        <v>38738.517249999997</v>
      </c>
      <c r="G173" s="10">
        <f>'[2]Ene-09'!$D$888/1000</f>
        <v>3011.5555899999999</v>
      </c>
      <c r="H173" s="10">
        <f>'[2]Ene-09'!$D$901/1000</f>
        <v>9826.3454799999981</v>
      </c>
      <c r="I173" s="10">
        <f>'[2]Ene-09'!$D$902/1000</f>
        <v>434.279589999998</v>
      </c>
      <c r="J173" s="10">
        <f>'[2]Ene-09'!$D$913/1000</f>
        <v>3108.10284</v>
      </c>
      <c r="K173" s="10">
        <f>'[2]Ene-09'!$D$914/1000</f>
        <v>204.55212</v>
      </c>
      <c r="L173" s="71">
        <f>+H173+(Titularizaciones!C85/1000)</f>
        <v>14014.204545395016</v>
      </c>
      <c r="M173" s="71">
        <f>+I173+((Titularizaciones!C85/1000)*Titularizaciones!M85)</f>
        <v>765.35235493002801</v>
      </c>
      <c r="N173" s="3">
        <f t="shared" si="143"/>
        <v>144723.11845000001</v>
      </c>
      <c r="O173" s="3">
        <f t="shared" si="144"/>
        <v>6449.9402599999921</v>
      </c>
      <c r="P173" s="74">
        <f t="shared" si="145"/>
        <v>148910.97751539503</v>
      </c>
      <c r="Q173" s="74">
        <f t="shared" si="146"/>
        <v>6781.0130249300219</v>
      </c>
      <c r="R173" s="74">
        <f t="shared" si="147"/>
        <v>145802.87467539503</v>
      </c>
      <c r="S173" s="74">
        <f t="shared" si="148"/>
        <v>6576.4609049300216</v>
      </c>
      <c r="T173" s="3">
        <v>1453.30195</v>
      </c>
      <c r="U173" s="3">
        <v>824.33570048999979</v>
      </c>
      <c r="V173" s="4">
        <f t="shared" si="155"/>
        <v>20.221968677069384</v>
      </c>
      <c r="W173" s="4">
        <f t="shared" si="156"/>
        <v>63.184445833831774</v>
      </c>
      <c r="X173" s="4">
        <f t="shared" si="157"/>
        <v>10.092829615323922</v>
      </c>
      <c r="Y173" s="4">
        <f t="shared" si="158"/>
        <v>41.080723888204517</v>
      </c>
      <c r="Z173" s="4">
        <f t="shared" si="159"/>
        <v>10.072965796081149</v>
      </c>
      <c r="AA173" s="4">
        <f t="shared" si="160"/>
        <v>9.9995701633812644</v>
      </c>
      <c r="AB173" s="4">
        <f t="shared" si="191"/>
        <v>58.192798086675623</v>
      </c>
      <c r="AC173" s="4">
        <f t="shared" si="192"/>
        <v>40.870740882200494</v>
      </c>
      <c r="AD173" s="4">
        <f t="shared" si="161"/>
        <v>14.607089347425273</v>
      </c>
      <c r="AE173" s="4">
        <f t="shared" si="162"/>
        <v>4.6976977391028925</v>
      </c>
      <c r="AF173" s="4">
        <f t="shared" si="163"/>
        <v>17.205929811032703</v>
      </c>
      <c r="AG173" s="4">
        <f t="shared" si="164"/>
        <v>46.916256388780596</v>
      </c>
      <c r="AH173" s="4">
        <f t="shared" si="165"/>
        <v>17.457534568159375</v>
      </c>
      <c r="AI173" s="4">
        <f t="shared" si="166"/>
        <v>43.470204996290306</v>
      </c>
      <c r="AJ173" s="4">
        <f t="shared" si="167"/>
        <v>16.81630053509447</v>
      </c>
      <c r="AK173" s="4">
        <f t="shared" si="168"/>
        <v>43.552597144048718</v>
      </c>
      <c r="AL173" s="4">
        <f t="shared" ref="AL173:AM173" si="201">+T173/T161*100-100</f>
        <v>31.178834810369693</v>
      </c>
      <c r="AM173" s="4">
        <f t="shared" si="201"/>
        <v>49.198789095812401</v>
      </c>
      <c r="AN173" s="4">
        <f t="shared" si="117"/>
        <v>12.168285759534768</v>
      </c>
      <c r="AO173" s="4">
        <f t="shared" si="118"/>
        <v>52.252701841604534</v>
      </c>
      <c r="AP173" s="4">
        <f t="shared" si="119"/>
        <v>2.7176988387048908</v>
      </c>
      <c r="AQ173" s="4">
        <f t="shared" si="120"/>
        <v>31.629710662627843</v>
      </c>
      <c r="AR173" s="4">
        <f t="shared" si="121"/>
        <v>2.6991656989001171</v>
      </c>
      <c r="AS173" s="4">
        <f t="shared" si="122"/>
        <v>2.630686847715296</v>
      </c>
      <c r="AT173" s="4">
        <f t="shared" si="123"/>
        <v>47.595445126586668</v>
      </c>
      <c r="AU173" s="4">
        <f t="shared" si="124"/>
        <v>31.43379444131412</v>
      </c>
      <c r="AV173" s="4">
        <f t="shared" si="125"/>
        <v>6.9295478143545921</v>
      </c>
      <c r="AW173" s="4">
        <f t="shared" si="126"/>
        <v>-2.3160125591501384</v>
      </c>
      <c r="AX173" s="4">
        <f t="shared" si="149"/>
        <v>9.3542916691852014</v>
      </c>
      <c r="AY173" s="4">
        <f t="shared" si="150"/>
        <v>37.074320198526408</v>
      </c>
      <c r="AZ173" s="4">
        <f t="shared" si="151"/>
        <v>9.5890413959314884</v>
      </c>
      <c r="BA173" s="4">
        <f t="shared" si="152"/>
        <v>33.859120168212627</v>
      </c>
      <c r="BB173" s="4">
        <f t="shared" si="169"/>
        <v>8.9907637013383521</v>
      </c>
      <c r="BC173" s="4">
        <f t="shared" si="170"/>
        <v>33.935992856921729</v>
      </c>
      <c r="BD173" s="4">
        <f t="shared" si="174"/>
        <v>22.391150224267292</v>
      </c>
      <c r="BE173" s="4">
        <f t="shared" si="175"/>
        <v>39.203945788218334</v>
      </c>
      <c r="BF173" s="4">
        <f t="shared" si="127"/>
        <v>3.0086495006734411</v>
      </c>
      <c r="BG173" s="4">
        <f t="shared" si="128"/>
        <v>7.7740600409789824</v>
      </c>
      <c r="BH173" s="4">
        <f t="shared" si="129"/>
        <v>4.4195432664555376</v>
      </c>
      <c r="BI173" s="4">
        <f t="shared" si="154"/>
        <v>6.5812532766772929</v>
      </c>
      <c r="BJ173" s="4">
        <f t="shared" si="130"/>
        <v>5.4612614825970862</v>
      </c>
      <c r="BK173" s="4">
        <f t="shared" si="131"/>
        <v>4.4567449410153257</v>
      </c>
      <c r="BL173" s="4">
        <f t="shared" si="132"/>
        <v>4.5537361570465631</v>
      </c>
      <c r="BM173" s="4">
        <f t="shared" si="153"/>
        <v>4.5105152553208416</v>
      </c>
      <c r="BN173" s="4">
        <f t="shared" si="133"/>
        <v>64.295292885184509</v>
      </c>
      <c r="BO173" s="4">
        <f t="shared" si="134"/>
        <v>43.404323871985703</v>
      </c>
      <c r="BP173" s="4">
        <f t="shared" si="135"/>
        <v>26.767331760739843</v>
      </c>
      <c r="BQ173" s="4">
        <f t="shared" si="136"/>
        <v>46.691216795859184</v>
      </c>
      <c r="BR173" s="4">
        <f t="shared" si="137"/>
        <v>6.7897552134318291</v>
      </c>
      <c r="BS173" s="4">
        <f t="shared" si="138"/>
        <v>6.7330792611092889</v>
      </c>
      <c r="BT173" s="4">
        <f t="shared" si="139"/>
        <v>2.1476201406438111</v>
      </c>
      <c r="BU173" s="4">
        <f t="shared" si="140"/>
        <v>3.1713800710458093</v>
      </c>
      <c r="BV173" s="4" t="s">
        <v>59</v>
      </c>
      <c r="BW173" s="4" t="s">
        <v>59</v>
      </c>
      <c r="BX173">
        <f t="shared" si="141"/>
        <v>100</v>
      </c>
      <c r="BY173">
        <f t="shared" si="142"/>
        <v>100</v>
      </c>
      <c r="BZ173" t="s">
        <v>59</v>
      </c>
      <c r="CA173" t="s">
        <v>59</v>
      </c>
    </row>
    <row r="174" spans="1:79" x14ac:dyDescent="0.35">
      <c r="A174" s="5">
        <v>39845</v>
      </c>
      <c r="B174" s="18">
        <f>+'[1]Senda Inflación Total'!F658</f>
        <v>6.47</v>
      </c>
      <c r="C174" s="4">
        <f>+'[1]Senda Inflación Total'!D658</f>
        <v>70.8</v>
      </c>
      <c r="D174" s="10">
        <f>('[2]Feb-09'!$D$875/1000)</f>
        <v>93381.536340000006</v>
      </c>
      <c r="E174" s="10">
        <f>'[2]Feb-09'!$D$876/1000</f>
        <v>2892.2446099999843</v>
      </c>
      <c r="F174" s="10">
        <f>'[2]Feb-09'!$D$887/1000</f>
        <v>38556.754099999998</v>
      </c>
      <c r="G174" s="10">
        <f>'[2]Feb-09'!$D$888/1000</f>
        <v>3116.5744</v>
      </c>
      <c r="H174" s="10">
        <f>'[2]Feb-09'!$D$901/1000</f>
        <v>9994.925830000002</v>
      </c>
      <c r="I174" s="10">
        <f>'[2]Feb-09'!$D$902/1000</f>
        <v>444.91178000000122</v>
      </c>
      <c r="J174" s="10">
        <f>'[2]Feb-09'!$D$913/1000</f>
        <v>3186.77189</v>
      </c>
      <c r="K174" s="10">
        <f>'[2]Feb-09'!$D$914/1000</f>
        <v>214.47067999999999</v>
      </c>
      <c r="L174" s="71">
        <f>+H174+(Titularizaciones!C86/1000)</f>
        <v>14115.976611414302</v>
      </c>
      <c r="M174" s="71">
        <f>+I174+((Titularizaciones!C86/1000)*Titularizaciones!M86)</f>
        <v>773.41791431728143</v>
      </c>
      <c r="N174" s="3">
        <f t="shared" si="143"/>
        <v>145119.98816000001</v>
      </c>
      <c r="O174" s="3">
        <f t="shared" si="144"/>
        <v>6668.2014699999863</v>
      </c>
      <c r="P174" s="74">
        <f t="shared" si="145"/>
        <v>149241.0389414143</v>
      </c>
      <c r="Q174" s="74">
        <f t="shared" si="146"/>
        <v>6996.7076043172656</v>
      </c>
      <c r="R174" s="74">
        <f t="shared" si="147"/>
        <v>146054.26705141432</v>
      </c>
      <c r="S174" s="74">
        <f t="shared" si="148"/>
        <v>6782.2369243172661</v>
      </c>
      <c r="T174" s="3">
        <v>1476.91786</v>
      </c>
      <c r="U174" s="3">
        <v>841.17411446000017</v>
      </c>
      <c r="V174" s="4">
        <f t="shared" si="155"/>
        <v>19.010211834578399</v>
      </c>
      <c r="W174" s="4">
        <f t="shared" si="156"/>
        <v>57.371185099213875</v>
      </c>
      <c r="X174" s="4">
        <f t="shared" si="157"/>
        <v>8.608979264810543</v>
      </c>
      <c r="Y174" s="4">
        <f t="shared" si="158"/>
        <v>37.293320006177225</v>
      </c>
      <c r="Z174" s="4">
        <f t="shared" si="159"/>
        <v>9.3739995439787549</v>
      </c>
      <c r="AA174" s="4">
        <f t="shared" si="160"/>
        <v>22.163640082441475</v>
      </c>
      <c r="AB174" s="4">
        <f t="shared" si="191"/>
        <v>60.780605199721322</v>
      </c>
      <c r="AC174" s="4">
        <f t="shared" si="192"/>
        <v>45.574661740389189</v>
      </c>
      <c r="AD174" s="4">
        <f t="shared" si="161"/>
        <v>13.936181076890165</v>
      </c>
      <c r="AE174" s="4">
        <f t="shared" si="162"/>
        <v>10.878107125650118</v>
      </c>
      <c r="AF174" s="4">
        <f t="shared" si="163"/>
        <v>16.016142353056466</v>
      </c>
      <c r="AG174" s="4">
        <f t="shared" si="164"/>
        <v>44.352711851872357</v>
      </c>
      <c r="AH174" s="4">
        <f t="shared" si="165"/>
        <v>16.288304420688561</v>
      </c>
      <c r="AI174" s="4">
        <f t="shared" si="166"/>
        <v>41.269818468000352</v>
      </c>
      <c r="AJ174" s="4">
        <f t="shared" si="167"/>
        <v>15.590378034931803</v>
      </c>
      <c r="AK174" s="4">
        <f t="shared" si="168"/>
        <v>41.137837901869659</v>
      </c>
      <c r="AL174" s="4">
        <f t="shared" ref="AL174:AM174" si="202">+T174/T162*100-100</f>
        <v>28.55206162799567</v>
      </c>
      <c r="AM174" s="4">
        <f t="shared" si="202"/>
        <v>43.207730711358238</v>
      </c>
      <c r="AN174" s="4">
        <f t="shared" si="117"/>
        <v>11.77816458587246</v>
      </c>
      <c r="AO174" s="4">
        <f t="shared" si="118"/>
        <v>47.808007043499487</v>
      </c>
      <c r="AP174" s="4">
        <f t="shared" si="119"/>
        <v>2.0089971492538155</v>
      </c>
      <c r="AQ174" s="4">
        <f t="shared" si="120"/>
        <v>28.950239509887524</v>
      </c>
      <c r="AR174" s="4">
        <f t="shared" si="121"/>
        <v>2.7275284530654318</v>
      </c>
      <c r="AS174" s="4">
        <f t="shared" si="122"/>
        <v>14.739964386626724</v>
      </c>
      <c r="AT174" s="4">
        <f t="shared" si="123"/>
        <v>51.010242509365384</v>
      </c>
      <c r="AU174" s="4">
        <f t="shared" si="124"/>
        <v>36.72833825527303</v>
      </c>
      <c r="AV174" s="4">
        <f t="shared" si="125"/>
        <v>7.0124740085377653</v>
      </c>
      <c r="AW174" s="4">
        <f t="shared" si="126"/>
        <v>4.1402339867099727</v>
      </c>
      <c r="AX174" s="4">
        <f t="shared" si="149"/>
        <v>8.9660395914872311</v>
      </c>
      <c r="AY174" s="4">
        <f t="shared" si="150"/>
        <v>35.580644173825817</v>
      </c>
      <c r="AZ174" s="4">
        <f t="shared" si="151"/>
        <v>9.2216628352480114</v>
      </c>
      <c r="BA174" s="4">
        <f t="shared" si="152"/>
        <v>32.685092953884066</v>
      </c>
      <c r="BB174" s="4">
        <f t="shared" si="169"/>
        <v>8.5661482435726413</v>
      </c>
      <c r="BC174" s="4">
        <f t="shared" si="170"/>
        <v>32.561132621273288</v>
      </c>
      <c r="BD174" s="4">
        <f t="shared" si="174"/>
        <v>20.7401724692361</v>
      </c>
      <c r="BE174" s="4">
        <f t="shared" si="175"/>
        <v>34.505241581063416</v>
      </c>
      <c r="BF174" s="4">
        <f t="shared" si="127"/>
        <v>3.0972339108551274</v>
      </c>
      <c r="BG174" s="4">
        <f t="shared" si="128"/>
        <v>8.0830829066080536</v>
      </c>
      <c r="BH174" s="4">
        <f t="shared" si="129"/>
        <v>4.4513765041115985</v>
      </c>
      <c r="BI174" s="4">
        <f t="shared" si="154"/>
        <v>6.7300292397144243</v>
      </c>
      <c r="BJ174" s="4">
        <f t="shared" si="130"/>
        <v>5.4790251897406019</v>
      </c>
      <c r="BK174" s="4">
        <f t="shared" si="131"/>
        <v>4.5949572864132637</v>
      </c>
      <c r="BL174" s="4">
        <f t="shared" si="132"/>
        <v>4.6881927745516947</v>
      </c>
      <c r="BM174" s="4">
        <f t="shared" si="153"/>
        <v>4.6436417512743873</v>
      </c>
      <c r="BN174" s="4">
        <f t="shared" si="133"/>
        <v>64.347811437969185</v>
      </c>
      <c r="BO174" s="4">
        <f t="shared" si="134"/>
        <v>43.373683638865671</v>
      </c>
      <c r="BP174" s="4">
        <f t="shared" si="135"/>
        <v>26.568879028221659</v>
      </c>
      <c r="BQ174" s="4">
        <f t="shared" si="136"/>
        <v>46.737855987425739</v>
      </c>
      <c r="BR174" s="4">
        <f t="shared" si="137"/>
        <v>6.887352980610939</v>
      </c>
      <c r="BS174" s="4">
        <f t="shared" si="138"/>
        <v>6.6721406364466382</v>
      </c>
      <c r="BT174" s="4">
        <f t="shared" si="139"/>
        <v>2.195956553198219</v>
      </c>
      <c r="BU174" s="4">
        <f t="shared" si="140"/>
        <v>3.2163197372619341</v>
      </c>
      <c r="BV174" s="4" t="s">
        <v>59</v>
      </c>
      <c r="BW174" s="4" t="s">
        <v>59</v>
      </c>
      <c r="BX174">
        <f t="shared" si="141"/>
        <v>100</v>
      </c>
      <c r="BY174">
        <f t="shared" si="142"/>
        <v>100</v>
      </c>
      <c r="BZ174" t="s">
        <v>59</v>
      </c>
      <c r="CA174" t="s">
        <v>59</v>
      </c>
    </row>
    <row r="175" spans="1:79" x14ac:dyDescent="0.35">
      <c r="A175" s="5">
        <v>39873</v>
      </c>
      <c r="B175" s="18">
        <f>+'[1]Senda Inflación Total'!F659</f>
        <v>6.14</v>
      </c>
      <c r="C175" s="4">
        <f>+'[1]Senda Inflación Total'!D659</f>
        <v>71.150000000000006</v>
      </c>
      <c r="D175" s="10">
        <f>('[2]Mar-09'!$D$875/1000)</f>
        <v>93603.588009999992</v>
      </c>
      <c r="E175" s="10">
        <f>'[2]Mar-09'!$D$876/1000</f>
        <v>2944.1523399999996</v>
      </c>
      <c r="F175" s="10">
        <f>'[2]Mar-09'!$D$887/1000</f>
        <v>38333.509020000012</v>
      </c>
      <c r="G175" s="10">
        <f>'[2]Mar-09'!$D$888/1000</f>
        <v>3113.5672300000001</v>
      </c>
      <c r="H175" s="10">
        <f>'[2]Mar-09'!$D$901/1000</f>
        <v>9678.4118099999978</v>
      </c>
      <c r="I175" s="10">
        <f>'[2]Mar-09'!$D$902/1000</f>
        <v>451.13409000000001</v>
      </c>
      <c r="J175" s="10">
        <f>'[2]Mar-09'!$D$913/1000</f>
        <v>3261.0936299999998</v>
      </c>
      <c r="K175" s="10">
        <f>'[2]Mar-09'!$D$914/1000</f>
        <v>214.68826999999999</v>
      </c>
      <c r="L175" s="71">
        <f>+H175+(Titularizaciones!C87/1000)</f>
        <v>14216.589270329878</v>
      </c>
      <c r="M175" s="71">
        <f>+I175+((Titularizaciones!C87/1000)*Titularizaciones!M87)</f>
        <v>782.57553886274991</v>
      </c>
      <c r="N175" s="3">
        <f t="shared" si="143"/>
        <v>144876.60246999998</v>
      </c>
      <c r="O175" s="3">
        <f t="shared" si="144"/>
        <v>6723.5419299999985</v>
      </c>
      <c r="P175" s="74">
        <f t="shared" si="145"/>
        <v>149414.77993032988</v>
      </c>
      <c r="Q175" s="74">
        <f t="shared" si="146"/>
        <v>7054.9833788627493</v>
      </c>
      <c r="R175" s="74">
        <f t="shared" si="147"/>
        <v>146153.68630032989</v>
      </c>
      <c r="S175" s="74">
        <f t="shared" si="148"/>
        <v>6840.2951088627487</v>
      </c>
      <c r="T175" s="3">
        <v>1492.2071100000001</v>
      </c>
      <c r="U175" s="3">
        <v>861.60965150999994</v>
      </c>
      <c r="V175" s="4">
        <f t="shared" si="155"/>
        <v>17.756126237506663</v>
      </c>
      <c r="W175" s="4">
        <f t="shared" si="156"/>
        <v>47.53375807627819</v>
      </c>
      <c r="X175" s="4">
        <f t="shared" si="157"/>
        <v>6.9082449827938035</v>
      </c>
      <c r="Y175" s="4">
        <f t="shared" si="158"/>
        <v>22.568941434769513</v>
      </c>
      <c r="Z175" s="4">
        <f t="shared" si="159"/>
        <v>3.7659314950236933</v>
      </c>
      <c r="AA175" s="4">
        <f t="shared" si="160"/>
        <v>21.545412209474307</v>
      </c>
      <c r="AB175" s="4">
        <f t="shared" si="191"/>
        <v>63.452981272971243</v>
      </c>
      <c r="AC175" s="4">
        <f t="shared" si="192"/>
        <v>33.583243676678052</v>
      </c>
      <c r="AD175" s="4">
        <f t="shared" si="161"/>
        <v>13.376003737916875</v>
      </c>
      <c r="AE175" s="4">
        <f t="shared" si="162"/>
        <v>10.888792365013458</v>
      </c>
      <c r="AF175" s="4">
        <f t="shared" si="163"/>
        <v>14.374972336612004</v>
      </c>
      <c r="AG175" s="4">
        <f t="shared" si="164"/>
        <v>32.673989910828908</v>
      </c>
      <c r="AH175" s="4">
        <f t="shared" si="165"/>
        <v>15.040399038432128</v>
      </c>
      <c r="AI175" s="4">
        <f t="shared" si="166"/>
        <v>30.592660157859939</v>
      </c>
      <c r="AJ175" s="4">
        <f t="shared" si="167"/>
        <v>14.285118008220635</v>
      </c>
      <c r="AK175" s="4">
        <f t="shared" si="168"/>
        <v>30.500963998021632</v>
      </c>
      <c r="AL175" s="4">
        <f t="shared" ref="AL175:AM175" si="203">+T175/T163*100-100</f>
        <v>28.811612360728276</v>
      </c>
      <c r="AM175" s="4">
        <f t="shared" si="203"/>
        <v>45.074638113806003</v>
      </c>
      <c r="AN175" s="4">
        <f t="shared" si="117"/>
        <v>10.944155113535587</v>
      </c>
      <c r="AO175" s="4">
        <f t="shared" si="118"/>
        <v>38.999206779986991</v>
      </c>
      <c r="AP175" s="4">
        <f t="shared" si="119"/>
        <v>0.72380345090805065</v>
      </c>
      <c r="AQ175" s="4">
        <f t="shared" si="120"/>
        <v>15.478557975098468</v>
      </c>
      <c r="AR175" s="4">
        <f t="shared" si="121"/>
        <v>-2.2367330930622842</v>
      </c>
      <c r="AS175" s="4">
        <f t="shared" si="122"/>
        <v>14.514237996489825</v>
      </c>
      <c r="AT175" s="4">
        <f t="shared" si="123"/>
        <v>53.997532761420075</v>
      </c>
      <c r="AU175" s="4">
        <f t="shared" si="124"/>
        <v>25.855703482832169</v>
      </c>
      <c r="AV175" s="4">
        <f t="shared" si="125"/>
        <v>6.8174144883332133</v>
      </c>
      <c r="AW175" s="4">
        <f t="shared" si="126"/>
        <v>4.4740836301238716</v>
      </c>
      <c r="AX175" s="4">
        <f t="shared" si="149"/>
        <v>7.7585946265423189</v>
      </c>
      <c r="AY175" s="4">
        <f t="shared" si="150"/>
        <v>24.999048342593653</v>
      </c>
      <c r="AZ175" s="4">
        <f t="shared" si="151"/>
        <v>8.3855276412588324</v>
      </c>
      <c r="BA175" s="4">
        <f t="shared" si="152"/>
        <v>23.038119613585778</v>
      </c>
      <c r="BB175" s="4">
        <f t="shared" si="169"/>
        <v>7.6739382025821072</v>
      </c>
      <c r="BC175" s="4">
        <f t="shared" si="170"/>
        <v>22.951727904674613</v>
      </c>
      <c r="BD175" s="4">
        <f t="shared" si="174"/>
        <v>21.360102092263304</v>
      </c>
      <c r="BE175" s="4">
        <f t="shared" si="175"/>
        <v>36.682342296783503</v>
      </c>
      <c r="BF175" s="4">
        <f t="shared" si="127"/>
        <v>3.1453413299557127</v>
      </c>
      <c r="BG175" s="4">
        <f t="shared" si="128"/>
        <v>8.1223120700365214</v>
      </c>
      <c r="BH175" s="4">
        <f t="shared" si="129"/>
        <v>4.661240902498859</v>
      </c>
      <c r="BI175" s="4">
        <f t="shared" si="154"/>
        <v>6.5833212522634614</v>
      </c>
      <c r="BJ175" s="4">
        <f t="shared" si="130"/>
        <v>5.504664473186903</v>
      </c>
      <c r="BK175" s="4">
        <f t="shared" si="131"/>
        <v>4.6408749345100508</v>
      </c>
      <c r="BL175" s="4">
        <f t="shared" si="132"/>
        <v>4.7217439815207003</v>
      </c>
      <c r="BM175" s="4">
        <f t="shared" si="153"/>
        <v>4.6802070354946013</v>
      </c>
      <c r="BN175" s="4">
        <f t="shared" si="133"/>
        <v>64.609182168930801</v>
      </c>
      <c r="BO175" s="4">
        <f t="shared" si="134"/>
        <v>43.788710930222464</v>
      </c>
      <c r="BP175" s="4">
        <f t="shared" si="135"/>
        <v>26.459420200675844</v>
      </c>
      <c r="BQ175" s="4">
        <f t="shared" si="136"/>
        <v>46.308437761166765</v>
      </c>
      <c r="BR175" s="4">
        <f t="shared" si="137"/>
        <v>6.6804519466862384</v>
      </c>
      <c r="BS175" s="4">
        <f t="shared" si="138"/>
        <v>6.7097683735274947</v>
      </c>
      <c r="BT175" s="4">
        <f t="shared" si="139"/>
        <v>2.2509456837071284</v>
      </c>
      <c r="BU175" s="4">
        <f t="shared" si="140"/>
        <v>3.1930829350832952</v>
      </c>
      <c r="BV175" s="4" t="s">
        <v>59</v>
      </c>
      <c r="BW175" s="4" t="s">
        <v>59</v>
      </c>
      <c r="BX175">
        <f t="shared" si="141"/>
        <v>100</v>
      </c>
      <c r="BY175">
        <f t="shared" si="142"/>
        <v>100</v>
      </c>
      <c r="BZ175" t="s">
        <v>59</v>
      </c>
      <c r="CA175" t="s">
        <v>59</v>
      </c>
    </row>
    <row r="176" spans="1:79" x14ac:dyDescent="0.35">
      <c r="A176" s="5">
        <v>39904</v>
      </c>
      <c r="B176" s="18">
        <f>+'[1]Senda Inflación Total'!F660</f>
        <v>5.73</v>
      </c>
      <c r="C176" s="4">
        <f>+'[1]Senda Inflación Total'!D660</f>
        <v>71.38</v>
      </c>
      <c r="D176" s="10">
        <f>('[2]Abr-09'!$D$875/1000)</f>
        <v>93558.72073999999</v>
      </c>
      <c r="E176" s="10">
        <f>'[2]Abr-09'!$D$876/1000</f>
        <v>3051.6670199999999</v>
      </c>
      <c r="F176" s="10">
        <f>'[2]Abr-09'!$D$887/1000</f>
        <v>38155.247840000004</v>
      </c>
      <c r="G176" s="10">
        <f>'[2]Abr-09'!$D$888/1000</f>
        <v>3196.4046500000059</v>
      </c>
      <c r="H176" s="10">
        <f>'[2]Abr-09'!$D$901/1000</f>
        <v>9859.6883100000014</v>
      </c>
      <c r="I176" s="10">
        <f>'[2]Abr-09'!$D$902/1000</f>
        <v>458.88880999999867</v>
      </c>
      <c r="J176" s="10">
        <f>'[2]Abr-09'!$D$913/1000</f>
        <v>3344.0552000000002</v>
      </c>
      <c r="K176" s="10">
        <f>'[2]Abr-09'!$D$914/1000</f>
        <v>222.24897000000001</v>
      </c>
      <c r="L176" s="71">
        <f>+H176+(Titularizaciones!C88/1000)</f>
        <v>14327.999750363921</v>
      </c>
      <c r="M176" s="71">
        <f>+I176+((Titularizaciones!C88/1000)*Titularizaciones!M88)</f>
        <v>792.04454797467884</v>
      </c>
      <c r="N176" s="3">
        <f t="shared" si="143"/>
        <v>144917.71208999999</v>
      </c>
      <c r="O176" s="3">
        <f t="shared" si="144"/>
        <v>6929.2094500000039</v>
      </c>
      <c r="P176" s="74">
        <f t="shared" si="145"/>
        <v>149386.02353036392</v>
      </c>
      <c r="Q176" s="74">
        <f t="shared" si="146"/>
        <v>7262.3651879746849</v>
      </c>
      <c r="R176" s="74">
        <f t="shared" si="147"/>
        <v>146041.96833036392</v>
      </c>
      <c r="S176" s="74">
        <f t="shared" si="148"/>
        <v>7040.1162179746843</v>
      </c>
      <c r="T176" s="3">
        <v>1528.52747</v>
      </c>
      <c r="U176" s="3">
        <v>873.54771402999984</v>
      </c>
      <c r="V176" s="4">
        <f t="shared" si="155"/>
        <v>16.816833615202142</v>
      </c>
      <c r="W176" s="4">
        <f t="shared" si="156"/>
        <v>51.480784476914749</v>
      </c>
      <c r="X176" s="4">
        <f t="shared" si="157"/>
        <v>4.7003051424815254</v>
      </c>
      <c r="Y176" s="4">
        <f t="shared" si="158"/>
        <v>22.574125208121188</v>
      </c>
      <c r="Z176" s="4">
        <f t="shared" si="159"/>
        <v>5.1399968064156383</v>
      </c>
      <c r="AA176" s="4">
        <f t="shared" si="160"/>
        <v>24.22524087804716</v>
      </c>
      <c r="AB176" s="4">
        <f t="shared" si="191"/>
        <v>62.809910901410063</v>
      </c>
      <c r="AC176" s="4">
        <f t="shared" si="192"/>
        <v>36.286352905105019</v>
      </c>
      <c r="AD176" s="4">
        <f t="shared" si="161"/>
        <v>12.43967409668187</v>
      </c>
      <c r="AE176" s="4">
        <f t="shared" si="162"/>
        <v>13.396137481089482</v>
      </c>
      <c r="AF176" s="4">
        <f t="shared" si="163"/>
        <v>13.248736848038007</v>
      </c>
      <c r="AG176" s="4">
        <f t="shared" si="164"/>
        <v>34.423388053069516</v>
      </c>
      <c r="AH176" s="4">
        <f t="shared" si="165"/>
        <v>13.749245219673625</v>
      </c>
      <c r="AI176" s="4">
        <f t="shared" si="166"/>
        <v>32.432114900699048</v>
      </c>
      <c r="AJ176" s="4">
        <f t="shared" si="167"/>
        <v>12.969755223708574</v>
      </c>
      <c r="AK176" s="4">
        <f t="shared" si="168"/>
        <v>32.313987174394896</v>
      </c>
      <c r="AL176" s="4">
        <f t="shared" ref="AL176:AM176" si="204">+T176/T164*100-100</f>
        <v>28.531139987656701</v>
      </c>
      <c r="AM176" s="4">
        <f t="shared" si="204"/>
        <v>41.245445288424207</v>
      </c>
      <c r="AN176" s="4">
        <f t="shared" si="117"/>
        <v>10.485986583942264</v>
      </c>
      <c r="AO176" s="4">
        <f t="shared" si="118"/>
        <v>43.27133687403267</v>
      </c>
      <c r="AP176" s="4">
        <f t="shared" si="119"/>
        <v>-0.97389090846351678</v>
      </c>
      <c r="AQ176" s="4">
        <f t="shared" si="120"/>
        <v>15.931263792794098</v>
      </c>
      <c r="AR176" s="4">
        <f t="shared" si="121"/>
        <v>-0.55802817893157908</v>
      </c>
      <c r="AS176" s="4">
        <f t="shared" si="122"/>
        <v>17.492897832258734</v>
      </c>
      <c r="AT176" s="4">
        <f t="shared" si="123"/>
        <v>53.986485294060401</v>
      </c>
      <c r="AU176" s="4">
        <f t="shared" si="124"/>
        <v>28.900362153698126</v>
      </c>
      <c r="AV176" s="4">
        <f t="shared" si="125"/>
        <v>6.3460456792602713</v>
      </c>
      <c r="AW176" s="4">
        <f t="shared" si="126"/>
        <v>7.250673868428521</v>
      </c>
      <c r="AX176" s="4">
        <f t="shared" si="149"/>
        <v>7.1112615606147926</v>
      </c>
      <c r="AY176" s="4">
        <f t="shared" si="150"/>
        <v>27.138360023710888</v>
      </c>
      <c r="AZ176" s="4">
        <f t="shared" si="151"/>
        <v>7.5846450578583386</v>
      </c>
      <c r="BA176" s="4">
        <f t="shared" si="152"/>
        <v>25.255003216399402</v>
      </c>
      <c r="BB176" s="4">
        <f t="shared" si="169"/>
        <v>6.8473992468633327</v>
      </c>
      <c r="BC176" s="4">
        <f t="shared" si="170"/>
        <v>25.143277380492663</v>
      </c>
      <c r="BD176" s="4">
        <f t="shared" si="174"/>
        <v>21.565440260717608</v>
      </c>
      <c r="BE176" s="4">
        <f t="shared" si="175"/>
        <v>33.590698277143872</v>
      </c>
      <c r="BF176" s="4">
        <f t="shared" si="127"/>
        <v>3.2617665096988588</v>
      </c>
      <c r="BG176" s="4">
        <f t="shared" si="128"/>
        <v>8.3773657123229572</v>
      </c>
      <c r="BH176" s="4">
        <f t="shared" si="129"/>
        <v>4.654191852439995</v>
      </c>
      <c r="BI176" s="4">
        <f t="shared" si="154"/>
        <v>6.6460915477711016</v>
      </c>
      <c r="BJ176" s="4">
        <f t="shared" si="130"/>
        <v>5.5279492027808104</v>
      </c>
      <c r="BK176" s="4">
        <f t="shared" si="131"/>
        <v>4.7814786405796097</v>
      </c>
      <c r="BL176" s="4">
        <f t="shared" si="132"/>
        <v>4.8614756697761292</v>
      </c>
      <c r="BM176" s="4">
        <f t="shared" si="153"/>
        <v>4.820611703924123</v>
      </c>
      <c r="BN176" s="4">
        <f t="shared" si="133"/>
        <v>64.559893604928078</v>
      </c>
      <c r="BO176" s="4">
        <f t="shared" si="134"/>
        <v>44.0406231334225</v>
      </c>
      <c r="BP176" s="4">
        <f t="shared" si="135"/>
        <v>26.32890575605002</v>
      </c>
      <c r="BQ176" s="4">
        <f t="shared" si="136"/>
        <v>46.129427506337016</v>
      </c>
      <c r="BR176" s="4">
        <f t="shared" si="137"/>
        <v>6.8036461297958661</v>
      </c>
      <c r="BS176" s="4">
        <f t="shared" si="138"/>
        <v>6.62252762470614</v>
      </c>
      <c r="BT176" s="4">
        <f t="shared" si="139"/>
        <v>2.307554509226037</v>
      </c>
      <c r="BU176" s="4">
        <f t="shared" si="140"/>
        <v>3.207421735534346</v>
      </c>
      <c r="BV176" s="4" t="s">
        <v>59</v>
      </c>
      <c r="BW176" s="4" t="s">
        <v>59</v>
      </c>
      <c r="BX176">
        <f t="shared" si="141"/>
        <v>100</v>
      </c>
      <c r="BY176">
        <f t="shared" si="142"/>
        <v>100</v>
      </c>
      <c r="BZ176" t="s">
        <v>59</v>
      </c>
      <c r="CA176" t="s">
        <v>59</v>
      </c>
    </row>
    <row r="177" spans="1:79" x14ac:dyDescent="0.35">
      <c r="A177" s="5">
        <v>39934</v>
      </c>
      <c r="B177" s="18">
        <f>+'[1]Senda Inflación Total'!F661</f>
        <v>4.7699999999999996</v>
      </c>
      <c r="C177" s="4">
        <f>+'[1]Senda Inflación Total'!D661</f>
        <v>71.39</v>
      </c>
      <c r="D177" s="10">
        <f>('[2]May-09'!$D$875/1000)</f>
        <v>95713.977570000003</v>
      </c>
      <c r="E177" s="10">
        <f>'[2]May-09'!$D$876/1000</f>
        <v>3128.7284900000095</v>
      </c>
      <c r="F177" s="10">
        <f>'[2]May-09'!$D$887/1000</f>
        <v>38004.351470000001</v>
      </c>
      <c r="G177" s="10">
        <f>'[2]May-09'!$D$888/1000</f>
        <v>3194.87383</v>
      </c>
      <c r="H177" s="10">
        <f>'[2]May-09'!$D$901/1000</f>
        <v>9612.0856600000025</v>
      </c>
      <c r="I177" s="10">
        <f>'[2]May-09'!$D$902/1000</f>
        <v>473.80277000000143</v>
      </c>
      <c r="J177" s="10">
        <f>'[2]May-09'!$D$913/1000</f>
        <v>3417.5494399999998</v>
      </c>
      <c r="K177" s="10">
        <f>'[2]May-09'!$D$914/1000</f>
        <v>231.21207000000001</v>
      </c>
      <c r="L177" s="71">
        <f>+H177+(Titularizaciones!C89/1000)</f>
        <v>14435.562769808999</v>
      </c>
      <c r="M177" s="71">
        <f>+I177+((Titularizaciones!C89/1000)*Titularizaciones!M89)</f>
        <v>813.84736211161123</v>
      </c>
      <c r="N177" s="3">
        <f t="shared" si="143"/>
        <v>146747.96414000003</v>
      </c>
      <c r="O177" s="3">
        <f t="shared" si="144"/>
        <v>7028.6171600000098</v>
      </c>
      <c r="P177" s="74">
        <f t="shared" si="145"/>
        <v>151571.441249809</v>
      </c>
      <c r="Q177" s="74">
        <f t="shared" si="146"/>
        <v>7368.6617521116204</v>
      </c>
      <c r="R177" s="74">
        <f t="shared" si="147"/>
        <v>148153.89180980902</v>
      </c>
      <c r="S177" s="74">
        <f t="shared" si="148"/>
        <v>7137.4496821116199</v>
      </c>
      <c r="T177" s="3">
        <v>1554.05198</v>
      </c>
      <c r="U177" s="3">
        <v>885.79313592999995</v>
      </c>
      <c r="V177" s="4">
        <f t="shared" si="155"/>
        <v>18.040966436675589</v>
      </c>
      <c r="W177" s="4">
        <f t="shared" si="156"/>
        <v>42.338911143223356</v>
      </c>
      <c r="X177" s="4">
        <f t="shared" si="157"/>
        <v>2.836987226762318</v>
      </c>
      <c r="Y177" s="4">
        <f t="shared" si="158"/>
        <v>20.148916002816804</v>
      </c>
      <c r="Z177" s="4">
        <f t="shared" si="159"/>
        <v>3.948941176350516</v>
      </c>
      <c r="AA177" s="4">
        <f t="shared" si="160"/>
        <v>25.574096605936319</v>
      </c>
      <c r="AB177" s="4">
        <f t="shared" si="191"/>
        <v>62.199138477085711</v>
      </c>
      <c r="AC177" s="4">
        <f t="shared" si="192"/>
        <v>42.285646663120389</v>
      </c>
      <c r="AD177" s="4">
        <f t="shared" si="161"/>
        <v>11.664660343849121</v>
      </c>
      <c r="AE177" s="4">
        <f t="shared" si="162"/>
        <v>14.496042015506887</v>
      </c>
      <c r="AF177" s="4">
        <f t="shared" si="163"/>
        <v>13.410631504714885</v>
      </c>
      <c r="AG177" s="4">
        <f t="shared" si="164"/>
        <v>30.232251215461417</v>
      </c>
      <c r="AH177" s="4">
        <f t="shared" si="165"/>
        <v>13.898476098146844</v>
      </c>
      <c r="AI177" s="4">
        <f t="shared" si="166"/>
        <v>28.587039353607594</v>
      </c>
      <c r="AJ177" s="4">
        <f t="shared" si="167"/>
        <v>13.121422203093843</v>
      </c>
      <c r="AK177" s="4">
        <f t="shared" si="168"/>
        <v>28.187253328862425</v>
      </c>
      <c r="AL177" s="4">
        <f t="shared" ref="AL177:AM177" si="205">+T177/T165*100-100</f>
        <v>27.197248119833418</v>
      </c>
      <c r="AM177" s="4">
        <f t="shared" si="205"/>
        <v>38.713479346004931</v>
      </c>
      <c r="AN177" s="4">
        <f t="shared" si="117"/>
        <v>12.666761894316679</v>
      </c>
      <c r="AO177" s="4">
        <f t="shared" si="118"/>
        <v>35.858462482794039</v>
      </c>
      <c r="AP177" s="4">
        <f t="shared" si="119"/>
        <v>-1.8450059876278431</v>
      </c>
      <c r="AQ177" s="4">
        <f t="shared" si="120"/>
        <v>14.678740100044664</v>
      </c>
      <c r="AR177" s="4">
        <f t="shared" si="121"/>
        <v>-0.78367741113819989</v>
      </c>
      <c r="AS177" s="4">
        <f t="shared" si="122"/>
        <v>19.856921452645153</v>
      </c>
      <c r="AT177" s="4">
        <f t="shared" si="123"/>
        <v>54.814487426826076</v>
      </c>
      <c r="AU177" s="4">
        <f t="shared" si="124"/>
        <v>35.807623043925133</v>
      </c>
      <c r="AV177" s="4">
        <f t="shared" si="125"/>
        <v>6.5807581787239826</v>
      </c>
      <c r="AW177" s="4">
        <f t="shared" si="126"/>
        <v>9.2832318559767941</v>
      </c>
      <c r="AX177" s="4">
        <f t="shared" si="149"/>
        <v>8.2472382406365057</v>
      </c>
      <c r="AY177" s="4">
        <f t="shared" si="150"/>
        <v>24.302998201261246</v>
      </c>
      <c r="AZ177" s="4">
        <f t="shared" si="151"/>
        <v>8.7128720990234285</v>
      </c>
      <c r="BA177" s="4">
        <f t="shared" si="152"/>
        <v>22.73269003875879</v>
      </c>
      <c r="BB177" s="4">
        <f t="shared" si="169"/>
        <v>7.9711961468873085</v>
      </c>
      <c r="BC177" s="4">
        <f t="shared" si="170"/>
        <v>22.351105592118373</v>
      </c>
      <c r="BD177" s="4">
        <f t="shared" si="174"/>
        <v>21.406173637332643</v>
      </c>
      <c r="BE177" s="4">
        <f t="shared" si="175"/>
        <v>32.398090432380371</v>
      </c>
      <c r="BF177" s="4">
        <f t="shared" si="127"/>
        <v>3.2688313341819146</v>
      </c>
      <c r="BG177" s="4">
        <f t="shared" si="128"/>
        <v>8.4066000508441245</v>
      </c>
      <c r="BH177" s="4">
        <f t="shared" si="129"/>
        <v>4.929239987651143</v>
      </c>
      <c r="BI177" s="4">
        <f t="shared" si="154"/>
        <v>6.7654345331138801</v>
      </c>
      <c r="BJ177" s="4">
        <f t="shared" si="130"/>
        <v>5.6377944877474242</v>
      </c>
      <c r="BK177" s="4">
        <f t="shared" si="131"/>
        <v>4.7895841016878373</v>
      </c>
      <c r="BL177" s="4">
        <f t="shared" si="132"/>
        <v>4.8615106456414372</v>
      </c>
      <c r="BM177" s="4">
        <f t="shared" si="153"/>
        <v>4.8175917587600363</v>
      </c>
      <c r="BN177" s="4">
        <f t="shared" si="133"/>
        <v>65.223376781355043</v>
      </c>
      <c r="BO177" s="4">
        <f t="shared" si="134"/>
        <v>44.514140104338892</v>
      </c>
      <c r="BP177" s="4">
        <f t="shared" si="135"/>
        <v>25.897702699127883</v>
      </c>
      <c r="BQ177" s="4">
        <f t="shared" si="136"/>
        <v>45.455226216930491</v>
      </c>
      <c r="BR177" s="4">
        <f t="shared" si="137"/>
        <v>6.5500640614202394</v>
      </c>
      <c r="BS177" s="4">
        <f t="shared" si="138"/>
        <v>6.7410524604529858</v>
      </c>
      <c r="BT177" s="4">
        <f t="shared" si="139"/>
        <v>2.3288564580968227</v>
      </c>
      <c r="BU177" s="4">
        <f t="shared" si="140"/>
        <v>3.2895812182776463</v>
      </c>
      <c r="BV177" s="4" t="s">
        <v>59</v>
      </c>
      <c r="BW177" s="4" t="s">
        <v>59</v>
      </c>
      <c r="BX177">
        <f t="shared" si="141"/>
        <v>100</v>
      </c>
      <c r="BY177">
        <f t="shared" si="142"/>
        <v>100</v>
      </c>
      <c r="BZ177" t="s">
        <v>59</v>
      </c>
      <c r="CA177" t="s">
        <v>59</v>
      </c>
    </row>
    <row r="178" spans="1:79" x14ac:dyDescent="0.35">
      <c r="A178" s="5">
        <v>39965</v>
      </c>
      <c r="B178" s="18">
        <f>+'[1]Senda Inflación Total'!F662</f>
        <v>3.81</v>
      </c>
      <c r="C178" s="4">
        <f>+'[1]Senda Inflación Total'!D662</f>
        <v>71.349999999999994</v>
      </c>
      <c r="D178" s="10">
        <f>('[2]Jun-09'!$D$875/1000)</f>
        <v>96153.163010000004</v>
      </c>
      <c r="E178" s="10">
        <f>'[2]Jun-09'!$D$876/1000</f>
        <v>3133.2880200000109</v>
      </c>
      <c r="F178" s="10">
        <f>'[2]Jun-09'!$D$887/1000</f>
        <v>38037.473210000011</v>
      </c>
      <c r="G178" s="10">
        <f>'[2]Jun-09'!$D$888/1000</f>
        <v>3092.8146800000072</v>
      </c>
      <c r="H178" s="10">
        <f>'[2]Jun-09'!$D$901/1000</f>
        <v>9756.8724299999994</v>
      </c>
      <c r="I178" s="10">
        <f>'[2]Jun-09'!$D$902/1000</f>
        <v>449.91672999999997</v>
      </c>
      <c r="J178" s="10">
        <f>'[2]Jun-09'!$D$913/1000</f>
        <v>3483.10869</v>
      </c>
      <c r="K178" s="10">
        <f>'[2]Jun-09'!$D$914/1000</f>
        <v>229.92785000000001</v>
      </c>
      <c r="L178" s="71">
        <f>+H178+(Titularizaciones!C90/1000)</f>
        <v>14491.077460923902</v>
      </c>
      <c r="M178" s="71">
        <f>+I178+((Titularizaciones!C90/1000)*Titularizaciones!M90)</f>
        <v>793.22417541200014</v>
      </c>
      <c r="N178" s="3">
        <f t="shared" si="143"/>
        <v>147430.61734</v>
      </c>
      <c r="O178" s="3">
        <f t="shared" si="144"/>
        <v>6905.9472800000176</v>
      </c>
      <c r="P178" s="74">
        <f t="shared" si="145"/>
        <v>152164.82237092391</v>
      </c>
      <c r="Q178" s="74">
        <f t="shared" si="146"/>
        <v>7249.2547254120182</v>
      </c>
      <c r="R178" s="74">
        <f t="shared" si="147"/>
        <v>148681.71368092392</v>
      </c>
      <c r="S178" s="74">
        <f t="shared" si="148"/>
        <v>7019.3268754120181</v>
      </c>
      <c r="T178" s="3">
        <v>1579.1821199999999</v>
      </c>
      <c r="U178" s="3">
        <v>904.89259501999993</v>
      </c>
      <c r="V178" s="4">
        <f t="shared" si="155"/>
        <v>14.714700509031516</v>
      </c>
      <c r="W178" s="4">
        <f t="shared" si="156"/>
        <v>41.465755261863762</v>
      </c>
      <c r="X178" s="4">
        <f t="shared" si="157"/>
        <v>2.5094692284397127</v>
      </c>
      <c r="Y178" s="4">
        <f t="shared" si="158"/>
        <v>22.246792414414472</v>
      </c>
      <c r="Z178" s="4">
        <f t="shared" si="159"/>
        <v>2.907782148761882</v>
      </c>
      <c r="AA178" s="4">
        <f t="shared" si="160"/>
        <v>19.486666232717269</v>
      </c>
      <c r="AB178" s="4">
        <f t="shared" si="191"/>
        <v>59.015008137862964</v>
      </c>
      <c r="AC178" s="4">
        <f t="shared" si="192"/>
        <v>40.378857340949395</v>
      </c>
      <c r="AD178" s="4">
        <f t="shared" si="161"/>
        <v>10.527297263890148</v>
      </c>
      <c r="AE178" s="4">
        <f t="shared" si="162"/>
        <v>12.339842776781396</v>
      </c>
      <c r="AF178" s="4">
        <f t="shared" si="163"/>
        <v>11.18674104520241</v>
      </c>
      <c r="AG178" s="4">
        <f t="shared" si="164"/>
        <v>30.666207672723715</v>
      </c>
      <c r="AH178" s="4">
        <f t="shared" si="165"/>
        <v>11.699476694794114</v>
      </c>
      <c r="AI178" s="4">
        <f t="shared" si="166"/>
        <v>29.111269479952767</v>
      </c>
      <c r="AJ178" s="4">
        <f t="shared" si="167"/>
        <v>10.926245460307783</v>
      </c>
      <c r="AK178" s="4">
        <f t="shared" si="168"/>
        <v>28.772698945038059</v>
      </c>
      <c r="AL178" s="4">
        <f t="shared" ref="AL178:AM178" si="206">+T178/T166*100-100</f>
        <v>25.152903915480508</v>
      </c>
      <c r="AM178" s="4">
        <f t="shared" si="206"/>
        <v>34.493790447773875</v>
      </c>
      <c r="AN178" s="4">
        <f t="shared" si="117"/>
        <v>10.504479827599965</v>
      </c>
      <c r="AO178" s="4">
        <f t="shared" si="118"/>
        <v>36.273726290206866</v>
      </c>
      <c r="AP178" s="4">
        <f t="shared" si="119"/>
        <v>-1.2527991249015429</v>
      </c>
      <c r="AQ178" s="4">
        <f t="shared" si="120"/>
        <v>17.760131407778118</v>
      </c>
      <c r="AR178" s="4">
        <f t="shared" si="121"/>
        <v>-0.86910495254610964</v>
      </c>
      <c r="AS178" s="4">
        <f t="shared" si="122"/>
        <v>15.101306456716372</v>
      </c>
      <c r="AT178" s="4">
        <f t="shared" si="123"/>
        <v>53.178892339719653</v>
      </c>
      <c r="AU178" s="4">
        <f t="shared" si="124"/>
        <v>35.226719334312094</v>
      </c>
      <c r="AV178" s="4">
        <f t="shared" si="125"/>
        <v>6.4707612598883912</v>
      </c>
      <c r="AW178" s="4">
        <f t="shared" si="126"/>
        <v>8.2167833318383572</v>
      </c>
      <c r="AX178" s="4">
        <f t="shared" si="149"/>
        <v>7.1060023554593954</v>
      </c>
      <c r="AY178" s="4">
        <f t="shared" si="150"/>
        <v>25.870540095100395</v>
      </c>
      <c r="AZ178" s="4">
        <f t="shared" si="151"/>
        <v>7.5999197522340012</v>
      </c>
      <c r="BA178" s="4">
        <f t="shared" si="152"/>
        <v>24.372670725318144</v>
      </c>
      <c r="BB178" s="4">
        <f t="shared" si="169"/>
        <v>6.8550673926478964</v>
      </c>
      <c r="BC178" s="4">
        <f t="shared" si="170"/>
        <v>24.046526293264662</v>
      </c>
      <c r="BD178" s="4">
        <f t="shared" si="174"/>
        <v>20.559583773702442</v>
      </c>
      <c r="BE178" s="4">
        <f t="shared" si="175"/>
        <v>29.557644203616121</v>
      </c>
      <c r="BF178" s="4">
        <f t="shared" si="127"/>
        <v>3.2586426924657137</v>
      </c>
      <c r="BG178" s="4">
        <f t="shared" si="128"/>
        <v>8.1309677509990586</v>
      </c>
      <c r="BH178" s="4">
        <f t="shared" si="129"/>
        <v>4.6112802358327025</v>
      </c>
      <c r="BI178" s="4">
        <f t="shared" si="154"/>
        <v>6.6012252405479765</v>
      </c>
      <c r="BJ178" s="4">
        <f t="shared" si="130"/>
        <v>5.473879892996079</v>
      </c>
      <c r="BK178" s="4">
        <f t="shared" si="131"/>
        <v>4.6842015617921025</v>
      </c>
      <c r="BL178" s="4">
        <f t="shared" si="132"/>
        <v>4.764080562418628</v>
      </c>
      <c r="BM178" s="4">
        <f t="shared" si="153"/>
        <v>4.7210424884365647</v>
      </c>
      <c r="BN178" s="4">
        <f t="shared" si="133"/>
        <v>65.219263640641557</v>
      </c>
      <c r="BO178" s="4">
        <f t="shared" si="134"/>
        <v>45.370865037938763</v>
      </c>
      <c r="BP178" s="4">
        <f t="shared" si="135"/>
        <v>25.800253635429844</v>
      </c>
      <c r="BQ178" s="4">
        <f t="shared" si="136"/>
        <v>44.78480003687487</v>
      </c>
      <c r="BR178" s="4">
        <f t="shared" si="137"/>
        <v>6.6179417857954146</v>
      </c>
      <c r="BS178" s="4">
        <f t="shared" si="138"/>
        <v>6.5149169514076979</v>
      </c>
      <c r="BT178" s="4">
        <f t="shared" si="139"/>
        <v>2.3625409381331974</v>
      </c>
      <c r="BU178" s="4">
        <f t="shared" si="140"/>
        <v>3.3294179737786735</v>
      </c>
      <c r="BV178" s="4" t="s">
        <v>59</v>
      </c>
      <c r="BW178" s="4" t="s">
        <v>59</v>
      </c>
      <c r="BX178">
        <f t="shared" si="141"/>
        <v>100</v>
      </c>
      <c r="BY178">
        <f t="shared" si="142"/>
        <v>100</v>
      </c>
      <c r="BZ178" t="s">
        <v>59</v>
      </c>
      <c r="CA178" t="s">
        <v>59</v>
      </c>
    </row>
    <row r="179" spans="1:79" x14ac:dyDescent="0.35">
      <c r="A179" s="5">
        <v>39995</v>
      </c>
      <c r="B179" s="18">
        <f>+'[1]Senda Inflación Total'!F663</f>
        <v>3.28</v>
      </c>
      <c r="C179" s="4">
        <f>+'[1]Senda Inflación Total'!D663</f>
        <v>71.319999999999993</v>
      </c>
      <c r="D179" s="10">
        <f>('[2]Jul-09'!$D$875/1000)</f>
        <v>95558.157980000018</v>
      </c>
      <c r="E179" s="10">
        <f>'[2]Jul-09'!$D$876/1000</f>
        <v>3148.0927500000148</v>
      </c>
      <c r="F179" s="10">
        <f>'[2]Jul-09'!$D$887/1000</f>
        <v>38099.076930000017</v>
      </c>
      <c r="G179" s="10">
        <f>'[2]Jul-09'!$D$888/1000</f>
        <v>2933.9743100000096</v>
      </c>
      <c r="H179" s="10">
        <f>'[2]Jul-09'!$D$901/1000</f>
        <v>9983.3680999999979</v>
      </c>
      <c r="I179" s="10">
        <f>'[2]Jul-09'!$D$902/1000</f>
        <v>450.56106999999844</v>
      </c>
      <c r="J179" s="10">
        <f>'[2]Jul-09'!$D$913/1000</f>
        <v>3554.6562899999999</v>
      </c>
      <c r="K179" s="10">
        <f>'[2]Jul-09'!$D$914/1000</f>
        <v>220.23877999999999</v>
      </c>
      <c r="L179" s="71">
        <f>+H179+(Titularizaciones!C91/1000)</f>
        <v>14616.08861111966</v>
      </c>
      <c r="M179" s="71">
        <f>+I179+((Titularizaciones!C91/1000)*Titularizaciones!M91)</f>
        <v>792.20324541479863</v>
      </c>
      <c r="N179" s="3">
        <f t="shared" si="143"/>
        <v>147195.25930000003</v>
      </c>
      <c r="O179" s="3">
        <f t="shared" si="144"/>
        <v>6752.8669100000234</v>
      </c>
      <c r="P179" s="74">
        <f t="shared" si="145"/>
        <v>151827.9798111197</v>
      </c>
      <c r="Q179" s="74">
        <f t="shared" si="146"/>
        <v>7094.5090854148229</v>
      </c>
      <c r="R179" s="74">
        <f t="shared" si="147"/>
        <v>148273.32352111969</v>
      </c>
      <c r="S179" s="74">
        <f t="shared" si="148"/>
        <v>6874.2703054148233</v>
      </c>
      <c r="T179" s="3">
        <v>1618.9922099999999</v>
      </c>
      <c r="U179" s="3">
        <v>923.58769703000007</v>
      </c>
      <c r="V179" s="4">
        <f t="shared" si="155"/>
        <v>12.8004658241925</v>
      </c>
      <c r="W179" s="4">
        <f t="shared" si="156"/>
        <v>38.257191643504342</v>
      </c>
      <c r="X179" s="4">
        <f t="shared" si="157"/>
        <v>1.301915421465111</v>
      </c>
      <c r="Y179" s="4">
        <f t="shared" si="158"/>
        <v>14.480691526867616</v>
      </c>
      <c r="Z179" s="4">
        <f t="shared" si="159"/>
        <v>2.3258694005304363</v>
      </c>
      <c r="AA179" s="4">
        <f t="shared" si="160"/>
        <v>19.139191243119896</v>
      </c>
      <c r="AB179" s="4">
        <f t="shared" si="191"/>
        <v>57.451772144431999</v>
      </c>
      <c r="AC179" s="4">
        <f t="shared" si="192"/>
        <v>36.002351030780488</v>
      </c>
      <c r="AD179" s="4">
        <f t="shared" si="161"/>
        <v>9.7050910894630249</v>
      </c>
      <c r="AE179" s="4">
        <f t="shared" si="162"/>
        <v>12.724326615807087</v>
      </c>
      <c r="AF179" s="4">
        <f t="shared" si="163"/>
        <v>9.5709710447309249</v>
      </c>
      <c r="AG179" s="4">
        <f t="shared" si="164"/>
        <v>25.51899792103174</v>
      </c>
      <c r="AH179" s="4">
        <f t="shared" si="165"/>
        <v>10.09650399627229</v>
      </c>
      <c r="AI179" s="4">
        <f t="shared" si="166"/>
        <v>24.365689294105138</v>
      </c>
      <c r="AJ179" s="4">
        <f t="shared" si="167"/>
        <v>9.3083543325097367</v>
      </c>
      <c r="AK179" s="4">
        <f t="shared" si="168"/>
        <v>24.02570341428185</v>
      </c>
      <c r="AL179" s="4">
        <f t="shared" ref="AL179:AM179" si="207">+T179/T167*100-100</f>
        <v>25.527083315726614</v>
      </c>
      <c r="AM179" s="4">
        <f t="shared" si="207"/>
        <v>33.947315534565234</v>
      </c>
      <c r="AN179" s="4">
        <f t="shared" si="117"/>
        <v>9.2181117585132597</v>
      </c>
      <c r="AO179" s="4">
        <f t="shared" si="118"/>
        <v>33.866374558001866</v>
      </c>
      <c r="AP179" s="4">
        <f t="shared" si="119"/>
        <v>-1.9152639218966669</v>
      </c>
      <c r="AQ179" s="4">
        <f t="shared" si="120"/>
        <v>10.84497630409335</v>
      </c>
      <c r="AR179" s="4">
        <f t="shared" si="121"/>
        <v>-0.92382900800693335</v>
      </c>
      <c r="AS179" s="4">
        <f t="shared" si="122"/>
        <v>15.355529863594015</v>
      </c>
      <c r="AT179" s="4">
        <f t="shared" si="123"/>
        <v>52.451367297087558</v>
      </c>
      <c r="AU179" s="4">
        <f t="shared" si="124"/>
        <v>31.683143910515582</v>
      </c>
      <c r="AV179" s="4">
        <f t="shared" si="125"/>
        <v>6.2210409464204446</v>
      </c>
      <c r="AW179" s="4">
        <f t="shared" si="126"/>
        <v>9.1443906039960297</v>
      </c>
      <c r="AX179" s="4">
        <f t="shared" si="149"/>
        <v>6.0911803299098892</v>
      </c>
      <c r="AY179" s="4">
        <f t="shared" si="150"/>
        <v>21.532724555607814</v>
      </c>
      <c r="AZ179" s="4">
        <f t="shared" si="151"/>
        <v>6.6000232341908429</v>
      </c>
      <c r="BA179" s="4">
        <f t="shared" si="152"/>
        <v>20.416043081046809</v>
      </c>
      <c r="BB179" s="4">
        <f t="shared" si="169"/>
        <v>5.8369038850791526</v>
      </c>
      <c r="BC179" s="4">
        <f t="shared" si="170"/>
        <v>20.086854583928982</v>
      </c>
      <c r="BD179" s="4">
        <f t="shared" si="174"/>
        <v>21.540553171695038</v>
      </c>
      <c r="BE179" s="4">
        <f t="shared" si="175"/>
        <v>29.693372903335813</v>
      </c>
      <c r="BF179" s="4">
        <f t="shared" si="127"/>
        <v>3.2944259459866307</v>
      </c>
      <c r="BG179" s="4">
        <f t="shared" si="128"/>
        <v>7.7009065479214698</v>
      </c>
      <c r="BH179" s="4">
        <f t="shared" si="129"/>
        <v>4.5131168708484122</v>
      </c>
      <c r="BI179" s="4">
        <f t="shared" si="154"/>
        <v>6.1957827151834133</v>
      </c>
      <c r="BJ179" s="4">
        <f t="shared" si="130"/>
        <v>5.4200769199777881</v>
      </c>
      <c r="BK179" s="4">
        <f t="shared" si="131"/>
        <v>4.5876932056873807</v>
      </c>
      <c r="BL179" s="4">
        <f t="shared" si="132"/>
        <v>4.6727283694617334</v>
      </c>
      <c r="BM179" s="4">
        <f t="shared" si="153"/>
        <v>4.6362151614114655</v>
      </c>
      <c r="BN179" s="4">
        <f t="shared" si="133"/>
        <v>64.919317669899982</v>
      </c>
      <c r="BO179" s="4">
        <f t="shared" si="134"/>
        <v>46.618610909362701</v>
      </c>
      <c r="BP179" s="4">
        <f t="shared" si="135"/>
        <v>25.883358683685547</v>
      </c>
      <c r="BQ179" s="4">
        <f t="shared" si="136"/>
        <v>43.447832588781161</v>
      </c>
      <c r="BR179" s="4">
        <f t="shared" si="137"/>
        <v>6.7823978485970136</v>
      </c>
      <c r="BS179" s="4">
        <f t="shared" si="138"/>
        <v>6.6721449719789732</v>
      </c>
      <c r="BT179" s="4">
        <f t="shared" si="139"/>
        <v>2.4149257978174568</v>
      </c>
      <c r="BU179" s="4">
        <f t="shared" si="140"/>
        <v>3.2614115298771562</v>
      </c>
      <c r="BV179" s="4" t="s">
        <v>59</v>
      </c>
      <c r="BW179" s="4" t="s">
        <v>59</v>
      </c>
      <c r="BX179">
        <f t="shared" si="141"/>
        <v>100</v>
      </c>
      <c r="BY179">
        <f t="shared" si="142"/>
        <v>100</v>
      </c>
      <c r="BZ179" t="s">
        <v>59</v>
      </c>
      <c r="CA179" t="s">
        <v>59</v>
      </c>
    </row>
    <row r="180" spans="1:79" x14ac:dyDescent="0.35">
      <c r="A180" s="5">
        <v>40026</v>
      </c>
      <c r="B180" s="18">
        <f>+'[1]Senda Inflación Total'!F664</f>
        <v>3.13</v>
      </c>
      <c r="C180" s="4">
        <f>+'[1]Senda Inflación Total'!D664</f>
        <v>71.349999999999994</v>
      </c>
      <c r="D180" s="10">
        <f>('[2]Ago-09'!$D$875/1000)</f>
        <v>93735.864480000018</v>
      </c>
      <c r="E180" s="10">
        <f>'[2]Ago-09'!$D$876/1000</f>
        <v>3253.431900000006</v>
      </c>
      <c r="F180" s="10">
        <f>'[2]Ago-09'!$D$887/1000</f>
        <v>38277.692409999996</v>
      </c>
      <c r="G180" s="10">
        <f>'[2]Ago-09'!$D$888/1000</f>
        <v>3031.8489100000002</v>
      </c>
      <c r="H180" s="10">
        <f>'[2]Ago-09'!$D$901/1000</f>
        <v>9835.3636099999967</v>
      </c>
      <c r="I180" s="10">
        <f>'[2]Ago-09'!$D$902/1000</f>
        <v>465.9273599999994</v>
      </c>
      <c r="J180" s="10">
        <f>'[2]Ago-09'!$D$913/1000</f>
        <v>3626.11429</v>
      </c>
      <c r="K180" s="10">
        <f>'[2]Ago-09'!$D$914/1000</f>
        <v>233.03201000000001</v>
      </c>
      <c r="L180" s="71">
        <f>+H180+(Titularizaciones!C92/1000)</f>
        <v>14749.099743813444</v>
      </c>
      <c r="M180" s="71">
        <f>+I180+((Titularizaciones!C92/1000)*Titularizaciones!M92)</f>
        <v>808.41273255116926</v>
      </c>
      <c r="N180" s="3">
        <f t="shared" si="143"/>
        <v>145475.03479000001</v>
      </c>
      <c r="O180" s="3">
        <f t="shared" si="144"/>
        <v>6984.2401800000052</v>
      </c>
      <c r="P180" s="74">
        <f t="shared" si="145"/>
        <v>150388.77092381346</v>
      </c>
      <c r="Q180" s="74">
        <f t="shared" si="146"/>
        <v>7326.7255525511755</v>
      </c>
      <c r="R180" s="74">
        <f t="shared" si="147"/>
        <v>146762.65663381346</v>
      </c>
      <c r="S180" s="74">
        <f t="shared" si="148"/>
        <v>7093.6935425511747</v>
      </c>
      <c r="T180" s="3">
        <v>1646.5085799999999</v>
      </c>
      <c r="U180" s="3">
        <v>936.37407923000001</v>
      </c>
      <c r="V180" s="4">
        <f t="shared" si="155"/>
        <v>8.5061797056408039</v>
      </c>
      <c r="W180" s="4">
        <f t="shared" si="156"/>
        <v>35.769295950000384</v>
      </c>
      <c r="X180" s="4">
        <f t="shared" si="157"/>
        <v>0.78088956026194012</v>
      </c>
      <c r="Y180" s="4">
        <f t="shared" si="158"/>
        <v>7.3465101556806616</v>
      </c>
      <c r="Z180" s="4">
        <f t="shared" si="159"/>
        <v>2.7200026046364485</v>
      </c>
      <c r="AA180" s="4">
        <f t="shared" si="160"/>
        <v>21.026286280102767</v>
      </c>
      <c r="AB180" s="4">
        <f t="shared" si="191"/>
        <v>56.688307221015748</v>
      </c>
      <c r="AC180" s="4">
        <f t="shared" si="192"/>
        <v>34.448170974273211</v>
      </c>
      <c r="AD180" s="4">
        <f t="shared" si="161"/>
        <v>9.4639140069652257</v>
      </c>
      <c r="AE180" s="4">
        <f t="shared" si="162"/>
        <v>13.514944712943461</v>
      </c>
      <c r="AF180" s="4">
        <f t="shared" si="163"/>
        <v>6.7645319996745883</v>
      </c>
      <c r="AG180" s="4">
        <f t="shared" si="164"/>
        <v>20.856421865399483</v>
      </c>
      <c r="AH180" s="4">
        <f t="shared" si="165"/>
        <v>7.3003415337794735</v>
      </c>
      <c r="AI180" s="4">
        <f t="shared" si="166"/>
        <v>19.989469774294278</v>
      </c>
      <c r="AJ180" s="4">
        <f t="shared" si="167"/>
        <v>6.4711735703942566</v>
      </c>
      <c r="AK180" s="4">
        <f t="shared" si="168"/>
        <v>19.567064715423754</v>
      </c>
      <c r="AL180" s="4">
        <f t="shared" ref="AL180:AM180" si="208">+T180/T168*100-100</f>
        <v>24.814793701513693</v>
      </c>
      <c r="AM180" s="4">
        <f t="shared" si="208"/>
        <v>30.345551533054106</v>
      </c>
      <c r="AN180" s="4">
        <f t="shared" si="117"/>
        <v>5.2130124169890451</v>
      </c>
      <c r="AO180" s="4">
        <f t="shared" si="118"/>
        <v>31.648691893726721</v>
      </c>
      <c r="AP180" s="4">
        <f t="shared" si="119"/>
        <v>-2.2778148353903447</v>
      </c>
      <c r="AQ180" s="4">
        <f t="shared" si="120"/>
        <v>4.0885388884714899</v>
      </c>
      <c r="AR180" s="4">
        <f t="shared" si="121"/>
        <v>-0.397553956524348</v>
      </c>
      <c r="AS180" s="4">
        <f t="shared" si="122"/>
        <v>17.35313321061065</v>
      </c>
      <c r="AT180" s="4">
        <f t="shared" si="123"/>
        <v>51.932810259881421</v>
      </c>
      <c r="AU180" s="4">
        <f t="shared" si="124"/>
        <v>30.367663118659181</v>
      </c>
      <c r="AV180" s="4">
        <f t="shared" si="125"/>
        <v>6.1416794404782564</v>
      </c>
      <c r="AW180" s="4">
        <f t="shared" si="126"/>
        <v>10.069761187766346</v>
      </c>
      <c r="AX180" s="4">
        <f t="shared" si="149"/>
        <v>3.5242237948943824</v>
      </c>
      <c r="AY180" s="4">
        <f t="shared" si="150"/>
        <v>17.188424188305504</v>
      </c>
      <c r="AZ180" s="4">
        <f t="shared" si="151"/>
        <v>4.0437714862595442</v>
      </c>
      <c r="BA180" s="4">
        <f t="shared" si="152"/>
        <v>16.347784130994157</v>
      </c>
      <c r="BB180" s="4">
        <f t="shared" si="169"/>
        <v>3.2397688067432</v>
      </c>
      <c r="BC180" s="4">
        <f t="shared" si="170"/>
        <v>15.938199084091664</v>
      </c>
      <c r="BD180" s="4">
        <f t="shared" si="174"/>
        <v>21.026659266473075</v>
      </c>
      <c r="BE180" s="4">
        <f t="shared" si="175"/>
        <v>26.389558356495769</v>
      </c>
      <c r="BF180" s="4">
        <f t="shared" si="127"/>
        <v>3.4708506909798391</v>
      </c>
      <c r="BG180" s="4">
        <f t="shared" si="128"/>
        <v>7.9206679376731026</v>
      </c>
      <c r="BH180" s="4">
        <f t="shared" si="129"/>
        <v>4.7372662412427022</v>
      </c>
      <c r="BI180" s="4">
        <f t="shared" si="154"/>
        <v>6.426493799234331</v>
      </c>
      <c r="BJ180" s="4">
        <f t="shared" si="130"/>
        <v>5.481098823609627</v>
      </c>
      <c r="BK180" s="4">
        <f t="shared" si="131"/>
        <v>4.8009888363883748</v>
      </c>
      <c r="BL180" s="4">
        <f t="shared" si="132"/>
        <v>4.8718567932594343</v>
      </c>
      <c r="BM180" s="4">
        <f t="shared" si="153"/>
        <v>4.8334458541797884</v>
      </c>
      <c r="BN180" s="4">
        <f t="shared" si="133"/>
        <v>64.434330340812167</v>
      </c>
      <c r="BO180" s="4">
        <f t="shared" si="134"/>
        <v>46.582474487582751</v>
      </c>
      <c r="BP180" s="4">
        <f t="shared" si="135"/>
        <v>26.312207084367177</v>
      </c>
      <c r="BQ180" s="4">
        <f t="shared" si="136"/>
        <v>43.409860369378045</v>
      </c>
      <c r="BR180" s="4">
        <f t="shared" si="137"/>
        <v>6.7608601188498092</v>
      </c>
      <c r="BS180" s="4">
        <f t="shared" si="138"/>
        <v>6.6711245316881271</v>
      </c>
      <c r="BT180" s="4">
        <f t="shared" si="139"/>
        <v>2.4926024559708582</v>
      </c>
      <c r="BU180" s="4">
        <f t="shared" si="140"/>
        <v>3.3365406113510812</v>
      </c>
      <c r="BV180" s="4" t="s">
        <v>59</v>
      </c>
      <c r="BW180" s="4" t="s">
        <v>59</v>
      </c>
      <c r="BX180">
        <f t="shared" si="141"/>
        <v>100</v>
      </c>
      <c r="BY180">
        <f t="shared" si="142"/>
        <v>100</v>
      </c>
      <c r="BZ180" t="s">
        <v>59</v>
      </c>
      <c r="CA180" t="s">
        <v>59</v>
      </c>
    </row>
    <row r="181" spans="1:79" x14ac:dyDescent="0.35">
      <c r="A181" s="5">
        <v>40057</v>
      </c>
      <c r="B181" s="18">
        <f>+'[1]Senda Inflación Total'!F665</f>
        <v>3.21</v>
      </c>
      <c r="C181" s="4">
        <f>+'[1]Senda Inflación Total'!D665</f>
        <v>71.28</v>
      </c>
      <c r="D181" s="10">
        <f>('[2]Sep-09'!$D$875/1000)</f>
        <v>93301.899230000025</v>
      </c>
      <c r="E181" s="10">
        <f>'[2]Sep-09'!$D$876/1000</f>
        <v>3101.5051600000002</v>
      </c>
      <c r="F181" s="10">
        <f>'[2]Sep-09'!$D$887/1000</f>
        <v>38361.152670000003</v>
      </c>
      <c r="G181" s="10">
        <f>'[2]Sep-09'!$D$888/1000</f>
        <v>2876.3459800000001</v>
      </c>
      <c r="H181" s="10">
        <f>'[2]Sep-09'!$D$901/1000</f>
        <v>10135.573680000003</v>
      </c>
      <c r="I181" s="10">
        <f>'[2]Sep-09'!$D$902/1000</f>
        <v>467.24956000000236</v>
      </c>
      <c r="J181" s="10">
        <f>'[2]Sep-09'!$D$913/1000</f>
        <v>3691.7010699999996</v>
      </c>
      <c r="K181" s="10">
        <f>'[2]Sep-09'!$D$914/1000</f>
        <v>230.13968000000062</v>
      </c>
      <c r="L181" s="71">
        <f>+H181+(Titularizaciones!C93/1000)</f>
        <v>14945.479118651057</v>
      </c>
      <c r="M181" s="71">
        <f>+I181+((Titularizaciones!C93/1000)*Titularizaciones!M93)</f>
        <v>805.42009544594248</v>
      </c>
      <c r="N181" s="3">
        <f t="shared" si="143"/>
        <v>145490.32665000003</v>
      </c>
      <c r="O181" s="3">
        <f t="shared" si="144"/>
        <v>6675.2403800000029</v>
      </c>
      <c r="P181" s="74">
        <f t="shared" si="145"/>
        <v>150300.2320886511</v>
      </c>
      <c r="Q181" s="74">
        <f t="shared" si="146"/>
        <v>7013.4109154459438</v>
      </c>
      <c r="R181" s="74">
        <f t="shared" si="147"/>
        <v>146608.53101865109</v>
      </c>
      <c r="S181" s="74">
        <f t="shared" si="148"/>
        <v>6783.2712354459436</v>
      </c>
      <c r="T181" s="3">
        <v>1682.70984</v>
      </c>
      <c r="U181" s="3">
        <v>948.37228156999993</v>
      </c>
      <c r="V181" s="4">
        <f t="shared" si="155"/>
        <v>4.9617524212437729</v>
      </c>
      <c r="W181" s="4">
        <f t="shared" si="156"/>
        <v>28.723838635351456</v>
      </c>
      <c r="X181" s="4">
        <f t="shared" si="157"/>
        <v>-8.8507488741925044E-2</v>
      </c>
      <c r="Y181" s="4">
        <f t="shared" si="158"/>
        <v>1.4005378595084466</v>
      </c>
      <c r="Z181" s="4">
        <f t="shared" si="159"/>
        <v>3.4243895529605624</v>
      </c>
      <c r="AA181" s="4">
        <f t="shared" si="160"/>
        <v>19.66288251598543</v>
      </c>
      <c r="AB181" s="4">
        <f t="shared" si="191"/>
        <v>54.990696677416793</v>
      </c>
      <c r="AC181" s="4">
        <f t="shared" si="192"/>
        <v>27.8480691298262</v>
      </c>
      <c r="AD181" s="4">
        <f t="shared" si="161"/>
        <v>9.6494228746694262</v>
      </c>
      <c r="AE181" s="4">
        <f t="shared" si="162"/>
        <v>12.096726385476416</v>
      </c>
      <c r="AF181" s="4">
        <f t="shared" si="163"/>
        <v>4.3178190038655373</v>
      </c>
      <c r="AG181" s="4">
        <f t="shared" si="164"/>
        <v>14.763363251640826</v>
      </c>
      <c r="AH181" s="4">
        <f t="shared" si="165"/>
        <v>4.8860495201715253</v>
      </c>
      <c r="AI181" s="4">
        <f t="shared" si="166"/>
        <v>14.140191740929708</v>
      </c>
      <c r="AJ181" s="4">
        <f t="shared" si="167"/>
        <v>4.0391411573563261</v>
      </c>
      <c r="AK181" s="4">
        <f t="shared" si="168"/>
        <v>13.726487487943302</v>
      </c>
      <c r="AL181" s="4">
        <f t="shared" ref="AL181:AM181" si="209">+T181/T169*100-100</f>
        <v>24.597136983788175</v>
      </c>
      <c r="AM181" s="4">
        <f t="shared" si="209"/>
        <v>26.286009159662285</v>
      </c>
      <c r="AN181" s="4">
        <f t="shared" si="117"/>
        <v>1.6972700525566893</v>
      </c>
      <c r="AO181" s="4">
        <f t="shared" si="118"/>
        <v>24.720316476457185</v>
      </c>
      <c r="AP181" s="4">
        <f t="shared" si="119"/>
        <v>-3.1959185047397796</v>
      </c>
      <c r="AQ181" s="4">
        <f t="shared" si="120"/>
        <v>-1.7531849050397881</v>
      </c>
      <c r="AR181" s="4">
        <f t="shared" si="121"/>
        <v>0.20772168681384073</v>
      </c>
      <c r="AS181" s="4">
        <f t="shared" si="122"/>
        <v>15.941170929159412</v>
      </c>
      <c r="AT181" s="4">
        <f t="shared" si="123"/>
        <v>50.170232223056644</v>
      </c>
      <c r="AU181" s="4">
        <f t="shared" si="124"/>
        <v>23.871784836572246</v>
      </c>
      <c r="AV181" s="4">
        <f t="shared" si="125"/>
        <v>6.2391462791100025</v>
      </c>
      <c r="AW181" s="4">
        <f t="shared" si="126"/>
        <v>8.610334643422533</v>
      </c>
      <c r="AX181" s="4">
        <f t="shared" si="149"/>
        <v>1.0733640188601328</v>
      </c>
      <c r="AY181" s="4">
        <f t="shared" si="150"/>
        <v>11.19403473659608</v>
      </c>
      <c r="AZ181" s="4">
        <f t="shared" si="151"/>
        <v>1.6239216356666191</v>
      </c>
      <c r="BA181" s="4">
        <f t="shared" si="152"/>
        <v>10.590244880272934</v>
      </c>
      <c r="BB181" s="4">
        <f t="shared" si="169"/>
        <v>0.8033535096951141</v>
      </c>
      <c r="BC181" s="4">
        <f t="shared" si="170"/>
        <v>10.189407506969573</v>
      </c>
      <c r="BD181" s="4">
        <f t="shared" si="174"/>
        <v>20.721962003476577</v>
      </c>
      <c r="BE181" s="4">
        <f t="shared" si="175"/>
        <v>22.358307489257129</v>
      </c>
      <c r="BF181" s="4">
        <f t="shared" si="127"/>
        <v>3.3241608001509477</v>
      </c>
      <c r="BG181" s="4">
        <f t="shared" si="128"/>
        <v>7.4980697393105729</v>
      </c>
      <c r="BH181" s="4">
        <f t="shared" si="129"/>
        <v>4.6099961852381526</v>
      </c>
      <c r="BI181" s="4">
        <f t="shared" si="154"/>
        <v>6.2339738683121668</v>
      </c>
      <c r="BJ181" s="4">
        <f t="shared" si="130"/>
        <v>5.3890550383281237</v>
      </c>
      <c r="BK181" s="4">
        <f t="shared" si="131"/>
        <v>4.5880991085121066</v>
      </c>
      <c r="BL181" s="4">
        <f t="shared" si="132"/>
        <v>4.6662675220017267</v>
      </c>
      <c r="BM181" s="4">
        <f t="shared" si="153"/>
        <v>4.6267916255043824</v>
      </c>
      <c r="BN181" s="4">
        <f t="shared" si="133"/>
        <v>64.129280192251187</v>
      </c>
      <c r="BO181" s="4">
        <f t="shared" si="134"/>
        <v>46.462823560520214</v>
      </c>
      <c r="BP181" s="4">
        <f t="shared" si="135"/>
        <v>26.366806339148457</v>
      </c>
      <c r="BQ181" s="4">
        <f t="shared" si="136"/>
        <v>43.089773794782786</v>
      </c>
      <c r="BR181" s="4">
        <f t="shared" si="137"/>
        <v>6.9664931775036338</v>
      </c>
      <c r="BS181" s="4">
        <f t="shared" si="138"/>
        <v>6.9997413336596894</v>
      </c>
      <c r="BT181" s="4">
        <f t="shared" si="139"/>
        <v>2.5374202910967201</v>
      </c>
      <c r="BU181" s="4">
        <f t="shared" si="140"/>
        <v>3.4476613110373191</v>
      </c>
      <c r="BV181" s="4" t="s">
        <v>59</v>
      </c>
      <c r="BW181" s="4" t="s">
        <v>59</v>
      </c>
      <c r="BX181">
        <f t="shared" si="141"/>
        <v>100</v>
      </c>
      <c r="BY181">
        <f t="shared" si="142"/>
        <v>100</v>
      </c>
      <c r="BZ181" t="s">
        <v>59</v>
      </c>
      <c r="CA181" t="s">
        <v>59</v>
      </c>
    </row>
    <row r="182" spans="1:79" x14ac:dyDescent="0.35">
      <c r="A182" s="5">
        <v>40087</v>
      </c>
      <c r="B182" s="18">
        <f>+'[1]Senda Inflación Total'!F666</f>
        <v>2.72</v>
      </c>
      <c r="C182" s="4">
        <f>+'[1]Senda Inflación Total'!D666</f>
        <v>71.19</v>
      </c>
      <c r="D182" s="10">
        <f>('[2]Oct-09'!$D$875/1000)</f>
        <v>93454.383119999984</v>
      </c>
      <c r="E182" s="10">
        <f>'[2]Oct-09'!$D$876/1000</f>
        <v>3132.6804899999947</v>
      </c>
      <c r="F182" s="10">
        <f>'[2]Oct-09'!$D$887/1000</f>
        <v>38615.861860000005</v>
      </c>
      <c r="G182" s="10">
        <f>'[2]Oct-09'!$D$888/1000</f>
        <v>2907.6920599999999</v>
      </c>
      <c r="H182" s="10">
        <f>'[2]Oct-09'!$D$901/1000</f>
        <v>10435.936079999998</v>
      </c>
      <c r="I182" s="10">
        <f>'[2]Oct-09'!$D$902/1000</f>
        <v>476.5192899999991</v>
      </c>
      <c r="J182" s="10">
        <f>'[2]Oct-09'!$D$913/1000</f>
        <v>3765.4163199999998</v>
      </c>
      <c r="K182" s="10">
        <f>'[2]Oct-09'!$D$914/1000</f>
        <v>236.85964999999999</v>
      </c>
      <c r="L182" s="71">
        <f>+H182+(Titularizaciones!C94/1000)</f>
        <v>15146.17057385374</v>
      </c>
      <c r="M182" s="71">
        <f>+I182+((Titularizaciones!C94/1000)*Titularizaciones!M94)</f>
        <v>818.69986003617907</v>
      </c>
      <c r="N182" s="3">
        <f t="shared" si="143"/>
        <v>146271.59737999996</v>
      </c>
      <c r="O182" s="3">
        <f t="shared" si="144"/>
        <v>6753.7514899999942</v>
      </c>
      <c r="P182" s="74">
        <f t="shared" si="145"/>
        <v>150981.83187385372</v>
      </c>
      <c r="Q182" s="74">
        <f t="shared" si="146"/>
        <v>7095.9320600361734</v>
      </c>
      <c r="R182" s="74">
        <f t="shared" si="147"/>
        <v>147216.41555385373</v>
      </c>
      <c r="S182" s="74">
        <f t="shared" si="148"/>
        <v>6859.072410036174</v>
      </c>
      <c r="T182" s="3">
        <v>1720.58188</v>
      </c>
      <c r="U182" s="3">
        <v>961.90320799000006</v>
      </c>
      <c r="V182" s="4">
        <f t="shared" si="155"/>
        <v>1.7587502002990476</v>
      </c>
      <c r="W182" s="4">
        <f t="shared" si="156"/>
        <v>25.095441024453621</v>
      </c>
      <c r="X182" s="4">
        <f t="shared" si="157"/>
        <v>-0.34414899362778328</v>
      </c>
      <c r="Y182" s="4">
        <f t="shared" si="158"/>
        <v>1.9229510091242759</v>
      </c>
      <c r="Z182" s="4">
        <f t="shared" si="159"/>
        <v>4.197705978200446</v>
      </c>
      <c r="AA182" s="4">
        <f t="shared" si="160"/>
        <v>19.106736636771359</v>
      </c>
      <c r="AB182" s="4">
        <f t="shared" si="191"/>
        <v>55.299125176524427</v>
      </c>
      <c r="AC182" s="4">
        <f t="shared" si="192"/>
        <v>40.622753229679461</v>
      </c>
      <c r="AD182" s="4">
        <f t="shared" si="161"/>
        <v>9.9750750601856026</v>
      </c>
      <c r="AE182" s="4">
        <f t="shared" si="162"/>
        <v>12.565509023697132</v>
      </c>
      <c r="AF182" s="4">
        <f t="shared" si="163"/>
        <v>2.2674379653806653</v>
      </c>
      <c r="AG182" s="4">
        <f t="shared" si="164"/>
        <v>13.976218218222613</v>
      </c>
      <c r="AH182" s="4">
        <f t="shared" si="165"/>
        <v>2.8589123009577548</v>
      </c>
      <c r="AI182" s="4">
        <f t="shared" si="166"/>
        <v>13.483859301041861</v>
      </c>
      <c r="AJ182" s="4">
        <f t="shared" si="167"/>
        <v>1.9781487739575851</v>
      </c>
      <c r="AK182" s="4">
        <f t="shared" si="168"/>
        <v>12.732562359428499</v>
      </c>
      <c r="AL182" s="4">
        <f t="shared" ref="AL182:AM182" si="210">+T182/T170*100-100</f>
        <v>23.966997513709984</v>
      </c>
      <c r="AM182" s="4">
        <f t="shared" si="210"/>
        <v>24.064240769045142</v>
      </c>
      <c r="AN182" s="4">
        <f t="shared" si="117"/>
        <v>-0.93579614456868399</v>
      </c>
      <c r="AO182" s="4">
        <f t="shared" si="118"/>
        <v>21.782944922559992</v>
      </c>
      <c r="AP182" s="4">
        <f t="shared" si="119"/>
        <v>-2.9830110919273665</v>
      </c>
      <c r="AQ182" s="4">
        <f t="shared" si="120"/>
        <v>-0.77594333223883893</v>
      </c>
      <c r="AR182" s="4">
        <f t="shared" si="121"/>
        <v>1.4385766921733136</v>
      </c>
      <c r="AS182" s="4">
        <f t="shared" si="122"/>
        <v>15.952819934551556</v>
      </c>
      <c r="AT182" s="4">
        <f t="shared" si="123"/>
        <v>51.186843045681854</v>
      </c>
      <c r="AU182" s="4">
        <f t="shared" si="124"/>
        <v>36.899097770326563</v>
      </c>
      <c r="AV182" s="4">
        <f t="shared" si="125"/>
        <v>7.0629624807102829</v>
      </c>
      <c r="AW182" s="4">
        <f t="shared" si="126"/>
        <v>9.5848023984590185</v>
      </c>
      <c r="AX182" s="4">
        <f t="shared" si="149"/>
        <v>-0.44057830473066417</v>
      </c>
      <c r="AY182" s="4">
        <f t="shared" si="150"/>
        <v>10.958156365092094</v>
      </c>
      <c r="AZ182" s="4">
        <f t="shared" si="151"/>
        <v>0.13523393784826965</v>
      </c>
      <c r="BA182" s="4">
        <f t="shared" si="152"/>
        <v>10.478834989332015</v>
      </c>
      <c r="BB182" s="4">
        <f t="shared" si="169"/>
        <v>-0.72220719046185877</v>
      </c>
      <c r="BC182" s="4">
        <f t="shared" si="170"/>
        <v>9.7474322034934602</v>
      </c>
      <c r="BD182" s="4">
        <f t="shared" si="174"/>
        <v>20.684382314748802</v>
      </c>
      <c r="BE182" s="4">
        <f t="shared" si="175"/>
        <v>20.779050592917756</v>
      </c>
      <c r="BF182" s="4">
        <f t="shared" si="127"/>
        <v>3.3520958412164363</v>
      </c>
      <c r="BG182" s="4">
        <f t="shared" si="128"/>
        <v>7.5297867765885966</v>
      </c>
      <c r="BH182" s="4">
        <f t="shared" si="129"/>
        <v>4.5661384503228888</v>
      </c>
      <c r="BI182" s="4">
        <f t="shared" si="154"/>
        <v>6.2903973922331113</v>
      </c>
      <c r="BJ182" s="4">
        <f t="shared" si="130"/>
        <v>5.4053257623380366</v>
      </c>
      <c r="BK182" s="4">
        <f t="shared" si="131"/>
        <v>4.6172678845192197</v>
      </c>
      <c r="BL182" s="4">
        <f t="shared" si="132"/>
        <v>4.6998582359001109</v>
      </c>
      <c r="BM182" s="4">
        <f t="shared" si="153"/>
        <v>4.6591763454035693</v>
      </c>
      <c r="BN182" s="4">
        <f t="shared" si="133"/>
        <v>63.890997838229815</v>
      </c>
      <c r="BO182" s="4">
        <f t="shared" si="134"/>
        <v>46.384302037740468</v>
      </c>
      <c r="BP182" s="4">
        <f t="shared" si="135"/>
        <v>26.40010948925347</v>
      </c>
      <c r="BQ182" s="4">
        <f t="shared" si="136"/>
        <v>43.052991575205304</v>
      </c>
      <c r="BR182" s="4">
        <f t="shared" si="137"/>
        <v>7.1346291877078567</v>
      </c>
      <c r="BS182" s="4">
        <f t="shared" si="138"/>
        <v>7.0556236886352997</v>
      </c>
      <c r="BT182" s="4">
        <f t="shared" si="139"/>
        <v>2.5742634848088786</v>
      </c>
      <c r="BU182" s="4">
        <f t="shared" si="140"/>
        <v>3.5070826984189223</v>
      </c>
      <c r="BV182" s="4" t="s">
        <v>59</v>
      </c>
      <c r="BW182" s="4" t="s">
        <v>59</v>
      </c>
      <c r="BX182">
        <f t="shared" si="141"/>
        <v>100</v>
      </c>
      <c r="BY182">
        <f t="shared" si="142"/>
        <v>100</v>
      </c>
      <c r="BZ182" t="s">
        <v>59</v>
      </c>
      <c r="CA182" t="s">
        <v>59</v>
      </c>
    </row>
    <row r="183" spans="1:79" x14ac:dyDescent="0.35">
      <c r="A183" s="5">
        <v>40118</v>
      </c>
      <c r="B183" s="18">
        <f>+'[1]Senda Inflación Total'!F667</f>
        <v>2.37</v>
      </c>
      <c r="C183" s="4">
        <f>+'[1]Senda Inflación Total'!D667</f>
        <v>71.14</v>
      </c>
      <c r="D183" s="10">
        <f>('[2]Nov-09'!$D$875/1000)</f>
        <v>93273.17038000001</v>
      </c>
      <c r="E183" s="10">
        <f>'[2]Nov-09'!$D$876/1000</f>
        <v>3242.5529200000019</v>
      </c>
      <c r="F183" s="10">
        <f>'[2]Nov-09'!$D$887/1000</f>
        <v>39295.712310000003</v>
      </c>
      <c r="G183" s="10">
        <f>'[2]Nov-09'!$D$888/1000</f>
        <v>2928.0961099999995</v>
      </c>
      <c r="H183" s="10">
        <f>'[2]Nov-09'!$D$901/1000</f>
        <v>10715.043210000002</v>
      </c>
      <c r="I183" s="10">
        <f>'[2]Nov-09'!$D$902/1000</f>
        <v>483.23024000000021</v>
      </c>
      <c r="J183" s="10">
        <f>'[2]Nov-09'!$D$913/1000</f>
        <v>3788.9653800000006</v>
      </c>
      <c r="K183" s="10">
        <f>'[2]Nov-09'!$D$914/1000</f>
        <v>234.50070000000065</v>
      </c>
      <c r="L183" s="71">
        <f>+H183+(Titularizaciones!C95/1000)</f>
        <v>15328.5075665485</v>
      </c>
      <c r="M183" s="71">
        <f>+I183+((Titularizaciones!C95/1000)*Titularizaciones!M95)</f>
        <v>823.98665506309021</v>
      </c>
      <c r="N183" s="3">
        <f t="shared" si="143"/>
        <v>147072.89128000001</v>
      </c>
      <c r="O183" s="3">
        <f t="shared" si="144"/>
        <v>6888.3799700000018</v>
      </c>
      <c r="P183" s="74">
        <f t="shared" si="145"/>
        <v>151686.35563654851</v>
      </c>
      <c r="Q183" s="74">
        <f t="shared" si="146"/>
        <v>7229.1363850630923</v>
      </c>
      <c r="R183" s="74">
        <f t="shared" si="147"/>
        <v>147897.3902565485</v>
      </c>
      <c r="S183" s="74">
        <f t="shared" si="148"/>
        <v>6994.6356850630918</v>
      </c>
      <c r="T183" s="3">
        <v>1752.7604799999999</v>
      </c>
      <c r="U183" s="3">
        <v>973.66673216999993</v>
      </c>
      <c r="V183" s="4">
        <f t="shared" si="155"/>
        <v>-0.41535988552296033</v>
      </c>
      <c r="W183" s="4">
        <f t="shared" si="156"/>
        <v>19.075004618878097</v>
      </c>
      <c r="X183" s="4">
        <f t="shared" si="157"/>
        <v>0.89629391914429846</v>
      </c>
      <c r="Y183" s="4">
        <f t="shared" si="158"/>
        <v>-5.0292201518590787</v>
      </c>
      <c r="Z183" s="4">
        <f t="shared" si="159"/>
        <v>7.7526580422075</v>
      </c>
      <c r="AA183" s="4">
        <f t="shared" si="160"/>
        <v>15.732701301166202</v>
      </c>
      <c r="AB183" s="4">
        <f t="shared" si="191"/>
        <v>36.200496813914526</v>
      </c>
      <c r="AC183" s="4">
        <f t="shared" si="192"/>
        <v>17.232149708758044</v>
      </c>
      <c r="AD183" s="4">
        <f t="shared" si="161"/>
        <v>10.449133320699119</v>
      </c>
      <c r="AE183" s="4">
        <f t="shared" si="162"/>
        <v>10.154056207103096</v>
      </c>
      <c r="AF183" s="4">
        <f t="shared" si="163"/>
        <v>1.1958842176621971</v>
      </c>
      <c r="AG183" s="4">
        <f t="shared" si="164"/>
        <v>7.2314369302157786</v>
      </c>
      <c r="AH183" s="4">
        <f t="shared" si="165"/>
        <v>1.6194043697206126</v>
      </c>
      <c r="AI183" s="4">
        <f t="shared" si="166"/>
        <v>7.0295803342628176</v>
      </c>
      <c r="AJ183" s="4">
        <f t="shared" si="167"/>
        <v>0.96268318301400768</v>
      </c>
      <c r="AK183" s="4">
        <f t="shared" si="168"/>
        <v>6.7182077329905923</v>
      </c>
      <c r="AL183" s="4">
        <f t="shared" ref="AL183:AM183" si="211">+T183/T171*100-100</f>
        <v>24.332628434854954</v>
      </c>
      <c r="AM183" s="4">
        <f t="shared" si="211"/>
        <v>23.276451521968028</v>
      </c>
      <c r="AN183" s="4">
        <f t="shared" si="117"/>
        <v>-2.720875144596036</v>
      </c>
      <c r="AO183" s="4">
        <f t="shared" si="118"/>
        <v>16.318261813888938</v>
      </c>
      <c r="AP183" s="4">
        <f t="shared" si="119"/>
        <v>-1.4395878488382436</v>
      </c>
      <c r="AQ183" s="4">
        <f t="shared" si="120"/>
        <v>-7.2279184837931894</v>
      </c>
      <c r="AR183" s="4">
        <f t="shared" si="121"/>
        <v>5.2580424364633274</v>
      </c>
      <c r="AS183" s="4">
        <f t="shared" si="122"/>
        <v>13.053337209305639</v>
      </c>
      <c r="AT183" s="4">
        <f t="shared" si="123"/>
        <v>33.04727636408569</v>
      </c>
      <c r="AU183" s="4">
        <f t="shared" si="124"/>
        <v>14.518071416194232</v>
      </c>
      <c r="AV183" s="4">
        <f t="shared" si="125"/>
        <v>7.8920907694628397</v>
      </c>
      <c r="AW183" s="4">
        <f t="shared" si="126"/>
        <v>7.603845078737038</v>
      </c>
      <c r="AX183" s="4">
        <f t="shared" si="149"/>
        <v>-1.1469334593512031</v>
      </c>
      <c r="AY183" s="4">
        <f t="shared" si="150"/>
        <v>4.7488882780265271</v>
      </c>
      <c r="AZ183" s="4">
        <f t="shared" si="151"/>
        <v>-0.73321835525973711</v>
      </c>
      <c r="BA183" s="4">
        <f t="shared" si="152"/>
        <v>4.5517049274814951</v>
      </c>
      <c r="BB183" s="4">
        <f t="shared" si="169"/>
        <v>-1.3747355836534183</v>
      </c>
      <c r="BC183" s="4">
        <f t="shared" si="170"/>
        <v>4.2475410110291989</v>
      </c>
      <c r="BD183" s="4">
        <f t="shared" si="174"/>
        <v>21.454164730736494</v>
      </c>
      <c r="BE183" s="4">
        <f t="shared" si="175"/>
        <v>20.422439701053065</v>
      </c>
      <c r="BF183" s="4">
        <f t="shared" si="127"/>
        <v>3.4764047440326769</v>
      </c>
      <c r="BG183" s="4">
        <f t="shared" si="128"/>
        <v>7.4514391974893792</v>
      </c>
      <c r="BH183" s="4">
        <f t="shared" si="129"/>
        <v>4.5098300634851114</v>
      </c>
      <c r="BI183" s="4">
        <f t="shared" si="154"/>
        <v>6.1890430891189778</v>
      </c>
      <c r="BJ183" s="4">
        <f t="shared" si="130"/>
        <v>5.3755178153239234</v>
      </c>
      <c r="BK183" s="4">
        <f t="shared" si="131"/>
        <v>4.6836503383113479</v>
      </c>
      <c r="BL183" s="4">
        <f t="shared" si="132"/>
        <v>4.7658448610794144</v>
      </c>
      <c r="BM183" s="4">
        <f t="shared" si="153"/>
        <v>4.7293841175492872</v>
      </c>
      <c r="BN183" s="4">
        <f t="shared" si="133"/>
        <v>63.419689086294554</v>
      </c>
      <c r="BO183" s="4">
        <f t="shared" si="134"/>
        <v>47.072794098493972</v>
      </c>
      <c r="BP183" s="4">
        <f t="shared" si="135"/>
        <v>26.718528457557905</v>
      </c>
      <c r="BQ183" s="4">
        <f t="shared" si="136"/>
        <v>42.50776122618565</v>
      </c>
      <c r="BR183" s="4">
        <f t="shared" si="137"/>
        <v>7.2855324436374271</v>
      </c>
      <c r="BS183" s="4">
        <f t="shared" si="138"/>
        <v>7.0151507626545762</v>
      </c>
      <c r="BT183" s="4">
        <f t="shared" si="139"/>
        <v>2.5762500125101235</v>
      </c>
      <c r="BU183" s="4">
        <f t="shared" si="140"/>
        <v>3.4042939126658047</v>
      </c>
      <c r="BV183" s="4" t="s">
        <v>59</v>
      </c>
      <c r="BW183" s="4" t="s">
        <v>59</v>
      </c>
      <c r="BX183">
        <f t="shared" si="141"/>
        <v>100</v>
      </c>
      <c r="BY183">
        <f t="shared" si="142"/>
        <v>100</v>
      </c>
      <c r="BZ183" t="s">
        <v>59</v>
      </c>
      <c r="CA183" t="s">
        <v>59</v>
      </c>
    </row>
    <row r="184" spans="1:79" x14ac:dyDescent="0.35">
      <c r="A184" s="5">
        <v>40148</v>
      </c>
      <c r="B184" s="18">
        <f>+'[1]Senda Inflación Total'!F668</f>
        <v>2</v>
      </c>
      <c r="C184" s="4">
        <f>+'[1]Senda Inflación Total'!D668</f>
        <v>71.2</v>
      </c>
      <c r="D184" s="10">
        <f>('[2]Dic-09'!$D$875/1000)</f>
        <v>93893.652969999981</v>
      </c>
      <c r="E184" s="10">
        <f>'[2]Dic-09'!$D$876/1000</f>
        <v>2899.6057700000001</v>
      </c>
      <c r="F184" s="10">
        <f>'[2]Dic-09'!$D$887/1000</f>
        <v>39490.38078</v>
      </c>
      <c r="G184" s="10">
        <f>'[2]Dic-09'!$D$888/1000</f>
        <v>2583.61445</v>
      </c>
      <c r="H184" s="10">
        <f>'[2]Dic-09'!$D$901/1000</f>
        <v>10750.86183</v>
      </c>
      <c r="I184" s="10">
        <f>'[2]Dic-09'!$D$902/1000</f>
        <v>445.78685999999942</v>
      </c>
      <c r="J184" s="10">
        <f>'[2]Dic-09'!$D$913/1000</f>
        <v>3801.7524600000002</v>
      </c>
      <c r="K184" s="10">
        <f>'[2]Dic-09'!$D$914/1000</f>
        <v>218.42502999999999</v>
      </c>
      <c r="L184" s="71">
        <f>+H184+(Titularizaciones!C96/1000)</f>
        <v>15498.32744181023</v>
      </c>
      <c r="M184" s="71">
        <f>+I184+((Titularizaciones!C96/1000)*Titularizaciones!M96)</f>
        <v>782.98339555011921</v>
      </c>
      <c r="N184" s="3">
        <f t="shared" si="143"/>
        <v>147936.64803999997</v>
      </c>
      <c r="O184" s="3">
        <f t="shared" si="144"/>
        <v>6147.4321099999997</v>
      </c>
      <c r="P184" s="74">
        <f t="shared" si="145"/>
        <v>152684.11365181021</v>
      </c>
      <c r="Q184" s="74">
        <f t="shared" si="146"/>
        <v>6484.6286455501195</v>
      </c>
      <c r="R184" s="74">
        <f t="shared" si="147"/>
        <v>148882.3611918102</v>
      </c>
      <c r="S184" s="74">
        <f t="shared" si="148"/>
        <v>6266.2036155501191</v>
      </c>
      <c r="T184" s="3">
        <v>1789.50126</v>
      </c>
      <c r="U184" s="3">
        <v>991.01614313000005</v>
      </c>
      <c r="V184" s="4">
        <f t="shared" si="155"/>
        <v>0.88257861716520836</v>
      </c>
      <c r="W184" s="4">
        <f t="shared" si="156"/>
        <v>15.706460779169262</v>
      </c>
      <c r="X184" s="4">
        <f t="shared" si="157"/>
        <v>1.3351071087999884</v>
      </c>
      <c r="Y184" s="4">
        <f t="shared" si="158"/>
        <v>-8.8437975088979641</v>
      </c>
      <c r="Z184" s="4">
        <f t="shared" si="159"/>
        <v>11.081180341577664</v>
      </c>
      <c r="AA184" s="4">
        <f t="shared" si="160"/>
        <v>6.5266867610877028</v>
      </c>
      <c r="AB184" s="4">
        <f t="shared" si="191"/>
        <v>24.184781700640229</v>
      </c>
      <c r="AC184" s="4">
        <f t="shared" si="192"/>
        <v>15.830189068463454</v>
      </c>
      <c r="AD184" s="4">
        <f t="shared" si="161"/>
        <v>11.212705984850444</v>
      </c>
      <c r="AE184" s="4">
        <f t="shared" si="162"/>
        <v>5.2398715440222787</v>
      </c>
      <c r="AF184" s="4">
        <f t="shared" si="163"/>
        <v>2.178855637269379</v>
      </c>
      <c r="AG184" s="4">
        <f t="shared" si="164"/>
        <v>3.3647243011250225</v>
      </c>
      <c r="AH184" s="4">
        <f t="shared" si="165"/>
        <v>2.4454521847243171</v>
      </c>
      <c r="AI184" s="4">
        <f t="shared" si="166"/>
        <v>3.3761875417353053</v>
      </c>
      <c r="AJ184" s="4">
        <f t="shared" si="167"/>
        <v>1.9895475365045314</v>
      </c>
      <c r="AK184" s="4">
        <f t="shared" si="168"/>
        <v>2.9901932132906381</v>
      </c>
      <c r="AL184" s="4">
        <f t="shared" ref="AL184:AM184" si="212">+T184/T172*100-100</f>
        <v>24.704489766137968</v>
      </c>
      <c r="AM184" s="4">
        <f t="shared" si="212"/>
        <v>21.943358593883985</v>
      </c>
      <c r="AN184" s="4">
        <f t="shared" si="117"/>
        <v>-1.0955111596419584</v>
      </c>
      <c r="AO184" s="4">
        <f t="shared" si="118"/>
        <v>13.437706646244379</v>
      </c>
      <c r="AP184" s="4">
        <f t="shared" si="119"/>
        <v>-0.65185577568630038</v>
      </c>
      <c r="AQ184" s="4">
        <f t="shared" si="120"/>
        <v>-10.63117402833133</v>
      </c>
      <c r="AR184" s="4">
        <f t="shared" si="121"/>
        <v>8.9031179819388768</v>
      </c>
      <c r="AS184" s="4">
        <f t="shared" si="122"/>
        <v>4.4379281971447853</v>
      </c>
      <c r="AT184" s="4">
        <f t="shared" si="123"/>
        <v>21.749785981019826</v>
      </c>
      <c r="AU184" s="4">
        <f t="shared" si="124"/>
        <v>13.559008890650446</v>
      </c>
      <c r="AV184" s="4">
        <f t="shared" si="125"/>
        <v>9.032064691029845</v>
      </c>
      <c r="AW184" s="4">
        <f t="shared" si="126"/>
        <v>3.1763446510022249</v>
      </c>
      <c r="AX184" s="4">
        <f t="shared" si="149"/>
        <v>0.17534866398958115</v>
      </c>
      <c r="AY184" s="4">
        <f t="shared" si="150"/>
        <v>1.3379650011029725</v>
      </c>
      <c r="AZ184" s="4">
        <f t="shared" si="151"/>
        <v>0.43671782816110749</v>
      </c>
      <c r="BA184" s="4">
        <f t="shared" si="152"/>
        <v>1.3492034722895028</v>
      </c>
      <c r="BB184" s="4">
        <f t="shared" si="169"/>
        <v>-1.0247513230851268E-2</v>
      </c>
      <c r="BC184" s="4">
        <f t="shared" si="170"/>
        <v>0.97077766008885646</v>
      </c>
      <c r="BD184" s="4">
        <f t="shared" si="174"/>
        <v>22.259303692292121</v>
      </c>
      <c r="BE184" s="4">
        <f t="shared" si="175"/>
        <v>19.552312346945072</v>
      </c>
      <c r="BF184" s="4">
        <f t="shared" si="127"/>
        <v>3.0881808069885777</v>
      </c>
      <c r="BG184" s="4">
        <f t="shared" si="128"/>
        <v>6.54238930840717</v>
      </c>
      <c r="BH184" s="4">
        <f t="shared" si="129"/>
        <v>4.1465220839881214</v>
      </c>
      <c r="BI184" s="4">
        <f t="shared" si="154"/>
        <v>5.7453774883596704</v>
      </c>
      <c r="BJ184" s="4">
        <f t="shared" si="130"/>
        <v>5.0520509293012168</v>
      </c>
      <c r="BK184" s="4">
        <f t="shared" si="131"/>
        <v>4.1554491003053018</v>
      </c>
      <c r="BL184" s="4">
        <f t="shared" si="132"/>
        <v>4.2470879847644438</v>
      </c>
      <c r="BM184" s="4">
        <f t="shared" si="153"/>
        <v>4.2088287459903704</v>
      </c>
      <c r="BN184" s="4">
        <f t="shared" si="133"/>
        <v>63.468825483062496</v>
      </c>
      <c r="BO184" s="4">
        <f t="shared" si="134"/>
        <v>47.167755871321042</v>
      </c>
      <c r="BP184" s="4">
        <f t="shared" si="135"/>
        <v>26.694116233674809</v>
      </c>
      <c r="BQ184" s="4">
        <f t="shared" si="136"/>
        <v>42.027539365538438</v>
      </c>
      <c r="BR184" s="4">
        <f t="shared" si="137"/>
        <v>7.2672065863579123</v>
      </c>
      <c r="BS184" s="4">
        <f t="shared" si="138"/>
        <v>7.2515946825153224</v>
      </c>
      <c r="BT184" s="4">
        <f t="shared" si="139"/>
        <v>2.5698516969047862</v>
      </c>
      <c r="BU184" s="4">
        <f t="shared" si="140"/>
        <v>3.553110080625193</v>
      </c>
      <c r="BV184" s="4" t="s">
        <v>59</v>
      </c>
      <c r="BW184" s="4" t="s">
        <v>59</v>
      </c>
      <c r="BX184">
        <f t="shared" si="141"/>
        <v>100</v>
      </c>
      <c r="BY184">
        <f t="shared" si="142"/>
        <v>100</v>
      </c>
      <c r="BZ184" t="s">
        <v>59</v>
      </c>
      <c r="CA184" t="s">
        <v>59</v>
      </c>
    </row>
    <row r="185" spans="1:79" x14ac:dyDescent="0.35">
      <c r="A185" s="5">
        <v>40179</v>
      </c>
      <c r="B185" s="18">
        <f>+'[1]Senda Inflación Total'!F669</f>
        <v>2.1</v>
      </c>
      <c r="C185" s="4">
        <f>+'[1]Senda Inflación Total'!D669</f>
        <v>71.69</v>
      </c>
      <c r="D185" s="10">
        <f>('[2]Ene-10'!$D$923/1000)</f>
        <v>93391.109740000014</v>
      </c>
      <c r="E185" s="10">
        <f>'[2]Ene-10'!$D$924/1000</f>
        <v>3122.4534000000058</v>
      </c>
      <c r="F185" s="10">
        <f>'[2]Ene-10'!$D$935/1000</f>
        <v>39647.381299999986</v>
      </c>
      <c r="G185" s="10">
        <f>'[2]Ene-10'!$D$936/1000</f>
        <v>2689.6112699999999</v>
      </c>
      <c r="H185" s="10">
        <f>'[2]Ene-10'!$D$949/1000</f>
        <v>10978.97018</v>
      </c>
      <c r="I185" s="10">
        <f>'[2]Ene-10'!$D$950/1000</f>
        <v>459.6181300000008</v>
      </c>
      <c r="J185" s="10">
        <f>'[2]Ene-10'!$D$961/1000</f>
        <v>3807.3300800000002</v>
      </c>
      <c r="K185" s="10">
        <f>'[2]Ene-10'!$D$962/1000</f>
        <v>225.78893999999949</v>
      </c>
      <c r="L185" s="71">
        <f>+H185+(Titularizaciones!C97/1000)</f>
        <v>15636.960808723834</v>
      </c>
      <c r="M185" s="71">
        <f>+I185+((Titularizaciones!C97/1000)*Titularizaciones!M97)</f>
        <v>802.73695218022101</v>
      </c>
      <c r="N185" s="3">
        <f t="shared" si="143"/>
        <v>147824.79130000001</v>
      </c>
      <c r="O185" s="3">
        <f t="shared" si="144"/>
        <v>6497.4717400000054</v>
      </c>
      <c r="P185" s="74">
        <f t="shared" si="145"/>
        <v>152482.78192872385</v>
      </c>
      <c r="Q185" s="74">
        <f t="shared" si="146"/>
        <v>6840.5905621802267</v>
      </c>
      <c r="R185" s="74">
        <f t="shared" si="147"/>
        <v>148675.45184872384</v>
      </c>
      <c r="S185" s="74">
        <f t="shared" si="148"/>
        <v>6614.8016221802263</v>
      </c>
      <c r="T185" s="3">
        <v>1814.48179</v>
      </c>
      <c r="U185" s="3">
        <v>998.34973719999994</v>
      </c>
      <c r="V185" s="4">
        <f t="shared" si="155"/>
        <v>0.36642267577971666</v>
      </c>
      <c r="W185" s="4">
        <f t="shared" si="156"/>
        <v>11.534000056923844</v>
      </c>
      <c r="X185" s="4">
        <f t="shared" si="157"/>
        <v>2.3461508455127671</v>
      </c>
      <c r="Y185" s="4">
        <f t="shared" si="158"/>
        <v>-10.690299759666729</v>
      </c>
      <c r="Z185" s="4">
        <f t="shared" si="159"/>
        <v>11.729942757925542</v>
      </c>
      <c r="AA185" s="4">
        <f t="shared" si="160"/>
        <v>5.8346145164231586</v>
      </c>
      <c r="AB185" s="4">
        <f t="shared" si="191"/>
        <v>22.49691454868335</v>
      </c>
      <c r="AC185" s="4">
        <f t="shared" si="192"/>
        <v>10.382107015072478</v>
      </c>
      <c r="AD185" s="4">
        <f t="shared" si="161"/>
        <v>11.579367619991302</v>
      </c>
      <c r="AE185" s="4">
        <f t="shared" si="162"/>
        <v>4.8846256249660058</v>
      </c>
      <c r="AF185" s="4">
        <f t="shared" si="163"/>
        <v>2.1431771808258873</v>
      </c>
      <c r="AG185" s="4">
        <f t="shared" si="164"/>
        <v>0.736928995990624</v>
      </c>
      <c r="AH185" s="4">
        <f t="shared" si="165"/>
        <v>2.3986172630956872</v>
      </c>
      <c r="AI185" s="4">
        <f t="shared" si="166"/>
        <v>0.87859346429762297</v>
      </c>
      <c r="AJ185" s="4">
        <f t="shared" si="167"/>
        <v>1.9701786948467941</v>
      </c>
      <c r="AK185" s="4">
        <f t="shared" si="168"/>
        <v>0.58299924236548861</v>
      </c>
      <c r="AL185" s="4">
        <f t="shared" ref="AL185:AM185" si="213">+T185/T173*100-100</f>
        <v>24.852360515995997</v>
      </c>
      <c r="AM185" s="4">
        <f t="shared" si="213"/>
        <v>21.109608210170094</v>
      </c>
      <c r="AN185" s="4">
        <f t="shared" si="117"/>
        <v>-1.6979209835654103</v>
      </c>
      <c r="AO185" s="4">
        <f t="shared" si="118"/>
        <v>9.2399608784758556</v>
      </c>
      <c r="AP185" s="4">
        <f t="shared" si="119"/>
        <v>0.24108799756395172</v>
      </c>
      <c r="AQ185" s="4">
        <f t="shared" si="120"/>
        <v>-12.527227972249491</v>
      </c>
      <c r="AR185" s="4">
        <f t="shared" si="121"/>
        <v>9.4318734161856526</v>
      </c>
      <c r="AS185" s="4">
        <f t="shared" si="122"/>
        <v>3.6578007016877336</v>
      </c>
      <c r="AT185" s="4">
        <f t="shared" si="123"/>
        <v>19.977389371874011</v>
      </c>
      <c r="AU185" s="4">
        <f t="shared" si="124"/>
        <v>8.1117600539397472</v>
      </c>
      <c r="AV185" s="4">
        <f t="shared" si="125"/>
        <v>9.2843953183068777</v>
      </c>
      <c r="AW185" s="4">
        <f t="shared" si="126"/>
        <v>2.727351248742437</v>
      </c>
      <c r="AX185" s="4">
        <f t="shared" si="149"/>
        <v>4.2289109525839308E-2</v>
      </c>
      <c r="AY185" s="4">
        <f t="shared" si="150"/>
        <v>-1.3350352634763567</v>
      </c>
      <c r="AZ185" s="4">
        <f t="shared" si="151"/>
        <v>0.29247528217013041</v>
      </c>
      <c r="BA185" s="4">
        <f t="shared" si="152"/>
        <v>-1.1962845599435639</v>
      </c>
      <c r="BB185" s="4">
        <f t="shared" si="169"/>
        <v>-0.12715113139392997</v>
      </c>
      <c r="BC185" s="4">
        <f t="shared" si="170"/>
        <v>-1.4857989790739481</v>
      </c>
      <c r="BD185" s="4">
        <f t="shared" si="174"/>
        <v>22.28438836042703</v>
      </c>
      <c r="BE185" s="4">
        <f t="shared" si="175"/>
        <v>18.618617247962874</v>
      </c>
      <c r="BF185" s="4">
        <f t="shared" si="127"/>
        <v>3.3434161010538235</v>
      </c>
      <c r="BG185" s="4">
        <f t="shared" si="128"/>
        <v>6.7838308150758015</v>
      </c>
      <c r="BH185" s="4">
        <f t="shared" si="129"/>
        <v>4.1863501081118777</v>
      </c>
      <c r="BI185" s="4">
        <f t="shared" si="154"/>
        <v>5.9303747049953568</v>
      </c>
      <c r="BJ185" s="4">
        <f t="shared" si="130"/>
        <v>5.1335867755860551</v>
      </c>
      <c r="BK185" s="4">
        <f t="shared" si="131"/>
        <v>4.3953870544040505</v>
      </c>
      <c r="BL185" s="4">
        <f t="shared" si="132"/>
        <v>4.486139664855914</v>
      </c>
      <c r="BM185" s="4">
        <f t="shared" si="153"/>
        <v>4.4491552169020734</v>
      </c>
      <c r="BN185" s="4">
        <f t="shared" si="133"/>
        <v>63.176892670505666</v>
      </c>
      <c r="BO185" s="4">
        <f t="shared" si="134"/>
        <v>48.056436794906368</v>
      </c>
      <c r="BP185" s="4">
        <f t="shared" si="135"/>
        <v>26.82052242477949</v>
      </c>
      <c r="BQ185" s="4">
        <f t="shared" si="136"/>
        <v>41.394735946939228</v>
      </c>
      <c r="BR185" s="4">
        <f t="shared" si="137"/>
        <v>7.4270155117073386</v>
      </c>
      <c r="BS185" s="4">
        <f t="shared" si="138"/>
        <v>7.0737996007043877</v>
      </c>
      <c r="BT185" s="4">
        <f t="shared" si="139"/>
        <v>2.5755693930074908</v>
      </c>
      <c r="BU185" s="4">
        <f t="shared" si="140"/>
        <v>3.4750276574500236</v>
      </c>
      <c r="BV185" s="4" t="s">
        <v>59</v>
      </c>
      <c r="BW185" s="4" t="s">
        <v>59</v>
      </c>
      <c r="BX185">
        <f t="shared" si="141"/>
        <v>100</v>
      </c>
      <c r="BY185">
        <f t="shared" si="142"/>
        <v>100</v>
      </c>
      <c r="BZ185" t="s">
        <v>59</v>
      </c>
      <c r="CA185" t="s">
        <v>59</v>
      </c>
    </row>
    <row r="186" spans="1:79" x14ac:dyDescent="0.35">
      <c r="A186" s="5">
        <v>40210</v>
      </c>
      <c r="B186" s="18">
        <f>+'[1]Senda Inflación Total'!F670</f>
        <v>2.09</v>
      </c>
      <c r="C186" s="4">
        <f>+'[1]Senda Inflación Total'!D670</f>
        <v>72.28</v>
      </c>
      <c r="D186" s="10">
        <f>('[2]Feb-10'!$D$923/1000)</f>
        <v>94109.617830000003</v>
      </c>
      <c r="E186" s="10">
        <f>'[2]Feb-10'!$D$924/1000</f>
        <v>3201.8537700000002</v>
      </c>
      <c r="F186" s="10">
        <f>'[2]Feb-10'!$D$935/1000</f>
        <v>39894.517800000001</v>
      </c>
      <c r="G186" s="10">
        <f>'[2]Feb-10'!$D$936/1000</f>
        <v>2779.3355899999997</v>
      </c>
      <c r="H186" s="10">
        <f>'[2]Feb-10'!$D$949/1000</f>
        <v>11074.095170000001</v>
      </c>
      <c r="I186" s="10">
        <f>'[2]Feb-10'!$D$950/1000</f>
        <v>458.25954000000098</v>
      </c>
      <c r="J186" s="10">
        <f>'[2]Feb-10'!$D$961/1000</f>
        <v>3825.3031299999998</v>
      </c>
      <c r="K186" s="10">
        <f>'[2]Feb-10'!$D$962/1000</f>
        <v>237.79227999999932</v>
      </c>
      <c r="L186" s="71">
        <f>+H186+(Titularizaciones!C98/1000)</f>
        <v>15821.734945219803</v>
      </c>
      <c r="M186" s="71">
        <f>+I186+((Titularizaciones!C98/1000)*Titularizaciones!M98)</f>
        <v>796.7227994759412</v>
      </c>
      <c r="N186" s="3">
        <f t="shared" si="143"/>
        <v>148903.53393000001</v>
      </c>
      <c r="O186" s="3">
        <f t="shared" si="144"/>
        <v>6677.2411800000009</v>
      </c>
      <c r="P186" s="74">
        <f t="shared" si="145"/>
        <v>153651.17370521982</v>
      </c>
      <c r="Q186" s="74">
        <f t="shared" si="146"/>
        <v>7015.7044394759405</v>
      </c>
      <c r="R186" s="74">
        <f t="shared" si="147"/>
        <v>149825.8705752198</v>
      </c>
      <c r="S186" s="74">
        <f t="shared" si="148"/>
        <v>6777.9121594759417</v>
      </c>
      <c r="T186" s="3">
        <v>1854.2187100000001</v>
      </c>
      <c r="U186" s="3">
        <v>1017.69266429</v>
      </c>
      <c r="V186" s="4">
        <f t="shared" si="155"/>
        <v>0.77968463417550993</v>
      </c>
      <c r="W186" s="4">
        <f t="shared" si="156"/>
        <v>10.704805497070936</v>
      </c>
      <c r="X186" s="4">
        <f t="shared" si="157"/>
        <v>3.4695962645880485</v>
      </c>
      <c r="Y186" s="4">
        <f t="shared" si="158"/>
        <v>-10.820816920013215</v>
      </c>
      <c r="Z186" s="4">
        <f t="shared" si="159"/>
        <v>10.797172068659549</v>
      </c>
      <c r="AA186" s="4">
        <f t="shared" si="160"/>
        <v>3.0000913889040532</v>
      </c>
      <c r="AB186" s="4">
        <f t="shared" si="191"/>
        <v>20.036929596488932</v>
      </c>
      <c r="AC186" s="4">
        <f t="shared" si="192"/>
        <v>10.874027163059921</v>
      </c>
      <c r="AD186" s="4">
        <f t="shared" si="161"/>
        <v>12.083884670269356</v>
      </c>
      <c r="AE186" s="4">
        <f t="shared" si="162"/>
        <v>3.0132331728095068</v>
      </c>
      <c r="AF186" s="4">
        <f t="shared" si="163"/>
        <v>2.6071844533424979</v>
      </c>
      <c r="AG186" s="4">
        <f t="shared" si="164"/>
        <v>0.13556444028699843</v>
      </c>
      <c r="AH186" s="4">
        <f t="shared" si="165"/>
        <v>2.9550415858045369</v>
      </c>
      <c r="AI186" s="4">
        <f t="shared" si="166"/>
        <v>0.27151106253108992</v>
      </c>
      <c r="AJ186" s="4">
        <f t="shared" si="167"/>
        <v>2.5823302529585135</v>
      </c>
      <c r="AK186" s="4">
        <f t="shared" si="168"/>
        <v>-6.3766053731001193E-2</v>
      </c>
      <c r="AL186" s="4">
        <f t="shared" ref="AL186:AM186" si="214">+T186/T174*100-100</f>
        <v>25.546501956445994</v>
      </c>
      <c r="AM186" s="4">
        <f t="shared" si="214"/>
        <v>20.984781485259745</v>
      </c>
      <c r="AN186" s="4">
        <f t="shared" si="117"/>
        <v>-1.283490416127421</v>
      </c>
      <c r="AO186" s="4">
        <f t="shared" si="118"/>
        <v>8.4384420580575465</v>
      </c>
      <c r="AP186" s="4">
        <f t="shared" si="119"/>
        <v>1.3513529871565026</v>
      </c>
      <c r="AQ186" s="4">
        <f t="shared" si="120"/>
        <v>-12.646504966219226</v>
      </c>
      <c r="AR186" s="4">
        <f t="shared" si="121"/>
        <v>8.5289176889602913</v>
      </c>
      <c r="AS186" s="4">
        <f t="shared" si="122"/>
        <v>0.89145987746503863</v>
      </c>
      <c r="AT186" s="4">
        <f t="shared" si="123"/>
        <v>17.579517677038822</v>
      </c>
      <c r="AU186" s="4">
        <f t="shared" si="124"/>
        <v>8.6041993956900171</v>
      </c>
      <c r="AV186" s="4">
        <f t="shared" si="125"/>
        <v>9.7892885397878047</v>
      </c>
      <c r="AW186" s="4">
        <f t="shared" si="126"/>
        <v>0.90433262102997958</v>
      </c>
      <c r="AX186" s="4">
        <f t="shared" si="149"/>
        <v>0.50659658472180524</v>
      </c>
      <c r="AY186" s="4">
        <f t="shared" si="150"/>
        <v>-1.9144240961044119</v>
      </c>
      <c r="AZ186" s="4">
        <f t="shared" si="151"/>
        <v>0.84733233990061763</v>
      </c>
      <c r="BA186" s="4">
        <f t="shared" si="152"/>
        <v>-1.7812605911146022</v>
      </c>
      <c r="BB186" s="4">
        <f t="shared" si="169"/>
        <v>0.48225120281959732</v>
      </c>
      <c r="BC186" s="4">
        <f t="shared" si="170"/>
        <v>-2.1096738698511075</v>
      </c>
      <c r="BD186" s="4">
        <f t="shared" si="174"/>
        <v>22.976297341998247</v>
      </c>
      <c r="BE186" s="4">
        <f t="shared" si="175"/>
        <v>18.507965016416648</v>
      </c>
      <c r="BF186" s="4">
        <f t="shared" si="127"/>
        <v>3.4022598793078109</v>
      </c>
      <c r="BG186" s="4">
        <f t="shared" si="128"/>
        <v>6.966710573952593</v>
      </c>
      <c r="BH186" s="4">
        <f t="shared" si="129"/>
        <v>4.1381217423653496</v>
      </c>
      <c r="BI186" s="4">
        <f t="shared" si="154"/>
        <v>6.2162989943230809</v>
      </c>
      <c r="BJ186" s="4">
        <f t="shared" si="130"/>
        <v>5.0356222135844453</v>
      </c>
      <c r="BK186" s="4">
        <f t="shared" si="131"/>
        <v>4.4842731423278321</v>
      </c>
      <c r="BL186" s="4">
        <f t="shared" si="132"/>
        <v>4.565994694538154</v>
      </c>
      <c r="BM186" s="4">
        <f t="shared" si="153"/>
        <v>4.5238596868843839</v>
      </c>
      <c r="BN186" s="4">
        <f t="shared" si="133"/>
        <v>63.20173561108443</v>
      </c>
      <c r="BO186" s="4">
        <f t="shared" si="134"/>
        <v>47.951746592445232</v>
      </c>
      <c r="BP186" s="4">
        <f t="shared" si="135"/>
        <v>26.792190048863805</v>
      </c>
      <c r="BQ186" s="4">
        <f t="shared" si="136"/>
        <v>41.624010801419026</v>
      </c>
      <c r="BR186" s="4">
        <f t="shared" si="137"/>
        <v>7.4370935851703592</v>
      </c>
      <c r="BS186" s="4">
        <f t="shared" si="138"/>
        <v>6.8630071558984929</v>
      </c>
      <c r="BT186" s="4">
        <f t="shared" si="139"/>
        <v>2.5689807548814025</v>
      </c>
      <c r="BU186" s="4">
        <f t="shared" si="140"/>
        <v>3.5612354502372385</v>
      </c>
      <c r="BV186" s="4" t="s">
        <v>59</v>
      </c>
      <c r="BW186" s="4" t="s">
        <v>59</v>
      </c>
      <c r="BX186">
        <f t="shared" si="141"/>
        <v>100</v>
      </c>
      <c r="BY186">
        <f t="shared" si="142"/>
        <v>100</v>
      </c>
      <c r="BZ186" t="s">
        <v>59</v>
      </c>
      <c r="CA186" t="s">
        <v>59</v>
      </c>
    </row>
    <row r="187" spans="1:79" x14ac:dyDescent="0.35">
      <c r="A187" s="5">
        <v>40238</v>
      </c>
      <c r="B187" s="18">
        <f>+'[1]Senda Inflación Total'!F671</f>
        <v>1.84</v>
      </c>
      <c r="C187" s="4">
        <f>+'[1]Senda Inflación Total'!D671</f>
        <v>72.459999999999994</v>
      </c>
      <c r="D187" s="10">
        <f>('[2]Mar-10'!$D$923/1000)</f>
        <v>94392.583959999974</v>
      </c>
      <c r="E187" s="10">
        <f>'[2]Mar-10'!$D$924/1000</f>
        <v>3262.9846699999871</v>
      </c>
      <c r="F187" s="15">
        <f>'[2]Mar-10'!$D$935/1000</f>
        <v>40081.341100000005</v>
      </c>
      <c r="G187" s="15">
        <f>'[2]Mar-10'!$D$936/1000</f>
        <v>2695.1591000000003</v>
      </c>
      <c r="H187" s="10">
        <f>'[2]Mar-10'!$D$949/1000</f>
        <v>11408.241880000003</v>
      </c>
      <c r="I187" s="10">
        <f>'[2]Mar-10'!$D$950/1000</f>
        <v>454.95873000000233</v>
      </c>
      <c r="J187" s="10">
        <f>'[2]Mar-10'!$D$961/1000</f>
        <v>3814.2322599999998</v>
      </c>
      <c r="K187" s="10">
        <f>'[2]Mar-10'!$D$962/1000</f>
        <v>231.62911</v>
      </c>
      <c r="L187" s="71">
        <f>+H187+(Titularizaciones!C99/1000)</f>
        <v>16049.642262975831</v>
      </c>
      <c r="M187" s="71">
        <f>+I187+((Titularizaciones!C99/1000)*Titularizaciones!M99)</f>
        <v>789.0063295149821</v>
      </c>
      <c r="N187" s="3">
        <f t="shared" si="143"/>
        <v>149696.39919999999</v>
      </c>
      <c r="O187" s="3">
        <f t="shared" si="144"/>
        <v>6644.7316099999898</v>
      </c>
      <c r="P187" s="74">
        <f t="shared" si="145"/>
        <v>154337.7995829758</v>
      </c>
      <c r="Q187" s="74">
        <f t="shared" si="146"/>
        <v>6978.7792095149689</v>
      </c>
      <c r="R187" s="74">
        <f t="shared" si="147"/>
        <v>150523.56732297581</v>
      </c>
      <c r="S187" s="74">
        <f t="shared" si="148"/>
        <v>6747.15009951497</v>
      </c>
      <c r="T187" s="3">
        <v>1891.46793</v>
      </c>
      <c r="U187" s="3">
        <v>1044.4100494699996</v>
      </c>
      <c r="V187" s="4">
        <f t="shared" si="155"/>
        <v>0.84291207930587575</v>
      </c>
      <c r="W187" s="4">
        <f t="shared" si="156"/>
        <v>10.829342139272157</v>
      </c>
      <c r="X187" s="4">
        <f t="shared" si="157"/>
        <v>4.5595410508547047</v>
      </c>
      <c r="Y187" s="4">
        <f t="shared" si="158"/>
        <v>-13.438223718715065</v>
      </c>
      <c r="Z187" s="4">
        <f t="shared" si="159"/>
        <v>17.873077773077384</v>
      </c>
      <c r="AA187" s="4">
        <f t="shared" si="160"/>
        <v>0.84778341623493247</v>
      </c>
      <c r="AB187" s="4">
        <f t="shared" si="191"/>
        <v>16.961752490375432</v>
      </c>
      <c r="AC187" s="4">
        <f t="shared" si="192"/>
        <v>7.8909015383094641</v>
      </c>
      <c r="AD187" s="4">
        <f t="shared" si="161"/>
        <v>12.893760646736467</v>
      </c>
      <c r="AE187" s="4">
        <f t="shared" si="162"/>
        <v>0.82174695385668883</v>
      </c>
      <c r="AF187" s="4">
        <f t="shared" si="163"/>
        <v>3.3268289342980921</v>
      </c>
      <c r="AG187" s="4">
        <f t="shared" si="164"/>
        <v>-1.1721548079943176</v>
      </c>
      <c r="AH187" s="4">
        <f t="shared" si="165"/>
        <v>3.294867920657822</v>
      </c>
      <c r="AI187" s="4">
        <f t="shared" si="166"/>
        <v>-1.0801466885959456</v>
      </c>
      <c r="AJ187" s="4">
        <f t="shared" si="167"/>
        <v>2.9899218646229002</v>
      </c>
      <c r="AK187" s="4">
        <f t="shared" si="168"/>
        <v>-1.3617103921012728</v>
      </c>
      <c r="AL187" s="4">
        <f t="shared" ref="AL187:AM187" si="215">+T187/T175*100-100</f>
        <v>26.756394425704073</v>
      </c>
      <c r="AM187" s="4">
        <f t="shared" si="215"/>
        <v>21.216150218330981</v>
      </c>
      <c r="AN187" s="4">
        <f t="shared" si="117"/>
        <v>-0.97907297790075631</v>
      </c>
      <c r="AO187" s="4">
        <f t="shared" si="118"/>
        <v>8.8269266882090989</v>
      </c>
      <c r="AP187" s="4">
        <f t="shared" si="119"/>
        <v>2.6704055880348676</v>
      </c>
      <c r="AQ187" s="4">
        <f t="shared" si="120"/>
        <v>-15.002183541550522</v>
      </c>
      <c r="AR187" s="4">
        <f t="shared" si="121"/>
        <v>15.743399227295157</v>
      </c>
      <c r="AS187" s="4">
        <f t="shared" si="122"/>
        <v>-0.97428965412909463</v>
      </c>
      <c r="AT187" s="4">
        <f t="shared" si="123"/>
        <v>14.848539366040285</v>
      </c>
      <c r="AU187" s="4">
        <f t="shared" si="124"/>
        <v>5.9415765301546344</v>
      </c>
      <c r="AV187" s="4">
        <f t="shared" si="125"/>
        <v>10.85404619671688</v>
      </c>
      <c r="AW187" s="4">
        <f t="shared" si="126"/>
        <v>-0.99985570124049161</v>
      </c>
      <c r="AX187" s="4">
        <f t="shared" si="149"/>
        <v>1.4599655678496646</v>
      </c>
      <c r="AY187" s="4">
        <f t="shared" si="150"/>
        <v>-2.9577325294524002</v>
      </c>
      <c r="AZ187" s="4">
        <f t="shared" si="151"/>
        <v>1.4285820116435985</v>
      </c>
      <c r="BA187" s="4">
        <f t="shared" si="152"/>
        <v>-2.8673867719913062</v>
      </c>
      <c r="BB187" s="4">
        <f t="shared" si="169"/>
        <v>1.1291455858433892</v>
      </c>
      <c r="BC187" s="4">
        <f t="shared" si="170"/>
        <v>-3.1438633072479121</v>
      </c>
      <c r="BD187" s="4">
        <f t="shared" si="174"/>
        <v>24.466216050377128</v>
      </c>
      <c r="BE187" s="4">
        <f t="shared" si="175"/>
        <v>19.026070520749201</v>
      </c>
      <c r="BF187" s="4">
        <f t="shared" si="127"/>
        <v>3.4568231243491723</v>
      </c>
      <c r="BG187" s="4">
        <f t="shared" si="128"/>
        <v>6.7242238558729266</v>
      </c>
      <c r="BH187" s="4">
        <f t="shared" si="129"/>
        <v>3.9879828529722778</v>
      </c>
      <c r="BI187" s="4">
        <f t="shared" si="154"/>
        <v>6.072758400926535</v>
      </c>
      <c r="BJ187" s="4">
        <f t="shared" si="130"/>
        <v>4.9160368598065514</v>
      </c>
      <c r="BK187" s="4">
        <f t="shared" si="131"/>
        <v>4.438805238810307</v>
      </c>
      <c r="BL187" s="4">
        <f t="shared" si="132"/>
        <v>4.5217563217642001</v>
      </c>
      <c r="BM187" s="4">
        <f t="shared" si="153"/>
        <v>4.4824542890600823</v>
      </c>
      <c r="BN187" s="4">
        <f t="shared" si="133"/>
        <v>63.056015017360544</v>
      </c>
      <c r="BO187" s="4">
        <f t="shared" si="134"/>
        <v>49.106342611180231</v>
      </c>
      <c r="BP187" s="4">
        <f t="shared" si="135"/>
        <v>26.775086985525842</v>
      </c>
      <c r="BQ187" s="4">
        <f t="shared" si="136"/>
        <v>40.560842155669917</v>
      </c>
      <c r="BR187" s="4">
        <f t="shared" si="137"/>
        <v>7.6209193681126326</v>
      </c>
      <c r="BS187" s="4">
        <f t="shared" si="138"/>
        <v>6.8469090507028474</v>
      </c>
      <c r="BT187" s="4">
        <f t="shared" si="139"/>
        <v>2.5479786290009838</v>
      </c>
      <c r="BU187" s="4">
        <f t="shared" si="140"/>
        <v>3.4859061824470037</v>
      </c>
      <c r="BV187" s="4" t="s">
        <v>59</v>
      </c>
      <c r="BW187" s="4" t="s">
        <v>59</v>
      </c>
      <c r="BX187">
        <f t="shared" si="141"/>
        <v>100</v>
      </c>
      <c r="BY187">
        <f t="shared" si="142"/>
        <v>100</v>
      </c>
      <c r="BZ187" t="s">
        <v>59</v>
      </c>
      <c r="CA187" t="s">
        <v>59</v>
      </c>
    </row>
    <row r="188" spans="1:79" x14ac:dyDescent="0.35">
      <c r="A188" s="5">
        <v>40269</v>
      </c>
      <c r="B188" s="18">
        <f>+'[1]Senda Inflación Total'!F672</f>
        <v>1.98</v>
      </c>
      <c r="C188" s="4">
        <f>+'[1]Senda Inflación Total'!D672</f>
        <v>72.790000000000006</v>
      </c>
      <c r="D188" s="10">
        <f>('[2]Abr-10'!$D$938/1000)</f>
        <v>95112.157849999989</v>
      </c>
      <c r="E188" s="10">
        <f>'[2]Abr-10'!$D$939/1000</f>
        <v>3346.55672</v>
      </c>
      <c r="F188" s="15">
        <f>'[2]Abr-10'!$D$950/1000</f>
        <v>40364.484649999999</v>
      </c>
      <c r="G188" s="15">
        <f>'[2]Abr-10'!$D$951/1000</f>
        <v>2676.8514700000001</v>
      </c>
      <c r="H188" s="10">
        <f>'[2]Abr-10'!$D$964/1000</f>
        <v>11245.926190000002</v>
      </c>
      <c r="I188" s="10">
        <f>'[2]Abr-10'!$D$965/1000</f>
        <v>466.65732000000219</v>
      </c>
      <c r="J188" s="10">
        <f>'[2]Abr-10'!$D$976/1000</f>
        <v>3835.3779300000001</v>
      </c>
      <c r="K188" s="10">
        <f>'[2]Abr-10'!$D$977/1000</f>
        <v>234.33223999999998</v>
      </c>
      <c r="L188" s="71">
        <f>+H188+(Titularizaciones!C100/1000)</f>
        <v>16172.007944506257</v>
      </c>
      <c r="M188" s="71">
        <f>+I188+((Titularizaciones!C100/1000)*Titularizaciones!M100)</f>
        <v>684.7330903012122</v>
      </c>
      <c r="N188" s="3">
        <f t="shared" si="143"/>
        <v>150557.94661999997</v>
      </c>
      <c r="O188" s="3">
        <f t="shared" si="144"/>
        <v>6724.3977500000019</v>
      </c>
      <c r="P188" s="74">
        <f t="shared" si="145"/>
        <v>155484.02837450625</v>
      </c>
      <c r="Q188" s="74">
        <f t="shared" si="146"/>
        <v>6942.4735203012124</v>
      </c>
      <c r="R188" s="74">
        <f t="shared" si="147"/>
        <v>151648.65044450623</v>
      </c>
      <c r="S188" s="74">
        <f t="shared" si="148"/>
        <v>6708.1412803012126</v>
      </c>
      <c r="T188" s="3">
        <v>1922.65616</v>
      </c>
      <c r="U188" s="3">
        <v>1076.32742248</v>
      </c>
      <c r="V188" s="4">
        <f t="shared" si="155"/>
        <v>1.6603872922942315</v>
      </c>
      <c r="W188" s="4">
        <f t="shared" si="156"/>
        <v>9.6632331793525879</v>
      </c>
      <c r="X188" s="4">
        <f t="shared" si="157"/>
        <v>5.790125697162793</v>
      </c>
      <c r="Y188" s="4">
        <f t="shared" si="158"/>
        <v>-16.25429934223142</v>
      </c>
      <c r="Z188" s="4">
        <f t="shared" si="159"/>
        <v>14.059652155474694</v>
      </c>
      <c r="AA188" s="4">
        <f t="shared" si="160"/>
        <v>1.6928959326777857</v>
      </c>
      <c r="AB188" s="4">
        <f t="shared" si="191"/>
        <v>14.692422840388517</v>
      </c>
      <c r="AC188" s="4">
        <f t="shared" si="192"/>
        <v>5.4368170975100441</v>
      </c>
      <c r="AD188" s="4">
        <f t="shared" si="161"/>
        <v>12.869962494907909</v>
      </c>
      <c r="AE188" s="4">
        <f t="shared" si="162"/>
        <v>-13.548664396197225</v>
      </c>
      <c r="AF188" s="4">
        <f t="shared" si="163"/>
        <v>3.892025652804378</v>
      </c>
      <c r="AG188" s="4">
        <f t="shared" si="164"/>
        <v>-2.9557729706092459</v>
      </c>
      <c r="AH188" s="4">
        <f t="shared" si="165"/>
        <v>4.0820450936649024</v>
      </c>
      <c r="AI188" s="4">
        <f t="shared" si="166"/>
        <v>-4.4047863112579648</v>
      </c>
      <c r="AJ188" s="4">
        <f t="shared" si="167"/>
        <v>3.8390896659646216</v>
      </c>
      <c r="AK188" s="4">
        <f t="shared" si="168"/>
        <v>-4.7154752477790112</v>
      </c>
      <c r="AL188" s="4">
        <f t="shared" ref="AL188:AM188" si="216">+T188/T176*100-100</f>
        <v>25.784861426141077</v>
      </c>
      <c r="AM188" s="4">
        <f t="shared" si="216"/>
        <v>23.213352309572443</v>
      </c>
      <c r="AN188" s="4">
        <f t="shared" si="117"/>
        <v>-0.31340724426924282</v>
      </c>
      <c r="AO188" s="4">
        <f t="shared" si="118"/>
        <v>7.5340588148191614</v>
      </c>
      <c r="AP188" s="4">
        <f t="shared" si="119"/>
        <v>3.7361499285769639</v>
      </c>
      <c r="AQ188" s="4">
        <f t="shared" si="120"/>
        <v>-17.880269996304591</v>
      </c>
      <c r="AR188" s="4">
        <f t="shared" si="121"/>
        <v>11.845118803171871</v>
      </c>
      <c r="AS188" s="4">
        <f t="shared" si="122"/>
        <v>-0.2815297777232928</v>
      </c>
      <c r="AT188" s="4">
        <f t="shared" si="123"/>
        <v>12.465603883495319</v>
      </c>
      <c r="AU188" s="4">
        <f t="shared" si="124"/>
        <v>3.3897010173661926</v>
      </c>
      <c r="AV188" s="4">
        <f t="shared" si="125"/>
        <v>10.678527647487641</v>
      </c>
      <c r="AW188" s="4">
        <f t="shared" si="126"/>
        <v>-15.227166499506978</v>
      </c>
      <c r="AX188" s="4">
        <f t="shared" si="149"/>
        <v>1.8749025816869676</v>
      </c>
      <c r="AY188" s="4">
        <f t="shared" si="150"/>
        <v>-4.839942116698623</v>
      </c>
      <c r="AZ188" s="4">
        <f t="shared" si="151"/>
        <v>2.0612326864727351</v>
      </c>
      <c r="BA188" s="4">
        <f t="shared" si="152"/>
        <v>-6.2608220349656563</v>
      </c>
      <c r="BB188" s="4">
        <f t="shared" si="169"/>
        <v>1.8229943772941795</v>
      </c>
      <c r="BC188" s="4">
        <f t="shared" si="170"/>
        <v>-6.565478768169271</v>
      </c>
      <c r="BD188" s="4">
        <f t="shared" si="174"/>
        <v>23.342676432772166</v>
      </c>
      <c r="BE188" s="4">
        <f t="shared" si="175"/>
        <v>20.821094635783922</v>
      </c>
      <c r="BF188" s="4">
        <f t="shared" si="127"/>
        <v>3.518537267630713</v>
      </c>
      <c r="BG188" s="4">
        <f t="shared" si="128"/>
        <v>6.6316998549862571</v>
      </c>
      <c r="BH188" s="4">
        <f t="shared" si="129"/>
        <v>4.1495676933657881</v>
      </c>
      <c r="BI188" s="4">
        <f t="shared" si="154"/>
        <v>6.1097561772745559</v>
      </c>
      <c r="BJ188" s="4">
        <f t="shared" si="130"/>
        <v>4.2340635290982576</v>
      </c>
      <c r="BK188" s="4">
        <f t="shared" si="131"/>
        <v>4.4663187171196039</v>
      </c>
      <c r="BL188" s="4">
        <f t="shared" si="132"/>
        <v>4.4650718101921312</v>
      </c>
      <c r="BM188" s="4">
        <f t="shared" si="153"/>
        <v>4.4234757517713392</v>
      </c>
      <c r="BN188" s="4">
        <f t="shared" si="133"/>
        <v>63.173123694399123</v>
      </c>
      <c r="BO188" s="4">
        <f t="shared" si="134"/>
        <v>49.767382067784425</v>
      </c>
      <c r="BP188" s="4">
        <f t="shared" si="135"/>
        <v>26.809933023248352</v>
      </c>
      <c r="BQ188" s="4">
        <f t="shared" si="136"/>
        <v>39.808047791343085</v>
      </c>
      <c r="BR188" s="4">
        <f t="shared" si="137"/>
        <v>7.4695002439054941</v>
      </c>
      <c r="BS188" s="4">
        <f t="shared" si="138"/>
        <v>6.9397637877682365</v>
      </c>
      <c r="BT188" s="4">
        <f t="shared" si="139"/>
        <v>2.5474430384470401</v>
      </c>
      <c r="BU188" s="4">
        <f t="shared" si="140"/>
        <v>3.4848063531042599</v>
      </c>
      <c r="BV188" s="4" t="s">
        <v>59</v>
      </c>
      <c r="BW188" s="4" t="s">
        <v>59</v>
      </c>
      <c r="BX188">
        <f t="shared" si="141"/>
        <v>100</v>
      </c>
      <c r="BY188">
        <f t="shared" si="142"/>
        <v>100</v>
      </c>
      <c r="BZ188" t="s">
        <v>59</v>
      </c>
      <c r="CA188" t="s">
        <v>59</v>
      </c>
    </row>
    <row r="189" spans="1:79" x14ac:dyDescent="0.35">
      <c r="A189" s="5">
        <v>40299</v>
      </c>
      <c r="B189" s="18">
        <f>+'[1]Senda Inflación Total'!F673</f>
        <v>2.0699999999999998</v>
      </c>
      <c r="C189" s="4">
        <f>+'[1]Senda Inflación Total'!D673</f>
        <v>72.87</v>
      </c>
      <c r="D189" s="10">
        <f>('[2]May-10'!$D$938/1000)</f>
        <v>96312.151279999991</v>
      </c>
      <c r="E189" s="10">
        <f>'[2]May-10'!$D$939/1000</f>
        <v>3192.9210599999874</v>
      </c>
      <c r="F189" s="10">
        <f>'[2]May-10'!$D$950/1000</f>
        <v>40894.908779999991</v>
      </c>
      <c r="G189" s="10">
        <f>'[2]May-10'!$D$951/1000</f>
        <v>2618.0355800000057</v>
      </c>
      <c r="H189" s="10">
        <f>'[2]May-10'!$D$964/1000</f>
        <v>11595.252160000002</v>
      </c>
      <c r="I189" s="10">
        <f>'[2]May-10'!$D$965/1000</f>
        <v>463.68097999999998</v>
      </c>
      <c r="J189" s="10">
        <f>'[2]May-10'!$D$976/1000</f>
        <v>3851.3191499999998</v>
      </c>
      <c r="K189" s="10">
        <f>'[2]May-10'!$D$977/1000</f>
        <v>227.51782999999998</v>
      </c>
      <c r="L189" s="71">
        <f>+H189+(Titularizaciones!C101/1000)</f>
        <v>16414.866170579586</v>
      </c>
      <c r="M189" s="71">
        <f>+I189+((Titularizaciones!C101/1000)*Titularizaciones!M101)</f>
        <v>681.30480073201011</v>
      </c>
      <c r="N189" s="3">
        <f t="shared" si="143"/>
        <v>152653.63136999999</v>
      </c>
      <c r="O189" s="3">
        <f t="shared" si="144"/>
        <v>6502.1554499999929</v>
      </c>
      <c r="P189" s="74">
        <f t="shared" si="145"/>
        <v>157473.24538057955</v>
      </c>
      <c r="Q189" s="74">
        <f t="shared" si="146"/>
        <v>6719.7792707320032</v>
      </c>
      <c r="R189" s="74">
        <f t="shared" si="147"/>
        <v>153621.92623057959</v>
      </c>
      <c r="S189" s="74">
        <f t="shared" si="148"/>
        <v>6492.2614407320034</v>
      </c>
      <c r="T189" s="3">
        <v>1955.68633</v>
      </c>
      <c r="U189" s="3">
        <v>1095.6170186099998</v>
      </c>
      <c r="V189" s="4">
        <f t="shared" si="155"/>
        <v>0.6249596194688678</v>
      </c>
      <c r="W189" s="4">
        <f t="shared" si="156"/>
        <v>2.0517143051929594</v>
      </c>
      <c r="X189" s="4">
        <f t="shared" si="157"/>
        <v>7.6058587982529957</v>
      </c>
      <c r="Y189" s="4">
        <f t="shared" si="158"/>
        <v>-18.055118314327743</v>
      </c>
      <c r="Z189" s="4">
        <f t="shared" si="159"/>
        <v>20.632010264461158</v>
      </c>
      <c r="AA189" s="4">
        <f t="shared" si="160"/>
        <v>-2.1362876371536288</v>
      </c>
      <c r="AB189" s="4">
        <f t="shared" si="191"/>
        <v>12.692419454800927</v>
      </c>
      <c r="AC189" s="4">
        <f t="shared" si="192"/>
        <v>-1.5977712582219539</v>
      </c>
      <c r="AD189" s="4">
        <f t="shared" si="161"/>
        <v>13.71130057298609</v>
      </c>
      <c r="AE189" s="4">
        <f t="shared" si="162"/>
        <v>-16.285923816931188</v>
      </c>
      <c r="AF189" s="4">
        <f t="shared" si="163"/>
        <v>4.0243605862673775</v>
      </c>
      <c r="AG189" s="4">
        <f t="shared" si="164"/>
        <v>-7.490260146705964</v>
      </c>
      <c r="AH189" s="4">
        <f t="shared" si="165"/>
        <v>3.8937441526623928</v>
      </c>
      <c r="AI189" s="4">
        <f t="shared" si="166"/>
        <v>-8.8059745881763263</v>
      </c>
      <c r="AJ189" s="4">
        <f t="shared" si="167"/>
        <v>3.6907801435213798</v>
      </c>
      <c r="AK189" s="4">
        <f t="shared" si="168"/>
        <v>-9.0394786669618554</v>
      </c>
      <c r="AL189" s="4">
        <f t="shared" ref="AL189:AM189" si="217">+T189/T177*100-100</f>
        <v>25.844331796417791</v>
      </c>
      <c r="AM189" s="4">
        <f t="shared" si="217"/>
        <v>23.687684423034554</v>
      </c>
      <c r="AN189" s="4">
        <f t="shared" si="117"/>
        <v>-1.4157346728040778</v>
      </c>
      <c r="AO189" s="4">
        <f t="shared" si="118"/>
        <v>-1.7914857261729367E-2</v>
      </c>
      <c r="AP189" s="4">
        <f t="shared" si="119"/>
        <v>5.4235904754119701</v>
      </c>
      <c r="AQ189" s="4">
        <f t="shared" si="120"/>
        <v>-19.716976892649882</v>
      </c>
      <c r="AR189" s="4">
        <f t="shared" si="121"/>
        <v>18.185568986441808</v>
      </c>
      <c r="AS189" s="4">
        <f t="shared" si="122"/>
        <v>-4.1209832831915634</v>
      </c>
      <c r="AT189" s="4">
        <f t="shared" si="123"/>
        <v>10.406994665230656</v>
      </c>
      <c r="AU189" s="4">
        <f t="shared" si="124"/>
        <v>-3.5933881240540302</v>
      </c>
      <c r="AV189" s="4">
        <f t="shared" si="125"/>
        <v>11.405212670702554</v>
      </c>
      <c r="AW189" s="4">
        <f t="shared" si="126"/>
        <v>-17.983662013256776</v>
      </c>
      <c r="AX189" s="4">
        <f t="shared" si="149"/>
        <v>1.9147257629738306</v>
      </c>
      <c r="AY189" s="4">
        <f t="shared" si="150"/>
        <v>-9.3663761601900291</v>
      </c>
      <c r="AZ189" s="4">
        <f t="shared" si="151"/>
        <v>1.7867582567477172</v>
      </c>
      <c r="BA189" s="4">
        <f t="shared" si="152"/>
        <v>-10.655407649824937</v>
      </c>
      <c r="BB189" s="4">
        <f t="shared" si="169"/>
        <v>1.5879103982770602</v>
      </c>
      <c r="BC189" s="4">
        <f t="shared" si="170"/>
        <v>-10.884176219223917</v>
      </c>
      <c r="BD189" s="4">
        <f t="shared" si="174"/>
        <v>23.292183595980973</v>
      </c>
      <c r="BE189" s="4">
        <f t="shared" si="175"/>
        <v>21.179273462363639</v>
      </c>
      <c r="BF189" s="4">
        <f t="shared" si="127"/>
        <v>3.3151798787231783</v>
      </c>
      <c r="BG189" s="4">
        <f t="shared" si="128"/>
        <v>6.4018618896648043</v>
      </c>
      <c r="BH189" s="4">
        <f t="shared" si="129"/>
        <v>3.9988865580651582</v>
      </c>
      <c r="BI189" s="4">
        <f t="shared" si="154"/>
        <v>5.907529891413958</v>
      </c>
      <c r="BJ189" s="4">
        <f t="shared" si="130"/>
        <v>4.1505352139459699</v>
      </c>
      <c r="BK189" s="4">
        <f t="shared" si="131"/>
        <v>4.2594174744786439</v>
      </c>
      <c r="BL189" s="4">
        <f t="shared" si="132"/>
        <v>4.2672514016534793</v>
      </c>
      <c r="BM189" s="4">
        <f t="shared" si="153"/>
        <v>4.2261294334946768</v>
      </c>
      <c r="BN189" s="4">
        <f t="shared" si="133"/>
        <v>63.091949019253782</v>
      </c>
      <c r="BO189" s="4">
        <f t="shared" si="134"/>
        <v>49.105578673914827</v>
      </c>
      <c r="BP189" s="4">
        <f t="shared" si="135"/>
        <v>26.789345535370472</v>
      </c>
      <c r="BQ189" s="4">
        <f t="shared" si="136"/>
        <v>40.264118570096755</v>
      </c>
      <c r="BR189" s="4">
        <f t="shared" si="137"/>
        <v>7.5957918956382846</v>
      </c>
      <c r="BS189" s="4">
        <f t="shared" si="138"/>
        <v>7.1311887814063333</v>
      </c>
      <c r="BT189" s="4">
        <f t="shared" si="139"/>
        <v>2.5229135497374577</v>
      </c>
      <c r="BU189" s="4">
        <f t="shared" si="140"/>
        <v>3.4991139745820785</v>
      </c>
      <c r="BV189" s="4" t="s">
        <v>59</v>
      </c>
      <c r="BW189" s="4" t="s">
        <v>59</v>
      </c>
      <c r="BX189">
        <f t="shared" si="141"/>
        <v>100</v>
      </c>
      <c r="BY189">
        <f t="shared" si="142"/>
        <v>100</v>
      </c>
      <c r="BZ189" t="s">
        <v>59</v>
      </c>
      <c r="CA189" t="s">
        <v>59</v>
      </c>
    </row>
    <row r="190" spans="1:79" x14ac:dyDescent="0.35">
      <c r="A190" s="5">
        <v>40330</v>
      </c>
      <c r="B190" s="18">
        <f>+'[1]Senda Inflación Total'!F674</f>
        <v>2.25</v>
      </c>
      <c r="C190" s="4">
        <f>+'[1]Senda Inflación Total'!D674</f>
        <v>72.95</v>
      </c>
      <c r="D190" s="10">
        <f>('[2]Jun-10'!$D$938/1000)</f>
        <v>98064.810280000005</v>
      </c>
      <c r="E190" s="10">
        <f>'[2]Jun-10'!$D$939/1000</f>
        <v>2957.1093100000003</v>
      </c>
      <c r="F190" s="10">
        <f>'[2]Jun-10'!$D$950/1000</f>
        <v>41369.182550000012</v>
      </c>
      <c r="G190" s="10">
        <f>'[2]Jun-10'!$D$951/1000</f>
        <v>2488.9929300000072</v>
      </c>
      <c r="H190" s="10">
        <f>'[2]Jun-10'!$D$964/1000</f>
        <v>11923.181529999998</v>
      </c>
      <c r="I190" s="10">
        <f>'[2]Jun-10'!$D$965/1000</f>
        <v>459.80490000000003</v>
      </c>
      <c r="J190" s="10">
        <f>'[2]Jun-10'!$D$976/1000</f>
        <v>3886.2690299999999</v>
      </c>
      <c r="K190" s="10">
        <f>'[2]Jun-10'!$D$977/1000</f>
        <v>225.18108999999998</v>
      </c>
      <c r="L190" s="71">
        <f>+H190+(Titularizaciones!C102/1000)</f>
        <v>16633.36109480304</v>
      </c>
      <c r="M190" s="71">
        <f>+I190+((Titularizaciones!C102/1000)*Titularizaciones!M102)</f>
        <v>676.6679531151301</v>
      </c>
      <c r="N190" s="3">
        <f t="shared" si="143"/>
        <v>155243.44339</v>
      </c>
      <c r="O190" s="3">
        <f t="shared" si="144"/>
        <v>6131.0882300000076</v>
      </c>
      <c r="P190" s="74">
        <f t="shared" si="145"/>
        <v>159953.62295480305</v>
      </c>
      <c r="Q190" s="74">
        <f t="shared" si="146"/>
        <v>6347.9512831151369</v>
      </c>
      <c r="R190" s="74">
        <f t="shared" si="147"/>
        <v>156067.35392480303</v>
      </c>
      <c r="S190" s="74">
        <f t="shared" si="148"/>
        <v>6122.7701931151378</v>
      </c>
      <c r="T190" s="3">
        <v>1990.5532599999999</v>
      </c>
      <c r="U190" s="3">
        <v>867.63089472000001</v>
      </c>
      <c r="V190" s="4">
        <f t="shared" si="155"/>
        <v>1.9881272858399655</v>
      </c>
      <c r="W190" s="4">
        <f t="shared" si="156"/>
        <v>-5.6228061025813361</v>
      </c>
      <c r="X190" s="4">
        <f t="shared" si="157"/>
        <v>8.759018564682421</v>
      </c>
      <c r="Y190" s="4">
        <f t="shared" si="158"/>
        <v>-19.523373123668648</v>
      </c>
      <c r="Z190" s="4">
        <f t="shared" si="159"/>
        <v>22.202904829821563</v>
      </c>
      <c r="AA190" s="4">
        <f t="shared" si="160"/>
        <v>2.1977777976827042</v>
      </c>
      <c r="AB190" s="4">
        <f t="shared" si="191"/>
        <v>11.574727517331638</v>
      </c>
      <c r="AC190" s="4">
        <f t="shared" si="192"/>
        <v>-2.0644563066196753</v>
      </c>
      <c r="AD190" s="4">
        <f t="shared" si="161"/>
        <v>14.78346685852685</v>
      </c>
      <c r="AE190" s="4">
        <f t="shared" si="162"/>
        <v>-14.693982597836325</v>
      </c>
      <c r="AF190" s="4">
        <f t="shared" si="163"/>
        <v>5.2993239741934417</v>
      </c>
      <c r="AG190" s="4">
        <f t="shared" si="164"/>
        <v>-11.220170363073038</v>
      </c>
      <c r="AH190" s="4">
        <f t="shared" si="165"/>
        <v>5.1186604515548311</v>
      </c>
      <c r="AI190" s="4">
        <f t="shared" si="166"/>
        <v>-12.433049691817175</v>
      </c>
      <c r="AJ190" s="4">
        <f t="shared" si="167"/>
        <v>4.9674166789124712</v>
      </c>
      <c r="AK190" s="4">
        <f t="shared" si="168"/>
        <v>-12.77268744154695</v>
      </c>
      <c r="AL190" s="4">
        <f t="shared" ref="AL190:AM190" si="218">+T190/T178*100-100</f>
        <v>26.049632578160129</v>
      </c>
      <c r="AM190" s="4">
        <f t="shared" si="218"/>
        <v>-4.1178036493023029</v>
      </c>
      <c r="AN190" s="4">
        <f t="shared" si="117"/>
        <v>-0.25611023389733134</v>
      </c>
      <c r="AO190" s="4">
        <f t="shared" si="118"/>
        <v>-7.6995658704951779</v>
      </c>
      <c r="AP190" s="4">
        <f t="shared" si="119"/>
        <v>6.3657883273177731</v>
      </c>
      <c r="AQ190" s="4">
        <f t="shared" si="120"/>
        <v>-21.294252443685721</v>
      </c>
      <c r="AR190" s="4">
        <f t="shared" si="121"/>
        <v>19.513843354348737</v>
      </c>
      <c r="AS190" s="4">
        <f t="shared" si="122"/>
        <v>-5.1073058501017954E-2</v>
      </c>
      <c r="AT190" s="4">
        <f t="shared" si="123"/>
        <v>9.1195379142607607</v>
      </c>
      <c r="AU190" s="4">
        <f t="shared" si="124"/>
        <v>-4.2195171702881851</v>
      </c>
      <c r="AV190" s="4">
        <f t="shared" si="125"/>
        <v>12.257669299292772</v>
      </c>
      <c r="AW190" s="4">
        <f t="shared" si="126"/>
        <v>-16.571132125023297</v>
      </c>
      <c r="AX190" s="4">
        <f t="shared" si="149"/>
        <v>2.9822239356415139</v>
      </c>
      <c r="AY190" s="4">
        <f t="shared" si="150"/>
        <v>-13.173760746281687</v>
      </c>
      <c r="AZ190" s="4">
        <f t="shared" si="151"/>
        <v>2.8055358939411406</v>
      </c>
      <c r="BA190" s="4">
        <f t="shared" si="152"/>
        <v>-14.359950798843201</v>
      </c>
      <c r="BB190" s="4">
        <f t="shared" si="169"/>
        <v>2.6576202238752842</v>
      </c>
      <c r="BC190" s="4">
        <f t="shared" si="170"/>
        <v>-14.69211485725863</v>
      </c>
      <c r="BD190" s="4">
        <f t="shared" si="174"/>
        <v>23.275924281819186</v>
      </c>
      <c r="BE190" s="4">
        <f t="shared" si="175"/>
        <v>-6.2276808306134939</v>
      </c>
      <c r="BF190" s="4">
        <f t="shared" si="127"/>
        <v>3.015464264456027</v>
      </c>
      <c r="BG190" s="4">
        <f t="shared" si="128"/>
        <v>6.0165388257109917</v>
      </c>
      <c r="BH190" s="4">
        <f t="shared" si="129"/>
        <v>3.8563943595346748</v>
      </c>
      <c r="BI190" s="4">
        <f t="shared" si="154"/>
        <v>5.7942743608771723</v>
      </c>
      <c r="BJ190" s="4">
        <f t="shared" si="130"/>
        <v>4.0681372168764467</v>
      </c>
      <c r="BK190" s="4">
        <f t="shared" si="131"/>
        <v>3.9493379534217041</v>
      </c>
      <c r="BL190" s="4">
        <f t="shared" si="132"/>
        <v>3.9686198823447918</v>
      </c>
      <c r="BM190" s="4">
        <f t="shared" si="153"/>
        <v>3.9231588408074343</v>
      </c>
      <c r="BN190" s="4">
        <f t="shared" si="133"/>
        <v>63.168407076389833</v>
      </c>
      <c r="BO190" s="4">
        <f t="shared" si="134"/>
        <v>48.231393825497051</v>
      </c>
      <c r="BP190" s="4">
        <f t="shared" si="135"/>
        <v>26.647941868999286</v>
      </c>
      <c r="BQ190" s="4">
        <f t="shared" si="136"/>
        <v>40.596266708756922</v>
      </c>
      <c r="BR190" s="4">
        <f t="shared" si="137"/>
        <v>7.6803124625667945</v>
      </c>
      <c r="BS190" s="4">
        <f t="shared" si="138"/>
        <v>7.4995642331508172</v>
      </c>
      <c r="BT190" s="4">
        <f t="shared" si="139"/>
        <v>2.5033385920440967</v>
      </c>
      <c r="BU190" s="4">
        <f t="shared" si="140"/>
        <v>3.6727752325952046</v>
      </c>
      <c r="BV190" s="4" t="s">
        <v>59</v>
      </c>
      <c r="BW190" s="4" t="s">
        <v>59</v>
      </c>
      <c r="BX190">
        <f t="shared" si="141"/>
        <v>100</v>
      </c>
      <c r="BY190">
        <f t="shared" si="142"/>
        <v>100</v>
      </c>
      <c r="BZ190" t="s">
        <v>59</v>
      </c>
      <c r="CA190" t="s">
        <v>59</v>
      </c>
    </row>
    <row r="191" spans="1:79" x14ac:dyDescent="0.35">
      <c r="A191" s="5">
        <v>40360</v>
      </c>
      <c r="B191" s="18">
        <f>+'[1]Senda Inflación Total'!F675</f>
        <v>2.2400000000000002</v>
      </c>
      <c r="C191" s="4">
        <f>+'[1]Senda Inflación Total'!D675</f>
        <v>72.92</v>
      </c>
      <c r="D191" s="10">
        <f>('[2]Jul-10'!$D$938/1000)</f>
        <v>98963.562599999976</v>
      </c>
      <c r="E191" s="10">
        <f>'[2]Jul-10'!$D$939/1000</f>
        <v>3057.0186199999898</v>
      </c>
      <c r="F191" s="10">
        <f>'[2]Jul-10'!$D$950/1000</f>
        <v>41937.143179999999</v>
      </c>
      <c r="G191" s="10">
        <f>'[2]Jul-10'!$D$951/1000</f>
        <v>2485.1382999999996</v>
      </c>
      <c r="H191" s="10">
        <f>'[2]Jul-10'!$D$964/1000</f>
        <v>11671.192400000004</v>
      </c>
      <c r="I191" s="10">
        <f>'[2]Jul-10'!$D$965/1000</f>
        <v>457.86523000000233</v>
      </c>
      <c r="J191" s="10">
        <f>'[2]Jul-10'!$D$976/1000</f>
        <v>3911.73135</v>
      </c>
      <c r="K191" s="10">
        <f>'[2]Jul-10'!$D$977/1000</f>
        <v>224.6824</v>
      </c>
      <c r="L191" s="71">
        <f>+H191+(Titularizaciones!C103/1000)</f>
        <v>16858.425548936084</v>
      </c>
      <c r="M191" s="71">
        <f>+I191+((Titularizaciones!C103/1000)*Titularizaciones!M103)</f>
        <v>672.70328235095701</v>
      </c>
      <c r="N191" s="3">
        <f t="shared" si="143"/>
        <v>156483.62952999995</v>
      </c>
      <c r="O191" s="3">
        <f t="shared" si="144"/>
        <v>6224.7045499999913</v>
      </c>
      <c r="P191" s="74">
        <f t="shared" si="145"/>
        <v>161670.86267893604</v>
      </c>
      <c r="Q191" s="74">
        <f t="shared" si="146"/>
        <v>6439.5426023509463</v>
      </c>
      <c r="R191" s="74">
        <f t="shared" si="147"/>
        <v>157759.13132893606</v>
      </c>
      <c r="S191" s="74">
        <f t="shared" si="148"/>
        <v>6214.8602023509466</v>
      </c>
      <c r="T191" s="3">
        <v>2018.53412</v>
      </c>
      <c r="U191" s="3">
        <v>355.30710601999999</v>
      </c>
      <c r="V191" s="4">
        <f t="shared" si="155"/>
        <v>3.563698476390357</v>
      </c>
      <c r="W191" s="4">
        <f t="shared" si="156"/>
        <v>-2.892993861125106</v>
      </c>
      <c r="X191" s="4">
        <f t="shared" si="157"/>
        <v>10.073908764382196</v>
      </c>
      <c r="Y191" s="4">
        <f t="shared" si="158"/>
        <v>-15.297884799816416</v>
      </c>
      <c r="Z191" s="4">
        <f t="shared" si="159"/>
        <v>16.906361491368884</v>
      </c>
      <c r="AA191" s="4">
        <f t="shared" si="160"/>
        <v>1.6211254114794968</v>
      </c>
      <c r="AB191" s="4">
        <f t="shared" si="191"/>
        <v>10.045276698186754</v>
      </c>
      <c r="AC191" s="4">
        <f t="shared" si="192"/>
        <v>2.017637402459286</v>
      </c>
      <c r="AD191" s="4">
        <f t="shared" si="161"/>
        <v>15.341566389454513</v>
      </c>
      <c r="AE191" s="4">
        <f t="shared" si="162"/>
        <v>-15.084508143017175</v>
      </c>
      <c r="AF191" s="4">
        <f t="shared" si="163"/>
        <v>6.3102373501507998</v>
      </c>
      <c r="AG191" s="4">
        <f t="shared" si="164"/>
        <v>-7.8213056326920878</v>
      </c>
      <c r="AH191" s="4">
        <f t="shared" si="165"/>
        <v>6.4829176282667333</v>
      </c>
      <c r="AI191" s="4">
        <f t="shared" si="166"/>
        <v>-9.2320197941586031</v>
      </c>
      <c r="AJ191" s="4">
        <f t="shared" si="167"/>
        <v>6.3975147939981554</v>
      </c>
      <c r="AK191" s="4">
        <f t="shared" si="168"/>
        <v>-9.592437797281022</v>
      </c>
      <c r="AL191" s="4">
        <f t="shared" ref="AL191:AM191" si="219">+T191/T179*100-100</f>
        <v>24.678433134647392</v>
      </c>
      <c r="AM191" s="4">
        <f t="shared" si="219"/>
        <v>-61.529683952853816</v>
      </c>
      <c r="AN191" s="4">
        <f t="shared" si="117"/>
        <v>1.2946972578153009</v>
      </c>
      <c r="AO191" s="4">
        <f t="shared" si="118"/>
        <v>-5.0205339017264379</v>
      </c>
      <c r="AP191" s="4">
        <f t="shared" si="119"/>
        <v>7.6622738305772771</v>
      </c>
      <c r="AQ191" s="4">
        <f t="shared" si="120"/>
        <v>-17.153643192308692</v>
      </c>
      <c r="AR191" s="4">
        <f t="shared" si="121"/>
        <v>14.345032757598659</v>
      </c>
      <c r="AS191" s="4">
        <f t="shared" si="122"/>
        <v>-0.60531552085339513</v>
      </c>
      <c r="AT191" s="4">
        <f t="shared" si="123"/>
        <v>7.6342690709964529</v>
      </c>
      <c r="AU191" s="4">
        <f t="shared" si="124"/>
        <v>-0.21749080354138073</v>
      </c>
      <c r="AV191" s="4">
        <f t="shared" si="125"/>
        <v>12.814521116446116</v>
      </c>
      <c r="AW191" s="4">
        <f t="shared" si="126"/>
        <v>-16.944941454437767</v>
      </c>
      <c r="AX191" s="4">
        <f t="shared" si="149"/>
        <v>3.9810615709612591</v>
      </c>
      <c r="AY191" s="4">
        <f t="shared" si="150"/>
        <v>-9.8408701415219895</v>
      </c>
      <c r="AZ191" s="4">
        <f t="shared" si="151"/>
        <v>4.1499585565989179</v>
      </c>
      <c r="BA191" s="4">
        <f t="shared" si="152"/>
        <v>-11.220676637479059</v>
      </c>
      <c r="BB191" s="4">
        <f t="shared" si="169"/>
        <v>4.0664268329402944</v>
      </c>
      <c r="BC191" s="4">
        <f t="shared" si="170"/>
        <v>-11.573198158529948</v>
      </c>
      <c r="BD191" s="4">
        <f t="shared" si="174"/>
        <v>21.946824270977487</v>
      </c>
      <c r="BE191" s="4">
        <f t="shared" si="175"/>
        <v>-62.37253907751743</v>
      </c>
      <c r="BF191" s="4">
        <f t="shared" si="127"/>
        <v>3.0890345291591093</v>
      </c>
      <c r="BG191" s="4">
        <f t="shared" si="128"/>
        <v>5.925864547647997</v>
      </c>
      <c r="BH191" s="4">
        <f t="shared" si="129"/>
        <v>3.9230372896603276</v>
      </c>
      <c r="BI191" s="4">
        <f t="shared" si="154"/>
        <v>5.7438095793567214</v>
      </c>
      <c r="BJ191" s="4">
        <f t="shared" si="130"/>
        <v>3.9903090617700685</v>
      </c>
      <c r="BK191" s="4">
        <f t="shared" si="131"/>
        <v>3.9778630957729892</v>
      </c>
      <c r="BL191" s="4">
        <f t="shared" si="132"/>
        <v>3.9831188475435457</v>
      </c>
      <c r="BM191" s="4">
        <f t="shared" si="153"/>
        <v>3.9394614752236672</v>
      </c>
      <c r="BN191" s="4">
        <f t="shared" si="133"/>
        <v>63.242118614731758</v>
      </c>
      <c r="BO191" s="4">
        <f t="shared" si="134"/>
        <v>49.111063753218517</v>
      </c>
      <c r="BP191" s="4">
        <f t="shared" si="135"/>
        <v>26.79969994686256</v>
      </c>
      <c r="BQ191" s="4">
        <f t="shared" si="136"/>
        <v>39.923795258684251</v>
      </c>
      <c r="BR191" s="4">
        <f t="shared" si="137"/>
        <v>7.4584111034838214</v>
      </c>
      <c r="BS191" s="4">
        <f t="shared" si="138"/>
        <v>7.3556138499778756</v>
      </c>
      <c r="BT191" s="4">
        <f t="shared" si="139"/>
        <v>2.4997703349218843</v>
      </c>
      <c r="BU191" s="4">
        <f t="shared" si="140"/>
        <v>3.6095271381193554</v>
      </c>
      <c r="BV191" s="4" t="s">
        <v>59</v>
      </c>
      <c r="BW191" s="4" t="s">
        <v>59</v>
      </c>
      <c r="BX191">
        <f t="shared" si="141"/>
        <v>100</v>
      </c>
      <c r="BY191">
        <f t="shared" si="142"/>
        <v>100</v>
      </c>
      <c r="BZ191" t="s">
        <v>59</v>
      </c>
      <c r="CA191" t="s">
        <v>59</v>
      </c>
    </row>
    <row r="192" spans="1:79" x14ac:dyDescent="0.35">
      <c r="A192" s="5">
        <v>40391</v>
      </c>
      <c r="B192" s="18">
        <f>+'[1]Senda Inflación Total'!F676</f>
        <v>2.31</v>
      </c>
      <c r="C192" s="4">
        <f>+'[1]Senda Inflación Total'!D676</f>
        <v>73</v>
      </c>
      <c r="D192" s="10">
        <f>('[2]Ago-10'!$D$938/1000)</f>
        <v>100431.78629999998</v>
      </c>
      <c r="E192" s="10">
        <f>'[2]Ago-10'!$D$939/1000</f>
        <v>2988.8016899999998</v>
      </c>
      <c r="F192" s="10">
        <f>'[2]Ago-10'!$D$950/1000</f>
        <v>42597.942030000006</v>
      </c>
      <c r="G192" s="10">
        <f>'[2]Ago-10'!$D$951/1000</f>
        <v>2387.4114199999945</v>
      </c>
      <c r="H192" s="10">
        <f>'[2]Ago-10'!$D$964/1000</f>
        <v>12007.859480000003</v>
      </c>
      <c r="I192" s="10">
        <f>'[2]Ago-10'!$D$965/1000</f>
        <v>451.25243000000154</v>
      </c>
      <c r="J192" s="10">
        <f>'[2]Ago-10'!$D$976/1000</f>
        <v>3982.9820299999997</v>
      </c>
      <c r="K192" s="10">
        <f>'[2]Ago-10'!$D$977/1000</f>
        <v>221.72529999999998</v>
      </c>
      <c r="L192" s="71">
        <f>+H192+(Titularizaciones!C104/1000)</f>
        <v>17074.132139452544</v>
      </c>
      <c r="M192" s="71">
        <f>+I192+((Titularizaciones!C104/1000)*Titularizaciones!M104)</f>
        <v>665.56760393022148</v>
      </c>
      <c r="N192" s="3">
        <f t="shared" si="143"/>
        <v>159020.56984000001</v>
      </c>
      <c r="O192" s="3">
        <f t="shared" si="144"/>
        <v>6049.1908399999957</v>
      </c>
      <c r="P192" s="74">
        <f t="shared" si="145"/>
        <v>164086.84249945253</v>
      </c>
      <c r="Q192" s="74">
        <f t="shared" si="146"/>
        <v>6263.506013930215</v>
      </c>
      <c r="R192" s="74">
        <f t="shared" si="147"/>
        <v>160103.86046945251</v>
      </c>
      <c r="S192" s="74">
        <f t="shared" si="148"/>
        <v>6041.7807139302158</v>
      </c>
      <c r="T192" s="3">
        <v>2045.9523799999999</v>
      </c>
      <c r="U192" s="3">
        <v>370.69983651000007</v>
      </c>
      <c r="V192" s="4">
        <f t="shared" si="155"/>
        <v>7.143393680898555</v>
      </c>
      <c r="W192" s="4">
        <f t="shared" si="156"/>
        <v>-8.1338788741822299</v>
      </c>
      <c r="X192" s="4">
        <f t="shared" si="157"/>
        <v>11.286598924838415</v>
      </c>
      <c r="Y192" s="4">
        <f t="shared" si="158"/>
        <v>-21.255593834984538</v>
      </c>
      <c r="Z192" s="4">
        <f t="shared" si="159"/>
        <v>22.088617728287588</v>
      </c>
      <c r="AA192" s="4">
        <f t="shared" si="160"/>
        <v>-3.1496175712879051</v>
      </c>
      <c r="AB192" s="4">
        <f t="shared" si="191"/>
        <v>9.8416020968826103</v>
      </c>
      <c r="AC192" s="4">
        <f t="shared" si="192"/>
        <v>-4.8519986588967043</v>
      </c>
      <c r="AD192" s="4">
        <f t="shared" si="161"/>
        <v>15.763893634351092</v>
      </c>
      <c r="AE192" s="4">
        <f t="shared" si="162"/>
        <v>-17.669826670116962</v>
      </c>
      <c r="AF192" s="4">
        <f t="shared" si="163"/>
        <v>9.3112437261511047</v>
      </c>
      <c r="AG192" s="4">
        <f t="shared" si="164"/>
        <v>-13.387989472034576</v>
      </c>
      <c r="AH192" s="4">
        <f t="shared" si="165"/>
        <v>9.1084404051539707</v>
      </c>
      <c r="AI192" s="4">
        <f t="shared" si="166"/>
        <v>-14.511524022497966</v>
      </c>
      <c r="AJ192" s="4">
        <f t="shared" si="167"/>
        <v>9.0903259327927088</v>
      </c>
      <c r="AK192" s="4">
        <f t="shared" si="168"/>
        <v>-14.828845118711584</v>
      </c>
      <c r="AL192" s="4">
        <f t="shared" ref="AL192:AM192" si="220">+T192/T180*100-100</f>
        <v>24.260049710764349</v>
      </c>
      <c r="AM192" s="4">
        <f t="shared" si="220"/>
        <v>-60.411138589522437</v>
      </c>
      <c r="AN192" s="4">
        <f t="shared" si="117"/>
        <v>4.7242632009564716</v>
      </c>
      <c r="AO192" s="4">
        <f t="shared" si="118"/>
        <v>-10.208072401702879</v>
      </c>
      <c r="AP192" s="4">
        <f t="shared" si="119"/>
        <v>8.77392134184187</v>
      </c>
      <c r="AQ192" s="4">
        <f t="shared" si="120"/>
        <v>-23.033519533754799</v>
      </c>
      <c r="AR192" s="4">
        <f t="shared" si="121"/>
        <v>19.332047432594663</v>
      </c>
      <c r="AS192" s="4">
        <f t="shared" si="122"/>
        <v>-5.336347934012224</v>
      </c>
      <c r="AT192" s="4">
        <f t="shared" si="123"/>
        <v>7.3615502852923669</v>
      </c>
      <c r="AU192" s="4">
        <f t="shared" si="124"/>
        <v>-7.0002919156452776</v>
      </c>
      <c r="AV192" s="4">
        <f t="shared" si="125"/>
        <v>13.150125729988375</v>
      </c>
      <c r="AW192" s="4">
        <f t="shared" si="126"/>
        <v>-19.528713390789704</v>
      </c>
      <c r="AX192" s="4">
        <f t="shared" si="149"/>
        <v>6.8431665781948112</v>
      </c>
      <c r="AY192" s="4">
        <f t="shared" si="150"/>
        <v>-15.343553388754344</v>
      </c>
      <c r="AZ192" s="4">
        <f t="shared" si="151"/>
        <v>6.6449422394233153</v>
      </c>
      <c r="BA192" s="4">
        <f t="shared" si="152"/>
        <v>-16.441720283938963</v>
      </c>
      <c r="BB192" s="4">
        <f t="shared" si="169"/>
        <v>6.6272367635546061</v>
      </c>
      <c r="BC192" s="4">
        <f t="shared" si="170"/>
        <v>-16.75187676543014</v>
      </c>
      <c r="BD192" s="4">
        <f t="shared" si="174"/>
        <v>21.454451872509381</v>
      </c>
      <c r="BE192" s="4">
        <f t="shared" si="175"/>
        <v>-61.304993245550229</v>
      </c>
      <c r="BF192" s="4">
        <f t="shared" si="127"/>
        <v>2.9759519372404117</v>
      </c>
      <c r="BG192" s="4">
        <f t="shared" si="128"/>
        <v>5.6045229093899351</v>
      </c>
      <c r="BH192" s="4">
        <f t="shared" si="129"/>
        <v>3.7579756054906919</v>
      </c>
      <c r="BI192" s="4">
        <f t="shared" si="154"/>
        <v>5.5668164789586054</v>
      </c>
      <c r="BJ192" s="4">
        <f t="shared" si="130"/>
        <v>3.8981050310154268</v>
      </c>
      <c r="BK192" s="4">
        <f t="shared" si="131"/>
        <v>3.8040304132266938</v>
      </c>
      <c r="BL192" s="4">
        <f t="shared" si="132"/>
        <v>3.8171896774423661</v>
      </c>
      <c r="BM192" s="4">
        <f t="shared" si="153"/>
        <v>3.7736633559082575</v>
      </c>
      <c r="BN192" s="4">
        <f t="shared" si="133"/>
        <v>63.156474914566296</v>
      </c>
      <c r="BO192" s="4">
        <f t="shared" si="134"/>
        <v>49.408288960511648</v>
      </c>
      <c r="BP192" s="4">
        <f t="shared" si="135"/>
        <v>26.787692983907874</v>
      </c>
      <c r="BQ192" s="4">
        <f t="shared" si="136"/>
        <v>39.46662426672583</v>
      </c>
      <c r="BR192" s="4">
        <f t="shared" si="137"/>
        <v>7.5511359895652621</v>
      </c>
      <c r="BS192" s="4">
        <f t="shared" si="138"/>
        <v>7.4597155542872882</v>
      </c>
      <c r="BT192" s="4">
        <f t="shared" si="139"/>
        <v>2.5046961119605555</v>
      </c>
      <c r="BU192" s="4">
        <f t="shared" si="140"/>
        <v>3.6653712184752321</v>
      </c>
      <c r="BV192" s="4" t="s">
        <v>59</v>
      </c>
      <c r="BW192" s="4" t="s">
        <v>59</v>
      </c>
      <c r="BX192">
        <f t="shared" si="141"/>
        <v>100</v>
      </c>
      <c r="BY192">
        <f t="shared" si="142"/>
        <v>100</v>
      </c>
      <c r="BZ192" t="s">
        <v>59</v>
      </c>
      <c r="CA192" t="s">
        <v>59</v>
      </c>
    </row>
    <row r="193" spans="1:79" x14ac:dyDescent="0.35">
      <c r="A193" s="5">
        <v>40422</v>
      </c>
      <c r="B193" s="18">
        <f>+'[1]Senda Inflación Total'!F677</f>
        <v>2.2799999999999998</v>
      </c>
      <c r="C193" s="4">
        <f>+'[1]Senda Inflación Total'!D677</f>
        <v>72.900000000000006</v>
      </c>
      <c r="D193" s="10">
        <f>('[2]Sep-10'!$D$938/1000)</f>
        <v>103013.17135999998</v>
      </c>
      <c r="E193" s="10">
        <f>'[2]Sep-10'!$D$939/1000</f>
        <v>2675.5381999999881</v>
      </c>
      <c r="F193" s="10">
        <f>'[2]Sep-10'!$D$950/1000</f>
        <v>43433.754829999998</v>
      </c>
      <c r="G193" s="10">
        <f>'[2]Sep-10'!$D$951/1000</f>
        <v>2290.5759400000052</v>
      </c>
      <c r="H193" s="10">
        <f>'[2]Sep-10'!$D$964/1000</f>
        <v>12428.51497</v>
      </c>
      <c r="I193" s="10">
        <f>'[2]Sep-10'!$D$965/1000</f>
        <v>448.00565999999998</v>
      </c>
      <c r="J193" s="10">
        <f>'[2]Sep-10'!$D$976/1000</f>
        <v>4045.7119199999997</v>
      </c>
      <c r="K193" s="10">
        <f>'[2]Sep-10'!$D$977/1000</f>
        <v>215.71779000000001</v>
      </c>
      <c r="L193" s="71">
        <f>+H193+(Titularizaciones!C105/1000)</f>
        <v>17318.41501643556</v>
      </c>
      <c r="M193" s="71">
        <f>+I193+((Titularizaciones!C105/1000)*Titularizaciones!M105)</f>
        <v>649.09847376314997</v>
      </c>
      <c r="N193" s="3">
        <f t="shared" si="143"/>
        <v>162921.15307999996</v>
      </c>
      <c r="O193" s="3">
        <f t="shared" si="144"/>
        <v>5629.8375899999928</v>
      </c>
      <c r="P193" s="74">
        <f t="shared" si="145"/>
        <v>167811.05312643555</v>
      </c>
      <c r="Q193" s="74">
        <f t="shared" si="146"/>
        <v>5830.9304037631427</v>
      </c>
      <c r="R193" s="74">
        <f t="shared" si="147"/>
        <v>163765.34120643552</v>
      </c>
      <c r="S193" s="74">
        <f t="shared" si="148"/>
        <v>5615.2126137631431</v>
      </c>
      <c r="T193" s="3">
        <v>2080.3560299999999</v>
      </c>
      <c r="U193" s="3">
        <v>551.66510681</v>
      </c>
      <c r="V193" s="4">
        <f t="shared" si="155"/>
        <v>10.408439924744229</v>
      </c>
      <c r="W193" s="4">
        <f t="shared" si="156"/>
        <v>-13.734201235377341</v>
      </c>
      <c r="X193" s="4">
        <f t="shared" si="157"/>
        <v>13.223278777978379</v>
      </c>
      <c r="Y193" s="4">
        <f t="shared" si="158"/>
        <v>-20.365075831385028</v>
      </c>
      <c r="Z193" s="4">
        <f t="shared" si="159"/>
        <v>22.622708515498616</v>
      </c>
      <c r="AA193" s="4">
        <f t="shared" si="160"/>
        <v>-4.1185485546529605</v>
      </c>
      <c r="AB193" s="4">
        <f t="shared" si="191"/>
        <v>9.5893693256155217</v>
      </c>
      <c r="AC193" s="4">
        <f t="shared" si="192"/>
        <v>-6.2665812344922784</v>
      </c>
      <c r="AD193" s="4">
        <f t="shared" si="161"/>
        <v>15.877282213209341</v>
      </c>
      <c r="AE193" s="4">
        <f t="shared" si="162"/>
        <v>-19.408706408826419</v>
      </c>
      <c r="AF193" s="4">
        <f t="shared" si="163"/>
        <v>11.980745958411745</v>
      </c>
      <c r="AG193" s="4">
        <f t="shared" si="164"/>
        <v>-15.660901038593153</v>
      </c>
      <c r="AH193" s="4">
        <f t="shared" si="165"/>
        <v>11.650561542350843</v>
      </c>
      <c r="AI193" s="4">
        <f t="shared" si="166"/>
        <v>-16.8602770597481</v>
      </c>
      <c r="AJ193" s="4">
        <f t="shared" si="167"/>
        <v>11.702463743806149</v>
      </c>
      <c r="AK193" s="4">
        <f t="shared" si="168"/>
        <v>-17.219695057734342</v>
      </c>
      <c r="AL193" s="4">
        <f t="shared" ref="AL193:AM193" si="221">+T193/T181*100-100</f>
        <v>23.631298786485956</v>
      </c>
      <c r="AM193" s="4">
        <f t="shared" si="221"/>
        <v>-41.830321538211123</v>
      </c>
      <c r="AN193" s="4">
        <f t="shared" si="117"/>
        <v>7.9472427891515736</v>
      </c>
      <c r="AO193" s="4">
        <f t="shared" si="118"/>
        <v>-15.657216694737315</v>
      </c>
      <c r="AP193" s="4">
        <f t="shared" si="119"/>
        <v>10.699333963608112</v>
      </c>
      <c r="AQ193" s="4">
        <f t="shared" si="120"/>
        <v>-22.140277504287269</v>
      </c>
      <c r="AR193" s="4">
        <f t="shared" si="121"/>
        <v>19.889233980737814</v>
      </c>
      <c r="AS193" s="4">
        <f t="shared" si="122"/>
        <v>-6.2559137217960057</v>
      </c>
      <c r="AT193" s="4">
        <f t="shared" si="123"/>
        <v>7.146430705529454</v>
      </c>
      <c r="AU193" s="4">
        <f t="shared" si="124"/>
        <v>-8.3560629981347887</v>
      </c>
      <c r="AV193" s="4">
        <f t="shared" si="125"/>
        <v>13.294175022691974</v>
      </c>
      <c r="AW193" s="4">
        <f t="shared" si="126"/>
        <v>-21.205227228027397</v>
      </c>
      <c r="AX193" s="4">
        <f t="shared" si="149"/>
        <v>9.48449937271387</v>
      </c>
      <c r="AY193" s="4">
        <f t="shared" si="150"/>
        <v>-17.540966991193926</v>
      </c>
      <c r="AZ193" s="4">
        <f t="shared" si="151"/>
        <v>9.161675344496345</v>
      </c>
      <c r="BA193" s="4">
        <f t="shared" si="152"/>
        <v>-18.713606824157296</v>
      </c>
      <c r="BB193" s="4">
        <f t="shared" si="169"/>
        <v>9.2124205551487677</v>
      </c>
      <c r="BC193" s="4">
        <f t="shared" si="170"/>
        <v>-19.065012766654604</v>
      </c>
      <c r="BD193" s="4">
        <f t="shared" si="174"/>
        <v>20.875341011425448</v>
      </c>
      <c r="BE193" s="4">
        <f t="shared" si="175"/>
        <v>-43.127025360003046</v>
      </c>
      <c r="BF193" s="4">
        <f t="shared" si="127"/>
        <v>2.5972777700919316</v>
      </c>
      <c r="BG193" s="4">
        <f t="shared" si="128"/>
        <v>5.2737230501146728</v>
      </c>
      <c r="BH193" s="4">
        <f t="shared" si="129"/>
        <v>3.6046596160635271</v>
      </c>
      <c r="BI193" s="4">
        <f t="shared" si="154"/>
        <v>5.332010639057069</v>
      </c>
      <c r="BJ193" s="4">
        <f t="shared" si="130"/>
        <v>3.7480247074985851</v>
      </c>
      <c r="BK193" s="4">
        <f t="shared" si="131"/>
        <v>3.4555596271992663</v>
      </c>
      <c r="BL193" s="4">
        <f t="shared" si="132"/>
        <v>3.4746998455279865</v>
      </c>
      <c r="BM193" s="4">
        <f t="shared" si="153"/>
        <v>3.428816239380498</v>
      </c>
      <c r="BN193" s="4">
        <f t="shared" si="133"/>
        <v>63.228849914545428</v>
      </c>
      <c r="BO193" s="4">
        <f t="shared" si="134"/>
        <v>47.524251938500264</v>
      </c>
      <c r="BP193" s="4">
        <f t="shared" si="135"/>
        <v>26.659371118416104</v>
      </c>
      <c r="BQ193" s="4">
        <f t="shared" si="136"/>
        <v>40.68635912461567</v>
      </c>
      <c r="BR193" s="4">
        <f t="shared" si="137"/>
        <v>7.6285459162550655</v>
      </c>
      <c r="BS193" s="4">
        <f t="shared" si="138"/>
        <v>7.9577013162115131</v>
      </c>
      <c r="BT193" s="4">
        <f t="shared" si="139"/>
        <v>2.4832330507834142</v>
      </c>
      <c r="BU193" s="4">
        <f t="shared" si="140"/>
        <v>3.8316876206725583</v>
      </c>
      <c r="BV193" s="4" t="s">
        <v>59</v>
      </c>
      <c r="BW193" s="4" t="s">
        <v>59</v>
      </c>
      <c r="BX193">
        <f t="shared" si="141"/>
        <v>100</v>
      </c>
      <c r="BY193">
        <f t="shared" si="142"/>
        <v>100</v>
      </c>
      <c r="BZ193" t="s">
        <v>59</v>
      </c>
      <c r="CA193" t="s">
        <v>59</v>
      </c>
    </row>
    <row r="194" spans="1:79" x14ac:dyDescent="0.35">
      <c r="A194" s="5">
        <v>40452</v>
      </c>
      <c r="B194" s="18">
        <f>+'[1]Senda Inflación Total'!F678</f>
        <v>2.33</v>
      </c>
      <c r="C194" s="4">
        <f>+'[1]Senda Inflación Total'!D678</f>
        <v>72.84</v>
      </c>
      <c r="D194" s="10">
        <f>('[2]Oct-10'!$D$938/1000)</f>
        <v>104923.11553999997</v>
      </c>
      <c r="E194" s="10">
        <f>'[2]Oct-10'!$D$939/1000</f>
        <v>2698.7237299999892</v>
      </c>
      <c r="F194" s="10">
        <f>'[2]Oct-10'!$D$950/1000</f>
        <v>44167.981439999996</v>
      </c>
      <c r="G194" s="10">
        <f>'[2]Oct-10'!$D$951/1000</f>
        <v>2323.83709</v>
      </c>
      <c r="H194" s="10">
        <f>'[2]Oct-10'!$D$964/1000</f>
        <v>12493.480150000001</v>
      </c>
      <c r="I194" s="10">
        <f>'[2]Oct-10'!$D$965/1000</f>
        <v>445.21187000000106</v>
      </c>
      <c r="J194" s="10">
        <f>'[2]Oct-10'!$D$976/1000</f>
        <v>4136.1929799999998</v>
      </c>
      <c r="K194" s="10">
        <f>'[2]Oct-10'!$D$977/1000</f>
        <v>211.97314</v>
      </c>
      <c r="L194" s="71">
        <f>+H194+(Titularizaciones!C106/1000)</f>
        <v>17536.14488538646</v>
      </c>
      <c r="M194" s="71">
        <f>+I194+((Titularizaciones!C106/1000)*Titularizaciones!M106)</f>
        <v>647.78496711837113</v>
      </c>
      <c r="N194" s="3">
        <f t="shared" si="143"/>
        <v>165720.77010999995</v>
      </c>
      <c r="O194" s="3">
        <f t="shared" si="144"/>
        <v>5679.7458299999907</v>
      </c>
      <c r="P194" s="74">
        <f t="shared" si="145"/>
        <v>170763.43484538642</v>
      </c>
      <c r="Q194" s="74">
        <f t="shared" si="146"/>
        <v>5882.3189271183601</v>
      </c>
      <c r="R194" s="74">
        <f t="shared" si="147"/>
        <v>166627.24186538643</v>
      </c>
      <c r="S194" s="74">
        <f t="shared" si="148"/>
        <v>5670.3457871183609</v>
      </c>
      <c r="T194" s="3">
        <v>2107.36976</v>
      </c>
      <c r="U194" s="3">
        <v>641.5439924399999</v>
      </c>
      <c r="V194" s="4">
        <f t="shared" si="155"/>
        <v>12.27201126058857</v>
      </c>
      <c r="W194" s="4">
        <f t="shared" si="156"/>
        <v>-13.852570071708982</v>
      </c>
      <c r="X194" s="4">
        <f t="shared" si="157"/>
        <v>14.377821217946504</v>
      </c>
      <c r="Y194" s="4">
        <f t="shared" si="158"/>
        <v>-20.079669990913686</v>
      </c>
      <c r="Z194" s="4">
        <f t="shared" si="159"/>
        <v>19.715951249866265</v>
      </c>
      <c r="AA194" s="4">
        <f t="shared" si="160"/>
        <v>-6.5700215409953557</v>
      </c>
      <c r="AB194" s="4">
        <f t="shared" si="191"/>
        <v>9.8468968233504768</v>
      </c>
      <c r="AC194" s="4">
        <f t="shared" si="192"/>
        <v>-10.506859230772321</v>
      </c>
      <c r="AD194" s="4">
        <f t="shared" si="161"/>
        <v>15.779396513983812</v>
      </c>
      <c r="AE194" s="4">
        <f t="shared" si="162"/>
        <v>-20.876379887283122</v>
      </c>
      <c r="AF194" s="4">
        <f t="shared" si="163"/>
        <v>13.296616074734487</v>
      </c>
      <c r="AG194" s="4">
        <f t="shared" si="164"/>
        <v>-15.902356809992796</v>
      </c>
      <c r="AH194" s="4">
        <f t="shared" si="165"/>
        <v>13.101975731795562</v>
      </c>
      <c r="AI194" s="4">
        <f t="shared" si="166"/>
        <v>-17.102941835545522</v>
      </c>
      <c r="AJ194" s="4">
        <f t="shared" si="167"/>
        <v>13.185232257221998</v>
      </c>
      <c r="AK194" s="4">
        <f t="shared" si="168"/>
        <v>-17.330719838712767</v>
      </c>
      <c r="AL194" s="4">
        <f t="shared" ref="AL194:AM194" si="222">+T194/T182*100-100</f>
        <v>22.480062384476597</v>
      </c>
      <c r="AM194" s="4">
        <f t="shared" si="222"/>
        <v>-33.304724725830269</v>
      </c>
      <c r="AN194" s="4">
        <f t="shared" si="117"/>
        <v>9.7156369203445365</v>
      </c>
      <c r="AO194" s="4">
        <f t="shared" si="118"/>
        <v>-15.814101506605098</v>
      </c>
      <c r="AP194" s="4">
        <f t="shared" si="119"/>
        <v>11.77349869827664</v>
      </c>
      <c r="AQ194" s="4">
        <f t="shared" si="120"/>
        <v>-21.899413652803375</v>
      </c>
      <c r="AR194" s="4">
        <f t="shared" si="121"/>
        <v>16.990082331541359</v>
      </c>
      <c r="AS194" s="4">
        <f t="shared" si="122"/>
        <v>-8.6973727557855653</v>
      </c>
      <c r="AT194" s="4">
        <f t="shared" si="123"/>
        <v>7.3457410567286701</v>
      </c>
      <c r="AU194" s="4">
        <f t="shared" si="124"/>
        <v>-12.544570732700407</v>
      </c>
      <c r="AV194" s="4">
        <f t="shared" si="125"/>
        <v>13.143160865810415</v>
      </c>
      <c r="AW194" s="4">
        <f t="shared" si="126"/>
        <v>-22.677982886038436</v>
      </c>
      <c r="AX194" s="4">
        <f t="shared" si="149"/>
        <v>10.716912024562177</v>
      </c>
      <c r="AY194" s="4">
        <f t="shared" si="150"/>
        <v>-17.817215684542958</v>
      </c>
      <c r="AZ194" s="4">
        <f t="shared" si="151"/>
        <v>10.526703539329191</v>
      </c>
      <c r="BA194" s="4">
        <f t="shared" si="152"/>
        <v>-18.990464023791205</v>
      </c>
      <c r="BB194" s="4">
        <f t="shared" si="169"/>
        <v>10.608064357687866</v>
      </c>
      <c r="BC194" s="4">
        <f t="shared" si="170"/>
        <v>-19.213055642248392</v>
      </c>
      <c r="BD194" s="4">
        <f t="shared" si="174"/>
        <v>19.691256116951621</v>
      </c>
      <c r="BE194" s="4">
        <f t="shared" si="175"/>
        <v>-34.823340883250538</v>
      </c>
      <c r="BF194" s="4">
        <f t="shared" si="127"/>
        <v>2.5720964499678352</v>
      </c>
      <c r="BG194" s="4">
        <f t="shared" si="128"/>
        <v>5.261361317036453</v>
      </c>
      <c r="BH194" s="4">
        <f t="shared" si="129"/>
        <v>3.563553666829983</v>
      </c>
      <c r="BI194" s="4">
        <f t="shared" si="154"/>
        <v>5.124836801014057</v>
      </c>
      <c r="BJ194" s="4">
        <f t="shared" si="130"/>
        <v>3.6939987172334274</v>
      </c>
      <c r="BK194" s="4">
        <f t="shared" si="131"/>
        <v>3.4272987183380601</v>
      </c>
      <c r="BL194" s="4">
        <f t="shared" si="132"/>
        <v>3.4447180875954864</v>
      </c>
      <c r="BM194" s="4">
        <f t="shared" si="153"/>
        <v>3.4030124508087805</v>
      </c>
      <c r="BN194" s="4">
        <f t="shared" si="133"/>
        <v>63.313195726978265</v>
      </c>
      <c r="BO194" s="4">
        <f t="shared" si="134"/>
        <v>47.514867932039024</v>
      </c>
      <c r="BP194" s="4">
        <f t="shared" si="135"/>
        <v>26.65204935427391</v>
      </c>
      <c r="BQ194" s="4">
        <f t="shared" si="136"/>
        <v>40.914455673802642</v>
      </c>
      <c r="BR194" s="4">
        <f t="shared" si="137"/>
        <v>7.5388740600874842</v>
      </c>
      <c r="BS194" s="4">
        <f t="shared" si="138"/>
        <v>7.8385879108960372</v>
      </c>
      <c r="BT194" s="4">
        <f t="shared" si="139"/>
        <v>2.4958808586603429</v>
      </c>
      <c r="BU194" s="4">
        <f t="shared" si="140"/>
        <v>3.7320884832622934</v>
      </c>
      <c r="BV194" s="4" t="s">
        <v>59</v>
      </c>
      <c r="BW194" s="4" t="s">
        <v>59</v>
      </c>
      <c r="BX194">
        <f t="shared" si="141"/>
        <v>100</v>
      </c>
      <c r="BY194">
        <f t="shared" si="142"/>
        <v>100</v>
      </c>
      <c r="BZ194" t="s">
        <v>59</v>
      </c>
      <c r="CA194" t="s">
        <v>59</v>
      </c>
    </row>
    <row r="195" spans="1:79" x14ac:dyDescent="0.35">
      <c r="A195" s="5">
        <v>40483</v>
      </c>
      <c r="B195" s="18">
        <f>+'[1]Senda Inflación Total'!F679</f>
        <v>2.59</v>
      </c>
      <c r="C195" s="4">
        <f>+'[1]Senda Inflación Total'!D679</f>
        <v>72.98</v>
      </c>
      <c r="D195" s="10">
        <f>('[2]Nov-10'!$D$938/1000)</f>
        <v>108974.69469000002</v>
      </c>
      <c r="E195" s="10">
        <f>'[2]Nov-10'!$D$939/1000</f>
        <v>2648.6178200000077</v>
      </c>
      <c r="F195" s="10">
        <f>'[2]Nov-10'!$D$950/1000</f>
        <v>45125.927300000003</v>
      </c>
      <c r="G195" s="10">
        <f>'[2]Nov-10'!$D$951/1000</f>
        <v>2272.32656000001</v>
      </c>
      <c r="H195" s="10">
        <f>'[2]Nov-10'!$D$964/1000</f>
        <v>12905.920900000003</v>
      </c>
      <c r="I195" s="10">
        <f>'[2]Nov-10'!$D$965/1000</f>
        <v>450.22389000000061</v>
      </c>
      <c r="J195" s="10">
        <f>'[2]Nov-10'!$D$976/1000</f>
        <v>4206.8043899999993</v>
      </c>
      <c r="K195" s="10">
        <f>'[2]Nov-10'!$D$977/1000</f>
        <v>207.89914999999999</v>
      </c>
      <c r="L195" s="71">
        <f>+H195+(Titularizaciones!C107/1000)</f>
        <v>17749.672965003963</v>
      </c>
      <c r="M195" s="71">
        <f>+I195+((Titularizaciones!C107/1000)*Titularizaciones!M107)</f>
        <v>647.77387336626066</v>
      </c>
      <c r="N195" s="3">
        <f t="shared" si="143"/>
        <v>171213.34728000002</v>
      </c>
      <c r="O195" s="3">
        <f t="shared" si="144"/>
        <v>5579.0674200000176</v>
      </c>
      <c r="P195" s="74">
        <f t="shared" si="145"/>
        <v>176057.09934500398</v>
      </c>
      <c r="Q195" s="74">
        <f t="shared" si="146"/>
        <v>5776.6174033662783</v>
      </c>
      <c r="R195" s="74">
        <f t="shared" si="147"/>
        <v>171850.29495500398</v>
      </c>
      <c r="S195" s="74">
        <f t="shared" si="148"/>
        <v>5568.7182533662781</v>
      </c>
      <c r="T195" s="3">
        <v>2137.55377</v>
      </c>
      <c r="U195" s="3">
        <v>461.38640207000003</v>
      </c>
      <c r="V195" s="4">
        <f t="shared" si="155"/>
        <v>16.833912952707777</v>
      </c>
      <c r="W195" s="4">
        <f t="shared" si="156"/>
        <v>-18.316897662228243</v>
      </c>
      <c r="X195" s="4">
        <f t="shared" si="157"/>
        <v>14.836771360717435</v>
      </c>
      <c r="Y195" s="4">
        <f t="shared" si="158"/>
        <v>-22.395765895812403</v>
      </c>
      <c r="Z195" s="4">
        <f t="shared" si="159"/>
        <v>20.446746196555949</v>
      </c>
      <c r="AA195" s="4">
        <f t="shared" si="160"/>
        <v>-6.8303568915719381</v>
      </c>
      <c r="AB195" s="4">
        <f t="shared" si="191"/>
        <v>11.027786429655876</v>
      </c>
      <c r="AC195" s="4">
        <f t="shared" si="192"/>
        <v>-11.343910700480038</v>
      </c>
      <c r="AD195" s="4">
        <f t="shared" si="161"/>
        <v>15.795180241416233</v>
      </c>
      <c r="AE195" s="4">
        <f t="shared" si="162"/>
        <v>-21.385392665532606</v>
      </c>
      <c r="AF195" s="4">
        <f t="shared" si="163"/>
        <v>16.413939910952706</v>
      </c>
      <c r="AG195" s="4">
        <f t="shared" si="164"/>
        <v>-19.007554108545847</v>
      </c>
      <c r="AH195" s="4">
        <f t="shared" si="165"/>
        <v>16.066536509618274</v>
      </c>
      <c r="AI195" s="4">
        <f t="shared" si="166"/>
        <v>-20.092565755129783</v>
      </c>
      <c r="AJ195" s="4">
        <f t="shared" si="167"/>
        <v>16.195623639406918</v>
      </c>
      <c r="AK195" s="4">
        <f t="shared" si="168"/>
        <v>-20.385871343404389</v>
      </c>
      <c r="AL195" s="4">
        <f t="shared" ref="AL195:AM195" si="223">+T195/T183*100-100</f>
        <v>21.953558081136109</v>
      </c>
      <c r="AM195" s="4">
        <f t="shared" si="223"/>
        <v>-52.613518894528376</v>
      </c>
      <c r="AN195" s="4">
        <f t="shared" si="117"/>
        <v>13.884309340781527</v>
      </c>
      <c r="AO195" s="4">
        <f t="shared" si="118"/>
        <v>-20.379079503097998</v>
      </c>
      <c r="AP195" s="4">
        <f t="shared" si="119"/>
        <v>11.937587835770969</v>
      </c>
      <c r="AQ195" s="4">
        <f t="shared" si="120"/>
        <v>-24.354972117957303</v>
      </c>
      <c r="AR195" s="4">
        <f t="shared" si="121"/>
        <v>17.40593254367478</v>
      </c>
      <c r="AS195" s="4">
        <f t="shared" si="122"/>
        <v>-9.1825293806140422</v>
      </c>
      <c r="AT195" s="4">
        <f t="shared" si="123"/>
        <v>8.2247650157480052</v>
      </c>
      <c r="AU195" s="4">
        <f t="shared" si="124"/>
        <v>-13.582133444273367</v>
      </c>
      <c r="AV195" s="4">
        <f t="shared" si="125"/>
        <v>12.871800605727884</v>
      </c>
      <c r="AW195" s="4">
        <f t="shared" si="126"/>
        <v>-23.370106896902826</v>
      </c>
      <c r="AX195" s="4">
        <f t="shared" si="149"/>
        <v>13.474938991083633</v>
      </c>
      <c r="AY195" s="4">
        <f t="shared" si="150"/>
        <v>-21.052299550195769</v>
      </c>
      <c r="AZ195" s="4">
        <f t="shared" si="151"/>
        <v>13.13630617956747</v>
      </c>
      <c r="BA195" s="4">
        <f t="shared" si="152"/>
        <v>-22.109918856740222</v>
      </c>
      <c r="BB195" s="4">
        <f t="shared" si="169"/>
        <v>13.262134359495974</v>
      </c>
      <c r="BC195" s="4">
        <f t="shared" si="170"/>
        <v>-22.395819615366406</v>
      </c>
      <c r="BD195" s="4">
        <f t="shared" si="174"/>
        <v>18.87470326653289</v>
      </c>
      <c r="BE195" s="4">
        <f t="shared" si="175"/>
        <v>-53.809843936571184</v>
      </c>
      <c r="BF195" s="4">
        <f t="shared" si="127"/>
        <v>2.4304888649007208</v>
      </c>
      <c r="BG195" s="4">
        <f t="shared" si="128"/>
        <v>5.0355232478513745</v>
      </c>
      <c r="BH195" s="4">
        <f t="shared" si="129"/>
        <v>3.4885065040186363</v>
      </c>
      <c r="BI195" s="4">
        <f t="shared" si="154"/>
        <v>4.9419733062511142</v>
      </c>
      <c r="BJ195" s="4">
        <f t="shared" si="130"/>
        <v>3.6494975126777836</v>
      </c>
      <c r="BK195" s="4">
        <f t="shared" si="131"/>
        <v>3.2585470167089752</v>
      </c>
      <c r="BL195" s="4">
        <f t="shared" si="132"/>
        <v>3.2811044966987315</v>
      </c>
      <c r="BM195" s="4">
        <f t="shared" si="153"/>
        <v>3.2404473060836763</v>
      </c>
      <c r="BN195" s="4">
        <f t="shared" si="133"/>
        <v>63.648480928174521</v>
      </c>
      <c r="BO195" s="4">
        <f t="shared" si="134"/>
        <v>47.474203493314285</v>
      </c>
      <c r="BP195" s="4">
        <f t="shared" si="135"/>
        <v>26.356547557125708</v>
      </c>
      <c r="BQ195" s="4">
        <f t="shared" si="136"/>
        <v>40.729505290688941</v>
      </c>
      <c r="BR195" s="4">
        <f t="shared" si="137"/>
        <v>7.5379175193005441</v>
      </c>
      <c r="BS195" s="4">
        <f t="shared" si="138"/>
        <v>8.0698772053914194</v>
      </c>
      <c r="BT195" s="4">
        <f t="shared" si="139"/>
        <v>2.4570539953992299</v>
      </c>
      <c r="BU195" s="4">
        <f t="shared" si="140"/>
        <v>3.726414010605366</v>
      </c>
      <c r="BV195" s="4" t="s">
        <v>59</v>
      </c>
      <c r="BW195" s="4" t="s">
        <v>59</v>
      </c>
      <c r="BX195">
        <f t="shared" si="141"/>
        <v>100</v>
      </c>
      <c r="BY195">
        <f t="shared" si="142"/>
        <v>100</v>
      </c>
      <c r="BZ195" t="s">
        <v>59</v>
      </c>
      <c r="CA195" t="s">
        <v>59</v>
      </c>
    </row>
    <row r="196" spans="1:79" x14ac:dyDescent="0.35">
      <c r="A196" s="5">
        <v>40513</v>
      </c>
      <c r="B196" s="18">
        <f>+'[1]Senda Inflación Total'!F680</f>
        <v>3.17</v>
      </c>
      <c r="C196" s="4">
        <f>+'[1]Senda Inflación Total'!D680</f>
        <v>73.45</v>
      </c>
      <c r="D196" s="10">
        <f>('[2]Dic-10'!$D$938/1000)</f>
        <v>111762.74016</v>
      </c>
      <c r="E196" s="10">
        <f>'[2]Dic-10'!$D$939/1000</f>
        <v>2290.1678400000001</v>
      </c>
      <c r="F196" s="10">
        <f>'[2]Dic-10'!$D$950/1000</f>
        <v>46008.219710000005</v>
      </c>
      <c r="G196" s="10">
        <f>'[2]Dic-10'!$D$951/1000</f>
        <v>2022.0182500000001</v>
      </c>
      <c r="H196" s="10">
        <f>'[2]Dic-10'!$D$964/1000</f>
        <v>10743.53894</v>
      </c>
      <c r="I196" s="10">
        <f>'[2]Dic-10'!$D$965/1000</f>
        <v>423.19528999999909</v>
      </c>
      <c r="J196" s="10">
        <f>'[2]Dic-10'!$D$976/1000</f>
        <v>4255.39642</v>
      </c>
      <c r="K196" s="10">
        <f>'[2]Dic-10'!$D$977/1000</f>
        <v>186.67023999999998</v>
      </c>
      <c r="L196" s="71">
        <f>+H196+(Titularizaciones!C108/1000)</f>
        <v>18004.156975240687</v>
      </c>
      <c r="M196" s="71">
        <f>+I196+((Titularizaciones!C108/1000)*Titularizaciones!M108)</f>
        <v>618.53599291731916</v>
      </c>
      <c r="N196" s="3">
        <f t="shared" si="143"/>
        <v>172769.89523000002</v>
      </c>
      <c r="O196" s="3">
        <f t="shared" si="144"/>
        <v>4922.0516199999993</v>
      </c>
      <c r="P196" s="74">
        <f t="shared" si="145"/>
        <v>180030.5132652407</v>
      </c>
      <c r="Q196" s="74">
        <f t="shared" si="146"/>
        <v>5117.3923229173197</v>
      </c>
      <c r="R196" s="74">
        <f t="shared" si="147"/>
        <v>175775.1168452407</v>
      </c>
      <c r="S196" s="74">
        <f t="shared" si="148"/>
        <v>4930.7220829173193</v>
      </c>
      <c r="T196" s="3">
        <v>2189.1888899999999</v>
      </c>
      <c r="U196" s="3">
        <v>446.24170105999997</v>
      </c>
      <c r="V196" s="4">
        <f t="shared" si="155"/>
        <v>19.03119819580283</v>
      </c>
      <c r="W196" s="4">
        <f t="shared" si="156"/>
        <v>-21.017958244716837</v>
      </c>
      <c r="X196" s="4">
        <f t="shared" si="157"/>
        <v>16.504877393587904</v>
      </c>
      <c r="Y196" s="4">
        <f t="shared" si="158"/>
        <v>-21.736842352774417</v>
      </c>
      <c r="Z196" s="4">
        <f t="shared" si="159"/>
        <v>-6.8114446225735037E-2</v>
      </c>
      <c r="AA196" s="4">
        <f t="shared" si="160"/>
        <v>-5.0677963006806408</v>
      </c>
      <c r="AB196" s="4">
        <f t="shared" si="191"/>
        <v>11.932495994228944</v>
      </c>
      <c r="AC196" s="4">
        <f t="shared" si="192"/>
        <v>-14.538072857309444</v>
      </c>
      <c r="AD196" s="4">
        <f t="shared" si="161"/>
        <v>16.168386832958603</v>
      </c>
      <c r="AE196" s="4">
        <f t="shared" si="162"/>
        <v>-21.002667945117835</v>
      </c>
      <c r="AF196" s="4">
        <f t="shared" si="163"/>
        <v>16.786406559168142</v>
      </c>
      <c r="AG196" s="4">
        <f t="shared" si="164"/>
        <v>-19.933208989924097</v>
      </c>
      <c r="AH196" s="4">
        <f t="shared" si="165"/>
        <v>17.910441996469146</v>
      </c>
      <c r="AI196" s="4">
        <f t="shared" si="166"/>
        <v>-21.084265535714593</v>
      </c>
      <c r="AJ196" s="4">
        <f t="shared" si="167"/>
        <v>18.063090508608767</v>
      </c>
      <c r="AK196" s="4">
        <f t="shared" si="168"/>
        <v>-21.31245032189328</v>
      </c>
      <c r="AL196" s="4">
        <f t="shared" ref="AL196:AM196" si="224">+T196/T184*100-100</f>
        <v>22.335141021359206</v>
      </c>
      <c r="AM196" s="4">
        <f t="shared" si="224"/>
        <v>-54.97129848454319</v>
      </c>
      <c r="AN196" s="4">
        <f t="shared" ref="AN196:AN259" si="225">+(1+V196/100)/(1+$B196/100)*100-100</f>
        <v>15.373847238347224</v>
      </c>
      <c r="AO196" s="4">
        <f t="shared" ref="AO196:AO259" si="226">+(1+W196/100)/(1+$B196/100)*100-100</f>
        <v>-23.444759372605262</v>
      </c>
      <c r="AP196" s="4">
        <f t="shared" ref="AP196:AP259" si="227">+(1+X196/100)/(1+$B196/100)*100-100</f>
        <v>12.925150134329641</v>
      </c>
      <c r="AQ196" s="4">
        <f t="shared" ref="AQ196:AQ259" si="228">+(1+Y196/100)/(1+$B196/100)*100-100</f>
        <v>-24.141555057453161</v>
      </c>
      <c r="AR196" s="4">
        <f t="shared" ref="AR196:AR259" si="229">+(1+Z196/100)/(1+$B196/100)*100-100</f>
        <v>-3.1386201863194003</v>
      </c>
      <c r="AS196" s="4">
        <f t="shared" ref="AS196:AS259" si="230">+(1+AA196/100)/(1+$B196/100)*100-100</f>
        <v>-7.9846818849284062</v>
      </c>
      <c r="AT196" s="4">
        <f t="shared" ref="AT196:AT259" si="231">+(1+AB196/100)/(1+$B196/100)*100-100</f>
        <v>8.4932596629145394</v>
      </c>
      <c r="AU196" s="4">
        <f t="shared" ref="AU196:AU259" si="232">+(1+AC196/100)/(1+$B196/100)*100-100</f>
        <v>-17.163974854424197</v>
      </c>
      <c r="AV196" s="4">
        <f t="shared" ref="AV196:AV259" si="233">+(1+AD196/100)/(1+$B196/100)*100-100</f>
        <v>12.59899857803488</v>
      </c>
      <c r="AW196" s="4">
        <f t="shared" ref="AW196:AW259" si="234">+(1+AE196/100)/(1+$B196/100)*100-100</f>
        <v>-23.429938882541279</v>
      </c>
      <c r="AX196" s="4">
        <f t="shared" si="149"/>
        <v>13.198029038643156</v>
      </c>
      <c r="AY196" s="4">
        <f t="shared" si="150"/>
        <v>-22.39334010848512</v>
      </c>
      <c r="AZ196" s="4">
        <f t="shared" si="151"/>
        <v>14.287527378568512</v>
      </c>
      <c r="BA196" s="4">
        <f t="shared" si="152"/>
        <v>-23.509029306692454</v>
      </c>
      <c r="BB196" s="4">
        <f t="shared" si="169"/>
        <v>14.435485614625151</v>
      </c>
      <c r="BC196" s="4">
        <f t="shared" si="170"/>
        <v>-23.730202890271684</v>
      </c>
      <c r="BD196" s="4">
        <f t="shared" si="174"/>
        <v>18.576273162120003</v>
      </c>
      <c r="BE196" s="4">
        <f t="shared" si="175"/>
        <v>-56.354849747545984</v>
      </c>
      <c r="BF196" s="4">
        <f t="shared" ref="BF196:BF259" si="235">+(E196/D196)*100</f>
        <v>2.0491335813003388</v>
      </c>
      <c r="BG196" s="4">
        <f t="shared" ref="BG196:BG259" si="236">+(G196/F196)*100</f>
        <v>4.3949065248454051</v>
      </c>
      <c r="BH196" s="4">
        <f t="shared" ref="BH196:BH259" si="237">+(I196/H196)*100</f>
        <v>3.9390678654718876</v>
      </c>
      <c r="BI196" s="4">
        <f t="shared" si="154"/>
        <v>4.3866709837576066</v>
      </c>
      <c r="BJ196" s="4">
        <f t="shared" ref="BJ196:BJ259" si="238">+(M196/L196)*100</f>
        <v>3.4355176627704909</v>
      </c>
      <c r="BK196" s="4">
        <f t="shared" ref="BK196:BK259" si="239">+(O196/N196)*100</f>
        <v>2.8489058313356708</v>
      </c>
      <c r="BL196" s="4">
        <f t="shared" ref="BL196:BL259" si="240">+(Q196/P196)*100</f>
        <v>2.8425138772880216</v>
      </c>
      <c r="BM196" s="4">
        <f t="shared" si="153"/>
        <v>2.8051308805321518</v>
      </c>
      <c r="BN196" s="4">
        <f t="shared" ref="BN196:BN259" si="241">+(D196/$N196)*100</f>
        <v>64.688781579230451</v>
      </c>
      <c r="BO196" s="4">
        <f t="shared" ref="BO196:BO259" si="242">+(E196/$O196)*100</f>
        <v>46.528724540276158</v>
      </c>
      <c r="BP196" s="4">
        <f t="shared" ref="BP196:BP259" si="243">+(F196/$N196)*100</f>
        <v>26.62976651618127</v>
      </c>
      <c r="BQ196" s="4">
        <f t="shared" ref="BQ196:BQ259" si="244">+(G196/$O196)*100</f>
        <v>41.080801383387367</v>
      </c>
      <c r="BR196" s="4">
        <f t="shared" ref="BR196:BR259" si="245">+(H196/$N196)*100</f>
        <v>6.2184091306518754</v>
      </c>
      <c r="BS196" s="4">
        <f t="shared" ref="BS196:BS259" si="246">+(I196/$O196)*100</f>
        <v>8.5979449764486446</v>
      </c>
      <c r="BT196" s="4">
        <f t="shared" ref="BT196:BT259" si="247">+(J196/$N196)*100</f>
        <v>2.4630427739363974</v>
      </c>
      <c r="BU196" s="4">
        <f t="shared" ref="BU196:BU259" si="248">+(K196/$O196)*100</f>
        <v>3.7925290998878229</v>
      </c>
      <c r="BV196" s="4" t="s">
        <v>59</v>
      </c>
      <c r="BW196" s="4" t="s">
        <v>59</v>
      </c>
      <c r="BX196">
        <f t="shared" ref="BX196:BX259" si="249">+(N196/$N196)*100</f>
        <v>100</v>
      </c>
      <c r="BY196">
        <f t="shared" ref="BY196:BY259" si="250">+(O196/$O196)*100</f>
        <v>100</v>
      </c>
      <c r="BZ196" t="s">
        <v>59</v>
      </c>
      <c r="CA196" t="s">
        <v>59</v>
      </c>
    </row>
    <row r="197" spans="1:79" x14ac:dyDescent="0.35">
      <c r="A197" s="5">
        <v>40544</v>
      </c>
      <c r="B197" s="18">
        <f>+'[1]Senda Inflación Total'!F681</f>
        <v>3.4</v>
      </c>
      <c r="C197" s="4">
        <f>+'[1]Senda Inflación Total'!D681</f>
        <v>74.12</v>
      </c>
      <c r="D197" s="10">
        <f>('[2]Ene-11'!$D$938/1000)</f>
        <v>111277.19021000002</v>
      </c>
      <c r="E197" s="10">
        <f>'[2]Ene-11'!$D$939/1000</f>
        <v>2529.610950000003</v>
      </c>
      <c r="F197" s="10">
        <f>'[2]Ene-11'!$D$950/1000</f>
        <v>46514.884410000006</v>
      </c>
      <c r="G197" s="10">
        <f>'[2]Ene-11'!$D$951/1000</f>
        <v>2110.3261899999975</v>
      </c>
      <c r="H197" s="10">
        <f>'[2]Ene-11'!$D$964/1000</f>
        <v>11108.7006</v>
      </c>
      <c r="I197" s="10">
        <f>'[2]Ene-11'!$D$965/1000</f>
        <v>432.01491000000016</v>
      </c>
      <c r="J197" s="10">
        <f>'[2]Ene-11'!$D$976/1000</f>
        <v>4280.5378799999999</v>
      </c>
      <c r="K197" s="10">
        <f>'[2]Ene-11'!$D$977/1000</f>
        <v>198.09711000000033</v>
      </c>
      <c r="L197" s="71">
        <f>+H197+(Titularizaciones!C109/1000)</f>
        <v>18197.095955963479</v>
      </c>
      <c r="M197" s="71">
        <f>+I197+((Titularizaciones!C109/1000)*Titularizaciones!M109)</f>
        <v>628.9955762724303</v>
      </c>
      <c r="N197" s="3">
        <f t="shared" ref="N197:N260" si="251">+D197+F197+H197+J197</f>
        <v>173181.31310000003</v>
      </c>
      <c r="O197" s="3">
        <f t="shared" ref="O197:O260" si="252">+E197+G197+I197+K197</f>
        <v>5270.0491600000005</v>
      </c>
      <c r="P197" s="74">
        <f t="shared" ref="P197:P260" si="253">+L197+J197+F197+D197</f>
        <v>180269.7084559635</v>
      </c>
      <c r="Q197" s="74">
        <f t="shared" ref="Q197:Q260" si="254">+M197+K197+G197+E197</f>
        <v>5467.0298262724309</v>
      </c>
      <c r="R197" s="74">
        <f t="shared" ref="R197:R260" si="255">+D197+F197+L197</f>
        <v>175989.17057596351</v>
      </c>
      <c r="S197" s="74">
        <f t="shared" ref="S197:S260" si="256">+E197+G197+M197</f>
        <v>5268.9327162724303</v>
      </c>
      <c r="T197" s="3">
        <v>2209.7557999999999</v>
      </c>
      <c r="U197" s="3">
        <v>461.38640207000003</v>
      </c>
      <c r="V197" s="4">
        <f t="shared" si="155"/>
        <v>19.15180205031794</v>
      </c>
      <c r="W197" s="4">
        <f t="shared" si="156"/>
        <v>-18.986430670190359</v>
      </c>
      <c r="X197" s="4">
        <f t="shared" si="157"/>
        <v>17.321454494145925</v>
      </c>
      <c r="Y197" s="4">
        <f t="shared" si="158"/>
        <v>-21.537873761214669</v>
      </c>
      <c r="Z197" s="4">
        <f t="shared" si="159"/>
        <v>1.1816264902178659</v>
      </c>
      <c r="AA197" s="4">
        <f t="shared" si="160"/>
        <v>-6.0056856329841963</v>
      </c>
      <c r="AB197" s="4">
        <f t="shared" si="191"/>
        <v>12.428861959875022</v>
      </c>
      <c r="AC197" s="4">
        <f t="shared" si="192"/>
        <v>-12.264475841907583</v>
      </c>
      <c r="AD197" s="4">
        <f t="shared" si="161"/>
        <v>16.372332057079461</v>
      </c>
      <c r="AE197" s="4">
        <f t="shared" si="162"/>
        <v>-21.643625030081381</v>
      </c>
      <c r="AF197" s="4">
        <f t="shared" si="163"/>
        <v>17.153091559954063</v>
      </c>
      <c r="AG197" s="4">
        <f t="shared" si="164"/>
        <v>-18.890772120541826</v>
      </c>
      <c r="AH197" s="4">
        <f t="shared" si="165"/>
        <v>18.222992901735154</v>
      </c>
      <c r="AI197" s="4">
        <f t="shared" si="166"/>
        <v>-20.079563649107158</v>
      </c>
      <c r="AJ197" s="4">
        <f t="shared" si="167"/>
        <v>18.371370920756419</v>
      </c>
      <c r="AK197" s="4">
        <f t="shared" si="168"/>
        <v>-20.346323030987591</v>
      </c>
      <c r="AL197" s="4">
        <f t="shared" ref="AL197:AM197" si="257">+T197/T185*100-100</f>
        <v>21.7844021460254</v>
      </c>
      <c r="AM197" s="4">
        <f t="shared" si="257"/>
        <v>-53.785093051257022</v>
      </c>
      <c r="AN197" s="4">
        <f t="shared" si="225"/>
        <v>15.233851112493184</v>
      </c>
      <c r="AO197" s="4">
        <f t="shared" si="226"/>
        <v>-21.650319797089324</v>
      </c>
      <c r="AP197" s="4">
        <f t="shared" si="227"/>
        <v>13.463689065905143</v>
      </c>
      <c r="AQ197" s="4">
        <f t="shared" si="228"/>
        <v>-24.117866306784009</v>
      </c>
      <c r="AR197" s="4">
        <f t="shared" si="229"/>
        <v>-2.1454289262883321</v>
      </c>
      <c r="AS197" s="4">
        <f t="shared" si="230"/>
        <v>-9.0964077688435196</v>
      </c>
      <c r="AT197" s="4">
        <f t="shared" si="231"/>
        <v>8.7319748161267086</v>
      </c>
      <c r="AU197" s="4">
        <f t="shared" si="232"/>
        <v>-15.149396365481223</v>
      </c>
      <c r="AV197" s="4">
        <f t="shared" si="233"/>
        <v>12.545775683829262</v>
      </c>
      <c r="AW197" s="4">
        <f t="shared" si="234"/>
        <v>-24.220140261200555</v>
      </c>
      <c r="AX197" s="4">
        <f t="shared" ref="AX197:AX260" si="258">+(1+AF197/100)/(1+$B197/100)*100-100</f>
        <v>13.300862243669314</v>
      </c>
      <c r="AY197" s="4">
        <f t="shared" ref="AY197:AY260" si="259">+(1+AG197/100)/(1+$B197/100)*100-100</f>
        <v>-21.557806692980492</v>
      </c>
      <c r="AZ197" s="4">
        <f t="shared" ref="AZ197:AZ260" si="260">+(1+AH197/100)/(1+$B197/100)*100-100</f>
        <v>14.335583077113284</v>
      </c>
      <c r="BA197" s="4">
        <f t="shared" ref="BA197:BA260" si="261">+(1+AI197/100)/(1+$B197/100)*100-100</f>
        <v>-22.707508364707124</v>
      </c>
      <c r="BB197" s="4">
        <f t="shared" si="169"/>
        <v>14.479082128391127</v>
      </c>
      <c r="BC197" s="4">
        <f t="shared" si="170"/>
        <v>-22.965496161496702</v>
      </c>
      <c r="BD197" s="4">
        <f t="shared" si="174"/>
        <v>17.779886021301166</v>
      </c>
      <c r="BE197" s="4">
        <f t="shared" si="175"/>
        <v>-55.304732157888807</v>
      </c>
      <c r="BF197" s="4">
        <f t="shared" si="235"/>
        <v>2.2732519982093127</v>
      </c>
      <c r="BG197" s="4">
        <f t="shared" si="236"/>
        <v>4.5368836594299022</v>
      </c>
      <c r="BH197" s="4">
        <f t="shared" si="237"/>
        <v>3.8889778881969344</v>
      </c>
      <c r="BI197" s="4">
        <f t="shared" si="154"/>
        <v>4.6278555535175014</v>
      </c>
      <c r="BJ197" s="4">
        <f t="shared" si="238"/>
        <v>3.456571190230485</v>
      </c>
      <c r="BK197" s="4">
        <f t="shared" si="239"/>
        <v>3.0430818808706674</v>
      </c>
      <c r="BL197" s="4">
        <f t="shared" si="240"/>
        <v>3.0326946624024322</v>
      </c>
      <c r="BM197" s="4">
        <f t="shared" ref="BM197:BM260" si="262">+(S197/R197)*100</f>
        <v>2.9938959874796169</v>
      </c>
      <c r="BN197" s="4">
        <f t="shared" si="241"/>
        <v>64.254732925916358</v>
      </c>
      <c r="BO197" s="4">
        <f t="shared" si="242"/>
        <v>47.999760025009003</v>
      </c>
      <c r="BP197" s="4">
        <f t="shared" si="243"/>
        <v>26.859066707238171</v>
      </c>
      <c r="BQ197" s="4">
        <f t="shared" si="244"/>
        <v>40.043766688506508</v>
      </c>
      <c r="BR197" s="4">
        <f t="shared" si="245"/>
        <v>6.4144914951565868</v>
      </c>
      <c r="BS197" s="4">
        <f t="shared" si="246"/>
        <v>8.1975499067261097</v>
      </c>
      <c r="BT197" s="4">
        <f t="shared" si="247"/>
        <v>2.4717088716888815</v>
      </c>
      <c r="BU197" s="4">
        <f t="shared" si="248"/>
        <v>3.7589233797583841</v>
      </c>
      <c r="BV197" s="4" t="s">
        <v>59</v>
      </c>
      <c r="BW197" s="4" t="s">
        <v>59</v>
      </c>
      <c r="BX197">
        <f t="shared" si="249"/>
        <v>100</v>
      </c>
      <c r="BY197">
        <f t="shared" si="250"/>
        <v>100</v>
      </c>
      <c r="BZ197" t="s">
        <v>59</v>
      </c>
      <c r="CA197" t="s">
        <v>59</v>
      </c>
    </row>
    <row r="198" spans="1:79" x14ac:dyDescent="0.35">
      <c r="A198" s="5">
        <v>40575</v>
      </c>
      <c r="B198" s="18">
        <f>+'[1]Senda Inflación Total'!F682</f>
        <v>3.17</v>
      </c>
      <c r="C198" s="4">
        <f>+'[1]Senda Inflación Total'!D682</f>
        <v>74.569999999999993</v>
      </c>
      <c r="D198" s="10">
        <f>('[2]Feb-11'!$D$938/1000)</f>
        <v>113595.30873</v>
      </c>
      <c r="E198" s="10">
        <f>'[2]Feb-11'!$D$939/1000</f>
        <v>2540.8616799999922</v>
      </c>
      <c r="F198" s="10">
        <f>'[2]Feb-11'!$D$950/1000</f>
        <v>47210.067379999986</v>
      </c>
      <c r="G198" s="10">
        <f>'[2]Feb-11'!$D$951/1000</f>
        <v>2245.1859900000022</v>
      </c>
      <c r="H198" s="10">
        <f>'[2]Feb-11'!$D$964/1000</f>
        <v>11496.80488</v>
      </c>
      <c r="I198" s="10">
        <f>'[2]Feb-11'!$D$965/1000</f>
        <v>426.85978999999725</v>
      </c>
      <c r="J198" s="10">
        <f>'[2]Feb-11'!$D$976/1000</f>
        <v>4872.4487800000006</v>
      </c>
      <c r="K198" s="10">
        <f>'[2]Feb-11'!$D$977/1000</f>
        <v>229.94756000000052</v>
      </c>
      <c r="L198" s="71">
        <f>+H198+(Titularizaciones!C110/1000)</f>
        <v>18413.032021852319</v>
      </c>
      <c r="M198" s="71">
        <f>+I198+((Titularizaciones!C110/1000)*Titularizaciones!M110)</f>
        <v>622.67950455611731</v>
      </c>
      <c r="N198" s="3">
        <f t="shared" si="251"/>
        <v>177174.62977</v>
      </c>
      <c r="O198" s="3">
        <f t="shared" si="252"/>
        <v>5442.8550199999918</v>
      </c>
      <c r="P198" s="74">
        <f t="shared" si="253"/>
        <v>184090.85691185232</v>
      </c>
      <c r="Q198" s="74">
        <f t="shared" si="254"/>
        <v>5638.6747345561125</v>
      </c>
      <c r="R198" s="74">
        <f t="shared" si="255"/>
        <v>179218.40813185231</v>
      </c>
      <c r="S198" s="74">
        <f t="shared" si="256"/>
        <v>5408.727174556112</v>
      </c>
      <c r="T198" s="3">
        <v>2252.8616999999999</v>
      </c>
      <c r="U198" s="3">
        <v>472.75855531999997</v>
      </c>
      <c r="V198" s="4">
        <f t="shared" si="155"/>
        <v>20.705312963016212</v>
      </c>
      <c r="W198" s="4">
        <f t="shared" si="156"/>
        <v>-20.644043653499139</v>
      </c>
      <c r="X198" s="4">
        <f t="shared" si="157"/>
        <v>18.337230234676454</v>
      </c>
      <c r="Y198" s="4">
        <f t="shared" si="158"/>
        <v>-19.218607566565851</v>
      </c>
      <c r="Z198" s="4">
        <f t="shared" si="159"/>
        <v>3.8171038221265263</v>
      </c>
      <c r="AA198" s="4">
        <f t="shared" si="160"/>
        <v>-6.8519577355669838</v>
      </c>
      <c r="AB198" s="4">
        <f t="shared" si="191"/>
        <v>27.374187467334153</v>
      </c>
      <c r="AC198" s="4">
        <f t="shared" si="192"/>
        <v>-3.2989801014561237</v>
      </c>
      <c r="AD198" s="4">
        <f t="shared" si="161"/>
        <v>16.378084234152965</v>
      </c>
      <c r="AE198" s="4">
        <f t="shared" si="162"/>
        <v>-21.844899510131256</v>
      </c>
      <c r="AF198" s="4">
        <f t="shared" si="163"/>
        <v>18.986181921840966</v>
      </c>
      <c r="AG198" s="4">
        <f t="shared" si="164"/>
        <v>-18.486469587129832</v>
      </c>
      <c r="AH198" s="4">
        <f t="shared" si="165"/>
        <v>19.810901845130786</v>
      </c>
      <c r="AI198" s="4">
        <f t="shared" si="166"/>
        <v>-19.62781808725525</v>
      </c>
      <c r="AJ198" s="4">
        <f t="shared" si="167"/>
        <v>19.617798611005583</v>
      </c>
      <c r="AK198" s="4">
        <f t="shared" si="168"/>
        <v>-20.200689426250889</v>
      </c>
      <c r="AL198" s="4">
        <f t="shared" ref="AL198:AM198" si="263">+T198/T186*100-100</f>
        <v>21.499243204163321</v>
      </c>
      <c r="AM198" s="4">
        <f t="shared" si="263"/>
        <v>-53.546038808305347</v>
      </c>
      <c r="AN198" s="4">
        <f t="shared" si="225"/>
        <v>16.996523178265193</v>
      </c>
      <c r="AO198" s="4">
        <f t="shared" si="226"/>
        <v>-23.082333675970872</v>
      </c>
      <c r="AP198" s="4">
        <f t="shared" si="227"/>
        <v>14.701202127242865</v>
      </c>
      <c r="AQ198" s="4">
        <f t="shared" si="228"/>
        <v>-21.700695518625423</v>
      </c>
      <c r="AR198" s="4">
        <f t="shared" si="229"/>
        <v>0.62722091899438226</v>
      </c>
      <c r="AS198" s="4">
        <f t="shared" si="230"/>
        <v>-9.7140232001230942</v>
      </c>
      <c r="AT198" s="4">
        <f t="shared" si="231"/>
        <v>23.460489936351792</v>
      </c>
      <c r="AU198" s="4">
        <f t="shared" si="232"/>
        <v>-6.2702143078958414</v>
      </c>
      <c r="AV198" s="4">
        <f t="shared" si="233"/>
        <v>12.802252819766366</v>
      </c>
      <c r="AW198" s="4">
        <f t="shared" si="234"/>
        <v>-24.246292052080307</v>
      </c>
      <c r="AX198" s="4">
        <f t="shared" si="258"/>
        <v>15.330214133799515</v>
      </c>
      <c r="AY198" s="4">
        <f t="shared" si="259"/>
        <v>-20.991053200668645</v>
      </c>
      <c r="AZ198" s="4">
        <f t="shared" si="260"/>
        <v>16.129593724077523</v>
      </c>
      <c r="BA198" s="4">
        <f t="shared" si="261"/>
        <v>-22.097332642488368</v>
      </c>
      <c r="BB198" s="4">
        <f t="shared" si="169"/>
        <v>15.942423777266242</v>
      </c>
      <c r="BC198" s="4">
        <f t="shared" si="170"/>
        <v>-22.652601944606857</v>
      </c>
      <c r="BD198" s="4">
        <f t="shared" si="174"/>
        <v>17.766059129750218</v>
      </c>
      <c r="BE198" s="4">
        <f t="shared" si="175"/>
        <v>-54.973382580503397</v>
      </c>
      <c r="BF198" s="4">
        <f t="shared" si="235"/>
        <v>2.2367663844633423</v>
      </c>
      <c r="BG198" s="4">
        <f t="shared" si="236"/>
        <v>4.7557356186937998</v>
      </c>
      <c r="BH198" s="4">
        <f t="shared" si="237"/>
        <v>3.7128558278184611</v>
      </c>
      <c r="BI198" s="4">
        <f t="shared" si="154"/>
        <v>4.7193427859902615</v>
      </c>
      <c r="BJ198" s="4">
        <f t="shared" si="238"/>
        <v>3.3817325892722625</v>
      </c>
      <c r="BK198" s="4">
        <f t="shared" si="239"/>
        <v>3.0720284428225741</v>
      </c>
      <c r="BL198" s="4">
        <f t="shared" si="240"/>
        <v>3.0629846746034013</v>
      </c>
      <c r="BM198" s="4">
        <f t="shared" si="262"/>
        <v>3.0179529161853011</v>
      </c>
      <c r="BN198" s="4">
        <f t="shared" si="241"/>
        <v>64.114884211957573</v>
      </c>
      <c r="BO198" s="4">
        <f t="shared" si="242"/>
        <v>46.682516265149317</v>
      </c>
      <c r="BP198" s="4">
        <f t="shared" si="243"/>
        <v>26.646065207691382</v>
      </c>
      <c r="BQ198" s="4">
        <f t="shared" si="244"/>
        <v>41.250152387854818</v>
      </c>
      <c r="BR198" s="4">
        <f t="shared" si="245"/>
        <v>6.4889679153977209</v>
      </c>
      <c r="BS198" s="4">
        <f t="shared" si="246"/>
        <v>7.8425713790186151</v>
      </c>
      <c r="BT198" s="4">
        <f t="shared" si="247"/>
        <v>2.7500826649533234</v>
      </c>
      <c r="BU198" s="4">
        <f t="shared" si="248"/>
        <v>4.2247599679772634</v>
      </c>
      <c r="BV198" s="4" t="s">
        <v>59</v>
      </c>
      <c r="BW198" s="4" t="s">
        <v>59</v>
      </c>
      <c r="BX198">
        <f t="shared" si="249"/>
        <v>100</v>
      </c>
      <c r="BY198">
        <f t="shared" si="250"/>
        <v>100</v>
      </c>
      <c r="BZ198" t="s">
        <v>59</v>
      </c>
      <c r="CA198" t="s">
        <v>59</v>
      </c>
    </row>
    <row r="199" spans="1:79" x14ac:dyDescent="0.35">
      <c r="A199" s="5">
        <v>40603</v>
      </c>
      <c r="B199" s="18">
        <f>+'[1]Senda Inflación Total'!F683</f>
        <v>3.19</v>
      </c>
      <c r="C199" s="4">
        <f>+'[1]Senda Inflación Total'!D683</f>
        <v>74.77</v>
      </c>
      <c r="D199" s="10">
        <f>('[2]Mar-11'!$D$938/1000)</f>
        <v>115412.99441</v>
      </c>
      <c r="E199" s="10">
        <f>'[2]Mar-11'!$D$939/1000</f>
        <v>2592.969680000007</v>
      </c>
      <c r="F199" s="10">
        <f>'[2]Mar-11'!$D$950/1000</f>
        <v>48011.491700000013</v>
      </c>
      <c r="G199" s="10">
        <f>'[2]Mar-11'!$D$951/1000</f>
        <v>2224.6443900000004</v>
      </c>
      <c r="H199" s="10">
        <f>'[2]Mar-11'!$D$964/1000</f>
        <v>11948.230589999997</v>
      </c>
      <c r="I199" s="10">
        <f>'[2]Mar-11'!$D$965/1000</f>
        <v>415.35141999999991</v>
      </c>
      <c r="J199" s="10">
        <f>'[2]Mar-11'!$D$976/1000</f>
        <v>4958.2449499999984</v>
      </c>
      <c r="K199" s="10">
        <f>'[2]Mar-11'!$D$977/1000</f>
        <v>230.4052899999991</v>
      </c>
      <c r="L199" s="71">
        <f>+H199+(Titularizaciones!C111/1000)</f>
        <v>18680.021320143962</v>
      </c>
      <c r="M199" s="71">
        <f>+I199+((Titularizaciones!C111/1000)*Titularizaciones!M111)</f>
        <v>607.41238533169985</v>
      </c>
      <c r="N199" s="3">
        <f t="shared" si="251"/>
        <v>180330.96164999998</v>
      </c>
      <c r="O199" s="3">
        <f t="shared" si="252"/>
        <v>5463.3707800000057</v>
      </c>
      <c r="P199" s="74">
        <f t="shared" si="253"/>
        <v>187062.75238014397</v>
      </c>
      <c r="Q199" s="74">
        <f t="shared" si="254"/>
        <v>5655.4317453317062</v>
      </c>
      <c r="R199" s="74">
        <f t="shared" si="255"/>
        <v>182104.50743014395</v>
      </c>
      <c r="S199" s="74">
        <f t="shared" si="256"/>
        <v>5425.0264553317065</v>
      </c>
      <c r="T199" s="3">
        <v>2298.1455900000001</v>
      </c>
      <c r="U199" s="3">
        <v>491.29963341000001</v>
      </c>
      <c r="V199" s="4">
        <f t="shared" si="155"/>
        <v>22.269133408730156</v>
      </c>
      <c r="W199" s="4">
        <f t="shared" si="156"/>
        <v>-20.533807472653038</v>
      </c>
      <c r="X199" s="4">
        <f t="shared" si="157"/>
        <v>19.785142867886748</v>
      </c>
      <c r="Y199" s="4">
        <f t="shared" si="158"/>
        <v>-17.457771231390382</v>
      </c>
      <c r="Z199" s="4">
        <f t="shared" si="159"/>
        <v>4.7333210119489024</v>
      </c>
      <c r="AA199" s="4">
        <f t="shared" si="160"/>
        <v>-8.7056929317527789</v>
      </c>
      <c r="AB199" s="4">
        <f t="shared" si="191"/>
        <v>29.993262392468949</v>
      </c>
      <c r="AC199" s="4">
        <f t="shared" si="192"/>
        <v>-0.52835327994867498</v>
      </c>
      <c r="AD199" s="4">
        <f t="shared" si="161"/>
        <v>16.389019855202818</v>
      </c>
      <c r="AE199" s="4">
        <f t="shared" si="162"/>
        <v>-23.01552438684638</v>
      </c>
      <c r="AF199" s="4">
        <f t="shared" si="163"/>
        <v>20.464461813187015</v>
      </c>
      <c r="AG199" s="4">
        <f t="shared" si="164"/>
        <v>-17.778909658624812</v>
      </c>
      <c r="AH199" s="4">
        <f t="shared" si="165"/>
        <v>21.203459480173834</v>
      </c>
      <c r="AI199" s="4">
        <f t="shared" si="166"/>
        <v>-18.962449225775643</v>
      </c>
      <c r="AJ199" s="4">
        <f t="shared" si="167"/>
        <v>20.980727914457049</v>
      </c>
      <c r="AK199" s="4">
        <f t="shared" si="168"/>
        <v>-19.595290228956173</v>
      </c>
      <c r="AL199" s="4">
        <f t="shared" ref="AL199:AM199" si="264">+T199/T187*100-100</f>
        <v>21.500637338323799</v>
      </c>
      <c r="AM199" s="4">
        <f t="shared" si="264"/>
        <v>-52.959124276971785</v>
      </c>
      <c r="AN199" s="4">
        <f t="shared" si="225"/>
        <v>18.489323973960808</v>
      </c>
      <c r="AO199" s="4">
        <f t="shared" si="226"/>
        <v>-22.990413288742161</v>
      </c>
      <c r="AP199" s="4">
        <f t="shared" si="227"/>
        <v>16.08212313972939</v>
      </c>
      <c r="AQ199" s="4">
        <f t="shared" si="228"/>
        <v>-20.009469165026061</v>
      </c>
      <c r="AR199" s="4">
        <f t="shared" si="229"/>
        <v>1.4956110203981865</v>
      </c>
      <c r="AS199" s="4">
        <f t="shared" si="230"/>
        <v>-11.527951285737757</v>
      </c>
      <c r="AT199" s="4">
        <f t="shared" si="231"/>
        <v>25.974670406501545</v>
      </c>
      <c r="AU199" s="4">
        <f t="shared" si="232"/>
        <v>-3.6034046709455225</v>
      </c>
      <c r="AV199" s="4">
        <f t="shared" si="233"/>
        <v>12.790987358467703</v>
      </c>
      <c r="AW199" s="4">
        <f t="shared" si="234"/>
        <v>-25.395410782872744</v>
      </c>
      <c r="AX199" s="4">
        <f t="shared" si="258"/>
        <v>16.74044172224734</v>
      </c>
      <c r="AY199" s="4">
        <f t="shared" si="259"/>
        <v>-20.320679967656559</v>
      </c>
      <c r="AZ199" s="4">
        <f t="shared" si="260"/>
        <v>17.456594127506378</v>
      </c>
      <c r="BA199" s="4">
        <f t="shared" si="261"/>
        <v>-21.467631772241162</v>
      </c>
      <c r="BB199" s="4">
        <f t="shared" si="169"/>
        <v>17.240748051610666</v>
      </c>
      <c r="BC199" s="4">
        <f t="shared" si="170"/>
        <v>-22.080909224688611</v>
      </c>
      <c r="BD199" s="4">
        <f t="shared" si="174"/>
        <v>17.744585074448878</v>
      </c>
      <c r="BE199" s="4">
        <f t="shared" si="175"/>
        <v>-54.41333877020233</v>
      </c>
      <c r="BF199" s="4">
        <f t="shared" si="235"/>
        <v>2.2466878129758827</v>
      </c>
      <c r="BG199" s="4">
        <f t="shared" si="236"/>
        <v>4.6335664884163554</v>
      </c>
      <c r="BH199" s="4">
        <f t="shared" si="237"/>
        <v>3.476258822353377</v>
      </c>
      <c r="BI199" s="4">
        <f t="shared" si="154"/>
        <v>4.6469122103376348</v>
      </c>
      <c r="BJ199" s="4">
        <f t="shared" si="238"/>
        <v>3.2516685871053315</v>
      </c>
      <c r="BK199" s="4">
        <f t="shared" si="239"/>
        <v>3.029635471363886</v>
      </c>
      <c r="BL199" s="4">
        <f t="shared" si="240"/>
        <v>3.0232805159623051</v>
      </c>
      <c r="BM199" s="4">
        <f t="shared" si="262"/>
        <v>2.979073133273634</v>
      </c>
      <c r="BN199" s="4">
        <f t="shared" si="241"/>
        <v>64.000653772368992</v>
      </c>
      <c r="BO199" s="4">
        <f t="shared" si="242"/>
        <v>47.460986713407806</v>
      </c>
      <c r="BP199" s="4">
        <f t="shared" si="243"/>
        <v>26.624097859126579</v>
      </c>
      <c r="BQ199" s="4">
        <f t="shared" si="244"/>
        <v>40.719264343980662</v>
      </c>
      <c r="BR199" s="4">
        <f t="shared" si="245"/>
        <v>6.6257233259755077</v>
      </c>
      <c r="BS199" s="4">
        <f t="shared" si="246"/>
        <v>7.6024754080483525</v>
      </c>
      <c r="BT199" s="4">
        <f t="shared" si="247"/>
        <v>2.7495250425289344</v>
      </c>
      <c r="BU199" s="4">
        <f t="shared" si="248"/>
        <v>4.217273534563196</v>
      </c>
      <c r="BV199" s="4" t="s">
        <v>59</v>
      </c>
      <c r="BW199" s="4" t="s">
        <v>59</v>
      </c>
      <c r="BX199">
        <f t="shared" si="249"/>
        <v>100</v>
      </c>
      <c r="BY199">
        <f t="shared" si="250"/>
        <v>100</v>
      </c>
      <c r="BZ199" t="s">
        <v>59</v>
      </c>
      <c r="CA199" t="s">
        <v>59</v>
      </c>
    </row>
    <row r="200" spans="1:79" x14ac:dyDescent="0.35">
      <c r="A200" s="5">
        <v>40634</v>
      </c>
      <c r="B200" s="18">
        <f>+'[1]Senda Inflación Total'!F684</f>
        <v>2.84</v>
      </c>
      <c r="C200" s="4">
        <f>+'[1]Senda Inflación Total'!D684</f>
        <v>74.86</v>
      </c>
      <c r="D200" s="10">
        <f>('[2]Abr-11'!$D$938/1000)</f>
        <v>117129.04448999999</v>
      </c>
      <c r="E200" s="10">
        <f>'[2]Abr-11'!$D$939/1000</f>
        <v>2584.244949999988</v>
      </c>
      <c r="F200" s="10">
        <f>'[2]Abr-11'!$D$950/1000</f>
        <v>50058.363500000007</v>
      </c>
      <c r="G200" s="10">
        <f>'[2]Abr-11'!$D$951/1000</f>
        <v>2407.2752899999991</v>
      </c>
      <c r="H200" s="10">
        <f>'[2]Abr-11'!$D$964/1000</f>
        <v>12814.073970000001</v>
      </c>
      <c r="I200" s="10">
        <f>'[2]Abr-11'!$D$965/1000</f>
        <v>421.92746000000091</v>
      </c>
      <c r="J200" s="10">
        <f>'[2]Abr-11'!$D$976/1000</f>
        <v>5041.2017299999998</v>
      </c>
      <c r="K200" s="10">
        <f>'[2]Abr-11'!$D$977/1000</f>
        <v>243.84800999999979</v>
      </c>
      <c r="L200" s="71">
        <f>+H200+(Titularizaciones!C112/1000)</f>
        <v>19395.255646931291</v>
      </c>
      <c r="M200" s="71">
        <f>+I200+((Titularizaciones!C112/1000)*Titularizaciones!M112)</f>
        <v>615.34176323789097</v>
      </c>
      <c r="N200" s="3">
        <f t="shared" si="251"/>
        <v>185042.68368999998</v>
      </c>
      <c r="O200" s="3">
        <f t="shared" si="252"/>
        <v>5657.2957099999876</v>
      </c>
      <c r="P200" s="74">
        <f t="shared" si="253"/>
        <v>191623.86536693131</v>
      </c>
      <c r="Q200" s="74">
        <f t="shared" si="254"/>
        <v>5850.7100132378782</v>
      </c>
      <c r="R200" s="74">
        <f t="shared" si="255"/>
        <v>186582.66363693128</v>
      </c>
      <c r="S200" s="74">
        <f t="shared" si="256"/>
        <v>5606.8620032378785</v>
      </c>
      <c r="T200" s="3">
        <v>2354.6131</v>
      </c>
      <c r="U200" s="3">
        <v>507.52296084999995</v>
      </c>
      <c r="V200" s="4">
        <f t="shared" si="155"/>
        <v>23.148341008856633</v>
      </c>
      <c r="W200" s="4">
        <f t="shared" si="156"/>
        <v>-22.778988488203851</v>
      </c>
      <c r="X200" s="4">
        <f t="shared" si="157"/>
        <v>24.015861800430557</v>
      </c>
      <c r="Y200" s="4">
        <f t="shared" si="158"/>
        <v>-10.070643927061113</v>
      </c>
      <c r="Z200" s="4">
        <f t="shared" si="159"/>
        <v>13.944140780458028</v>
      </c>
      <c r="AA200" s="4">
        <f t="shared" si="160"/>
        <v>-9.5851619771015351</v>
      </c>
      <c r="AB200" s="4">
        <f t="shared" si="191"/>
        <v>31.439504059512586</v>
      </c>
      <c r="AC200" s="4">
        <f t="shared" si="192"/>
        <v>4.0608027303455287</v>
      </c>
      <c r="AD200" s="4">
        <f t="shared" si="161"/>
        <v>19.931029674765853</v>
      </c>
      <c r="AE200" s="4">
        <f t="shared" si="162"/>
        <v>-10.134069471185654</v>
      </c>
      <c r="AF200" s="4">
        <f t="shared" si="163"/>
        <v>22.904627649470811</v>
      </c>
      <c r="AG200" s="4">
        <f t="shared" si="164"/>
        <v>-15.869109467833226</v>
      </c>
      <c r="AH200" s="4">
        <f t="shared" si="165"/>
        <v>23.243440094938194</v>
      </c>
      <c r="AI200" s="4">
        <f t="shared" si="166"/>
        <v>-15.725857705770068</v>
      </c>
      <c r="AJ200" s="4">
        <f t="shared" si="167"/>
        <v>23.03615171650253</v>
      </c>
      <c r="AK200" s="4">
        <f t="shared" si="168"/>
        <v>-16.41705550086273</v>
      </c>
      <c r="AL200" s="4">
        <f t="shared" ref="AL200:AM200" si="265">+T200/T188*100-100</f>
        <v>22.46667651692853</v>
      </c>
      <c r="AM200" s="4">
        <f t="shared" si="265"/>
        <v>-52.846787116080321</v>
      </c>
      <c r="AN200" s="4">
        <f t="shared" si="225"/>
        <v>19.747511677223486</v>
      </c>
      <c r="AO200" s="4">
        <f t="shared" si="226"/>
        <v>-24.911501836059756</v>
      </c>
      <c r="AP200" s="4">
        <f t="shared" si="227"/>
        <v>20.59107526296242</v>
      </c>
      <c r="AQ200" s="4">
        <f t="shared" si="228"/>
        <v>-12.55410728030057</v>
      </c>
      <c r="AR200" s="4">
        <f t="shared" si="229"/>
        <v>10.79749200744655</v>
      </c>
      <c r="AS200" s="4">
        <f t="shared" si="230"/>
        <v>-12.082032260892191</v>
      </c>
      <c r="AT200" s="4">
        <f t="shared" si="231"/>
        <v>27.809708342583235</v>
      </c>
      <c r="AU200" s="4">
        <f t="shared" si="232"/>
        <v>1.1870893916234166</v>
      </c>
      <c r="AV200" s="4">
        <f t="shared" si="233"/>
        <v>16.619048691915467</v>
      </c>
      <c r="AW200" s="4">
        <f t="shared" si="234"/>
        <v>-12.615781282755407</v>
      </c>
      <c r="AX200" s="4">
        <f t="shared" si="258"/>
        <v>19.510528636202665</v>
      </c>
      <c r="AY200" s="4">
        <f t="shared" si="259"/>
        <v>-18.192444056625064</v>
      </c>
      <c r="AZ200" s="4">
        <f t="shared" si="260"/>
        <v>19.839984534167826</v>
      </c>
      <c r="BA200" s="4">
        <f t="shared" si="261"/>
        <v>-18.053148294214367</v>
      </c>
      <c r="BB200" s="4">
        <f t="shared" si="169"/>
        <v>19.63842057225061</v>
      </c>
      <c r="BC200" s="4">
        <f t="shared" si="170"/>
        <v>-18.725258168866915</v>
      </c>
      <c r="BD200" s="4">
        <f t="shared" si="174"/>
        <v>19.084671836764429</v>
      </c>
      <c r="BE200" s="4">
        <f t="shared" si="175"/>
        <v>-54.148956744535511</v>
      </c>
      <c r="BF200" s="4">
        <f t="shared" si="235"/>
        <v>2.2063229161069615</v>
      </c>
      <c r="BG200" s="4">
        <f t="shared" si="236"/>
        <v>4.8089372518140721</v>
      </c>
      <c r="BH200" s="4">
        <f t="shared" si="237"/>
        <v>3.2926878757513593</v>
      </c>
      <c r="BI200" s="4">
        <f t="shared" si="154"/>
        <v>4.8371008156422217</v>
      </c>
      <c r="BJ200" s="4">
        <f t="shared" si="238"/>
        <v>3.1726406418120612</v>
      </c>
      <c r="BK200" s="4">
        <f t="shared" si="239"/>
        <v>3.0572922945051935</v>
      </c>
      <c r="BL200" s="4">
        <f t="shared" si="240"/>
        <v>3.0532261741170053</v>
      </c>
      <c r="BM200" s="4">
        <f t="shared" si="262"/>
        <v>3.0050283847100587</v>
      </c>
      <c r="BN200" s="4">
        <f t="shared" si="241"/>
        <v>63.298392648814485</v>
      </c>
      <c r="BO200" s="4">
        <f t="shared" si="242"/>
        <v>45.6798633564798</v>
      </c>
      <c r="BP200" s="4">
        <f t="shared" si="243"/>
        <v>27.052333278878642</v>
      </c>
      <c r="BQ200" s="4">
        <f t="shared" si="244"/>
        <v>42.551696312159088</v>
      </c>
      <c r="BR200" s="4">
        <f t="shared" si="245"/>
        <v>6.924928732371435</v>
      </c>
      <c r="BS200" s="4">
        <f t="shared" si="246"/>
        <v>7.4581121728212043</v>
      </c>
      <c r="BT200" s="4">
        <f t="shared" si="247"/>
        <v>2.7243453399354451</v>
      </c>
      <c r="BU200" s="4">
        <f t="shared" si="248"/>
        <v>4.3103281585399094</v>
      </c>
      <c r="BV200" s="4" t="s">
        <v>59</v>
      </c>
      <c r="BW200" s="4" t="s">
        <v>59</v>
      </c>
      <c r="BX200">
        <f t="shared" si="249"/>
        <v>100</v>
      </c>
      <c r="BY200">
        <f t="shared" si="250"/>
        <v>100</v>
      </c>
      <c r="BZ200" t="s">
        <v>59</v>
      </c>
      <c r="CA200" t="s">
        <v>59</v>
      </c>
    </row>
    <row r="201" spans="1:79" x14ac:dyDescent="0.35">
      <c r="A201" s="5">
        <v>40664</v>
      </c>
      <c r="B201" s="18">
        <f>+'[1]Senda Inflación Total'!F685</f>
        <v>3.02</v>
      </c>
      <c r="C201" s="4">
        <f>+'[1]Senda Inflación Total'!D685</f>
        <v>75.069999999999993</v>
      </c>
      <c r="D201" s="10">
        <f>('[2]May-11'!$D$938/1000)</f>
        <v>119595.86643999998</v>
      </c>
      <c r="E201" s="10">
        <f>'[2]May-11'!$D$939/1000</f>
        <v>2423.625329999998</v>
      </c>
      <c r="F201" s="10">
        <f>'[2]May-11'!$D$950/1000</f>
        <v>51548.965630000013</v>
      </c>
      <c r="G201" s="10">
        <f>'[2]May-11'!$D$951/1000</f>
        <v>2345.5116700000017</v>
      </c>
      <c r="H201" s="10">
        <f>'[2]May-11'!$D$964/1000</f>
        <v>13290.156440000001</v>
      </c>
      <c r="I201" s="10">
        <f>'[2]May-11'!$D$965/1000</f>
        <v>417.75975000000187</v>
      </c>
      <c r="J201" s="10">
        <f>'[2]May-11'!$D$976/1000</f>
        <v>5134.8793800000003</v>
      </c>
      <c r="K201" s="10">
        <f>'[2]May-11'!$D$977/1000</f>
        <v>243.19853000000026</v>
      </c>
      <c r="L201" s="71">
        <f>+H201+(Titularizaciones!C113/1000)</f>
        <v>19694.301130588075</v>
      </c>
      <c r="M201" s="71">
        <f>+I201+((Titularizaciones!C113/1000)*Titularizaciones!M113)</f>
        <v>606.5538574824019</v>
      </c>
      <c r="N201" s="3">
        <f t="shared" si="251"/>
        <v>189569.86788999999</v>
      </c>
      <c r="O201" s="3">
        <f t="shared" si="252"/>
        <v>5430.0952800000023</v>
      </c>
      <c r="P201" s="74">
        <f t="shared" si="253"/>
        <v>195974.01258058808</v>
      </c>
      <c r="Q201" s="74">
        <f t="shared" si="254"/>
        <v>5618.8893874824016</v>
      </c>
      <c r="R201" s="74">
        <f t="shared" si="255"/>
        <v>190839.13320058808</v>
      </c>
      <c r="S201" s="74">
        <f t="shared" si="256"/>
        <v>5375.690857482402</v>
      </c>
      <c r="T201" s="3">
        <v>2899.70471</v>
      </c>
      <c r="U201" s="3">
        <v>531.35526769000001</v>
      </c>
      <c r="V201" s="4">
        <f t="shared" si="155"/>
        <v>24.175262259804839</v>
      </c>
      <c r="W201" s="4">
        <f t="shared" si="156"/>
        <v>-24.093791094227441</v>
      </c>
      <c r="X201" s="4">
        <f t="shared" si="157"/>
        <v>26.052281733442783</v>
      </c>
      <c r="Y201" s="4">
        <f t="shared" si="158"/>
        <v>-10.409480760380021</v>
      </c>
      <c r="Z201" s="4">
        <f t="shared" si="159"/>
        <v>14.617226573535746</v>
      </c>
      <c r="AA201" s="4">
        <f t="shared" si="160"/>
        <v>-9.9036259800861615</v>
      </c>
      <c r="AB201" s="4">
        <f t="shared" si="191"/>
        <v>33.327807434499448</v>
      </c>
      <c r="AC201" s="4">
        <f t="shared" si="192"/>
        <v>6.8920752276866608</v>
      </c>
      <c r="AD201" s="4">
        <f t="shared" si="161"/>
        <v>19.978444697199109</v>
      </c>
      <c r="AE201" s="4">
        <f t="shared" si="162"/>
        <v>-10.971732940864939</v>
      </c>
      <c r="AF201" s="4">
        <f t="shared" si="163"/>
        <v>24.183005794682259</v>
      </c>
      <c r="AG201" s="4">
        <f t="shared" si="164"/>
        <v>-16.487765914609014</v>
      </c>
      <c r="AH201" s="4">
        <f t="shared" si="165"/>
        <v>24.449084736242213</v>
      </c>
      <c r="AI201" s="4">
        <f t="shared" si="166"/>
        <v>-16.382828049792153</v>
      </c>
      <c r="AJ201" s="4">
        <f t="shared" si="167"/>
        <v>24.2264941491146</v>
      </c>
      <c r="AK201" s="4">
        <f t="shared" si="168"/>
        <v>-17.198484587270542</v>
      </c>
      <c r="AL201" s="4">
        <f t="shared" ref="AL201:AM201" si="266">+T201/T189*100-100</f>
        <v>48.270439155751546</v>
      </c>
      <c r="AM201" s="4">
        <f t="shared" si="266"/>
        <v>-51.501732935462613</v>
      </c>
      <c r="AN201" s="4">
        <f t="shared" si="225"/>
        <v>20.535102174145649</v>
      </c>
      <c r="AO201" s="4">
        <f t="shared" si="226"/>
        <v>-26.318958546134198</v>
      </c>
      <c r="AP201" s="4">
        <f t="shared" si="227"/>
        <v>22.357097392198398</v>
      </c>
      <c r="AQ201" s="4">
        <f t="shared" si="228"/>
        <v>-13.035799612094763</v>
      </c>
      <c r="AR201" s="4">
        <f t="shared" si="229"/>
        <v>11.257257400054115</v>
      </c>
      <c r="AS201" s="4">
        <f t="shared" si="230"/>
        <v>-12.54477381099413</v>
      </c>
      <c r="AT201" s="4">
        <f t="shared" si="231"/>
        <v>29.419343267811541</v>
      </c>
      <c r="AU201" s="4">
        <f t="shared" si="232"/>
        <v>3.7585665188183555</v>
      </c>
      <c r="AV201" s="4">
        <f t="shared" si="233"/>
        <v>16.46131304329171</v>
      </c>
      <c r="AW201" s="4">
        <f t="shared" si="234"/>
        <v>-13.581569540734748</v>
      </c>
      <c r="AX201" s="4">
        <f t="shared" si="258"/>
        <v>20.54261870965081</v>
      </c>
      <c r="AY201" s="4">
        <f t="shared" si="259"/>
        <v>-18.935901683759468</v>
      </c>
      <c r="AZ201" s="4">
        <f t="shared" si="260"/>
        <v>20.800897627880218</v>
      </c>
      <c r="BA201" s="4">
        <f t="shared" si="261"/>
        <v>-18.834040040567018</v>
      </c>
      <c r="BB201" s="4">
        <f t="shared" si="169"/>
        <v>20.584832216185788</v>
      </c>
      <c r="BC201" s="4">
        <f t="shared" si="170"/>
        <v>-19.625785854465676</v>
      </c>
      <c r="BD201" s="4">
        <f t="shared" si="174"/>
        <v>43.923936280092732</v>
      </c>
      <c r="BE201" s="4">
        <f t="shared" si="175"/>
        <v>-52.923444899497774</v>
      </c>
      <c r="BF201" s="4">
        <f t="shared" si="235"/>
        <v>2.0265126230060018</v>
      </c>
      <c r="BG201" s="4">
        <f t="shared" si="236"/>
        <v>4.5500654403722534</v>
      </c>
      <c r="BH201" s="4">
        <f t="shared" si="237"/>
        <v>3.1433772197191825</v>
      </c>
      <c r="BI201" s="4">
        <f t="shared" si="154"/>
        <v>4.7362072602375376</v>
      </c>
      <c r="BJ201" s="4">
        <f t="shared" si="238"/>
        <v>3.0798445370591834</v>
      </c>
      <c r="BK201" s="4">
        <f t="shared" si="239"/>
        <v>2.8644295322033324</v>
      </c>
      <c r="BL201" s="4">
        <f t="shared" si="240"/>
        <v>2.8671604533135797</v>
      </c>
      <c r="BM201" s="4">
        <f t="shared" si="262"/>
        <v>2.8168702966346508</v>
      </c>
      <c r="BN201" s="4">
        <f t="shared" si="241"/>
        <v>63.088014868162915</v>
      </c>
      <c r="BO201" s="4">
        <f t="shared" si="242"/>
        <v>44.633200800852194</v>
      </c>
      <c r="BP201" s="4">
        <f t="shared" si="243"/>
        <v>27.192594584658291</v>
      </c>
      <c r="BQ201" s="4">
        <f t="shared" si="244"/>
        <v>43.194668768316724</v>
      </c>
      <c r="BR201" s="4">
        <f t="shared" si="245"/>
        <v>7.0106903528105846</v>
      </c>
      <c r="BS201" s="4">
        <f t="shared" si="246"/>
        <v>7.6934147277062452</v>
      </c>
      <c r="BT201" s="4">
        <f t="shared" si="247"/>
        <v>2.7087001943682161</v>
      </c>
      <c r="BU201" s="4">
        <f t="shared" si="248"/>
        <v>4.4787157031248288</v>
      </c>
      <c r="BV201" s="4" t="s">
        <v>59</v>
      </c>
      <c r="BW201" s="4" t="s">
        <v>59</v>
      </c>
      <c r="BX201">
        <f t="shared" si="249"/>
        <v>100</v>
      </c>
      <c r="BY201">
        <f t="shared" si="250"/>
        <v>100</v>
      </c>
      <c r="BZ201" t="s">
        <v>59</v>
      </c>
      <c r="CA201" t="s">
        <v>59</v>
      </c>
    </row>
    <row r="202" spans="1:79" x14ac:dyDescent="0.35">
      <c r="A202" s="5">
        <v>40695</v>
      </c>
      <c r="B202" s="18">
        <f>+'[1]Senda Inflación Total'!F686</f>
        <v>3.23</v>
      </c>
      <c r="C202" s="4">
        <f>+'[1]Senda Inflación Total'!D686</f>
        <v>75.31</v>
      </c>
      <c r="D202" s="11">
        <f>((+'[3]Jun-11'!$D$938)/1000)</f>
        <v>121009.74940000002</v>
      </c>
      <c r="E202" s="11">
        <f>(+'[3]Jun-11'!$D$939)/1000</f>
        <v>2356.1710100000055</v>
      </c>
      <c r="F202" s="11">
        <f>(+'[3]Jun-11'!$D$950)/1000</f>
        <v>52716.509130000006</v>
      </c>
      <c r="G202" s="11">
        <f>(+'[3]Jun-11'!$D$951)/1000</f>
        <v>2336.9343000000044</v>
      </c>
      <c r="H202" s="11">
        <f>(+'[3]Jun-11'!$D$1142)/1000</f>
        <v>13508.952029999999</v>
      </c>
      <c r="I202" s="11">
        <f>(+'[3]Jun-11'!$D$1143)/1000</f>
        <v>414.92629000000096</v>
      </c>
      <c r="J202" s="10">
        <f>(+'[3]Jun-11'!$D$976)/1000</f>
        <v>5230.2849799999995</v>
      </c>
      <c r="K202" s="10">
        <f>(+'[3]Jun-11'!$D$977)/1000</f>
        <v>246.81112999999988</v>
      </c>
      <c r="L202" s="71">
        <f>+H202+(Titularizaciones!C114/1000)</f>
        <v>19976.44187181921</v>
      </c>
      <c r="M202" s="71">
        <f>+I202+((Titularizaciones!C114/1000)*Titularizaciones!M114)</f>
        <v>607.70778869883111</v>
      </c>
      <c r="N202" s="3">
        <f t="shared" si="251"/>
        <v>192465.49554</v>
      </c>
      <c r="O202" s="3">
        <f t="shared" si="252"/>
        <v>5354.8427300000112</v>
      </c>
      <c r="P202" s="74">
        <f t="shared" si="253"/>
        <v>198932.98538181925</v>
      </c>
      <c r="Q202" s="74">
        <f t="shared" si="254"/>
        <v>5547.6242286988409</v>
      </c>
      <c r="R202" s="74">
        <f t="shared" si="255"/>
        <v>193702.70040181922</v>
      </c>
      <c r="S202" s="74">
        <f t="shared" si="256"/>
        <v>5300.8130986988408</v>
      </c>
      <c r="T202" s="3">
        <v>2995.8825700000002</v>
      </c>
      <c r="U202" s="3">
        <v>551.66510681</v>
      </c>
      <c r="V202" s="4">
        <f t="shared" si="155"/>
        <v>23.397729577497131</v>
      </c>
      <c r="W202" s="4">
        <f t="shared" si="156"/>
        <v>-20.321815563862089</v>
      </c>
      <c r="X202" s="4">
        <f t="shared" si="157"/>
        <v>27.429419390352422</v>
      </c>
      <c r="Y202" s="4">
        <f t="shared" si="158"/>
        <v>-6.1092431467855732</v>
      </c>
      <c r="Z202" s="4">
        <f t="shared" si="159"/>
        <v>13.299893958756172</v>
      </c>
      <c r="AA202" s="4">
        <f t="shared" si="160"/>
        <v>-9.7603592306213045</v>
      </c>
      <c r="AB202" s="4">
        <f t="shared" si="191"/>
        <v>34.583708426382401</v>
      </c>
      <c r="AC202" s="4">
        <f t="shared" si="192"/>
        <v>9.6056200811533046</v>
      </c>
      <c r="AD202" s="4">
        <f t="shared" si="161"/>
        <v>20.098648480977715</v>
      </c>
      <c r="AE202" s="4">
        <f t="shared" si="162"/>
        <v>-10.191137927964789</v>
      </c>
      <c r="AF202" s="4">
        <f t="shared" si="163"/>
        <v>23.97656953311153</v>
      </c>
      <c r="AG202" s="4">
        <f t="shared" si="164"/>
        <v>-12.660811113461918</v>
      </c>
      <c r="AH202" s="4">
        <f t="shared" si="165"/>
        <v>24.369165078574255</v>
      </c>
      <c r="AI202" s="4">
        <f t="shared" si="166"/>
        <v>-12.607643296587341</v>
      </c>
      <c r="AJ202" s="4">
        <f t="shared" si="167"/>
        <v>24.114810388308257</v>
      </c>
      <c r="AK202" s="4">
        <f t="shared" si="168"/>
        <v>-13.424594889100391</v>
      </c>
      <c r="AL202" s="4">
        <f t="shared" ref="AL202:AM202" si="267">+T202/T190*100-100</f>
        <v>50.505019393452471</v>
      </c>
      <c r="AM202" s="4">
        <f t="shared" si="267"/>
        <v>-36.417074338041843</v>
      </c>
      <c r="AN202" s="4">
        <f t="shared" si="225"/>
        <v>19.536694349992374</v>
      </c>
      <c r="AO202" s="4">
        <f t="shared" si="226"/>
        <v>-22.814894472403452</v>
      </c>
      <c r="AP202" s="4">
        <f t="shared" si="227"/>
        <v>23.44223519359916</v>
      </c>
      <c r="AQ202" s="4">
        <f t="shared" si="228"/>
        <v>-9.0470242630878346</v>
      </c>
      <c r="AR202" s="4">
        <f t="shared" si="229"/>
        <v>9.7548134832472897</v>
      </c>
      <c r="AS202" s="4">
        <f t="shared" si="230"/>
        <v>-12.583899283755983</v>
      </c>
      <c r="AT202" s="4">
        <f t="shared" si="231"/>
        <v>30.372671148292568</v>
      </c>
      <c r="AU202" s="4">
        <f t="shared" si="232"/>
        <v>6.1761310482934419</v>
      </c>
      <c r="AV202" s="4">
        <f t="shared" si="233"/>
        <v>16.340839369347776</v>
      </c>
      <c r="AW202" s="4">
        <f t="shared" si="234"/>
        <v>-13.00119919399863</v>
      </c>
      <c r="AX202" s="4">
        <f t="shared" si="258"/>
        <v>20.097422777401476</v>
      </c>
      <c r="AY202" s="4">
        <f t="shared" si="259"/>
        <v>-15.393597901251482</v>
      </c>
      <c r="AZ202" s="4">
        <f t="shared" si="260"/>
        <v>20.477734261914421</v>
      </c>
      <c r="BA202" s="4">
        <f t="shared" si="261"/>
        <v>-15.3420936710136</v>
      </c>
      <c r="BB202" s="4">
        <f t="shared" si="169"/>
        <v>20.231338165560643</v>
      </c>
      <c r="BC202" s="4">
        <f t="shared" si="170"/>
        <v>-16.13348337605386</v>
      </c>
      <c r="BD202" s="4">
        <f t="shared" si="174"/>
        <v>45.795814582439675</v>
      </c>
      <c r="BE202" s="4">
        <f t="shared" si="175"/>
        <v>-38.406542999168693</v>
      </c>
      <c r="BF202" s="4">
        <f t="shared" si="235"/>
        <v>1.9470918844824954</v>
      </c>
      <c r="BG202" s="4">
        <f t="shared" si="236"/>
        <v>4.4330217204577718</v>
      </c>
      <c r="BH202" s="4">
        <f t="shared" si="237"/>
        <v>3.071491327221783</v>
      </c>
      <c r="BI202" s="4">
        <f t="shared" ref="BI202:BI265" si="268">+(K202/J202)*100</f>
        <v>4.7188849354055638</v>
      </c>
      <c r="BJ202" s="4">
        <f t="shared" si="238"/>
        <v>3.0421222788234634</v>
      </c>
      <c r="BK202" s="4">
        <f t="shared" si="239"/>
        <v>2.7822351819353082</v>
      </c>
      <c r="BL202" s="4">
        <f t="shared" si="240"/>
        <v>2.7886899792164108</v>
      </c>
      <c r="BM202" s="4">
        <f t="shared" si="262"/>
        <v>2.7365716057147216</v>
      </c>
      <c r="BN202" s="4">
        <f t="shared" si="241"/>
        <v>62.873477170795333</v>
      </c>
      <c r="BO202" s="4">
        <f t="shared" si="242"/>
        <v>44.000750886665173</v>
      </c>
      <c r="BP202" s="4">
        <f t="shared" si="243"/>
        <v>27.39010905933732</v>
      </c>
      <c r="BQ202" s="4">
        <f t="shared" si="244"/>
        <v>43.641511391315866</v>
      </c>
      <c r="BR202" s="4">
        <f t="shared" si="245"/>
        <v>7.0188955127244821</v>
      </c>
      <c r="BS202" s="4">
        <f t="shared" si="246"/>
        <v>7.7486176704203613</v>
      </c>
      <c r="BT202" s="4">
        <f t="shared" si="247"/>
        <v>2.7175182571428715</v>
      </c>
      <c r="BU202" s="4">
        <f t="shared" si="248"/>
        <v>4.6091200515985902</v>
      </c>
      <c r="BV202" s="4" t="s">
        <v>59</v>
      </c>
      <c r="BW202" s="4" t="s">
        <v>59</v>
      </c>
      <c r="BX202">
        <f t="shared" si="249"/>
        <v>100</v>
      </c>
      <c r="BY202">
        <f t="shared" si="250"/>
        <v>100</v>
      </c>
      <c r="BZ202" t="s">
        <v>59</v>
      </c>
      <c r="CA202" t="s">
        <v>59</v>
      </c>
    </row>
    <row r="203" spans="1:79" x14ac:dyDescent="0.35">
      <c r="A203" s="5">
        <v>40725</v>
      </c>
      <c r="B203" s="18">
        <f>+'[1]Senda Inflación Total'!F687</f>
        <v>3.42</v>
      </c>
      <c r="C203" s="4">
        <f>+'[1]Senda Inflación Total'!D687</f>
        <v>75.42</v>
      </c>
      <c r="D203" s="10">
        <f>((+'[3]Jul-11'!$D$938)/1000)</f>
        <v>122540.94704000001</v>
      </c>
      <c r="E203" s="10">
        <f>(+'[3]Jul-11'!$D$939)/1000</f>
        <v>2544.2589800000042</v>
      </c>
      <c r="F203" s="10">
        <f>(+'[3]Jul-11'!$D$950)/1000</f>
        <v>53624.43548</v>
      </c>
      <c r="G203" s="10">
        <f>(+'[3]Jul-11'!$D$951)/1000</f>
        <v>2426.7553900000007</v>
      </c>
      <c r="H203" s="10">
        <f>(+'[3]Jul-11'!$D$1142)/1000</f>
        <v>13902.751460000001</v>
      </c>
      <c r="I203" s="10">
        <f>(+'[3]Jul-11'!$D$1143)/1000</f>
        <v>414.60748000000046</v>
      </c>
      <c r="J203" s="10">
        <f>(+'[3]Jul-11'!$D$976)/1000</f>
        <v>5318.829099999999</v>
      </c>
      <c r="K203" s="10">
        <f>(+'[3]Jul-11'!$D$977)/1000</f>
        <v>258.65485999999942</v>
      </c>
      <c r="L203" s="71">
        <f>+H203+(Titularizaciones!C115/1000)</f>
        <v>20222.505660861712</v>
      </c>
      <c r="M203" s="71">
        <f>+I203+((Titularizaciones!C115/1000)*Titularizaciones!M115)</f>
        <v>606.14631667396043</v>
      </c>
      <c r="N203" s="3">
        <f t="shared" si="251"/>
        <v>195386.96308000002</v>
      </c>
      <c r="O203" s="3">
        <f t="shared" si="252"/>
        <v>5644.2767100000046</v>
      </c>
      <c r="P203" s="74">
        <f t="shared" si="253"/>
        <v>201706.71728086175</v>
      </c>
      <c r="Q203" s="74">
        <f t="shared" si="254"/>
        <v>5835.8155466739645</v>
      </c>
      <c r="R203" s="74">
        <f t="shared" si="255"/>
        <v>196387.88818086172</v>
      </c>
      <c r="S203" s="74">
        <f t="shared" si="256"/>
        <v>5577.1606866739648</v>
      </c>
      <c r="T203" s="3">
        <v>3061.2551899999999</v>
      </c>
      <c r="U203" s="3">
        <v>568.25655989000018</v>
      </c>
      <c r="V203" s="4">
        <f t="shared" si="155"/>
        <v>23.824308483413503</v>
      </c>
      <c r="W203" s="4">
        <f t="shared" si="156"/>
        <v>-16.773193223140638</v>
      </c>
      <c r="X203" s="4">
        <f t="shared" si="157"/>
        <v>27.868594314678361</v>
      </c>
      <c r="Y203" s="4">
        <f t="shared" si="158"/>
        <v>-2.3492821304954674</v>
      </c>
      <c r="Z203" s="4">
        <f t="shared" si="159"/>
        <v>19.120231965330262</v>
      </c>
      <c r="AA203" s="4">
        <f t="shared" si="160"/>
        <v>-9.4477036397809968</v>
      </c>
      <c r="AB203" s="4">
        <f t="shared" si="191"/>
        <v>35.971226653895826</v>
      </c>
      <c r="AC203" s="4">
        <f t="shared" si="192"/>
        <v>15.120214133372016</v>
      </c>
      <c r="AD203" s="4">
        <f t="shared" si="161"/>
        <v>19.954889038483969</v>
      </c>
      <c r="AE203" s="4">
        <f t="shared" si="162"/>
        <v>-9.8939558380619133</v>
      </c>
      <c r="AF203" s="4">
        <f t="shared" si="163"/>
        <v>24.860960642877856</v>
      </c>
      <c r="AG203" s="4">
        <f t="shared" si="164"/>
        <v>-9.3245845700417647</v>
      </c>
      <c r="AH203" s="4">
        <f t="shared" si="165"/>
        <v>24.763803408059587</v>
      </c>
      <c r="AI203" s="4">
        <f t="shared" si="166"/>
        <v>-9.3753095981781769</v>
      </c>
      <c r="AJ203" s="4">
        <f t="shared" si="167"/>
        <v>24.485908692906449</v>
      </c>
      <c r="AK203" s="4">
        <f t="shared" si="168"/>
        <v>-10.260882705547488</v>
      </c>
      <c r="AL203" s="4">
        <f t="shared" ref="AL203:AM203" si="269">+T203/T191*100-100</f>
        <v>51.657341813969424</v>
      </c>
      <c r="AM203" s="4">
        <f t="shared" si="269"/>
        <v>59.933913581231167</v>
      </c>
      <c r="AN203" s="4">
        <f t="shared" si="225"/>
        <v>19.729557613047291</v>
      </c>
      <c r="AO203" s="4">
        <f t="shared" si="226"/>
        <v>-19.525423731522565</v>
      </c>
      <c r="AP203" s="4">
        <f t="shared" si="227"/>
        <v>23.640102798954118</v>
      </c>
      <c r="AQ203" s="4">
        <f t="shared" si="228"/>
        <v>-5.5784975154665233</v>
      </c>
      <c r="AR203" s="4">
        <f t="shared" si="229"/>
        <v>15.181040384190922</v>
      </c>
      <c r="AS203" s="4">
        <f t="shared" si="230"/>
        <v>-12.442181047941403</v>
      </c>
      <c r="AT203" s="4">
        <f t="shared" si="231"/>
        <v>31.474788874391635</v>
      </c>
      <c r="AU203" s="4">
        <f t="shared" si="232"/>
        <v>11.313299297400903</v>
      </c>
      <c r="AV203" s="4">
        <f t="shared" si="233"/>
        <v>15.988096150148863</v>
      </c>
      <c r="AW203" s="4">
        <f t="shared" si="234"/>
        <v>-12.873676114931271</v>
      </c>
      <c r="AX203" s="4">
        <f t="shared" si="258"/>
        <v>20.731928681954997</v>
      </c>
      <c r="AY203" s="4">
        <f t="shared" si="259"/>
        <v>-12.323133407505082</v>
      </c>
      <c r="AZ203" s="4">
        <f t="shared" si="260"/>
        <v>20.637984343511491</v>
      </c>
      <c r="BA203" s="4">
        <f t="shared" si="261"/>
        <v>-12.37218100771436</v>
      </c>
      <c r="BB203" s="4">
        <f t="shared" si="169"/>
        <v>20.369279339495705</v>
      </c>
      <c r="BC203" s="4">
        <f t="shared" si="170"/>
        <v>-13.228469063573286</v>
      </c>
      <c r="BD203" s="4">
        <f t="shared" si="174"/>
        <v>46.642179282507641</v>
      </c>
      <c r="BE203" s="4">
        <f t="shared" si="175"/>
        <v>54.645052776282313</v>
      </c>
      <c r="BF203" s="4">
        <f t="shared" si="235"/>
        <v>2.0762520948769092</v>
      </c>
      <c r="BG203" s="4">
        <f t="shared" si="236"/>
        <v>4.5254656170787921</v>
      </c>
      <c r="BH203" s="4">
        <f t="shared" si="237"/>
        <v>2.9821973095964447</v>
      </c>
      <c r="BI203" s="4">
        <f t="shared" si="268"/>
        <v>4.8630037765266687</v>
      </c>
      <c r="BJ203" s="4">
        <f t="shared" si="238"/>
        <v>2.9973848287607874</v>
      </c>
      <c r="BK203" s="4">
        <f t="shared" si="239"/>
        <v>2.8887683297933187</v>
      </c>
      <c r="BL203" s="4">
        <f t="shared" si="240"/>
        <v>2.8932182454528874</v>
      </c>
      <c r="BM203" s="4">
        <f t="shared" si="262"/>
        <v>2.8398699829888323</v>
      </c>
      <c r="BN203" s="4">
        <f t="shared" si="241"/>
        <v>62.71705394685231</v>
      </c>
      <c r="BO203" s="4">
        <f t="shared" si="242"/>
        <v>45.07679390509545</v>
      </c>
      <c r="BP203" s="4">
        <f t="shared" si="243"/>
        <v>27.445247438563136</v>
      </c>
      <c r="BQ203" s="4">
        <f t="shared" si="244"/>
        <v>42.994975524507886</v>
      </c>
      <c r="BR203" s="4">
        <f t="shared" si="245"/>
        <v>7.1154959577869086</v>
      </c>
      <c r="BS203" s="4">
        <f t="shared" si="246"/>
        <v>7.3456263982493537</v>
      </c>
      <c r="BT203" s="4">
        <f t="shared" si="247"/>
        <v>2.7222026567976476</v>
      </c>
      <c r="BU203" s="4">
        <f t="shared" si="248"/>
        <v>4.582604172147315</v>
      </c>
      <c r="BV203" s="4" t="s">
        <v>59</v>
      </c>
      <c r="BW203" s="4" t="s">
        <v>59</v>
      </c>
      <c r="BX203">
        <f t="shared" si="249"/>
        <v>100</v>
      </c>
      <c r="BY203">
        <f t="shared" si="250"/>
        <v>100</v>
      </c>
      <c r="BZ203" t="s">
        <v>59</v>
      </c>
      <c r="CA203" t="s">
        <v>59</v>
      </c>
    </row>
    <row r="204" spans="1:79" x14ac:dyDescent="0.35">
      <c r="A204" s="5">
        <v>40756</v>
      </c>
      <c r="B204" s="18">
        <f>+'[1]Senda Inflación Total'!F688</f>
        <v>3.27</v>
      </c>
      <c r="C204" s="4">
        <f>+'[1]Senda Inflación Total'!D688</f>
        <v>75.39</v>
      </c>
      <c r="D204" s="10">
        <f>((+'[3]Ago-11'!$D$938)/1000)</f>
        <v>124342.76946</v>
      </c>
      <c r="E204" s="10">
        <f>(+'[3]Ago-11'!$D$939)/1000</f>
        <v>2499.1364299999923</v>
      </c>
      <c r="F204" s="10">
        <f>(+'[3]Ago-11'!$D$950)/1000</f>
        <v>54681.139380000001</v>
      </c>
      <c r="G204" s="10">
        <f>(+'[3]Ago-11'!$D$951)/1000</f>
        <v>2450.6928900000007</v>
      </c>
      <c r="H204" s="10">
        <f>(+'[3]Ago-11'!$D$1142)/1000</f>
        <v>14369.086790000001</v>
      </c>
      <c r="I204" s="10">
        <f>(+'[3]Ago-11'!$D$1143)/1000</f>
        <v>405.86384999999774</v>
      </c>
      <c r="J204" s="10">
        <f>(+'[3]Ago-11'!$D$976)/1000</f>
        <v>5432.6575799999991</v>
      </c>
      <c r="K204" s="10">
        <f>(+'[3]Ago-11'!$D$977)/1000</f>
        <v>255.00946999999974</v>
      </c>
      <c r="L204" s="71">
        <f>+H204+(Titularizaciones!C116/1000)</f>
        <v>20536.756594145809</v>
      </c>
      <c r="M204" s="71">
        <f>+I204+((Titularizaciones!C116/1000)*Titularizaciones!M116)</f>
        <v>596.65281109057787</v>
      </c>
      <c r="N204" s="3">
        <f t="shared" si="251"/>
        <v>198825.65320999999</v>
      </c>
      <c r="O204" s="3">
        <f t="shared" si="252"/>
        <v>5610.7026399999913</v>
      </c>
      <c r="P204" s="74">
        <f t="shared" si="253"/>
        <v>204993.3230141458</v>
      </c>
      <c r="Q204" s="74">
        <f t="shared" si="254"/>
        <v>5801.4916010905708</v>
      </c>
      <c r="R204" s="74">
        <f t="shared" si="255"/>
        <v>199560.66543414581</v>
      </c>
      <c r="S204" s="74">
        <f t="shared" si="256"/>
        <v>5546.4821310905718</v>
      </c>
      <c r="T204" s="3">
        <v>3147.9431100000002</v>
      </c>
      <c r="U204" s="3">
        <v>593.56097111999986</v>
      </c>
      <c r="V204" s="4">
        <f t="shared" si="155"/>
        <v>23.808182688870502</v>
      </c>
      <c r="W204" s="4">
        <f t="shared" si="156"/>
        <v>-16.383330538066161</v>
      </c>
      <c r="X204" s="4">
        <f t="shared" si="157"/>
        <v>28.365683350360655</v>
      </c>
      <c r="Y204" s="4">
        <f t="shared" si="158"/>
        <v>2.6506311174471193</v>
      </c>
      <c r="Z204" s="4">
        <f t="shared" si="159"/>
        <v>19.664015172169542</v>
      </c>
      <c r="AA204" s="4">
        <f t="shared" si="160"/>
        <v>-10.058356915663296</v>
      </c>
      <c r="AB204" s="4">
        <f t="shared" si="191"/>
        <v>36.396738400549594</v>
      </c>
      <c r="AC204" s="4">
        <f t="shared" si="192"/>
        <v>15.011444341263598</v>
      </c>
      <c r="AD204" s="4">
        <f t="shared" si="161"/>
        <v>20.279944107333648</v>
      </c>
      <c r="AE204" s="4">
        <f t="shared" si="162"/>
        <v>-10.354288945660386</v>
      </c>
      <c r="AF204" s="4">
        <f t="shared" si="163"/>
        <v>25.031405314450964</v>
      </c>
      <c r="AG204" s="4">
        <f t="shared" si="164"/>
        <v>-7.2487083247650475</v>
      </c>
      <c r="AH204" s="4">
        <f t="shared" si="165"/>
        <v>24.929774923805837</v>
      </c>
      <c r="AI204" s="4">
        <f t="shared" si="166"/>
        <v>-7.3762907197999112</v>
      </c>
      <c r="AJ204" s="4">
        <f t="shared" si="167"/>
        <v>24.644505665884026</v>
      </c>
      <c r="AK204" s="4">
        <f t="shared" si="168"/>
        <v>-8.1978907592203711</v>
      </c>
      <c r="AL204" s="4">
        <f t="shared" ref="AL204:AM204" si="270">+T204/T192*100-100</f>
        <v>53.861993112469207</v>
      </c>
      <c r="AM204" s="4">
        <f t="shared" si="270"/>
        <v>60.1190269486369</v>
      </c>
      <c r="AN204" s="4">
        <f t="shared" si="225"/>
        <v>19.887849994064595</v>
      </c>
      <c r="AO204" s="4">
        <f t="shared" si="226"/>
        <v>-19.03101630489607</v>
      </c>
      <c r="AP204" s="4">
        <f t="shared" si="227"/>
        <v>24.301039363184529</v>
      </c>
      <c r="AQ204" s="4">
        <f t="shared" si="228"/>
        <v>-0.59975683407850511</v>
      </c>
      <c r="AR204" s="4">
        <f t="shared" si="229"/>
        <v>15.874905754013312</v>
      </c>
      <c r="AS204" s="4">
        <f t="shared" si="230"/>
        <v>-12.906320243694495</v>
      </c>
      <c r="AT204" s="4">
        <f t="shared" si="231"/>
        <v>32.077794519753667</v>
      </c>
      <c r="AU204" s="4">
        <f t="shared" si="232"/>
        <v>11.369656571379494</v>
      </c>
      <c r="AV204" s="4">
        <f t="shared" si="233"/>
        <v>16.47133156515315</v>
      </c>
      <c r="AW204" s="4">
        <f t="shared" si="234"/>
        <v>-13.192881713624843</v>
      </c>
      <c r="AX204" s="4">
        <f t="shared" si="258"/>
        <v>21.072339802896266</v>
      </c>
      <c r="AY204" s="4">
        <f t="shared" si="259"/>
        <v>-10.185637963363064</v>
      </c>
      <c r="AZ204" s="4">
        <f t="shared" si="260"/>
        <v>20.973927494728244</v>
      </c>
      <c r="BA204" s="4">
        <f t="shared" si="261"/>
        <v>-10.309180516897356</v>
      </c>
      <c r="BB204" s="4">
        <f t="shared" si="169"/>
        <v>20.697691164795231</v>
      </c>
      <c r="BC204" s="4">
        <f t="shared" si="170"/>
        <v>-11.104764945502438</v>
      </c>
      <c r="BD204" s="4">
        <f t="shared" si="174"/>
        <v>48.990019475616577</v>
      </c>
      <c r="BE204" s="4">
        <f t="shared" si="175"/>
        <v>55.048927034605327</v>
      </c>
      <c r="BF204" s="4">
        <f t="shared" si="235"/>
        <v>2.0098767631228793</v>
      </c>
      <c r="BG204" s="4">
        <f t="shared" si="236"/>
        <v>4.4817882688383746</v>
      </c>
      <c r="BH204" s="4">
        <f t="shared" si="237"/>
        <v>2.8245625900349767</v>
      </c>
      <c r="BI204" s="4">
        <f t="shared" si="268"/>
        <v>4.6940096305499122</v>
      </c>
      <c r="BJ204" s="4">
        <f t="shared" si="238"/>
        <v>2.9052923150516339</v>
      </c>
      <c r="BK204" s="4">
        <f t="shared" si="239"/>
        <v>2.8219208886863094</v>
      </c>
      <c r="BL204" s="4">
        <f t="shared" si="240"/>
        <v>2.8300880808153113</v>
      </c>
      <c r="BM204" s="4">
        <f t="shared" si="262"/>
        <v>2.7793463802218517</v>
      </c>
      <c r="BN204" s="4">
        <f t="shared" si="241"/>
        <v>62.538594719801551</v>
      </c>
      <c r="BO204" s="4">
        <f t="shared" si="242"/>
        <v>44.542307627980016</v>
      </c>
      <c r="BP204" s="4">
        <f t="shared" si="243"/>
        <v>27.502054436730905</v>
      </c>
      <c r="BQ204" s="4">
        <f t="shared" si="244"/>
        <v>43.678894556422335</v>
      </c>
      <c r="BR204" s="4">
        <f t="shared" si="245"/>
        <v>7.2269782887741094</v>
      </c>
      <c r="BS204" s="4">
        <f t="shared" si="246"/>
        <v>7.2337437223370369</v>
      </c>
      <c r="BT204" s="4">
        <f t="shared" si="247"/>
        <v>2.7323725546934416</v>
      </c>
      <c r="BU204" s="4">
        <f t="shared" si="248"/>
        <v>4.5450540932605925</v>
      </c>
      <c r="BV204" s="4" t="s">
        <v>59</v>
      </c>
      <c r="BW204" s="4" t="s">
        <v>59</v>
      </c>
      <c r="BX204">
        <f t="shared" si="249"/>
        <v>100</v>
      </c>
      <c r="BY204">
        <f t="shared" si="250"/>
        <v>100</v>
      </c>
      <c r="BZ204" t="s">
        <v>59</v>
      </c>
      <c r="CA204" t="s">
        <v>59</v>
      </c>
    </row>
    <row r="205" spans="1:79" x14ac:dyDescent="0.35">
      <c r="A205" s="5">
        <v>40787</v>
      </c>
      <c r="B205" s="18">
        <f>+'[1]Senda Inflación Total'!F689</f>
        <v>3.73</v>
      </c>
      <c r="C205" s="4">
        <f>+'[1]Senda Inflación Total'!D689</f>
        <v>75.62</v>
      </c>
      <c r="D205" s="10">
        <f>((+'[3]Sep-11'!$D$938)/1000)</f>
        <v>127304.43591</v>
      </c>
      <c r="E205" s="10">
        <f>(+'[3]Sep-11'!$D$939)/1000</f>
        <v>2560.681819999993</v>
      </c>
      <c r="F205" s="10">
        <f>(+'[3]Sep-11'!$D$950)/1000</f>
        <v>55672.41167999999</v>
      </c>
      <c r="G205" s="10">
        <f>(+'[3]Sep-11'!$D$951)/1000</f>
        <v>2505.3203099999951</v>
      </c>
      <c r="H205" s="10">
        <f>(+'[3]Sep-11'!$D$1142)/1000</f>
        <v>14499.394839999997</v>
      </c>
      <c r="I205" s="10">
        <f>(+'[3]Sep-11'!$D$1143)/1000</f>
        <v>402.25380999999868</v>
      </c>
      <c r="J205" s="10">
        <f>(+'[3]Sep-11'!$D$976)/1000</f>
        <v>5557.5578099999984</v>
      </c>
      <c r="K205" s="10">
        <f>(+'[3]Sep-11'!$D$977)/1000</f>
        <v>248.86077999999932</v>
      </c>
      <c r="L205" s="71">
        <f>+H205+(Titularizaciones!C117/1000)</f>
        <v>20812.328914496764</v>
      </c>
      <c r="M205" s="71">
        <f>+I205+((Titularizaciones!C117/1000)*Titularizaciones!M117)</f>
        <v>590.71272928881876</v>
      </c>
      <c r="N205" s="3">
        <f t="shared" si="251"/>
        <v>203033.80023999998</v>
      </c>
      <c r="O205" s="3">
        <f t="shared" si="252"/>
        <v>5717.1167199999854</v>
      </c>
      <c r="P205" s="74">
        <f t="shared" si="253"/>
        <v>209346.73431449675</v>
      </c>
      <c r="Q205" s="74">
        <f t="shared" si="254"/>
        <v>5905.5756392888061</v>
      </c>
      <c r="R205" s="74">
        <f t="shared" si="255"/>
        <v>203789.17650449675</v>
      </c>
      <c r="S205" s="74">
        <f t="shared" si="256"/>
        <v>5656.714859288807</v>
      </c>
      <c r="T205" s="3">
        <v>3241.34375</v>
      </c>
      <c r="U205" s="3">
        <v>624.44608179999989</v>
      </c>
      <c r="V205" s="4">
        <f t="shared" si="155"/>
        <v>23.580736549804286</v>
      </c>
      <c r="W205" s="4">
        <f t="shared" si="156"/>
        <v>-4.2928327466973002</v>
      </c>
      <c r="X205" s="4">
        <f t="shared" si="157"/>
        <v>28.177754601006001</v>
      </c>
      <c r="Y205" s="4">
        <f t="shared" si="158"/>
        <v>9.3751255415696733</v>
      </c>
      <c r="Z205" s="4">
        <f t="shared" si="159"/>
        <v>16.66232751860295</v>
      </c>
      <c r="AA205" s="4">
        <f t="shared" si="160"/>
        <v>-10.212337495914952</v>
      </c>
      <c r="AB205" s="4">
        <f t="shared" si="191"/>
        <v>37.369093991249827</v>
      </c>
      <c r="AC205" s="4">
        <f t="shared" si="192"/>
        <v>15.364050410492027</v>
      </c>
      <c r="AD205" s="4">
        <f t="shared" si="161"/>
        <v>20.17455924659042</v>
      </c>
      <c r="AE205" s="4">
        <f t="shared" si="162"/>
        <v>-8.9948978212565578</v>
      </c>
      <c r="AF205" s="4">
        <f t="shared" si="163"/>
        <v>24.620895691981332</v>
      </c>
      <c r="AG205" s="4">
        <f t="shared" si="164"/>
        <v>1.5502956986720733</v>
      </c>
      <c r="AH205" s="4">
        <f t="shared" si="165"/>
        <v>24.751457317156905</v>
      </c>
      <c r="AI205" s="4">
        <f t="shared" si="166"/>
        <v>1.2801599463009978</v>
      </c>
      <c r="AJ205" s="4">
        <f t="shared" si="167"/>
        <v>24.439747142595266</v>
      </c>
      <c r="AK205" s="4">
        <f t="shared" si="168"/>
        <v>0.73910372376533928</v>
      </c>
      <c r="AL205" s="4">
        <f t="shared" ref="AL205:AM205" si="271">+T205/T193*100-100</f>
        <v>55.807164891867103</v>
      </c>
      <c r="AM205" s="4">
        <f t="shared" si="271"/>
        <v>13.192963283622447</v>
      </c>
      <c r="AN205" s="4">
        <f t="shared" si="225"/>
        <v>19.136929094576558</v>
      </c>
      <c r="AO205" s="4">
        <f t="shared" si="226"/>
        <v>-7.7343417976451434</v>
      </c>
      <c r="AP205" s="4">
        <f t="shared" si="227"/>
        <v>23.568644173340388</v>
      </c>
      <c r="AQ205" s="4">
        <f t="shared" si="228"/>
        <v>5.4421339454060274</v>
      </c>
      <c r="AR205" s="4">
        <f t="shared" si="229"/>
        <v>12.46729732825888</v>
      </c>
      <c r="AS205" s="4">
        <f t="shared" si="230"/>
        <v>-13.440988620374966</v>
      </c>
      <c r="AT205" s="4">
        <f t="shared" si="231"/>
        <v>32.429474589077245</v>
      </c>
      <c r="AU205" s="4">
        <f t="shared" si="232"/>
        <v>11.215704627872384</v>
      </c>
      <c r="AV205" s="4">
        <f t="shared" si="233"/>
        <v>15.853233632112591</v>
      </c>
      <c r="AW205" s="4">
        <f t="shared" si="234"/>
        <v>-12.267326541267295</v>
      </c>
      <c r="AX205" s="4">
        <f t="shared" si="258"/>
        <v>20.139685425606203</v>
      </c>
      <c r="AY205" s="4">
        <f t="shared" si="259"/>
        <v>-2.1013248831851428</v>
      </c>
      <c r="AZ205" s="4">
        <f t="shared" si="260"/>
        <v>20.265552219374229</v>
      </c>
      <c r="BA205" s="4">
        <f t="shared" si="261"/>
        <v>-2.3617468945329279</v>
      </c>
      <c r="BB205" s="4">
        <f t="shared" si="169"/>
        <v>19.965050749633903</v>
      </c>
      <c r="BC205" s="4">
        <f t="shared" si="170"/>
        <v>-2.8833474175597047</v>
      </c>
      <c r="BD205" s="4">
        <f t="shared" si="174"/>
        <v>50.204535709888262</v>
      </c>
      <c r="BE205" s="4">
        <f t="shared" si="175"/>
        <v>9.1226870564180587</v>
      </c>
      <c r="BF205" s="4">
        <f t="shared" si="235"/>
        <v>2.0114631526353959</v>
      </c>
      <c r="BG205" s="4">
        <f t="shared" si="236"/>
        <v>4.5001109784867062</v>
      </c>
      <c r="BH205" s="4">
        <f t="shared" si="237"/>
        <v>2.7742799919503311</v>
      </c>
      <c r="BI205" s="4">
        <f t="shared" si="268"/>
        <v>4.4778801860092461</v>
      </c>
      <c r="BJ205" s="4">
        <f t="shared" si="238"/>
        <v>2.8382826915509662</v>
      </c>
      <c r="BK205" s="4">
        <f t="shared" si="239"/>
        <v>2.8158448067474273</v>
      </c>
      <c r="BL205" s="4">
        <f t="shared" si="240"/>
        <v>2.8209542693018541</v>
      </c>
      <c r="BM205" s="4">
        <f t="shared" si="262"/>
        <v>2.7757680541802414</v>
      </c>
      <c r="BN205" s="4">
        <f t="shared" si="241"/>
        <v>62.701104820732979</v>
      </c>
      <c r="BO205" s="4">
        <f t="shared" si="242"/>
        <v>44.789741847355522</v>
      </c>
      <c r="BP205" s="4">
        <f t="shared" si="243"/>
        <v>27.420267765362887</v>
      </c>
      <c r="BQ205" s="4">
        <f t="shared" si="244"/>
        <v>43.821395166478275</v>
      </c>
      <c r="BR205" s="4">
        <f t="shared" si="245"/>
        <v>7.1413699703501141</v>
      </c>
      <c r="BS205" s="4">
        <f t="shared" si="246"/>
        <v>7.035955879522426</v>
      </c>
      <c r="BT205" s="4">
        <f t="shared" si="247"/>
        <v>2.7372574435540193</v>
      </c>
      <c r="BU205" s="4">
        <f t="shared" si="248"/>
        <v>4.3529071066437828</v>
      </c>
      <c r="BV205" s="4" t="s">
        <v>59</v>
      </c>
      <c r="BW205" s="4" t="s">
        <v>59</v>
      </c>
      <c r="BX205">
        <f t="shared" si="249"/>
        <v>100</v>
      </c>
      <c r="BY205">
        <f t="shared" si="250"/>
        <v>100</v>
      </c>
      <c r="BZ205" t="s">
        <v>59</v>
      </c>
      <c r="CA205" t="s">
        <v>59</v>
      </c>
    </row>
    <row r="206" spans="1:79" x14ac:dyDescent="0.35">
      <c r="A206" s="5">
        <v>40817</v>
      </c>
      <c r="B206" s="18">
        <f>+'[1]Senda Inflación Total'!F690</f>
        <v>4.0199999999999996</v>
      </c>
      <c r="C206" s="4">
        <f>+'[1]Senda Inflación Total'!D690</f>
        <v>75.77</v>
      </c>
      <c r="D206" s="10">
        <f>((+'[3]Oct-11'!$D$938)/1000)</f>
        <v>128282.05018000001</v>
      </c>
      <c r="E206" s="10">
        <f>(+'[3]Oct-11'!$D$939)/1000</f>
        <v>2665.52025</v>
      </c>
      <c r="F206" s="10">
        <f>(+'[3]Oct-11'!$D$950)/1000</f>
        <v>56589.388759999973</v>
      </c>
      <c r="G206" s="10">
        <f>(+'[3]Oct-11'!$D$951)/1000</f>
        <v>2636.0998799999952</v>
      </c>
      <c r="H206" s="10">
        <f>(+'[3]Oct-11'!$D$1142)/1000</f>
        <v>14923.232340000002</v>
      </c>
      <c r="I206" s="10">
        <f>(+'[3]Oct-11'!$D$1143)/1000</f>
        <v>408.96061000000128</v>
      </c>
      <c r="J206" s="10">
        <f>(+'[3]Oct-11'!$D$976)/1000</f>
        <v>5705.2475199999999</v>
      </c>
      <c r="K206" s="10">
        <f>(+'[3]Oct-11'!$D$977)/1000</f>
        <v>255.98423000000045</v>
      </c>
      <c r="L206" s="71">
        <f>+H206+(Titularizaciones!C118/1000)</f>
        <v>21086.121486677683</v>
      </c>
      <c r="M206" s="71">
        <f>+I206+((Titularizaciones!C118/1000)*Titularizaciones!M118)</f>
        <v>598.55802365556121</v>
      </c>
      <c r="N206" s="3">
        <f t="shared" si="251"/>
        <v>205499.91879999996</v>
      </c>
      <c r="O206" s="3">
        <f t="shared" si="252"/>
        <v>5966.5649699999967</v>
      </c>
      <c r="P206" s="74">
        <f t="shared" si="253"/>
        <v>211662.80794667767</v>
      </c>
      <c r="Q206" s="74">
        <f t="shared" si="254"/>
        <v>6156.1623836555573</v>
      </c>
      <c r="R206" s="74">
        <f t="shared" si="255"/>
        <v>205957.56042667764</v>
      </c>
      <c r="S206" s="74">
        <f t="shared" si="256"/>
        <v>5900.1781536555573</v>
      </c>
      <c r="T206" s="3">
        <v>3326.6176300000002</v>
      </c>
      <c r="U206" s="3">
        <v>641.5439924399999</v>
      </c>
      <c r="V206" s="4">
        <f t="shared" si="155"/>
        <v>22.262906052475046</v>
      </c>
      <c r="W206" s="4">
        <f t="shared" si="156"/>
        <v>-1.2303400911655871</v>
      </c>
      <c r="X206" s="4">
        <f t="shared" si="157"/>
        <v>28.123103920594247</v>
      </c>
      <c r="Y206" s="4">
        <f t="shared" si="158"/>
        <v>13.437378693357346</v>
      </c>
      <c r="Z206" s="4">
        <f t="shared" si="159"/>
        <v>19.448161447633154</v>
      </c>
      <c r="AA206" s="4">
        <f t="shared" si="160"/>
        <v>-8.1424738293702035</v>
      </c>
      <c r="AB206" s="4">
        <f t="shared" si="191"/>
        <v>37.93475177746663</v>
      </c>
      <c r="AC206" s="4">
        <f t="shared" si="192"/>
        <v>20.762578692753465</v>
      </c>
      <c r="AD206" s="4">
        <f t="shared" si="161"/>
        <v>20.243768653220656</v>
      </c>
      <c r="AE206" s="4">
        <f t="shared" si="162"/>
        <v>-7.5992722834851634</v>
      </c>
      <c r="AF206" s="4">
        <f t="shared" si="163"/>
        <v>24.003719427320974</v>
      </c>
      <c r="AG206" s="4">
        <f t="shared" si="164"/>
        <v>5.0498587187660604</v>
      </c>
      <c r="AH206" s="4">
        <f t="shared" si="165"/>
        <v>23.950896243286863</v>
      </c>
      <c r="AI206" s="4">
        <f t="shared" si="166"/>
        <v>4.6553656802717427</v>
      </c>
      <c r="AJ206" s="4">
        <f t="shared" si="167"/>
        <v>23.603774581508759</v>
      </c>
      <c r="AK206" s="4">
        <f t="shared" si="168"/>
        <v>4.0532337033011032</v>
      </c>
      <c r="AL206" s="4">
        <f t="shared" ref="AL206:AM206" si="272">+T206/T194*100-100</f>
        <v>57.856380647694237</v>
      </c>
      <c r="AM206" s="4">
        <f t="shared" si="272"/>
        <v>0</v>
      </c>
      <c r="AN206" s="4">
        <f t="shared" si="225"/>
        <v>17.537883149851027</v>
      </c>
      <c r="AO206" s="4">
        <f t="shared" si="226"/>
        <v>-5.0474332735681458</v>
      </c>
      <c r="AP206" s="4">
        <f t="shared" si="227"/>
        <v>23.171605384151377</v>
      </c>
      <c r="AQ206" s="4">
        <f t="shared" si="228"/>
        <v>9.0534307761558779</v>
      </c>
      <c r="AR206" s="4">
        <f t="shared" si="229"/>
        <v>14.831918330737494</v>
      </c>
      <c r="AS206" s="4">
        <f t="shared" si="230"/>
        <v>-11.692437828658143</v>
      </c>
      <c r="AT206" s="4">
        <f t="shared" si="231"/>
        <v>32.604068234442053</v>
      </c>
      <c r="AU206" s="4">
        <f t="shared" si="232"/>
        <v>16.095538062635512</v>
      </c>
      <c r="AV206" s="4">
        <f t="shared" si="233"/>
        <v>15.596778170756266</v>
      </c>
      <c r="AW206" s="4">
        <f t="shared" si="234"/>
        <v>-11.170229074682908</v>
      </c>
      <c r="AX206" s="4">
        <f t="shared" si="258"/>
        <v>19.211420330052846</v>
      </c>
      <c r="AY206" s="4">
        <f t="shared" si="259"/>
        <v>0.99005837220347814</v>
      </c>
      <c r="AZ206" s="4">
        <f t="shared" si="260"/>
        <v>19.160638572665704</v>
      </c>
      <c r="BA206" s="4">
        <f t="shared" si="261"/>
        <v>0.61081107505454213</v>
      </c>
      <c r="BB206" s="4">
        <f t="shared" si="169"/>
        <v>18.826931918389491</v>
      </c>
      <c r="BC206" s="4">
        <f t="shared" si="170"/>
        <v>3.1949339839570712E-2</v>
      </c>
      <c r="BD206" s="4">
        <f t="shared" si="174"/>
        <v>51.755797584785853</v>
      </c>
      <c r="BE206" s="4">
        <f t="shared" si="175"/>
        <v>-3.8646414151124731</v>
      </c>
      <c r="BF206" s="4">
        <f t="shared" si="235"/>
        <v>2.0778590974028353</v>
      </c>
      <c r="BG206" s="4">
        <f t="shared" si="236"/>
        <v>4.6582936090366713</v>
      </c>
      <c r="BH206" s="4">
        <f t="shared" si="237"/>
        <v>2.7404291555779747</v>
      </c>
      <c r="BI206" s="4">
        <f t="shared" si="268"/>
        <v>4.4868207576031773</v>
      </c>
      <c r="BJ206" s="4">
        <f t="shared" si="238"/>
        <v>2.8386349952205916</v>
      </c>
      <c r="BK206" s="4">
        <f t="shared" si="239"/>
        <v>2.9034390888528168</v>
      </c>
      <c r="BL206" s="4">
        <f t="shared" si="240"/>
        <v>2.9084761954052998</v>
      </c>
      <c r="BM206" s="4">
        <f t="shared" si="262"/>
        <v>2.8647543413469703</v>
      </c>
      <c r="BN206" s="4">
        <f t="shared" si="241"/>
        <v>62.424379984718527</v>
      </c>
      <c r="BO206" s="4">
        <f t="shared" si="242"/>
        <v>44.674285177523196</v>
      </c>
      <c r="BP206" s="4">
        <f t="shared" si="243"/>
        <v>27.53742633595629</v>
      </c>
      <c r="BQ206" s="4">
        <f t="shared" si="244"/>
        <v>44.181197946462596</v>
      </c>
      <c r="BR206" s="4">
        <f t="shared" si="245"/>
        <v>7.2619164168740324</v>
      </c>
      <c r="BS206" s="4">
        <f t="shared" si="246"/>
        <v>6.8542052597476619</v>
      </c>
      <c r="BT206" s="4">
        <f t="shared" si="247"/>
        <v>2.776277262451162</v>
      </c>
      <c r="BU206" s="4">
        <f t="shared" si="248"/>
        <v>4.2903116162665471</v>
      </c>
      <c r="BV206" s="4" t="s">
        <v>59</v>
      </c>
      <c r="BW206" s="4" t="s">
        <v>59</v>
      </c>
      <c r="BX206">
        <f t="shared" si="249"/>
        <v>100</v>
      </c>
      <c r="BY206">
        <f t="shared" si="250"/>
        <v>100</v>
      </c>
      <c r="BZ206" t="s">
        <v>59</v>
      </c>
      <c r="CA206" t="s">
        <v>59</v>
      </c>
    </row>
    <row r="207" spans="1:79" x14ac:dyDescent="0.35">
      <c r="A207" s="5">
        <v>40848</v>
      </c>
      <c r="B207" s="18">
        <f>+'[1]Senda Inflación Total'!F691</f>
        <v>3.96</v>
      </c>
      <c r="C207" s="4">
        <f>+'[1]Senda Inflación Total'!D691</f>
        <v>75.87</v>
      </c>
      <c r="D207" s="10">
        <f>((+'[3]Nov-11'!$D$938)/1000)</f>
        <v>132699.13328000004</v>
      </c>
      <c r="E207" s="10">
        <f>(+'[3]Nov-11'!$D$939)/1000</f>
        <v>2537.9291100000141</v>
      </c>
      <c r="F207" s="10">
        <f>(+'[3]Nov-11'!$D$950)/1000</f>
        <v>57794.046680000014</v>
      </c>
      <c r="G207" s="10">
        <f>(+'[3]Nov-11'!$D$951)/1000</f>
        <v>2685.1169100000038</v>
      </c>
      <c r="H207" s="10">
        <f>(+'[3]Nov-11'!$D$1142)/1000</f>
        <v>14993.138560000001</v>
      </c>
      <c r="I207" s="10">
        <f>(+'[3]Nov-11'!$D$1143)/1000</f>
        <v>412.68298999999837</v>
      </c>
      <c r="J207" s="10">
        <f>(+'[3]Nov-11'!$D$976)/1000</f>
        <v>5815.8083499999984</v>
      </c>
      <c r="K207" s="10">
        <f>(+'[3]Nov-11'!$D$977)/1000</f>
        <v>256.81095999999997</v>
      </c>
      <c r="L207" s="71">
        <f>+H207+(Titularizaciones!C119/1000)</f>
        <v>21382.229219090255</v>
      </c>
      <c r="M207" s="71">
        <f>+I207+((Titularizaciones!C119/1000)*Titularizaciones!M119)</f>
        <v>593.59103822071836</v>
      </c>
      <c r="N207" s="3">
        <f t="shared" si="251"/>
        <v>211302.12687000004</v>
      </c>
      <c r="O207" s="3">
        <f t="shared" si="252"/>
        <v>5892.5399700000162</v>
      </c>
      <c r="P207" s="74">
        <f t="shared" si="253"/>
        <v>217691.2175290903</v>
      </c>
      <c r="Q207" s="74">
        <f t="shared" si="254"/>
        <v>6073.4480182207362</v>
      </c>
      <c r="R207" s="74">
        <f t="shared" si="255"/>
        <v>211875.40917909029</v>
      </c>
      <c r="S207" s="74">
        <f t="shared" si="256"/>
        <v>5816.6370582207364</v>
      </c>
      <c r="T207" s="3">
        <v>3421.4956400000001</v>
      </c>
      <c r="U207" s="3">
        <v>659.86324290999983</v>
      </c>
      <c r="V207" s="4">
        <f t="shared" si="155"/>
        <v>21.770594226016286</v>
      </c>
      <c r="W207" s="4">
        <f t="shared" si="156"/>
        <v>-4.1791121831232516</v>
      </c>
      <c r="X207" s="4">
        <f t="shared" si="157"/>
        <v>28.072817863179978</v>
      </c>
      <c r="Y207" s="4">
        <f t="shared" si="158"/>
        <v>18.165978309032838</v>
      </c>
      <c r="Z207" s="4">
        <f t="shared" si="159"/>
        <v>16.172558906664293</v>
      </c>
      <c r="AA207" s="4">
        <f t="shared" si="160"/>
        <v>-8.3382736531378185</v>
      </c>
      <c r="AB207" s="4">
        <f t="shared" si="191"/>
        <v>38.247653345250967</v>
      </c>
      <c r="AC207" s="4">
        <f t="shared" si="192"/>
        <v>23.526700325614598</v>
      </c>
      <c r="AD207" s="4">
        <f t="shared" si="161"/>
        <v>20.465482723250176</v>
      </c>
      <c r="AE207" s="4">
        <f t="shared" si="162"/>
        <v>-8.3644675052997286</v>
      </c>
      <c r="AF207" s="4">
        <f t="shared" si="163"/>
        <v>23.414517750441121</v>
      </c>
      <c r="AG207" s="4">
        <f t="shared" si="164"/>
        <v>5.6187266867622441</v>
      </c>
      <c r="AH207" s="4">
        <f t="shared" si="165"/>
        <v>23.648076867664102</v>
      </c>
      <c r="AI207" s="4">
        <f t="shared" si="166"/>
        <v>5.1384849320552632</v>
      </c>
      <c r="AJ207" s="4">
        <f t="shared" si="167"/>
        <v>23.290686952016102</v>
      </c>
      <c r="AK207" s="4">
        <f t="shared" si="168"/>
        <v>4.451990450488168</v>
      </c>
      <c r="AL207" s="4">
        <f t="shared" ref="AL207:AM207" si="273">+T207/T195*100-100</f>
        <v>60.065944914218449</v>
      </c>
      <c r="AM207" s="4">
        <f t="shared" si="273"/>
        <v>43.01748815082928</v>
      </c>
      <c r="AN207" s="4">
        <f t="shared" si="225"/>
        <v>17.132160663732463</v>
      </c>
      <c r="AO207" s="4">
        <f t="shared" si="226"/>
        <v>-7.8290805916922466</v>
      </c>
      <c r="AP207" s="4">
        <f t="shared" si="227"/>
        <v>23.194322684859543</v>
      </c>
      <c r="AQ207" s="4">
        <f t="shared" si="228"/>
        <v>13.66485023954678</v>
      </c>
      <c r="AR207" s="4">
        <f t="shared" si="229"/>
        <v>11.747363319223055</v>
      </c>
      <c r="AS207" s="4">
        <f t="shared" si="230"/>
        <v>-11.82981305611564</v>
      </c>
      <c r="AT207" s="4">
        <f t="shared" si="231"/>
        <v>32.981582671461098</v>
      </c>
      <c r="AU207" s="4">
        <f t="shared" si="232"/>
        <v>18.821373918444181</v>
      </c>
      <c r="AV207" s="4">
        <f t="shared" si="233"/>
        <v>15.876762911937448</v>
      </c>
      <c r="AW207" s="4">
        <f t="shared" si="234"/>
        <v>-11.855009143227917</v>
      </c>
      <c r="AX207" s="4">
        <f t="shared" si="258"/>
        <v>18.713464554098792</v>
      </c>
      <c r="AY207" s="4">
        <f t="shared" si="259"/>
        <v>1.5955431769548341</v>
      </c>
      <c r="AZ207" s="4">
        <f t="shared" si="260"/>
        <v>18.938127036998935</v>
      </c>
      <c r="BA207" s="4">
        <f t="shared" si="261"/>
        <v>1.1335945864325225</v>
      </c>
      <c r="BB207" s="4">
        <f t="shared" si="169"/>
        <v>18.594350665656108</v>
      </c>
      <c r="BC207" s="4">
        <f t="shared" si="170"/>
        <v>0.47324975999245567</v>
      </c>
      <c r="BD207" s="4">
        <f t="shared" si="174"/>
        <v>53.968781179509847</v>
      </c>
      <c r="BE207" s="4">
        <f t="shared" si="175"/>
        <v>37.569726963090858</v>
      </c>
      <c r="BF207" s="4">
        <f t="shared" si="235"/>
        <v>1.9125438480784125</v>
      </c>
      <c r="BG207" s="4">
        <f t="shared" si="236"/>
        <v>4.646009518709139</v>
      </c>
      <c r="BH207" s="4">
        <f t="shared" si="237"/>
        <v>2.7524789979663762</v>
      </c>
      <c r="BI207" s="4">
        <f t="shared" si="268"/>
        <v>4.415739731175977</v>
      </c>
      <c r="BJ207" s="4">
        <f t="shared" si="238"/>
        <v>2.7760951963360054</v>
      </c>
      <c r="BK207" s="4">
        <f t="shared" si="239"/>
        <v>2.7886799140575138</v>
      </c>
      <c r="BL207" s="4">
        <f t="shared" si="240"/>
        <v>2.7899370894046909</v>
      </c>
      <c r="BM207" s="4">
        <f t="shared" si="262"/>
        <v>2.7453101238870778</v>
      </c>
      <c r="BN207" s="4">
        <f t="shared" si="241"/>
        <v>62.800661425259044</v>
      </c>
      <c r="BO207" s="4">
        <f t="shared" si="242"/>
        <v>43.070206106722551</v>
      </c>
      <c r="BP207" s="4">
        <f t="shared" si="243"/>
        <v>27.351379532283076</v>
      </c>
      <c r="BQ207" s="4">
        <f t="shared" si="244"/>
        <v>45.568072913725125</v>
      </c>
      <c r="BR207" s="4">
        <f t="shared" si="245"/>
        <v>7.0955928281896892</v>
      </c>
      <c r="BS207" s="4">
        <f t="shared" si="246"/>
        <v>7.0034822351828225</v>
      </c>
      <c r="BT207" s="4">
        <f t="shared" si="247"/>
        <v>2.7523662142681951</v>
      </c>
      <c r="BU207" s="4">
        <f t="shared" si="248"/>
        <v>4.3582387443695056</v>
      </c>
      <c r="BV207" s="4" t="s">
        <v>59</v>
      </c>
      <c r="BW207" s="4" t="s">
        <v>59</v>
      </c>
      <c r="BX207">
        <f t="shared" si="249"/>
        <v>100</v>
      </c>
      <c r="BY207">
        <f t="shared" si="250"/>
        <v>100</v>
      </c>
      <c r="BZ207" t="s">
        <v>59</v>
      </c>
      <c r="CA207" t="s">
        <v>59</v>
      </c>
    </row>
    <row r="208" spans="1:79" x14ac:dyDescent="0.35">
      <c r="A208" s="5">
        <v>40878</v>
      </c>
      <c r="B208" s="18">
        <f>+'[1]Senda Inflación Total'!F692</f>
        <v>3.73</v>
      </c>
      <c r="C208" s="4">
        <f>+'[1]Senda Inflación Total'!D692</f>
        <v>76.19</v>
      </c>
      <c r="D208" s="10">
        <f>((+'[3]Dic-11'!$D$938)/1000)</f>
        <v>133369.90713999997</v>
      </c>
      <c r="E208" s="10">
        <f>(+'[3]Dic-11'!$D$939)/1000</f>
        <v>2196.4973399999885</v>
      </c>
      <c r="F208" s="10">
        <f>(+'[3]Dic-11'!$D$950)/1000</f>
        <v>58882.008100000006</v>
      </c>
      <c r="G208" s="10">
        <f>(+'[3]Dic-11'!$D$951)/1000</f>
        <v>2485.865780000001</v>
      </c>
      <c r="H208" s="10">
        <f>(+'[3]Dic-11'!$D$1142)/1000</f>
        <v>15432.139840000002</v>
      </c>
      <c r="I208" s="10">
        <f>(+'[3]Dic-11'!$D$1143)/1000</f>
        <v>401.31871000000092</v>
      </c>
      <c r="J208" s="10">
        <f>(+'[3]Dic-11'!$D$976)/1000</f>
        <v>5880.3962099999999</v>
      </c>
      <c r="K208" s="10">
        <f>(+'[3]Dic-11'!$D$977)/1000</f>
        <v>233.26179000000005</v>
      </c>
      <c r="L208" s="71">
        <f>+H208+(Titularizaciones!C120/1000)</f>
        <v>21685.843370721894</v>
      </c>
      <c r="M208" s="71">
        <f>+I208+((Titularizaciones!C120/1000)*Titularizaciones!M120)</f>
        <v>579.16813895581106</v>
      </c>
      <c r="N208" s="3">
        <f t="shared" si="251"/>
        <v>213564.45128999997</v>
      </c>
      <c r="O208" s="3">
        <f t="shared" si="252"/>
        <v>5316.9436199999909</v>
      </c>
      <c r="P208" s="74">
        <f t="shared" si="253"/>
        <v>219818.15482072186</v>
      </c>
      <c r="Q208" s="74">
        <f t="shared" si="254"/>
        <v>5494.7930489558003</v>
      </c>
      <c r="R208" s="74">
        <f t="shared" si="255"/>
        <v>213937.75861072185</v>
      </c>
      <c r="S208" s="74">
        <f t="shared" si="256"/>
        <v>5261.5312589557998</v>
      </c>
      <c r="T208" s="3">
        <v>3528.9747900000002</v>
      </c>
      <c r="U208" s="3">
        <v>681.55862520000005</v>
      </c>
      <c r="V208" s="4">
        <f t="shared" ref="V208:V271" si="274">+D208/D196*100-100</f>
        <v>19.333068381347005</v>
      </c>
      <c r="W208" s="4">
        <f t="shared" ref="W208:W271" si="275">+E208/E196*100-100</f>
        <v>-4.0901150720905974</v>
      </c>
      <c r="X208" s="4">
        <f t="shared" ref="X208:X271" si="276">+F208/F196*100-100</f>
        <v>27.981496504638386</v>
      </c>
      <c r="Y208" s="4">
        <f t="shared" ref="Y208:Y271" si="277">+G208/G196*100-100</f>
        <v>22.939829054460859</v>
      </c>
      <c r="Z208" s="4">
        <f t="shared" ref="Z208:Z271" si="278">+H208/H196*100-100</f>
        <v>43.641121665632483</v>
      </c>
      <c r="AA208" s="4">
        <f t="shared" ref="AA208:AA271" si="279">+I208/I196*100-100</f>
        <v>-5.1693817291771325</v>
      </c>
      <c r="AB208" s="4">
        <f t="shared" si="191"/>
        <v>38.186801642325008</v>
      </c>
      <c r="AC208" s="4">
        <f t="shared" si="192"/>
        <v>24.959281136618273</v>
      </c>
      <c r="AD208" s="4">
        <f t="shared" ref="AD208:AD271" si="280">+L208/L196*100-100</f>
        <v>20.449090732458401</v>
      </c>
      <c r="AE208" s="4">
        <f t="shared" ref="AE208:AE271" si="281">+M208/M196*100-100</f>
        <v>-6.364682801372652</v>
      </c>
      <c r="AF208" s="4">
        <f t="shared" ref="AF208:AF271" si="282">+N208/N196*100-100</f>
        <v>23.612074317514725</v>
      </c>
      <c r="AG208" s="4">
        <f t="shared" ref="AG208:AG271" si="283">+O208/O196*100-100</f>
        <v>8.022914639810125</v>
      </c>
      <c r="AH208" s="4">
        <f t="shared" ref="AH208:AH271" si="284">+P208/P196*100-100</f>
        <v>22.100498873133589</v>
      </c>
      <c r="AI208" s="4">
        <f t="shared" ref="AI208:AI271" si="285">+Q208/Q196*100-100</f>
        <v>7.3748640366766409</v>
      </c>
      <c r="AJ208" s="4">
        <f t="shared" si="167"/>
        <v>21.711060388075893</v>
      </c>
      <c r="AK208" s="4">
        <f t="shared" si="168"/>
        <v>6.7091426057976662</v>
      </c>
      <c r="AL208" s="4">
        <f t="shared" ref="AL208:AM208" si="286">+T208/T196*100-100</f>
        <v>61.200105030681016</v>
      </c>
      <c r="AM208" s="4">
        <f t="shared" si="286"/>
        <v>52.733064521094661</v>
      </c>
      <c r="AN208" s="4">
        <f t="shared" si="225"/>
        <v>15.042001717291996</v>
      </c>
      <c r="AO208" s="4">
        <f t="shared" si="226"/>
        <v>-7.5389135949972115</v>
      </c>
      <c r="AP208" s="4">
        <f t="shared" si="227"/>
        <v>23.379443270643378</v>
      </c>
      <c r="AQ208" s="4">
        <f t="shared" si="228"/>
        <v>18.519067824603155</v>
      </c>
      <c r="AR208" s="4">
        <f t="shared" si="229"/>
        <v>38.475968057102534</v>
      </c>
      <c r="AS208" s="4">
        <f t="shared" si="230"/>
        <v>-8.5793711840134392</v>
      </c>
      <c r="AT208" s="4">
        <f t="shared" si="231"/>
        <v>33.217778504121299</v>
      </c>
      <c r="AU208" s="4">
        <f t="shared" si="232"/>
        <v>20.46590295634654</v>
      </c>
      <c r="AV208" s="4">
        <f t="shared" si="233"/>
        <v>16.117893311923638</v>
      </c>
      <c r="AW208" s="4">
        <f t="shared" si="234"/>
        <v>-9.7316907368867902</v>
      </c>
      <c r="AX208" s="4">
        <f t="shared" si="258"/>
        <v>19.16713999567601</v>
      </c>
      <c r="AY208" s="4">
        <f t="shared" si="259"/>
        <v>4.1385468425818175</v>
      </c>
      <c r="AZ208" s="4">
        <f t="shared" si="260"/>
        <v>17.709918898229617</v>
      </c>
      <c r="BA208" s="4">
        <f t="shared" si="261"/>
        <v>3.513799321967241</v>
      </c>
      <c r="BB208" s="4">
        <f t="shared" si="169"/>
        <v>17.334484130025913</v>
      </c>
      <c r="BC208" s="4">
        <f t="shared" si="170"/>
        <v>2.8720163942906254</v>
      </c>
      <c r="BD208" s="4">
        <f t="shared" si="174"/>
        <v>55.403552521624391</v>
      </c>
      <c r="BE208" s="4">
        <f t="shared" si="175"/>
        <v>47.240976112112833</v>
      </c>
      <c r="BF208" s="4">
        <f t="shared" si="235"/>
        <v>1.6469212486549152</v>
      </c>
      <c r="BG208" s="4">
        <f t="shared" si="236"/>
        <v>4.2217748005099045</v>
      </c>
      <c r="BH208" s="4">
        <f t="shared" si="237"/>
        <v>2.6005383191239981</v>
      </c>
      <c r="BI208" s="4">
        <f t="shared" si="268"/>
        <v>3.9667699534144152</v>
      </c>
      <c r="BJ208" s="4">
        <f t="shared" si="238"/>
        <v>2.6707199210787773</v>
      </c>
      <c r="BK208" s="4">
        <f t="shared" si="239"/>
        <v>2.4896201534871052</v>
      </c>
      <c r="BL208" s="4">
        <f t="shared" si="240"/>
        <v>2.4996993780778549</v>
      </c>
      <c r="BM208" s="4">
        <f t="shared" si="262"/>
        <v>2.4593747700842319</v>
      </c>
      <c r="BN208" s="4">
        <f t="shared" si="241"/>
        <v>62.449488355576776</v>
      </c>
      <c r="BO208" s="4">
        <f t="shared" si="242"/>
        <v>41.311277624568689</v>
      </c>
      <c r="BP208" s="4">
        <f t="shared" si="243"/>
        <v>27.571071751095833</v>
      </c>
      <c r="BQ208" s="4">
        <f t="shared" si="244"/>
        <v>46.753660705546565</v>
      </c>
      <c r="BR208" s="4">
        <f t="shared" si="245"/>
        <v>7.2259871653661323</v>
      </c>
      <c r="BS208" s="4">
        <f t="shared" si="246"/>
        <v>7.5479211118661738</v>
      </c>
      <c r="BT208" s="4">
        <f t="shared" si="247"/>
        <v>2.7534527279612595</v>
      </c>
      <c r="BU208" s="4">
        <f t="shared" si="248"/>
        <v>4.3871405580185643</v>
      </c>
      <c r="BV208" s="4" t="s">
        <v>59</v>
      </c>
      <c r="BW208" s="4" t="s">
        <v>59</v>
      </c>
      <c r="BX208">
        <f t="shared" si="249"/>
        <v>100</v>
      </c>
      <c r="BY208">
        <f t="shared" si="250"/>
        <v>100</v>
      </c>
      <c r="BZ208" t="s">
        <v>59</v>
      </c>
      <c r="CA208" t="s">
        <v>59</v>
      </c>
    </row>
    <row r="209" spans="1:79" x14ac:dyDescent="0.35">
      <c r="A209" s="5">
        <v>40909</v>
      </c>
      <c r="B209" s="18">
        <f>+'[1]Senda Inflación Total'!F693</f>
        <v>3.54</v>
      </c>
      <c r="C209" s="4">
        <f>+'[1]Senda Inflación Total'!D693</f>
        <v>76.75</v>
      </c>
      <c r="D209" s="10">
        <f>((+'[3]Ene-12'!$D$938)/1000)</f>
        <v>132197.61333000002</v>
      </c>
      <c r="E209" s="10">
        <f>(+'[3]Ene-12'!$D$939)/1000</f>
        <v>2452.810330000013</v>
      </c>
      <c r="F209" s="10">
        <f>(+'[3]Ene-12'!$D$950)/1000</f>
        <v>59390.103190000009</v>
      </c>
      <c r="G209" s="10">
        <f>(+'[3]Ene-12'!$D$951)/1000</f>
        <v>2682.4467500000073</v>
      </c>
      <c r="H209" s="10">
        <f>(+'[3]Ene-12'!$D$1142)/1000</f>
        <v>15775.797980000003</v>
      </c>
      <c r="I209" s="10">
        <f>(+'[3]Ene-12'!$D$1143)/1000</f>
        <v>416.35461000000129</v>
      </c>
      <c r="J209" s="10">
        <f>(+'[3]Ene-12'!$D$976)/1000</f>
        <v>5936.9039699999994</v>
      </c>
      <c r="K209" s="10">
        <f>(+'[3]Ene-12'!$D$977)/1000</f>
        <v>244.41800000000001</v>
      </c>
      <c r="L209" s="71">
        <f>+H209+(Titularizaciones!C121/1000)</f>
        <v>21903.686025207029</v>
      </c>
      <c r="M209" s="71">
        <f>+I209+((Titularizaciones!C121/1000)*Titularizaciones!M121)</f>
        <v>595.79681785512105</v>
      </c>
      <c r="N209" s="3">
        <f t="shared" si="251"/>
        <v>213300.41847000003</v>
      </c>
      <c r="O209" s="3">
        <f t="shared" si="252"/>
        <v>5796.0296900000212</v>
      </c>
      <c r="P209" s="74">
        <f t="shared" si="253"/>
        <v>219428.30651520705</v>
      </c>
      <c r="Q209" s="74">
        <f t="shared" si="254"/>
        <v>5975.4718978551409</v>
      </c>
      <c r="R209" s="74">
        <f t="shared" si="255"/>
        <v>213491.40254520703</v>
      </c>
      <c r="S209" s="74">
        <f t="shared" si="256"/>
        <v>5731.0538978551413</v>
      </c>
      <c r="T209" s="3">
        <v>3589.9240799999998</v>
      </c>
      <c r="U209" s="3">
        <v>697.94849371999999</v>
      </c>
      <c r="V209" s="4">
        <f t="shared" si="274"/>
        <v>18.800279806238279</v>
      </c>
      <c r="W209" s="4">
        <f t="shared" si="275"/>
        <v>-3.0360644983763052</v>
      </c>
      <c r="X209" s="4">
        <f t="shared" si="276"/>
        <v>27.679782382157271</v>
      </c>
      <c r="Y209" s="4">
        <f t="shared" si="277"/>
        <v>27.110527401454007</v>
      </c>
      <c r="Z209" s="4">
        <f t="shared" si="278"/>
        <v>42.012990970339075</v>
      </c>
      <c r="AA209" s="4">
        <f t="shared" si="279"/>
        <v>-3.624944333518215</v>
      </c>
      <c r="AB209" s="4">
        <f t="shared" si="191"/>
        <v>38.695279341856917</v>
      </c>
      <c r="AC209" s="4">
        <f t="shared" si="192"/>
        <v>23.382920629180106</v>
      </c>
      <c r="AD209" s="4">
        <f t="shared" si="280"/>
        <v>20.369129657904779</v>
      </c>
      <c r="AE209" s="4">
        <f t="shared" si="281"/>
        <v>-5.2780591262743997</v>
      </c>
      <c r="AF209" s="4">
        <f t="shared" si="282"/>
        <v>23.165955178336148</v>
      </c>
      <c r="AG209" s="4">
        <f t="shared" si="283"/>
        <v>9.9805621168061549</v>
      </c>
      <c r="AH209" s="4">
        <f t="shared" si="284"/>
        <v>21.722228540026322</v>
      </c>
      <c r="AI209" s="4">
        <f t="shared" si="285"/>
        <v>9.3001517778325251</v>
      </c>
      <c r="AJ209" s="4">
        <f t="shared" ref="AJ209:AJ272" si="287">+R209/R197*100-100</f>
        <v>21.309397530830537</v>
      </c>
      <c r="AK209" s="4">
        <f t="shared" ref="AK209:AK272" si="288">+S209/S197*100-100</f>
        <v>8.7706791198055782</v>
      </c>
      <c r="AL209" s="4">
        <f t="shared" ref="AL209:AM209" si="289">+T209/T197*100-100</f>
        <v>62.457954856369213</v>
      </c>
      <c r="AM209" s="4">
        <f t="shared" si="289"/>
        <v>51.272012046447259</v>
      </c>
      <c r="AN209" s="4">
        <f t="shared" si="225"/>
        <v>14.738535644425596</v>
      </c>
      <c r="AO209" s="4">
        <f t="shared" si="226"/>
        <v>-6.3512309236781022</v>
      </c>
      <c r="AP209" s="4">
        <f t="shared" si="227"/>
        <v>23.314450823022256</v>
      </c>
      <c r="AQ209" s="4">
        <f t="shared" si="228"/>
        <v>22.76465849087694</v>
      </c>
      <c r="AR209" s="4">
        <f t="shared" si="229"/>
        <v>37.157611522444512</v>
      </c>
      <c r="AS209" s="4">
        <f t="shared" si="230"/>
        <v>-6.9199771426677756</v>
      </c>
      <c r="AT209" s="4">
        <f t="shared" si="231"/>
        <v>33.953331409944866</v>
      </c>
      <c r="AU209" s="4">
        <f t="shared" si="232"/>
        <v>19.16449742049457</v>
      </c>
      <c r="AV209" s="4">
        <f t="shared" si="233"/>
        <v>16.253747013622544</v>
      </c>
      <c r="AW209" s="4">
        <f t="shared" si="234"/>
        <v>-8.5165724611497069</v>
      </c>
      <c r="AX209" s="4">
        <f t="shared" si="258"/>
        <v>18.954949950102517</v>
      </c>
      <c r="AY209" s="4">
        <f t="shared" si="259"/>
        <v>6.2203613258703427</v>
      </c>
      <c r="AZ209" s="4">
        <f t="shared" si="260"/>
        <v>17.560583870993156</v>
      </c>
      <c r="BA209" s="4">
        <f t="shared" si="261"/>
        <v>5.5632140021561867</v>
      </c>
      <c r="BB209" s="4">
        <f t="shared" ref="BB209:BB272" si="290">+(1+AJ209/100)/(1+$B209/100)*100-100</f>
        <v>17.161867424020215</v>
      </c>
      <c r="BC209" s="4">
        <f t="shared" ref="BC209:BC272" si="291">+(1+AK209/100)/(1+$B209/100)*100-100</f>
        <v>5.0518438476005088</v>
      </c>
      <c r="BD209" s="4">
        <f t="shared" si="174"/>
        <v>56.903568530393272</v>
      </c>
      <c r="BE209" s="4">
        <f t="shared" si="175"/>
        <v>46.100069583201872</v>
      </c>
      <c r="BF209" s="4">
        <f t="shared" si="235"/>
        <v>1.855411961089761</v>
      </c>
      <c r="BG209" s="4">
        <f t="shared" si="236"/>
        <v>4.5166561529929661</v>
      </c>
      <c r="BH209" s="4">
        <f t="shared" si="237"/>
        <v>2.639198413467521</v>
      </c>
      <c r="BI209" s="4">
        <f t="shared" si="268"/>
        <v>4.1169269578062595</v>
      </c>
      <c r="BJ209" s="4">
        <f t="shared" si="238"/>
        <v>2.7200755944431947</v>
      </c>
      <c r="BK209" s="4">
        <f t="shared" si="239"/>
        <v>2.7173081663762479</v>
      </c>
      <c r="BL209" s="4">
        <f t="shared" si="240"/>
        <v>2.723200116134981</v>
      </c>
      <c r="BM209" s="4">
        <f t="shared" si="262"/>
        <v>2.6844424784935237</v>
      </c>
      <c r="BN209" s="4">
        <f t="shared" si="241"/>
        <v>61.977193611832114</v>
      </c>
      <c r="BO209" s="4">
        <f t="shared" si="242"/>
        <v>42.31880202808285</v>
      </c>
      <c r="BP209" s="4">
        <f t="shared" si="243"/>
        <v>27.843406785605072</v>
      </c>
      <c r="BQ209" s="4">
        <f t="shared" si="244"/>
        <v>46.280762754339818</v>
      </c>
      <c r="BR209" s="4">
        <f t="shared" si="245"/>
        <v>7.3960464274564073</v>
      </c>
      <c r="BS209" s="4">
        <f t="shared" si="246"/>
        <v>7.1834450868729025</v>
      </c>
      <c r="BT209" s="4">
        <f t="shared" si="247"/>
        <v>2.7833531751064076</v>
      </c>
      <c r="BU209" s="4">
        <f t="shared" si="248"/>
        <v>4.2169901307044393</v>
      </c>
      <c r="BV209" s="4" t="s">
        <v>59</v>
      </c>
      <c r="BW209" s="4" t="s">
        <v>59</v>
      </c>
      <c r="BX209">
        <f t="shared" si="249"/>
        <v>100</v>
      </c>
      <c r="BY209">
        <f t="shared" si="250"/>
        <v>100</v>
      </c>
      <c r="BZ209" t="s">
        <v>59</v>
      </c>
      <c r="CA209" t="s">
        <v>59</v>
      </c>
    </row>
    <row r="210" spans="1:79" x14ac:dyDescent="0.35">
      <c r="A210" s="5">
        <v>40940</v>
      </c>
      <c r="B210" s="18">
        <f>+'[1]Senda Inflación Total'!F694</f>
        <v>3.55</v>
      </c>
      <c r="C210" s="4">
        <f>+'[1]Senda Inflación Total'!D694</f>
        <v>77.22</v>
      </c>
      <c r="D210" s="10">
        <f>((+'[3]Feb-12'!$D$938)/1000)</f>
        <v>133308.31988999998</v>
      </c>
      <c r="E210" s="10">
        <f>(+'[3]Feb-12'!$D$939)/1000</f>
        <v>2547.5065600000025</v>
      </c>
      <c r="F210" s="10">
        <f>(+'[3]Feb-12'!$D$950)/1000</f>
        <v>60310.28428</v>
      </c>
      <c r="G210" s="10">
        <f>(+'[3]Feb-12'!$D$951)/1000</f>
        <v>2858.1879599999934</v>
      </c>
      <c r="H210" s="10">
        <f>(+'[3]Feb-12'!$D$1142)/1000</f>
        <v>15782.524700000004</v>
      </c>
      <c r="I210" s="10">
        <f>(+'[3]Feb-12'!$D$1143)/1000</f>
        <v>411.86315000000036</v>
      </c>
      <c r="J210" s="10">
        <f>(+'[3]Feb-12'!$D$976)/1000</f>
        <v>6000.7120199999999</v>
      </c>
      <c r="K210" s="10">
        <f>(+'[3]Feb-12'!$D$977)/1000</f>
        <v>267.27866999999992</v>
      </c>
      <c r="L210" s="71">
        <f>+H210+(Titularizaciones!C122/1000)</f>
        <v>22162.668650108957</v>
      </c>
      <c r="M210" s="71">
        <f>+I210+((Titularizaciones!C122/1000)*Titularizaciones!M122)</f>
        <v>586.49428456468036</v>
      </c>
      <c r="N210" s="3">
        <f t="shared" si="251"/>
        <v>215401.84088999999</v>
      </c>
      <c r="O210" s="3">
        <f t="shared" si="252"/>
        <v>6084.8363399999953</v>
      </c>
      <c r="P210" s="74">
        <f t="shared" si="253"/>
        <v>221781.98484010895</v>
      </c>
      <c r="Q210" s="74">
        <f t="shared" si="254"/>
        <v>6259.4674745646762</v>
      </c>
      <c r="R210" s="74">
        <f t="shared" si="255"/>
        <v>215781.27282010892</v>
      </c>
      <c r="S210" s="74">
        <f t="shared" si="256"/>
        <v>5992.1888045646756</v>
      </c>
      <c r="T210" s="3">
        <v>3660.98011</v>
      </c>
      <c r="U210" s="3">
        <v>714.16258919999996</v>
      </c>
      <c r="V210" s="4">
        <f t="shared" si="274"/>
        <v>17.353719427670228</v>
      </c>
      <c r="W210" s="4">
        <f t="shared" si="275"/>
        <v>0.26152072945623672</v>
      </c>
      <c r="X210" s="4">
        <f t="shared" si="276"/>
        <v>27.748778231038429</v>
      </c>
      <c r="Y210" s="4">
        <f t="shared" si="277"/>
        <v>27.302948296055888</v>
      </c>
      <c r="Z210" s="4">
        <f t="shared" si="278"/>
        <v>37.277485916591502</v>
      </c>
      <c r="AA210" s="4">
        <f t="shared" si="279"/>
        <v>-3.5132472889978601</v>
      </c>
      <c r="AB210" s="4">
        <f t="shared" si="191"/>
        <v>23.155979486766398</v>
      </c>
      <c r="AC210" s="4">
        <f t="shared" si="192"/>
        <v>16.234618884409684</v>
      </c>
      <c r="AD210" s="4">
        <f t="shared" si="280"/>
        <v>20.364036861537116</v>
      </c>
      <c r="AE210" s="4">
        <f t="shared" si="281"/>
        <v>-5.8112110205444907</v>
      </c>
      <c r="AF210" s="4">
        <f t="shared" si="282"/>
        <v>21.576007337859153</v>
      </c>
      <c r="AG210" s="4">
        <f t="shared" si="283"/>
        <v>11.794936988786532</v>
      </c>
      <c r="AH210" s="4">
        <f t="shared" si="284"/>
        <v>20.474198751926153</v>
      </c>
      <c r="AI210" s="4">
        <f t="shared" si="285"/>
        <v>11.009550457026563</v>
      </c>
      <c r="AJ210" s="4">
        <f t="shared" si="287"/>
        <v>20.401288611690504</v>
      </c>
      <c r="AK210" s="4">
        <f t="shared" si="288"/>
        <v>10.78741099668143</v>
      </c>
      <c r="AL210" s="4">
        <f t="shared" ref="AL210:AM210" si="292">+T210/T198*100-100</f>
        <v>62.503544269938971</v>
      </c>
      <c r="AM210" s="4">
        <f t="shared" si="292"/>
        <v>51.062858866001648</v>
      </c>
      <c r="AN210" s="4">
        <f t="shared" si="225"/>
        <v>13.330487134399064</v>
      </c>
      <c r="AO210" s="4">
        <f t="shared" si="226"/>
        <v>-3.1757404833836489</v>
      </c>
      <c r="AP210" s="4">
        <f t="shared" si="227"/>
        <v>23.369172603610238</v>
      </c>
      <c r="AQ210" s="4">
        <f t="shared" si="228"/>
        <v>22.938627036268343</v>
      </c>
      <c r="AR210" s="4">
        <f t="shared" si="229"/>
        <v>32.571208031474157</v>
      </c>
      <c r="AS210" s="4">
        <f t="shared" si="230"/>
        <v>-6.8210982993702203</v>
      </c>
      <c r="AT210" s="4">
        <f t="shared" si="231"/>
        <v>18.933828572444611</v>
      </c>
      <c r="AU210" s="4">
        <f t="shared" si="232"/>
        <v>12.249752664808966</v>
      </c>
      <c r="AV210" s="4">
        <f t="shared" si="233"/>
        <v>16.237601990861521</v>
      </c>
      <c r="AW210" s="4">
        <f t="shared" si="234"/>
        <v>-9.0402810435002436</v>
      </c>
      <c r="AX210" s="4">
        <f t="shared" si="258"/>
        <v>17.40802253776836</v>
      </c>
      <c r="AY210" s="4">
        <f t="shared" si="259"/>
        <v>7.9622761842457805</v>
      </c>
      <c r="AZ210" s="4">
        <f t="shared" si="260"/>
        <v>16.343987206109261</v>
      </c>
      <c r="BA210" s="4">
        <f t="shared" si="261"/>
        <v>7.2038150236857064</v>
      </c>
      <c r="BB210" s="4">
        <f t="shared" si="290"/>
        <v>16.273576640937222</v>
      </c>
      <c r="BC210" s="4">
        <f t="shared" si="291"/>
        <v>6.9892911604842283</v>
      </c>
      <c r="BD210" s="4">
        <f t="shared" si="174"/>
        <v>56.932442559091214</v>
      </c>
      <c r="BE210" s="4">
        <f t="shared" si="175"/>
        <v>45.883977659103465</v>
      </c>
      <c r="BF210" s="4">
        <f t="shared" si="235"/>
        <v>1.9109884230047232</v>
      </c>
      <c r="BG210" s="4">
        <f t="shared" si="236"/>
        <v>4.7391385965458319</v>
      </c>
      <c r="BH210" s="4">
        <f t="shared" si="237"/>
        <v>2.6096151143676036</v>
      </c>
      <c r="BI210" s="4">
        <f t="shared" si="268"/>
        <v>4.4541159300625788</v>
      </c>
      <c r="BJ210" s="4">
        <f t="shared" si="238"/>
        <v>2.6463161716844827</v>
      </c>
      <c r="BK210" s="4">
        <f t="shared" si="239"/>
        <v>2.8248766653333104</v>
      </c>
      <c r="BL210" s="4">
        <f t="shared" si="240"/>
        <v>2.8223516346818536</v>
      </c>
      <c r="BM210" s="4">
        <f t="shared" si="262"/>
        <v>2.7769735187168925</v>
      </c>
      <c r="BN210" s="4">
        <f t="shared" si="241"/>
        <v>61.888198976942356</v>
      </c>
      <c r="BO210" s="4">
        <f t="shared" si="242"/>
        <v>41.866476231306571</v>
      </c>
      <c r="BP210" s="4">
        <f t="shared" si="243"/>
        <v>27.998964182854341</v>
      </c>
      <c r="BQ210" s="4">
        <f t="shared" si="244"/>
        <v>46.972306242833071</v>
      </c>
      <c r="BR210" s="4">
        <f t="shared" si="245"/>
        <v>7.3270147714567218</v>
      </c>
      <c r="BS210" s="4">
        <f t="shared" si="246"/>
        <v>6.7686808154975076</v>
      </c>
      <c r="BT210" s="4">
        <f t="shared" si="247"/>
        <v>2.7858220687465733</v>
      </c>
      <c r="BU210" s="4">
        <f t="shared" si="248"/>
        <v>4.3925367103628643</v>
      </c>
      <c r="BV210" s="4" t="s">
        <v>59</v>
      </c>
      <c r="BW210" s="4" t="s">
        <v>59</v>
      </c>
      <c r="BX210">
        <f t="shared" si="249"/>
        <v>100</v>
      </c>
      <c r="BY210">
        <f t="shared" si="250"/>
        <v>100</v>
      </c>
      <c r="BZ210" t="s">
        <v>59</v>
      </c>
      <c r="CA210" t="s">
        <v>59</v>
      </c>
    </row>
    <row r="211" spans="1:79" x14ac:dyDescent="0.35">
      <c r="A211" s="5">
        <v>40969</v>
      </c>
      <c r="B211" s="18">
        <f>+'[1]Senda Inflación Total'!F695</f>
        <v>3.4</v>
      </c>
      <c r="C211" s="4">
        <f>+'[1]Senda Inflación Total'!D695</f>
        <v>77.31</v>
      </c>
      <c r="D211" s="10">
        <f>((+'[3]Mar-12'!$D$938)/1000)</f>
        <v>134802.20225</v>
      </c>
      <c r="E211" s="10">
        <f>(+'[3]Mar-12'!$D$939)/1000</f>
        <v>2536.1576800000071</v>
      </c>
      <c r="F211" s="10">
        <f>(+'[3]Mar-12'!$D$950)/1000</f>
        <v>61302.520519999998</v>
      </c>
      <c r="G211" s="10">
        <f>(+'[3]Mar-12'!$D$951)/1000</f>
        <v>2919.9410600000024</v>
      </c>
      <c r="H211" s="10">
        <f>(+'[3]Mar-12'!$D$1142)/1000</f>
        <v>16194.944160000005</v>
      </c>
      <c r="I211" s="10">
        <f>(+'[3]Mar-12'!$D$1143)/1000</f>
        <v>410.16669000000132</v>
      </c>
      <c r="J211" s="10">
        <f>(+'[3]Mar-12'!$D$976)/1000</f>
        <v>6089.318409999998</v>
      </c>
      <c r="K211" s="10">
        <f>(+'[3]Mar-12'!$D$977)/1000</f>
        <v>279.90279999999888</v>
      </c>
      <c r="L211" s="71">
        <f>+H211+(Titularizaciones!C123/1000)</f>
        <v>22443.555669047411</v>
      </c>
      <c r="M211" s="71">
        <f>+I211+((Titularizaciones!C123/1000)*Titularizaciones!M123)</f>
        <v>586.85123478330138</v>
      </c>
      <c r="N211" s="3">
        <f t="shared" si="251"/>
        <v>218388.98534000001</v>
      </c>
      <c r="O211" s="3">
        <f t="shared" si="252"/>
        <v>6146.1682300000093</v>
      </c>
      <c r="P211" s="74">
        <f t="shared" si="253"/>
        <v>224637.5968490474</v>
      </c>
      <c r="Q211" s="74">
        <f t="shared" si="254"/>
        <v>6322.8527747833105</v>
      </c>
      <c r="R211" s="74">
        <f t="shared" si="255"/>
        <v>218548.2784390474</v>
      </c>
      <c r="S211" s="74">
        <f t="shared" si="256"/>
        <v>6042.9499747833106</v>
      </c>
      <c r="T211" s="3">
        <v>3755.2129399999999</v>
      </c>
      <c r="U211" s="3">
        <v>738.6410896000001</v>
      </c>
      <c r="V211" s="4">
        <f t="shared" si="274"/>
        <v>16.799848179244563</v>
      </c>
      <c r="W211" s="4">
        <f t="shared" si="275"/>
        <v>-2.1910013232395329</v>
      </c>
      <c r="X211" s="4">
        <f t="shared" si="276"/>
        <v>27.683015772659232</v>
      </c>
      <c r="Y211" s="4">
        <f t="shared" si="277"/>
        <v>31.254283746446418</v>
      </c>
      <c r="Z211" s="4">
        <f t="shared" si="278"/>
        <v>35.542614766359378</v>
      </c>
      <c r="AA211" s="4">
        <f t="shared" si="279"/>
        <v>-1.2482754964455438</v>
      </c>
      <c r="AB211" s="4">
        <f t="shared" si="191"/>
        <v>22.811972208028976</v>
      </c>
      <c r="AC211" s="4">
        <f t="shared" si="192"/>
        <v>21.482801024229943</v>
      </c>
      <c r="AD211" s="4">
        <f t="shared" si="280"/>
        <v>20.147377159816031</v>
      </c>
      <c r="AE211" s="4">
        <f t="shared" si="281"/>
        <v>-3.385039726704008</v>
      </c>
      <c r="AF211" s="4">
        <f t="shared" si="282"/>
        <v>21.104542082942984</v>
      </c>
      <c r="AG211" s="4">
        <f t="shared" si="283"/>
        <v>12.497732215055748</v>
      </c>
      <c r="AH211" s="4">
        <f t="shared" si="284"/>
        <v>20.086759117360174</v>
      </c>
      <c r="AI211" s="4">
        <f t="shared" si="285"/>
        <v>11.801416045778097</v>
      </c>
      <c r="AJ211" s="4">
        <f t="shared" si="287"/>
        <v>20.012558460631965</v>
      </c>
      <c r="AK211" s="4">
        <f t="shared" si="288"/>
        <v>11.390239744256164</v>
      </c>
      <c r="AL211" s="4">
        <f t="shared" ref="AL211:AM211" si="293">+T211/T199*100-100</f>
        <v>63.401873072802147</v>
      </c>
      <c r="AM211" s="4">
        <f t="shared" si="293"/>
        <v>50.344319305361353</v>
      </c>
      <c r="AN211" s="4">
        <f t="shared" si="225"/>
        <v>12.95923421590382</v>
      </c>
      <c r="AO211" s="4">
        <f t="shared" si="226"/>
        <v>-5.4071579528428799</v>
      </c>
      <c r="AP211" s="4">
        <f t="shared" si="227"/>
        <v>23.484541366208148</v>
      </c>
      <c r="AQ211" s="4">
        <f t="shared" si="228"/>
        <v>26.938378865035205</v>
      </c>
      <c r="AR211" s="4">
        <f t="shared" si="229"/>
        <v>31.085700934583542</v>
      </c>
      <c r="AS211" s="4">
        <f t="shared" si="230"/>
        <v>-4.4954308476262526</v>
      </c>
      <c r="AT211" s="4">
        <f t="shared" si="231"/>
        <v>18.773667512600539</v>
      </c>
      <c r="AU211" s="4">
        <f t="shared" si="232"/>
        <v>17.488202151092793</v>
      </c>
      <c r="AV211" s="4">
        <f t="shared" si="233"/>
        <v>16.19668970968668</v>
      </c>
      <c r="AW211" s="4">
        <f t="shared" si="234"/>
        <v>-6.5619339716673153</v>
      </c>
      <c r="AX211" s="4">
        <f t="shared" si="258"/>
        <v>17.122381124703082</v>
      </c>
      <c r="AY211" s="4">
        <f t="shared" si="259"/>
        <v>8.7985804787773105</v>
      </c>
      <c r="AZ211" s="4">
        <f t="shared" si="260"/>
        <v>16.138064910406342</v>
      </c>
      <c r="BA211" s="4">
        <f t="shared" si="261"/>
        <v>8.1251605858588789</v>
      </c>
      <c r="BB211" s="4">
        <f t="shared" si="290"/>
        <v>16.066304120533829</v>
      </c>
      <c r="BC211" s="4">
        <f t="shared" si="291"/>
        <v>7.7275045882554849</v>
      </c>
      <c r="BD211" s="4">
        <f t="shared" si="174"/>
        <v>58.02889078607555</v>
      </c>
      <c r="BE211" s="4">
        <f t="shared" si="175"/>
        <v>45.400695653154088</v>
      </c>
      <c r="BF211" s="4">
        <f t="shared" si="235"/>
        <v>1.8813918746642784</v>
      </c>
      <c r="BG211" s="4">
        <f t="shared" si="236"/>
        <v>4.7631664003886582</v>
      </c>
      <c r="BH211" s="4">
        <f t="shared" si="237"/>
        <v>2.5326835705495956</v>
      </c>
      <c r="BI211" s="4">
        <f t="shared" si="268"/>
        <v>4.5966195418577067</v>
      </c>
      <c r="BJ211" s="4">
        <f t="shared" si="238"/>
        <v>2.6147872620408616</v>
      </c>
      <c r="BK211" s="4">
        <f t="shared" si="239"/>
        <v>2.8143215283643155</v>
      </c>
      <c r="BL211" s="4">
        <f t="shared" si="240"/>
        <v>2.8146903561437933</v>
      </c>
      <c r="BM211" s="4">
        <f t="shared" si="262"/>
        <v>2.7650412155814235</v>
      </c>
      <c r="BN211" s="4">
        <f t="shared" si="241"/>
        <v>61.725733117964943</v>
      </c>
      <c r="BO211" s="4">
        <f t="shared" si="242"/>
        <v>41.264045907835545</v>
      </c>
      <c r="BP211" s="4">
        <f t="shared" si="243"/>
        <v>28.070335335163932</v>
      </c>
      <c r="BQ211" s="4">
        <f t="shared" si="244"/>
        <v>47.508316575968472</v>
      </c>
      <c r="BR211" s="4">
        <f t="shared" si="245"/>
        <v>7.415641468724635</v>
      </c>
      <c r="BS211" s="4">
        <f t="shared" si="246"/>
        <v>6.6735350327369849</v>
      </c>
      <c r="BT211" s="4">
        <f t="shared" si="247"/>
        <v>2.7882900781464834</v>
      </c>
      <c r="BU211" s="4">
        <f t="shared" si="248"/>
        <v>4.5541024834590065</v>
      </c>
      <c r="BV211" s="4" t="s">
        <v>59</v>
      </c>
      <c r="BW211" s="4" t="s">
        <v>59</v>
      </c>
      <c r="BX211">
        <f t="shared" si="249"/>
        <v>100</v>
      </c>
      <c r="BY211">
        <f t="shared" si="250"/>
        <v>100</v>
      </c>
      <c r="BZ211" t="s">
        <v>59</v>
      </c>
      <c r="CA211" t="s">
        <v>59</v>
      </c>
    </row>
    <row r="212" spans="1:79" x14ac:dyDescent="0.35">
      <c r="A212" s="5">
        <v>41000</v>
      </c>
      <c r="B212" s="18">
        <f>+'[1]Senda Inflación Total'!F696</f>
        <v>3.43</v>
      </c>
      <c r="C212" s="4">
        <f>+'[1]Senda Inflación Total'!D696</f>
        <v>77.42</v>
      </c>
      <c r="D212" s="10">
        <f>((+'[3]Abr-12'!$D$938)/1000)</f>
        <v>136055.1955</v>
      </c>
      <c r="E212" s="10">
        <f>(+'[3]Abr-12'!$D$939)/1000</f>
        <v>2777.4919599999935</v>
      </c>
      <c r="F212" s="10">
        <f>(+'[3]Abr-12'!$D$950)/1000</f>
        <v>62174.259519999992</v>
      </c>
      <c r="G212" s="10">
        <f>(+'[3]Abr-12'!$D$951)/1000</f>
        <v>3098.832170000002</v>
      </c>
      <c r="H212" s="10">
        <f>(+'[3]Abr-12'!$D$1142)/1000</f>
        <v>16523.94369</v>
      </c>
      <c r="I212" s="10">
        <f>(+'[3]Abr-12'!$D$1143)/1000</f>
        <v>415.39044000000132</v>
      </c>
      <c r="J212" s="10">
        <f>(+'[3]Abr-12'!$D$976)/1000</f>
        <v>6133.5385200000001</v>
      </c>
      <c r="K212" s="10">
        <f>(+'[3]Abr-12'!$D$977)/1000</f>
        <v>278.6242000000002</v>
      </c>
      <c r="L212" s="71">
        <f>+H212+(Titularizaciones!C124/1000)</f>
        <v>22651.156805642844</v>
      </c>
      <c r="M212" s="71">
        <f>+I212+((Titularizaciones!C124/1000)*Titularizaciones!M124)</f>
        <v>591.50661164590122</v>
      </c>
      <c r="N212" s="3">
        <f t="shared" si="251"/>
        <v>220886.93722999998</v>
      </c>
      <c r="O212" s="3">
        <f t="shared" si="252"/>
        <v>6570.3387699999967</v>
      </c>
      <c r="P212" s="74">
        <f t="shared" si="253"/>
        <v>227014.15034564285</v>
      </c>
      <c r="Q212" s="74">
        <f t="shared" si="254"/>
        <v>6746.4549416458967</v>
      </c>
      <c r="R212" s="74">
        <f t="shared" si="255"/>
        <v>220880.61182564285</v>
      </c>
      <c r="S212" s="74">
        <f t="shared" si="256"/>
        <v>6467.8307416458965</v>
      </c>
      <c r="T212" s="3">
        <v>3836.1616399999998</v>
      </c>
      <c r="U212" s="3">
        <v>750.5724441000001</v>
      </c>
      <c r="V212" s="4">
        <f t="shared" si="274"/>
        <v>16.158375655165401</v>
      </c>
      <c r="W212" s="4">
        <f t="shared" si="275"/>
        <v>7.477890592376184</v>
      </c>
      <c r="X212" s="4">
        <f t="shared" si="276"/>
        <v>24.203539973894635</v>
      </c>
      <c r="Y212" s="4">
        <f t="shared" si="277"/>
        <v>28.72778542914395</v>
      </c>
      <c r="Z212" s="4">
        <f t="shared" si="278"/>
        <v>28.951524149817288</v>
      </c>
      <c r="AA212" s="4">
        <f t="shared" si="279"/>
        <v>-1.5493231940863978</v>
      </c>
      <c r="AB212" s="4">
        <f t="shared" si="191"/>
        <v>21.66818247918043</v>
      </c>
      <c r="AC212" s="4">
        <f t="shared" si="192"/>
        <v>14.261420464329589</v>
      </c>
      <c r="AD212" s="4">
        <f t="shared" si="280"/>
        <v>16.787101020896827</v>
      </c>
      <c r="AE212" s="4">
        <f t="shared" si="281"/>
        <v>-3.8734818625946446</v>
      </c>
      <c r="AF212" s="4">
        <f t="shared" si="282"/>
        <v>19.370802900832061</v>
      </c>
      <c r="AG212" s="4">
        <f t="shared" si="283"/>
        <v>16.139213977909776</v>
      </c>
      <c r="AH212" s="4">
        <f t="shared" si="284"/>
        <v>18.46862075918591</v>
      </c>
      <c r="AI212" s="4">
        <f t="shared" si="285"/>
        <v>15.310020944146885</v>
      </c>
      <c r="AJ212" s="4">
        <f t="shared" si="287"/>
        <v>18.382173091628445</v>
      </c>
      <c r="AK212" s="4">
        <f t="shared" si="288"/>
        <v>15.355625622867493</v>
      </c>
      <c r="AL212" s="4">
        <f t="shared" ref="AL212:AM212" si="294">+T212/T200*100-100</f>
        <v>62.921103258960045</v>
      </c>
      <c r="AM212" s="4">
        <f t="shared" si="294"/>
        <v>47.889357132323767</v>
      </c>
      <c r="AN212" s="4">
        <f t="shared" si="225"/>
        <v>12.306270574461394</v>
      </c>
      <c r="AO212" s="4">
        <f t="shared" si="226"/>
        <v>3.9136523178731295</v>
      </c>
      <c r="AP212" s="4">
        <f t="shared" si="227"/>
        <v>20.084636927288642</v>
      </c>
      <c r="AQ212" s="4">
        <f t="shared" si="228"/>
        <v>24.458846977805223</v>
      </c>
      <c r="AR212" s="4">
        <f t="shared" si="229"/>
        <v>24.675165957475855</v>
      </c>
      <c r="AS212" s="4">
        <f t="shared" si="230"/>
        <v>-4.8141962622898546</v>
      </c>
      <c r="AT212" s="4">
        <f t="shared" si="231"/>
        <v>17.633358289838966</v>
      </c>
      <c r="AU212" s="4">
        <f t="shared" si="232"/>
        <v>10.472223208285399</v>
      </c>
      <c r="AV212" s="4">
        <f t="shared" si="233"/>
        <v>12.914145819295001</v>
      </c>
      <c r="AW212" s="4">
        <f t="shared" si="234"/>
        <v>-7.0612799599677487</v>
      </c>
      <c r="AX212" s="4">
        <f t="shared" si="258"/>
        <v>15.41216562006386</v>
      </c>
      <c r="AY212" s="4">
        <f t="shared" si="259"/>
        <v>12.287744346814051</v>
      </c>
      <c r="AZ212" s="4">
        <f t="shared" si="260"/>
        <v>14.539902116586973</v>
      </c>
      <c r="BA212" s="4">
        <f t="shared" si="261"/>
        <v>11.486049448077807</v>
      </c>
      <c r="BB212" s="4">
        <f t="shared" si="290"/>
        <v>14.456321271998874</v>
      </c>
      <c r="BC212" s="4">
        <f t="shared" si="291"/>
        <v>11.53014176048292</v>
      </c>
      <c r="BD212" s="4">
        <f t="shared" si="174"/>
        <v>57.518228037281318</v>
      </c>
      <c r="BE212" s="4">
        <f t="shared" si="175"/>
        <v>42.984972573067552</v>
      </c>
      <c r="BF212" s="4">
        <f t="shared" si="235"/>
        <v>2.0414449810554962</v>
      </c>
      <c r="BG212" s="4">
        <f t="shared" si="236"/>
        <v>4.9841078831074466</v>
      </c>
      <c r="BH212" s="4">
        <f t="shared" si="237"/>
        <v>2.513869859356809</v>
      </c>
      <c r="BI212" s="4">
        <f t="shared" si="268"/>
        <v>4.5426338987107266</v>
      </c>
      <c r="BJ212" s="4">
        <f t="shared" si="238"/>
        <v>2.6113748481867618</v>
      </c>
      <c r="BK212" s="4">
        <f t="shared" si="239"/>
        <v>2.9745257245151571</v>
      </c>
      <c r="BL212" s="4">
        <f t="shared" si="240"/>
        <v>2.9718213298043352</v>
      </c>
      <c r="BM212" s="4">
        <f t="shared" si="262"/>
        <v>2.9282021125292004</v>
      </c>
      <c r="BN212" s="4">
        <f t="shared" si="241"/>
        <v>61.594948622213742</v>
      </c>
      <c r="BO212" s="4">
        <f t="shared" si="242"/>
        <v>42.273192558684379</v>
      </c>
      <c r="BP212" s="4">
        <f t="shared" si="243"/>
        <v>28.14754928457387</v>
      </c>
      <c r="BQ212" s="4">
        <f t="shared" si="244"/>
        <v>47.163963358315598</v>
      </c>
      <c r="BR212" s="4">
        <f t="shared" si="245"/>
        <v>7.4807247079506274</v>
      </c>
      <c r="BS212" s="4">
        <f t="shared" si="246"/>
        <v>6.3222073403073784</v>
      </c>
      <c r="BT212" s="4">
        <f t="shared" si="247"/>
        <v>2.7767773852617696</v>
      </c>
      <c r="BU212" s="4">
        <f t="shared" si="248"/>
        <v>4.2406367426926499</v>
      </c>
      <c r="BV212" s="4" t="s">
        <v>59</v>
      </c>
      <c r="BW212" s="4" t="s">
        <v>59</v>
      </c>
      <c r="BX212">
        <f t="shared" si="249"/>
        <v>100</v>
      </c>
      <c r="BY212">
        <f t="shared" si="250"/>
        <v>100</v>
      </c>
      <c r="BZ212" t="s">
        <v>59</v>
      </c>
      <c r="CA212" t="s">
        <v>59</v>
      </c>
    </row>
    <row r="213" spans="1:79" x14ac:dyDescent="0.35">
      <c r="A213" s="5">
        <v>41030</v>
      </c>
      <c r="B213" s="18">
        <f>+'[1]Senda Inflación Total'!F697</f>
        <v>3.44</v>
      </c>
      <c r="C213" s="4">
        <f>+'[1]Senda Inflación Total'!D697</f>
        <v>77.66</v>
      </c>
      <c r="D213" s="10">
        <f>((+'[3]May-12'!$D$938)/1000)</f>
        <v>138256.77164000002</v>
      </c>
      <c r="E213" s="10">
        <f>(+'[3]May-12'!$D$939)/1000</f>
        <v>2699.6800500000118</v>
      </c>
      <c r="F213" s="10">
        <f>(+'[3]May-12'!$D$950)/1000</f>
        <v>63164.930909999981</v>
      </c>
      <c r="G213" s="10">
        <f>(+'[3]May-12'!$D$951)/1000</f>
        <v>3141.8605999999941</v>
      </c>
      <c r="H213" s="10">
        <f>(+'[3]May-12'!$D$1142)/1000</f>
        <v>16564.486519999999</v>
      </c>
      <c r="I213" s="10">
        <f>(+'[3]May-12'!$D$1143)/1000</f>
        <v>419.09831000000054</v>
      </c>
      <c r="J213" s="10">
        <f>(+'[3]May-12'!$D$976)/1000</f>
        <v>6221.7406299999993</v>
      </c>
      <c r="K213" s="10">
        <f>(+'[3]May-12'!$D$977)/1000</f>
        <v>286.47017999999969</v>
      </c>
      <c r="L213" s="71">
        <f>+H213+(Titularizaciones!C125/1000)</f>
        <v>22945.77107973973</v>
      </c>
      <c r="M213" s="71">
        <f>+I213+((Titularizaciones!C125/1000)*Titularizaciones!M125)</f>
        <v>595.03498837827033</v>
      </c>
      <c r="N213" s="3">
        <f t="shared" si="251"/>
        <v>224207.92969999998</v>
      </c>
      <c r="O213" s="3">
        <f t="shared" si="252"/>
        <v>6547.1091400000059</v>
      </c>
      <c r="P213" s="74">
        <f t="shared" si="253"/>
        <v>230589.21425973973</v>
      </c>
      <c r="Q213" s="74">
        <f t="shared" si="254"/>
        <v>6723.0458183782757</v>
      </c>
      <c r="R213" s="74">
        <f t="shared" si="255"/>
        <v>224367.47362973972</v>
      </c>
      <c r="S213" s="74">
        <f t="shared" si="256"/>
        <v>6436.5756383782764</v>
      </c>
      <c r="T213" s="3">
        <v>3915.2204999999999</v>
      </c>
      <c r="U213" s="3">
        <v>749.39147070000001</v>
      </c>
      <c r="V213" s="4">
        <f t="shared" si="274"/>
        <v>15.603302819301049</v>
      </c>
      <c r="W213" s="4">
        <f t="shared" si="275"/>
        <v>11.390156580019493</v>
      </c>
      <c r="X213" s="4">
        <f t="shared" si="276"/>
        <v>22.533847455592422</v>
      </c>
      <c r="Y213" s="4">
        <f t="shared" si="277"/>
        <v>33.95203444031435</v>
      </c>
      <c r="Z213" s="4">
        <f t="shared" si="278"/>
        <v>24.637257618315871</v>
      </c>
      <c r="AA213" s="4">
        <f t="shared" si="279"/>
        <v>0.32041382636758442</v>
      </c>
      <c r="AB213" s="4">
        <f t="shared" si="191"/>
        <v>21.166246946973061</v>
      </c>
      <c r="AC213" s="4">
        <f t="shared" si="192"/>
        <v>17.792726789919072</v>
      </c>
      <c r="AD213" s="4">
        <f t="shared" si="280"/>
        <v>16.509699570408486</v>
      </c>
      <c r="AE213" s="4">
        <f t="shared" si="281"/>
        <v>-1.8990678176448341</v>
      </c>
      <c r="AF213" s="4">
        <f t="shared" si="282"/>
        <v>18.27192380072718</v>
      </c>
      <c r="AG213" s="4">
        <f t="shared" si="283"/>
        <v>20.570796687751724</v>
      </c>
      <c r="AH213" s="4">
        <f t="shared" si="284"/>
        <v>17.66315912162959</v>
      </c>
      <c r="AI213" s="4">
        <f t="shared" si="285"/>
        <v>19.650794930323443</v>
      </c>
      <c r="AJ213" s="4">
        <f t="shared" si="287"/>
        <v>17.568902073093426</v>
      </c>
      <c r="AK213" s="4">
        <f t="shared" si="288"/>
        <v>19.734854719542398</v>
      </c>
      <c r="AL213" s="4">
        <f t="shared" ref="AL213:AM213" si="295">+T213/T201*100-100</f>
        <v>35.021351881033439</v>
      </c>
      <c r="AM213" s="4">
        <f t="shared" si="295"/>
        <v>41.033977880352069</v>
      </c>
      <c r="AN213" s="4">
        <f t="shared" si="225"/>
        <v>11.758800095998694</v>
      </c>
      <c r="AO213" s="4">
        <f t="shared" si="226"/>
        <v>7.6857662219832719</v>
      </c>
      <c r="AP213" s="4">
        <f t="shared" si="227"/>
        <v>18.458862582745965</v>
      </c>
      <c r="AQ213" s="4">
        <f t="shared" si="228"/>
        <v>29.497326411750151</v>
      </c>
      <c r="AR213" s="4">
        <f t="shared" si="229"/>
        <v>20.492321750112012</v>
      </c>
      <c r="AS213" s="4">
        <f t="shared" si="230"/>
        <v>-3.0158412351434833</v>
      </c>
      <c r="AT213" s="4">
        <f t="shared" si="231"/>
        <v>17.136742988179691</v>
      </c>
      <c r="AU213" s="4">
        <f t="shared" si="232"/>
        <v>13.875412596596163</v>
      </c>
      <c r="AV213" s="4">
        <f t="shared" si="233"/>
        <v>12.635053722359331</v>
      </c>
      <c r="AW213" s="4">
        <f t="shared" si="234"/>
        <v>-5.1615118113349183</v>
      </c>
      <c r="AX213" s="4">
        <f t="shared" si="258"/>
        <v>14.338673434577714</v>
      </c>
      <c r="AY213" s="4">
        <f t="shared" si="259"/>
        <v>16.561095019094864</v>
      </c>
      <c r="AZ213" s="4">
        <f t="shared" si="260"/>
        <v>13.750153829881668</v>
      </c>
      <c r="BA213" s="4">
        <f t="shared" si="261"/>
        <v>15.671688834419427</v>
      </c>
      <c r="BB213" s="4">
        <f t="shared" si="290"/>
        <v>13.659031393168448</v>
      </c>
      <c r="BC213" s="4">
        <f t="shared" si="291"/>
        <v>15.752953131808198</v>
      </c>
      <c r="BD213" s="4">
        <f t="shared" ref="BD213:BD276" si="296">+(1+AL213/100)/(1+$B213/100)*100-100</f>
        <v>30.5310826382767</v>
      </c>
      <c r="BE213" s="4">
        <f t="shared" ref="BE213:BE276" si="297">+(1+AM213/100)/(1+$B213/100)*100-100</f>
        <v>36.343752784563094</v>
      </c>
      <c r="BF213" s="4">
        <f t="shared" si="235"/>
        <v>1.9526566532520919</v>
      </c>
      <c r="BG213" s="4">
        <f t="shared" si="236"/>
        <v>4.9740584763349904</v>
      </c>
      <c r="BH213" s="4">
        <f t="shared" si="237"/>
        <v>2.5301014281002931</v>
      </c>
      <c r="BI213" s="4">
        <f t="shared" si="268"/>
        <v>4.6043414059836776</v>
      </c>
      <c r="BJ213" s="4">
        <f t="shared" si="238"/>
        <v>2.5932228919675064</v>
      </c>
      <c r="BK213" s="4">
        <f t="shared" si="239"/>
        <v>2.9201059698291334</v>
      </c>
      <c r="BL213" s="4">
        <f t="shared" si="240"/>
        <v>2.9155942267123209</v>
      </c>
      <c r="BM213" s="4">
        <f t="shared" si="262"/>
        <v>2.8687650372175488</v>
      </c>
      <c r="BN213" s="4">
        <f t="shared" si="241"/>
        <v>61.664532483304058</v>
      </c>
      <c r="BO213" s="4">
        <f t="shared" si="242"/>
        <v>41.234688352850782</v>
      </c>
      <c r="BP213" s="4">
        <f t="shared" si="243"/>
        <v>28.172478553509421</v>
      </c>
      <c r="BQ213" s="4">
        <f t="shared" si="244"/>
        <v>47.988517264888472</v>
      </c>
      <c r="BR213" s="4">
        <f t="shared" si="245"/>
        <v>7.3880020845667707</v>
      </c>
      <c r="BS213" s="4">
        <f t="shared" si="246"/>
        <v>6.4012726997246929</v>
      </c>
      <c r="BT213" s="4">
        <f t="shared" si="247"/>
        <v>2.7749868786197527</v>
      </c>
      <c r="BU213" s="4">
        <f t="shared" si="248"/>
        <v>4.375521682536049</v>
      </c>
      <c r="BV213" s="4" t="s">
        <v>59</v>
      </c>
      <c r="BW213" s="4" t="s">
        <v>59</v>
      </c>
      <c r="BX213">
        <f t="shared" si="249"/>
        <v>100</v>
      </c>
      <c r="BY213">
        <f t="shared" si="250"/>
        <v>100</v>
      </c>
      <c r="BZ213" t="s">
        <v>59</v>
      </c>
      <c r="CA213" t="s">
        <v>59</v>
      </c>
    </row>
    <row r="214" spans="1:79" x14ac:dyDescent="0.35">
      <c r="A214" s="5">
        <v>41061</v>
      </c>
      <c r="B214" s="18">
        <f>+'[1]Senda Inflación Total'!F698</f>
        <v>3.2</v>
      </c>
      <c r="C214" s="4">
        <f>+'[1]Senda Inflación Total'!D698</f>
        <v>77.72</v>
      </c>
      <c r="D214" s="10">
        <f>((+'[3]Jun-12'!$D$938)/1000)</f>
        <v>139729.83368000001</v>
      </c>
      <c r="E214" s="10">
        <f>(+'[3]Jun-12'!$D$939)/1000</f>
        <v>2656.6038700000049</v>
      </c>
      <c r="F214" s="10">
        <f>(+'[3]Jun-12'!$D$950)/1000</f>
        <v>63995.186600000001</v>
      </c>
      <c r="G214" s="10">
        <f>(+'[3]Jun-12'!$D$951)/1000</f>
        <v>3181.6696599999964</v>
      </c>
      <c r="H214" s="10">
        <f>(+'[3]Jun-12'!$D$1142)/1000</f>
        <v>16901.254390000002</v>
      </c>
      <c r="I214" s="10">
        <f>(+'[3]Jun-12'!$D$1143)/1000</f>
        <v>419.84850999999975</v>
      </c>
      <c r="J214" s="10">
        <f>(+'[3]Jun-12'!$D$976)/1000</f>
        <v>6329.934549999999</v>
      </c>
      <c r="K214" s="10">
        <f>(+'[3]Jun-12'!$D$977)/1000</f>
        <v>295.8179199999999</v>
      </c>
      <c r="L214" s="71">
        <f>+H214+(Titularizaciones!C126/1000)</f>
        <v>23156.231388943597</v>
      </c>
      <c r="M214" s="71">
        <f>+I214+((Titularizaciones!C126/1000)*Titularizaciones!M126)</f>
        <v>599.61790474822999</v>
      </c>
      <c r="N214" s="3">
        <f t="shared" si="251"/>
        <v>226956.20922000002</v>
      </c>
      <c r="O214" s="3">
        <f t="shared" si="252"/>
        <v>6553.9399600000006</v>
      </c>
      <c r="P214" s="74">
        <f t="shared" si="253"/>
        <v>233211.18621894362</v>
      </c>
      <c r="Q214" s="74">
        <f t="shared" si="254"/>
        <v>6733.7093547482309</v>
      </c>
      <c r="R214" s="74">
        <f t="shared" si="255"/>
        <v>226881.25166894359</v>
      </c>
      <c r="S214" s="74">
        <f t="shared" si="256"/>
        <v>6437.8914347482314</v>
      </c>
      <c r="T214" s="3">
        <v>4038.3873100000001</v>
      </c>
      <c r="U214" s="3">
        <v>785.2775703100001</v>
      </c>
      <c r="V214" s="4">
        <f t="shared" si="274"/>
        <v>15.469897568435087</v>
      </c>
      <c r="W214" s="4">
        <f t="shared" si="275"/>
        <v>12.750893662850004</v>
      </c>
      <c r="X214" s="4">
        <f t="shared" si="276"/>
        <v>21.394962709284385</v>
      </c>
      <c r="Y214" s="4">
        <f t="shared" si="277"/>
        <v>36.147159122102437</v>
      </c>
      <c r="Z214" s="4">
        <f t="shared" si="278"/>
        <v>25.111513849975566</v>
      </c>
      <c r="AA214" s="4">
        <f t="shared" si="279"/>
        <v>1.186287810299703</v>
      </c>
      <c r="AB214" s="4">
        <f t="shared" si="191"/>
        <v>21.024658774902917</v>
      </c>
      <c r="AC214" s="4">
        <f t="shared" si="192"/>
        <v>19.855988666313394</v>
      </c>
      <c r="AD214" s="4">
        <f t="shared" si="280"/>
        <v>15.917697143103936</v>
      </c>
      <c r="AE214" s="4">
        <f t="shared" si="281"/>
        <v>-1.3312128133033241</v>
      </c>
      <c r="AF214" s="4">
        <f t="shared" si="282"/>
        <v>17.920465994816112</v>
      </c>
      <c r="AG214" s="4">
        <f t="shared" si="283"/>
        <v>22.392762784276712</v>
      </c>
      <c r="AH214" s="4">
        <f t="shared" si="284"/>
        <v>17.231029218876387</v>
      </c>
      <c r="AI214" s="4">
        <f t="shared" si="285"/>
        <v>21.380055266064389</v>
      </c>
      <c r="AJ214" s="4">
        <f t="shared" si="287"/>
        <v>17.128595109050295</v>
      </c>
      <c r="AK214" s="4">
        <f t="shared" si="288"/>
        <v>21.451017322767001</v>
      </c>
      <c r="AL214" s="4">
        <f t="shared" ref="AL214:AM214" si="298">+T214/T202*100-100</f>
        <v>34.797917329583441</v>
      </c>
      <c r="AM214" s="4">
        <f t="shared" si="298"/>
        <v>42.346789857865531</v>
      </c>
      <c r="AN214" s="4">
        <f t="shared" si="225"/>
        <v>11.889435628328556</v>
      </c>
      <c r="AO214" s="4">
        <f t="shared" si="226"/>
        <v>9.2547419213662891</v>
      </c>
      <c r="AP214" s="4">
        <f t="shared" si="227"/>
        <v>17.630777819074012</v>
      </c>
      <c r="AQ214" s="4">
        <f t="shared" si="228"/>
        <v>31.925541784982983</v>
      </c>
      <c r="AR214" s="4">
        <f t="shared" si="229"/>
        <v>21.232087063929811</v>
      </c>
      <c r="AS214" s="4">
        <f t="shared" si="230"/>
        <v>-1.9512715016475823</v>
      </c>
      <c r="AT214" s="4">
        <f t="shared" si="231"/>
        <v>17.271956177231502</v>
      </c>
      <c r="AU214" s="4">
        <f t="shared" si="232"/>
        <v>16.139523901466475</v>
      </c>
      <c r="AV214" s="4">
        <f t="shared" si="233"/>
        <v>12.323349944868141</v>
      </c>
      <c r="AW214" s="4">
        <f t="shared" si="234"/>
        <v>-4.3907100904101952</v>
      </c>
      <c r="AX214" s="4">
        <f t="shared" si="258"/>
        <v>14.264017436837321</v>
      </c>
      <c r="AY214" s="4">
        <f t="shared" si="259"/>
        <v>18.597638356857288</v>
      </c>
      <c r="AZ214" s="4">
        <f t="shared" si="260"/>
        <v>13.595958545422832</v>
      </c>
      <c r="BA214" s="4">
        <f t="shared" si="261"/>
        <v>17.616332622155412</v>
      </c>
      <c r="BB214" s="4">
        <f t="shared" si="290"/>
        <v>13.496700687064234</v>
      </c>
      <c r="BC214" s="4">
        <f t="shared" si="291"/>
        <v>17.685094305006771</v>
      </c>
      <c r="BD214" s="4">
        <f t="shared" si="296"/>
        <v>30.618136947270784</v>
      </c>
      <c r="BE214" s="4">
        <f t="shared" si="297"/>
        <v>37.93293590878443</v>
      </c>
      <c r="BF214" s="4">
        <f t="shared" si="235"/>
        <v>1.9012431347223833</v>
      </c>
      <c r="BG214" s="4">
        <f t="shared" si="236"/>
        <v>4.9717327646638916</v>
      </c>
      <c r="BH214" s="4">
        <f t="shared" si="237"/>
        <v>2.4841263276198737</v>
      </c>
      <c r="BI214" s="4">
        <f t="shared" si="268"/>
        <v>4.6733171988326472</v>
      </c>
      <c r="BJ214" s="4">
        <f t="shared" si="238"/>
        <v>2.5894451246264945</v>
      </c>
      <c r="BK214" s="4">
        <f t="shared" si="239"/>
        <v>2.8877552998106957</v>
      </c>
      <c r="BL214" s="4">
        <f t="shared" si="240"/>
        <v>2.8873869491090711</v>
      </c>
      <c r="BM214" s="4">
        <f t="shared" si="262"/>
        <v>2.8375599073925049</v>
      </c>
      <c r="BN214" s="4">
        <f t="shared" si="241"/>
        <v>61.566869732368886</v>
      </c>
      <c r="BO214" s="4">
        <f t="shared" si="242"/>
        <v>40.534455399557928</v>
      </c>
      <c r="BP214" s="4">
        <f t="shared" si="243"/>
        <v>28.197151697209687</v>
      </c>
      <c r="BQ214" s="4">
        <f t="shared" si="244"/>
        <v>48.545907948781334</v>
      </c>
      <c r="BR214" s="4">
        <f t="shared" si="245"/>
        <v>7.4469231082445377</v>
      </c>
      <c r="BS214" s="4">
        <f t="shared" si="246"/>
        <v>6.4060475463983302</v>
      </c>
      <c r="BT214" s="4">
        <f t="shared" si="247"/>
        <v>2.7890554621768806</v>
      </c>
      <c r="BU214" s="4">
        <f t="shared" si="248"/>
        <v>4.5135891052624153</v>
      </c>
      <c r="BV214" s="4" t="s">
        <v>59</v>
      </c>
      <c r="BW214" s="4" t="s">
        <v>59</v>
      </c>
      <c r="BX214">
        <f t="shared" si="249"/>
        <v>100</v>
      </c>
      <c r="BY214">
        <f t="shared" si="250"/>
        <v>100</v>
      </c>
      <c r="BZ214" t="s">
        <v>59</v>
      </c>
      <c r="CA214" t="s">
        <v>59</v>
      </c>
    </row>
    <row r="215" spans="1:79" x14ac:dyDescent="0.35">
      <c r="A215" s="5">
        <v>41091</v>
      </c>
      <c r="B215" s="18">
        <f>+'[1]Senda Inflación Total'!F699</f>
        <v>3.03</v>
      </c>
      <c r="C215" s="4">
        <f>+'[1]Senda Inflación Total'!D699</f>
        <v>77.7</v>
      </c>
      <c r="D215" s="10">
        <f>((+'[3]Jul-12'!$D$938)/1000)</f>
        <v>140609.11437</v>
      </c>
      <c r="E215" s="10">
        <f>(+'[3]Jul-12'!$D$939)/1000</f>
        <v>2935.9852500000002</v>
      </c>
      <c r="F215" s="10">
        <f>(+'[3]Jul-12'!$D$950)/1000</f>
        <v>64806.742470000005</v>
      </c>
      <c r="G215" s="10">
        <f>(+'[3]Jul-12'!$D$951)/1000</f>
        <v>3187.5316499999985</v>
      </c>
      <c r="H215" s="10">
        <f>(+'[3]Jul-12'!$D$1142)/1000</f>
        <v>17324.859589999996</v>
      </c>
      <c r="I215" s="10">
        <f>(+'[3]Jul-12'!$D$1143)/1000</f>
        <v>429.55544999999552</v>
      </c>
      <c r="J215" s="10">
        <f>(+'[3]Jul-12'!$D$976)/1000</f>
        <v>6443.5159199999998</v>
      </c>
      <c r="K215" s="10">
        <f>(+'[3]Jul-12'!$D$977)/1000</f>
        <v>307.73793999999947</v>
      </c>
      <c r="L215" s="71">
        <f>+H215+(Titularizaciones!C127/1000)</f>
        <v>23409.692289649349</v>
      </c>
      <c r="M215" s="71">
        <f>+I215+((Titularizaciones!C127/1000)*Titularizaciones!M127)</f>
        <v>603.65519324663558</v>
      </c>
      <c r="N215" s="3">
        <f t="shared" si="251"/>
        <v>229184.23235000001</v>
      </c>
      <c r="O215" s="3">
        <f t="shared" si="252"/>
        <v>6860.8102899999931</v>
      </c>
      <c r="P215" s="74">
        <f t="shared" si="253"/>
        <v>235269.06504964933</v>
      </c>
      <c r="Q215" s="74">
        <f t="shared" si="254"/>
        <v>7034.9100332466332</v>
      </c>
      <c r="R215" s="74">
        <f t="shared" si="255"/>
        <v>228825.54912964936</v>
      </c>
      <c r="S215" s="74">
        <f t="shared" si="256"/>
        <v>6727.1720932466342</v>
      </c>
      <c r="T215" s="3">
        <v>3360.2649000000001</v>
      </c>
      <c r="U215" s="3">
        <v>17.58271431</v>
      </c>
      <c r="V215" s="4">
        <f t="shared" si="274"/>
        <v>14.744595799559264</v>
      </c>
      <c r="W215" s="4">
        <f t="shared" si="275"/>
        <v>15.396477838116752</v>
      </c>
      <c r="X215" s="4">
        <f t="shared" si="276"/>
        <v>20.853006451080702</v>
      </c>
      <c r="Y215" s="4">
        <f t="shared" si="277"/>
        <v>31.3495238595101</v>
      </c>
      <c r="Z215" s="4">
        <f t="shared" si="278"/>
        <v>24.614610567166068</v>
      </c>
      <c r="AA215" s="4">
        <f t="shared" si="279"/>
        <v>3.6053305164670491</v>
      </c>
      <c r="AB215" s="4">
        <f t="shared" si="191"/>
        <v>21.145383671003842</v>
      </c>
      <c r="AC215" s="4">
        <f t="shared" si="192"/>
        <v>18.976283685526013</v>
      </c>
      <c r="AD215" s="4">
        <f t="shared" si="280"/>
        <v>15.760592095944176</v>
      </c>
      <c r="AE215" s="4">
        <f t="shared" si="281"/>
        <v>-0.41097724407434555</v>
      </c>
      <c r="AF215" s="4">
        <f t="shared" si="282"/>
        <v>17.297607136747345</v>
      </c>
      <c r="AG215" s="4">
        <f t="shared" si="283"/>
        <v>21.553400772230873</v>
      </c>
      <c r="AH215" s="4">
        <f t="shared" si="284"/>
        <v>16.639181987208929</v>
      </c>
      <c r="AI215" s="4">
        <f t="shared" si="285"/>
        <v>20.547162208649226</v>
      </c>
      <c r="AJ215" s="4">
        <f t="shared" si="287"/>
        <v>16.517139243798212</v>
      </c>
      <c r="AK215" s="4">
        <f t="shared" si="288"/>
        <v>20.620015652776516</v>
      </c>
      <c r="AL215" s="4">
        <f t="shared" ref="AL215:AM215" si="299">+T215/T203*100-100</f>
        <v>9.7675525704866288</v>
      </c>
      <c r="AM215" s="4">
        <f t="shared" si="299"/>
        <v>-96.905849302750937</v>
      </c>
      <c r="AN215" s="4">
        <f t="shared" si="225"/>
        <v>11.370082305696656</v>
      </c>
      <c r="AO215" s="4">
        <f t="shared" si="226"/>
        <v>12.002793204034504</v>
      </c>
      <c r="AP215" s="4">
        <f t="shared" si="227"/>
        <v>17.298851257964373</v>
      </c>
      <c r="AQ215" s="4">
        <f t="shared" si="228"/>
        <v>27.486677530340771</v>
      </c>
      <c r="AR215" s="4">
        <f t="shared" si="229"/>
        <v>20.949830697045584</v>
      </c>
      <c r="AS215" s="4">
        <f t="shared" si="230"/>
        <v>0.55841067307294168</v>
      </c>
      <c r="AT215" s="4">
        <f t="shared" si="231"/>
        <v>17.582629982533106</v>
      </c>
      <c r="AU215" s="4">
        <f t="shared" si="232"/>
        <v>15.477320863366046</v>
      </c>
      <c r="AV215" s="4">
        <f t="shared" si="233"/>
        <v>12.356199258414222</v>
      </c>
      <c r="AW215" s="4">
        <f t="shared" si="234"/>
        <v>-3.3397818539011439</v>
      </c>
      <c r="AX215" s="4">
        <f t="shared" si="258"/>
        <v>13.848012362173506</v>
      </c>
      <c r="AY215" s="4">
        <f t="shared" si="259"/>
        <v>17.978647745540982</v>
      </c>
      <c r="AZ215" s="4">
        <f t="shared" si="260"/>
        <v>13.208950778616838</v>
      </c>
      <c r="BA215" s="4">
        <f t="shared" si="261"/>
        <v>17.00200156134062</v>
      </c>
      <c r="BB215" s="4">
        <f t="shared" si="290"/>
        <v>13.090497179266421</v>
      </c>
      <c r="BC215" s="4">
        <f t="shared" si="291"/>
        <v>17.072712465084464</v>
      </c>
      <c r="BD215" s="4">
        <f t="shared" si="296"/>
        <v>6.5394084931443643</v>
      </c>
      <c r="BE215" s="4">
        <f t="shared" si="297"/>
        <v>-96.996844902213851</v>
      </c>
      <c r="BF215" s="4">
        <f t="shared" si="235"/>
        <v>2.0880476085456481</v>
      </c>
      <c r="BG215" s="4">
        <f t="shared" si="236"/>
        <v>4.918518549941858</v>
      </c>
      <c r="BH215" s="4">
        <f t="shared" si="237"/>
        <v>2.4794166311624095</v>
      </c>
      <c r="BI215" s="4">
        <f t="shared" si="268"/>
        <v>4.7759320194245669</v>
      </c>
      <c r="BJ215" s="4">
        <f t="shared" si="238"/>
        <v>2.5786549681114055</v>
      </c>
      <c r="BK215" s="4">
        <f t="shared" si="239"/>
        <v>2.9935786679785492</v>
      </c>
      <c r="BL215" s="4">
        <f t="shared" si="240"/>
        <v>2.9901551365293355</v>
      </c>
      <c r="BM215" s="4">
        <f t="shared" si="262"/>
        <v>2.9398693104130222</v>
      </c>
      <c r="BN215" s="4">
        <f t="shared" si="241"/>
        <v>61.352001805808342</v>
      </c>
      <c r="BO215" s="4">
        <f t="shared" si="242"/>
        <v>42.793564111215254</v>
      </c>
      <c r="BP215" s="4">
        <f t="shared" si="243"/>
        <v>28.277138355238161</v>
      </c>
      <c r="BQ215" s="4">
        <f t="shared" si="244"/>
        <v>46.459988183115932</v>
      </c>
      <c r="BR215" s="4">
        <f t="shared" si="245"/>
        <v>7.5593593033670121</v>
      </c>
      <c r="BS215" s="4">
        <f t="shared" si="246"/>
        <v>6.2610017161689502</v>
      </c>
      <c r="BT215" s="4">
        <f t="shared" si="247"/>
        <v>2.8115005355864744</v>
      </c>
      <c r="BU215" s="4">
        <f t="shared" si="248"/>
        <v>4.4854459894998753</v>
      </c>
      <c r="BV215" s="4" t="s">
        <v>59</v>
      </c>
      <c r="BW215" s="4" t="s">
        <v>59</v>
      </c>
      <c r="BX215">
        <f t="shared" si="249"/>
        <v>100</v>
      </c>
      <c r="BY215">
        <f t="shared" si="250"/>
        <v>100</v>
      </c>
      <c r="BZ215" t="s">
        <v>59</v>
      </c>
      <c r="CA215" t="s">
        <v>59</v>
      </c>
    </row>
    <row r="216" spans="1:79" x14ac:dyDescent="0.35">
      <c r="A216" s="5">
        <v>41122</v>
      </c>
      <c r="B216" s="18">
        <f>+'[1]Senda Inflación Total'!F700</f>
        <v>3.11</v>
      </c>
      <c r="C216" s="4">
        <f>+'[1]Senda Inflación Total'!D700</f>
        <v>77.73</v>
      </c>
      <c r="D216" s="10">
        <f>((+'[3]Ago-12'!$D$938)/1000)</f>
        <v>141473.17507999999</v>
      </c>
      <c r="E216" s="10">
        <f>(+'[3]Ago-12'!$D$939)/1000</f>
        <v>2803.553039999962</v>
      </c>
      <c r="F216" s="10">
        <f>(+'[3]Ago-12'!$D$950)/1000</f>
        <v>65697.369510000019</v>
      </c>
      <c r="G216" s="10">
        <f>(+'[3]Ago-12'!$D$951)/1000</f>
        <v>3228.0565500000043</v>
      </c>
      <c r="H216" s="10">
        <f>(+'[3]Ago-12'!$D$1142)/1000</f>
        <v>17430.202840000005</v>
      </c>
      <c r="I216" s="10">
        <f>(+'[3]Ago-12'!$D$1143)/1000</f>
        <v>430.955570000004</v>
      </c>
      <c r="J216" s="10">
        <f>(+'[3]Ago-12'!$D$976)/1000</f>
        <v>6581.4369899999992</v>
      </c>
      <c r="K216" s="10">
        <f>(+'[3]Ago-12'!$D$977)/1000</f>
        <v>319.4469900000002</v>
      </c>
      <c r="L216" s="71">
        <f>+H216+(Titularizaciones!C128/1000)</f>
        <v>23736.564299881291</v>
      </c>
      <c r="M216" s="71">
        <f>+I216+((Titularizaciones!C128/1000)*Titularizaciones!M128)</f>
        <v>608.64297505181401</v>
      </c>
      <c r="N216" s="3">
        <f t="shared" si="251"/>
        <v>231182.18442000001</v>
      </c>
      <c r="O216" s="3">
        <f t="shared" si="252"/>
        <v>6782.0121499999705</v>
      </c>
      <c r="P216" s="74">
        <f t="shared" si="253"/>
        <v>237488.54587988131</v>
      </c>
      <c r="Q216" s="74">
        <f t="shared" si="254"/>
        <v>6959.6995550517804</v>
      </c>
      <c r="R216" s="74">
        <f t="shared" si="255"/>
        <v>230907.10888988129</v>
      </c>
      <c r="S216" s="74">
        <f t="shared" si="256"/>
        <v>6640.25256505178</v>
      </c>
      <c r="T216" s="3">
        <v>3468.46245</v>
      </c>
      <c r="U216" s="3">
        <v>17.80159317</v>
      </c>
      <c r="V216" s="4">
        <f t="shared" si="274"/>
        <v>13.776760558249194</v>
      </c>
      <c r="W216" s="4">
        <f t="shared" si="275"/>
        <v>12.180872014256977</v>
      </c>
      <c r="X216" s="4">
        <f t="shared" si="276"/>
        <v>20.146306852613378</v>
      </c>
      <c r="Y216" s="4">
        <f t="shared" si="277"/>
        <v>31.720158130462579</v>
      </c>
      <c r="Z216" s="4">
        <f t="shared" si="278"/>
        <v>21.303483615467826</v>
      </c>
      <c r="AA216" s="4">
        <f t="shared" si="279"/>
        <v>6.182299803248398</v>
      </c>
      <c r="AB216" s="4">
        <f t="shared" si="191"/>
        <v>21.145809267073304</v>
      </c>
      <c r="AC216" s="4">
        <f t="shared" si="192"/>
        <v>25.268677276965647</v>
      </c>
      <c r="AD216" s="4">
        <f t="shared" si="280"/>
        <v>15.580881484701507</v>
      </c>
      <c r="AE216" s="4">
        <f t="shared" si="281"/>
        <v>2.0095713517749516</v>
      </c>
      <c r="AF216" s="4">
        <f t="shared" si="282"/>
        <v>16.273821153161251</v>
      </c>
      <c r="AG216" s="4">
        <f t="shared" si="283"/>
        <v>20.876342682099107</v>
      </c>
      <c r="AH216" s="4">
        <f t="shared" si="284"/>
        <v>15.851844532269538</v>
      </c>
      <c r="AI216" s="4">
        <f t="shared" si="285"/>
        <v>19.963968468789787</v>
      </c>
      <c r="AJ216" s="4">
        <f t="shared" si="287"/>
        <v>15.707726463800384</v>
      </c>
      <c r="AK216" s="4">
        <f t="shared" si="288"/>
        <v>19.720074961210528</v>
      </c>
      <c r="AL216" s="4">
        <f t="shared" ref="AL216:AM216" si="300">+T216/T204*100-100</f>
        <v>10.181865707223665</v>
      </c>
      <c r="AM216" s="4">
        <f t="shared" si="300"/>
        <v>-97.000882127339025</v>
      </c>
      <c r="AN216" s="4">
        <f t="shared" si="225"/>
        <v>10.345030121471439</v>
      </c>
      <c r="AO216" s="4">
        <f t="shared" si="226"/>
        <v>8.7972767086189378</v>
      </c>
      <c r="AP216" s="4">
        <f t="shared" si="227"/>
        <v>16.52245839648279</v>
      </c>
      <c r="AQ216" s="4">
        <f t="shared" si="228"/>
        <v>27.747219600875354</v>
      </c>
      <c r="AR216" s="4">
        <f t="shared" si="229"/>
        <v>17.644732436686866</v>
      </c>
      <c r="AS216" s="4">
        <f t="shared" si="230"/>
        <v>2.9796332104048133</v>
      </c>
      <c r="AT216" s="4">
        <f t="shared" si="231"/>
        <v>17.491813856147132</v>
      </c>
      <c r="AU216" s="4">
        <f t="shared" si="232"/>
        <v>21.490328073868341</v>
      </c>
      <c r="AV216" s="4">
        <f t="shared" si="233"/>
        <v>12.094735219378848</v>
      </c>
      <c r="AW216" s="4">
        <f t="shared" si="234"/>
        <v>-1.0672375601057524</v>
      </c>
      <c r="AX216" s="4">
        <f t="shared" si="258"/>
        <v>12.766774467230405</v>
      </c>
      <c r="AY216" s="4">
        <f t="shared" si="259"/>
        <v>17.230474912325789</v>
      </c>
      <c r="AZ216" s="4">
        <f t="shared" si="260"/>
        <v>12.357525489544699</v>
      </c>
      <c r="BA216" s="4">
        <f t="shared" si="261"/>
        <v>16.345619696236824</v>
      </c>
      <c r="BB216" s="4">
        <f t="shared" si="290"/>
        <v>12.217754304917477</v>
      </c>
      <c r="BC216" s="4">
        <f t="shared" si="291"/>
        <v>16.109082495597463</v>
      </c>
      <c r="BD216" s="4">
        <f t="shared" si="296"/>
        <v>6.8585643557595546</v>
      </c>
      <c r="BE216" s="4">
        <f t="shared" si="297"/>
        <v>-97.091341409503471</v>
      </c>
      <c r="BF216" s="4">
        <f t="shared" si="235"/>
        <v>1.9816852476906763</v>
      </c>
      <c r="BG216" s="4">
        <f t="shared" si="236"/>
        <v>4.9135248094045094</v>
      </c>
      <c r="BH216" s="4">
        <f t="shared" si="237"/>
        <v>2.4724644569885217</v>
      </c>
      <c r="BI216" s="4">
        <f t="shared" si="268"/>
        <v>4.8537574770582168</v>
      </c>
      <c r="BJ216" s="4">
        <f t="shared" si="238"/>
        <v>2.5641578425688922</v>
      </c>
      <c r="BK216" s="4">
        <f t="shared" si="239"/>
        <v>2.93362231480552</v>
      </c>
      <c r="BL216" s="4">
        <f t="shared" si="240"/>
        <v>2.9305411464230819</v>
      </c>
      <c r="BM216" s="4">
        <f t="shared" si="262"/>
        <v>2.875724613666395</v>
      </c>
      <c r="BN216" s="4">
        <f t="shared" si="241"/>
        <v>61.195535216060918</v>
      </c>
      <c r="BO216" s="4">
        <f t="shared" si="242"/>
        <v>41.338071622298322</v>
      </c>
      <c r="BP216" s="4">
        <f t="shared" si="243"/>
        <v>28.41800706867809</v>
      </c>
      <c r="BQ216" s="4">
        <f t="shared" si="244"/>
        <v>47.597327734071051</v>
      </c>
      <c r="BR216" s="4">
        <f t="shared" si="245"/>
        <v>7.5395960479089945</v>
      </c>
      <c r="BS216" s="4">
        <f t="shared" si="246"/>
        <v>6.3543910047404717</v>
      </c>
      <c r="BT216" s="4">
        <f t="shared" si="247"/>
        <v>2.8468616673520053</v>
      </c>
      <c r="BU216" s="4">
        <f t="shared" si="248"/>
        <v>4.7102096388901575</v>
      </c>
      <c r="BV216" s="4" t="s">
        <v>59</v>
      </c>
      <c r="BW216" s="4" t="s">
        <v>59</v>
      </c>
      <c r="BX216">
        <f t="shared" si="249"/>
        <v>100</v>
      </c>
      <c r="BY216">
        <f t="shared" si="250"/>
        <v>100</v>
      </c>
      <c r="BZ216" t="s">
        <v>59</v>
      </c>
      <c r="CA216" t="s">
        <v>59</v>
      </c>
    </row>
    <row r="217" spans="1:79" x14ac:dyDescent="0.35">
      <c r="A217" s="5">
        <v>41153</v>
      </c>
      <c r="B217" s="18">
        <f>+'[1]Senda Inflación Total'!F701</f>
        <v>3.08</v>
      </c>
      <c r="C217" s="4">
        <f>+'[1]Senda Inflación Total'!D701</f>
        <v>77.959999999999994</v>
      </c>
      <c r="D217" s="10">
        <f>((+'[3]Sep-12'!$D$938)/1000)</f>
        <v>142880.03613000002</v>
      </c>
      <c r="E217" s="10">
        <f>(+'[3]Sep-12'!$D$939)/1000</f>
        <v>2792.5237700000107</v>
      </c>
      <c r="F217" s="10">
        <f>(+'[3]Sep-12'!$D$950)/1000</f>
        <v>66462.629050000018</v>
      </c>
      <c r="G217" s="10">
        <f>(+'[3]Sep-12'!$D$951)/1000</f>
        <v>3321.0309799999968</v>
      </c>
      <c r="H217" s="10">
        <f>(+'[3]Sep-12'!$D$1142)/1000</f>
        <v>17847.414210000003</v>
      </c>
      <c r="I217" s="10">
        <f>(+'[3]Sep-12'!$D$1143)/1000</f>
        <v>434.12175000000371</v>
      </c>
      <c r="J217" s="10">
        <f>(+'[3]Sep-12'!$D$976)/1000</f>
        <v>6718.0324700000001</v>
      </c>
      <c r="K217" s="10">
        <f>(+'[3]Sep-12'!$D$977)/1000</f>
        <v>336.47459999999961</v>
      </c>
      <c r="L217" s="71">
        <f>+H217+(Titularizaciones!C129/1000)</f>
        <v>24032.819445869136</v>
      </c>
      <c r="M217" s="71">
        <f>+I217+((Titularizaciones!C129/1000)*Titularizaciones!M129)</f>
        <v>613.98922001715368</v>
      </c>
      <c r="N217" s="3">
        <f t="shared" si="251"/>
        <v>233908.11186000003</v>
      </c>
      <c r="O217" s="3">
        <f t="shared" si="252"/>
        <v>6884.151100000011</v>
      </c>
      <c r="P217" s="74">
        <f t="shared" si="253"/>
        <v>240093.51709586917</v>
      </c>
      <c r="Q217" s="74">
        <f t="shared" si="254"/>
        <v>7064.0185700171605</v>
      </c>
      <c r="R217" s="74">
        <f t="shared" si="255"/>
        <v>233375.48462586917</v>
      </c>
      <c r="S217" s="74">
        <f t="shared" si="256"/>
        <v>6727.543970017161</v>
      </c>
      <c r="T217" s="3">
        <v>3574.1181000000001</v>
      </c>
      <c r="U217" s="3">
        <v>18.259486850000002</v>
      </c>
      <c r="V217" s="4">
        <f t="shared" si="274"/>
        <v>12.23492340126424</v>
      </c>
      <c r="W217" s="4">
        <f t="shared" si="275"/>
        <v>9.0539147889923584</v>
      </c>
      <c r="X217" s="4">
        <f t="shared" si="276"/>
        <v>19.381623760115204</v>
      </c>
      <c r="Y217" s="4">
        <f t="shared" si="277"/>
        <v>32.559136919302887</v>
      </c>
      <c r="Z217" s="4">
        <f t="shared" si="278"/>
        <v>23.090752455155609</v>
      </c>
      <c r="AA217" s="4">
        <f t="shared" si="279"/>
        <v>7.9223463414815427</v>
      </c>
      <c r="AB217" s="4">
        <f t="shared" si="191"/>
        <v>20.881018239916457</v>
      </c>
      <c r="AC217" s="4">
        <f t="shared" si="192"/>
        <v>35.205957322805347</v>
      </c>
      <c r="AD217" s="4">
        <f t="shared" si="280"/>
        <v>15.47395557990221</v>
      </c>
      <c r="AE217" s="4">
        <f t="shared" si="281"/>
        <v>3.9404078453427474</v>
      </c>
      <c r="AF217" s="4">
        <f t="shared" si="282"/>
        <v>15.2064885666842</v>
      </c>
      <c r="AG217" s="4">
        <f t="shared" si="283"/>
        <v>20.412988524747647</v>
      </c>
      <c r="AH217" s="4">
        <f t="shared" si="284"/>
        <v>14.687013333192141</v>
      </c>
      <c r="AI217" s="4">
        <f t="shared" si="285"/>
        <v>19.616088278023696</v>
      </c>
      <c r="AJ217" s="4">
        <f t="shared" si="287"/>
        <v>14.518095920918356</v>
      </c>
      <c r="AK217" s="4">
        <f t="shared" si="288"/>
        <v>18.930229600842651</v>
      </c>
      <c r="AL217" s="4">
        <f t="shared" ref="AL217:AM217" si="301">+T217/T205*100-100</f>
        <v>10.266555344523411</v>
      </c>
      <c r="AM217" s="4">
        <f t="shared" si="301"/>
        <v>-97.075890556096368</v>
      </c>
      <c r="AN217" s="4">
        <f t="shared" si="225"/>
        <v>8.881376989973063</v>
      </c>
      <c r="AO217" s="4">
        <f t="shared" si="226"/>
        <v>5.7954159769037119</v>
      </c>
      <c r="AP217" s="4">
        <f t="shared" si="227"/>
        <v>15.814536049781935</v>
      </c>
      <c r="AQ217" s="4">
        <f t="shared" si="228"/>
        <v>28.598309002040054</v>
      </c>
      <c r="AR217" s="4">
        <f t="shared" si="229"/>
        <v>19.412837073298036</v>
      </c>
      <c r="AS217" s="4">
        <f t="shared" si="230"/>
        <v>4.6976584608862595</v>
      </c>
      <c r="AT217" s="4">
        <f t="shared" si="231"/>
        <v>17.269129064723003</v>
      </c>
      <c r="AU217" s="4">
        <f t="shared" si="232"/>
        <v>31.166043192477076</v>
      </c>
      <c r="AV217" s="4">
        <f t="shared" si="233"/>
        <v>12.023627842357598</v>
      </c>
      <c r="AW217" s="4">
        <f t="shared" si="234"/>
        <v>0.83469911267243901</v>
      </c>
      <c r="AX217" s="4">
        <f t="shared" si="258"/>
        <v>11.764152664614102</v>
      </c>
      <c r="AY217" s="4">
        <f t="shared" si="259"/>
        <v>16.815083939413711</v>
      </c>
      <c r="AZ217" s="4">
        <f t="shared" si="260"/>
        <v>11.26019919789691</v>
      </c>
      <c r="BA217" s="4">
        <f t="shared" si="261"/>
        <v>16.041994837042779</v>
      </c>
      <c r="BB217" s="4">
        <f t="shared" si="290"/>
        <v>11.096328988085318</v>
      </c>
      <c r="BC217" s="4">
        <f t="shared" si="291"/>
        <v>15.376629414864823</v>
      </c>
      <c r="BD217" s="4">
        <f t="shared" si="296"/>
        <v>6.9718231902633079</v>
      </c>
      <c r="BE217" s="4">
        <f t="shared" si="297"/>
        <v>-97.163262083911874</v>
      </c>
      <c r="BF217" s="4">
        <f t="shared" si="235"/>
        <v>1.9544534321500457</v>
      </c>
      <c r="BG217" s="4">
        <f t="shared" si="236"/>
        <v>4.9968396186999708</v>
      </c>
      <c r="BH217" s="4">
        <f t="shared" si="237"/>
        <v>2.4324069856392025</v>
      </c>
      <c r="BI217" s="4">
        <f t="shared" si="268"/>
        <v>5.0085289331743823</v>
      </c>
      <c r="BJ217" s="4">
        <f t="shared" si="238"/>
        <v>2.554794793844668</v>
      </c>
      <c r="BK217" s="4">
        <f t="shared" si="239"/>
        <v>2.9431006241118949</v>
      </c>
      <c r="BL217" s="4">
        <f t="shared" si="240"/>
        <v>2.9421946312679919</v>
      </c>
      <c r="BM217" s="4">
        <f t="shared" si="262"/>
        <v>2.8827123726394297</v>
      </c>
      <c r="BN217" s="4">
        <f t="shared" si="241"/>
        <v>61.08383116508476</v>
      </c>
      <c r="BO217" s="4">
        <f t="shared" si="242"/>
        <v>40.56453336708438</v>
      </c>
      <c r="BP217" s="4">
        <f t="shared" si="243"/>
        <v>28.413990657057504</v>
      </c>
      <c r="BQ217" s="4">
        <f t="shared" si="244"/>
        <v>48.241692138337747</v>
      </c>
      <c r="BR217" s="4">
        <f t="shared" si="245"/>
        <v>7.6300963092216882</v>
      </c>
      <c r="BS217" s="4">
        <f t="shared" si="246"/>
        <v>6.3061043212721319</v>
      </c>
      <c r="BT217" s="4">
        <f t="shared" si="247"/>
        <v>2.8720818686360539</v>
      </c>
      <c r="BU217" s="4">
        <f t="shared" si="248"/>
        <v>4.8876701733057404</v>
      </c>
      <c r="BV217" s="4" t="s">
        <v>59</v>
      </c>
      <c r="BW217" s="4" t="s">
        <v>59</v>
      </c>
      <c r="BX217">
        <f t="shared" si="249"/>
        <v>100</v>
      </c>
      <c r="BY217">
        <f t="shared" si="250"/>
        <v>100</v>
      </c>
      <c r="BZ217" t="s">
        <v>59</v>
      </c>
      <c r="CA217" t="s">
        <v>59</v>
      </c>
    </row>
    <row r="218" spans="1:79" x14ac:dyDescent="0.35">
      <c r="A218" s="5">
        <v>41183</v>
      </c>
      <c r="B218" s="18">
        <f>+'[1]Senda Inflación Total'!F702</f>
        <v>3.06</v>
      </c>
      <c r="C218" s="4">
        <f>+'[1]Senda Inflación Total'!D702</f>
        <v>78.08</v>
      </c>
      <c r="D218" s="10">
        <f>((+'[3]Oct-12'!$D$938)/1000)</f>
        <v>144388.27854000003</v>
      </c>
      <c r="E218" s="10">
        <f>(+'[3]Oct-12'!$D$939)/1000</f>
        <v>2787.4983900000157</v>
      </c>
      <c r="F218" s="10">
        <f>(+'[3]Oct-12'!$D$950)/1000</f>
        <v>67299.109869999986</v>
      </c>
      <c r="G218" s="10">
        <f>(+'[3]Oct-12'!$D$951)/1000</f>
        <v>3360.9721899999977</v>
      </c>
      <c r="H218" s="10">
        <f>(+'[3]Oct-12'!$D$1142)/1000</f>
        <v>18242.774089999995</v>
      </c>
      <c r="I218" s="10">
        <f>(+'[3]Oct-12'!$D$1143)/1000</f>
        <v>435.36564000000061</v>
      </c>
      <c r="J218" s="10">
        <f>(+'[3]Oct-12'!$D$976)/1000</f>
        <v>6869.6249600000001</v>
      </c>
      <c r="K218" s="10">
        <f>(+'[3]Oct-12'!$D$977)/1000</f>
        <v>342.61130999999961</v>
      </c>
      <c r="L218" s="71">
        <f>+H218+(Titularizaciones!C130/1000)</f>
        <v>24283.914290299079</v>
      </c>
      <c r="M218" s="71">
        <f>+I218+((Titularizaciones!C130/1000)*Titularizaciones!M130)</f>
        <v>615.1142738450809</v>
      </c>
      <c r="N218" s="3">
        <f t="shared" si="251"/>
        <v>236799.78745999999</v>
      </c>
      <c r="O218" s="3">
        <f t="shared" si="252"/>
        <v>6926.447530000014</v>
      </c>
      <c r="P218" s="74">
        <f t="shared" si="253"/>
        <v>242840.92766029909</v>
      </c>
      <c r="Q218" s="74">
        <f t="shared" si="254"/>
        <v>7106.1961638450939</v>
      </c>
      <c r="R218" s="74">
        <f t="shared" si="255"/>
        <v>235971.3027002991</v>
      </c>
      <c r="S218" s="74">
        <f t="shared" si="256"/>
        <v>6763.5848538450946</v>
      </c>
      <c r="T218" s="3">
        <v>3663.6403300000002</v>
      </c>
      <c r="U218" s="3">
        <v>18.639174790000006</v>
      </c>
      <c r="V218" s="4">
        <f t="shared" si="274"/>
        <v>12.555325033705373</v>
      </c>
      <c r="W218" s="4">
        <f t="shared" si="275"/>
        <v>4.5761475644394665</v>
      </c>
      <c r="X218" s="4">
        <f t="shared" si="276"/>
        <v>18.925316821181397</v>
      </c>
      <c r="Y218" s="4">
        <f t="shared" si="277"/>
        <v>27.49790762859881</v>
      </c>
      <c r="Z218" s="4">
        <f t="shared" si="278"/>
        <v>22.244120270796458</v>
      </c>
      <c r="AA218" s="4">
        <f t="shared" si="279"/>
        <v>6.4566193795532598</v>
      </c>
      <c r="AB218" s="4">
        <f t="shared" si="191"/>
        <v>20.40888560782372</v>
      </c>
      <c r="AC218" s="4">
        <f t="shared" si="192"/>
        <v>33.8407877704025</v>
      </c>
      <c r="AD218" s="4">
        <f t="shared" si="280"/>
        <v>15.165391158548431</v>
      </c>
      <c r="AE218" s="4">
        <f t="shared" si="281"/>
        <v>2.7660225968413386</v>
      </c>
      <c r="AF218" s="4">
        <f t="shared" si="282"/>
        <v>15.231085658219754</v>
      </c>
      <c r="AG218" s="4">
        <f t="shared" si="283"/>
        <v>16.087691407473571</v>
      </c>
      <c r="AH218" s="4">
        <f t="shared" si="284"/>
        <v>14.730088869214967</v>
      </c>
      <c r="AI218" s="4">
        <f t="shared" si="285"/>
        <v>15.43224042809284</v>
      </c>
      <c r="AJ218" s="4">
        <f t="shared" si="287"/>
        <v>14.572780048201523</v>
      </c>
      <c r="AK218" s="4">
        <f t="shared" si="288"/>
        <v>14.63356999914653</v>
      </c>
      <c r="AL218" s="4">
        <f t="shared" ref="AL218:AM218" si="302">+T218/T206*100-100</f>
        <v>10.131092222943579</v>
      </c>
      <c r="AM218" s="4">
        <f t="shared" si="302"/>
        <v>-97.094638090349946</v>
      </c>
      <c r="AN218" s="4">
        <f t="shared" si="225"/>
        <v>9.2133951423494835</v>
      </c>
      <c r="AO218" s="4">
        <f t="shared" si="226"/>
        <v>1.4711309571506632</v>
      </c>
      <c r="AP218" s="4">
        <f t="shared" si="227"/>
        <v>15.39425268890102</v>
      </c>
      <c r="AQ218" s="4">
        <f t="shared" si="228"/>
        <v>23.712310914611706</v>
      </c>
      <c r="AR218" s="4">
        <f t="shared" si="229"/>
        <v>18.614516078785613</v>
      </c>
      <c r="AS218" s="4">
        <f t="shared" si="230"/>
        <v>3.2957688526618085</v>
      </c>
      <c r="AT218" s="4">
        <f t="shared" si="231"/>
        <v>16.833772179141988</v>
      </c>
      <c r="AU218" s="4">
        <f t="shared" si="232"/>
        <v>29.866861799342615</v>
      </c>
      <c r="AV218" s="4">
        <f t="shared" si="233"/>
        <v>11.745964640547669</v>
      </c>
      <c r="AW218" s="4">
        <f t="shared" si="234"/>
        <v>-0.28524879017918181</v>
      </c>
      <c r="AX218" s="4">
        <f t="shared" si="258"/>
        <v>11.809708575800286</v>
      </c>
      <c r="AY218" s="4">
        <f t="shared" si="259"/>
        <v>12.640880465237302</v>
      </c>
      <c r="AZ218" s="4">
        <f t="shared" si="260"/>
        <v>11.323587103837539</v>
      </c>
      <c r="BA218" s="4">
        <f t="shared" si="261"/>
        <v>12.004890770515075</v>
      </c>
      <c r="BB218" s="4">
        <f t="shared" si="290"/>
        <v>11.170949008540205</v>
      </c>
      <c r="BC218" s="4">
        <f t="shared" si="291"/>
        <v>11.229934018189923</v>
      </c>
      <c r="BD218" s="4">
        <f t="shared" si="296"/>
        <v>6.8611412991884038</v>
      </c>
      <c r="BE218" s="4">
        <f t="shared" si="297"/>
        <v>-97.180902474626379</v>
      </c>
      <c r="BF218" s="4">
        <f t="shared" si="235"/>
        <v>1.9305572572691849</v>
      </c>
      <c r="BG218" s="4">
        <f t="shared" si="236"/>
        <v>4.9940811943758305</v>
      </c>
      <c r="BH218" s="4">
        <f t="shared" si="237"/>
        <v>2.3865100661343592</v>
      </c>
      <c r="BI218" s="4">
        <f t="shared" si="268"/>
        <v>4.9873364557007722</v>
      </c>
      <c r="BJ218" s="4">
        <f t="shared" si="238"/>
        <v>2.5330112208920386</v>
      </c>
      <c r="BK218" s="4">
        <f t="shared" si="239"/>
        <v>2.9250226971466446</v>
      </c>
      <c r="BL218" s="4">
        <f t="shared" si="240"/>
        <v>2.9262761562934241</v>
      </c>
      <c r="BM218" s="4">
        <f t="shared" si="262"/>
        <v>2.8662743208377948</v>
      </c>
      <c r="BN218" s="4">
        <f t="shared" si="241"/>
        <v>60.974834516855282</v>
      </c>
      <c r="BO218" s="4">
        <f t="shared" si="242"/>
        <v>40.244272087917047</v>
      </c>
      <c r="BP218" s="4">
        <f t="shared" si="243"/>
        <v>28.420257717236375</v>
      </c>
      <c r="BQ218" s="4">
        <f t="shared" si="244"/>
        <v>48.523751539918052</v>
      </c>
      <c r="BR218" s="4">
        <f t="shared" si="245"/>
        <v>7.703881108035854</v>
      </c>
      <c r="BS218" s="4">
        <f t="shared" si="246"/>
        <v>6.2855545806754956</v>
      </c>
      <c r="BT218" s="4">
        <f t="shared" si="247"/>
        <v>2.901026657872491</v>
      </c>
      <c r="BU218" s="4">
        <f t="shared" si="248"/>
        <v>4.946421791489394</v>
      </c>
      <c r="BV218" s="4" t="s">
        <v>59</v>
      </c>
      <c r="BW218" s="4" t="s">
        <v>59</v>
      </c>
      <c r="BX218">
        <f t="shared" si="249"/>
        <v>100</v>
      </c>
      <c r="BY218">
        <f t="shared" si="250"/>
        <v>100</v>
      </c>
      <c r="BZ218" t="s">
        <v>59</v>
      </c>
      <c r="CA218" t="s">
        <v>59</v>
      </c>
    </row>
    <row r="219" spans="1:79" x14ac:dyDescent="0.35">
      <c r="A219" s="5">
        <v>41214</v>
      </c>
      <c r="B219" s="18">
        <f>+'[1]Senda Inflación Total'!F703</f>
        <v>2.77</v>
      </c>
      <c r="C219" s="4">
        <f>+'[1]Senda Inflación Total'!D703</f>
        <v>77.98</v>
      </c>
      <c r="D219" s="10">
        <f>((+'[3]Nov-12'!$D$938)/1000)</f>
        <v>148068.62153000006</v>
      </c>
      <c r="E219" s="10">
        <f>(+'[3]Nov-12'!$D$939)/1000</f>
        <v>2936.814580000043</v>
      </c>
      <c r="F219" s="10">
        <f>(+'[3]Nov-12'!$D$950)/1000</f>
        <v>68331.343600000007</v>
      </c>
      <c r="G219" s="10">
        <f>(+'[3]Nov-12'!$D$951)/1000</f>
        <v>3450.8687200000063</v>
      </c>
      <c r="H219" s="10">
        <f>(+'[3]Nov-12'!$D$1142)/1000</f>
        <v>18702.197099999994</v>
      </c>
      <c r="I219" s="10">
        <f>(+'[3]Nov-12'!$D$1143)/1000</f>
        <v>456.93261999999731</v>
      </c>
      <c r="J219" s="10">
        <f>(+'[3]Nov-12'!$D$976)/1000</f>
        <v>6976.2658499999998</v>
      </c>
      <c r="K219" s="10">
        <f>(+'[3]Nov-12'!$D$977)/1000</f>
        <v>363.24389999999943</v>
      </c>
      <c r="L219" s="71">
        <f>+H219+(Titularizaciones!C131/1000)</f>
        <v>24577.682496405556</v>
      </c>
      <c r="M219" s="71">
        <f>+I219+((Titularizaciones!C131/1000)*Titularizaciones!M131)</f>
        <v>639.54890321343737</v>
      </c>
      <c r="N219" s="3">
        <f t="shared" si="251"/>
        <v>242078.42808000007</v>
      </c>
      <c r="O219" s="3">
        <f t="shared" si="252"/>
        <v>7207.859820000047</v>
      </c>
      <c r="P219" s="74">
        <f t="shared" si="253"/>
        <v>247953.91347640561</v>
      </c>
      <c r="Q219" s="74">
        <f t="shared" si="254"/>
        <v>7390.4761032134857</v>
      </c>
      <c r="R219" s="74">
        <f t="shared" si="255"/>
        <v>240977.64762640564</v>
      </c>
      <c r="S219" s="74">
        <f t="shared" si="256"/>
        <v>7027.2322032134871</v>
      </c>
      <c r="T219" s="3">
        <v>3785.61058</v>
      </c>
      <c r="U219" s="3">
        <v>19.101420310000002</v>
      </c>
      <c r="V219" s="4">
        <f t="shared" si="274"/>
        <v>11.582206959535938</v>
      </c>
      <c r="W219" s="4">
        <f t="shared" si="275"/>
        <v>15.716966578314967</v>
      </c>
      <c r="X219" s="4">
        <f t="shared" si="276"/>
        <v>18.232495430444558</v>
      </c>
      <c r="Y219" s="4">
        <f t="shared" si="277"/>
        <v>28.51837873979207</v>
      </c>
      <c r="Z219" s="4">
        <f t="shared" si="278"/>
        <v>24.738372990798212</v>
      </c>
      <c r="AA219" s="4">
        <f t="shared" si="279"/>
        <v>10.722426431968785</v>
      </c>
      <c r="AB219" s="4">
        <f t="shared" si="191"/>
        <v>19.953503110191065</v>
      </c>
      <c r="AC219" s="4">
        <f t="shared" si="192"/>
        <v>41.444080112468527</v>
      </c>
      <c r="AD219" s="4">
        <f t="shared" si="280"/>
        <v>14.944434673174172</v>
      </c>
      <c r="AE219" s="4">
        <f t="shared" si="281"/>
        <v>7.7423448188296788</v>
      </c>
      <c r="AF219" s="4">
        <f t="shared" si="282"/>
        <v>14.565069299531757</v>
      </c>
      <c r="AG219" s="4">
        <f t="shared" si="283"/>
        <v>22.321780704018337</v>
      </c>
      <c r="AH219" s="4">
        <f t="shared" si="284"/>
        <v>13.901661394893566</v>
      </c>
      <c r="AI219" s="4">
        <f t="shared" si="285"/>
        <v>21.685014526206189</v>
      </c>
      <c r="AJ219" s="4">
        <f t="shared" si="287"/>
        <v>13.735543242168475</v>
      </c>
      <c r="AK219" s="4">
        <f t="shared" si="288"/>
        <v>20.812629924739753</v>
      </c>
      <c r="AL219" s="4">
        <f t="shared" ref="AL219:AM219" si="303">+T219/T207*100-100</f>
        <v>10.641981703650515</v>
      </c>
      <c r="AM219" s="4">
        <f t="shared" si="303"/>
        <v>-97.105245592137749</v>
      </c>
      <c r="AN219" s="4">
        <f t="shared" si="225"/>
        <v>8.5746880991883927</v>
      </c>
      <c r="AO219" s="4">
        <f t="shared" si="226"/>
        <v>12.598001924992658</v>
      </c>
      <c r="AP219" s="4">
        <f t="shared" si="227"/>
        <v>15.045728744229407</v>
      </c>
      <c r="AQ219" s="4">
        <f t="shared" si="228"/>
        <v>25.054372618266086</v>
      </c>
      <c r="AR219" s="4">
        <f t="shared" si="229"/>
        <v>21.376250842462014</v>
      </c>
      <c r="AS219" s="4">
        <f t="shared" si="230"/>
        <v>7.7380815724129377</v>
      </c>
      <c r="AT219" s="4">
        <f t="shared" si="231"/>
        <v>16.720349430953647</v>
      </c>
      <c r="AU219" s="4">
        <f t="shared" si="232"/>
        <v>37.631682507023953</v>
      </c>
      <c r="AV219" s="4">
        <f t="shared" si="233"/>
        <v>11.846292374403205</v>
      </c>
      <c r="AW219" s="4">
        <f t="shared" si="234"/>
        <v>4.8383232644056307</v>
      </c>
      <c r="AX219" s="4">
        <f t="shared" si="258"/>
        <v>11.477152184034026</v>
      </c>
      <c r="AY219" s="4">
        <f t="shared" si="259"/>
        <v>19.024793912638245</v>
      </c>
      <c r="AZ219" s="4">
        <f t="shared" si="260"/>
        <v>10.831625372086776</v>
      </c>
      <c r="BA219" s="4">
        <f t="shared" si="261"/>
        <v>18.405190742635185</v>
      </c>
      <c r="BB219" s="4">
        <f t="shared" si="290"/>
        <v>10.669984666895459</v>
      </c>
      <c r="BC219" s="4">
        <f t="shared" si="291"/>
        <v>17.55631986449329</v>
      </c>
      <c r="BD219" s="4">
        <f t="shared" si="296"/>
        <v>7.6598051023163407</v>
      </c>
      <c r="BE219" s="4">
        <f t="shared" si="297"/>
        <v>-97.183269039737027</v>
      </c>
      <c r="BF219" s="4">
        <f t="shared" si="235"/>
        <v>1.9834145476967362</v>
      </c>
      <c r="BG219" s="4">
        <f t="shared" si="236"/>
        <v>5.0501988373019575</v>
      </c>
      <c r="BH219" s="4">
        <f t="shared" si="237"/>
        <v>2.443202889782385</v>
      </c>
      <c r="BI219" s="4">
        <f t="shared" si="268"/>
        <v>5.2068528896443853</v>
      </c>
      <c r="BJ219" s="4">
        <f t="shared" si="238"/>
        <v>2.6021530032661557</v>
      </c>
      <c r="BK219" s="4">
        <f t="shared" si="239"/>
        <v>2.9774895174129492</v>
      </c>
      <c r="BL219" s="4">
        <f t="shared" si="240"/>
        <v>2.9805845770273502</v>
      </c>
      <c r="BM219" s="4">
        <f t="shared" si="262"/>
        <v>2.9161344516517156</v>
      </c>
      <c r="BN219" s="4">
        <f t="shared" si="241"/>
        <v>61.165558081477457</v>
      </c>
      <c r="BO219" s="4">
        <f t="shared" si="242"/>
        <v>40.744612871786174</v>
      </c>
      <c r="BP219" s="4">
        <f t="shared" si="243"/>
        <v>28.226944524531707</v>
      </c>
      <c r="BQ219" s="4">
        <f t="shared" si="244"/>
        <v>47.876468274600597</v>
      </c>
      <c r="BR219" s="4">
        <f t="shared" si="245"/>
        <v>7.7256768594925971</v>
      </c>
      <c r="BS219" s="4">
        <f t="shared" si="246"/>
        <v>6.3393660727435508</v>
      </c>
      <c r="BT219" s="4">
        <f t="shared" si="247"/>
        <v>2.8818205344982415</v>
      </c>
      <c r="BU219" s="4">
        <f t="shared" si="248"/>
        <v>5.0395527808696627</v>
      </c>
      <c r="BV219" s="4" t="s">
        <v>59</v>
      </c>
      <c r="BW219" s="4" t="s">
        <v>59</v>
      </c>
      <c r="BX219">
        <f t="shared" si="249"/>
        <v>100</v>
      </c>
      <c r="BY219">
        <f t="shared" si="250"/>
        <v>100</v>
      </c>
      <c r="BZ219" t="s">
        <v>59</v>
      </c>
      <c r="CA219" t="s">
        <v>59</v>
      </c>
    </row>
    <row r="220" spans="1:79" x14ac:dyDescent="0.35">
      <c r="A220" s="5">
        <v>41244</v>
      </c>
      <c r="B220" s="18">
        <f>+'[1]Senda Inflación Total'!F704</f>
        <v>2.44</v>
      </c>
      <c r="C220" s="4">
        <f>+'[1]Senda Inflación Total'!D704</f>
        <v>78.05</v>
      </c>
      <c r="D220" s="10">
        <f>((+'[3]Dic-12'!$D$938)/1000)</f>
        <v>150790.24268</v>
      </c>
      <c r="E220" s="10">
        <f>(+'[3]Dic-12'!$D$939)/1000</f>
        <v>2815.4446499999763</v>
      </c>
      <c r="F220" s="10">
        <f>(+'[3]Dic-12'!$D$950)/1000</f>
        <v>69063.443469999984</v>
      </c>
      <c r="G220" s="10">
        <f>(+'[3]Dic-12'!$D$951)/1000</f>
        <v>3330.0128800000025</v>
      </c>
      <c r="H220" s="10">
        <f>(+'[3]Dic-12'!$D$1142)/1000</f>
        <v>19126.086499999998</v>
      </c>
      <c r="I220" s="10">
        <f>(+'[3]Dic-12'!$D$1143)/1000</f>
        <v>449.38538999999685</v>
      </c>
      <c r="J220" s="10">
        <f>(+'[3]Dic-12'!$D$976)/1000</f>
        <v>7050.7034400000002</v>
      </c>
      <c r="K220" s="10">
        <f>(+'[3]Dic-12'!$D$977)/1000</f>
        <v>362.89529999999979</v>
      </c>
      <c r="L220" s="71">
        <f>+H220+(Titularizaciones!C132/1000)</f>
        <v>24866.965362529263</v>
      </c>
      <c r="M220" s="71">
        <f>+I220+((Titularizaciones!C132/1000)*Titularizaciones!M132)</f>
        <v>629.2154738167369</v>
      </c>
      <c r="N220" s="3">
        <f t="shared" si="251"/>
        <v>246030.47608999998</v>
      </c>
      <c r="O220" s="3">
        <f t="shared" si="252"/>
        <v>6957.7382199999756</v>
      </c>
      <c r="P220" s="74">
        <f t="shared" si="253"/>
        <v>251771.35495252925</v>
      </c>
      <c r="Q220" s="74">
        <f t="shared" si="254"/>
        <v>7137.5683038167153</v>
      </c>
      <c r="R220" s="74">
        <f t="shared" si="255"/>
        <v>244720.65151252924</v>
      </c>
      <c r="S220" s="74">
        <f t="shared" si="256"/>
        <v>6774.6730038167152</v>
      </c>
      <c r="T220" s="3">
        <v>3935.8901999999998</v>
      </c>
      <c r="U220" s="3">
        <v>1.9617005530000002E-2</v>
      </c>
      <c r="V220" s="4">
        <f t="shared" si="274"/>
        <v>13.061668792881221</v>
      </c>
      <c r="W220" s="4">
        <f t="shared" si="275"/>
        <v>28.178832668196662</v>
      </c>
      <c r="X220" s="4">
        <f t="shared" si="276"/>
        <v>17.291250245251021</v>
      </c>
      <c r="Y220" s="4">
        <f t="shared" si="277"/>
        <v>33.957871208959688</v>
      </c>
      <c r="Z220" s="4">
        <f t="shared" si="278"/>
        <v>23.936710646084933</v>
      </c>
      <c r="AA220" s="4">
        <f t="shared" si="279"/>
        <v>11.977183919482798</v>
      </c>
      <c r="AB220" s="4">
        <f t="shared" si="191"/>
        <v>19.901843144681578</v>
      </c>
      <c r="AC220" s="4">
        <f t="shared" si="192"/>
        <v>55.574258432981992</v>
      </c>
      <c r="AD220" s="4">
        <f t="shared" si="280"/>
        <v>14.66911817735533</v>
      </c>
      <c r="AE220" s="4">
        <f t="shared" si="281"/>
        <v>8.641244484055477</v>
      </c>
      <c r="AF220" s="4">
        <f t="shared" si="282"/>
        <v>15.201979825712783</v>
      </c>
      <c r="AG220" s="4">
        <f t="shared" si="283"/>
        <v>30.859732907981964</v>
      </c>
      <c r="AH220" s="4">
        <f t="shared" si="284"/>
        <v>14.536197047904253</v>
      </c>
      <c r="AI220" s="4">
        <f t="shared" si="285"/>
        <v>29.896944984544945</v>
      </c>
      <c r="AJ220" s="4">
        <f t="shared" si="287"/>
        <v>14.388714316587524</v>
      </c>
      <c r="AK220" s="4">
        <f t="shared" si="288"/>
        <v>28.758581302455525</v>
      </c>
      <c r="AL220" s="4">
        <f t="shared" ref="AL220:AM220" si="304">+T220/T208*100-100</f>
        <v>11.530697559899522</v>
      </c>
      <c r="AM220" s="4">
        <f t="shared" si="304"/>
        <v>-99.997121743485494</v>
      </c>
      <c r="AN220" s="4">
        <f t="shared" si="225"/>
        <v>10.368673167591979</v>
      </c>
      <c r="AO220" s="4">
        <f t="shared" si="226"/>
        <v>25.125764025963164</v>
      </c>
      <c r="AP220" s="4">
        <f t="shared" si="227"/>
        <v>14.497510977402413</v>
      </c>
      <c r="AQ220" s="4">
        <f t="shared" si="228"/>
        <v>30.76715268348272</v>
      </c>
      <c r="AR220" s="4">
        <f t="shared" si="229"/>
        <v>20.984684347993891</v>
      </c>
      <c r="AS220" s="4">
        <f t="shared" si="230"/>
        <v>9.31001944502421</v>
      </c>
      <c r="AT220" s="4">
        <f t="shared" si="231"/>
        <v>17.045922632449788</v>
      </c>
      <c r="AU220" s="4">
        <f t="shared" si="232"/>
        <v>51.86866305445335</v>
      </c>
      <c r="AV220" s="4">
        <f t="shared" si="233"/>
        <v>11.93783500327541</v>
      </c>
      <c r="AW220" s="4">
        <f t="shared" si="234"/>
        <v>6.0535381531193764</v>
      </c>
      <c r="AX220" s="4">
        <f t="shared" si="258"/>
        <v>12.458004515533759</v>
      </c>
      <c r="AY220" s="4">
        <f t="shared" si="259"/>
        <v>27.74280838342635</v>
      </c>
      <c r="AZ220" s="4">
        <f t="shared" si="260"/>
        <v>11.808079898383681</v>
      </c>
      <c r="BA220" s="4">
        <f t="shared" si="261"/>
        <v>26.802952932980233</v>
      </c>
      <c r="BB220" s="4">
        <f t="shared" si="290"/>
        <v>11.664110031811333</v>
      </c>
      <c r="BC220" s="4">
        <f t="shared" si="291"/>
        <v>25.691703731409149</v>
      </c>
      <c r="BD220" s="4">
        <f t="shared" si="296"/>
        <v>8.8741678640175081</v>
      </c>
      <c r="BE220" s="4">
        <f t="shared" si="297"/>
        <v>-99.997190300161549</v>
      </c>
      <c r="BF220" s="4">
        <f t="shared" si="235"/>
        <v>1.8671265460954136</v>
      </c>
      <c r="BG220" s="4">
        <f t="shared" si="236"/>
        <v>4.8216722374210965</v>
      </c>
      <c r="BH220" s="4">
        <f t="shared" si="237"/>
        <v>2.3495940478989099</v>
      </c>
      <c r="BI220" s="4">
        <f t="shared" si="268"/>
        <v>5.1469375089756975</v>
      </c>
      <c r="BJ220" s="4">
        <f t="shared" si="238"/>
        <v>2.5303267392846776</v>
      </c>
      <c r="BK220" s="4">
        <f t="shared" si="239"/>
        <v>2.827998518953716</v>
      </c>
      <c r="BL220" s="4">
        <f t="shared" si="240"/>
        <v>2.8349405773990783</v>
      </c>
      <c r="BM220" s="4">
        <f t="shared" si="262"/>
        <v>2.7683290976650019</v>
      </c>
      <c r="BN220" s="4">
        <f t="shared" si="241"/>
        <v>61.289253704016602</v>
      </c>
      <c r="BO220" s="4">
        <f t="shared" si="242"/>
        <v>40.464940774963303</v>
      </c>
      <c r="BP220" s="4">
        <f t="shared" si="243"/>
        <v>28.071092885556183</v>
      </c>
      <c r="BQ220" s="4">
        <f t="shared" si="244"/>
        <v>47.860565814734173</v>
      </c>
      <c r="BR220" s="4">
        <f t="shared" si="245"/>
        <v>7.7738688328203365</v>
      </c>
      <c r="BS220" s="4">
        <f t="shared" si="246"/>
        <v>6.4587855390741966</v>
      </c>
      <c r="BT220" s="4">
        <f t="shared" si="247"/>
        <v>2.8657845776068793</v>
      </c>
      <c r="BU220" s="4">
        <f t="shared" si="248"/>
        <v>5.215707871228318</v>
      </c>
      <c r="BV220" s="4" t="s">
        <v>59</v>
      </c>
      <c r="BW220" s="4" t="s">
        <v>59</v>
      </c>
      <c r="BX220">
        <f t="shared" si="249"/>
        <v>100</v>
      </c>
      <c r="BY220">
        <f t="shared" si="250"/>
        <v>100</v>
      </c>
      <c r="BZ220" t="s">
        <v>59</v>
      </c>
      <c r="CA220" t="s">
        <v>59</v>
      </c>
    </row>
    <row r="221" spans="1:79" x14ac:dyDescent="0.35">
      <c r="A221" s="5">
        <v>41275</v>
      </c>
      <c r="B221" s="18">
        <f>+'[1]Senda Inflación Total'!F705</f>
        <v>2</v>
      </c>
      <c r="C221" s="4">
        <f>+'[1]Senda Inflación Total'!D705</f>
        <v>78.28</v>
      </c>
      <c r="D221" s="10">
        <f>((+'[3]Ene-13'!$D$938)/1000)</f>
        <v>150168.85706999997</v>
      </c>
      <c r="E221" s="10">
        <f>(+'[3]Ene-13'!$D$939)/1000</f>
        <v>3092.9612299999894</v>
      </c>
      <c r="F221" s="10">
        <f>(+'[3]Ene-13'!$D$950)/1000</f>
        <v>69406.499379999994</v>
      </c>
      <c r="G221" s="10">
        <f>(+'[3]Ene-13'!$D$951)/1000</f>
        <v>3453.1169699999987</v>
      </c>
      <c r="H221" s="10">
        <f>(+'[3]Ene-13'!$D$1142)/1000</f>
        <v>19425.800020000002</v>
      </c>
      <c r="I221" s="10">
        <f>(+'[3]Ene-13'!$D$1143)/1000</f>
        <v>467.72828999999911</v>
      </c>
      <c r="J221" s="10">
        <f>(+'[3]Ene-13'!$D$976)/1000</f>
        <v>7107.0914000000002</v>
      </c>
      <c r="K221" s="10">
        <f>(+'[3]Ene-13'!$D$977)/1000</f>
        <v>381.86094999999926</v>
      </c>
      <c r="L221" s="71">
        <f>+H221+(Titularizaciones!C133/1000)</f>
        <v>25039.568911995375</v>
      </c>
      <c r="M221" s="71">
        <f>+I221+((Titularizaciones!C133/1000)*Titularizaciones!M133)</f>
        <v>649.04480015082891</v>
      </c>
      <c r="N221" s="3">
        <f t="shared" si="251"/>
        <v>246108.24786999996</v>
      </c>
      <c r="O221" s="3">
        <f t="shared" si="252"/>
        <v>7395.6674399999865</v>
      </c>
      <c r="P221" s="74">
        <f t="shared" si="253"/>
        <v>251722.01676199533</v>
      </c>
      <c r="Q221" s="74">
        <f t="shared" si="254"/>
        <v>7576.9839501508159</v>
      </c>
      <c r="R221" s="74">
        <f t="shared" si="255"/>
        <v>244614.92536199535</v>
      </c>
      <c r="S221" s="74">
        <f t="shared" si="256"/>
        <v>7195.1230001508175</v>
      </c>
      <c r="T221" s="3">
        <v>4023.7293500000001</v>
      </c>
      <c r="U221" s="3">
        <v>19.917145170000005</v>
      </c>
      <c r="V221" s="4">
        <f t="shared" si="274"/>
        <v>13.594227072117391</v>
      </c>
      <c r="W221" s="4">
        <f t="shared" si="275"/>
        <v>26.098671070093431</v>
      </c>
      <c r="X221" s="4">
        <f t="shared" si="276"/>
        <v>16.865429847723391</v>
      </c>
      <c r="Y221" s="4">
        <f t="shared" si="277"/>
        <v>28.730121856099828</v>
      </c>
      <c r="Z221" s="4">
        <f t="shared" si="278"/>
        <v>23.136718945230811</v>
      </c>
      <c r="AA221" s="4">
        <f t="shared" si="279"/>
        <v>12.338924264582445</v>
      </c>
      <c r="AB221" s="4">
        <f t="shared" si="191"/>
        <v>19.710398482325473</v>
      </c>
      <c r="AC221" s="4">
        <f t="shared" si="192"/>
        <v>56.232744724201666</v>
      </c>
      <c r="AD221" s="4">
        <f t="shared" si="280"/>
        <v>14.316690273863202</v>
      </c>
      <c r="AE221" s="4">
        <f t="shared" si="281"/>
        <v>8.9372720195790123</v>
      </c>
      <c r="AF221" s="4">
        <f t="shared" si="282"/>
        <v>15.381043148124078</v>
      </c>
      <c r="AG221" s="4">
        <f t="shared" si="283"/>
        <v>27.598853621468592</v>
      </c>
      <c r="AH221" s="4">
        <f t="shared" si="284"/>
        <v>14.717203427238871</v>
      </c>
      <c r="AI221" s="4">
        <f t="shared" si="285"/>
        <v>26.801432249568904</v>
      </c>
      <c r="AJ221" s="4">
        <f t="shared" si="287"/>
        <v>14.578349500607118</v>
      </c>
      <c r="AK221" s="4">
        <f t="shared" si="288"/>
        <v>25.546245566519744</v>
      </c>
      <c r="AL221" s="4">
        <f t="shared" ref="AL221:AM221" si="305">+T221/T209*100-100</f>
        <v>12.083967803575391</v>
      </c>
      <c r="AM221" s="4">
        <f t="shared" si="305"/>
        <v>-97.146330230781999</v>
      </c>
      <c r="AN221" s="4">
        <f t="shared" si="225"/>
        <v>11.366889286389608</v>
      </c>
      <c r="AO221" s="4">
        <f t="shared" si="226"/>
        <v>23.626148107934725</v>
      </c>
      <c r="AP221" s="4">
        <f t="shared" si="227"/>
        <v>14.573950831101357</v>
      </c>
      <c r="AQ221" s="4">
        <f t="shared" si="228"/>
        <v>26.206001819705719</v>
      </c>
      <c r="AR221" s="4">
        <f t="shared" si="229"/>
        <v>20.722273475716491</v>
      </c>
      <c r="AS221" s="4">
        <f t="shared" si="230"/>
        <v>10.13620025939457</v>
      </c>
      <c r="AT221" s="4">
        <f t="shared" si="231"/>
        <v>17.363135766985764</v>
      </c>
      <c r="AU221" s="4">
        <f t="shared" si="232"/>
        <v>53.169357572746719</v>
      </c>
      <c r="AV221" s="4">
        <f t="shared" si="233"/>
        <v>12.075186543003127</v>
      </c>
      <c r="AW221" s="4">
        <f t="shared" si="234"/>
        <v>6.8012470780186334</v>
      </c>
      <c r="AX221" s="4">
        <f t="shared" si="258"/>
        <v>13.118669753062818</v>
      </c>
      <c r="AY221" s="4">
        <f t="shared" si="259"/>
        <v>25.09691531516529</v>
      </c>
      <c r="AZ221" s="4">
        <f t="shared" si="260"/>
        <v>12.467846497293024</v>
      </c>
      <c r="BA221" s="4">
        <f t="shared" si="261"/>
        <v>24.315129656440092</v>
      </c>
      <c r="BB221" s="4">
        <f t="shared" si="290"/>
        <v>12.331715196673642</v>
      </c>
      <c r="BC221" s="4">
        <f t="shared" si="291"/>
        <v>23.084554476980145</v>
      </c>
      <c r="BD221" s="4">
        <f t="shared" si="296"/>
        <v>9.8862429446817401</v>
      </c>
      <c r="BE221" s="4">
        <f t="shared" si="297"/>
        <v>-97.202284539982344</v>
      </c>
      <c r="BF221" s="4">
        <f t="shared" si="235"/>
        <v>2.0596555706342166</v>
      </c>
      <c r="BG221" s="4">
        <f t="shared" si="236"/>
        <v>4.9752069342875407</v>
      </c>
      <c r="BH221" s="4">
        <f t="shared" si="237"/>
        <v>2.4077684806723294</v>
      </c>
      <c r="BI221" s="4">
        <f t="shared" si="268"/>
        <v>5.3729567907343814</v>
      </c>
      <c r="BJ221" s="4">
        <f t="shared" si="238"/>
        <v>2.5920765746086771</v>
      </c>
      <c r="BK221" s="4">
        <f t="shared" si="239"/>
        <v>3.00504656142469</v>
      </c>
      <c r="BL221" s="4">
        <f t="shared" si="240"/>
        <v>3.01006008438066</v>
      </c>
      <c r="BM221" s="4">
        <f t="shared" si="262"/>
        <v>2.9414080066876775</v>
      </c>
      <c r="BN221" s="4">
        <f t="shared" si="241"/>
        <v>61.017401232860195</v>
      </c>
      <c r="BO221" s="4">
        <f t="shared" si="242"/>
        <v>41.82125893427132</v>
      </c>
      <c r="BP221" s="4">
        <f t="shared" si="243"/>
        <v>28.201614525597741</v>
      </c>
      <c r="BQ221" s="4">
        <f t="shared" si="244"/>
        <v>46.691079581588177</v>
      </c>
      <c r="BR221" s="4">
        <f t="shared" si="245"/>
        <v>7.8931934171751763</v>
      </c>
      <c r="BS221" s="4">
        <f t="shared" si="246"/>
        <v>6.3243553579796981</v>
      </c>
      <c r="BT221" s="4">
        <f t="shared" si="247"/>
        <v>2.8877908243668977</v>
      </c>
      <c r="BU221" s="4">
        <f t="shared" si="248"/>
        <v>5.1633061261608049</v>
      </c>
      <c r="BV221" s="4" t="s">
        <v>59</v>
      </c>
      <c r="BW221" s="4" t="s">
        <v>59</v>
      </c>
      <c r="BX221">
        <f t="shared" si="249"/>
        <v>100</v>
      </c>
      <c r="BY221">
        <f t="shared" si="250"/>
        <v>100</v>
      </c>
      <c r="BZ221" t="s">
        <v>59</v>
      </c>
      <c r="CA221" t="s">
        <v>59</v>
      </c>
    </row>
    <row r="222" spans="1:79" x14ac:dyDescent="0.35">
      <c r="A222" s="5">
        <v>41306</v>
      </c>
      <c r="B222" s="18">
        <f>+'[1]Senda Inflación Total'!F706</f>
        <v>1.83</v>
      </c>
      <c r="C222" s="4">
        <f>+'[1]Senda Inflación Total'!D706</f>
        <v>78.63</v>
      </c>
      <c r="D222" s="10">
        <f>((+'[3]Feb-13'!$D$938)/1000)</f>
        <v>151676.20558000004</v>
      </c>
      <c r="E222" s="10">
        <f>(+'[3]Feb-13'!$D$939)/1000</f>
        <v>3077.2314900000097</v>
      </c>
      <c r="F222" s="10">
        <f>(+'[3]Feb-13'!$D$950)/1000</f>
        <v>69958.060799999977</v>
      </c>
      <c r="G222" s="10">
        <f>(+'[3]Feb-13'!$D$951)/1000</f>
        <v>3627.748089999996</v>
      </c>
      <c r="H222" s="10">
        <f>(+'[3]Feb-13'!$D$1142)/1000</f>
        <v>19780.160449999999</v>
      </c>
      <c r="I222" s="10">
        <f>(+'[3]Feb-13'!$D$1143)/1000</f>
        <v>472.26971000000464</v>
      </c>
      <c r="J222" s="10">
        <f>(+'[3]Feb-13'!$D$976)/1000</f>
        <v>7184.1879399999998</v>
      </c>
      <c r="K222" s="10">
        <f>(+'[3]Feb-13'!$D$977)/1000</f>
        <v>405.38908999999984</v>
      </c>
      <c r="L222" s="71">
        <f>+H222+(Titularizaciones!C134/1000)</f>
        <v>25260.555521502843</v>
      </c>
      <c r="M222" s="71">
        <f>+I222+((Titularizaciones!C134/1000)*Titularizaciones!M134)</f>
        <v>651.78093446436458</v>
      </c>
      <c r="N222" s="3">
        <f t="shared" si="251"/>
        <v>248598.61477000001</v>
      </c>
      <c r="O222" s="3">
        <f t="shared" si="252"/>
        <v>7582.6383800000103</v>
      </c>
      <c r="P222" s="74">
        <f t="shared" si="253"/>
        <v>254079.00984150288</v>
      </c>
      <c r="Q222" s="74">
        <f t="shared" si="254"/>
        <v>7762.14960446437</v>
      </c>
      <c r="R222" s="74">
        <f t="shared" si="255"/>
        <v>246894.82190150284</v>
      </c>
      <c r="S222" s="74">
        <f t="shared" si="256"/>
        <v>7356.7605144643703</v>
      </c>
      <c r="T222" s="3">
        <v>4108.2781999999997</v>
      </c>
      <c r="U222" s="3">
        <v>30.68278746</v>
      </c>
      <c r="V222" s="4">
        <f t="shared" si="274"/>
        <v>13.778499125303199</v>
      </c>
      <c r="W222" s="4">
        <f t="shared" si="275"/>
        <v>20.793859310022995</v>
      </c>
      <c r="X222" s="4">
        <f t="shared" si="276"/>
        <v>15.996901084413167</v>
      </c>
      <c r="Y222" s="4">
        <f t="shared" si="277"/>
        <v>26.92475585125635</v>
      </c>
      <c r="Z222" s="4">
        <f t="shared" si="278"/>
        <v>25.329507325276012</v>
      </c>
      <c r="AA222" s="4">
        <f t="shared" si="279"/>
        <v>14.666658087766351</v>
      </c>
      <c r="AB222" s="4">
        <f t="shared" si="191"/>
        <v>19.722258226282946</v>
      </c>
      <c r="AC222" s="4">
        <f t="shared" si="192"/>
        <v>51.672817737382474</v>
      </c>
      <c r="AD222" s="4">
        <f t="shared" si="280"/>
        <v>13.977950581229564</v>
      </c>
      <c r="AE222" s="4">
        <f t="shared" si="281"/>
        <v>11.131677088403791</v>
      </c>
      <c r="AF222" s="4">
        <f t="shared" si="282"/>
        <v>15.411555325078538</v>
      </c>
      <c r="AG222" s="4">
        <f t="shared" si="283"/>
        <v>24.615321699844046</v>
      </c>
      <c r="AH222" s="4">
        <f t="shared" si="284"/>
        <v>14.562510577528684</v>
      </c>
      <c r="AI222" s="4">
        <f t="shared" si="285"/>
        <v>24.006549055583989</v>
      </c>
      <c r="AJ222" s="4">
        <f t="shared" si="287"/>
        <v>14.419021945121457</v>
      </c>
      <c r="AK222" s="4">
        <f t="shared" si="288"/>
        <v>22.772508584178851</v>
      </c>
      <c r="AL222" s="4">
        <f t="shared" ref="AL222:AM222" si="306">+T222/T210*100-100</f>
        <v>12.217987439434637</v>
      </c>
      <c r="AM222" s="4">
        <f t="shared" si="306"/>
        <v>-95.703669175058494</v>
      </c>
      <c r="AN222" s="4">
        <f t="shared" si="225"/>
        <v>11.733771113918493</v>
      </c>
      <c r="AO222" s="4">
        <f t="shared" si="226"/>
        <v>18.623057360328986</v>
      </c>
      <c r="AP222" s="4">
        <f t="shared" si="227"/>
        <v>13.912305886686795</v>
      </c>
      <c r="AQ222" s="4">
        <f t="shared" si="228"/>
        <v>24.643774772912067</v>
      </c>
      <c r="AR222" s="4">
        <f t="shared" si="229"/>
        <v>23.077194662944137</v>
      </c>
      <c r="AS222" s="4">
        <f t="shared" si="230"/>
        <v>12.605968857670973</v>
      </c>
      <c r="AT222" s="4">
        <f t="shared" si="231"/>
        <v>17.570714157206083</v>
      </c>
      <c r="AU222" s="4">
        <f t="shared" si="232"/>
        <v>48.947086062439809</v>
      </c>
      <c r="AV222" s="4">
        <f t="shared" si="233"/>
        <v>11.929638202130576</v>
      </c>
      <c r="AW222" s="4">
        <f t="shared" si="234"/>
        <v>9.1345154555669126</v>
      </c>
      <c r="AX222" s="4">
        <f t="shared" si="258"/>
        <v>13.337479451123002</v>
      </c>
      <c r="AY222" s="4">
        <f t="shared" si="259"/>
        <v>22.375843759053367</v>
      </c>
      <c r="AZ222" s="4">
        <f t="shared" si="260"/>
        <v>12.50369299570724</v>
      </c>
      <c r="BA222" s="4">
        <f t="shared" si="261"/>
        <v>21.77801144611999</v>
      </c>
      <c r="BB222" s="4">
        <f t="shared" si="290"/>
        <v>12.362783015929949</v>
      </c>
      <c r="BC222" s="4">
        <f t="shared" si="291"/>
        <v>20.566148074417015</v>
      </c>
      <c r="BD222" s="4">
        <f t="shared" si="296"/>
        <v>10.201303583850162</v>
      </c>
      <c r="BE222" s="4">
        <f t="shared" si="297"/>
        <v>-95.780879087752623</v>
      </c>
      <c r="BF222" s="4">
        <f t="shared" si="235"/>
        <v>2.0288162393256575</v>
      </c>
      <c r="BG222" s="4">
        <f t="shared" si="236"/>
        <v>5.1856041298388833</v>
      </c>
      <c r="BH222" s="4">
        <f t="shared" si="237"/>
        <v>2.3875929176297688</v>
      </c>
      <c r="BI222" s="4">
        <f t="shared" si="268"/>
        <v>5.6427962824146256</v>
      </c>
      <c r="BJ222" s="4">
        <f t="shared" si="238"/>
        <v>2.5802319901854149</v>
      </c>
      <c r="BK222" s="4">
        <f t="shared" si="239"/>
        <v>3.0501531100707706</v>
      </c>
      <c r="BL222" s="4">
        <f t="shared" si="240"/>
        <v>3.0550141112823446</v>
      </c>
      <c r="BM222" s="4">
        <f t="shared" si="262"/>
        <v>2.9797143811299955</v>
      </c>
      <c r="BN222" s="4">
        <f t="shared" si="241"/>
        <v>61.012490242686489</v>
      </c>
      <c r="BO222" s="4">
        <f t="shared" si="242"/>
        <v>40.582595869486859</v>
      </c>
      <c r="BP222" s="4">
        <f t="shared" si="243"/>
        <v>28.140969677053189</v>
      </c>
      <c r="BQ222" s="4">
        <f t="shared" si="244"/>
        <v>47.842820772892921</v>
      </c>
      <c r="BR222" s="4">
        <f t="shared" si="245"/>
        <v>7.9566655945771574</v>
      </c>
      <c r="BS222" s="4">
        <f t="shared" si="246"/>
        <v>6.2283032149556892</v>
      </c>
      <c r="BT222" s="4">
        <f t="shared" si="247"/>
        <v>2.8898744856831606</v>
      </c>
      <c r="BU222" s="4">
        <f t="shared" si="248"/>
        <v>5.3462801426645283</v>
      </c>
      <c r="BV222" s="4" t="s">
        <v>59</v>
      </c>
      <c r="BW222" s="4" t="s">
        <v>59</v>
      </c>
      <c r="BX222">
        <f t="shared" si="249"/>
        <v>100</v>
      </c>
      <c r="BY222">
        <f t="shared" si="250"/>
        <v>100</v>
      </c>
      <c r="BZ222" t="s">
        <v>59</v>
      </c>
      <c r="CA222" t="s">
        <v>59</v>
      </c>
    </row>
    <row r="223" spans="1:79" x14ac:dyDescent="0.35">
      <c r="A223" s="5">
        <v>41334</v>
      </c>
      <c r="B223" s="18">
        <f>+'[1]Senda Inflación Total'!F707</f>
        <v>1.91</v>
      </c>
      <c r="C223" s="4">
        <f>+'[1]Senda Inflación Total'!D707</f>
        <v>78.790000000000006</v>
      </c>
      <c r="D223" s="10">
        <f>((+'[3]Mar-13'!$D$938)/1000)</f>
        <v>153091.68482000002</v>
      </c>
      <c r="E223" s="10">
        <f>(+'[3]Mar-13'!$D$939)/1000</f>
        <v>3304.0815800000132</v>
      </c>
      <c r="F223" s="10">
        <f>(+'[3]Mar-13'!$D$950)/1000</f>
        <v>70480.376569999993</v>
      </c>
      <c r="G223" s="10">
        <f>(+'[3]Mar-13'!$D$951)/1000</f>
        <v>3864.2648099999951</v>
      </c>
      <c r="H223" s="10">
        <f>(+'[3]Mar-13'!$D$1142)/1000</f>
        <v>20106.78067</v>
      </c>
      <c r="I223" s="10">
        <f>(+'[3]Mar-13'!$D$1143)/1000</f>
        <v>477.37576999999953</v>
      </c>
      <c r="J223" s="10">
        <f>(+'[3]Mar-13'!$D$976)/1000</f>
        <v>7259.2409600000001</v>
      </c>
      <c r="K223" s="10">
        <f>(+'[3]Mar-13'!$D$977)/1000</f>
        <v>440.19983999999982</v>
      </c>
      <c r="L223" s="71">
        <f>+H223+(Titularizaciones!C135/1000)</f>
        <v>25465.509942836678</v>
      </c>
      <c r="M223" s="71">
        <f>+I223+((Titularizaciones!C135/1000)*Titularizaciones!M135)</f>
        <v>657.39640577289947</v>
      </c>
      <c r="N223" s="3">
        <f t="shared" si="251"/>
        <v>250938.08302000002</v>
      </c>
      <c r="O223" s="3">
        <f t="shared" si="252"/>
        <v>8085.9220000000078</v>
      </c>
      <c r="P223" s="74">
        <f t="shared" si="253"/>
        <v>256296.81229283669</v>
      </c>
      <c r="Q223" s="74">
        <f t="shared" si="254"/>
        <v>8265.942635772908</v>
      </c>
      <c r="R223" s="74">
        <f t="shared" si="255"/>
        <v>249037.5713328367</v>
      </c>
      <c r="S223" s="74">
        <f t="shared" si="256"/>
        <v>7825.7427957729069</v>
      </c>
      <c r="T223" s="3">
        <v>4189.3336900000004</v>
      </c>
      <c r="U223" s="3">
        <v>62.472802700000003</v>
      </c>
      <c r="V223" s="4">
        <f t="shared" si="274"/>
        <v>13.567643751161356</v>
      </c>
      <c r="W223" s="4">
        <f t="shared" si="275"/>
        <v>30.279028234553778</v>
      </c>
      <c r="X223" s="4">
        <f t="shared" si="276"/>
        <v>14.971417116537182</v>
      </c>
      <c r="Y223" s="4">
        <f t="shared" si="277"/>
        <v>32.340507242978134</v>
      </c>
      <c r="Z223" s="4">
        <f t="shared" si="278"/>
        <v>24.154677357035069</v>
      </c>
      <c r="AA223" s="4">
        <f t="shared" si="279"/>
        <v>16.385796711087863</v>
      </c>
      <c r="AB223" s="4">
        <f t="shared" si="191"/>
        <v>19.212701179802522</v>
      </c>
      <c r="AC223" s="4">
        <f t="shared" si="192"/>
        <v>57.268823320095976</v>
      </c>
      <c r="AD223" s="4">
        <f t="shared" si="280"/>
        <v>13.464685891803384</v>
      </c>
      <c r="AE223" s="4">
        <f t="shared" si="281"/>
        <v>12.020963202990842</v>
      </c>
      <c r="AF223" s="4">
        <f t="shared" si="282"/>
        <v>14.904184672741522</v>
      </c>
      <c r="AG223" s="4">
        <f t="shared" si="283"/>
        <v>31.560375463396582</v>
      </c>
      <c r="AH223" s="4">
        <f t="shared" si="284"/>
        <v>14.093462487075897</v>
      </c>
      <c r="AI223" s="4">
        <f t="shared" si="285"/>
        <v>30.731221020027448</v>
      </c>
      <c r="AJ223" s="4">
        <f t="shared" si="287"/>
        <v>13.950827300747974</v>
      </c>
      <c r="AK223" s="4">
        <f t="shared" si="288"/>
        <v>29.502028453471098</v>
      </c>
      <c r="AL223" s="4">
        <f t="shared" ref="AL223:AM223" si="307">+T223/T211*100-100</f>
        <v>11.560482905664472</v>
      </c>
      <c r="AM223" s="4">
        <f t="shared" si="307"/>
        <v>-91.542197749406114</v>
      </c>
      <c r="AN223" s="4">
        <f t="shared" si="225"/>
        <v>11.439155873968559</v>
      </c>
      <c r="AO223" s="4">
        <f t="shared" si="226"/>
        <v>27.837335133503856</v>
      </c>
      <c r="AP223" s="4">
        <f t="shared" si="227"/>
        <v>12.816619680637032</v>
      </c>
      <c r="AQ223" s="4">
        <f t="shared" si="228"/>
        <v>29.860177846117324</v>
      </c>
      <c r="AR223" s="4">
        <f t="shared" si="229"/>
        <v>21.827767007197622</v>
      </c>
      <c r="AS223" s="4">
        <f t="shared" si="230"/>
        <v>14.204490934243807</v>
      </c>
      <c r="AT223" s="4">
        <f t="shared" si="231"/>
        <v>16.978413482290762</v>
      </c>
      <c r="AU223" s="4">
        <f t="shared" si="232"/>
        <v>54.32128674329897</v>
      </c>
      <c r="AV223" s="4">
        <f t="shared" si="233"/>
        <v>11.338127653619281</v>
      </c>
      <c r="AW223" s="4">
        <f t="shared" si="234"/>
        <v>9.9214632548237205</v>
      </c>
      <c r="AX223" s="4">
        <f t="shared" si="258"/>
        <v>12.750647309137022</v>
      </c>
      <c r="AY223" s="4">
        <f t="shared" si="259"/>
        <v>29.09466731762987</v>
      </c>
      <c r="AZ223" s="4">
        <f t="shared" si="260"/>
        <v>11.955119700790817</v>
      </c>
      <c r="BA223" s="4">
        <f t="shared" si="261"/>
        <v>28.281052909456832</v>
      </c>
      <c r="BB223" s="4">
        <f t="shared" si="290"/>
        <v>11.815157787015977</v>
      </c>
      <c r="BC223" s="4">
        <f t="shared" si="291"/>
        <v>27.074897903513985</v>
      </c>
      <c r="BD223" s="4">
        <f t="shared" si="296"/>
        <v>9.4696132917912763</v>
      </c>
      <c r="BE223" s="4">
        <f t="shared" si="297"/>
        <v>-91.700714109906897</v>
      </c>
      <c r="BF223" s="4">
        <f t="shared" si="235"/>
        <v>2.1582371269117844</v>
      </c>
      <c r="BG223" s="4">
        <f t="shared" si="236"/>
        <v>5.4827527860355119</v>
      </c>
      <c r="BH223" s="4">
        <f t="shared" si="237"/>
        <v>2.374202901174828</v>
      </c>
      <c r="BI223" s="4">
        <f t="shared" si="268"/>
        <v>6.0639926739668359</v>
      </c>
      <c r="BJ223" s="4">
        <f t="shared" si="238"/>
        <v>2.581516754420313</v>
      </c>
      <c r="BK223" s="4">
        <f t="shared" si="239"/>
        <v>3.2222777438510803</v>
      </c>
      <c r="BL223" s="4">
        <f t="shared" si="240"/>
        <v>3.2251445352853243</v>
      </c>
      <c r="BM223" s="4">
        <f t="shared" si="262"/>
        <v>3.1423944402806057</v>
      </c>
      <c r="BN223" s="4">
        <f t="shared" si="241"/>
        <v>61.007752580862132</v>
      </c>
      <c r="BO223" s="4">
        <f t="shared" si="242"/>
        <v>40.862150043000788</v>
      </c>
      <c r="BP223" s="4">
        <f t="shared" si="243"/>
        <v>28.086759778260774</v>
      </c>
      <c r="BQ223" s="4">
        <f t="shared" si="244"/>
        <v>47.790033220701254</v>
      </c>
      <c r="BR223" s="4">
        <f t="shared" si="245"/>
        <v>8.012646158772748</v>
      </c>
      <c r="BS223" s="4">
        <f t="shared" si="246"/>
        <v>5.9037889556688654</v>
      </c>
      <c r="BT223" s="4">
        <f t="shared" si="247"/>
        <v>2.8928414821043447</v>
      </c>
      <c r="BU223" s="4">
        <f t="shared" si="248"/>
        <v>5.4440277806290913</v>
      </c>
      <c r="BV223" s="4" t="s">
        <v>59</v>
      </c>
      <c r="BW223" s="4" t="s">
        <v>59</v>
      </c>
      <c r="BX223">
        <f t="shared" si="249"/>
        <v>100</v>
      </c>
      <c r="BY223">
        <f t="shared" si="250"/>
        <v>100</v>
      </c>
      <c r="BZ223" t="s">
        <v>59</v>
      </c>
      <c r="CA223" t="s">
        <v>59</v>
      </c>
    </row>
    <row r="224" spans="1:79" x14ac:dyDescent="0.35">
      <c r="A224" s="5">
        <v>41365</v>
      </c>
      <c r="B224" s="18">
        <f>+'[1]Senda Inflación Total'!F708</f>
        <v>2.02</v>
      </c>
      <c r="C224" s="4">
        <f>+'[1]Senda Inflación Total'!D708</f>
        <v>78.989999999999995</v>
      </c>
      <c r="D224" s="10">
        <f>((+'[3]Abr-13'!$D$938)/1000)</f>
        <v>154922.07395999998</v>
      </c>
      <c r="E224" s="10">
        <f>(+'[3]Abr-13'!$D$939)/1000</f>
        <v>3468.3071200000049</v>
      </c>
      <c r="F224" s="10">
        <f>(+'[3]Abr-13'!$D$950)/1000</f>
        <v>71200.19809999998</v>
      </c>
      <c r="G224" s="10">
        <f>(+'[3]Abr-13'!$D$951)/1000</f>
        <v>3815.5813299999832</v>
      </c>
      <c r="H224" s="10">
        <f>(+'[3]Abr-13'!$D$1142)/1000</f>
        <v>20488.78975</v>
      </c>
      <c r="I224" s="10">
        <f>(+'[3]Abr-13'!$D$1143)/1000</f>
        <v>485.87969999999552</v>
      </c>
      <c r="J224" s="10">
        <f>(+'[3]Abr-13'!$D$976)/1000</f>
        <v>7386.5726100000011</v>
      </c>
      <c r="K224" s="10">
        <f>(+'[3]Abr-13'!$D$977)/1000</f>
        <v>439.83931000000052</v>
      </c>
      <c r="L224" s="71">
        <f>+H224+(Titularizaciones!C136/1000)</f>
        <v>25699.171320535854</v>
      </c>
      <c r="M224" s="71">
        <f>+I224+((Titularizaciones!C136/1000)*Titularizaciones!M136)</f>
        <v>664.82926518867544</v>
      </c>
      <c r="N224" s="3">
        <f t="shared" si="251"/>
        <v>253997.63441999996</v>
      </c>
      <c r="O224" s="3">
        <f t="shared" si="252"/>
        <v>8209.6074599999847</v>
      </c>
      <c r="P224" s="74">
        <f t="shared" si="253"/>
        <v>259208.01599053582</v>
      </c>
      <c r="Q224" s="74">
        <f t="shared" si="254"/>
        <v>8388.5570251886638</v>
      </c>
      <c r="R224" s="74">
        <f t="shared" si="255"/>
        <v>251821.44338053581</v>
      </c>
      <c r="S224" s="74">
        <f t="shared" si="256"/>
        <v>7948.7177151886626</v>
      </c>
      <c r="T224" s="3">
        <v>4272.5284000000001</v>
      </c>
      <c r="U224" s="3">
        <v>145.51688530000001</v>
      </c>
      <c r="V224" s="4">
        <f t="shared" si="274"/>
        <v>13.867076807074213</v>
      </c>
      <c r="W224" s="4">
        <f t="shared" si="275"/>
        <v>24.871904939736098</v>
      </c>
      <c r="X224" s="4">
        <f t="shared" si="276"/>
        <v>14.517162970146117</v>
      </c>
      <c r="Y224" s="4">
        <f t="shared" si="277"/>
        <v>23.129654033505815</v>
      </c>
      <c r="Z224" s="4">
        <f t="shared" si="278"/>
        <v>23.994550782689089</v>
      </c>
      <c r="AA224" s="4">
        <f t="shared" si="279"/>
        <v>16.969398717985413</v>
      </c>
      <c r="AB224" s="4">
        <f t="shared" si="191"/>
        <v>20.429220195066151</v>
      </c>
      <c r="AC224" s="4">
        <f t="shared" si="192"/>
        <v>57.861129794181636</v>
      </c>
      <c r="AD224" s="4">
        <f t="shared" si="280"/>
        <v>13.456330469328122</v>
      </c>
      <c r="AE224" s="4">
        <f t="shared" si="281"/>
        <v>12.395914449502058</v>
      </c>
      <c r="AF224" s="4">
        <f t="shared" si="282"/>
        <v>14.98988469178839</v>
      </c>
      <c r="AG224" s="4">
        <f t="shared" si="283"/>
        <v>24.949530722599093</v>
      </c>
      <c r="AH224" s="4">
        <f t="shared" si="284"/>
        <v>14.181435648780422</v>
      </c>
      <c r="AI224" s="4">
        <f t="shared" si="285"/>
        <v>24.340221608923287</v>
      </c>
      <c r="AJ224" s="4">
        <f t="shared" si="287"/>
        <v>14.007943612233746</v>
      </c>
      <c r="AK224" s="4">
        <f t="shared" si="288"/>
        <v>22.896192443742251</v>
      </c>
      <c r="AL224" s="4">
        <f t="shared" ref="AL224:AM224" si="308">+T224/T212*100-100</f>
        <v>11.375087938161016</v>
      </c>
      <c r="AM224" s="4">
        <f t="shared" si="308"/>
        <v>-80.612546271334665</v>
      </c>
      <c r="AN224" s="4">
        <f t="shared" si="225"/>
        <v>11.612504221793984</v>
      </c>
      <c r="AO224" s="4">
        <f t="shared" si="226"/>
        <v>22.399436325951868</v>
      </c>
      <c r="AP224" s="4">
        <f t="shared" si="227"/>
        <v>12.249718653348481</v>
      </c>
      <c r="AQ224" s="4">
        <f t="shared" si="228"/>
        <v>20.691682055975107</v>
      </c>
      <c r="AR224" s="4">
        <f t="shared" si="229"/>
        <v>21.539453815613683</v>
      </c>
      <c r="AS224" s="4">
        <f t="shared" si="230"/>
        <v>14.653400037233297</v>
      </c>
      <c r="AT224" s="4">
        <f t="shared" si="231"/>
        <v>18.044716913415158</v>
      </c>
      <c r="AU224" s="4">
        <f t="shared" si="232"/>
        <v>54.735473234837912</v>
      </c>
      <c r="AV224" s="4">
        <f t="shared" si="233"/>
        <v>11.209890677639805</v>
      </c>
      <c r="AW224" s="4">
        <f t="shared" si="234"/>
        <v>10.170470936583072</v>
      </c>
      <c r="AX224" s="4">
        <f t="shared" si="258"/>
        <v>12.713080466367771</v>
      </c>
      <c r="AY224" s="4">
        <f t="shared" si="259"/>
        <v>22.475525115270628</v>
      </c>
      <c r="AZ224" s="4">
        <f t="shared" si="260"/>
        <v>11.92063874610902</v>
      </c>
      <c r="BA224" s="4">
        <f t="shared" si="261"/>
        <v>21.878280345935394</v>
      </c>
      <c r="BB224" s="4">
        <f t="shared" si="290"/>
        <v>11.75058185868825</v>
      </c>
      <c r="BC224" s="4">
        <f t="shared" si="291"/>
        <v>20.462843014842448</v>
      </c>
      <c r="BD224" s="4">
        <f t="shared" si="296"/>
        <v>9.1698568301911649</v>
      </c>
      <c r="BE224" s="4">
        <f t="shared" si="297"/>
        <v>-80.996418615305487</v>
      </c>
      <c r="BF224" s="4">
        <f t="shared" si="235"/>
        <v>2.2387430217952691</v>
      </c>
      <c r="BG224" s="4">
        <f t="shared" si="236"/>
        <v>5.3589476319167497</v>
      </c>
      <c r="BH224" s="4">
        <f t="shared" si="237"/>
        <v>2.3714416806878287</v>
      </c>
      <c r="BI224" s="4">
        <f t="shared" si="268"/>
        <v>5.9545791156854335</v>
      </c>
      <c r="BJ224" s="4">
        <f t="shared" si="238"/>
        <v>2.586967715404191</v>
      </c>
      <c r="BK224" s="4">
        <f t="shared" si="239"/>
        <v>3.2321590233493742</v>
      </c>
      <c r="BL224" s="4">
        <f t="shared" si="240"/>
        <v>3.2362259296390534</v>
      </c>
      <c r="BM224" s="4">
        <f t="shared" si="262"/>
        <v>3.1564896175966592</v>
      </c>
      <c r="BN224" s="4">
        <f t="shared" si="241"/>
        <v>60.993510555231097</v>
      </c>
      <c r="BO224" s="4">
        <f t="shared" si="242"/>
        <v>42.246930037748868</v>
      </c>
      <c r="BP224" s="4">
        <f t="shared" si="243"/>
        <v>28.031835124206822</v>
      </c>
      <c r="BQ224" s="4">
        <f t="shared" si="244"/>
        <v>46.477025224297272</v>
      </c>
      <c r="BR224" s="4">
        <f t="shared" si="245"/>
        <v>8.0665277835306881</v>
      </c>
      <c r="BS224" s="4">
        <f t="shared" si="246"/>
        <v>5.9184279195731051</v>
      </c>
      <c r="BT224" s="4">
        <f t="shared" si="247"/>
        <v>2.9081265370313925</v>
      </c>
      <c r="BU224" s="4">
        <f t="shared" si="248"/>
        <v>5.357616818380758</v>
      </c>
      <c r="BV224" s="4" t="s">
        <v>59</v>
      </c>
      <c r="BW224" s="4" t="s">
        <v>59</v>
      </c>
      <c r="BX224">
        <f t="shared" si="249"/>
        <v>100</v>
      </c>
      <c r="BY224">
        <f t="shared" si="250"/>
        <v>100</v>
      </c>
      <c r="BZ224" t="s">
        <v>59</v>
      </c>
      <c r="CA224" t="s">
        <v>59</v>
      </c>
    </row>
    <row r="225" spans="1:79" x14ac:dyDescent="0.35">
      <c r="A225" s="5">
        <v>41395</v>
      </c>
      <c r="B225" s="18">
        <f>+'[1]Senda Inflación Total'!F709</f>
        <v>2</v>
      </c>
      <c r="C225" s="4">
        <f>+'[1]Senda Inflación Total'!D709</f>
        <v>79.209999999999994</v>
      </c>
      <c r="D225" s="10">
        <f>((+'[3]May-13'!$D$938)/1000)</f>
        <v>157941.42150999993</v>
      </c>
      <c r="E225" s="10">
        <f>(+'[3]May-13'!$D$939)/1000</f>
        <v>3222.7645299999713</v>
      </c>
      <c r="F225" s="10">
        <f>(+'[3]May-13'!$D$950)/1000</f>
        <v>71886.607380000001</v>
      </c>
      <c r="G225" s="10">
        <f>(+'[3]May-13'!$D$951)/1000</f>
        <v>3772.6002699999958</v>
      </c>
      <c r="H225" s="10">
        <f>(+'[3]May-13'!$D$1142)/1000</f>
        <v>20646.294080000003</v>
      </c>
      <c r="I225" s="10">
        <f>(+'[3]May-13'!$D$1143)/1000</f>
        <v>489.19381000000612</v>
      </c>
      <c r="J225" s="10">
        <f>(+'[3]May-13'!$D$976)/1000</f>
        <v>7522.0540200000005</v>
      </c>
      <c r="K225" s="10">
        <f>(+'[3]May-13'!$D$977)/1000</f>
        <v>444.13670999999994</v>
      </c>
      <c r="L225" s="71">
        <f>+H225+(Titularizaciones!C137/1000)</f>
        <v>26031.685974531065</v>
      </c>
      <c r="M225" s="71">
        <f>+I225+((Titularizaciones!C137/1000)*Titularizaciones!M137)</f>
        <v>671.67729667679623</v>
      </c>
      <c r="N225" s="3">
        <f t="shared" si="251"/>
        <v>257996.37698999993</v>
      </c>
      <c r="O225" s="3">
        <f t="shared" si="252"/>
        <v>7928.6953199999725</v>
      </c>
      <c r="P225" s="74">
        <f t="shared" si="253"/>
        <v>263381.76888453099</v>
      </c>
      <c r="Q225" s="74">
        <f t="shared" si="254"/>
        <v>8111.1788066767631</v>
      </c>
      <c r="R225" s="74">
        <f t="shared" si="255"/>
        <v>255859.71486453101</v>
      </c>
      <c r="S225" s="74">
        <f t="shared" si="256"/>
        <v>7667.0420966767633</v>
      </c>
      <c r="T225" s="3">
        <v>4394.2501899999997</v>
      </c>
      <c r="U225" s="3">
        <v>137.14148680000002</v>
      </c>
      <c r="V225" s="4">
        <f t="shared" si="274"/>
        <v>14.237747371431325</v>
      </c>
      <c r="W225" s="4">
        <f t="shared" si="275"/>
        <v>19.375795290999662</v>
      </c>
      <c r="X225" s="4">
        <f t="shared" si="276"/>
        <v>13.807782806613105</v>
      </c>
      <c r="Y225" s="4">
        <f t="shared" si="277"/>
        <v>20.075355030073666</v>
      </c>
      <c r="Z225" s="4">
        <f t="shared" si="278"/>
        <v>24.641920261588666</v>
      </c>
      <c r="AA225" s="4">
        <f t="shared" si="279"/>
        <v>16.725312015695209</v>
      </c>
      <c r="AB225" s="4">
        <f t="shared" si="191"/>
        <v>20.899511363912353</v>
      </c>
      <c r="AC225" s="4">
        <f t="shared" si="192"/>
        <v>55.037676172787144</v>
      </c>
      <c r="AD225" s="4">
        <f t="shared" si="280"/>
        <v>13.448730417763485</v>
      </c>
      <c r="AE225" s="4">
        <f t="shared" si="281"/>
        <v>12.880302804950944</v>
      </c>
      <c r="AF225" s="4">
        <f t="shared" si="282"/>
        <v>15.070139283302936</v>
      </c>
      <c r="AG225" s="4">
        <f t="shared" si="283"/>
        <v>21.102232305233358</v>
      </c>
      <c r="AH225" s="4">
        <f t="shared" si="284"/>
        <v>14.221200557912113</v>
      </c>
      <c r="AI225" s="4">
        <f t="shared" si="285"/>
        <v>20.647382537597082</v>
      </c>
      <c r="AJ225" s="4">
        <f t="shared" si="287"/>
        <v>14.036010088860323</v>
      </c>
      <c r="AK225" s="4">
        <f t="shared" si="288"/>
        <v>19.116787053068919</v>
      </c>
      <c r="AL225" s="4">
        <f t="shared" ref="AL225:AM225" si="309">+T225/T213*100-100</f>
        <v>12.235062878323191</v>
      </c>
      <c r="AM225" s="4">
        <f t="shared" si="309"/>
        <v>-81.699620003427938</v>
      </c>
      <c r="AN225" s="4">
        <f t="shared" si="225"/>
        <v>11.997791540618948</v>
      </c>
      <c r="AO225" s="4">
        <f t="shared" si="226"/>
        <v>17.035093422548698</v>
      </c>
      <c r="AP225" s="4">
        <f t="shared" si="227"/>
        <v>11.576257653542243</v>
      </c>
      <c r="AQ225" s="4">
        <f t="shared" si="228"/>
        <v>17.720936303993781</v>
      </c>
      <c r="AR225" s="4">
        <f t="shared" si="229"/>
        <v>22.197961040773208</v>
      </c>
      <c r="AS225" s="4">
        <f t="shared" si="230"/>
        <v>14.436580407544312</v>
      </c>
      <c r="AT225" s="4">
        <f t="shared" si="231"/>
        <v>18.528932709717978</v>
      </c>
      <c r="AU225" s="4">
        <f t="shared" si="232"/>
        <v>51.997721738026627</v>
      </c>
      <c r="AV225" s="4">
        <f t="shared" si="233"/>
        <v>11.224245507611258</v>
      </c>
      <c r="AW225" s="4">
        <f t="shared" si="234"/>
        <v>10.666963534265619</v>
      </c>
      <c r="AX225" s="4">
        <f t="shared" si="258"/>
        <v>12.813862042453877</v>
      </c>
      <c r="AY225" s="4">
        <f t="shared" si="259"/>
        <v>18.727678730620937</v>
      </c>
      <c r="AZ225" s="4">
        <f t="shared" si="260"/>
        <v>11.98156917442364</v>
      </c>
      <c r="BA225" s="4">
        <f t="shared" si="261"/>
        <v>18.281747585879486</v>
      </c>
      <c r="BB225" s="4">
        <f t="shared" si="290"/>
        <v>11.800009891039537</v>
      </c>
      <c r="BC225" s="4">
        <f t="shared" si="291"/>
        <v>16.781163777518543</v>
      </c>
      <c r="BD225" s="4">
        <f t="shared" si="296"/>
        <v>10.034375370905082</v>
      </c>
      <c r="BE225" s="4">
        <f t="shared" si="297"/>
        <v>-82.058450983752891</v>
      </c>
      <c r="BF225" s="4">
        <f t="shared" si="235"/>
        <v>2.0404808942383266</v>
      </c>
      <c r="BG225" s="4">
        <f t="shared" si="236"/>
        <v>5.2479876398362251</v>
      </c>
      <c r="BH225" s="4">
        <f t="shared" si="237"/>
        <v>2.3694025092565476</v>
      </c>
      <c r="BI225" s="4">
        <f t="shared" si="268"/>
        <v>5.9044605212766061</v>
      </c>
      <c r="BJ225" s="4">
        <f t="shared" si="238"/>
        <v>2.5802297144101738</v>
      </c>
      <c r="BK225" s="4">
        <f t="shared" si="239"/>
        <v>3.0731808766087023</v>
      </c>
      <c r="BL225" s="4">
        <f t="shared" si="240"/>
        <v>3.0796280399471305</v>
      </c>
      <c r="BM225" s="4">
        <f t="shared" si="262"/>
        <v>2.9965804115494308</v>
      </c>
      <c r="BN225" s="4">
        <f t="shared" si="241"/>
        <v>61.218464907405199</v>
      </c>
      <c r="BO225" s="4">
        <f t="shared" si="242"/>
        <v>40.646845413149038</v>
      </c>
      <c r="BP225" s="4">
        <f t="shared" si="243"/>
        <v>27.86341739317772</v>
      </c>
      <c r="BQ225" s="4">
        <f t="shared" si="244"/>
        <v>47.581602240203239</v>
      </c>
      <c r="BR225" s="4">
        <f t="shared" si="245"/>
        <v>8.0025519431229313</v>
      </c>
      <c r="BS225" s="4">
        <f t="shared" si="246"/>
        <v>6.1699156072503465</v>
      </c>
      <c r="BT225" s="4">
        <f t="shared" si="247"/>
        <v>2.9155657562941513</v>
      </c>
      <c r="BU225" s="4">
        <f t="shared" si="248"/>
        <v>5.6016367393973896</v>
      </c>
      <c r="BV225" s="4" t="s">
        <v>59</v>
      </c>
      <c r="BW225" s="4" t="s">
        <v>59</v>
      </c>
      <c r="BX225">
        <f t="shared" si="249"/>
        <v>100</v>
      </c>
      <c r="BY225">
        <f t="shared" si="250"/>
        <v>100</v>
      </c>
      <c r="BZ225" t="s">
        <v>59</v>
      </c>
      <c r="CA225" t="s">
        <v>59</v>
      </c>
    </row>
    <row r="226" spans="1:79" x14ac:dyDescent="0.35">
      <c r="A226" s="5">
        <v>41426</v>
      </c>
      <c r="B226" s="18">
        <f>+'[1]Senda Inflación Total'!F710</f>
        <v>2.16</v>
      </c>
      <c r="C226" s="4">
        <f>+'[1]Senda Inflación Total'!D710</f>
        <v>79.39</v>
      </c>
      <c r="D226" s="10">
        <f>((+'[3]Jun-13'!$D$938)/1000)</f>
        <v>161585.87534999996</v>
      </c>
      <c r="E226" s="10">
        <f>(+'[3]Jun-13'!$D$939)/1000</f>
        <v>3188.2558499999941</v>
      </c>
      <c r="F226" s="10">
        <f>(+'[3]Jun-13'!$D$950)/1000</f>
        <v>72455.845829999991</v>
      </c>
      <c r="G226" s="10">
        <f>(+'[3]Jun-13'!$D$951)/1000</f>
        <v>3761.0866099999994</v>
      </c>
      <c r="H226" s="10">
        <f>(+'[3]Jun-13'!$D$1142)/1000</f>
        <v>21178.381710000009</v>
      </c>
      <c r="I226" s="10">
        <f>(+'[3]Jun-13'!$D$1143)/1000</f>
        <v>494.07528999999909</v>
      </c>
      <c r="J226" s="10">
        <f>(+'[3]Jun-13'!$D$976)/1000</f>
        <v>7626.5469000000003</v>
      </c>
      <c r="K226" s="10">
        <f>(+'[3]Jun-13'!$D$977)/1000</f>
        <v>460.54186000000033</v>
      </c>
      <c r="L226" s="71">
        <f>+H226+(Titularizaciones!C138/1000)</f>
        <v>26333.801422155899</v>
      </c>
      <c r="M226" s="71">
        <f>+I226+((Titularizaciones!C138/1000)*Titularizaciones!M138)</f>
        <v>682.37540959820933</v>
      </c>
      <c r="N226" s="3">
        <f t="shared" si="251"/>
        <v>262846.64978999994</v>
      </c>
      <c r="O226" s="3">
        <f t="shared" si="252"/>
        <v>7903.9596099999926</v>
      </c>
      <c r="P226" s="74">
        <f t="shared" si="253"/>
        <v>268002.06950215588</v>
      </c>
      <c r="Q226" s="74">
        <f t="shared" si="254"/>
        <v>8092.2597295982032</v>
      </c>
      <c r="R226" s="74">
        <f t="shared" si="255"/>
        <v>260375.52260215583</v>
      </c>
      <c r="S226" s="74">
        <f t="shared" si="256"/>
        <v>7631.7178695982029</v>
      </c>
      <c r="T226" s="3">
        <v>4504.4364400000004</v>
      </c>
      <c r="U226" s="3">
        <v>170.44024565999999</v>
      </c>
      <c r="V226" s="4">
        <f t="shared" si="274"/>
        <v>15.641642943663129</v>
      </c>
      <c r="W226" s="4">
        <f t="shared" si="275"/>
        <v>20.012467270853904</v>
      </c>
      <c r="X226" s="4">
        <f t="shared" si="276"/>
        <v>13.220774373052606</v>
      </c>
      <c r="Y226" s="4">
        <f t="shared" si="277"/>
        <v>18.211097062791978</v>
      </c>
      <c r="Z226" s="4">
        <f t="shared" si="278"/>
        <v>25.306567319232016</v>
      </c>
      <c r="AA226" s="4">
        <f t="shared" si="279"/>
        <v>17.679419655437002</v>
      </c>
      <c r="AB226" s="4">
        <f t="shared" si="191"/>
        <v>20.483819220532084</v>
      </c>
      <c r="AC226" s="4">
        <f t="shared" si="192"/>
        <v>55.684233057956902</v>
      </c>
      <c r="AD226" s="4">
        <f t="shared" si="280"/>
        <v>13.722310767413973</v>
      </c>
      <c r="AE226" s="4">
        <f t="shared" si="281"/>
        <v>13.801706752690762</v>
      </c>
      <c r="AF226" s="4">
        <f t="shared" si="282"/>
        <v>15.813817429074845</v>
      </c>
      <c r="AG226" s="4">
        <f t="shared" si="283"/>
        <v>20.598596542529094</v>
      </c>
      <c r="AH226" s="4">
        <f t="shared" si="284"/>
        <v>14.918188036893667</v>
      </c>
      <c r="AI226" s="4">
        <f t="shared" si="285"/>
        <v>20.175364027139068</v>
      </c>
      <c r="AJ226" s="4">
        <f t="shared" si="287"/>
        <v>14.762908211598642</v>
      </c>
      <c r="AK226" s="4">
        <f t="shared" si="288"/>
        <v>18.543749097823351</v>
      </c>
      <c r="AL226" s="4">
        <f t="shared" ref="AL226:AM226" si="310">+T226/T214*100-100</f>
        <v>11.540476289779164</v>
      </c>
      <c r="AM226" s="4">
        <f t="shared" si="310"/>
        <v>-78.295541334165932</v>
      </c>
      <c r="AN226" s="4">
        <f t="shared" si="225"/>
        <v>13.196596460124425</v>
      </c>
      <c r="AO226" s="4">
        <f t="shared" si="226"/>
        <v>17.475007117124022</v>
      </c>
      <c r="AP226" s="4">
        <f t="shared" si="227"/>
        <v>10.826913051147798</v>
      </c>
      <c r="AQ226" s="4">
        <f t="shared" si="228"/>
        <v>15.711723828104908</v>
      </c>
      <c r="AR226" s="4">
        <f t="shared" si="229"/>
        <v>22.65717239548944</v>
      </c>
      <c r="AS226" s="4">
        <f t="shared" si="230"/>
        <v>15.191287838133306</v>
      </c>
      <c r="AT226" s="4">
        <f t="shared" si="231"/>
        <v>17.936393128946818</v>
      </c>
      <c r="AU226" s="4">
        <f t="shared" si="232"/>
        <v>52.392553893849737</v>
      </c>
      <c r="AV226" s="4">
        <f t="shared" si="233"/>
        <v>11.317845308745063</v>
      </c>
      <c r="AW226" s="4">
        <f t="shared" si="234"/>
        <v>11.395562600519554</v>
      </c>
      <c r="AX226" s="4">
        <f t="shared" si="258"/>
        <v>13.365130607943271</v>
      </c>
      <c r="AY226" s="4">
        <f t="shared" si="259"/>
        <v>18.048743679061346</v>
      </c>
      <c r="AZ226" s="4">
        <f t="shared" si="260"/>
        <v>12.48843778082778</v>
      </c>
      <c r="BA226" s="4">
        <f t="shared" si="261"/>
        <v>17.634459697669385</v>
      </c>
      <c r="BB226" s="4">
        <f t="shared" si="290"/>
        <v>12.33644108418035</v>
      </c>
      <c r="BC226" s="4">
        <f t="shared" si="291"/>
        <v>16.037342499827062</v>
      </c>
      <c r="BD226" s="4">
        <f t="shared" si="296"/>
        <v>9.1821420221017718</v>
      </c>
      <c r="BE226" s="4">
        <f t="shared" si="297"/>
        <v>-78.754445315354275</v>
      </c>
      <c r="BF226" s="4">
        <f t="shared" si="235"/>
        <v>1.9731030593448433</v>
      </c>
      <c r="BG226" s="4">
        <f t="shared" si="236"/>
        <v>5.190867026553625</v>
      </c>
      <c r="BH226" s="4">
        <f t="shared" si="237"/>
        <v>2.3329227736352802</v>
      </c>
      <c r="BI226" s="4">
        <f t="shared" si="268"/>
        <v>6.0386681684210224</v>
      </c>
      <c r="BJ226" s="4">
        <f t="shared" si="238"/>
        <v>2.5912529629090844</v>
      </c>
      <c r="BK226" s="4">
        <f t="shared" si="239"/>
        <v>3.0070611956876081</v>
      </c>
      <c r="BL226" s="4">
        <f t="shared" si="240"/>
        <v>3.0194765826362797</v>
      </c>
      <c r="BM226" s="4">
        <f t="shared" si="262"/>
        <v>2.9310427467712414</v>
      </c>
      <c r="BN226" s="4">
        <f t="shared" si="241"/>
        <v>61.475341412606255</v>
      </c>
      <c r="BO226" s="4">
        <f t="shared" si="242"/>
        <v>40.33745119302295</v>
      </c>
      <c r="BP226" s="4">
        <f t="shared" si="243"/>
        <v>27.565824364848567</v>
      </c>
      <c r="BQ226" s="4">
        <f t="shared" si="244"/>
        <v>47.584840960491739</v>
      </c>
      <c r="BR226" s="4">
        <f t="shared" si="245"/>
        <v>8.0573146840259806</v>
      </c>
      <c r="BS226" s="4">
        <f t="shared" si="246"/>
        <v>6.2509844986416816</v>
      </c>
      <c r="BT226" s="4">
        <f t="shared" si="247"/>
        <v>2.9015195385192061</v>
      </c>
      <c r="BU226" s="4">
        <f t="shared" si="248"/>
        <v>5.8267233478436351</v>
      </c>
      <c r="BV226" s="4" t="s">
        <v>59</v>
      </c>
      <c r="BW226" s="4" t="s">
        <v>59</v>
      </c>
      <c r="BX226">
        <f t="shared" si="249"/>
        <v>100</v>
      </c>
      <c r="BY226">
        <f t="shared" si="250"/>
        <v>100</v>
      </c>
      <c r="BZ226" t="s">
        <v>59</v>
      </c>
      <c r="CA226" t="s">
        <v>59</v>
      </c>
    </row>
    <row r="227" spans="1:79" x14ac:dyDescent="0.35">
      <c r="A227" s="5">
        <v>41456</v>
      </c>
      <c r="B227" s="18">
        <f>+'[1]Senda Inflación Total'!F711</f>
        <v>2.2200000000000002</v>
      </c>
      <c r="C227" s="4">
        <f>+'[1]Senda Inflación Total'!D711</f>
        <v>79.430000000000007</v>
      </c>
      <c r="D227" s="10">
        <f>((+'[3]Jul-13'!$D$938)/1000)</f>
        <v>161892.46359000003</v>
      </c>
      <c r="E227" s="10">
        <f>(+'[3]Jul-13'!$D$939)/1000</f>
        <v>3244.4984800000193</v>
      </c>
      <c r="F227" s="10">
        <f>(+'[3]Jul-13'!$D$950)/1000</f>
        <v>73265.04737</v>
      </c>
      <c r="G227" s="10">
        <f>(+'[3]Jul-13'!$D$951)/1000</f>
        <v>3571.6806899999974</v>
      </c>
      <c r="H227" s="10">
        <f>(+'[3]Jul-13'!$D$1142)/1000</f>
        <v>21758.994190000005</v>
      </c>
      <c r="I227" s="10">
        <f>(+'[3]Jul-13'!$D$1143)/1000</f>
        <v>490.23995000000673</v>
      </c>
      <c r="J227" s="10">
        <f>(+'[3]Jul-13'!$D$976)/1000</f>
        <v>7774.1274899999999</v>
      </c>
      <c r="K227" s="10">
        <f>(+'[3]Jul-13'!$D$977)/1000</f>
        <v>472.96173000000044</v>
      </c>
      <c r="L227" s="71">
        <f>+H227+(Titularizaciones!C139/1000)</f>
        <v>26678.413354100438</v>
      </c>
      <c r="M227" s="71">
        <f>+I227+((Titularizaciones!C139/1000)*Titularizaciones!M139)</f>
        <v>676.66235974718688</v>
      </c>
      <c r="N227" s="3">
        <f t="shared" si="251"/>
        <v>264690.63264000003</v>
      </c>
      <c r="O227" s="3">
        <f t="shared" si="252"/>
        <v>7779.3808500000232</v>
      </c>
      <c r="P227" s="74">
        <f t="shared" si="253"/>
        <v>269610.05180410045</v>
      </c>
      <c r="Q227" s="74">
        <f t="shared" si="254"/>
        <v>7965.8032597472038</v>
      </c>
      <c r="R227" s="74">
        <f t="shared" si="255"/>
        <v>261835.92431410047</v>
      </c>
      <c r="S227" s="74">
        <f t="shared" si="256"/>
        <v>7492.8415297472038</v>
      </c>
      <c r="T227" s="3">
        <v>4680.1432999999997</v>
      </c>
      <c r="U227" s="3">
        <v>205.62112210000001</v>
      </c>
      <c r="V227" s="4">
        <f t="shared" si="274"/>
        <v>15.136536002918604</v>
      </c>
      <c r="W227" s="4">
        <f t="shared" si="275"/>
        <v>10.50799659160478</v>
      </c>
      <c r="X227" s="4">
        <f t="shared" si="276"/>
        <v>13.051581637382043</v>
      </c>
      <c r="Y227" s="4">
        <f t="shared" si="277"/>
        <v>12.051614922788261</v>
      </c>
      <c r="Z227" s="4">
        <f t="shared" si="278"/>
        <v>25.594057931409807</v>
      </c>
      <c r="AA227" s="4">
        <f t="shared" si="279"/>
        <v>14.127279726054425</v>
      </c>
      <c r="AB227" s="4">
        <f t="shared" si="191"/>
        <v>20.650396251368306</v>
      </c>
      <c r="AC227" s="4">
        <f t="shared" si="192"/>
        <v>53.68976928876603</v>
      </c>
      <c r="AD227" s="4">
        <f t="shared" si="280"/>
        <v>13.963109911941743</v>
      </c>
      <c r="AE227" s="4">
        <f t="shared" si="281"/>
        <v>12.094183453951118</v>
      </c>
      <c r="AF227" s="4">
        <f t="shared" si="282"/>
        <v>15.492514439551925</v>
      </c>
      <c r="AG227" s="4">
        <f t="shared" si="283"/>
        <v>13.38865995666572</v>
      </c>
      <c r="AH227" s="4">
        <f t="shared" si="284"/>
        <v>14.596473508833</v>
      </c>
      <c r="AI227" s="4">
        <f t="shared" si="285"/>
        <v>13.232482321752741</v>
      </c>
      <c r="AJ227" s="4">
        <f t="shared" si="287"/>
        <v>14.426000641103201</v>
      </c>
      <c r="AK227" s="4">
        <f t="shared" si="288"/>
        <v>11.381742965505822</v>
      </c>
      <c r="AL227" s="4">
        <f t="shared" ref="AL227:AM227" si="311">+T227/T215*100-100</f>
        <v>39.278998509909115</v>
      </c>
      <c r="AM227" s="4">
        <f t="shared" si="311"/>
        <v>1069.4503958530167</v>
      </c>
      <c r="AN227" s="4">
        <f t="shared" si="225"/>
        <v>12.636016437995096</v>
      </c>
      <c r="AO227" s="4">
        <f t="shared" si="226"/>
        <v>8.1079990135049655</v>
      </c>
      <c r="AP227" s="4">
        <f t="shared" si="227"/>
        <v>10.596342826630845</v>
      </c>
      <c r="AQ227" s="4">
        <f t="shared" si="228"/>
        <v>9.6180932525809624</v>
      </c>
      <c r="AR227" s="4">
        <f t="shared" si="229"/>
        <v>22.866423333408136</v>
      </c>
      <c r="AS227" s="4">
        <f t="shared" si="230"/>
        <v>11.648679051119572</v>
      </c>
      <c r="AT227" s="4">
        <f t="shared" si="231"/>
        <v>18.030127422586872</v>
      </c>
      <c r="AU227" s="4">
        <f t="shared" si="232"/>
        <v>50.351955868485646</v>
      </c>
      <c r="AV227" s="4">
        <f t="shared" si="233"/>
        <v>11.48807465460942</v>
      </c>
      <c r="AW227" s="4">
        <f t="shared" si="234"/>
        <v>9.6597372861975401</v>
      </c>
      <c r="AX227" s="4">
        <f t="shared" si="258"/>
        <v>12.984263783556969</v>
      </c>
      <c r="AY227" s="4">
        <f t="shared" si="259"/>
        <v>10.926100525010483</v>
      </c>
      <c r="AZ227" s="4">
        <f t="shared" si="260"/>
        <v>12.107682947400704</v>
      </c>
      <c r="BA227" s="4">
        <f t="shared" si="261"/>
        <v>10.773314734643648</v>
      </c>
      <c r="BB227" s="4">
        <f t="shared" si="290"/>
        <v>11.940912386131089</v>
      </c>
      <c r="BC227" s="4">
        <f t="shared" si="291"/>
        <v>8.9627694829835747</v>
      </c>
      <c r="BD227" s="4">
        <f t="shared" si="296"/>
        <v>36.254156241351126</v>
      </c>
      <c r="BE227" s="4">
        <f t="shared" si="297"/>
        <v>1044.0524318656005</v>
      </c>
      <c r="BF227" s="4">
        <f t="shared" si="235"/>
        <v>2.0041071758700628</v>
      </c>
      <c r="BG227" s="4">
        <f t="shared" si="236"/>
        <v>4.8750131450300564</v>
      </c>
      <c r="BH227" s="4">
        <f t="shared" si="237"/>
        <v>2.2530450889375722</v>
      </c>
      <c r="BI227" s="4">
        <f t="shared" si="268"/>
        <v>6.0837917902475827</v>
      </c>
      <c r="BJ227" s="4">
        <f t="shared" si="238"/>
        <v>2.5363665775992814</v>
      </c>
      <c r="BK227" s="4">
        <f t="shared" si="239"/>
        <v>2.9390465285488929</v>
      </c>
      <c r="BL227" s="4">
        <f t="shared" si="240"/>
        <v>2.9545646412082522</v>
      </c>
      <c r="BM227" s="4">
        <f t="shared" si="262"/>
        <v>2.8616552710921099</v>
      </c>
      <c r="BN227" s="4">
        <f t="shared" si="241"/>
        <v>61.162898730226864</v>
      </c>
      <c r="BO227" s="4">
        <f t="shared" si="242"/>
        <v>41.706384384047865</v>
      </c>
      <c r="BP227" s="4">
        <f t="shared" si="243"/>
        <v>27.679501401036056</v>
      </c>
      <c r="BQ227" s="4">
        <f t="shared" si="244"/>
        <v>45.912145951820662</v>
      </c>
      <c r="BR227" s="4">
        <f t="shared" si="245"/>
        <v>8.2205380571944673</v>
      </c>
      <c r="BS227" s="4">
        <f t="shared" si="246"/>
        <v>6.3017862147731876</v>
      </c>
      <c r="BT227" s="4">
        <f t="shared" si="247"/>
        <v>2.9370618115426175</v>
      </c>
      <c r="BU227" s="4">
        <f t="shared" si="248"/>
        <v>6.0796834493583001</v>
      </c>
      <c r="BV227" s="4" t="s">
        <v>59</v>
      </c>
      <c r="BW227" s="4" t="s">
        <v>59</v>
      </c>
      <c r="BX227">
        <f t="shared" si="249"/>
        <v>100</v>
      </c>
      <c r="BY227">
        <f t="shared" si="250"/>
        <v>100</v>
      </c>
      <c r="BZ227" t="s">
        <v>59</v>
      </c>
      <c r="CA227" t="s">
        <v>59</v>
      </c>
    </row>
    <row r="228" spans="1:79" x14ac:dyDescent="0.35">
      <c r="A228" s="5">
        <v>41487</v>
      </c>
      <c r="B228" s="18">
        <f>+'[1]Senda Inflación Total'!F712</f>
        <v>2.27</v>
      </c>
      <c r="C228" s="4">
        <f>+'[1]Senda Inflación Total'!D712</f>
        <v>79.5</v>
      </c>
      <c r="D228" s="10">
        <f>((+'[3]Ago-13'!$D$938)/1000)</f>
        <v>163744.20837000004</v>
      </c>
      <c r="E228" s="10">
        <f>(+'[3]Ago-13'!$D$939)/1000</f>
        <v>3444.9794600000082</v>
      </c>
      <c r="F228" s="10">
        <f>(+'[3]Ago-13'!$D$950)/1000</f>
        <v>74056.42459000001</v>
      </c>
      <c r="G228" s="10">
        <f>(+'[3]Ago-13'!$D$951)/1000</f>
        <v>3615.1565000000001</v>
      </c>
      <c r="H228" s="10">
        <f>(+'[3]Ago-13'!$D$1142)/1000</f>
        <v>22280.493150000006</v>
      </c>
      <c r="I228" s="10">
        <f>(+'[3]Ago-13'!$D$1143)/1000</f>
        <v>497.3687800000049</v>
      </c>
      <c r="J228" s="10">
        <f>(+'[3]Ago-13'!$D$976)/1000</f>
        <v>7889.038880000001</v>
      </c>
      <c r="K228" s="10">
        <f>(+'[3]Ago-13'!$D$977)/1000</f>
        <v>492.70986000000033</v>
      </c>
      <c r="L228" s="71">
        <f>+H228+(Titularizaciones!C140/1000)</f>
        <v>27023.46332601663</v>
      </c>
      <c r="M228" s="71">
        <f>+I228+((Titularizaciones!C140/1000)*Titularizaciones!M140)</f>
        <v>683.70138302574469</v>
      </c>
      <c r="N228" s="3">
        <f t="shared" si="251"/>
        <v>267970.16499000002</v>
      </c>
      <c r="O228" s="3">
        <f t="shared" si="252"/>
        <v>8050.2146000000139</v>
      </c>
      <c r="P228" s="74">
        <f t="shared" si="253"/>
        <v>272713.13516601664</v>
      </c>
      <c r="Q228" s="74">
        <f t="shared" si="254"/>
        <v>8236.5472030257533</v>
      </c>
      <c r="R228" s="74">
        <f t="shared" si="255"/>
        <v>264824.09628601669</v>
      </c>
      <c r="S228" s="74">
        <f t="shared" si="256"/>
        <v>7743.8373430257534</v>
      </c>
      <c r="T228" s="3">
        <v>4872.9083199999995</v>
      </c>
      <c r="U228" s="3">
        <v>145.51688525</v>
      </c>
      <c r="V228" s="4">
        <f t="shared" si="274"/>
        <v>15.742230481083269</v>
      </c>
      <c r="W228" s="4">
        <f t="shared" si="275"/>
        <v>22.879054216147622</v>
      </c>
      <c r="X228" s="4">
        <f t="shared" si="276"/>
        <v>12.72357651812473</v>
      </c>
      <c r="Y228" s="4">
        <f t="shared" si="277"/>
        <v>11.991733849891673</v>
      </c>
      <c r="Z228" s="4">
        <f t="shared" si="278"/>
        <v>27.826929809842653</v>
      </c>
      <c r="AA228" s="4">
        <f t="shared" si="279"/>
        <v>15.410686071420372</v>
      </c>
      <c r="AB228" s="4">
        <f t="shared" si="191"/>
        <v>19.868030218731931</v>
      </c>
      <c r="AC228" s="4">
        <f t="shared" si="192"/>
        <v>54.238379269123811</v>
      </c>
      <c r="AD228" s="4">
        <f t="shared" si="280"/>
        <v>13.847408515442879</v>
      </c>
      <c r="AE228" s="4">
        <f t="shared" si="281"/>
        <v>12.332091398498605</v>
      </c>
      <c r="AF228" s="4">
        <f t="shared" si="282"/>
        <v>15.912982508706406</v>
      </c>
      <c r="AG228" s="4">
        <f t="shared" si="283"/>
        <v>18.699501297709247</v>
      </c>
      <c r="AH228" s="4">
        <f t="shared" si="284"/>
        <v>14.832121336896591</v>
      </c>
      <c r="AI228" s="4">
        <f t="shared" si="285"/>
        <v>18.34630414537304</v>
      </c>
      <c r="AJ228" s="4">
        <f t="shared" si="287"/>
        <v>14.688585188735033</v>
      </c>
      <c r="AK228" s="4">
        <f t="shared" si="288"/>
        <v>16.619620521397565</v>
      </c>
      <c r="AL228" s="4">
        <f t="shared" ref="AL228:AM228" si="312">+T228/T216*100-100</f>
        <v>40.491886253518459</v>
      </c>
      <c r="AM228" s="4">
        <f t="shared" si="312"/>
        <v>717.4374274277385</v>
      </c>
      <c r="AN228" s="4">
        <f t="shared" si="225"/>
        <v>13.173198866806771</v>
      </c>
      <c r="AO228" s="4">
        <f t="shared" si="226"/>
        <v>20.151612609902841</v>
      </c>
      <c r="AP228" s="4">
        <f t="shared" si="227"/>
        <v>10.221547392319081</v>
      </c>
      <c r="AQ228" s="4">
        <f t="shared" si="228"/>
        <v>9.505948811862396</v>
      </c>
      <c r="AR228" s="4">
        <f t="shared" si="229"/>
        <v>24.989664427341978</v>
      </c>
      <c r="AS228" s="4">
        <f t="shared" si="230"/>
        <v>12.849013465747916</v>
      </c>
      <c r="AT228" s="4">
        <f t="shared" si="231"/>
        <v>17.207421745117784</v>
      </c>
      <c r="AU228" s="4">
        <f t="shared" si="232"/>
        <v>50.814881459982217</v>
      </c>
      <c r="AV228" s="4">
        <f t="shared" si="233"/>
        <v>11.320434648912567</v>
      </c>
      <c r="AW228" s="4">
        <f t="shared" si="234"/>
        <v>9.8387517341337798</v>
      </c>
      <c r="AX228" s="4">
        <f t="shared" si="258"/>
        <v>13.340160857246914</v>
      </c>
      <c r="AY228" s="4">
        <f t="shared" si="259"/>
        <v>16.064829664328983</v>
      </c>
      <c r="AZ228" s="4">
        <f t="shared" si="260"/>
        <v>12.283290639382628</v>
      </c>
      <c r="BA228" s="4">
        <f t="shared" si="261"/>
        <v>15.719472128065945</v>
      </c>
      <c r="BB228" s="4">
        <f t="shared" si="290"/>
        <v>12.142940440730456</v>
      </c>
      <c r="BC228" s="4">
        <f t="shared" si="291"/>
        <v>14.031114228412605</v>
      </c>
      <c r="BD228" s="4">
        <f t="shared" si="296"/>
        <v>37.373507630310428</v>
      </c>
      <c r="BE228" s="4">
        <f t="shared" si="297"/>
        <v>699.29346575509783</v>
      </c>
      <c r="BF228" s="4">
        <f t="shared" si="235"/>
        <v>2.103878661903972</v>
      </c>
      <c r="BG228" s="4">
        <f t="shared" si="236"/>
        <v>4.8816244100557915</v>
      </c>
      <c r="BH228" s="4">
        <f t="shared" si="237"/>
        <v>2.2323059756870993</v>
      </c>
      <c r="BI228" s="4">
        <f t="shared" si="268"/>
        <v>6.2454991982496137</v>
      </c>
      <c r="BJ228" s="4">
        <f t="shared" si="238"/>
        <v>2.5300287190336426</v>
      </c>
      <c r="BK228" s="4">
        <f t="shared" si="239"/>
        <v>3.004145853438732</v>
      </c>
      <c r="BL228" s="4">
        <f t="shared" si="240"/>
        <v>3.0202238693092944</v>
      </c>
      <c r="BM228" s="4">
        <f t="shared" si="262"/>
        <v>2.9241437813355979</v>
      </c>
      <c r="BN228" s="4">
        <f t="shared" si="241"/>
        <v>61.105387749457321</v>
      </c>
      <c r="BO228" s="4">
        <f t="shared" si="242"/>
        <v>42.793635091417343</v>
      </c>
      <c r="BP228" s="4">
        <f t="shared" si="243"/>
        <v>27.636070826303971</v>
      </c>
      <c r="BQ228" s="4">
        <f t="shared" si="244"/>
        <v>44.90757923397463</v>
      </c>
      <c r="BR228" s="4">
        <f t="shared" si="245"/>
        <v>8.3145424606621621</v>
      </c>
      <c r="BS228" s="4">
        <f t="shared" si="246"/>
        <v>6.1783294572048311</v>
      </c>
      <c r="BT228" s="4">
        <f t="shared" si="247"/>
        <v>2.9439989635765609</v>
      </c>
      <c r="BU228" s="4">
        <f t="shared" si="248"/>
        <v>6.1204562174031913</v>
      </c>
      <c r="BV228" s="4" t="s">
        <v>59</v>
      </c>
      <c r="BW228" s="4" t="s">
        <v>59</v>
      </c>
      <c r="BX228">
        <f t="shared" si="249"/>
        <v>100</v>
      </c>
      <c r="BY228">
        <f t="shared" si="250"/>
        <v>100</v>
      </c>
      <c r="BZ228" t="s">
        <v>59</v>
      </c>
      <c r="CA228" t="s">
        <v>59</v>
      </c>
    </row>
    <row r="229" spans="1:79" x14ac:dyDescent="0.35">
      <c r="A229" s="5">
        <v>41518</v>
      </c>
      <c r="B229" s="18">
        <f>+'[1]Senda Inflación Total'!F713</f>
        <v>2.27</v>
      </c>
      <c r="C229" s="4">
        <f>+'[1]Senda Inflación Total'!D713</f>
        <v>79.73</v>
      </c>
      <c r="D229" s="10">
        <f>((+'[3]Sep-13'!$D$938)/1000)</f>
        <v>165805.07717</v>
      </c>
      <c r="E229" s="10">
        <f>(+'[3]Sep-13'!$D$939)/1000</f>
        <v>3514.0918700000047</v>
      </c>
      <c r="F229" s="10">
        <f>(+'[3]Sep-13'!$D$950)/1000</f>
        <v>74897.128190000003</v>
      </c>
      <c r="G229" s="10">
        <f>(+'[3]Sep-13'!$D$951)/1000</f>
        <v>3635.6087999999972</v>
      </c>
      <c r="H229" s="10">
        <f>(+'[3]Sep-13'!$D$1142)/1000</f>
        <v>22829.959740000002</v>
      </c>
      <c r="I229" s="10">
        <f>(+'[3]Sep-13'!$D$1143)/1000</f>
        <v>497.11655000000076</v>
      </c>
      <c r="J229" s="10">
        <f>(+'[3]Sep-13'!$D$976)/1000</f>
        <v>8022.243739999999</v>
      </c>
      <c r="K229" s="10">
        <f>(+'[3]Sep-13'!$D$977)/1000</f>
        <v>503.56555999999961</v>
      </c>
      <c r="L229" s="71">
        <f>+H229+(Titularizaciones!C141/1000)</f>
        <v>27420.719467048693</v>
      </c>
      <c r="M229" s="71">
        <f>+I229+((Titularizaciones!C141/1000)*Titularizaciones!M141)</f>
        <v>680.71064335064057</v>
      </c>
      <c r="N229" s="3">
        <f t="shared" si="251"/>
        <v>271554.40884000005</v>
      </c>
      <c r="O229" s="3">
        <f t="shared" si="252"/>
        <v>8150.3827800000026</v>
      </c>
      <c r="P229" s="74">
        <f t="shared" si="253"/>
        <v>276145.16856704873</v>
      </c>
      <c r="Q229" s="74">
        <f t="shared" si="254"/>
        <v>8333.9768733506426</v>
      </c>
      <c r="R229" s="74">
        <f t="shared" si="255"/>
        <v>268122.92482704873</v>
      </c>
      <c r="S229" s="74">
        <f t="shared" si="256"/>
        <v>7830.4113133506426</v>
      </c>
      <c r="T229" s="3">
        <v>5039.8537299999998</v>
      </c>
      <c r="U229" s="3">
        <v>125.37445349000001</v>
      </c>
      <c r="V229" s="4">
        <f t="shared" si="274"/>
        <v>16.044957476873492</v>
      </c>
      <c r="W229" s="4">
        <f t="shared" si="275"/>
        <v>25.839282291945949</v>
      </c>
      <c r="X229" s="4">
        <f t="shared" si="276"/>
        <v>12.690589073228935</v>
      </c>
      <c r="Y229" s="4">
        <f t="shared" si="277"/>
        <v>9.472294052493325</v>
      </c>
      <c r="Z229" s="4">
        <f t="shared" si="278"/>
        <v>27.917464521041111</v>
      </c>
      <c r="AA229" s="4">
        <f t="shared" si="279"/>
        <v>14.510860144647552</v>
      </c>
      <c r="AB229" s="4">
        <f t="shared" ref="AB229:AB292" si="313">+J229/J217*100-100</f>
        <v>19.41358985423301</v>
      </c>
      <c r="AC229" s="4">
        <f t="shared" ref="AC229:AC292" si="314">+K229/K217*100-100</f>
        <v>49.65930860754429</v>
      </c>
      <c r="AD229" s="4">
        <f t="shared" si="280"/>
        <v>14.096972803421465</v>
      </c>
      <c r="AE229" s="4">
        <f t="shared" si="281"/>
        <v>10.866872114077637</v>
      </c>
      <c r="AF229" s="4">
        <f t="shared" si="282"/>
        <v>16.094481153578926</v>
      </c>
      <c r="AG229" s="4">
        <f t="shared" si="283"/>
        <v>18.39343241608961</v>
      </c>
      <c r="AH229" s="4">
        <f t="shared" si="284"/>
        <v>15.015670521742635</v>
      </c>
      <c r="AI229" s="4">
        <f t="shared" si="285"/>
        <v>17.977844915693609</v>
      </c>
      <c r="AJ229" s="4">
        <f t="shared" si="287"/>
        <v>14.889070399525536</v>
      </c>
      <c r="AK229" s="4">
        <f t="shared" si="288"/>
        <v>16.393313046316194</v>
      </c>
      <c r="AL229" s="4">
        <f t="shared" ref="AL229:AM229" si="315">+T229/T217*100-100</f>
        <v>41.009714536293558</v>
      </c>
      <c r="AM229" s="4">
        <f t="shared" si="315"/>
        <v>586.62637959072765</v>
      </c>
      <c r="AN229" s="4">
        <f t="shared" si="225"/>
        <v>13.469206489560463</v>
      </c>
      <c r="AO229" s="4">
        <f t="shared" si="226"/>
        <v>23.046135026836751</v>
      </c>
      <c r="AP229" s="4">
        <f t="shared" si="227"/>
        <v>10.189292141614303</v>
      </c>
      <c r="AQ229" s="4">
        <f t="shared" si="228"/>
        <v>7.0424308717056192</v>
      </c>
      <c r="AR229" s="4">
        <f t="shared" si="229"/>
        <v>25.078189616741085</v>
      </c>
      <c r="AS229" s="4">
        <f t="shared" si="230"/>
        <v>11.969160207927601</v>
      </c>
      <c r="AT229" s="4">
        <f t="shared" si="231"/>
        <v>16.763068205957765</v>
      </c>
      <c r="AU229" s="4">
        <f t="shared" si="232"/>
        <v>46.33744852600401</v>
      </c>
      <c r="AV229" s="4">
        <f t="shared" si="233"/>
        <v>11.56445957115622</v>
      </c>
      <c r="AW229" s="4">
        <f t="shared" si="234"/>
        <v>8.4060546730005257</v>
      </c>
      <c r="AX229" s="4">
        <f t="shared" si="258"/>
        <v>13.517630931435349</v>
      </c>
      <c r="AY229" s="4">
        <f t="shared" si="259"/>
        <v>15.7655543327365</v>
      </c>
      <c r="AZ229" s="4">
        <f t="shared" si="260"/>
        <v>12.46276573945697</v>
      </c>
      <c r="BA229" s="4">
        <f t="shared" si="261"/>
        <v>15.359191273778833</v>
      </c>
      <c r="BB229" s="4">
        <f t="shared" si="290"/>
        <v>12.338975652220157</v>
      </c>
      <c r="BC229" s="4">
        <f t="shared" si="291"/>
        <v>13.809829907417821</v>
      </c>
      <c r="BD229" s="4">
        <f t="shared" si="296"/>
        <v>37.87984212016579</v>
      </c>
      <c r="BE229" s="4">
        <f t="shared" si="297"/>
        <v>571.38591922433523</v>
      </c>
      <c r="BF229" s="4">
        <f t="shared" si="235"/>
        <v>2.1194114981153476</v>
      </c>
      <c r="BG229" s="4">
        <f t="shared" si="236"/>
        <v>4.8541364507022724</v>
      </c>
      <c r="BH229" s="4">
        <f t="shared" si="237"/>
        <v>2.1774744925590515</v>
      </c>
      <c r="BI229" s="4">
        <f t="shared" si="268"/>
        <v>6.2771161824609383</v>
      </c>
      <c r="BJ229" s="4">
        <f t="shared" si="238"/>
        <v>2.4824682086429068</v>
      </c>
      <c r="BK229" s="4">
        <f t="shared" si="239"/>
        <v>3.0013811283035405</v>
      </c>
      <c r="BL229" s="4">
        <f t="shared" si="240"/>
        <v>3.0179694675074975</v>
      </c>
      <c r="BM229" s="4">
        <f t="shared" si="262"/>
        <v>2.9204557269400246</v>
      </c>
      <c r="BN229" s="4">
        <f t="shared" si="241"/>
        <v>61.057773975488061</v>
      </c>
      <c r="BO229" s="4">
        <f t="shared" si="242"/>
        <v>43.11566664848106</v>
      </c>
      <c r="BP229" s="4">
        <f t="shared" si="243"/>
        <v>27.580891987700856</v>
      </c>
      <c r="BQ229" s="4">
        <f t="shared" si="244"/>
        <v>44.606601899990714</v>
      </c>
      <c r="BR229" s="4">
        <f t="shared" si="245"/>
        <v>8.407140151958064</v>
      </c>
      <c r="BS229" s="4">
        <f t="shared" si="246"/>
        <v>6.0993031053690041</v>
      </c>
      <c r="BT229" s="4">
        <f t="shared" si="247"/>
        <v>2.9541938848530012</v>
      </c>
      <c r="BU229" s="4">
        <f t="shared" si="248"/>
        <v>6.1784283461592153</v>
      </c>
      <c r="BV229" s="4" t="s">
        <v>59</v>
      </c>
      <c r="BW229" s="4" t="s">
        <v>59</v>
      </c>
      <c r="BX229">
        <f t="shared" si="249"/>
        <v>100</v>
      </c>
      <c r="BY229">
        <f t="shared" si="250"/>
        <v>100</v>
      </c>
      <c r="BZ229" t="s">
        <v>59</v>
      </c>
      <c r="CA229" t="s">
        <v>59</v>
      </c>
    </row>
    <row r="230" spans="1:79" x14ac:dyDescent="0.35">
      <c r="A230" s="5">
        <v>41548</v>
      </c>
      <c r="B230" s="18">
        <f>+'[1]Senda Inflación Total'!F714</f>
        <v>1.84</v>
      </c>
      <c r="C230" s="4">
        <f>+'[1]Senda Inflación Total'!D714</f>
        <v>79.52</v>
      </c>
      <c r="D230" s="10">
        <f>((+'[3]Oct-13'!$D$938)/1000)</f>
        <v>166353.94845999996</v>
      </c>
      <c r="E230" s="10">
        <f>(+'[3]Oct-13'!$D$939)/1000</f>
        <v>3489.1708899999858</v>
      </c>
      <c r="F230" s="10">
        <f>(+'[3]Oct-13'!$D$950)/1000</f>
        <v>75742.846339999989</v>
      </c>
      <c r="G230" s="10">
        <f>(+'[3]Oct-13'!$D$951)/1000</f>
        <v>3637.1700600000022</v>
      </c>
      <c r="H230" s="10">
        <f>(+'[3]Oct-13'!$D$1142)/1000</f>
        <v>23417.658779999994</v>
      </c>
      <c r="I230" s="10">
        <f>(+'[3]Oct-13'!$D$1143)/1000</f>
        <v>494.71953000000121</v>
      </c>
      <c r="J230" s="10">
        <f>(+'[3]Oct-13'!$D$976)/1000</f>
        <v>8037.4259900000006</v>
      </c>
      <c r="K230" s="10">
        <f>(+'[3]Oct-13'!$D$977)/1000</f>
        <v>496.15833999999984</v>
      </c>
      <c r="L230" s="71">
        <f>+H230+(Titularizaciones!C142/1000)</f>
        <v>27865.114874449082</v>
      </c>
      <c r="M230" s="71">
        <f>+I230+((Titularizaciones!C142/1000)*Titularizaciones!M142)</f>
        <v>677.71185959948116</v>
      </c>
      <c r="N230" s="3">
        <f t="shared" si="251"/>
        <v>273551.87956999993</v>
      </c>
      <c r="O230" s="3">
        <f t="shared" si="252"/>
        <v>8117.2188199999891</v>
      </c>
      <c r="P230" s="74">
        <f t="shared" si="253"/>
        <v>277999.33566444903</v>
      </c>
      <c r="Q230" s="74">
        <f t="shared" si="254"/>
        <v>8300.2111495994686</v>
      </c>
      <c r="R230" s="74">
        <f t="shared" si="255"/>
        <v>269961.90967444901</v>
      </c>
      <c r="S230" s="74">
        <f t="shared" si="256"/>
        <v>7804.0528095994687</v>
      </c>
      <c r="T230" s="3">
        <v>5266.9936299999999</v>
      </c>
      <c r="U230" s="3">
        <v>145.51688525</v>
      </c>
      <c r="V230" s="4">
        <f t="shared" si="274"/>
        <v>15.212917656549777</v>
      </c>
      <c r="W230" s="4">
        <f t="shared" si="275"/>
        <v>25.172122162193105</v>
      </c>
      <c r="X230" s="4">
        <f t="shared" si="276"/>
        <v>12.546579718974812</v>
      </c>
      <c r="Y230" s="4">
        <f t="shared" si="277"/>
        <v>8.2177969464247553</v>
      </c>
      <c r="Z230" s="4">
        <f t="shared" si="278"/>
        <v>28.366764092291618</v>
      </c>
      <c r="AA230" s="4">
        <f t="shared" si="279"/>
        <v>13.633113077090897</v>
      </c>
      <c r="AB230" s="4">
        <f t="shared" si="313"/>
        <v>16.999487407242682</v>
      </c>
      <c r="AC230" s="4">
        <f t="shared" si="314"/>
        <v>44.8166845396903</v>
      </c>
      <c r="AD230" s="4">
        <f t="shared" si="280"/>
        <v>14.747213078332351</v>
      </c>
      <c r="AE230" s="4">
        <f t="shared" si="281"/>
        <v>10.176578306840867</v>
      </c>
      <c r="AF230" s="4">
        <f t="shared" si="282"/>
        <v>15.520323098350786</v>
      </c>
      <c r="AG230" s="4">
        <f t="shared" si="283"/>
        <v>17.191659719394025</v>
      </c>
      <c r="AH230" s="4">
        <f t="shared" si="284"/>
        <v>14.477958202058801</v>
      </c>
      <c r="AI230" s="4">
        <f t="shared" si="285"/>
        <v>16.802448992743606</v>
      </c>
      <c r="AJ230" s="4">
        <f t="shared" si="287"/>
        <v>14.404551140407307</v>
      </c>
      <c r="AK230" s="4">
        <f t="shared" si="288"/>
        <v>15.383379941819882</v>
      </c>
      <c r="AL230" s="4">
        <f t="shared" ref="AL230:AM230" si="316">+T230/T218*100-100</f>
        <v>43.763938475914728</v>
      </c>
      <c r="AM230" s="4">
        <f t="shared" si="316"/>
        <v>680.70454775750272</v>
      </c>
      <c r="AN230" s="4">
        <f t="shared" si="225"/>
        <v>13.131301705174565</v>
      </c>
      <c r="AO230" s="4">
        <f t="shared" si="226"/>
        <v>22.910567716214757</v>
      </c>
      <c r="AP230" s="4">
        <f t="shared" si="227"/>
        <v>10.513137980140243</v>
      </c>
      <c r="AQ230" s="4">
        <f t="shared" si="228"/>
        <v>6.2625657368664065</v>
      </c>
      <c r="AR230" s="4">
        <f t="shared" si="229"/>
        <v>26.047490271299708</v>
      </c>
      <c r="AS230" s="4">
        <f t="shared" si="230"/>
        <v>11.580040334928213</v>
      </c>
      <c r="AT230" s="4">
        <f t="shared" si="231"/>
        <v>14.885592505147955</v>
      </c>
      <c r="AU230" s="4">
        <f t="shared" si="232"/>
        <v>42.20020084415782</v>
      </c>
      <c r="AV230" s="4">
        <f t="shared" si="233"/>
        <v>12.674011270946934</v>
      </c>
      <c r="AW230" s="4">
        <f t="shared" si="234"/>
        <v>8.1859567034965295</v>
      </c>
      <c r="AX230" s="4">
        <f t="shared" si="258"/>
        <v>13.433153081648456</v>
      </c>
      <c r="AY230" s="4">
        <f t="shared" si="259"/>
        <v>15.074292733104897</v>
      </c>
      <c r="AZ230" s="4">
        <f t="shared" si="260"/>
        <v>12.409621172485075</v>
      </c>
      <c r="BA230" s="4">
        <f t="shared" si="261"/>
        <v>14.692114093424607</v>
      </c>
      <c r="BB230" s="4">
        <f t="shared" si="290"/>
        <v>12.337540397100668</v>
      </c>
      <c r="BC230" s="4">
        <f t="shared" si="291"/>
        <v>13.29868415339736</v>
      </c>
      <c r="BD230" s="4">
        <f t="shared" si="296"/>
        <v>41.166475329845582</v>
      </c>
      <c r="BE230" s="4">
        <f t="shared" si="297"/>
        <v>666.59912387814484</v>
      </c>
      <c r="BF230" s="4">
        <f t="shared" si="235"/>
        <v>2.0974379762551667</v>
      </c>
      <c r="BG230" s="4">
        <f t="shared" si="236"/>
        <v>4.8019981235894003</v>
      </c>
      <c r="BH230" s="4">
        <f t="shared" si="237"/>
        <v>2.112591760977061</v>
      </c>
      <c r="BI230" s="4">
        <f t="shared" si="268"/>
        <v>6.1730999528618966</v>
      </c>
      <c r="BJ230" s="4">
        <f t="shared" si="238"/>
        <v>2.4321157930014818</v>
      </c>
      <c r="BK230" s="4">
        <f t="shared" si="239"/>
        <v>2.9673416365332819</v>
      </c>
      <c r="BL230" s="4">
        <f t="shared" si="240"/>
        <v>2.9856945987878172</v>
      </c>
      <c r="BM230" s="4">
        <f t="shared" si="262"/>
        <v>2.8907977495827057</v>
      </c>
      <c r="BN230" s="4">
        <f t="shared" si="241"/>
        <v>60.812577388060383</v>
      </c>
      <c r="BO230" s="4">
        <f t="shared" si="242"/>
        <v>42.98480757230579</v>
      </c>
      <c r="BP230" s="4">
        <f t="shared" si="243"/>
        <v>27.688658714047676</v>
      </c>
      <c r="BQ230" s="4">
        <f t="shared" si="244"/>
        <v>44.80808193858703</v>
      </c>
      <c r="BR230" s="4">
        <f t="shared" si="245"/>
        <v>8.560591437649979</v>
      </c>
      <c r="BS230" s="4">
        <f t="shared" si="246"/>
        <v>6.0946925415028028</v>
      </c>
      <c r="BT230" s="4">
        <f t="shared" si="247"/>
        <v>2.9381724602419634</v>
      </c>
      <c r="BU230" s="4">
        <f t="shared" si="248"/>
        <v>6.1124179476043805</v>
      </c>
      <c r="BV230" s="4" t="s">
        <v>59</v>
      </c>
      <c r="BW230" s="4" t="s">
        <v>59</v>
      </c>
      <c r="BX230">
        <f t="shared" si="249"/>
        <v>100</v>
      </c>
      <c r="BY230">
        <f t="shared" si="250"/>
        <v>100</v>
      </c>
      <c r="BZ230" t="s">
        <v>59</v>
      </c>
      <c r="CA230" t="s">
        <v>59</v>
      </c>
    </row>
    <row r="231" spans="1:79" x14ac:dyDescent="0.35">
      <c r="A231" s="5">
        <v>41579</v>
      </c>
      <c r="B231" s="18">
        <f>+'[1]Senda Inflación Total'!F715</f>
        <v>1.76</v>
      </c>
      <c r="C231" s="4">
        <f>+'[1]Senda Inflación Total'!D715</f>
        <v>79.349999999999994</v>
      </c>
      <c r="D231" s="10">
        <f>((+'[3]Nov-13'!$D$938)/1000)</f>
        <v>168369.05744999999</v>
      </c>
      <c r="E231" s="10">
        <f>(+'[3]Nov-13'!$D$939)/1000</f>
        <v>3661.8772000000181</v>
      </c>
      <c r="F231" s="10">
        <f>(+'[3]Nov-13'!$D$950)/1000</f>
        <v>76559.890570000003</v>
      </c>
      <c r="G231" s="10">
        <f>(+'[3]Nov-13'!$D$951)/1000</f>
        <v>3741.206019999996</v>
      </c>
      <c r="H231" s="10">
        <f>(+'[3]Nov-13'!$D$1142)/1000</f>
        <v>23997.405079999997</v>
      </c>
      <c r="I231" s="10">
        <f>(+'[3]Nov-13'!$D$1143)/1000</f>
        <v>503.08335999999565</v>
      </c>
      <c r="J231" s="10">
        <f>(+'[3]Nov-13'!$D$976)/1000</f>
        <v>8161.4245099999998</v>
      </c>
      <c r="K231" s="10">
        <f>(+'[3]Nov-13'!$D$977)/1000</f>
        <v>510.79216000000014</v>
      </c>
      <c r="L231" s="71">
        <f>+H231+(Titularizaciones!C143/1000)</f>
        <v>28321.753894704412</v>
      </c>
      <c r="M231" s="71">
        <f>+I231+((Titularizaciones!C143/1000)*Titularizaciones!M143)</f>
        <v>685.93864082406537</v>
      </c>
      <c r="N231" s="3">
        <f t="shared" si="251"/>
        <v>277087.77760999999</v>
      </c>
      <c r="O231" s="3">
        <f t="shared" si="252"/>
        <v>8416.9587400000109</v>
      </c>
      <c r="P231" s="74">
        <f t="shared" si="253"/>
        <v>281412.12642470445</v>
      </c>
      <c r="Q231" s="74">
        <f t="shared" si="254"/>
        <v>8599.8140208240802</v>
      </c>
      <c r="R231" s="74">
        <f t="shared" si="255"/>
        <v>273250.7019147044</v>
      </c>
      <c r="S231" s="74">
        <f t="shared" si="256"/>
        <v>8089.0218608240793</v>
      </c>
      <c r="T231" s="3">
        <v>5435.5679399999999</v>
      </c>
      <c r="U231" s="3">
        <v>162.20987430000002</v>
      </c>
      <c r="V231" s="4">
        <f t="shared" si="274"/>
        <v>13.710153920685258</v>
      </c>
      <c r="W231" s="4">
        <f t="shared" si="275"/>
        <v>24.688743543351805</v>
      </c>
      <c r="X231" s="4">
        <f t="shared" si="276"/>
        <v>12.042126696891103</v>
      </c>
      <c r="Y231" s="4">
        <f t="shared" si="277"/>
        <v>8.4134553805915004</v>
      </c>
      <c r="Z231" s="4">
        <f t="shared" si="278"/>
        <v>28.313293629014339</v>
      </c>
      <c r="AA231" s="4">
        <f t="shared" si="279"/>
        <v>10.100119356766129</v>
      </c>
      <c r="AB231" s="4">
        <f t="shared" si="313"/>
        <v>16.98843887951891</v>
      </c>
      <c r="AC231" s="4">
        <f t="shared" si="314"/>
        <v>40.619611230911516</v>
      </c>
      <c r="AD231" s="4">
        <f t="shared" si="280"/>
        <v>15.233622612084858</v>
      </c>
      <c r="AE231" s="4">
        <f t="shared" si="281"/>
        <v>7.2535090557643116</v>
      </c>
      <c r="AF231" s="4">
        <f t="shared" si="282"/>
        <v>14.461986475899579</v>
      </c>
      <c r="AG231" s="4">
        <f t="shared" si="283"/>
        <v>16.774728562908649</v>
      </c>
      <c r="AH231" s="4">
        <f t="shared" si="284"/>
        <v>13.493722474149465</v>
      </c>
      <c r="AI231" s="4">
        <f t="shared" si="285"/>
        <v>16.363464284591316</v>
      </c>
      <c r="AJ231" s="4">
        <f t="shared" si="287"/>
        <v>13.392550971504448</v>
      </c>
      <c r="AK231" s="4">
        <f t="shared" si="288"/>
        <v>15.109642415473985</v>
      </c>
      <c r="AL231" s="4">
        <f t="shared" ref="AL231:AM231" si="317">+T231/T219*100-100</f>
        <v>43.584973285868188</v>
      </c>
      <c r="AM231" s="4">
        <f t="shared" si="317"/>
        <v>749.20320932930679</v>
      </c>
      <c r="AN231" s="4">
        <f t="shared" si="225"/>
        <v>11.743468868597944</v>
      </c>
      <c r="AO231" s="4">
        <f t="shared" si="226"/>
        <v>22.532177224205768</v>
      </c>
      <c r="AP231" s="4">
        <f t="shared" si="227"/>
        <v>10.104291172259323</v>
      </c>
      <c r="AQ231" s="4">
        <f t="shared" si="228"/>
        <v>6.5383798944491929</v>
      </c>
      <c r="AR231" s="4">
        <f t="shared" si="229"/>
        <v>26.094038550525084</v>
      </c>
      <c r="AS231" s="4">
        <f t="shared" si="230"/>
        <v>8.1958720094006878</v>
      </c>
      <c r="AT231" s="4">
        <f t="shared" si="231"/>
        <v>14.965053930344837</v>
      </c>
      <c r="AU231" s="4">
        <f t="shared" si="232"/>
        <v>38.187511036666166</v>
      </c>
      <c r="AV231" s="4">
        <f t="shared" si="233"/>
        <v>13.240588258731179</v>
      </c>
      <c r="AW231" s="4">
        <f t="shared" si="234"/>
        <v>5.3984955343595828</v>
      </c>
      <c r="AX231" s="4">
        <f t="shared" si="258"/>
        <v>12.482298030561694</v>
      </c>
      <c r="AY231" s="4">
        <f t="shared" si="259"/>
        <v>14.755039861348891</v>
      </c>
      <c r="AZ231" s="4">
        <f t="shared" si="260"/>
        <v>11.530780733244356</v>
      </c>
      <c r="BA231" s="4">
        <f t="shared" si="261"/>
        <v>14.350888644449029</v>
      </c>
      <c r="BB231" s="4">
        <f t="shared" si="290"/>
        <v>11.431359052185968</v>
      </c>
      <c r="BC231" s="4">
        <f t="shared" si="291"/>
        <v>13.118752373696907</v>
      </c>
      <c r="BD231" s="4">
        <f t="shared" si="296"/>
        <v>41.101585383125183</v>
      </c>
      <c r="BE231" s="4">
        <f t="shared" si="297"/>
        <v>734.51573243839107</v>
      </c>
      <c r="BF231" s="4">
        <f t="shared" si="235"/>
        <v>2.174911029057387</v>
      </c>
      <c r="BG231" s="4">
        <f t="shared" si="236"/>
        <v>4.8866397171497367</v>
      </c>
      <c r="BH231" s="4">
        <f t="shared" si="237"/>
        <v>2.0964073337215829</v>
      </c>
      <c r="BI231" s="4">
        <f t="shared" si="268"/>
        <v>6.2586152622515669</v>
      </c>
      <c r="BJ231" s="4">
        <f t="shared" si="238"/>
        <v>2.4219497259042346</v>
      </c>
      <c r="BK231" s="4">
        <f t="shared" si="239"/>
        <v>3.0376506725052481</v>
      </c>
      <c r="BL231" s="4">
        <f t="shared" si="240"/>
        <v>3.0559500509389292</v>
      </c>
      <c r="BM231" s="4">
        <f t="shared" si="262"/>
        <v>2.9602931681943412</v>
      </c>
      <c r="BN231" s="4">
        <f t="shared" si="241"/>
        <v>60.763797992915734</v>
      </c>
      <c r="BO231" s="4">
        <f t="shared" si="242"/>
        <v>43.505942147460416</v>
      </c>
      <c r="BP231" s="4">
        <f t="shared" si="243"/>
        <v>27.630194023843867</v>
      </c>
      <c r="BQ231" s="4">
        <f t="shared" si="244"/>
        <v>44.448430075112746</v>
      </c>
      <c r="BR231" s="4">
        <f t="shared" si="245"/>
        <v>8.66057871155048</v>
      </c>
      <c r="BS231" s="4">
        <f t="shared" si="246"/>
        <v>5.977020626336051</v>
      </c>
      <c r="BT231" s="4">
        <f t="shared" si="247"/>
        <v>2.9454292716899171</v>
      </c>
      <c r="BU231" s="4">
        <f t="shared" si="248"/>
        <v>6.0686071510907684</v>
      </c>
      <c r="BV231" s="4" t="s">
        <v>59</v>
      </c>
      <c r="BW231" s="4" t="s">
        <v>59</v>
      </c>
      <c r="BX231">
        <f t="shared" si="249"/>
        <v>100</v>
      </c>
      <c r="BY231">
        <f t="shared" si="250"/>
        <v>100</v>
      </c>
      <c r="BZ231" t="s">
        <v>59</v>
      </c>
      <c r="CA231" t="s">
        <v>59</v>
      </c>
    </row>
    <row r="232" spans="1:79" x14ac:dyDescent="0.35">
      <c r="A232" s="5">
        <v>41609</v>
      </c>
      <c r="B232" s="18">
        <f>+'[1]Senda Inflación Total'!F716</f>
        <v>1.94</v>
      </c>
      <c r="C232" s="4">
        <f>+'[1]Senda Inflación Total'!D716</f>
        <v>79.56</v>
      </c>
      <c r="D232" s="10">
        <f>((+'[3]Dic-13'!$D$938)/1000)</f>
        <v>169343.92991999997</v>
      </c>
      <c r="E232" s="10">
        <f>(+'[3]Dic-13'!$D$939)/1000</f>
        <v>3413.0245199999808</v>
      </c>
      <c r="F232" s="10">
        <f>(+'[3]Dic-13'!$D$950)/1000</f>
        <v>77288.105970000004</v>
      </c>
      <c r="G232" s="10">
        <f>(+'[3]Dic-13'!$D$951)/1000</f>
        <v>3437.614769999996</v>
      </c>
      <c r="H232" s="10">
        <f>(+'[3]Dic-13'!$D$1142)/1000</f>
        <v>24530.455729999998</v>
      </c>
      <c r="I232" s="10">
        <f>(+'[3]Dic-13'!$D$1143)/1000</f>
        <v>496.33142999999598</v>
      </c>
      <c r="J232" s="10">
        <f>(+'[3]Dic-13'!$D$976)/1000</f>
        <v>8284.6268499999987</v>
      </c>
      <c r="K232" s="10">
        <f>(+'[3]Dic-13'!$D$977)/1000</f>
        <v>524.48290000000043</v>
      </c>
      <c r="L232" s="71">
        <f>+H232+(Titularizaciones!C144/1000)</f>
        <v>28721.37755090795</v>
      </c>
      <c r="M232" s="71">
        <f>+I232+((Titularizaciones!C144/1000)*Titularizaciones!M144)</f>
        <v>674.16847836363581</v>
      </c>
      <c r="N232" s="3">
        <f t="shared" si="251"/>
        <v>279447.11846999999</v>
      </c>
      <c r="O232" s="3">
        <f t="shared" si="252"/>
        <v>7871.4536199999729</v>
      </c>
      <c r="P232" s="74">
        <f t="shared" si="253"/>
        <v>283638.04029090796</v>
      </c>
      <c r="Q232" s="74">
        <f t="shared" si="254"/>
        <v>8049.2906683636129</v>
      </c>
      <c r="R232" s="74">
        <f t="shared" si="255"/>
        <v>275353.4134409079</v>
      </c>
      <c r="S232" s="74">
        <f t="shared" si="256"/>
        <v>7524.8077683636129</v>
      </c>
      <c r="T232" s="3">
        <v>5597.6608200000001</v>
      </c>
      <c r="U232" s="3">
        <v>197.86442727000002</v>
      </c>
      <c r="V232" s="4">
        <f t="shared" si="274"/>
        <v>12.304302261369628</v>
      </c>
      <c r="W232" s="4">
        <f t="shared" si="275"/>
        <v>21.225061909848236</v>
      </c>
      <c r="X232" s="4">
        <f t="shared" si="276"/>
        <v>11.908850886609315</v>
      </c>
      <c r="Y232" s="4">
        <f t="shared" si="277"/>
        <v>3.2312754898411526</v>
      </c>
      <c r="Z232" s="4">
        <f t="shared" si="278"/>
        <v>28.256534498053242</v>
      </c>
      <c r="AA232" s="4">
        <f t="shared" si="279"/>
        <v>10.446721465510805</v>
      </c>
      <c r="AB232" s="4">
        <f t="shared" si="313"/>
        <v>17.500713517458607</v>
      </c>
      <c r="AC232" s="4">
        <f t="shared" si="314"/>
        <v>44.527333365849785</v>
      </c>
      <c r="AD232" s="4">
        <f t="shared" si="280"/>
        <v>15.500130925451401</v>
      </c>
      <c r="AE232" s="4">
        <f t="shared" si="281"/>
        <v>7.1442941913395686</v>
      </c>
      <c r="AF232" s="4">
        <f t="shared" si="282"/>
        <v>13.58231830099615</v>
      </c>
      <c r="AG232" s="4">
        <f t="shared" si="283"/>
        <v>13.13236243027265</v>
      </c>
      <c r="AH232" s="4">
        <f t="shared" si="284"/>
        <v>12.656994019191387</v>
      </c>
      <c r="AI232" s="4">
        <f t="shared" si="285"/>
        <v>12.77357113429467</v>
      </c>
      <c r="AJ232" s="4">
        <f t="shared" si="287"/>
        <v>12.517440493496849</v>
      </c>
      <c r="AK232" s="4">
        <f t="shared" si="288"/>
        <v>11.072634267724595</v>
      </c>
      <c r="AL232" s="4">
        <f t="shared" ref="AL232:AM232" si="318">+T232/T220*100-100</f>
        <v>42.22095982250724</v>
      </c>
      <c r="AM232" s="4">
        <f t="shared" si="318"/>
        <v>1008537.2610101416</v>
      </c>
      <c r="AN232" s="4">
        <f t="shared" si="225"/>
        <v>10.167061272679632</v>
      </c>
      <c r="AO232" s="4">
        <f t="shared" si="226"/>
        <v>18.918051706737501</v>
      </c>
      <c r="AP232" s="4">
        <f t="shared" si="227"/>
        <v>9.7791356549041524</v>
      </c>
      <c r="AQ232" s="4">
        <f t="shared" si="228"/>
        <v>1.2667014811076598</v>
      </c>
      <c r="AR232" s="4">
        <f t="shared" si="229"/>
        <v>25.815709729304743</v>
      </c>
      <c r="AS232" s="4">
        <f t="shared" si="230"/>
        <v>8.3448317299497745</v>
      </c>
      <c r="AT232" s="4">
        <f t="shared" si="231"/>
        <v>15.264580652794393</v>
      </c>
      <c r="AU232" s="4">
        <f t="shared" si="232"/>
        <v>41.776862238424371</v>
      </c>
      <c r="AV232" s="4">
        <f t="shared" si="233"/>
        <v>13.302070752846177</v>
      </c>
      <c r="AW232" s="4">
        <f t="shared" si="234"/>
        <v>5.1052522967819982</v>
      </c>
      <c r="AX232" s="4">
        <f t="shared" si="258"/>
        <v>11.420755641550073</v>
      </c>
      <c r="AY232" s="4">
        <f t="shared" si="259"/>
        <v>10.979362792105789</v>
      </c>
      <c r="AZ232" s="4">
        <f t="shared" si="260"/>
        <v>10.513041023338616</v>
      </c>
      <c r="BA232" s="4">
        <f t="shared" si="261"/>
        <v>10.62739958239618</v>
      </c>
      <c r="BB232" s="4">
        <f t="shared" si="290"/>
        <v>10.376143313220368</v>
      </c>
      <c r="BC232" s="4">
        <f t="shared" si="291"/>
        <v>8.9588329092844816</v>
      </c>
      <c r="BD232" s="4">
        <f t="shared" si="296"/>
        <v>39.5143808343214</v>
      </c>
      <c r="BE232" s="4">
        <f t="shared" si="297"/>
        <v>989342.08456949343</v>
      </c>
      <c r="BF232" s="4">
        <f t="shared" si="235"/>
        <v>2.0154395387022928</v>
      </c>
      <c r="BG232" s="4">
        <f t="shared" si="236"/>
        <v>4.4477927448944516</v>
      </c>
      <c r="BH232" s="4">
        <f t="shared" si="237"/>
        <v>2.0233273913170629</v>
      </c>
      <c r="BI232" s="4">
        <f t="shared" si="268"/>
        <v>6.3307969024579611</v>
      </c>
      <c r="BJ232" s="4">
        <f t="shared" si="238"/>
        <v>2.3472706946896555</v>
      </c>
      <c r="BK232" s="4">
        <f t="shared" si="239"/>
        <v>2.8167954148523493</v>
      </c>
      <c r="BL232" s="4">
        <f t="shared" si="240"/>
        <v>2.8378741652946169</v>
      </c>
      <c r="BM232" s="4">
        <f t="shared" si="262"/>
        <v>2.7327817274284385</v>
      </c>
      <c r="BN232" s="4">
        <f t="shared" si="241"/>
        <v>60.599633607665872</v>
      </c>
      <c r="BO232" s="4">
        <f t="shared" si="242"/>
        <v>43.359520169541348</v>
      </c>
      <c r="BP232" s="4">
        <f t="shared" si="243"/>
        <v>27.657506863251928</v>
      </c>
      <c r="BQ232" s="4">
        <f t="shared" si="244"/>
        <v>43.671917995751436</v>
      </c>
      <c r="BR232" s="4">
        <f t="shared" si="245"/>
        <v>8.7782102976429375</v>
      </c>
      <c r="BS232" s="4">
        <f t="shared" si="246"/>
        <v>6.3054608965605219</v>
      </c>
      <c r="BT232" s="4">
        <f t="shared" si="247"/>
        <v>2.964649231439255</v>
      </c>
      <c r="BU232" s="4">
        <f t="shared" si="248"/>
        <v>6.663100938146699</v>
      </c>
      <c r="BV232" s="4" t="s">
        <v>59</v>
      </c>
      <c r="BW232" s="4" t="s">
        <v>59</v>
      </c>
      <c r="BX232">
        <f t="shared" si="249"/>
        <v>100</v>
      </c>
      <c r="BY232">
        <f t="shared" si="250"/>
        <v>100</v>
      </c>
      <c r="BZ232" t="s">
        <v>59</v>
      </c>
      <c r="CA232" t="s">
        <v>59</v>
      </c>
    </row>
    <row r="233" spans="1:79" x14ac:dyDescent="0.35">
      <c r="A233" s="5">
        <v>41640</v>
      </c>
      <c r="B233" s="18">
        <f>+'[1]Senda Inflación Total'!F717</f>
        <v>2.13</v>
      </c>
      <c r="C233" s="4">
        <f>+'[1]Senda Inflación Total'!D717</f>
        <v>79.95</v>
      </c>
      <c r="D233" s="10">
        <f>((+'[3]Ene-14'!$D$938)/1000)</f>
        <v>170293.65449999998</v>
      </c>
      <c r="E233" s="10">
        <f>(+'[3]Ene-14'!$D$939)/1000</f>
        <v>3674.9192899999916</v>
      </c>
      <c r="F233" s="10">
        <f>(+'[3]Ene-14'!$D$950)/1000</f>
        <v>77593.389119999993</v>
      </c>
      <c r="G233" s="10">
        <f>(+'[3]Ene-14'!$D$951)/1000</f>
        <v>3534.9560399999918</v>
      </c>
      <c r="H233" s="10">
        <f>(+'[3]Ene-14'!$D$1142)/1000</f>
        <v>24951.874240000001</v>
      </c>
      <c r="I233" s="10">
        <f>(+'[3]Ene-14'!$D$1143)/1000</f>
        <v>515.28901000000167</v>
      </c>
      <c r="J233" s="10">
        <f>(+'[3]Ene-14'!$D$976)/1000</f>
        <v>8287.0350999999991</v>
      </c>
      <c r="K233" s="10">
        <f>(+'[3]Ene-14'!$D$977)/1000</f>
        <v>560.62268999999947</v>
      </c>
      <c r="L233" s="71">
        <f>+H233+(Titularizaciones!C145/1000)</f>
        <v>29029.862985347143</v>
      </c>
      <c r="M233" s="71">
        <f>+I233+((Titularizaciones!C145/1000)*Titularizaciones!M145)</f>
        <v>695.20596699027135</v>
      </c>
      <c r="N233" s="3">
        <f t="shared" si="251"/>
        <v>281125.95295999991</v>
      </c>
      <c r="O233" s="3">
        <f t="shared" si="252"/>
        <v>8285.787029999985</v>
      </c>
      <c r="P233" s="74">
        <f t="shared" si="253"/>
        <v>285203.9417053471</v>
      </c>
      <c r="Q233" s="74">
        <f t="shared" si="254"/>
        <v>8465.7039869902546</v>
      </c>
      <c r="R233" s="74">
        <f t="shared" si="255"/>
        <v>276916.90660534712</v>
      </c>
      <c r="S233" s="74">
        <f t="shared" si="256"/>
        <v>7905.0812969902545</v>
      </c>
      <c r="T233" s="3">
        <v>5719.7993800000004</v>
      </c>
      <c r="U233" s="3">
        <v>207.15736296</v>
      </c>
      <c r="V233" s="4">
        <f t="shared" si="274"/>
        <v>13.401445427941809</v>
      </c>
      <c r="W233" s="4">
        <f t="shared" si="275"/>
        <v>18.815562715605211</v>
      </c>
      <c r="X233" s="4">
        <f t="shared" si="276"/>
        <v>11.795566428407284</v>
      </c>
      <c r="Y233" s="4">
        <f t="shared" si="277"/>
        <v>2.3700057284764711</v>
      </c>
      <c r="Z233" s="4">
        <f t="shared" si="278"/>
        <v>28.447086937529377</v>
      </c>
      <c r="AA233" s="4">
        <f t="shared" si="279"/>
        <v>10.168450576295626</v>
      </c>
      <c r="AB233" s="4">
        <f t="shared" si="313"/>
        <v>16.602343118874188</v>
      </c>
      <c r="AC233" s="4">
        <f t="shared" si="314"/>
        <v>46.813307304661691</v>
      </c>
      <c r="AD233" s="4">
        <f t="shared" si="280"/>
        <v>15.935953559648496</v>
      </c>
      <c r="AE233" s="4">
        <f t="shared" si="281"/>
        <v>7.1121695803918641</v>
      </c>
      <c r="AF233" s="4">
        <f t="shared" si="282"/>
        <v>14.228578437768221</v>
      </c>
      <c r="AG233" s="4">
        <f t="shared" si="283"/>
        <v>12.03568977677017</v>
      </c>
      <c r="AH233" s="4">
        <f t="shared" si="284"/>
        <v>13.301150759096743</v>
      </c>
      <c r="AI233" s="4">
        <f t="shared" si="285"/>
        <v>11.729205745800073</v>
      </c>
      <c r="AJ233" s="4">
        <f t="shared" si="287"/>
        <v>13.205237250159385</v>
      </c>
      <c r="AK233" s="4">
        <f t="shared" si="288"/>
        <v>9.8672155684420488</v>
      </c>
      <c r="AL233" s="4">
        <f t="shared" ref="AL233:AM233" si="319">+T233/T221*100-100</f>
        <v>42.151692682809283</v>
      </c>
      <c r="AM233" s="4">
        <f t="shared" si="319"/>
        <v>940.09566226403103</v>
      </c>
      <c r="AN233" s="4">
        <f t="shared" si="225"/>
        <v>11.03637073136376</v>
      </c>
      <c r="AO233" s="4">
        <f t="shared" si="226"/>
        <v>16.337572422995379</v>
      </c>
      <c r="AP233" s="4">
        <f t="shared" si="227"/>
        <v>9.4639835781918009</v>
      </c>
      <c r="AQ233" s="4">
        <f t="shared" si="228"/>
        <v>0.23500022371140972</v>
      </c>
      <c r="AR233" s="4">
        <f t="shared" si="229"/>
        <v>25.768223771202742</v>
      </c>
      <c r="AS233" s="4">
        <f t="shared" si="230"/>
        <v>7.870802483399217</v>
      </c>
      <c r="AT233" s="4">
        <f t="shared" si="231"/>
        <v>14.170511229681964</v>
      </c>
      <c r="AU233" s="4">
        <f t="shared" si="232"/>
        <v>43.751402432842156</v>
      </c>
      <c r="AV233" s="4">
        <f t="shared" si="233"/>
        <v>13.518019739203453</v>
      </c>
      <c r="AW233" s="4">
        <f t="shared" si="234"/>
        <v>4.8782625872827481</v>
      </c>
      <c r="AX233" s="4">
        <f t="shared" si="258"/>
        <v>11.846253243677879</v>
      </c>
      <c r="AY233" s="4">
        <f t="shared" si="259"/>
        <v>9.6990989687360809</v>
      </c>
      <c r="AZ233" s="4">
        <f t="shared" si="260"/>
        <v>10.93816778527048</v>
      </c>
      <c r="BA233" s="4">
        <f t="shared" si="261"/>
        <v>9.3990068988544664</v>
      </c>
      <c r="BB233" s="4">
        <f t="shared" si="290"/>
        <v>10.844254626612539</v>
      </c>
      <c r="BC233" s="4">
        <f t="shared" si="291"/>
        <v>7.5758499642044796</v>
      </c>
      <c r="BD233" s="4">
        <f t="shared" si="296"/>
        <v>39.187009382952397</v>
      </c>
      <c r="BE233" s="4">
        <f t="shared" si="297"/>
        <v>918.40366421622525</v>
      </c>
      <c r="BF233" s="4">
        <f t="shared" si="235"/>
        <v>2.1579895626704002</v>
      </c>
      <c r="BG233" s="4">
        <f t="shared" si="236"/>
        <v>4.5557438334509399</v>
      </c>
      <c r="BH233" s="4">
        <f t="shared" si="237"/>
        <v>2.0651314808806989</v>
      </c>
      <c r="BI233" s="4">
        <f t="shared" si="268"/>
        <v>6.7650575053072899</v>
      </c>
      <c r="BJ233" s="4">
        <f t="shared" si="238"/>
        <v>2.3947958946315984</v>
      </c>
      <c r="BK233" s="4">
        <f t="shared" si="239"/>
        <v>2.947357560822188</v>
      </c>
      <c r="BL233" s="4">
        <f t="shared" si="240"/>
        <v>2.9682983819825437</v>
      </c>
      <c r="BM233" s="4">
        <f t="shared" si="262"/>
        <v>2.8546762976289912</v>
      </c>
      <c r="BN233" s="4">
        <f t="shared" si="241"/>
        <v>60.5755721615038</v>
      </c>
      <c r="BO233" s="4">
        <f t="shared" si="242"/>
        <v>44.352084801291333</v>
      </c>
      <c r="BP233" s="4">
        <f t="shared" si="243"/>
        <v>27.600934137532434</v>
      </c>
      <c r="BQ233" s="4">
        <f t="shared" si="244"/>
        <v>42.662887993634548</v>
      </c>
      <c r="BR233" s="4">
        <f t="shared" si="245"/>
        <v>8.875692186110717</v>
      </c>
      <c r="BS233" s="4">
        <f t="shared" si="246"/>
        <v>6.2189506939330856</v>
      </c>
      <c r="BT233" s="4">
        <f t="shared" si="247"/>
        <v>2.9478015148530674</v>
      </c>
      <c r="BU233" s="4">
        <f t="shared" si="248"/>
        <v>6.7660765111410361</v>
      </c>
      <c r="BV233" s="4" t="s">
        <v>59</v>
      </c>
      <c r="BW233" s="4" t="s">
        <v>59</v>
      </c>
      <c r="BX233">
        <f t="shared" si="249"/>
        <v>100</v>
      </c>
      <c r="BY233">
        <f t="shared" si="250"/>
        <v>100</v>
      </c>
      <c r="BZ233" t="s">
        <v>59</v>
      </c>
      <c r="CA233" t="s">
        <v>59</v>
      </c>
    </row>
    <row r="234" spans="1:79" x14ac:dyDescent="0.35">
      <c r="A234" s="5">
        <v>41671</v>
      </c>
      <c r="B234" s="18">
        <f>+'[1]Senda Inflación Total'!F718</f>
        <v>2.3199999999999998</v>
      </c>
      <c r="C234" s="4">
        <f>+'[1]Senda Inflación Total'!D718</f>
        <v>80.45</v>
      </c>
      <c r="D234" s="10">
        <f>((+'[3]Feb-14'!$D$938)/1000)</f>
        <v>173059.26795000001</v>
      </c>
      <c r="E234" s="10">
        <f>(+'[3]Feb-14'!$D$939)/1000</f>
        <v>3784.9916100000141</v>
      </c>
      <c r="F234" s="10">
        <f>(+'[3]Feb-14'!$D$950)/1000</f>
        <v>78051.765690000029</v>
      </c>
      <c r="G234" s="10">
        <f>(+'[3]Feb-14'!$D$951)/1000</f>
        <v>3677.1354999999999</v>
      </c>
      <c r="H234" s="10">
        <f>(+'[3]Feb-14'!$D$1142)/1000</f>
        <v>25451.966680000001</v>
      </c>
      <c r="I234" s="10">
        <f>(+'[3]Feb-14'!$D$1143)/1000</f>
        <v>516.93409999999778</v>
      </c>
      <c r="J234" s="10">
        <f>(+'[3]Feb-14'!$D$976)/1000</f>
        <v>8322.9303600000003</v>
      </c>
      <c r="K234" s="10">
        <f>(+'[3]Feb-14'!$D$977)/1000</f>
        <v>577.97048000000041</v>
      </c>
      <c r="L234" s="71">
        <f>+H234+(Titularizaciones!C146/1000)</f>
        <v>29429.438140132672</v>
      </c>
      <c r="M234" s="71">
        <f>+I234+((Titularizaciones!C146/1000)*Titularizaciones!M146)</f>
        <v>695.12949862446771</v>
      </c>
      <c r="N234" s="3">
        <f t="shared" si="251"/>
        <v>284885.93068000005</v>
      </c>
      <c r="O234" s="3">
        <f t="shared" si="252"/>
        <v>8557.0316900000125</v>
      </c>
      <c r="P234" s="74">
        <f t="shared" si="253"/>
        <v>288863.40214013273</v>
      </c>
      <c r="Q234" s="74">
        <f t="shared" si="254"/>
        <v>8735.2270886244823</v>
      </c>
      <c r="R234" s="74">
        <f t="shared" si="255"/>
        <v>280540.47178013274</v>
      </c>
      <c r="S234" s="74">
        <f t="shared" si="256"/>
        <v>8157.2566086244815</v>
      </c>
      <c r="T234" s="3">
        <v>5856.1669899999997</v>
      </c>
      <c r="U234" s="3">
        <v>218.62286896000003</v>
      </c>
      <c r="V234" s="4">
        <f t="shared" si="274"/>
        <v>14.097835773404626</v>
      </c>
      <c r="W234" s="4">
        <f t="shared" si="275"/>
        <v>22.999898522421589</v>
      </c>
      <c r="X234" s="4">
        <f t="shared" si="276"/>
        <v>11.569367128598344</v>
      </c>
      <c r="Y234" s="4">
        <f t="shared" si="277"/>
        <v>1.3613792571800047</v>
      </c>
      <c r="Z234" s="4">
        <f t="shared" si="278"/>
        <v>28.674217503630018</v>
      </c>
      <c r="AA234" s="4">
        <f t="shared" si="279"/>
        <v>9.4573903543364395</v>
      </c>
      <c r="AB234" s="4">
        <f t="shared" si="313"/>
        <v>15.850676924245406</v>
      </c>
      <c r="AC234" s="4">
        <f t="shared" si="314"/>
        <v>42.571789487477474</v>
      </c>
      <c r="AD234" s="4">
        <f t="shared" si="280"/>
        <v>16.503527070420532</v>
      </c>
      <c r="AE234" s="4">
        <f t="shared" si="281"/>
        <v>6.6507873839125438</v>
      </c>
      <c r="AF234" s="4">
        <f t="shared" si="282"/>
        <v>14.596749038031675</v>
      </c>
      <c r="AG234" s="4">
        <f t="shared" si="283"/>
        <v>12.850320181034405</v>
      </c>
      <c r="AH234" s="4">
        <f t="shared" si="284"/>
        <v>13.690384073965305</v>
      </c>
      <c r="AI234" s="4">
        <f t="shared" si="285"/>
        <v>12.53618564115861</v>
      </c>
      <c r="AJ234" s="4">
        <f t="shared" si="287"/>
        <v>13.627523501506488</v>
      </c>
      <c r="AK234" s="4">
        <f t="shared" si="288"/>
        <v>10.881094913803821</v>
      </c>
      <c r="AL234" s="4">
        <f t="shared" ref="AL234:AM234" si="320">+T234/T222*100-100</f>
        <v>42.545531361532426</v>
      </c>
      <c r="AM234" s="4">
        <f t="shared" si="320"/>
        <v>612.52610032582754</v>
      </c>
      <c r="AN234" s="4">
        <f t="shared" si="225"/>
        <v>11.510785548675358</v>
      </c>
      <c r="AO234" s="4">
        <f t="shared" si="226"/>
        <v>20.21100324708911</v>
      </c>
      <c r="AP234" s="4">
        <f t="shared" si="227"/>
        <v>9.0396473109835256</v>
      </c>
      <c r="AQ234" s="4">
        <f t="shared" si="228"/>
        <v>-0.93688501057467022</v>
      </c>
      <c r="AR234" s="4">
        <f t="shared" si="229"/>
        <v>25.756662923797904</v>
      </c>
      <c r="AS234" s="4">
        <f t="shared" si="230"/>
        <v>6.9755574221427139</v>
      </c>
      <c r="AT234" s="4">
        <f t="shared" si="231"/>
        <v>13.223882842303937</v>
      </c>
      <c r="AU234" s="4">
        <f t="shared" si="232"/>
        <v>39.339121860318102</v>
      </c>
      <c r="AV234" s="4">
        <f t="shared" si="233"/>
        <v>13.861930287744826</v>
      </c>
      <c r="AW234" s="4">
        <f t="shared" si="234"/>
        <v>4.2325912665290559</v>
      </c>
      <c r="AX234" s="4">
        <f t="shared" si="258"/>
        <v>11.998386471883961</v>
      </c>
      <c r="AY234" s="4">
        <f t="shared" si="259"/>
        <v>10.291556079978875</v>
      </c>
      <c r="AZ234" s="4">
        <f t="shared" si="260"/>
        <v>11.112572394414855</v>
      </c>
      <c r="BA234" s="4">
        <f t="shared" si="261"/>
        <v>9.9845442153621917</v>
      </c>
      <c r="BB234" s="4">
        <f t="shared" si="290"/>
        <v>11.051137120315161</v>
      </c>
      <c r="BC234" s="4">
        <f t="shared" si="291"/>
        <v>8.3669809556331245</v>
      </c>
      <c r="BD234" s="4">
        <f t="shared" si="296"/>
        <v>39.313459110176325</v>
      </c>
      <c r="BE234" s="4">
        <f t="shared" si="297"/>
        <v>596.37030915346702</v>
      </c>
      <c r="BF234" s="4">
        <f t="shared" si="235"/>
        <v>2.1871071424464641</v>
      </c>
      <c r="BG234" s="4">
        <f t="shared" si="236"/>
        <v>4.7111496677788978</v>
      </c>
      <c r="BH234" s="4">
        <f t="shared" si="237"/>
        <v>2.0310182961468413</v>
      </c>
      <c r="BI234" s="4">
        <f t="shared" si="268"/>
        <v>6.9443147425301817</v>
      </c>
      <c r="BJ234" s="4">
        <f t="shared" si="238"/>
        <v>2.3620209645678747</v>
      </c>
      <c r="BK234" s="4">
        <f t="shared" si="239"/>
        <v>3.0036694580090559</v>
      </c>
      <c r="BL234" s="4">
        <f t="shared" si="240"/>
        <v>3.0239992411315817</v>
      </c>
      <c r="BM234" s="4">
        <f t="shared" si="262"/>
        <v>2.9076933380997332</v>
      </c>
      <c r="BN234" s="4">
        <f t="shared" si="241"/>
        <v>60.746863678708642</v>
      </c>
      <c r="BO234" s="4">
        <f t="shared" si="242"/>
        <v>44.232530007143268</v>
      </c>
      <c r="BP234" s="4">
        <f t="shared" si="243"/>
        <v>27.397550136539451</v>
      </c>
      <c r="BQ234" s="4">
        <f t="shared" si="244"/>
        <v>42.97209164595246</v>
      </c>
      <c r="BR234" s="4">
        <f t="shared" si="245"/>
        <v>8.934090433756479</v>
      </c>
      <c r="BS234" s="4">
        <f t="shared" si="246"/>
        <v>6.0410445903116319</v>
      </c>
      <c r="BT234" s="4">
        <f t="shared" si="247"/>
        <v>2.9214957509954345</v>
      </c>
      <c r="BU234" s="4">
        <f t="shared" si="248"/>
        <v>6.7543337565926382</v>
      </c>
      <c r="BV234" s="4" t="s">
        <v>59</v>
      </c>
      <c r="BW234" s="4" t="s">
        <v>59</v>
      </c>
      <c r="BX234">
        <f t="shared" si="249"/>
        <v>100</v>
      </c>
      <c r="BY234">
        <f t="shared" si="250"/>
        <v>100</v>
      </c>
      <c r="BZ234" t="s">
        <v>59</v>
      </c>
      <c r="CA234" t="s">
        <v>59</v>
      </c>
    </row>
    <row r="235" spans="1:79" x14ac:dyDescent="0.35">
      <c r="A235" s="5">
        <v>41699</v>
      </c>
      <c r="B235" s="18">
        <f>+'[1]Senda Inflación Total'!F719</f>
        <v>2.5099999999999998</v>
      </c>
      <c r="C235" s="4">
        <f>+'[1]Senda Inflación Total'!D719</f>
        <v>80.77</v>
      </c>
      <c r="D235" s="10">
        <f>((+'[3]Mar-14'!$D$938)/1000)</f>
        <v>174818.48424000002</v>
      </c>
      <c r="E235" s="10">
        <f>(+'[3]Mar-14'!$D$939)/1000</f>
        <v>3960.6579300000071</v>
      </c>
      <c r="F235" s="10">
        <f>(+'[3]Mar-14'!$D$950)/1000</f>
        <v>78562.287120000023</v>
      </c>
      <c r="G235" s="10">
        <f>(+'[3]Mar-14'!$D$951)/1000</f>
        <v>3783.6521499999913</v>
      </c>
      <c r="H235" s="10">
        <f>(+'[3]Mar-14'!$D$1142)/1000</f>
        <v>25856.913019999996</v>
      </c>
      <c r="I235" s="10">
        <f>(+'[3]Mar-14'!$D$1143)/1000</f>
        <v>517.45222999999669</v>
      </c>
      <c r="J235" s="10">
        <f>(+'[3]Mar-14'!$D$976)/1000</f>
        <v>8430.6492499999986</v>
      </c>
      <c r="K235" s="10">
        <f>(+'[3]Mar-14'!$D$977)/1000</f>
        <v>588.47473000000048</v>
      </c>
      <c r="L235" s="71">
        <f>+H235+(Titularizaciones!C147/1000)</f>
        <v>29733.610512105715</v>
      </c>
      <c r="M235" s="71">
        <f>+I235+((Titularizaciones!C147/1000)*Titularizaciones!M147)</f>
        <v>692.51556286180664</v>
      </c>
      <c r="N235" s="3">
        <f t="shared" si="251"/>
        <v>287668.33363000007</v>
      </c>
      <c r="O235" s="3">
        <f t="shared" si="252"/>
        <v>8850.2370399999945</v>
      </c>
      <c r="P235" s="74">
        <f t="shared" si="253"/>
        <v>291545.03112210578</v>
      </c>
      <c r="Q235" s="74">
        <f t="shared" si="254"/>
        <v>9025.300372861806</v>
      </c>
      <c r="R235" s="74">
        <f t="shared" si="255"/>
        <v>283114.38187210576</v>
      </c>
      <c r="S235" s="74">
        <f t="shared" si="256"/>
        <v>8436.8256428618042</v>
      </c>
      <c r="T235" s="3">
        <v>5983.0099300000002</v>
      </c>
      <c r="U235" s="3">
        <v>234.52278851000003</v>
      </c>
      <c r="V235" s="4">
        <f t="shared" si="274"/>
        <v>14.192017969849658</v>
      </c>
      <c r="W235" s="4">
        <f t="shared" si="275"/>
        <v>19.871674899746012</v>
      </c>
      <c r="X235" s="4">
        <f t="shared" si="276"/>
        <v>11.466894678085609</v>
      </c>
      <c r="Y235" s="4">
        <f t="shared" si="277"/>
        <v>-2.0861059985173114</v>
      </c>
      <c r="Z235" s="4">
        <f t="shared" si="278"/>
        <v>28.597976197051707</v>
      </c>
      <c r="AA235" s="4">
        <f t="shared" si="279"/>
        <v>8.39516006436547</v>
      </c>
      <c r="AB235" s="4">
        <f t="shared" si="313"/>
        <v>16.136787529918251</v>
      </c>
      <c r="AC235" s="4">
        <f t="shared" si="314"/>
        <v>33.683540184839842</v>
      </c>
      <c r="AD235" s="4">
        <f t="shared" si="280"/>
        <v>16.760318481152709</v>
      </c>
      <c r="AE235" s="4">
        <f t="shared" si="281"/>
        <v>5.342158366019305</v>
      </c>
      <c r="AF235" s="4">
        <f t="shared" si="282"/>
        <v>14.637176696321788</v>
      </c>
      <c r="AG235" s="4">
        <f t="shared" si="283"/>
        <v>9.4524166817338369</v>
      </c>
      <c r="AH235" s="4">
        <f t="shared" si="284"/>
        <v>13.752890062868033</v>
      </c>
      <c r="AI235" s="4">
        <f t="shared" si="285"/>
        <v>9.1865836789453397</v>
      </c>
      <c r="AJ235" s="4">
        <f t="shared" si="287"/>
        <v>13.683401406820536</v>
      </c>
      <c r="AK235" s="4">
        <f t="shared" si="288"/>
        <v>7.8086242167193944</v>
      </c>
      <c r="AL235" s="4">
        <f t="shared" ref="AL235:AM235" si="321">+T235/T223*100-100</f>
        <v>42.815310804234343</v>
      </c>
      <c r="AM235" s="4">
        <f t="shared" si="321"/>
        <v>275.39981940013075</v>
      </c>
      <c r="AN235" s="4">
        <f t="shared" si="225"/>
        <v>11.395978899472908</v>
      </c>
      <c r="AO235" s="4">
        <f t="shared" si="226"/>
        <v>16.936567066379894</v>
      </c>
      <c r="AP235" s="4">
        <f t="shared" si="227"/>
        <v>8.7375813853142432</v>
      </c>
      <c r="AQ235" s="4">
        <f t="shared" si="228"/>
        <v>-4.4835684309016699</v>
      </c>
      <c r="AR235" s="4">
        <f t="shared" si="229"/>
        <v>25.449201245782575</v>
      </c>
      <c r="AS235" s="4">
        <f t="shared" si="230"/>
        <v>5.7410594716276222</v>
      </c>
      <c r="AT235" s="4">
        <f t="shared" si="231"/>
        <v>13.293129967728291</v>
      </c>
      <c r="AU235" s="4">
        <f t="shared" si="232"/>
        <v>30.41024308344538</v>
      </c>
      <c r="AV235" s="4">
        <f t="shared" si="233"/>
        <v>13.901393504197372</v>
      </c>
      <c r="AW235" s="4">
        <f t="shared" si="234"/>
        <v>2.762811790088108</v>
      </c>
      <c r="AX235" s="4">
        <f t="shared" si="258"/>
        <v>11.830237729315968</v>
      </c>
      <c r="AY235" s="4">
        <f t="shared" si="259"/>
        <v>6.7724287208407645</v>
      </c>
      <c r="AZ235" s="4">
        <f t="shared" si="260"/>
        <v>10.967603221995944</v>
      </c>
      <c r="BA235" s="4">
        <f t="shared" si="261"/>
        <v>6.5131047497271908</v>
      </c>
      <c r="BB235" s="4">
        <f t="shared" si="290"/>
        <v>10.899816024603012</v>
      </c>
      <c r="BC235" s="4">
        <f t="shared" si="291"/>
        <v>5.1688851982435011</v>
      </c>
      <c r="BD235" s="4">
        <f t="shared" si="296"/>
        <v>39.318418499887201</v>
      </c>
      <c r="BE235" s="4">
        <f t="shared" si="297"/>
        <v>266.20799863440715</v>
      </c>
      <c r="BF235" s="4">
        <f t="shared" si="235"/>
        <v>2.2655830401564443</v>
      </c>
      <c r="BG235" s="4">
        <f t="shared" si="236"/>
        <v>4.8161176166124715</v>
      </c>
      <c r="BH235" s="4">
        <f t="shared" si="237"/>
        <v>2.0012142578650201</v>
      </c>
      <c r="BI235" s="4">
        <f t="shared" si="268"/>
        <v>6.9801828133224806</v>
      </c>
      <c r="BJ235" s="4">
        <f t="shared" si="238"/>
        <v>2.3290665039816019</v>
      </c>
      <c r="BK235" s="4">
        <f t="shared" si="239"/>
        <v>3.0765419774646441</v>
      </c>
      <c r="BL235" s="4">
        <f t="shared" si="240"/>
        <v>3.0956797096232456</v>
      </c>
      <c r="BM235" s="4">
        <f t="shared" si="262"/>
        <v>2.9800060269184985</v>
      </c>
      <c r="BN235" s="4">
        <f t="shared" si="241"/>
        <v>60.770847466600927</v>
      </c>
      <c r="BO235" s="4">
        <f t="shared" si="242"/>
        <v>44.751998303539331</v>
      </c>
      <c r="BP235" s="4">
        <f t="shared" si="243"/>
        <v>27.310022666953355</v>
      </c>
      <c r="BQ235" s="4">
        <f t="shared" si="244"/>
        <v>42.75198656148077</v>
      </c>
      <c r="BR235" s="4">
        <f t="shared" si="245"/>
        <v>8.9884460669408401</v>
      </c>
      <c r="BS235" s="4">
        <f t="shared" si="246"/>
        <v>5.8467612523968846</v>
      </c>
      <c r="BT235" s="4">
        <f t="shared" si="247"/>
        <v>2.9306837995048585</v>
      </c>
      <c r="BU235" s="4">
        <f t="shared" si="248"/>
        <v>6.6492538825830225</v>
      </c>
      <c r="BV235" s="4" t="s">
        <v>59</v>
      </c>
      <c r="BW235" s="4" t="s">
        <v>59</v>
      </c>
      <c r="BX235">
        <f t="shared" si="249"/>
        <v>100</v>
      </c>
      <c r="BY235">
        <f t="shared" si="250"/>
        <v>100</v>
      </c>
      <c r="BZ235" t="s">
        <v>59</v>
      </c>
      <c r="CA235" t="s">
        <v>59</v>
      </c>
    </row>
    <row r="236" spans="1:79" x14ac:dyDescent="0.35">
      <c r="A236" s="5">
        <v>41730</v>
      </c>
      <c r="B236" s="18">
        <f>+'[1]Senda Inflación Total'!F720</f>
        <v>2.72</v>
      </c>
      <c r="C236" s="4">
        <f>+'[1]Senda Inflación Total'!D720</f>
        <v>81.14</v>
      </c>
      <c r="D236" s="10">
        <f>((+'[3]Abr-14'!$D$938)/1000)</f>
        <v>177433.40499000004</v>
      </c>
      <c r="E236" s="10">
        <f>(+'[3]Abr-14'!$D$939)/1000</f>
        <v>4157.1326400000153</v>
      </c>
      <c r="F236" s="10">
        <f>(+'[3]Abr-14'!$D$950)/1000</f>
        <v>79418.540820000009</v>
      </c>
      <c r="G236" s="10">
        <f>(+'[3]Abr-14'!$D$951)/1000</f>
        <v>3832.2174899999945</v>
      </c>
      <c r="H236" s="10">
        <f>(+'[3]Abr-14'!$D$1142)/1000</f>
        <v>26314.474339999997</v>
      </c>
      <c r="I236" s="10">
        <f>(+'[3]Abr-14'!$D$1143)/1000</f>
        <v>533.68486999999732</v>
      </c>
      <c r="J236" s="10">
        <f>(+'[3]Abr-14'!$D$976)/1000</f>
        <v>8517.6715900000017</v>
      </c>
      <c r="K236" s="10">
        <f>(+'[3]Abr-14'!$D$977)/1000</f>
        <v>596.80402000000049</v>
      </c>
      <c r="L236" s="71">
        <f>+H236+(Titularizaciones!C148/1000)</f>
        <v>30096.998961646779</v>
      </c>
      <c r="M236" s="71">
        <f>+I236+((Titularizaciones!C148/1000)*Titularizaciones!M148)</f>
        <v>709.72750211275741</v>
      </c>
      <c r="N236" s="3">
        <f t="shared" si="251"/>
        <v>291684.09174000006</v>
      </c>
      <c r="O236" s="3">
        <f t="shared" si="252"/>
        <v>9119.8390200000067</v>
      </c>
      <c r="P236" s="74">
        <f t="shared" si="253"/>
        <v>295466.6163616468</v>
      </c>
      <c r="Q236" s="74">
        <f t="shared" si="254"/>
        <v>9295.8816521127665</v>
      </c>
      <c r="R236" s="74">
        <f t="shared" si="255"/>
        <v>286948.94477164687</v>
      </c>
      <c r="S236" s="74">
        <f t="shared" si="256"/>
        <v>8699.0776321127669</v>
      </c>
      <c r="T236" s="3">
        <v>6127.7758599999997</v>
      </c>
      <c r="U236" s="3">
        <v>249.48570083000001</v>
      </c>
      <c r="V236" s="4">
        <f t="shared" si="274"/>
        <v>14.530744686397853</v>
      </c>
      <c r="W236" s="4">
        <f t="shared" si="275"/>
        <v>19.860568749171478</v>
      </c>
      <c r="X236" s="4">
        <f t="shared" si="276"/>
        <v>11.542584064804771</v>
      </c>
      <c r="Y236" s="4">
        <f t="shared" si="277"/>
        <v>0.43600590738846279</v>
      </c>
      <c r="Z236" s="4">
        <f t="shared" si="278"/>
        <v>28.433522238667109</v>
      </c>
      <c r="AA236" s="4">
        <f t="shared" si="279"/>
        <v>9.838890161495172</v>
      </c>
      <c r="AB236" s="4">
        <f t="shared" si="313"/>
        <v>15.312906806990696</v>
      </c>
      <c r="AC236" s="4">
        <f t="shared" si="314"/>
        <v>35.686830720064506</v>
      </c>
      <c r="AD236" s="4">
        <f t="shared" si="280"/>
        <v>17.112721598134499</v>
      </c>
      <c r="AE236" s="4">
        <f t="shared" si="281"/>
        <v>6.7533484572674496</v>
      </c>
      <c r="AF236" s="4">
        <f t="shared" si="282"/>
        <v>14.837326105834265</v>
      </c>
      <c r="AG236" s="4">
        <f t="shared" si="283"/>
        <v>11.087394427017145</v>
      </c>
      <c r="AH236" s="4">
        <f t="shared" si="284"/>
        <v>13.98822495228498</v>
      </c>
      <c r="AI236" s="4">
        <f t="shared" si="285"/>
        <v>10.81621814335459</v>
      </c>
      <c r="AJ236" s="4">
        <f t="shared" si="287"/>
        <v>13.94936861593186</v>
      </c>
      <c r="AK236" s="4">
        <f t="shared" si="288"/>
        <v>9.44001213542019</v>
      </c>
      <c r="AL236" s="4">
        <f t="shared" ref="AL236:AM236" si="322">+T236/T224*100-100</f>
        <v>43.422706330050374</v>
      </c>
      <c r="AM236" s="4">
        <f t="shared" si="322"/>
        <v>71.447939059206902</v>
      </c>
      <c r="AN236" s="4">
        <f t="shared" si="225"/>
        <v>11.497999110589802</v>
      </c>
      <c r="AO236" s="4">
        <f t="shared" si="226"/>
        <v>16.686690760486229</v>
      </c>
      <c r="AP236" s="4">
        <f t="shared" si="227"/>
        <v>8.5889642375435784</v>
      </c>
      <c r="AQ236" s="4">
        <f t="shared" si="228"/>
        <v>-2.2235144982589077</v>
      </c>
      <c r="AR236" s="4">
        <f t="shared" si="229"/>
        <v>25.032634578141639</v>
      </c>
      <c r="AS236" s="4">
        <f t="shared" si="230"/>
        <v>6.9303837241970143</v>
      </c>
      <c r="AT236" s="4">
        <f t="shared" si="231"/>
        <v>12.259449773160711</v>
      </c>
      <c r="AU236" s="4">
        <f t="shared" si="232"/>
        <v>32.093877258629789</v>
      </c>
      <c r="AV236" s="4">
        <f t="shared" si="233"/>
        <v>14.011605917186998</v>
      </c>
      <c r="AW236" s="4">
        <f t="shared" si="234"/>
        <v>3.9265463953148725</v>
      </c>
      <c r="AX236" s="4">
        <f t="shared" si="258"/>
        <v>11.796462330446104</v>
      </c>
      <c r="AY236" s="4">
        <f t="shared" si="259"/>
        <v>8.1458279079216709</v>
      </c>
      <c r="AZ236" s="4">
        <f t="shared" si="260"/>
        <v>10.969845163828822</v>
      </c>
      <c r="BA236" s="4">
        <f t="shared" si="261"/>
        <v>7.8818323046676113</v>
      </c>
      <c r="BB236" s="4">
        <f t="shared" si="290"/>
        <v>10.932017733578505</v>
      </c>
      <c r="BC236" s="4">
        <f t="shared" si="291"/>
        <v>6.5420678888436186</v>
      </c>
      <c r="BD236" s="4">
        <f t="shared" si="296"/>
        <v>39.624908810407305</v>
      </c>
      <c r="BE236" s="4">
        <f t="shared" si="297"/>
        <v>66.908040361377402</v>
      </c>
      <c r="BF236" s="4">
        <f t="shared" si="235"/>
        <v>2.3429255839588419</v>
      </c>
      <c r="BG236" s="4">
        <f t="shared" si="236"/>
        <v>4.8253436167829031</v>
      </c>
      <c r="BH236" s="4">
        <f t="shared" si="237"/>
        <v>2.0281038606526742</v>
      </c>
      <c r="BI236" s="4">
        <f t="shared" si="268"/>
        <v>7.0066568509246832</v>
      </c>
      <c r="BJ236" s="4">
        <f t="shared" si="238"/>
        <v>2.3581337894092949</v>
      </c>
      <c r="BK236" s="4">
        <f t="shared" si="239"/>
        <v>3.1266151560055611</v>
      </c>
      <c r="BL236" s="4">
        <f t="shared" si="240"/>
        <v>3.1461698673716643</v>
      </c>
      <c r="BM236" s="4">
        <f t="shared" si="262"/>
        <v>3.031576798107924</v>
      </c>
      <c r="BN236" s="4">
        <f t="shared" si="241"/>
        <v>60.830676068600873</v>
      </c>
      <c r="BO236" s="4">
        <f t="shared" si="242"/>
        <v>45.583399343818812</v>
      </c>
      <c r="BP236" s="4">
        <f t="shared" si="243"/>
        <v>27.227587334722291</v>
      </c>
      <c r="BQ236" s="4">
        <f t="shared" si="244"/>
        <v>42.020670338542793</v>
      </c>
      <c r="BR236" s="4">
        <f t="shared" si="245"/>
        <v>9.0215665115724128</v>
      </c>
      <c r="BS236" s="4">
        <f t="shared" si="246"/>
        <v>5.8519110790181132</v>
      </c>
      <c r="BT236" s="4">
        <f t="shared" si="247"/>
        <v>2.9201700851044157</v>
      </c>
      <c r="BU236" s="4">
        <f t="shared" si="248"/>
        <v>6.5440192386202893</v>
      </c>
      <c r="BV236" s="4" t="s">
        <v>59</v>
      </c>
      <c r="BW236" s="4" t="s">
        <v>59</v>
      </c>
      <c r="BX236">
        <f t="shared" si="249"/>
        <v>100</v>
      </c>
      <c r="BY236">
        <f t="shared" si="250"/>
        <v>100</v>
      </c>
      <c r="BZ236" t="s">
        <v>59</v>
      </c>
      <c r="CA236" t="s">
        <v>59</v>
      </c>
    </row>
    <row r="237" spans="1:79" x14ac:dyDescent="0.35">
      <c r="A237" s="5">
        <v>41760</v>
      </c>
      <c r="B237" s="18">
        <f>+'[1]Senda Inflación Total'!F721</f>
        <v>2.93</v>
      </c>
      <c r="C237" s="4">
        <f>+'[1]Senda Inflación Total'!D721</f>
        <v>81.53</v>
      </c>
      <c r="D237" s="10">
        <f>((+'[3]May-14'!$D$938)/1000)</f>
        <v>180255.15622999999</v>
      </c>
      <c r="E237" s="10">
        <f>(+'[3]May-14'!$D$939)/1000</f>
        <v>4104.8044600000085</v>
      </c>
      <c r="F237" s="10">
        <f>(+'[3]May-14'!$D$950)/1000</f>
        <v>80869.763000000006</v>
      </c>
      <c r="G237" s="10">
        <f>(+'[3]May-14'!$D$951)/1000</f>
        <v>3889.7659599999934</v>
      </c>
      <c r="H237" s="10">
        <f>(+'[3]May-14'!$D$1142)/1000</f>
        <v>26838.519599999992</v>
      </c>
      <c r="I237" s="10">
        <f>(+'[3]May-14'!$D$1143)/1000</f>
        <v>533.84244000000137</v>
      </c>
      <c r="J237" s="10">
        <f>(+'[3]May-14'!$D$976)/1000</f>
        <v>8612.2185100000024</v>
      </c>
      <c r="K237" s="10">
        <f>(+'[3]May-14'!$D$977)/1000</f>
        <v>602.83102000000054</v>
      </c>
      <c r="L237" s="71">
        <f>+H237+(Titularizaciones!C149/1000)</f>
        <v>30661.801469329865</v>
      </c>
      <c r="M237" s="71">
        <f>+I237+((Titularizaciones!C149/1000)*Titularizaciones!M149)</f>
        <v>736.97323248565158</v>
      </c>
      <c r="N237" s="3">
        <f t="shared" si="251"/>
        <v>296575.65733999998</v>
      </c>
      <c r="O237" s="3">
        <f t="shared" si="252"/>
        <v>9131.2438800000054</v>
      </c>
      <c r="P237" s="74">
        <f t="shared" si="253"/>
        <v>300398.9392093299</v>
      </c>
      <c r="Q237" s="74">
        <f t="shared" si="254"/>
        <v>9334.3746724856537</v>
      </c>
      <c r="R237" s="74">
        <f t="shared" si="255"/>
        <v>291786.72069932986</v>
      </c>
      <c r="S237" s="74">
        <f t="shared" si="256"/>
        <v>8731.5436524856541</v>
      </c>
      <c r="T237" s="3">
        <v>6306.6542179799999</v>
      </c>
      <c r="U237" s="3">
        <v>269.47383786</v>
      </c>
      <c r="V237" s="4">
        <f t="shared" si="274"/>
        <v>14.127854812670094</v>
      </c>
      <c r="W237" s="4">
        <f t="shared" si="275"/>
        <v>27.369046723374638</v>
      </c>
      <c r="X237" s="4">
        <f t="shared" si="276"/>
        <v>12.496285396407885</v>
      </c>
      <c r="Y237" s="4">
        <f t="shared" si="277"/>
        <v>3.1057011507873682</v>
      </c>
      <c r="Z237" s="4">
        <f t="shared" si="278"/>
        <v>29.991946719379428</v>
      </c>
      <c r="AA237" s="4">
        <f t="shared" si="279"/>
        <v>9.1269817988896165</v>
      </c>
      <c r="AB237" s="4">
        <f t="shared" si="313"/>
        <v>14.492909610877831</v>
      </c>
      <c r="AC237" s="4">
        <f t="shared" si="314"/>
        <v>35.730959956001072</v>
      </c>
      <c r="AD237" s="4">
        <f t="shared" si="280"/>
        <v>17.786460313514922</v>
      </c>
      <c r="AE237" s="4">
        <f t="shared" si="281"/>
        <v>9.7213254239669595</v>
      </c>
      <c r="AF237" s="4">
        <f t="shared" si="282"/>
        <v>14.95341942398494</v>
      </c>
      <c r="AG237" s="4">
        <f t="shared" si="283"/>
        <v>15.16704213575504</v>
      </c>
      <c r="AH237" s="4">
        <f t="shared" si="284"/>
        <v>14.05456819641438</v>
      </c>
      <c r="AI237" s="4">
        <f t="shared" si="285"/>
        <v>15.080371114516794</v>
      </c>
      <c r="AJ237" s="4">
        <f t="shared" si="287"/>
        <v>14.041681338471349</v>
      </c>
      <c r="AK237" s="4">
        <f t="shared" si="288"/>
        <v>13.884123008406249</v>
      </c>
      <c r="AL237" s="4">
        <f t="shared" ref="AL237:AM237" si="323">+T237/T225*100-100</f>
        <v>43.520599540100392</v>
      </c>
      <c r="AM237" s="4">
        <f t="shared" si="323"/>
        <v>96.493303483712822</v>
      </c>
      <c r="AN237" s="4">
        <f t="shared" si="225"/>
        <v>10.879097262868044</v>
      </c>
      <c r="AO237" s="4">
        <f t="shared" si="226"/>
        <v>23.743366096740132</v>
      </c>
      <c r="AP237" s="4">
        <f t="shared" si="227"/>
        <v>9.2939720163294197</v>
      </c>
      <c r="AQ237" s="4">
        <f t="shared" si="228"/>
        <v>0.17069965101268281</v>
      </c>
      <c r="AR237" s="4">
        <f t="shared" si="229"/>
        <v>26.291602758553807</v>
      </c>
      <c r="AS237" s="4">
        <f t="shared" si="230"/>
        <v>6.0205788389095574</v>
      </c>
      <c r="AT237" s="4">
        <f t="shared" si="231"/>
        <v>11.233760430270891</v>
      </c>
      <c r="AU237" s="4">
        <f t="shared" si="232"/>
        <v>31.867249544351552</v>
      </c>
      <c r="AV237" s="4">
        <f t="shared" si="233"/>
        <v>14.433557090755755</v>
      </c>
      <c r="AW237" s="4">
        <f t="shared" si="234"/>
        <v>6.5980039094209104</v>
      </c>
      <c r="AX237" s="4">
        <f t="shared" si="258"/>
        <v>11.681161395108262</v>
      </c>
      <c r="AY237" s="4">
        <f t="shared" si="259"/>
        <v>11.888703133930846</v>
      </c>
      <c r="AZ237" s="4">
        <f t="shared" si="260"/>
        <v>10.807896819600089</v>
      </c>
      <c r="BA237" s="4">
        <f t="shared" si="261"/>
        <v>11.804499285452991</v>
      </c>
      <c r="BB237" s="4">
        <f t="shared" si="290"/>
        <v>10.79537679828168</v>
      </c>
      <c r="BC237" s="4">
        <f t="shared" si="291"/>
        <v>10.642303515404876</v>
      </c>
      <c r="BD237" s="4">
        <f t="shared" si="296"/>
        <v>39.435149655202935</v>
      </c>
      <c r="BE237" s="4">
        <f t="shared" si="297"/>
        <v>90.899935377161938</v>
      </c>
      <c r="BF237" s="4">
        <f t="shared" si="235"/>
        <v>2.2772188856347637</v>
      </c>
      <c r="BG237" s="4">
        <f t="shared" si="236"/>
        <v>4.8099138858611381</v>
      </c>
      <c r="BH237" s="4">
        <f t="shared" si="237"/>
        <v>1.9890904861980596</v>
      </c>
      <c r="BI237" s="4">
        <f t="shared" si="268"/>
        <v>6.9997181248946312</v>
      </c>
      <c r="BJ237" s="4">
        <f t="shared" si="238"/>
        <v>2.4035549027438101</v>
      </c>
      <c r="BK237" s="4">
        <f t="shared" si="239"/>
        <v>3.078891896219174</v>
      </c>
      <c r="BL237" s="4">
        <f t="shared" si="240"/>
        <v>3.1073261100902529</v>
      </c>
      <c r="BM237" s="4">
        <f t="shared" si="262"/>
        <v>2.9924403795891141</v>
      </c>
      <c r="BN237" s="4">
        <f t="shared" si="241"/>
        <v>60.778810320009526</v>
      </c>
      <c r="BO237" s="4">
        <f t="shared" si="242"/>
        <v>44.953398616268323</v>
      </c>
      <c r="BP237" s="4">
        <f t="shared" si="243"/>
        <v>27.267835710228024</v>
      </c>
      <c r="BQ237" s="4">
        <f t="shared" si="244"/>
        <v>42.598423731948238</v>
      </c>
      <c r="BR237" s="4">
        <f t="shared" si="245"/>
        <v>9.0494681325891175</v>
      </c>
      <c r="BS237" s="4">
        <f t="shared" si="246"/>
        <v>5.8463276965941802</v>
      </c>
      <c r="BT237" s="4">
        <f t="shared" si="247"/>
        <v>2.9038858371733425</v>
      </c>
      <c r="BU237" s="4">
        <f t="shared" si="248"/>
        <v>6.6018499551892402</v>
      </c>
      <c r="BV237" s="4" t="s">
        <v>59</v>
      </c>
      <c r="BW237" s="4" t="s">
        <v>59</v>
      </c>
      <c r="BX237">
        <f t="shared" si="249"/>
        <v>100</v>
      </c>
      <c r="BY237">
        <f t="shared" si="250"/>
        <v>100</v>
      </c>
      <c r="BZ237" t="s">
        <v>59</v>
      </c>
      <c r="CA237" t="s">
        <v>59</v>
      </c>
    </row>
    <row r="238" spans="1:79" x14ac:dyDescent="0.35">
      <c r="A238" s="5">
        <v>41791</v>
      </c>
      <c r="B238" s="18">
        <f>+'[1]Senda Inflación Total'!F722</f>
        <v>2.79</v>
      </c>
      <c r="C238" s="4">
        <f>+'[1]Senda Inflación Total'!D722</f>
        <v>81.61</v>
      </c>
      <c r="D238" s="10">
        <f>((+'[3]Jun-14'!$D$938)/1000)</f>
        <v>183234.80610999998</v>
      </c>
      <c r="E238" s="10">
        <f>(+'[3]Jun-14'!$D$939)/1000</f>
        <v>4179.3387600000206</v>
      </c>
      <c r="F238" s="10">
        <f>(+'[3]Jun-14'!$D$950)/1000</f>
        <v>81498.994420000003</v>
      </c>
      <c r="G238" s="10">
        <f>(+'[3]Jun-14'!$D$951)/1000</f>
        <v>3945.5722099999934</v>
      </c>
      <c r="H238" s="10">
        <f>(+'[3]Jun-14'!$D$1142)/1000</f>
        <v>27264.60759</v>
      </c>
      <c r="I238" s="10">
        <f>(+'[3]Jun-14'!$D$1143)/1000</f>
        <v>549.9773399999998</v>
      </c>
      <c r="J238" s="10">
        <f>(+'[3]Jun-14'!$D$976)/1000</f>
        <v>8667.1374399999986</v>
      </c>
      <c r="K238" s="10">
        <f>(+'[3]Jun-14'!$D$977)/1000</f>
        <v>630.88483999999892</v>
      </c>
      <c r="L238" s="71">
        <f>+H238+(Titularizaciones!C150/1000)</f>
        <v>31011.107847747902</v>
      </c>
      <c r="M238" s="71">
        <f>+I238+((Titularizaciones!C150/1000)*Titularizaciones!M150)</f>
        <v>729.37136187745978</v>
      </c>
      <c r="N238" s="3">
        <f t="shared" si="251"/>
        <v>300665.54556000006</v>
      </c>
      <c r="O238" s="3">
        <f t="shared" si="252"/>
        <v>9305.7731500000118</v>
      </c>
      <c r="P238" s="74">
        <f t="shared" si="253"/>
        <v>304412.04581774789</v>
      </c>
      <c r="Q238" s="74">
        <f t="shared" si="254"/>
        <v>9485.1671718774724</v>
      </c>
      <c r="R238" s="74">
        <f t="shared" si="255"/>
        <v>295744.90837774792</v>
      </c>
      <c r="S238" s="74">
        <f t="shared" si="256"/>
        <v>8854.2823318774736</v>
      </c>
      <c r="T238" s="3">
        <v>6442.0056720900002</v>
      </c>
      <c r="U238" s="3">
        <v>284.17531623000002</v>
      </c>
      <c r="V238" s="4">
        <f t="shared" si="274"/>
        <v>13.397786603010786</v>
      </c>
      <c r="W238" s="4">
        <f t="shared" si="275"/>
        <v>31.085425907711539</v>
      </c>
      <c r="X238" s="4">
        <f t="shared" si="276"/>
        <v>12.480909561414208</v>
      </c>
      <c r="Y238" s="4">
        <f t="shared" si="277"/>
        <v>4.9051143759753586</v>
      </c>
      <c r="Z238" s="4">
        <f t="shared" si="278"/>
        <v>28.737917577178223</v>
      </c>
      <c r="AA238" s="4">
        <f t="shared" si="279"/>
        <v>11.31448002590875</v>
      </c>
      <c r="AB238" s="4">
        <f t="shared" si="313"/>
        <v>13.644320996701651</v>
      </c>
      <c r="AC238" s="4">
        <f t="shared" si="314"/>
        <v>36.987512926620497</v>
      </c>
      <c r="AD238" s="4">
        <f t="shared" si="280"/>
        <v>17.761607413264528</v>
      </c>
      <c r="AE238" s="4">
        <f t="shared" si="281"/>
        <v>6.8871110562032527</v>
      </c>
      <c r="AF238" s="4">
        <f t="shared" si="282"/>
        <v>14.388197757215224</v>
      </c>
      <c r="AG238" s="4">
        <f t="shared" si="283"/>
        <v>17.735585822408083</v>
      </c>
      <c r="AH238" s="4">
        <f t="shared" si="284"/>
        <v>13.585707148914054</v>
      </c>
      <c r="AI238" s="4">
        <f t="shared" si="285"/>
        <v>17.212836572516068</v>
      </c>
      <c r="AJ238" s="4">
        <f t="shared" si="287"/>
        <v>13.583990316031063</v>
      </c>
      <c r="AK238" s="4">
        <f t="shared" si="288"/>
        <v>16.019518582434671</v>
      </c>
      <c r="AL238" s="4">
        <f t="shared" ref="AL238:AM238" si="324">+T238/T226*100-100</f>
        <v>43.01468691808202</v>
      </c>
      <c r="AM238" s="4">
        <f t="shared" si="324"/>
        <v>66.730172870603951</v>
      </c>
      <c r="AN238" s="4">
        <f t="shared" si="225"/>
        <v>10.319862440909418</v>
      </c>
      <c r="AO238" s="4">
        <f t="shared" si="226"/>
        <v>27.527411136989514</v>
      </c>
      <c r="AP238" s="4">
        <f t="shared" si="227"/>
        <v>9.4278719344432318</v>
      </c>
      <c r="AQ238" s="4">
        <f t="shared" si="228"/>
        <v>2.0577044225852319</v>
      </c>
      <c r="AR238" s="4">
        <f t="shared" si="229"/>
        <v>25.243620563457753</v>
      </c>
      <c r="AS238" s="4">
        <f t="shared" si="230"/>
        <v>8.2931024670773041</v>
      </c>
      <c r="AT238" s="4">
        <f t="shared" si="231"/>
        <v>10.559705221034775</v>
      </c>
      <c r="AU238" s="4">
        <f t="shared" si="232"/>
        <v>33.269299471369294</v>
      </c>
      <c r="AV238" s="4">
        <f t="shared" si="233"/>
        <v>14.56523729279553</v>
      </c>
      <c r="AW238" s="4">
        <f t="shared" si="234"/>
        <v>3.9859043255212185</v>
      </c>
      <c r="AX238" s="4">
        <f t="shared" si="258"/>
        <v>11.283391144289538</v>
      </c>
      <c r="AY238" s="4">
        <f t="shared" si="259"/>
        <v>14.539921998645866</v>
      </c>
      <c r="AZ238" s="4">
        <f t="shared" si="260"/>
        <v>10.50268231239815</v>
      </c>
      <c r="BA238" s="4">
        <f t="shared" si="261"/>
        <v>14.0313615843137</v>
      </c>
      <c r="BB238" s="4">
        <f t="shared" si="290"/>
        <v>10.501012079026225</v>
      </c>
      <c r="BC238" s="4">
        <f t="shared" si="291"/>
        <v>12.870433488116234</v>
      </c>
      <c r="BD238" s="4">
        <f t="shared" si="296"/>
        <v>39.132879577859711</v>
      </c>
      <c r="BE238" s="4">
        <f t="shared" si="297"/>
        <v>62.204662779067945</v>
      </c>
      <c r="BF238" s="4">
        <f t="shared" si="235"/>
        <v>2.2808651089417311</v>
      </c>
      <c r="BG238" s="4">
        <f t="shared" si="236"/>
        <v>4.8412526290407119</v>
      </c>
      <c r="BH238" s="4">
        <f t="shared" si="237"/>
        <v>2.0171841394912216</v>
      </c>
      <c r="BI238" s="4">
        <f t="shared" si="268"/>
        <v>7.2790450638105835</v>
      </c>
      <c r="BJ238" s="4">
        <f t="shared" si="238"/>
        <v>2.351968093040663</v>
      </c>
      <c r="BK238" s="4">
        <f t="shared" si="239"/>
        <v>3.095058042872084</v>
      </c>
      <c r="BL238" s="4">
        <f t="shared" si="240"/>
        <v>3.1158974495891867</v>
      </c>
      <c r="BM238" s="4">
        <f t="shared" si="262"/>
        <v>2.993891722581445</v>
      </c>
      <c r="BN238" s="4">
        <f t="shared" si="241"/>
        <v>60.943067410241092</v>
      </c>
      <c r="BO238" s="4">
        <f t="shared" si="242"/>
        <v>44.91124694996477</v>
      </c>
      <c r="BP238" s="4">
        <f t="shared" si="243"/>
        <v>27.106196776955365</v>
      </c>
      <c r="BQ238" s="4">
        <f t="shared" si="244"/>
        <v>42.399187540908287</v>
      </c>
      <c r="BR238" s="4">
        <f t="shared" si="245"/>
        <v>9.0680851173747623</v>
      </c>
      <c r="BS238" s="4">
        <f t="shared" si="246"/>
        <v>5.9100660539957293</v>
      </c>
      <c r="BT238" s="4">
        <f t="shared" si="247"/>
        <v>2.8826506954287541</v>
      </c>
      <c r="BU238" s="4">
        <f t="shared" si="248"/>
        <v>6.7794994551312282</v>
      </c>
      <c r="BV238" s="4" t="s">
        <v>59</v>
      </c>
      <c r="BW238" s="4" t="s">
        <v>59</v>
      </c>
      <c r="BX238">
        <f t="shared" si="249"/>
        <v>100</v>
      </c>
      <c r="BY238">
        <f t="shared" si="250"/>
        <v>100</v>
      </c>
      <c r="BZ238" t="s">
        <v>59</v>
      </c>
      <c r="CA238" t="s">
        <v>59</v>
      </c>
    </row>
    <row r="239" spans="1:79" x14ac:dyDescent="0.35">
      <c r="A239" s="5">
        <v>41821</v>
      </c>
      <c r="B239" s="18">
        <f>+'[1]Senda Inflación Total'!F723</f>
        <v>2.89</v>
      </c>
      <c r="C239" s="4">
        <f>+'[1]Senda Inflación Total'!D723</f>
        <v>81.73</v>
      </c>
      <c r="D239" s="10">
        <f>((+'[3]Jul-14'!$D$938)/1000)</f>
        <v>183436.53358000002</v>
      </c>
      <c r="E239" s="10">
        <f>(+'[3]Jul-14'!$D$939)/1000</f>
        <v>4200.7456500000062</v>
      </c>
      <c r="F239" s="10">
        <f>(+'[3]Jul-14'!$D$950)/1000</f>
        <v>82411.352389999985</v>
      </c>
      <c r="G239" s="10">
        <f>(+'[3]Jul-14'!$D$951)/1000</f>
        <v>3754.1763399999886</v>
      </c>
      <c r="H239" s="10">
        <f>(+'[3]Jul-14'!$D$1142)/1000</f>
        <v>27688.534339999998</v>
      </c>
      <c r="I239" s="10">
        <f>(+'[3]Jul-14'!$D$1143)/1000</f>
        <v>554.16645000000301</v>
      </c>
      <c r="J239" s="10">
        <f>(+'[3]Jul-14'!$D$976)/1000</f>
        <v>8752.8661400000001</v>
      </c>
      <c r="K239" s="10">
        <f>(+'[3]Jul-14'!$D$977)/1000</f>
        <v>629.4510700000003</v>
      </c>
      <c r="L239" s="71">
        <f>+H239+(Titularizaciones!C151/1000)</f>
        <v>31325.142072217397</v>
      </c>
      <c r="M239" s="71">
        <f>+I239+((Titularizaciones!C151/1000)*Titularizaciones!M151)</f>
        <v>730.56097732804267</v>
      </c>
      <c r="N239" s="3">
        <f t="shared" si="251"/>
        <v>302289.28645000001</v>
      </c>
      <c r="O239" s="3">
        <f t="shared" si="252"/>
        <v>9138.5395099999987</v>
      </c>
      <c r="P239" s="74">
        <f t="shared" si="253"/>
        <v>305925.89418221742</v>
      </c>
      <c r="Q239" s="74">
        <f t="shared" si="254"/>
        <v>9314.9340373280374</v>
      </c>
      <c r="R239" s="74">
        <f t="shared" si="255"/>
        <v>297173.02804221743</v>
      </c>
      <c r="S239" s="74">
        <f t="shared" si="256"/>
        <v>8685.4829673280383</v>
      </c>
      <c r="T239" s="3">
        <v>6584.4979219099996</v>
      </c>
      <c r="U239" s="3">
        <v>303.53443848000001</v>
      </c>
      <c r="V239" s="4">
        <f t="shared" si="274"/>
        <v>13.307642315309565</v>
      </c>
      <c r="W239" s="4">
        <f t="shared" si="275"/>
        <v>29.472880813307739</v>
      </c>
      <c r="X239" s="4">
        <f t="shared" si="276"/>
        <v>12.483858740730369</v>
      </c>
      <c r="Y239" s="4">
        <f t="shared" si="277"/>
        <v>5.1095175028087709</v>
      </c>
      <c r="Z239" s="4">
        <f t="shared" si="278"/>
        <v>27.250984573198195</v>
      </c>
      <c r="AA239" s="4">
        <f t="shared" si="279"/>
        <v>13.039838960491764</v>
      </c>
      <c r="AB239" s="4">
        <f t="shared" si="313"/>
        <v>12.589691270936427</v>
      </c>
      <c r="AC239" s="4">
        <f t="shared" si="314"/>
        <v>33.087104108824974</v>
      </c>
      <c r="AD239" s="4">
        <f t="shared" si="280"/>
        <v>17.417560244086872</v>
      </c>
      <c r="AE239" s="4">
        <f t="shared" si="281"/>
        <v>7.9653636417715461</v>
      </c>
      <c r="AF239" s="4">
        <f t="shared" si="282"/>
        <v>14.204754220047192</v>
      </c>
      <c r="AG239" s="4">
        <f t="shared" si="283"/>
        <v>17.471296060790891</v>
      </c>
      <c r="AH239" s="4">
        <f t="shared" si="284"/>
        <v>13.469765735776122</v>
      </c>
      <c r="AI239" s="4">
        <f t="shared" si="285"/>
        <v>16.936531490782116</v>
      </c>
      <c r="AJ239" s="4">
        <f t="shared" si="287"/>
        <v>13.495895882387131</v>
      </c>
      <c r="AK239" s="4">
        <f t="shared" si="288"/>
        <v>15.917078091748621</v>
      </c>
      <c r="AL239" s="4">
        <f t="shared" ref="AL239:AM239" si="325">+T239/T227*100-100</f>
        <v>40.690092158289247</v>
      </c>
      <c r="AM239" s="4">
        <f t="shared" si="325"/>
        <v>47.618316338329123</v>
      </c>
      <c r="AN239" s="4">
        <f t="shared" si="225"/>
        <v>10.125028977849723</v>
      </c>
      <c r="AO239" s="4">
        <f t="shared" si="226"/>
        <v>25.836214222283743</v>
      </c>
      <c r="AP239" s="4">
        <f t="shared" si="227"/>
        <v>9.3243840419189041</v>
      </c>
      <c r="AQ239" s="4">
        <f t="shared" si="228"/>
        <v>2.157175141227313</v>
      </c>
      <c r="AR239" s="4">
        <f t="shared" si="229"/>
        <v>23.676727158322677</v>
      </c>
      <c r="AS239" s="4">
        <f t="shared" si="230"/>
        <v>9.8647477505022607</v>
      </c>
      <c r="AT239" s="4">
        <f t="shared" si="231"/>
        <v>9.4272439216021411</v>
      </c>
      <c r="AU239" s="4">
        <f t="shared" si="232"/>
        <v>29.348920311813572</v>
      </c>
      <c r="AV239" s="4">
        <f t="shared" si="233"/>
        <v>14.119506506061711</v>
      </c>
      <c r="AW239" s="4">
        <f t="shared" si="234"/>
        <v>4.9328055610569947</v>
      </c>
      <c r="AX239" s="4">
        <f t="shared" si="258"/>
        <v>10.99694257949966</v>
      </c>
      <c r="AY239" s="4">
        <f t="shared" si="259"/>
        <v>14.171732977734379</v>
      </c>
      <c r="AZ239" s="4">
        <f t="shared" si="260"/>
        <v>10.282598635218321</v>
      </c>
      <c r="BA239" s="4">
        <f t="shared" si="261"/>
        <v>13.65198900843825</v>
      </c>
      <c r="BB239" s="4">
        <f t="shared" si="290"/>
        <v>10.307994831749582</v>
      </c>
      <c r="BC239" s="4">
        <f t="shared" si="291"/>
        <v>12.661170270919058</v>
      </c>
      <c r="BD239" s="4">
        <f t="shared" si="296"/>
        <v>36.738353735337967</v>
      </c>
      <c r="BE239" s="4">
        <f t="shared" si="297"/>
        <v>43.471976225414636</v>
      </c>
      <c r="BF239" s="4">
        <f t="shared" si="235"/>
        <v>2.2900267291455245</v>
      </c>
      <c r="BG239" s="4">
        <f t="shared" si="236"/>
        <v>4.555411640660723</v>
      </c>
      <c r="BH239" s="4">
        <f t="shared" si="237"/>
        <v>2.0014293396506413</v>
      </c>
      <c r="BI239" s="4">
        <f t="shared" si="268"/>
        <v>7.1913709170468394</v>
      </c>
      <c r="BJ239" s="4">
        <f t="shared" si="238"/>
        <v>2.3321872751408361</v>
      </c>
      <c r="BK239" s="4">
        <f t="shared" si="239"/>
        <v>3.0231106160990437</v>
      </c>
      <c r="BL239" s="4">
        <f t="shared" si="240"/>
        <v>3.0448334758416431</v>
      </c>
      <c r="BM239" s="4">
        <f t="shared" si="262"/>
        <v>2.9227023140519162</v>
      </c>
      <c r="BN239" s="4">
        <f t="shared" si="241"/>
        <v>60.682446187301849</v>
      </c>
      <c r="BO239" s="4">
        <f t="shared" si="242"/>
        <v>45.967363224761137</v>
      </c>
      <c r="BP239" s="4">
        <f t="shared" si="243"/>
        <v>27.262412557790462</v>
      </c>
      <c r="BQ239" s="4">
        <f t="shared" si="244"/>
        <v>41.080703715204372</v>
      </c>
      <c r="BR239" s="4">
        <f t="shared" si="245"/>
        <v>9.1596148395354398</v>
      </c>
      <c r="BS239" s="4">
        <f t="shared" si="246"/>
        <v>6.0640592448453843</v>
      </c>
      <c r="BT239" s="4">
        <f t="shared" si="247"/>
        <v>2.8955264153722373</v>
      </c>
      <c r="BU239" s="4">
        <f t="shared" si="248"/>
        <v>6.887873815189101</v>
      </c>
      <c r="BV239" s="4" t="s">
        <v>59</v>
      </c>
      <c r="BW239" s="4" t="s">
        <v>59</v>
      </c>
      <c r="BX239">
        <f t="shared" si="249"/>
        <v>100</v>
      </c>
      <c r="BY239">
        <f t="shared" si="250"/>
        <v>100</v>
      </c>
      <c r="BZ239" t="s">
        <v>59</v>
      </c>
      <c r="CA239" t="s">
        <v>59</v>
      </c>
    </row>
    <row r="240" spans="1:79" x14ac:dyDescent="0.35">
      <c r="A240" s="5">
        <v>41852</v>
      </c>
      <c r="B240" s="18">
        <f>+'[1]Senda Inflación Total'!F724</f>
        <v>3.02</v>
      </c>
      <c r="C240" s="4">
        <f>+'[1]Senda Inflación Total'!D724</f>
        <v>81.900000000000006</v>
      </c>
      <c r="D240" s="10">
        <f>((+'[3]Ago-14'!$D$938)/1000)</f>
        <v>184672.35789999997</v>
      </c>
      <c r="E240" s="10">
        <f>(+'[3]Ago-14'!$D$939)/1000</f>
        <v>4433.1605</v>
      </c>
      <c r="F240" s="10">
        <f>(+'[3]Ago-14'!$D$950)/1000</f>
        <v>83323.427149999989</v>
      </c>
      <c r="G240" s="10">
        <f>(+'[3]Ago-14'!$D$951)/1000</f>
        <v>3916.1728099999873</v>
      </c>
      <c r="H240" s="10">
        <f>(+'[3]Ago-14'!$D$1142)/1000</f>
        <v>28092.172589999995</v>
      </c>
      <c r="I240" s="10">
        <f>(+'[3]Ago-14'!$D$1143)/1000</f>
        <v>571.84514000000058</v>
      </c>
      <c r="J240" s="10">
        <f>(+'[3]Ago-14'!$D$976)/1000</f>
        <v>8825.4120600000006</v>
      </c>
      <c r="K240" s="10">
        <f>(+'[3]Ago-14'!$D$977)/1000</f>
        <v>642.6774800000004</v>
      </c>
      <c r="L240" s="71">
        <f>+H240+(Titularizaciones!C152/1000)</f>
        <v>31651.539050235457</v>
      </c>
      <c r="M240" s="71">
        <f>+I240+((Titularizaciones!C152/1000)*Titularizaciones!M152)</f>
        <v>753.07442795092061</v>
      </c>
      <c r="N240" s="3">
        <f t="shared" si="251"/>
        <v>304913.36969999992</v>
      </c>
      <c r="O240" s="3">
        <f t="shared" si="252"/>
        <v>9563.8559299999888</v>
      </c>
      <c r="P240" s="74">
        <f t="shared" si="253"/>
        <v>308472.73616023542</v>
      </c>
      <c r="Q240" s="74">
        <f t="shared" si="254"/>
        <v>9745.0852179509093</v>
      </c>
      <c r="R240" s="74">
        <f t="shared" si="255"/>
        <v>299647.32410023542</v>
      </c>
      <c r="S240" s="74">
        <f t="shared" si="256"/>
        <v>9102.4077379509072</v>
      </c>
      <c r="T240" s="3">
        <v>6724.5905013699976</v>
      </c>
      <c r="U240" s="3">
        <v>314.70408821999996</v>
      </c>
      <c r="V240" s="4">
        <f t="shared" si="274"/>
        <v>12.781001379120681</v>
      </c>
      <c r="W240" s="4">
        <f t="shared" si="275"/>
        <v>28.68467146100167</v>
      </c>
      <c r="X240" s="4">
        <f t="shared" si="276"/>
        <v>12.513435007570322</v>
      </c>
      <c r="Y240" s="4">
        <f t="shared" si="277"/>
        <v>8.3265084098015336</v>
      </c>
      <c r="Z240" s="4">
        <f t="shared" si="278"/>
        <v>26.084159811336988</v>
      </c>
      <c r="AA240" s="4">
        <f t="shared" si="279"/>
        <v>14.97407215627706</v>
      </c>
      <c r="AB240" s="4">
        <f t="shared" si="313"/>
        <v>11.86929351272255</v>
      </c>
      <c r="AC240" s="4">
        <f t="shared" si="314"/>
        <v>30.437308480086017</v>
      </c>
      <c r="AD240" s="4">
        <f t="shared" si="280"/>
        <v>17.126138379765649</v>
      </c>
      <c r="AE240" s="4">
        <f t="shared" si="281"/>
        <v>10.146687815397271</v>
      </c>
      <c r="AF240" s="4">
        <f t="shared" si="282"/>
        <v>13.786312633489814</v>
      </c>
      <c r="AG240" s="4">
        <f t="shared" si="283"/>
        <v>18.802496644002176</v>
      </c>
      <c r="AH240" s="4">
        <f t="shared" si="284"/>
        <v>13.112533421776632</v>
      </c>
      <c r="AI240" s="4">
        <f t="shared" si="285"/>
        <v>18.315174766083814</v>
      </c>
      <c r="AJ240" s="4">
        <f t="shared" si="287"/>
        <v>13.14956920559402</v>
      </c>
      <c r="AK240" s="4">
        <f t="shared" si="288"/>
        <v>17.543891158156981</v>
      </c>
      <c r="AL240" s="4">
        <f t="shared" ref="AL240:AM240" si="326">+T240/T228*100-100</f>
        <v>37.999528408324295</v>
      </c>
      <c r="AM240" s="4">
        <f t="shared" si="326"/>
        <v>116.2663718917114</v>
      </c>
      <c r="AN240" s="4">
        <f t="shared" si="225"/>
        <v>9.4748605893231144</v>
      </c>
      <c r="AO240" s="4">
        <f t="shared" si="226"/>
        <v>24.912319414678379</v>
      </c>
      <c r="AP240" s="4">
        <f t="shared" si="227"/>
        <v>9.2151378446615411</v>
      </c>
      <c r="AQ240" s="4">
        <f t="shared" si="228"/>
        <v>5.1509497280154619</v>
      </c>
      <c r="AR240" s="4">
        <f t="shared" si="229"/>
        <v>22.388040973924461</v>
      </c>
      <c r="AS240" s="4">
        <f t="shared" si="230"/>
        <v>11.603642162955794</v>
      </c>
      <c r="AT240" s="4">
        <f t="shared" si="231"/>
        <v>8.5898791620292627</v>
      </c>
      <c r="AU240" s="4">
        <f t="shared" si="232"/>
        <v>26.61357841204233</v>
      </c>
      <c r="AV240" s="4">
        <f t="shared" si="233"/>
        <v>13.692621218953249</v>
      </c>
      <c r="AW240" s="4">
        <f t="shared" si="234"/>
        <v>6.9177711273512585</v>
      </c>
      <c r="AX240" s="4">
        <f t="shared" si="258"/>
        <v>10.450701449708617</v>
      </c>
      <c r="AY240" s="4">
        <f t="shared" si="259"/>
        <v>15.3198375499924</v>
      </c>
      <c r="AZ240" s="4">
        <f t="shared" si="260"/>
        <v>9.7966738708761767</v>
      </c>
      <c r="BA240" s="4">
        <f t="shared" si="261"/>
        <v>14.846801364864888</v>
      </c>
      <c r="BB240" s="4">
        <f t="shared" si="290"/>
        <v>9.8326239619433267</v>
      </c>
      <c r="BC240" s="4">
        <f t="shared" si="291"/>
        <v>14.098127701569581</v>
      </c>
      <c r="BD240" s="4">
        <f t="shared" si="296"/>
        <v>33.954114160671992</v>
      </c>
      <c r="BE240" s="4">
        <f t="shared" si="297"/>
        <v>109.9265889067282</v>
      </c>
      <c r="BF240" s="4">
        <f t="shared" si="235"/>
        <v>2.4005544470280467</v>
      </c>
      <c r="BG240" s="4">
        <f t="shared" si="236"/>
        <v>4.6999660767073816</v>
      </c>
      <c r="BH240" s="4">
        <f t="shared" si="237"/>
        <v>2.0356031138850437</v>
      </c>
      <c r="BI240" s="4">
        <f t="shared" si="268"/>
        <v>7.2821243430983813</v>
      </c>
      <c r="BJ240" s="4">
        <f t="shared" si="238"/>
        <v>2.3792663818201234</v>
      </c>
      <c r="BK240" s="4">
        <f t="shared" si="239"/>
        <v>3.1365813638836939</v>
      </c>
      <c r="BL240" s="4">
        <f t="shared" si="240"/>
        <v>3.1591398770777745</v>
      </c>
      <c r="BM240" s="4">
        <f t="shared" si="262"/>
        <v>3.0377069994811801</v>
      </c>
      <c r="BN240" s="4">
        <f t="shared" si="241"/>
        <v>60.565516717648869</v>
      </c>
      <c r="BO240" s="4">
        <f t="shared" si="242"/>
        <v>46.353275629069465</v>
      </c>
      <c r="BP240" s="4">
        <f t="shared" si="243"/>
        <v>27.326918210238127</v>
      </c>
      <c r="BQ240" s="4">
        <f t="shared" si="244"/>
        <v>40.947634914864217</v>
      </c>
      <c r="BR240" s="4">
        <f t="shared" si="245"/>
        <v>9.2131652402252815</v>
      </c>
      <c r="BS240" s="4">
        <f t="shared" si="246"/>
        <v>5.9792320606402241</v>
      </c>
      <c r="BT240" s="4">
        <f t="shared" si="247"/>
        <v>2.8943998318877266</v>
      </c>
      <c r="BU240" s="4">
        <f t="shared" si="248"/>
        <v>6.719857395426085</v>
      </c>
      <c r="BV240" s="4" t="s">
        <v>59</v>
      </c>
      <c r="BW240" s="4" t="s">
        <v>59</v>
      </c>
      <c r="BX240">
        <f t="shared" si="249"/>
        <v>100</v>
      </c>
      <c r="BY240">
        <f t="shared" si="250"/>
        <v>100</v>
      </c>
      <c r="BZ240" t="s">
        <v>59</v>
      </c>
      <c r="CA240" t="s">
        <v>59</v>
      </c>
    </row>
    <row r="241" spans="1:79" x14ac:dyDescent="0.35">
      <c r="A241" s="5">
        <v>41883</v>
      </c>
      <c r="B241" s="18">
        <f>+'[1]Senda Inflación Total'!F725</f>
        <v>2.86</v>
      </c>
      <c r="C241" s="4">
        <f>+'[1]Senda Inflación Total'!D725</f>
        <v>82.01</v>
      </c>
      <c r="D241" s="10">
        <f>((+'[3]Sep-14'!$D$938)/1000)</f>
        <v>186033.85795000003</v>
      </c>
      <c r="E241" s="10">
        <f>(+'[3]Sep-14'!$D$939)/1000</f>
        <v>4431.1929900000096</v>
      </c>
      <c r="F241" s="10">
        <f>(+'[3]Sep-14'!$D$950)/1000</f>
        <v>84506.048980000021</v>
      </c>
      <c r="G241" s="10">
        <f>(+'[3]Sep-14'!$D$951)/1000</f>
        <v>3913.8927900000067</v>
      </c>
      <c r="H241" s="10">
        <f>(+'[3]Sep-14'!$D$1142)/1000</f>
        <v>28048.437539999999</v>
      </c>
      <c r="I241" s="10">
        <f>(+'[3]Sep-14'!$D$1143)/1000</f>
        <v>585.32301999999959</v>
      </c>
      <c r="J241" s="10">
        <f>(+'[3]Sep-14'!$D$976)/1000</f>
        <v>8915.9104100000004</v>
      </c>
      <c r="K241" s="10">
        <f>(+'[3]Sep-14'!$D$977)/1000</f>
        <v>646.63555000000076</v>
      </c>
      <c r="L241" s="71">
        <f>+H241+(Titularizaciones!C153/1000)</f>
        <v>32006.607749834388</v>
      </c>
      <c r="M241" s="71">
        <f>+I241+((Titularizaciones!C153/1000)*Titularizaciones!M153)</f>
        <v>763.29229113642941</v>
      </c>
      <c r="N241" s="3">
        <f t="shared" si="251"/>
        <v>307504.25488000008</v>
      </c>
      <c r="O241" s="3">
        <f t="shared" si="252"/>
        <v>9577.0443500000165</v>
      </c>
      <c r="P241" s="74">
        <f t="shared" si="253"/>
        <v>311462.42508983443</v>
      </c>
      <c r="Q241" s="74">
        <f t="shared" si="254"/>
        <v>9755.0136211364479</v>
      </c>
      <c r="R241" s="74">
        <f t="shared" si="255"/>
        <v>302546.51467983442</v>
      </c>
      <c r="S241" s="74">
        <f t="shared" si="256"/>
        <v>9108.3780711364452</v>
      </c>
      <c r="T241" s="3">
        <v>6869.3349048</v>
      </c>
      <c r="U241" s="3">
        <v>336.96037725000002</v>
      </c>
      <c r="V241" s="4">
        <f t="shared" si="274"/>
        <v>12.200338569403058</v>
      </c>
      <c r="W241" s="4">
        <f t="shared" si="275"/>
        <v>26.097812861107798</v>
      </c>
      <c r="X241" s="4">
        <f t="shared" si="276"/>
        <v>12.829491627000692</v>
      </c>
      <c r="Y241" s="4">
        <f t="shared" si="277"/>
        <v>7.6543986250668468</v>
      </c>
      <c r="Z241" s="4">
        <f t="shared" si="278"/>
        <v>22.858024540695027</v>
      </c>
      <c r="AA241" s="4">
        <f t="shared" si="279"/>
        <v>17.743619680334263</v>
      </c>
      <c r="AB241" s="4">
        <f t="shared" si="313"/>
        <v>11.139859358100239</v>
      </c>
      <c r="AC241" s="4">
        <f t="shared" si="314"/>
        <v>28.411392947524291</v>
      </c>
      <c r="AD241" s="4">
        <f t="shared" si="280"/>
        <v>16.72417198351242</v>
      </c>
      <c r="AE241" s="4">
        <f t="shared" si="281"/>
        <v>12.131681587832958</v>
      </c>
      <c r="AF241" s="4">
        <f t="shared" si="282"/>
        <v>13.23854257920803</v>
      </c>
      <c r="AG241" s="4">
        <f t="shared" si="283"/>
        <v>17.50422781983761</v>
      </c>
      <c r="AH241" s="4">
        <f t="shared" si="284"/>
        <v>12.78938056604477</v>
      </c>
      <c r="AI241" s="4">
        <f t="shared" si="285"/>
        <v>17.051124203737842</v>
      </c>
      <c r="AJ241" s="4">
        <f t="shared" si="287"/>
        <v>12.838734276448179</v>
      </c>
      <c r="AK241" s="4">
        <f t="shared" si="288"/>
        <v>16.320557205046214</v>
      </c>
      <c r="AL241" s="4">
        <f t="shared" ref="AL241:AM241" si="327">+T241/T229*100-100</f>
        <v>36.300283159209869</v>
      </c>
      <c r="AM241" s="4">
        <f t="shared" si="327"/>
        <v>168.76318729227904</v>
      </c>
      <c r="AN241" s="4">
        <f t="shared" si="225"/>
        <v>9.0806324804618441</v>
      </c>
      <c r="AO241" s="4">
        <f t="shared" si="226"/>
        <v>22.591690512451692</v>
      </c>
      <c r="AP241" s="4">
        <f t="shared" si="227"/>
        <v>9.6922920736930678</v>
      </c>
      <c r="AQ241" s="4">
        <f t="shared" si="228"/>
        <v>4.6610914107202603</v>
      </c>
      <c r="AR241" s="4">
        <f t="shared" si="229"/>
        <v>19.441983803903412</v>
      </c>
      <c r="AS241" s="4">
        <f t="shared" si="230"/>
        <v>14.46978386188438</v>
      </c>
      <c r="AT241" s="4">
        <f t="shared" si="231"/>
        <v>8.0496396637179259</v>
      </c>
      <c r="AU241" s="4">
        <f t="shared" si="232"/>
        <v>24.840942006148438</v>
      </c>
      <c r="AV241" s="4">
        <f t="shared" si="233"/>
        <v>13.478681687256881</v>
      </c>
      <c r="AW241" s="4">
        <f t="shared" si="234"/>
        <v>9.0138844913794998</v>
      </c>
      <c r="AX241" s="4">
        <f t="shared" si="258"/>
        <v>10.089969452856337</v>
      </c>
      <c r="AY241" s="4">
        <f t="shared" si="259"/>
        <v>14.237048240168775</v>
      </c>
      <c r="AZ241" s="4">
        <f t="shared" si="260"/>
        <v>9.6532962920909711</v>
      </c>
      <c r="BA241" s="4">
        <f t="shared" si="261"/>
        <v>13.796543071882027</v>
      </c>
      <c r="BB241" s="4">
        <f t="shared" si="290"/>
        <v>9.7012777332764699</v>
      </c>
      <c r="BC241" s="4">
        <f t="shared" si="291"/>
        <v>13.086289330202433</v>
      </c>
      <c r="BD241" s="4">
        <f t="shared" si="296"/>
        <v>32.510483335805816</v>
      </c>
      <c r="BE241" s="4">
        <f t="shared" si="297"/>
        <v>161.29028513735079</v>
      </c>
      <c r="BF241" s="4">
        <f t="shared" si="235"/>
        <v>2.3819282354457072</v>
      </c>
      <c r="BG241" s="4">
        <f t="shared" si="236"/>
        <v>4.6314942388636631</v>
      </c>
      <c r="BH241" s="4">
        <f t="shared" si="237"/>
        <v>2.0868293257521668</v>
      </c>
      <c r="BI241" s="4">
        <f t="shared" si="268"/>
        <v>7.2526025976521762</v>
      </c>
      <c r="BJ241" s="4">
        <f t="shared" si="238"/>
        <v>2.3847959680774946</v>
      </c>
      <c r="BK241" s="4">
        <f t="shared" si="239"/>
        <v>3.114442872908326</v>
      </c>
      <c r="BL241" s="4">
        <f t="shared" si="240"/>
        <v>3.132003360701642</v>
      </c>
      <c r="BM241" s="4">
        <f t="shared" si="262"/>
        <v>3.0105711449941035</v>
      </c>
      <c r="BN241" s="4">
        <f t="shared" si="241"/>
        <v>60.497978482475808</v>
      </c>
      <c r="BO241" s="4">
        <f t="shared" si="242"/>
        <v>46.268899130659264</v>
      </c>
      <c r="BP241" s="4">
        <f t="shared" si="243"/>
        <v>27.481261686274067</v>
      </c>
      <c r="BQ241" s="4">
        <f t="shared" si="244"/>
        <v>40.867439336855533</v>
      </c>
      <c r="BR241" s="4">
        <f t="shared" si="245"/>
        <v>9.1213168907030475</v>
      </c>
      <c r="BS241" s="4">
        <f t="shared" si="246"/>
        <v>6.111729241391668</v>
      </c>
      <c r="BT241" s="4">
        <f t="shared" si="247"/>
        <v>2.8994429405470599</v>
      </c>
      <c r="BU241" s="4">
        <f t="shared" si="248"/>
        <v>6.7519322910935413</v>
      </c>
      <c r="BV241" s="4" t="s">
        <v>59</v>
      </c>
      <c r="BW241" s="4" t="s">
        <v>59</v>
      </c>
      <c r="BX241">
        <f t="shared" si="249"/>
        <v>100</v>
      </c>
      <c r="BY241">
        <f t="shared" si="250"/>
        <v>100</v>
      </c>
      <c r="BZ241" t="s">
        <v>59</v>
      </c>
      <c r="CA241" t="s">
        <v>59</v>
      </c>
    </row>
    <row r="242" spans="1:79" x14ac:dyDescent="0.35">
      <c r="A242" s="5">
        <v>41913</v>
      </c>
      <c r="B242" s="18">
        <f>+'[1]Senda Inflación Total'!F726</f>
        <v>3.29</v>
      </c>
      <c r="C242" s="4">
        <f>+'[1]Senda Inflación Total'!D726</f>
        <v>82.14</v>
      </c>
      <c r="D242" s="10">
        <f>((+'[3]Oct-14'!$D$938)/1000)</f>
        <v>187732.67254999996</v>
      </c>
      <c r="E242" s="10">
        <f>(+'[3]Oct-14'!$D$939)/1000</f>
        <v>4394.4720499999521</v>
      </c>
      <c r="F242" s="10">
        <f>(+'[3]Oct-14'!$D$950)/1000</f>
        <v>85675.754260000002</v>
      </c>
      <c r="G242" s="10">
        <f>(+'[3]Oct-14'!$D$951)/1000</f>
        <v>3912.2689999999998</v>
      </c>
      <c r="H242" s="10">
        <f>(+'[3]Oct-14'!$D$1142)/1000</f>
        <v>28545.99783</v>
      </c>
      <c r="I242" s="10">
        <f>(+'[3]Oct-14'!$D$1143)/1000</f>
        <v>602.83394999999928</v>
      </c>
      <c r="J242" s="10">
        <f>(+'[3]Oct-14'!$D$976)/1000</f>
        <v>8994.1007099999988</v>
      </c>
      <c r="K242" s="10">
        <f>(+'[3]Oct-14'!$D$977)/1000</f>
        <v>664.55810999999937</v>
      </c>
      <c r="L242" s="71">
        <f>+H242+(Titularizaciones!C154/1000)</f>
        <v>32409.987979725454</v>
      </c>
      <c r="M242" s="71">
        <f>+I242+((Titularizaciones!C154/1000)*Titularizaciones!M154)</f>
        <v>779.76344668795923</v>
      </c>
      <c r="N242" s="3">
        <f t="shared" si="251"/>
        <v>310948.52535000001</v>
      </c>
      <c r="O242" s="3">
        <f t="shared" si="252"/>
        <v>9574.1331099999497</v>
      </c>
      <c r="P242" s="74">
        <f t="shared" si="253"/>
        <v>314812.51549972541</v>
      </c>
      <c r="Q242" s="74">
        <f t="shared" si="254"/>
        <v>9751.0626066879104</v>
      </c>
      <c r="R242" s="74">
        <f t="shared" si="255"/>
        <v>305818.41478972544</v>
      </c>
      <c r="S242" s="74">
        <f t="shared" si="256"/>
        <v>9086.5044966879104</v>
      </c>
      <c r="T242" s="3">
        <v>7023.1670199799992</v>
      </c>
      <c r="U242" s="3">
        <v>362.92656189000007</v>
      </c>
      <c r="V242" s="4">
        <f t="shared" si="274"/>
        <v>12.851347556166075</v>
      </c>
      <c r="W242" s="4">
        <f t="shared" si="275"/>
        <v>25.946025246128613</v>
      </c>
      <c r="X242" s="4">
        <f t="shared" si="276"/>
        <v>13.113988184986411</v>
      </c>
      <c r="Y242" s="4">
        <f t="shared" si="277"/>
        <v>7.563543509428257</v>
      </c>
      <c r="Z242" s="4">
        <f t="shared" si="278"/>
        <v>21.899452452436876</v>
      </c>
      <c r="AA242" s="4">
        <f t="shared" si="279"/>
        <v>21.853679396889333</v>
      </c>
      <c r="AB242" s="4">
        <f t="shared" si="313"/>
        <v>11.902749974808756</v>
      </c>
      <c r="AC242" s="4">
        <f t="shared" si="314"/>
        <v>33.940731501157387</v>
      </c>
      <c r="AD242" s="4">
        <f t="shared" si="280"/>
        <v>16.310261507099668</v>
      </c>
      <c r="AE242" s="4">
        <f t="shared" si="281"/>
        <v>15.05825604834321</v>
      </c>
      <c r="AF242" s="4">
        <f t="shared" si="282"/>
        <v>13.670769083650384</v>
      </c>
      <c r="AG242" s="4">
        <f t="shared" si="283"/>
        <v>17.948441729946651</v>
      </c>
      <c r="AH242" s="4">
        <f t="shared" si="284"/>
        <v>13.242182664677543</v>
      </c>
      <c r="AI242" s="4">
        <f t="shared" si="285"/>
        <v>17.479693358866584</v>
      </c>
      <c r="AJ242" s="4">
        <f t="shared" si="287"/>
        <v>13.282060850183015</v>
      </c>
      <c r="AK242" s="4">
        <f t="shared" si="288"/>
        <v>16.433149779700955</v>
      </c>
      <c r="AL242" s="4">
        <f t="shared" ref="AL242:AM242" si="328">+T242/T230*100-100</f>
        <v>33.34299437874958</v>
      </c>
      <c r="AM242" s="4">
        <f t="shared" si="328"/>
        <v>149.40511973334731</v>
      </c>
      <c r="AN242" s="4">
        <f t="shared" si="225"/>
        <v>9.2567988732366047</v>
      </c>
      <c r="AO242" s="4">
        <f t="shared" si="226"/>
        <v>21.934384012129556</v>
      </c>
      <c r="AP242" s="4">
        <f t="shared" si="227"/>
        <v>9.5110738551519347</v>
      </c>
      <c r="AQ242" s="4">
        <f t="shared" si="228"/>
        <v>4.1374223152563303</v>
      </c>
      <c r="AR242" s="4">
        <f t="shared" si="229"/>
        <v>18.016702926166019</v>
      </c>
      <c r="AS242" s="4">
        <f t="shared" si="230"/>
        <v>17.972387837050391</v>
      </c>
      <c r="AT242" s="4">
        <f t="shared" si="231"/>
        <v>8.3384160855927547</v>
      </c>
      <c r="AU242" s="4">
        <f t="shared" si="232"/>
        <v>29.674442347911111</v>
      </c>
      <c r="AV242" s="4">
        <f t="shared" si="233"/>
        <v>12.605539265272213</v>
      </c>
      <c r="AW242" s="4">
        <f t="shared" si="234"/>
        <v>11.393412768267225</v>
      </c>
      <c r="AX242" s="4">
        <f t="shared" si="258"/>
        <v>10.050120131329649</v>
      </c>
      <c r="AY242" s="4">
        <f t="shared" si="259"/>
        <v>14.191540061909834</v>
      </c>
      <c r="AZ242" s="4">
        <f t="shared" si="260"/>
        <v>9.6351850756874313</v>
      </c>
      <c r="BA242" s="4">
        <f t="shared" si="261"/>
        <v>13.737722295349599</v>
      </c>
      <c r="BB242" s="4">
        <f t="shared" si="290"/>
        <v>9.6737930585565124</v>
      </c>
      <c r="BC242" s="4">
        <f t="shared" si="291"/>
        <v>12.72451329238163</v>
      </c>
      <c r="BD242" s="4">
        <f t="shared" si="296"/>
        <v>29.09574438837214</v>
      </c>
      <c r="BE242" s="4">
        <f t="shared" si="297"/>
        <v>141.46105115049599</v>
      </c>
      <c r="BF242" s="4">
        <f t="shared" si="235"/>
        <v>2.3408136635510508</v>
      </c>
      <c r="BG242" s="4">
        <f t="shared" si="236"/>
        <v>4.5663665686880872</v>
      </c>
      <c r="BH242" s="4">
        <f t="shared" si="237"/>
        <v>2.1117984860436714</v>
      </c>
      <c r="BI242" s="4">
        <f t="shared" si="268"/>
        <v>7.3888222005466009</v>
      </c>
      <c r="BJ242" s="4">
        <f t="shared" si="238"/>
        <v>2.4059356244616681</v>
      </c>
      <c r="BK242" s="4">
        <f t="shared" si="239"/>
        <v>3.0790090093604459</v>
      </c>
      <c r="BL242" s="4">
        <f t="shared" si="240"/>
        <v>3.0974189800584391</v>
      </c>
      <c r="BM242" s="4">
        <f t="shared" si="262"/>
        <v>2.9712090761230341</v>
      </c>
      <c r="BN242" s="4">
        <f t="shared" si="241"/>
        <v>60.374196127378397</v>
      </c>
      <c r="BO242" s="4">
        <f t="shared" si="242"/>
        <v>45.899425039432899</v>
      </c>
      <c r="BP242" s="4">
        <f t="shared" si="243"/>
        <v>27.553034433453057</v>
      </c>
      <c r="BQ242" s="4">
        <f t="shared" si="244"/>
        <v>40.862905863651818</v>
      </c>
      <c r="BR242" s="4">
        <f t="shared" si="245"/>
        <v>9.1802968989381633</v>
      </c>
      <c r="BS242" s="4">
        <f t="shared" si="246"/>
        <v>6.2964859906778798</v>
      </c>
      <c r="BT242" s="4">
        <f t="shared" si="247"/>
        <v>2.8924725402303628</v>
      </c>
      <c r="BU242" s="4">
        <f t="shared" si="248"/>
        <v>6.9411831062374159</v>
      </c>
      <c r="BV242" s="4" t="s">
        <v>59</v>
      </c>
      <c r="BW242" s="4" t="s">
        <v>59</v>
      </c>
      <c r="BX242">
        <f t="shared" si="249"/>
        <v>100</v>
      </c>
      <c r="BY242">
        <f t="shared" si="250"/>
        <v>100</v>
      </c>
      <c r="BZ242" t="s">
        <v>59</v>
      </c>
      <c r="CA242" t="s">
        <v>59</v>
      </c>
    </row>
    <row r="243" spans="1:79" x14ac:dyDescent="0.35">
      <c r="A243" s="5">
        <v>41944</v>
      </c>
      <c r="B243" s="18">
        <f>+'[1]Senda Inflación Total'!F727</f>
        <v>3.65</v>
      </c>
      <c r="C243" s="4">
        <f>+'[1]Senda Inflación Total'!D727</f>
        <v>82.25</v>
      </c>
      <c r="D243" s="10">
        <f>((+'[3]Nov-14'!$D$938)/1000)</f>
        <v>192591.96616000001</v>
      </c>
      <c r="E243" s="10">
        <f>(+'[3]Nov-14'!$D$939)/1000</f>
        <v>4467.8684299999777</v>
      </c>
      <c r="F243" s="10">
        <f>(+'[3]Nov-14'!$D$950)/1000</f>
        <v>87212.162239999991</v>
      </c>
      <c r="G243" s="10">
        <f>(+'[3]Nov-14'!$D$951)/1000</f>
        <v>4104.0638100000024</v>
      </c>
      <c r="H243" s="10">
        <f>(+'[3]Nov-14'!$D$1142)/1000</f>
        <v>28978.899649999999</v>
      </c>
      <c r="I243" s="10">
        <f>(+'[3]Nov-14'!$D$1143)/1000</f>
        <v>625.1508000000008</v>
      </c>
      <c r="J243" s="10">
        <f>(+'[3]Nov-14'!$D$976)/1000</f>
        <v>9046.1278199999997</v>
      </c>
      <c r="K243" s="10">
        <f>(+'[3]Nov-14'!$D$977)/1000</f>
        <v>685.36013000000082</v>
      </c>
      <c r="L243" s="71">
        <f>+H243+(Titularizaciones!C155/1000)</f>
        <v>32765.897801328218</v>
      </c>
      <c r="M243" s="71">
        <f>+I243+((Titularizaciones!C155/1000)*Titularizaciones!M155)</f>
        <v>804.43235323221074</v>
      </c>
      <c r="N243" s="3">
        <f t="shared" si="251"/>
        <v>317829.15586999996</v>
      </c>
      <c r="O243" s="3">
        <f t="shared" si="252"/>
        <v>9882.4431699999823</v>
      </c>
      <c r="P243" s="74">
        <f t="shared" si="253"/>
        <v>321616.1540213282</v>
      </c>
      <c r="Q243" s="74">
        <f t="shared" si="254"/>
        <v>10061.724723232192</v>
      </c>
      <c r="R243" s="74">
        <f t="shared" si="255"/>
        <v>312570.0262013282</v>
      </c>
      <c r="S243" s="74">
        <f t="shared" si="256"/>
        <v>9376.3645932321906</v>
      </c>
      <c r="T243" s="3">
        <v>7134.96293418</v>
      </c>
      <c r="U243" s="3">
        <v>379.78039790999998</v>
      </c>
      <c r="V243" s="4">
        <f t="shared" si="274"/>
        <v>14.38679355747621</v>
      </c>
      <c r="W243" s="4">
        <f t="shared" si="275"/>
        <v>22.010329292308214</v>
      </c>
      <c r="X243" s="4">
        <f t="shared" si="276"/>
        <v>13.91364537056181</v>
      </c>
      <c r="Y243" s="4">
        <f t="shared" si="277"/>
        <v>9.6989523715137977</v>
      </c>
      <c r="Z243" s="4">
        <f t="shared" si="278"/>
        <v>20.758471815570161</v>
      </c>
      <c r="AA243" s="4">
        <f t="shared" si="279"/>
        <v>24.263859571902003</v>
      </c>
      <c r="AB243" s="4">
        <f t="shared" si="313"/>
        <v>10.840059954190522</v>
      </c>
      <c r="AC243" s="4">
        <f t="shared" si="314"/>
        <v>34.175929795007164</v>
      </c>
      <c r="AD243" s="4">
        <f t="shared" si="280"/>
        <v>15.691626737335525</v>
      </c>
      <c r="AE243" s="4">
        <f t="shared" si="281"/>
        <v>17.274681051032601</v>
      </c>
      <c r="AF243" s="4">
        <f t="shared" si="282"/>
        <v>14.703419476460382</v>
      </c>
      <c r="AG243" s="4">
        <f t="shared" si="283"/>
        <v>17.411092002097291</v>
      </c>
      <c r="AH243" s="4">
        <f t="shared" si="284"/>
        <v>14.286529904524528</v>
      </c>
      <c r="AI243" s="4">
        <f t="shared" si="285"/>
        <v>16.999329274658237</v>
      </c>
      <c r="AJ243" s="4">
        <f t="shared" si="287"/>
        <v>14.389468722718007</v>
      </c>
      <c r="AK243" s="4">
        <f t="shared" si="288"/>
        <v>15.914689743179423</v>
      </c>
      <c r="AL243" s="4">
        <f t="shared" ref="AL243:AM243" si="329">+T243/T231*100-100</f>
        <v>31.264350164299486</v>
      </c>
      <c r="AM243" s="4">
        <f t="shared" si="329"/>
        <v>134.12902546710126</v>
      </c>
      <c r="AN243" s="4">
        <f t="shared" si="225"/>
        <v>10.358700971998275</v>
      </c>
      <c r="AO243" s="4">
        <f t="shared" si="226"/>
        <v>17.713776451816912</v>
      </c>
      <c r="AP243" s="4">
        <f t="shared" si="227"/>
        <v>9.9022145398570274</v>
      </c>
      <c r="AQ243" s="4">
        <f t="shared" si="228"/>
        <v>5.8359405417402854</v>
      </c>
      <c r="AR243" s="4">
        <f t="shared" si="229"/>
        <v>16.506002716420795</v>
      </c>
      <c r="AS243" s="4">
        <f t="shared" si="230"/>
        <v>19.887949418139897</v>
      </c>
      <c r="AT243" s="4">
        <f t="shared" si="231"/>
        <v>6.9368644034640852</v>
      </c>
      <c r="AU243" s="4">
        <f t="shared" si="232"/>
        <v>29.450969411487847</v>
      </c>
      <c r="AV243" s="4">
        <f t="shared" si="233"/>
        <v>11.617584888891017</v>
      </c>
      <c r="AW243" s="4">
        <f t="shared" si="234"/>
        <v>13.14489247567063</v>
      </c>
      <c r="AX243" s="4">
        <f t="shared" si="258"/>
        <v>10.664177015398352</v>
      </c>
      <c r="AY243" s="4">
        <f t="shared" si="259"/>
        <v>13.276499760827093</v>
      </c>
      <c r="AZ243" s="4">
        <f t="shared" si="260"/>
        <v>10.261968069970592</v>
      </c>
      <c r="BA243" s="4">
        <f t="shared" si="261"/>
        <v>12.87923711978604</v>
      </c>
      <c r="BB243" s="4">
        <f t="shared" si="290"/>
        <v>10.361281932192966</v>
      </c>
      <c r="BC243" s="4">
        <f t="shared" si="291"/>
        <v>11.832792805768861</v>
      </c>
      <c r="BD243" s="4">
        <f t="shared" si="296"/>
        <v>26.641920081330923</v>
      </c>
      <c r="BE243" s="4">
        <f t="shared" si="297"/>
        <v>125.8842503300543</v>
      </c>
      <c r="BF243" s="4">
        <f t="shared" si="235"/>
        <v>2.3198623073862787</v>
      </c>
      <c r="BG243" s="4">
        <f t="shared" si="236"/>
        <v>4.7058388470016252</v>
      </c>
      <c r="BH243" s="4">
        <f t="shared" si="237"/>
        <v>2.1572620339295763</v>
      </c>
      <c r="BI243" s="4">
        <f t="shared" si="268"/>
        <v>7.576281737747995</v>
      </c>
      <c r="BJ243" s="4">
        <f t="shared" si="238"/>
        <v>2.4550902224922453</v>
      </c>
      <c r="BK243" s="4">
        <f t="shared" si="239"/>
        <v>3.1093570201099321</v>
      </c>
      <c r="BL243" s="4">
        <f t="shared" si="240"/>
        <v>3.1284886027724035</v>
      </c>
      <c r="BM243" s="4">
        <f t="shared" si="262"/>
        <v>2.999764471079776</v>
      </c>
      <c r="BN243" s="4">
        <f t="shared" si="241"/>
        <v>60.596066346655405</v>
      </c>
      <c r="BO243" s="4">
        <f t="shared" si="242"/>
        <v>45.210160616587544</v>
      </c>
      <c r="BP243" s="4">
        <f t="shared" si="243"/>
        <v>27.439950246626189</v>
      </c>
      <c r="BQ243" s="4">
        <f t="shared" si="244"/>
        <v>41.528837954349804</v>
      </c>
      <c r="BR243" s="4">
        <f t="shared" si="245"/>
        <v>9.1177600024376275</v>
      </c>
      <c r="BS243" s="4">
        <f t="shared" si="246"/>
        <v>6.3258729571829351</v>
      </c>
      <c r="BT243" s="4">
        <f t="shared" si="247"/>
        <v>2.8462234042807864</v>
      </c>
      <c r="BU243" s="4">
        <f t="shared" si="248"/>
        <v>6.9351284718797128</v>
      </c>
      <c r="BV243" s="4" t="s">
        <v>59</v>
      </c>
      <c r="BW243" s="4" t="s">
        <v>59</v>
      </c>
      <c r="BX243">
        <f t="shared" si="249"/>
        <v>100</v>
      </c>
      <c r="BY243">
        <f t="shared" si="250"/>
        <v>100</v>
      </c>
      <c r="BZ243" t="s">
        <v>59</v>
      </c>
      <c r="CA243" t="s">
        <v>59</v>
      </c>
    </row>
    <row r="244" spans="1:79" x14ac:dyDescent="0.35">
      <c r="A244" s="5">
        <v>41974</v>
      </c>
      <c r="B244" s="18">
        <f>+'[1]Senda Inflación Total'!F728</f>
        <v>3.66</v>
      </c>
      <c r="C244" s="4">
        <f>+'[1]Senda Inflación Total'!D728</f>
        <v>82.47</v>
      </c>
      <c r="D244" s="10">
        <f>((+'[3]Dic-14'!$D$938)/1000)</f>
        <v>196750.77288000003</v>
      </c>
      <c r="E244" s="10">
        <f>(+'[3]Dic-14'!$D$939)/1000</f>
        <v>4356.9941400000152</v>
      </c>
      <c r="F244" s="15">
        <f>(+'[3]Dic-14'!$D$950)/1000</f>
        <v>87910.891340000002</v>
      </c>
      <c r="G244" s="15">
        <f>(+'[3]Dic-14'!$D$951)/1000</f>
        <v>3847.2144900000094</v>
      </c>
      <c r="H244" s="10">
        <f>(+'[3]Dic-14'!$D$1142)/1000</f>
        <v>29046.86358999999</v>
      </c>
      <c r="I244" s="10">
        <f>(+'[3]Dic-14'!$D$1143)/1000</f>
        <v>624.34381999999653</v>
      </c>
      <c r="J244" s="10">
        <f>(+'[3]Dic-14'!$D$976)/1000</f>
        <v>9034.6447199999984</v>
      </c>
      <c r="K244" s="10">
        <f>(+'[3]Dic-14'!$D$977)/1000</f>
        <v>675.30753000000027</v>
      </c>
      <c r="L244" s="71">
        <f>+H244+(Titularizaciones!C156/1000)</f>
        <v>33092.794566302546</v>
      </c>
      <c r="M244" s="71">
        <f>+I244+((Titularizaciones!C156/1000)*Titularizaciones!M156)</f>
        <v>805.48722050462652</v>
      </c>
      <c r="N244" s="3">
        <f t="shared" si="251"/>
        <v>322743.17252999998</v>
      </c>
      <c r="O244" s="3">
        <f t="shared" si="252"/>
        <v>9503.8599800000211</v>
      </c>
      <c r="P244" s="74">
        <f t="shared" si="253"/>
        <v>326789.10350630258</v>
      </c>
      <c r="Q244" s="74">
        <f t="shared" si="254"/>
        <v>9685.0033805046514</v>
      </c>
      <c r="R244" s="74">
        <f t="shared" si="255"/>
        <v>317754.4587863026</v>
      </c>
      <c r="S244" s="74">
        <f t="shared" si="256"/>
        <v>9009.6958505046514</v>
      </c>
      <c r="T244" s="3">
        <v>7273.7286127500001</v>
      </c>
      <c r="U244" s="3">
        <v>417.45505463000006</v>
      </c>
      <c r="V244" s="4">
        <f t="shared" si="274"/>
        <v>16.184130705450954</v>
      </c>
      <c r="W244" s="4">
        <f t="shared" si="275"/>
        <v>27.657862241201812</v>
      </c>
      <c r="X244" s="4">
        <f t="shared" si="276"/>
        <v>13.744398619527971</v>
      </c>
      <c r="Y244" s="4">
        <f t="shared" si="277"/>
        <v>11.915230396802528</v>
      </c>
      <c r="Z244" s="4">
        <f t="shared" si="278"/>
        <v>18.411430711727732</v>
      </c>
      <c r="AA244" s="4">
        <f t="shared" si="279"/>
        <v>25.791715426927837</v>
      </c>
      <c r="AB244" s="4">
        <f t="shared" si="313"/>
        <v>9.0531279631502031</v>
      </c>
      <c r="AC244" s="4">
        <f t="shared" si="314"/>
        <v>28.756825055688125</v>
      </c>
      <c r="AD244" s="4">
        <f t="shared" si="280"/>
        <v>15.220081305802154</v>
      </c>
      <c r="AE244" s="4">
        <f t="shared" si="281"/>
        <v>19.478623868581323</v>
      </c>
      <c r="AF244" s="4">
        <f t="shared" si="282"/>
        <v>15.49346949685868</v>
      </c>
      <c r="AG244" s="4">
        <f t="shared" si="283"/>
        <v>20.738308815698176</v>
      </c>
      <c r="AH244" s="4">
        <f t="shared" si="284"/>
        <v>15.213425946370791</v>
      </c>
      <c r="AI244" s="4">
        <f t="shared" si="285"/>
        <v>20.321203190859194</v>
      </c>
      <c r="AJ244" s="4">
        <f t="shared" si="287"/>
        <v>15.398772368766785</v>
      </c>
      <c r="AK244" s="4">
        <f t="shared" si="288"/>
        <v>19.733236088553923</v>
      </c>
      <c r="AL244" s="4">
        <f t="shared" ref="AL244:AM244" si="330">+T244/T232*100-100</f>
        <v>29.942289228413813</v>
      </c>
      <c r="AM244" s="4">
        <f t="shared" si="330"/>
        <v>110.98034668978323</v>
      </c>
      <c r="AN244" s="4">
        <f t="shared" si="225"/>
        <v>12.081931994453925</v>
      </c>
      <c r="AO244" s="4">
        <f t="shared" si="226"/>
        <v>23.150552036660059</v>
      </c>
      <c r="AP244" s="4">
        <f t="shared" si="227"/>
        <v>9.7283413269611856</v>
      </c>
      <c r="AQ244" s="4">
        <f t="shared" si="228"/>
        <v>7.9637568944651065</v>
      </c>
      <c r="AR244" s="4">
        <f t="shared" si="229"/>
        <v>14.230591078263302</v>
      </c>
      <c r="AS244" s="4">
        <f t="shared" si="230"/>
        <v>21.350294642994243</v>
      </c>
      <c r="AT244" s="4">
        <f t="shared" si="231"/>
        <v>5.2027088203262792</v>
      </c>
      <c r="AU244" s="4">
        <f t="shared" si="232"/>
        <v>24.210712961304395</v>
      </c>
      <c r="AV244" s="4">
        <f t="shared" si="233"/>
        <v>11.151920997300934</v>
      </c>
      <c r="AW244" s="4">
        <f t="shared" si="234"/>
        <v>15.260104059985835</v>
      </c>
      <c r="AX244" s="4">
        <f t="shared" si="258"/>
        <v>11.415656470054685</v>
      </c>
      <c r="AY244" s="4">
        <f t="shared" si="259"/>
        <v>16.475312382498728</v>
      </c>
      <c r="AZ244" s="4">
        <f t="shared" si="260"/>
        <v>11.145500623548912</v>
      </c>
      <c r="BA244" s="4">
        <f t="shared" si="261"/>
        <v>16.072933813292693</v>
      </c>
      <c r="BB244" s="4">
        <f t="shared" si="290"/>
        <v>11.324302883240193</v>
      </c>
      <c r="BC244" s="4">
        <f t="shared" si="291"/>
        <v>15.505726498701449</v>
      </c>
      <c r="BD244" s="4">
        <f t="shared" si="296"/>
        <v>25.354321076995774</v>
      </c>
      <c r="BE244" s="4">
        <f t="shared" si="297"/>
        <v>103.53110813214664</v>
      </c>
      <c r="BF244" s="4">
        <f t="shared" si="235"/>
        <v>2.2144737101781975</v>
      </c>
      <c r="BG244" s="4">
        <f t="shared" si="236"/>
        <v>4.376266047765009</v>
      </c>
      <c r="BH244" s="4">
        <f t="shared" si="237"/>
        <v>2.1494362655214188</v>
      </c>
      <c r="BI244" s="4">
        <f t="shared" si="268"/>
        <v>7.4746440057025323</v>
      </c>
      <c r="BJ244" s="4">
        <f t="shared" si="238"/>
        <v>2.4340259898293128</v>
      </c>
      <c r="BK244" s="4">
        <f t="shared" si="239"/>
        <v>2.9447129448157754</v>
      </c>
      <c r="BL244" s="4">
        <f t="shared" si="240"/>
        <v>2.9636861439346807</v>
      </c>
      <c r="BM244" s="4">
        <f t="shared" si="262"/>
        <v>2.8354270416591967</v>
      </c>
      <c r="BN244" s="4">
        <f t="shared" si="241"/>
        <v>60.96202480060564</v>
      </c>
      <c r="BO244" s="4">
        <f t="shared" si="242"/>
        <v>45.844468975436293</v>
      </c>
      <c r="BP244" s="4">
        <f t="shared" si="243"/>
        <v>27.238652533177415</v>
      </c>
      <c r="BQ244" s="4">
        <f t="shared" si="244"/>
        <v>40.480546831457012</v>
      </c>
      <c r="BR244" s="4">
        <f t="shared" si="245"/>
        <v>8.999993202737695</v>
      </c>
      <c r="BS244" s="4">
        <f t="shared" si="246"/>
        <v>6.5693709851983222</v>
      </c>
      <c r="BT244" s="4">
        <f t="shared" si="247"/>
        <v>2.7993294634792623</v>
      </c>
      <c r="BU244" s="4">
        <f t="shared" si="248"/>
        <v>7.1056132079083802</v>
      </c>
      <c r="BV244" s="4" t="s">
        <v>59</v>
      </c>
      <c r="BW244" s="4" t="s">
        <v>59</v>
      </c>
      <c r="BX244">
        <f t="shared" si="249"/>
        <v>100</v>
      </c>
      <c r="BY244">
        <f t="shared" si="250"/>
        <v>100</v>
      </c>
      <c r="BZ244" t="s">
        <v>59</v>
      </c>
      <c r="CA244" t="s">
        <v>59</v>
      </c>
    </row>
    <row r="245" spans="1:79" x14ac:dyDescent="0.35">
      <c r="A245" s="5">
        <v>42005</v>
      </c>
      <c r="B245" s="18">
        <f>+'[1]Senda Inflación Total'!F729</f>
        <v>3.82</v>
      </c>
      <c r="C245" s="4">
        <f>+'[1]Senda Inflación Total'!D729</f>
        <v>83</v>
      </c>
      <c r="D245" s="12">
        <f>('[3]Ene-15'!$D$787/1000)</f>
        <v>193987.95306999999</v>
      </c>
      <c r="E245" s="12">
        <f>'[3]Ene-15'!$D$788/1000</f>
        <v>4460.2541400000009</v>
      </c>
      <c r="F245" s="15">
        <f>'[3]Ene-15'!$D$799/1000</f>
        <v>88116.064290000024</v>
      </c>
      <c r="G245" s="15">
        <f>'[3]Ene-15'!$D$800/1000</f>
        <v>4008.1537599999997</v>
      </c>
      <c r="H245" s="10">
        <f>'[3]Ene-15'!$D$813/1000</f>
        <v>36527.817249999993</v>
      </c>
      <c r="I245" s="10">
        <f>'[3]Ene-15'!$D$814/1000</f>
        <v>785.93853999999976</v>
      </c>
      <c r="J245" s="10">
        <f>'[3]Ene-15'!$D$825/1000</f>
        <v>9011.0405499999997</v>
      </c>
      <c r="K245" s="10">
        <f>'[3]Ene-15'!$D$826/1000</f>
        <v>686.71662000000003</v>
      </c>
      <c r="L245" s="71">
        <f>+H245+(Titularizaciones!C157/1000)</f>
        <v>40489.089812004415</v>
      </c>
      <c r="M245" s="71">
        <f>+I245+((Titularizaciones!C157/1000)*Titularizaciones!M157)</f>
        <v>971.23409390155985</v>
      </c>
      <c r="N245" s="3">
        <f t="shared" si="251"/>
        <v>327642.87516</v>
      </c>
      <c r="O245" s="3">
        <f t="shared" si="252"/>
        <v>9941.0630599999986</v>
      </c>
      <c r="P245" s="74">
        <f t="shared" si="253"/>
        <v>331604.14772200445</v>
      </c>
      <c r="Q245" s="74">
        <f t="shared" si="254"/>
        <v>10126.358613901561</v>
      </c>
      <c r="R245" s="74">
        <f t="shared" si="255"/>
        <v>322593.10717200441</v>
      </c>
      <c r="S245" s="74">
        <f t="shared" si="256"/>
        <v>9439.6419939015595</v>
      </c>
      <c r="T245" s="3">
        <v>7607.3904317199986</v>
      </c>
      <c r="U245" s="3">
        <v>436.42321169000007</v>
      </c>
      <c r="V245" s="4">
        <f t="shared" si="274"/>
        <v>13.913788296791779</v>
      </c>
      <c r="W245" s="4">
        <f t="shared" si="275"/>
        <v>21.37012511096566</v>
      </c>
      <c r="X245" s="4">
        <f t="shared" si="276"/>
        <v>13.561303726180157</v>
      </c>
      <c r="Y245" s="4">
        <f t="shared" si="277"/>
        <v>13.386240582499823</v>
      </c>
      <c r="Z245" s="4">
        <f t="shared" si="278"/>
        <v>46.39308012959907</v>
      </c>
      <c r="AA245" s="4">
        <f t="shared" si="279"/>
        <v>52.523831237929414</v>
      </c>
      <c r="AB245" s="4">
        <f t="shared" si="313"/>
        <v>8.7366041203325011</v>
      </c>
      <c r="AC245" s="4">
        <f t="shared" si="314"/>
        <v>22.491763578102891</v>
      </c>
      <c r="AD245" s="4">
        <f t="shared" si="280"/>
        <v>39.47392666800161</v>
      </c>
      <c r="AE245" s="4">
        <f t="shared" si="281"/>
        <v>39.704510608026936</v>
      </c>
      <c r="AF245" s="4">
        <f t="shared" si="282"/>
        <v>16.546648116340506</v>
      </c>
      <c r="AG245" s="4">
        <f t="shared" si="283"/>
        <v>19.977293937278716</v>
      </c>
      <c r="AH245" s="4">
        <f t="shared" si="284"/>
        <v>16.269132095163968</v>
      </c>
      <c r="AI245" s="4">
        <f t="shared" si="285"/>
        <v>19.616261441025244</v>
      </c>
      <c r="AJ245" s="4">
        <f t="shared" si="287"/>
        <v>16.494551064646075</v>
      </c>
      <c r="AK245" s="4">
        <f t="shared" si="288"/>
        <v>19.412332893977521</v>
      </c>
      <c r="AL245" s="4">
        <f t="shared" ref="AL245:AM245" si="331">+T245/T233*100-100</f>
        <v>33.001001019724526</v>
      </c>
      <c r="AM245" s="4">
        <f t="shared" si="331"/>
        <v>110.67231473412269</v>
      </c>
      <c r="AN245" s="4">
        <f t="shared" si="225"/>
        <v>9.7223928884528732</v>
      </c>
      <c r="AO245" s="4">
        <f t="shared" si="226"/>
        <v>16.904377876098692</v>
      </c>
      <c r="AP245" s="4">
        <f t="shared" si="227"/>
        <v>9.3828777944328294</v>
      </c>
      <c r="AQ245" s="4">
        <f t="shared" si="228"/>
        <v>9.2142560031784058</v>
      </c>
      <c r="AR245" s="4">
        <f t="shared" si="229"/>
        <v>41.006626979001226</v>
      </c>
      <c r="AS245" s="4">
        <f t="shared" si="230"/>
        <v>46.911800460344267</v>
      </c>
      <c r="AT245" s="4">
        <f t="shared" si="231"/>
        <v>4.7357003663383637</v>
      </c>
      <c r="AU245" s="4">
        <f t="shared" si="232"/>
        <v>17.984746270567229</v>
      </c>
      <c r="AV245" s="4">
        <f t="shared" si="233"/>
        <v>34.342059976884599</v>
      </c>
      <c r="AW245" s="4">
        <f t="shared" si="234"/>
        <v>34.564159707211445</v>
      </c>
      <c r="AX245" s="4">
        <f t="shared" si="258"/>
        <v>12.258378073916873</v>
      </c>
      <c r="AY245" s="4">
        <f t="shared" si="259"/>
        <v>15.562795162086985</v>
      </c>
      <c r="AZ245" s="4">
        <f t="shared" si="260"/>
        <v>11.991073102643</v>
      </c>
      <c r="BA245" s="4">
        <f t="shared" si="261"/>
        <v>15.215046658664264</v>
      </c>
      <c r="BB245" s="4">
        <f t="shared" si="290"/>
        <v>12.20819790468704</v>
      </c>
      <c r="BC245" s="4">
        <f t="shared" si="291"/>
        <v>15.018621550739269</v>
      </c>
      <c r="BD245" s="4">
        <f t="shared" si="296"/>
        <v>28.107302080258648</v>
      </c>
      <c r="BE245" s="4">
        <f t="shared" si="297"/>
        <v>102.92074237538307</v>
      </c>
      <c r="BF245" s="4">
        <f t="shared" si="235"/>
        <v>2.299242849575577</v>
      </c>
      <c r="BG245" s="4">
        <f t="shared" si="236"/>
        <v>4.5487208175897509</v>
      </c>
      <c r="BH245" s="4">
        <f t="shared" si="237"/>
        <v>2.1516164916752585</v>
      </c>
      <c r="BI245" s="4">
        <f t="shared" si="268"/>
        <v>7.6208359754856509</v>
      </c>
      <c r="BJ245" s="4">
        <f t="shared" si="238"/>
        <v>2.3987550681211003</v>
      </c>
      <c r="BK245" s="4">
        <f t="shared" si="239"/>
        <v>3.034115438996015</v>
      </c>
      <c r="BL245" s="4">
        <f t="shared" si="240"/>
        <v>3.0537490810853329</v>
      </c>
      <c r="BM245" s="4">
        <f t="shared" si="262"/>
        <v>2.9261759733968553</v>
      </c>
      <c r="BN245" s="4">
        <f t="shared" si="241"/>
        <v>59.207133063787388</v>
      </c>
      <c r="BO245" s="4">
        <f t="shared" si="242"/>
        <v>44.866973613182189</v>
      </c>
      <c r="BP245" s="4">
        <f t="shared" si="243"/>
        <v>26.893935736270695</v>
      </c>
      <c r="BQ245" s="4">
        <f t="shared" si="244"/>
        <v>40.319166429269188</v>
      </c>
      <c r="BR245" s="4">
        <f t="shared" si="245"/>
        <v>11.148668266374516</v>
      </c>
      <c r="BS245" s="4">
        <f t="shared" si="246"/>
        <v>7.9059808317924487</v>
      </c>
      <c r="BT245" s="4">
        <f t="shared" si="247"/>
        <v>2.7502629335674031</v>
      </c>
      <c r="BU245" s="4">
        <f t="shared" si="248"/>
        <v>6.907879125756196</v>
      </c>
      <c r="BV245" s="4" t="s">
        <v>59</v>
      </c>
      <c r="BW245" s="4" t="s">
        <v>59</v>
      </c>
      <c r="BX245">
        <f t="shared" si="249"/>
        <v>100</v>
      </c>
      <c r="BY245">
        <f t="shared" si="250"/>
        <v>100</v>
      </c>
      <c r="BZ245" t="s">
        <v>59</v>
      </c>
      <c r="CA245" t="s">
        <v>59</v>
      </c>
    </row>
    <row r="246" spans="1:79" x14ac:dyDescent="0.35">
      <c r="A246" s="5">
        <v>42036</v>
      </c>
      <c r="B246" s="18">
        <f>+'[1]Senda Inflación Total'!F730</f>
        <v>4.3600000000000003</v>
      </c>
      <c r="C246" s="4">
        <f>+'[1]Senda Inflación Total'!D730</f>
        <v>83.96</v>
      </c>
      <c r="D246" s="10">
        <f>('[3]Feb-15'!$D$787/1000)</f>
        <v>197593.90511000002</v>
      </c>
      <c r="E246" s="10">
        <f>'[3]Feb-15'!$D$788/1000</f>
        <v>4559.1394299999993</v>
      </c>
      <c r="F246" s="15">
        <f>'[3]Feb-15'!$D$799/1000</f>
        <v>90186.186319999964</v>
      </c>
      <c r="G246" s="15">
        <f>'[3]Feb-15'!$D$800/1000</f>
        <v>4219.0121899999995</v>
      </c>
      <c r="H246" s="10">
        <f>'[3]Feb-15'!$D$813/1000</f>
        <v>37284.71188000001</v>
      </c>
      <c r="I246" s="10">
        <f>'[3]Feb-15'!$D$814/1000</f>
        <v>786.20601999999985</v>
      </c>
      <c r="J246" s="10">
        <f>'[3]Feb-15'!$D$825/1000</f>
        <v>10104.036900000001</v>
      </c>
      <c r="K246" s="10">
        <f>'[3]Feb-15'!$D$826/1000</f>
        <v>661.80581000000006</v>
      </c>
      <c r="L246" s="71">
        <f>+H246+(Titularizaciones!C158/1000)</f>
        <v>41162.368772020855</v>
      </c>
      <c r="M246" s="71">
        <f>+I246+((Titularizaciones!C158/1000)*Titularizaciones!M158)</f>
        <v>967.24090622495976</v>
      </c>
      <c r="N246" s="3">
        <f t="shared" si="251"/>
        <v>335168.84020999999</v>
      </c>
      <c r="O246" s="3">
        <f t="shared" si="252"/>
        <v>10226.163449999998</v>
      </c>
      <c r="P246" s="74">
        <f t="shared" si="253"/>
        <v>339046.49710202083</v>
      </c>
      <c r="Q246" s="74">
        <f t="shared" si="254"/>
        <v>10407.198336224959</v>
      </c>
      <c r="R246" s="74">
        <f t="shared" si="255"/>
        <v>328942.46020202083</v>
      </c>
      <c r="S246" s="74">
        <f t="shared" si="256"/>
        <v>9745.3925262249577</v>
      </c>
      <c r="T246" s="3">
        <v>7704.8576177699988</v>
      </c>
      <c r="U246" s="3">
        <v>451.16267342000003</v>
      </c>
      <c r="V246" s="4">
        <f t="shared" si="274"/>
        <v>14.177014297257131</v>
      </c>
      <c r="W246" s="4">
        <f t="shared" si="275"/>
        <v>20.453092100776999</v>
      </c>
      <c r="X246" s="4">
        <f t="shared" si="276"/>
        <v>15.546631806120175</v>
      </c>
      <c r="Y246" s="4">
        <f t="shared" si="277"/>
        <v>14.7363808051131</v>
      </c>
      <c r="Z246" s="4">
        <f t="shared" si="278"/>
        <v>46.49049461980519</v>
      </c>
      <c r="AA246" s="4">
        <f t="shared" si="279"/>
        <v>52.090183255467821</v>
      </c>
      <c r="AB246" s="4">
        <f t="shared" si="313"/>
        <v>21.399993307164948</v>
      </c>
      <c r="AC246" s="4">
        <f t="shared" si="314"/>
        <v>14.505123168228181</v>
      </c>
      <c r="AD246" s="4">
        <f t="shared" si="280"/>
        <v>39.868007591650496</v>
      </c>
      <c r="AE246" s="4">
        <f t="shared" si="281"/>
        <v>39.145426591584737</v>
      </c>
      <c r="AF246" s="4">
        <f t="shared" si="282"/>
        <v>17.650190520106989</v>
      </c>
      <c r="AG246" s="4">
        <f t="shared" si="283"/>
        <v>19.505966793959402</v>
      </c>
      <c r="AH246" s="4">
        <f t="shared" si="284"/>
        <v>17.372604002477061</v>
      </c>
      <c r="AI246" s="4">
        <f t="shared" si="285"/>
        <v>19.140558461013725</v>
      </c>
      <c r="AJ246" s="4">
        <f t="shared" si="287"/>
        <v>17.253121488945823</v>
      </c>
      <c r="AK246" s="4">
        <f t="shared" si="288"/>
        <v>19.468995445372855</v>
      </c>
      <c r="AL246" s="4">
        <f t="shared" ref="AL246:AM246" si="332">+T246/T234*100-100</f>
        <v>31.568270353745476</v>
      </c>
      <c r="AM246" s="4">
        <f t="shared" si="332"/>
        <v>106.36572722981978</v>
      </c>
      <c r="AN246" s="4">
        <f t="shared" si="225"/>
        <v>9.4068745661720214</v>
      </c>
      <c r="AO246" s="4">
        <f t="shared" si="226"/>
        <v>15.420747509368525</v>
      </c>
      <c r="AP246" s="4">
        <f t="shared" si="227"/>
        <v>10.719271565849127</v>
      </c>
      <c r="AQ246" s="4">
        <f t="shared" si="228"/>
        <v>9.9428716032130069</v>
      </c>
      <c r="AR246" s="4">
        <f t="shared" si="229"/>
        <v>40.37034747010847</v>
      </c>
      <c r="AS246" s="4">
        <f t="shared" si="230"/>
        <v>45.736089742686687</v>
      </c>
      <c r="AT246" s="4">
        <f t="shared" si="231"/>
        <v>16.328088642358125</v>
      </c>
      <c r="AU246" s="4">
        <f t="shared" si="232"/>
        <v>9.7212755540707008</v>
      </c>
      <c r="AV246" s="4">
        <f t="shared" si="233"/>
        <v>34.024537745928029</v>
      </c>
      <c r="AW246" s="4">
        <f t="shared" si="234"/>
        <v>33.332145066677583</v>
      </c>
      <c r="AX246" s="4">
        <f t="shared" si="258"/>
        <v>12.734946837971421</v>
      </c>
      <c r="AY246" s="4">
        <f t="shared" si="259"/>
        <v>14.513191638519913</v>
      </c>
      <c r="AZ246" s="4">
        <f t="shared" si="260"/>
        <v>12.468957457337154</v>
      </c>
      <c r="BA246" s="4">
        <f t="shared" si="261"/>
        <v>14.163049502696154</v>
      </c>
      <c r="BB246" s="4">
        <f t="shared" si="290"/>
        <v>12.35446673912017</v>
      </c>
      <c r="BC246" s="4">
        <f t="shared" si="291"/>
        <v>14.477764895911122</v>
      </c>
      <c r="BD246" s="4">
        <f t="shared" si="296"/>
        <v>26.071550741419586</v>
      </c>
      <c r="BE246" s="4">
        <f t="shared" si="297"/>
        <v>97.744085118646751</v>
      </c>
      <c r="BF246" s="4">
        <f t="shared" si="235"/>
        <v>2.307327965132294</v>
      </c>
      <c r="BG246" s="4">
        <f t="shared" si="236"/>
        <v>4.6781135361795183</v>
      </c>
      <c r="BH246" s="4">
        <f t="shared" si="237"/>
        <v>2.1086552110966714</v>
      </c>
      <c r="BI246" s="4">
        <f t="shared" si="268"/>
        <v>6.5499148167204337</v>
      </c>
      <c r="BJ246" s="4">
        <f t="shared" si="238"/>
        <v>2.3498183779997106</v>
      </c>
      <c r="BK246" s="4">
        <f t="shared" si="239"/>
        <v>3.051048374184425</v>
      </c>
      <c r="BL246" s="4">
        <f t="shared" si="240"/>
        <v>3.069548992595367</v>
      </c>
      <c r="BM246" s="4">
        <f t="shared" si="262"/>
        <v>2.9626435335346493</v>
      </c>
      <c r="BN246" s="4">
        <f t="shared" si="241"/>
        <v>58.953542634272807</v>
      </c>
      <c r="BO246" s="4">
        <f t="shared" si="242"/>
        <v>44.583087805036016</v>
      </c>
      <c r="BP246" s="4">
        <f t="shared" si="243"/>
        <v>26.907688156063021</v>
      </c>
      <c r="BQ246" s="4">
        <f t="shared" si="244"/>
        <v>41.257038483968302</v>
      </c>
      <c r="BR246" s="4">
        <f t="shared" si="245"/>
        <v>11.124158157613721</v>
      </c>
      <c r="BS246" s="4">
        <f t="shared" si="246"/>
        <v>7.6881816317927134</v>
      </c>
      <c r="BT246" s="4">
        <f t="shared" si="247"/>
        <v>3.0146110520504585</v>
      </c>
      <c r="BU246" s="4">
        <f t="shared" si="248"/>
        <v>6.4716920792029802</v>
      </c>
      <c r="BV246" s="4" t="s">
        <v>59</v>
      </c>
      <c r="BW246" s="4" t="s">
        <v>59</v>
      </c>
      <c r="BX246">
        <f t="shared" si="249"/>
        <v>100</v>
      </c>
      <c r="BY246">
        <f t="shared" si="250"/>
        <v>100</v>
      </c>
      <c r="BZ246" t="s">
        <v>59</v>
      </c>
      <c r="CA246" t="s">
        <v>59</v>
      </c>
    </row>
    <row r="247" spans="1:79" x14ac:dyDescent="0.35">
      <c r="A247" s="5">
        <v>42064</v>
      </c>
      <c r="B247" s="18">
        <f>+'[1]Senda Inflación Total'!F731</f>
        <v>4.5599999999999996</v>
      </c>
      <c r="C247" s="4">
        <f>+'[1]Senda Inflación Total'!D731</f>
        <v>84.45</v>
      </c>
      <c r="D247" s="10">
        <f>('[3]Mar-15'!$D$787/1000)</f>
        <v>199686.22561999998</v>
      </c>
      <c r="E247" s="10">
        <f>'[3]Mar-15'!$D$788/1000</f>
        <v>4601.8342300000004</v>
      </c>
      <c r="F247" s="15">
        <f>'[3]Mar-15'!$D$799/1000</f>
        <v>91228.958439999973</v>
      </c>
      <c r="G247" s="15">
        <f>'[3]Mar-15'!$D$800/1000</f>
        <v>4250.8968299999988</v>
      </c>
      <c r="H247" s="10">
        <f>'[3]Mar-15'!$D$813/1000</f>
        <v>38419.351409999988</v>
      </c>
      <c r="I247" s="10">
        <f>'[3]Mar-15'!$D$814/1000</f>
        <v>706.24072000000001</v>
      </c>
      <c r="J247" s="10">
        <f>'[3]Mar-15'!$D$825/1000</f>
        <v>10171.68793</v>
      </c>
      <c r="K247" s="10">
        <f>'[3]Mar-15'!$D$826/1000</f>
        <v>676.31956000000014</v>
      </c>
      <c r="L247" s="71">
        <f>+H247+(Titularizaciones!C159/1000)</f>
        <v>42182.615068828796</v>
      </c>
      <c r="M247" s="71">
        <f>+I247+((Titularizaciones!C159/1000)*Titularizaciones!M159)</f>
        <v>883.01334346389012</v>
      </c>
      <c r="N247" s="3">
        <f t="shared" si="251"/>
        <v>339506.22339999996</v>
      </c>
      <c r="O247" s="3">
        <f t="shared" si="252"/>
        <v>10235.291339999998</v>
      </c>
      <c r="P247" s="74">
        <f t="shared" si="253"/>
        <v>343269.48705882876</v>
      </c>
      <c r="Q247" s="74">
        <f t="shared" si="254"/>
        <v>10412.06396346389</v>
      </c>
      <c r="R247" s="74">
        <f t="shared" si="255"/>
        <v>333097.79912882874</v>
      </c>
      <c r="S247" s="74">
        <f t="shared" si="256"/>
        <v>9735.7444034638884</v>
      </c>
      <c r="T247" s="3">
        <v>7785.5570860499993</v>
      </c>
      <c r="U247" s="3">
        <v>475.39731269999993</v>
      </c>
      <c r="V247" s="4">
        <f t="shared" si="274"/>
        <v>14.224892458088249</v>
      </c>
      <c r="W247" s="4">
        <f t="shared" si="275"/>
        <v>16.18863106413211</v>
      </c>
      <c r="X247" s="4">
        <f t="shared" si="276"/>
        <v>16.123093897014783</v>
      </c>
      <c r="Y247" s="4">
        <f t="shared" si="277"/>
        <v>12.349039009836261</v>
      </c>
      <c r="Z247" s="4">
        <f t="shared" si="278"/>
        <v>48.584447726931302</v>
      </c>
      <c r="AA247" s="4">
        <f t="shared" si="279"/>
        <v>36.484235462663776</v>
      </c>
      <c r="AB247" s="4">
        <f t="shared" si="313"/>
        <v>20.651300135633093</v>
      </c>
      <c r="AC247" s="4">
        <f t="shared" si="314"/>
        <v>14.927544977164885</v>
      </c>
      <c r="AD247" s="4">
        <f t="shared" si="280"/>
        <v>41.86845910171121</v>
      </c>
      <c r="AE247" s="4">
        <f t="shared" si="281"/>
        <v>27.508086578568026</v>
      </c>
      <c r="AF247" s="4">
        <f t="shared" si="282"/>
        <v>18.020019484200162</v>
      </c>
      <c r="AG247" s="4">
        <f t="shared" si="283"/>
        <v>15.649911903376591</v>
      </c>
      <c r="AH247" s="4">
        <f t="shared" si="284"/>
        <v>17.741498024385677</v>
      </c>
      <c r="AI247" s="4">
        <f t="shared" si="285"/>
        <v>15.365290165543371</v>
      </c>
      <c r="AJ247" s="4">
        <f t="shared" si="287"/>
        <v>17.65484922602856</v>
      </c>
      <c r="AK247" s="4">
        <f t="shared" si="288"/>
        <v>15.395823211080199</v>
      </c>
      <c r="AL247" s="4">
        <f t="shared" ref="AL247:AM247" si="333">+T247/T235*100-100</f>
        <v>30.127764739477868</v>
      </c>
      <c r="AM247" s="4">
        <f t="shared" si="333"/>
        <v>102.7083660911396</v>
      </c>
      <c r="AN247" s="4">
        <f t="shared" si="225"/>
        <v>9.2433937051341104</v>
      </c>
      <c r="AO247" s="4">
        <f t="shared" si="226"/>
        <v>11.121491071281667</v>
      </c>
      <c r="AP247" s="4">
        <f t="shared" si="227"/>
        <v>11.058812066770059</v>
      </c>
      <c r="AQ247" s="4">
        <f t="shared" si="228"/>
        <v>7.4493487087186736</v>
      </c>
      <c r="AR247" s="4">
        <f t="shared" si="229"/>
        <v>42.104483288954953</v>
      </c>
      <c r="AS247" s="4">
        <f t="shared" si="230"/>
        <v>30.531977297880417</v>
      </c>
      <c r="AT247" s="4">
        <f t="shared" si="231"/>
        <v>15.389537237598589</v>
      </c>
      <c r="AU247" s="4">
        <f t="shared" si="232"/>
        <v>9.9154026177934895</v>
      </c>
      <c r="AV247" s="4">
        <f t="shared" si="233"/>
        <v>35.681387817244826</v>
      </c>
      <c r="AW247" s="4">
        <f t="shared" si="234"/>
        <v>21.947290147827104</v>
      </c>
      <c r="AX247" s="4">
        <f t="shared" si="258"/>
        <v>12.873010218248027</v>
      </c>
      <c r="AY247" s="4">
        <f t="shared" si="259"/>
        <v>10.606266166197955</v>
      </c>
      <c r="AZ247" s="4">
        <f t="shared" si="260"/>
        <v>12.606635447958752</v>
      </c>
      <c r="BA247" s="4">
        <f t="shared" si="261"/>
        <v>10.3340571590889</v>
      </c>
      <c r="BB247" s="4">
        <f t="shared" si="290"/>
        <v>12.523765518389965</v>
      </c>
      <c r="BC247" s="4">
        <f t="shared" si="291"/>
        <v>10.36325861809506</v>
      </c>
      <c r="BD247" s="4">
        <f t="shared" si="296"/>
        <v>24.452720676623812</v>
      </c>
      <c r="BE247" s="4">
        <f t="shared" si="297"/>
        <v>93.867985932612442</v>
      </c>
      <c r="BF247" s="4">
        <f t="shared" si="235"/>
        <v>2.3045326314881756</v>
      </c>
      <c r="BG247" s="4">
        <f t="shared" si="236"/>
        <v>4.6595915405476811</v>
      </c>
      <c r="BH247" s="4">
        <f t="shared" si="237"/>
        <v>1.8382421724490019</v>
      </c>
      <c r="BI247" s="4">
        <f t="shared" si="268"/>
        <v>6.6490396151978697</v>
      </c>
      <c r="BJ247" s="4">
        <f t="shared" si="238"/>
        <v>2.093311052487119</v>
      </c>
      <c r="BK247" s="4">
        <f t="shared" si="239"/>
        <v>3.0147580911767164</v>
      </c>
      <c r="BL247" s="4">
        <f t="shared" si="240"/>
        <v>3.0332040440516908</v>
      </c>
      <c r="BM247" s="4">
        <f t="shared" si="262"/>
        <v>2.9227885710822412</v>
      </c>
      <c r="BN247" s="4">
        <f t="shared" si="241"/>
        <v>58.816661332518002</v>
      </c>
      <c r="BO247" s="4">
        <f t="shared" si="242"/>
        <v>44.96046157490229</v>
      </c>
      <c r="BP247" s="4">
        <f t="shared" si="243"/>
        <v>26.871071029680564</v>
      </c>
      <c r="BQ247" s="4">
        <f t="shared" si="244"/>
        <v>41.531761908791935</v>
      </c>
      <c r="BR247" s="4">
        <f t="shared" si="245"/>
        <v>11.316243639143845</v>
      </c>
      <c r="BS247" s="4">
        <f t="shared" si="246"/>
        <v>6.9000548840263898</v>
      </c>
      <c r="BT247" s="4">
        <f t="shared" si="247"/>
        <v>2.9960239986575754</v>
      </c>
      <c r="BU247" s="4">
        <f t="shared" si="248"/>
        <v>6.6077216322794019</v>
      </c>
      <c r="BV247" s="4" t="s">
        <v>59</v>
      </c>
      <c r="BW247" s="4" t="s">
        <v>59</v>
      </c>
      <c r="BX247">
        <f t="shared" si="249"/>
        <v>100</v>
      </c>
      <c r="BY247">
        <f t="shared" si="250"/>
        <v>100</v>
      </c>
      <c r="BZ247" t="s">
        <v>59</v>
      </c>
      <c r="CA247" t="s">
        <v>59</v>
      </c>
    </row>
    <row r="248" spans="1:79" x14ac:dyDescent="0.35">
      <c r="A248" s="5">
        <v>42095</v>
      </c>
      <c r="B248" s="18">
        <f>+'[1]Senda Inflación Total'!F732</f>
        <v>4.6399999999999997</v>
      </c>
      <c r="C248" s="4">
        <f>+'[1]Senda Inflación Total'!D732</f>
        <v>84.9</v>
      </c>
      <c r="D248" s="10">
        <f>('[3]Abr-15'!$D$787/1000)</f>
        <v>199783.60810999994</v>
      </c>
      <c r="E248" s="10">
        <f>'[3]Abr-15'!$D$788/1000</f>
        <v>4688.9351599999991</v>
      </c>
      <c r="F248" s="15">
        <f>'[3]Abr-15'!$D$799/1000</f>
        <v>92068.869190000027</v>
      </c>
      <c r="G248" s="15">
        <f>'[3]Abr-15'!$D$800/1000</f>
        <v>4447.7294599999996</v>
      </c>
      <c r="H248" s="10">
        <f>'[3]Abr-15'!$D$813/1000</f>
        <v>38677.561030000012</v>
      </c>
      <c r="I248" s="10">
        <f>'[3]Abr-15'!$D$814/1000</f>
        <v>718.58700999999996</v>
      </c>
      <c r="J248" s="10">
        <f>'[3]Abr-15'!$D$825/1000</f>
        <v>10241.979019999999</v>
      </c>
      <c r="K248" s="10">
        <f>'[3]Abr-15'!$D$826/1000</f>
        <v>655.25740000000019</v>
      </c>
      <c r="L248" s="71">
        <f>+H248+(Titularizaciones!C160/1000)</f>
        <v>42359.258903611364</v>
      </c>
      <c r="M248" s="71">
        <f>+I248+((Titularizaciones!C160/1000)*Titularizaciones!M160)</f>
        <v>897.40124763475001</v>
      </c>
      <c r="N248" s="3">
        <f t="shared" si="251"/>
        <v>340772.01734999998</v>
      </c>
      <c r="O248" s="3">
        <f t="shared" si="252"/>
        <v>10510.509029999999</v>
      </c>
      <c r="P248" s="74">
        <f t="shared" si="253"/>
        <v>344453.71522361133</v>
      </c>
      <c r="Q248" s="74">
        <f t="shared" si="254"/>
        <v>10689.323267634749</v>
      </c>
      <c r="R248" s="74">
        <f t="shared" si="255"/>
        <v>334211.73620361136</v>
      </c>
      <c r="S248" s="74">
        <f t="shared" si="256"/>
        <v>10034.06586763475</v>
      </c>
      <c r="T248" s="3">
        <v>7907.8006557500003</v>
      </c>
      <c r="U248" s="3">
        <v>486.31525298000003</v>
      </c>
      <c r="V248" s="4">
        <f t="shared" si="274"/>
        <v>12.596389682799327</v>
      </c>
      <c r="W248" s="4">
        <f t="shared" si="275"/>
        <v>12.792531921713774</v>
      </c>
      <c r="X248" s="4">
        <f t="shared" si="276"/>
        <v>15.92868395639708</v>
      </c>
      <c r="Y248" s="4">
        <f t="shared" si="277"/>
        <v>16.061509337770019</v>
      </c>
      <c r="Z248" s="4">
        <f t="shared" si="278"/>
        <v>46.982077355074438</v>
      </c>
      <c r="AA248" s="4">
        <f t="shared" si="279"/>
        <v>34.646314781231013</v>
      </c>
      <c r="AB248" s="4">
        <f t="shared" si="313"/>
        <v>20.243882518602675</v>
      </c>
      <c r="AC248" s="4">
        <f t="shared" si="314"/>
        <v>9.7944011838257552</v>
      </c>
      <c r="AD248" s="4">
        <f t="shared" si="280"/>
        <v>40.742467239310599</v>
      </c>
      <c r="AE248" s="4">
        <f t="shared" si="281"/>
        <v>26.44307075086067</v>
      </c>
      <c r="AF248" s="4">
        <f t="shared" si="282"/>
        <v>16.829140498260585</v>
      </c>
      <c r="AG248" s="4">
        <f t="shared" si="283"/>
        <v>15.248843833210458</v>
      </c>
      <c r="AH248" s="4">
        <f t="shared" si="284"/>
        <v>16.579571480930028</v>
      </c>
      <c r="AI248" s="4">
        <f t="shared" si="285"/>
        <v>14.98988119330545</v>
      </c>
      <c r="AJ248" s="4">
        <f t="shared" si="287"/>
        <v>16.470801615798251</v>
      </c>
      <c r="AK248" s="4">
        <f t="shared" si="288"/>
        <v>15.34631936831849</v>
      </c>
      <c r="AL248" s="4">
        <f t="shared" ref="AL248:AM248" si="334">+T248/T236*100-100</f>
        <v>29.048464506826775</v>
      </c>
      <c r="AM248" s="4">
        <f t="shared" si="334"/>
        <v>94.927104584393021</v>
      </c>
      <c r="AN248" s="4">
        <f t="shared" si="225"/>
        <v>7.6035834124611199</v>
      </c>
      <c r="AO248" s="4">
        <f t="shared" si="226"/>
        <v>7.7910282126469497</v>
      </c>
      <c r="AP248" s="4">
        <f t="shared" si="227"/>
        <v>10.788115401755618</v>
      </c>
      <c r="AQ248" s="4">
        <f t="shared" si="228"/>
        <v>10.915050972639534</v>
      </c>
      <c r="AR248" s="4">
        <f t="shared" si="229"/>
        <v>40.464523466240848</v>
      </c>
      <c r="AS248" s="4">
        <f t="shared" si="230"/>
        <v>28.675759538638204</v>
      </c>
      <c r="AT248" s="4">
        <f t="shared" si="231"/>
        <v>14.911967238725794</v>
      </c>
      <c r="AU248" s="4">
        <f t="shared" si="232"/>
        <v>4.9258421099252132</v>
      </c>
      <c r="AV248" s="4">
        <f t="shared" si="233"/>
        <v>34.501593309738723</v>
      </c>
      <c r="AW248" s="4">
        <f t="shared" si="234"/>
        <v>20.836267919400498</v>
      </c>
      <c r="AX248" s="4">
        <f t="shared" si="258"/>
        <v>11.648643442527316</v>
      </c>
      <c r="AY248" s="4">
        <f t="shared" si="259"/>
        <v>10.138421094428949</v>
      </c>
      <c r="AZ248" s="4">
        <f t="shared" si="260"/>
        <v>11.410140941255762</v>
      </c>
      <c r="BA248" s="4">
        <f t="shared" si="261"/>
        <v>9.8909415073637632</v>
      </c>
      <c r="BB248" s="4">
        <f t="shared" si="290"/>
        <v>11.306194204700176</v>
      </c>
      <c r="BC248" s="4">
        <f t="shared" si="291"/>
        <v>10.231574319876245</v>
      </c>
      <c r="BD248" s="4">
        <f t="shared" si="296"/>
        <v>23.326131982823767</v>
      </c>
      <c r="BE248" s="4">
        <f t="shared" si="297"/>
        <v>86.28354795909118</v>
      </c>
      <c r="BF248" s="4">
        <f t="shared" si="235"/>
        <v>2.3470069463448135</v>
      </c>
      <c r="BG248" s="4">
        <f t="shared" si="236"/>
        <v>4.8308722580499399</v>
      </c>
      <c r="BH248" s="4">
        <f t="shared" si="237"/>
        <v>1.8578912187421341</v>
      </c>
      <c r="BI248" s="4">
        <f t="shared" si="268"/>
        <v>6.3977615919779556</v>
      </c>
      <c r="BJ248" s="4">
        <f t="shared" si="238"/>
        <v>2.1185480361608535</v>
      </c>
      <c r="BK248" s="4">
        <f t="shared" si="239"/>
        <v>3.0843228008375081</v>
      </c>
      <c r="BL248" s="4">
        <f t="shared" si="240"/>
        <v>3.103268391428291</v>
      </c>
      <c r="BM248" s="4">
        <f t="shared" si="262"/>
        <v>3.0023080522587362</v>
      </c>
      <c r="BN248" s="4">
        <f t="shared" si="241"/>
        <v>58.626764504788042</v>
      </c>
      <c r="BO248" s="4">
        <f t="shared" si="242"/>
        <v>44.611875092028718</v>
      </c>
      <c r="BP248" s="4">
        <f t="shared" si="243"/>
        <v>27.017731651198922</v>
      </c>
      <c r="BQ248" s="4">
        <f t="shared" si="244"/>
        <v>42.316974823054785</v>
      </c>
      <c r="BR248" s="4">
        <f t="shared" si="245"/>
        <v>11.349981530401037</v>
      </c>
      <c r="BS248" s="4">
        <f t="shared" si="246"/>
        <v>6.8368430867520038</v>
      </c>
      <c r="BT248" s="4">
        <f t="shared" si="247"/>
        <v>3.0055223136119982</v>
      </c>
      <c r="BU248" s="4">
        <f t="shared" si="248"/>
        <v>6.2343069981644854</v>
      </c>
      <c r="BV248" s="4" t="s">
        <v>59</v>
      </c>
      <c r="BW248" s="4" t="s">
        <v>59</v>
      </c>
      <c r="BX248">
        <f t="shared" si="249"/>
        <v>100</v>
      </c>
      <c r="BY248">
        <f t="shared" si="250"/>
        <v>100</v>
      </c>
      <c r="BZ248" t="s">
        <v>59</v>
      </c>
      <c r="CA248" t="s">
        <v>59</v>
      </c>
    </row>
    <row r="249" spans="1:79" x14ac:dyDescent="0.35">
      <c r="A249" s="5">
        <v>42125</v>
      </c>
      <c r="B249" s="18">
        <f>+'[1]Senda Inflación Total'!F733</f>
        <v>4.41</v>
      </c>
      <c r="C249" s="4">
        <f>+'[1]Senda Inflación Total'!D733</f>
        <v>85.12</v>
      </c>
      <c r="D249" s="10">
        <f>('[3]May-15'!$D$787/1000)</f>
        <v>204178.89573999998</v>
      </c>
      <c r="E249" s="10">
        <f>'[3]May-15'!$D$788/1000</f>
        <v>4719.9141800000007</v>
      </c>
      <c r="F249" s="15">
        <f>'[3]May-15'!$D$799/1000</f>
        <v>93004.671400000007</v>
      </c>
      <c r="G249" s="15">
        <f>'[3]May-15'!$D$800/1000</f>
        <v>4566.443409999998</v>
      </c>
      <c r="H249" s="10">
        <f>'[3]May-15'!$D$813/1000</f>
        <v>39515.907750000006</v>
      </c>
      <c r="I249" s="10">
        <f>'[3]May-15'!$D$814/1000</f>
        <v>739.83794000000012</v>
      </c>
      <c r="J249" s="10">
        <f>'[3]May-15'!$D$825/1000</f>
        <v>10271.883380000003</v>
      </c>
      <c r="K249" s="10">
        <f>'[3]May-15'!$D$826/1000</f>
        <v>633.74062000000015</v>
      </c>
      <c r="L249" s="71">
        <f>+H249+(Titularizaciones!C161/1000)</f>
        <v>43119.393587872219</v>
      </c>
      <c r="M249" s="71">
        <f>+I249+((Titularizaciones!C161/1000)*Titularizaciones!M161)</f>
        <v>918.4354789255101</v>
      </c>
      <c r="N249" s="3">
        <f t="shared" si="251"/>
        <v>346971.35827000003</v>
      </c>
      <c r="O249" s="3">
        <f t="shared" si="252"/>
        <v>10659.93615</v>
      </c>
      <c r="P249" s="74">
        <f t="shared" si="253"/>
        <v>350574.84410787222</v>
      </c>
      <c r="Q249" s="74">
        <f t="shared" si="254"/>
        <v>10838.533688925509</v>
      </c>
      <c r="R249" s="74">
        <f t="shared" si="255"/>
        <v>340302.96072787221</v>
      </c>
      <c r="S249" s="74">
        <f t="shared" si="256"/>
        <v>10204.79306892551</v>
      </c>
      <c r="T249" s="3">
        <v>8037.8549999999996</v>
      </c>
      <c r="U249" s="3">
        <v>511.589</v>
      </c>
      <c r="V249" s="4">
        <f t="shared" si="274"/>
        <v>13.272152658686792</v>
      </c>
      <c r="W249" s="4">
        <f t="shared" si="275"/>
        <v>14.985116245951247</v>
      </c>
      <c r="X249" s="4">
        <f t="shared" si="276"/>
        <v>15.005495193549649</v>
      </c>
      <c r="Y249" s="4">
        <f t="shared" si="277"/>
        <v>17.396353841299117</v>
      </c>
      <c r="Z249" s="4">
        <f t="shared" si="278"/>
        <v>47.235795188941864</v>
      </c>
      <c r="AA249" s="4">
        <f t="shared" si="279"/>
        <v>38.587321757333143</v>
      </c>
      <c r="AB249" s="4">
        <f t="shared" si="313"/>
        <v>19.271049243268678</v>
      </c>
      <c r="AC249" s="4">
        <f t="shared" si="314"/>
        <v>5.1274070136602319</v>
      </c>
      <c r="AD249" s="4">
        <f t="shared" si="280"/>
        <v>40.629028698797555</v>
      </c>
      <c r="AE249" s="4">
        <f t="shared" si="281"/>
        <v>24.622637355202912</v>
      </c>
      <c r="AF249" s="4">
        <f t="shared" si="282"/>
        <v>16.992527769136984</v>
      </c>
      <c r="AG249" s="4">
        <f t="shared" si="283"/>
        <v>16.74133655928587</v>
      </c>
      <c r="AH249" s="4">
        <f t="shared" si="284"/>
        <v>16.703089907910012</v>
      </c>
      <c r="AI249" s="4">
        <f t="shared" si="285"/>
        <v>16.11419156843543</v>
      </c>
      <c r="AJ249" s="4">
        <f t="shared" si="287"/>
        <v>16.627295413671561</v>
      </c>
      <c r="AK249" s="4">
        <f t="shared" si="288"/>
        <v>16.872725775361147</v>
      </c>
      <c r="AL249" s="4">
        <f t="shared" ref="AL249:AM249" si="335">+T249/T237*100-100</f>
        <v>27.450383708756704</v>
      </c>
      <c r="AM249" s="4">
        <f t="shared" si="335"/>
        <v>89.847372220893021</v>
      </c>
      <c r="AN249" s="4">
        <f t="shared" si="225"/>
        <v>8.4878389605275402</v>
      </c>
      <c r="AO249" s="4">
        <f t="shared" si="226"/>
        <v>10.128451533331329</v>
      </c>
      <c r="AP249" s="4">
        <f t="shared" si="227"/>
        <v>10.147969728521829</v>
      </c>
      <c r="AQ249" s="4">
        <f t="shared" si="228"/>
        <v>12.437844882002793</v>
      </c>
      <c r="AR249" s="4">
        <f t="shared" si="229"/>
        <v>41.016947791343597</v>
      </c>
      <c r="AS249" s="4">
        <f t="shared" si="230"/>
        <v>32.733762817099091</v>
      </c>
      <c r="AT249" s="4">
        <f t="shared" si="231"/>
        <v>14.233358148902099</v>
      </c>
      <c r="AU249" s="4">
        <f t="shared" si="232"/>
        <v>0.68710565430536974</v>
      </c>
      <c r="AV249" s="4">
        <f t="shared" si="233"/>
        <v>34.689233501386383</v>
      </c>
      <c r="AW249" s="4">
        <f t="shared" si="234"/>
        <v>19.35890944852305</v>
      </c>
      <c r="AX249" s="4">
        <f t="shared" si="258"/>
        <v>12.051075346362381</v>
      </c>
      <c r="AY249" s="4">
        <f t="shared" si="259"/>
        <v>11.810493783436328</v>
      </c>
      <c r="AZ249" s="4">
        <f t="shared" si="260"/>
        <v>11.773862568633291</v>
      </c>
      <c r="BA249" s="4">
        <f t="shared" si="261"/>
        <v>11.209837724772953</v>
      </c>
      <c r="BB249" s="4">
        <f t="shared" si="290"/>
        <v>11.701269431732172</v>
      </c>
      <c r="BC249" s="4">
        <f t="shared" si="291"/>
        <v>11.936333469362268</v>
      </c>
      <c r="BD249" s="4">
        <f t="shared" si="296"/>
        <v>22.067219336037439</v>
      </c>
      <c r="BE249" s="4">
        <f t="shared" si="297"/>
        <v>81.828725429454067</v>
      </c>
      <c r="BF249" s="4">
        <f t="shared" si="235"/>
        <v>2.3116562379739318</v>
      </c>
      <c r="BG249" s="4">
        <f t="shared" si="236"/>
        <v>4.9099075791154263</v>
      </c>
      <c r="BH249" s="4">
        <f t="shared" si="237"/>
        <v>1.8722534344412221</v>
      </c>
      <c r="BI249" s="4">
        <f t="shared" si="268"/>
        <v>6.1696633086190662</v>
      </c>
      <c r="BJ249" s="4">
        <f t="shared" si="238"/>
        <v>2.1299823640929629</v>
      </c>
      <c r="BK249" s="4">
        <f t="shared" si="239"/>
        <v>3.0722812981309078</v>
      </c>
      <c r="BL249" s="4">
        <f t="shared" si="240"/>
        <v>3.0916461551903254</v>
      </c>
      <c r="BM249" s="4">
        <f t="shared" si="262"/>
        <v>2.9987376680762732</v>
      </c>
      <c r="BN249" s="4">
        <f t="shared" si="241"/>
        <v>58.846037539823584</v>
      </c>
      <c r="BO249" s="4">
        <f t="shared" si="242"/>
        <v>44.277133686208813</v>
      </c>
      <c r="BP249" s="4">
        <f t="shared" si="243"/>
        <v>26.804711450455599</v>
      </c>
      <c r="BQ249" s="4">
        <f t="shared" si="244"/>
        <v>42.837436788962364</v>
      </c>
      <c r="BR249" s="4">
        <f t="shared" si="245"/>
        <v>11.388809712428833</v>
      </c>
      <c r="BS249" s="4">
        <f t="shared" si="246"/>
        <v>6.9403599570340786</v>
      </c>
      <c r="BT249" s="4">
        <f t="shared" si="247"/>
        <v>2.9604412972919834</v>
      </c>
      <c r="BU249" s="4">
        <f t="shared" si="248"/>
        <v>5.9450695677947394</v>
      </c>
      <c r="BV249" s="4" t="s">
        <v>59</v>
      </c>
      <c r="BW249" s="4" t="s">
        <v>59</v>
      </c>
      <c r="BX249">
        <f t="shared" si="249"/>
        <v>100</v>
      </c>
      <c r="BY249">
        <f t="shared" si="250"/>
        <v>100</v>
      </c>
      <c r="BZ249" t="s">
        <v>59</v>
      </c>
      <c r="CA249" t="s">
        <v>59</v>
      </c>
    </row>
    <row r="250" spans="1:79" x14ac:dyDescent="0.35">
      <c r="A250" s="5">
        <v>42156</v>
      </c>
      <c r="B250" s="18">
        <f>+'[1]Senda Inflación Total'!F734</f>
        <v>4.42</v>
      </c>
      <c r="C250" s="4">
        <f>+'[1]Senda Inflación Total'!D734</f>
        <v>85.21</v>
      </c>
      <c r="D250" s="10">
        <f>('[3]Jun-15'!$D$789/1000)</f>
        <v>207498.28724000006</v>
      </c>
      <c r="E250" s="10">
        <f>'[3]Jun-15'!$D$790/1000</f>
        <v>4819.2630600000002</v>
      </c>
      <c r="F250" s="15">
        <f>'[3]Jun-15'!$D$801/1000</f>
        <v>94494.038619999992</v>
      </c>
      <c r="G250" s="15">
        <f>'[3]Jun-15'!$D$802/1000</f>
        <v>4630.9685599999984</v>
      </c>
      <c r="H250" s="10">
        <f>'[3]Jun-15'!$D$815/1000</f>
        <v>39651.246559999985</v>
      </c>
      <c r="I250" s="10">
        <f>'[3]Jun-15'!$D$816/1000</f>
        <v>749.74665000000005</v>
      </c>
      <c r="J250" s="10">
        <f>'[3]Jun-15'!$D$827/1000</f>
        <v>10322.699709999997</v>
      </c>
      <c r="K250" s="10">
        <f>'[3]Jun-15'!$D$828/1000</f>
        <v>655.54189000000008</v>
      </c>
      <c r="L250" s="71">
        <f>+H250+(Titularizaciones!C162/1000)</f>
        <v>43536.831873470117</v>
      </c>
      <c r="M250" s="71">
        <f>+I250+((Titularizaciones!C162/1000)*Titularizaciones!M162)</f>
        <v>929.16344774170989</v>
      </c>
      <c r="N250" s="3">
        <f t="shared" si="251"/>
        <v>351966.27213000006</v>
      </c>
      <c r="O250" s="3">
        <f t="shared" si="252"/>
        <v>10855.52016</v>
      </c>
      <c r="P250" s="74">
        <f t="shared" si="253"/>
        <v>355851.85744347016</v>
      </c>
      <c r="Q250" s="74">
        <f t="shared" si="254"/>
        <v>11034.936957741709</v>
      </c>
      <c r="R250" s="74">
        <f t="shared" si="255"/>
        <v>345529.15773347014</v>
      </c>
      <c r="S250" s="74">
        <f t="shared" si="256"/>
        <v>10379.395067741709</v>
      </c>
      <c r="T250" s="3">
        <v>8140.8547720699999</v>
      </c>
      <c r="U250" s="3">
        <v>535.75026286000002</v>
      </c>
      <c r="V250" s="4">
        <f t="shared" si="274"/>
        <v>13.241742464275148</v>
      </c>
      <c r="W250" s="4">
        <f t="shared" si="275"/>
        <v>15.311615945675982</v>
      </c>
      <c r="X250" s="4">
        <f t="shared" si="276"/>
        <v>15.945036245515908</v>
      </c>
      <c r="Y250" s="4">
        <f t="shared" si="277"/>
        <v>17.371278829034679</v>
      </c>
      <c r="Z250" s="4">
        <f t="shared" si="278"/>
        <v>45.431202078049012</v>
      </c>
      <c r="AA250" s="4">
        <f t="shared" si="279"/>
        <v>36.323189242669571</v>
      </c>
      <c r="AB250" s="4">
        <f t="shared" si="313"/>
        <v>19.101603977794994</v>
      </c>
      <c r="AC250" s="4">
        <f t="shared" si="314"/>
        <v>3.9083281823670433</v>
      </c>
      <c r="AD250" s="4">
        <f t="shared" si="280"/>
        <v>40.391088532594495</v>
      </c>
      <c r="AE250" s="4">
        <f t="shared" si="281"/>
        <v>27.392367771332488</v>
      </c>
      <c r="AF250" s="4">
        <f t="shared" si="282"/>
        <v>17.06238953134806</v>
      </c>
      <c r="AG250" s="4">
        <f t="shared" si="283"/>
        <v>16.653608303357231</v>
      </c>
      <c r="AH250" s="4">
        <f t="shared" si="284"/>
        <v>16.898086765107649</v>
      </c>
      <c r="AI250" s="4">
        <f t="shared" si="285"/>
        <v>16.338876877775462</v>
      </c>
      <c r="AJ250" s="4">
        <f t="shared" si="287"/>
        <v>16.833510212839897</v>
      </c>
      <c r="AK250" s="4">
        <f t="shared" si="288"/>
        <v>17.224577652933817</v>
      </c>
      <c r="AL250" s="4">
        <f t="shared" ref="AL250:AM250" si="336">+T250/T238*100-100</f>
        <v>26.371431297247483</v>
      </c>
      <c r="AM250" s="4">
        <f t="shared" si="336"/>
        <v>88.52807835934118</v>
      </c>
      <c r="AN250" s="4">
        <f t="shared" si="225"/>
        <v>8.4483264358122341</v>
      </c>
      <c r="AO250" s="4">
        <f t="shared" si="226"/>
        <v>10.430584127251464</v>
      </c>
      <c r="AP250" s="4">
        <f t="shared" si="227"/>
        <v>11.037192343914867</v>
      </c>
      <c r="AQ250" s="4">
        <f t="shared" si="228"/>
        <v>12.403063425622179</v>
      </c>
      <c r="AR250" s="4">
        <f t="shared" si="229"/>
        <v>39.275236619468501</v>
      </c>
      <c r="AS250" s="4">
        <f t="shared" si="230"/>
        <v>30.552757367046127</v>
      </c>
      <c r="AT250" s="4">
        <f t="shared" si="231"/>
        <v>14.060145544718438</v>
      </c>
      <c r="AU250" s="4">
        <f t="shared" si="232"/>
        <v>-0.49001323274561059</v>
      </c>
      <c r="AV250" s="4">
        <f t="shared" si="233"/>
        <v>34.448466321197543</v>
      </c>
      <c r="AW250" s="4">
        <f t="shared" si="234"/>
        <v>21.999969135541562</v>
      </c>
      <c r="AX250" s="4">
        <f t="shared" si="258"/>
        <v>12.107249120233732</v>
      </c>
      <c r="AY250" s="4">
        <f t="shared" si="259"/>
        <v>11.715771215626518</v>
      </c>
      <c r="AZ250" s="4">
        <f t="shared" si="260"/>
        <v>11.949901134943161</v>
      </c>
      <c r="BA250" s="4">
        <f t="shared" si="261"/>
        <v>11.414362074100225</v>
      </c>
      <c r="BB250" s="4">
        <f t="shared" si="290"/>
        <v>11.888058047155624</v>
      </c>
      <c r="BC250" s="4">
        <f t="shared" si="291"/>
        <v>12.262571971781085</v>
      </c>
      <c r="BD250" s="4">
        <f t="shared" si="296"/>
        <v>21.022247938371464</v>
      </c>
      <c r="BE250" s="4">
        <f t="shared" si="297"/>
        <v>80.547862822583028</v>
      </c>
      <c r="BF250" s="4">
        <f t="shared" si="235"/>
        <v>2.3225555854472502</v>
      </c>
      <c r="BG250" s="4">
        <f t="shared" si="236"/>
        <v>4.9008049900619213</v>
      </c>
      <c r="BH250" s="4">
        <f t="shared" si="237"/>
        <v>1.8908526592360437</v>
      </c>
      <c r="BI250" s="4">
        <f t="shared" si="268"/>
        <v>6.350488810257179</v>
      </c>
      <c r="BJ250" s="4">
        <f t="shared" si="238"/>
        <v>2.1342008771839711</v>
      </c>
      <c r="BK250" s="4">
        <f t="shared" si="239"/>
        <v>3.084250117008505</v>
      </c>
      <c r="BL250" s="4">
        <f t="shared" si="240"/>
        <v>3.10099181075504</v>
      </c>
      <c r="BM250" s="4">
        <f t="shared" si="262"/>
        <v>3.0039129362703547</v>
      </c>
      <c r="BN250" s="4">
        <f t="shared" si="241"/>
        <v>58.954025902618248</v>
      </c>
      <c r="BO250" s="4">
        <f t="shared" si="242"/>
        <v>44.39458440469609</v>
      </c>
      <c r="BP250" s="4">
        <f t="shared" si="243"/>
        <v>26.847469801054764</v>
      </c>
      <c r="BQ250" s="4">
        <f t="shared" si="244"/>
        <v>42.660033713207149</v>
      </c>
      <c r="BR250" s="4">
        <f t="shared" si="245"/>
        <v>11.265638130620269</v>
      </c>
      <c r="BS250" s="4">
        <f t="shared" si="246"/>
        <v>6.90659350219474</v>
      </c>
      <c r="BT250" s="4">
        <f t="shared" si="247"/>
        <v>2.9328661657067157</v>
      </c>
      <c r="BU250" s="4">
        <f t="shared" si="248"/>
        <v>6.0387883799020097</v>
      </c>
      <c r="BV250" s="4" t="s">
        <v>59</v>
      </c>
      <c r="BW250" s="4" t="s">
        <v>59</v>
      </c>
      <c r="BX250">
        <f t="shared" si="249"/>
        <v>100</v>
      </c>
      <c r="BY250">
        <f t="shared" si="250"/>
        <v>100</v>
      </c>
      <c r="BZ250" t="s">
        <v>59</v>
      </c>
      <c r="CA250" t="s">
        <v>59</v>
      </c>
    </row>
    <row r="251" spans="1:79" x14ac:dyDescent="0.35">
      <c r="A251" s="5">
        <v>42186</v>
      </c>
      <c r="B251" s="18">
        <f>+'[1]Senda Inflación Total'!F735</f>
        <v>4.46</v>
      </c>
      <c r="C251" s="4">
        <f>+'[1]Senda Inflación Total'!D735</f>
        <v>85.37</v>
      </c>
      <c r="D251" s="10">
        <f>('[3]Jul-15'!$D$789/1000)</f>
        <v>211187.95746000003</v>
      </c>
      <c r="E251" s="10">
        <f>'[3]Jul-15'!$D$790/1000</f>
        <v>4903.1140500000001</v>
      </c>
      <c r="F251" s="15">
        <f>'[3]Jul-15'!$D$801/1000</f>
        <v>95315.421030000027</v>
      </c>
      <c r="G251" s="15">
        <f>'[3]Jul-15'!$D$802/1000</f>
        <v>4450.1012399999991</v>
      </c>
      <c r="H251" s="10">
        <f>'[3]Jul-15'!$D$815/1000</f>
        <v>40431.458210000012</v>
      </c>
      <c r="I251" s="10">
        <f>'[3]Jul-15'!$D$816/1000</f>
        <v>768.07634000000007</v>
      </c>
      <c r="J251" s="10">
        <f>'[3]Jul-15'!$D$827/1000</f>
        <v>10388.746760000002</v>
      </c>
      <c r="K251" s="10">
        <f>'[3]Jul-15'!$D$828/1000</f>
        <v>660.9110300000001</v>
      </c>
      <c r="L251" s="71">
        <f>+H251+(Titularizaciones!C163/1000)</f>
        <v>44224.954566197222</v>
      </c>
      <c r="M251" s="71">
        <f>+I251+((Titularizaciones!C163/1000)*Titularizaciones!M163)</f>
        <v>945.84455440515012</v>
      </c>
      <c r="N251" s="3">
        <f t="shared" si="251"/>
        <v>357323.58346000005</v>
      </c>
      <c r="O251" s="3">
        <f t="shared" si="252"/>
        <v>10782.202659999999</v>
      </c>
      <c r="P251" s="74">
        <f t="shared" si="253"/>
        <v>361117.07981619728</v>
      </c>
      <c r="Q251" s="74">
        <f t="shared" si="254"/>
        <v>10959.97087440515</v>
      </c>
      <c r="R251" s="74">
        <f t="shared" si="255"/>
        <v>350728.33305619727</v>
      </c>
      <c r="S251" s="74">
        <f t="shared" si="256"/>
        <v>10299.05984440515</v>
      </c>
      <c r="T251" s="3">
        <v>8435.5989561799997</v>
      </c>
      <c r="U251" s="3">
        <v>554.59967127000004</v>
      </c>
      <c r="V251" s="4">
        <f t="shared" si="274"/>
        <v>15.128624237710596</v>
      </c>
      <c r="W251" s="4">
        <f t="shared" si="275"/>
        <v>16.720088729961375</v>
      </c>
      <c r="X251" s="4">
        <f t="shared" si="276"/>
        <v>15.658120229520534</v>
      </c>
      <c r="Y251" s="4">
        <f t="shared" si="277"/>
        <v>18.537352456917674</v>
      </c>
      <c r="Z251" s="4">
        <f t="shared" si="278"/>
        <v>46.022384982620991</v>
      </c>
      <c r="AA251" s="4">
        <f t="shared" si="279"/>
        <v>38.600295994099952</v>
      </c>
      <c r="AB251" s="4">
        <f t="shared" si="313"/>
        <v>18.689656551745259</v>
      </c>
      <c r="AC251" s="4">
        <f t="shared" si="314"/>
        <v>4.9979992884911155</v>
      </c>
      <c r="AD251" s="4">
        <f t="shared" si="280"/>
        <v>41.180379850282634</v>
      </c>
      <c r="AE251" s="4">
        <f t="shared" si="281"/>
        <v>29.46825573198376</v>
      </c>
      <c r="AF251" s="4">
        <f t="shared" si="282"/>
        <v>18.20583774446898</v>
      </c>
      <c r="AG251" s="4">
        <f t="shared" si="283"/>
        <v>17.986059459516412</v>
      </c>
      <c r="AH251" s="4">
        <f t="shared" si="284"/>
        <v>18.040704197829854</v>
      </c>
      <c r="AI251" s="4">
        <f t="shared" si="285"/>
        <v>17.660209191872994</v>
      </c>
      <c r="AJ251" s="4">
        <f t="shared" si="287"/>
        <v>18.021590104190622</v>
      </c>
      <c r="AK251" s="4">
        <f t="shared" si="288"/>
        <v>18.577860127604453</v>
      </c>
      <c r="AL251" s="4">
        <f t="shared" ref="AL251:AM251" si="337">+T251/T239*100-100</f>
        <v>28.113017214424787</v>
      </c>
      <c r="AM251" s="4">
        <f t="shared" si="337"/>
        <v>82.713920057062268</v>
      </c>
      <c r="AN251" s="4">
        <f t="shared" si="225"/>
        <v>10.213119124746896</v>
      </c>
      <c r="AO251" s="4">
        <f t="shared" si="226"/>
        <v>11.736634817117931</v>
      </c>
      <c r="AP251" s="4">
        <f t="shared" si="227"/>
        <v>10.720007878154831</v>
      </c>
      <c r="AQ251" s="4">
        <f t="shared" si="228"/>
        <v>13.476309072293404</v>
      </c>
      <c r="AR251" s="4">
        <f t="shared" si="229"/>
        <v>39.787847006146848</v>
      </c>
      <c r="AS251" s="4">
        <f t="shared" si="230"/>
        <v>32.682649812464064</v>
      </c>
      <c r="AT251" s="4">
        <f t="shared" si="231"/>
        <v>13.622110426713817</v>
      </c>
      <c r="AU251" s="4">
        <f t="shared" si="232"/>
        <v>0.51502899530071033</v>
      </c>
      <c r="AV251" s="4">
        <f t="shared" si="233"/>
        <v>35.152575005057116</v>
      </c>
      <c r="AW251" s="4">
        <f t="shared" si="234"/>
        <v>23.940509029277976</v>
      </c>
      <c r="AX251" s="4">
        <f t="shared" si="258"/>
        <v>13.158948635333132</v>
      </c>
      <c r="AY251" s="4">
        <f t="shared" si="259"/>
        <v>12.948553953203529</v>
      </c>
      <c r="AZ251" s="4">
        <f t="shared" si="260"/>
        <v>13.000865592408445</v>
      </c>
      <c r="BA251" s="4">
        <f t="shared" si="261"/>
        <v>12.636616113223241</v>
      </c>
      <c r="BB251" s="4">
        <f t="shared" si="290"/>
        <v>12.982567589690433</v>
      </c>
      <c r="BC251" s="4">
        <f t="shared" si="291"/>
        <v>13.515087236841339</v>
      </c>
      <c r="BD251" s="4">
        <f t="shared" si="296"/>
        <v>22.643133462018767</v>
      </c>
      <c r="BE251" s="4">
        <f t="shared" si="297"/>
        <v>74.912808785240543</v>
      </c>
      <c r="BF251" s="4">
        <f t="shared" si="235"/>
        <v>2.3216825944863224</v>
      </c>
      <c r="BG251" s="4">
        <f t="shared" si="236"/>
        <v>4.6688155934382882</v>
      </c>
      <c r="BH251" s="4">
        <f t="shared" si="237"/>
        <v>1.8996998228721564</v>
      </c>
      <c r="BI251" s="4">
        <f t="shared" si="268"/>
        <v>6.3617974840306912</v>
      </c>
      <c r="BJ251" s="4">
        <f t="shared" si="238"/>
        <v>2.1387123258416962</v>
      </c>
      <c r="BK251" s="4">
        <f t="shared" si="239"/>
        <v>3.0174897933113876</v>
      </c>
      <c r="BL251" s="4">
        <f t="shared" si="240"/>
        <v>3.0350186925480225</v>
      </c>
      <c r="BM251" s="4">
        <f t="shared" si="262"/>
        <v>2.9364778587063651</v>
      </c>
      <c r="BN251" s="4">
        <f t="shared" si="241"/>
        <v>59.102720121366161</v>
      </c>
      <c r="BO251" s="4">
        <f t="shared" si="242"/>
        <v>45.474141087976925</v>
      </c>
      <c r="BP251" s="4">
        <f t="shared" si="243"/>
        <v>26.674819531095949</v>
      </c>
      <c r="BQ251" s="4">
        <f t="shared" si="244"/>
        <v>41.272654394719005</v>
      </c>
      <c r="BR251" s="4">
        <f t="shared" si="245"/>
        <v>11.315082485879648</v>
      </c>
      <c r="BS251" s="4">
        <f t="shared" si="246"/>
        <v>7.123556885546428</v>
      </c>
      <c r="BT251" s="4">
        <f t="shared" si="247"/>
        <v>2.9073778616582557</v>
      </c>
      <c r="BU251" s="4">
        <f t="shared" si="248"/>
        <v>6.1296476317576483</v>
      </c>
      <c r="BV251" s="4" t="s">
        <v>59</v>
      </c>
      <c r="BW251" s="4" t="s">
        <v>59</v>
      </c>
      <c r="BX251">
        <f t="shared" si="249"/>
        <v>100</v>
      </c>
      <c r="BY251">
        <f t="shared" si="250"/>
        <v>100</v>
      </c>
      <c r="BZ251" t="s">
        <v>59</v>
      </c>
      <c r="CA251" t="s">
        <v>59</v>
      </c>
    </row>
    <row r="252" spans="1:79" x14ac:dyDescent="0.35">
      <c r="A252" s="5">
        <v>42217</v>
      </c>
      <c r="B252" s="18">
        <f>+'[1]Senda Inflación Total'!F736</f>
        <v>4.74</v>
      </c>
      <c r="C252" s="4">
        <f>+'[1]Senda Inflación Total'!D736</f>
        <v>85.78</v>
      </c>
      <c r="D252" s="10">
        <f>('[3]Ago-15'!$D$789/1000)</f>
        <v>217992.17157999999</v>
      </c>
      <c r="E252" s="10">
        <f>'[3]Ago-15'!$D$790/1000</f>
        <v>5101.7450400000007</v>
      </c>
      <c r="F252" s="15">
        <f>'[3]Ago-15'!$D$801/1000</f>
        <v>96204.391909999991</v>
      </c>
      <c r="G252" s="15">
        <f>'[3]Ago-15'!$D$802/1000</f>
        <v>4521.26181</v>
      </c>
      <c r="H252" s="10">
        <f>'[3]Ago-15'!$D$815/1000</f>
        <v>41015.67267</v>
      </c>
      <c r="I252" s="10">
        <f>'[3]Ago-15'!$D$816/1000</f>
        <v>795.50233000000014</v>
      </c>
      <c r="J252" s="10">
        <f>'[3]Ago-15'!$D$827/1000</f>
        <v>10376.180710000001</v>
      </c>
      <c r="K252" s="10">
        <f>'[3]Ago-15'!$D$828/1000</f>
        <v>660.29229000000009</v>
      </c>
      <c r="L252" s="71">
        <f>+H252+(Titularizaciones!C164/1000)</f>
        <v>44724.788826636082</v>
      </c>
      <c r="M252" s="71">
        <f>+I252+((Titularizaciones!C164/1000)*Titularizaciones!M164)</f>
        <v>975.29264806569006</v>
      </c>
      <c r="N252" s="3">
        <f t="shared" si="251"/>
        <v>365588.41686999996</v>
      </c>
      <c r="O252" s="3">
        <f t="shared" si="252"/>
        <v>11078.80147</v>
      </c>
      <c r="P252" s="74">
        <f t="shared" si="253"/>
        <v>369297.53302663611</v>
      </c>
      <c r="Q252" s="74">
        <f t="shared" si="254"/>
        <v>11258.591788065691</v>
      </c>
      <c r="R252" s="74">
        <f t="shared" si="255"/>
        <v>358921.35231663607</v>
      </c>
      <c r="S252" s="74">
        <f t="shared" si="256"/>
        <v>10598.299498065691</v>
      </c>
      <c r="T252" s="3">
        <v>8730.3431402900005</v>
      </c>
      <c r="U252" s="3">
        <v>573.44907967999995</v>
      </c>
      <c r="V252" s="4">
        <f t="shared" si="274"/>
        <v>18.042664348306374</v>
      </c>
      <c r="W252" s="4">
        <f t="shared" si="275"/>
        <v>15.081442235172872</v>
      </c>
      <c r="X252" s="4">
        <f t="shared" si="276"/>
        <v>15.458995387709521</v>
      </c>
      <c r="Y252" s="4">
        <f t="shared" si="277"/>
        <v>15.451029087759153</v>
      </c>
      <c r="Z252" s="4">
        <f t="shared" si="278"/>
        <v>46.00391813269863</v>
      </c>
      <c r="AA252" s="4">
        <f t="shared" si="279"/>
        <v>39.111496164853179</v>
      </c>
      <c r="AB252" s="4">
        <f t="shared" si="313"/>
        <v>17.571628831118844</v>
      </c>
      <c r="AC252" s="4">
        <f t="shared" si="314"/>
        <v>2.7408475554487666</v>
      </c>
      <c r="AD252" s="4">
        <f t="shared" si="280"/>
        <v>41.303678015945877</v>
      </c>
      <c r="AE252" s="4">
        <f t="shared" si="281"/>
        <v>29.508135167916208</v>
      </c>
      <c r="AF252" s="4">
        <f t="shared" si="282"/>
        <v>19.899110107797952</v>
      </c>
      <c r="AG252" s="4">
        <f t="shared" si="283"/>
        <v>15.840321634790811</v>
      </c>
      <c r="AH252" s="4">
        <f t="shared" si="284"/>
        <v>19.718046276480464</v>
      </c>
      <c r="AI252" s="4">
        <f t="shared" si="285"/>
        <v>15.53097316508665</v>
      </c>
      <c r="AJ252" s="4">
        <f t="shared" si="287"/>
        <v>19.78126398905296</v>
      </c>
      <c r="AK252" s="4">
        <f t="shared" si="288"/>
        <v>16.434022768260775</v>
      </c>
      <c r="AL252" s="4">
        <f t="shared" ref="AL252:AM252" si="338">+T252/T240*100-100</f>
        <v>29.827134284405446</v>
      </c>
      <c r="AM252" s="4">
        <f t="shared" si="338"/>
        <v>82.218503395837473</v>
      </c>
      <c r="AN252" s="4">
        <f t="shared" si="225"/>
        <v>12.700653378180604</v>
      </c>
      <c r="AO252" s="4">
        <f t="shared" si="226"/>
        <v>9.8734411258094781</v>
      </c>
      <c r="AP252" s="4">
        <f t="shared" si="227"/>
        <v>10.233908141788731</v>
      </c>
      <c r="AQ252" s="4">
        <f t="shared" si="228"/>
        <v>10.226302356080907</v>
      </c>
      <c r="AR252" s="4">
        <f t="shared" si="229"/>
        <v>39.396522945100855</v>
      </c>
      <c r="AS252" s="4">
        <f t="shared" si="230"/>
        <v>32.816016960906211</v>
      </c>
      <c r="AT252" s="4">
        <f t="shared" si="231"/>
        <v>12.250934534197853</v>
      </c>
      <c r="AU252" s="4">
        <f t="shared" si="232"/>
        <v>-1.9086809667283262</v>
      </c>
      <c r="AV252" s="4">
        <f t="shared" si="233"/>
        <v>34.908991804416502</v>
      </c>
      <c r="AW252" s="4">
        <f t="shared" si="234"/>
        <v>23.647255268203367</v>
      </c>
      <c r="AX252" s="4">
        <f t="shared" si="258"/>
        <v>14.473085839028002</v>
      </c>
      <c r="AY252" s="4">
        <f t="shared" si="259"/>
        <v>10.597977501232393</v>
      </c>
      <c r="AZ252" s="4">
        <f t="shared" si="260"/>
        <v>14.300216036357114</v>
      </c>
      <c r="BA252" s="4">
        <f t="shared" si="261"/>
        <v>10.302628570829327</v>
      </c>
      <c r="BB252" s="4">
        <f t="shared" si="290"/>
        <v>14.360572836598195</v>
      </c>
      <c r="BC252" s="4">
        <f t="shared" si="291"/>
        <v>11.164810739221664</v>
      </c>
      <c r="BD252" s="4">
        <f t="shared" si="296"/>
        <v>23.951818106172837</v>
      </c>
      <c r="BE252" s="4">
        <f t="shared" si="297"/>
        <v>73.972220160241989</v>
      </c>
      <c r="BF252" s="4">
        <f t="shared" si="235"/>
        <v>2.3403340601741442</v>
      </c>
      <c r="BG252" s="4">
        <f t="shared" si="236"/>
        <v>4.6996417941393753</v>
      </c>
      <c r="BH252" s="4">
        <f t="shared" si="237"/>
        <v>1.9395081884926699</v>
      </c>
      <c r="BI252" s="4">
        <f t="shared" si="268"/>
        <v>6.3635388439567775</v>
      </c>
      <c r="BJ252" s="4">
        <f t="shared" si="238"/>
        <v>2.1806534444380641</v>
      </c>
      <c r="BK252" s="4">
        <f t="shared" si="239"/>
        <v>3.0304027586135271</v>
      </c>
      <c r="BL252" s="4">
        <f t="shared" si="240"/>
        <v>3.0486506898094139</v>
      </c>
      <c r="BM252" s="4">
        <f t="shared" si="262"/>
        <v>2.9528194490686084</v>
      </c>
      <c r="BN252" s="4">
        <f t="shared" si="241"/>
        <v>59.627756657705078</v>
      </c>
      <c r="BO252" s="4">
        <f t="shared" si="242"/>
        <v>46.049611537988874</v>
      </c>
      <c r="BP252" s="4">
        <f t="shared" si="243"/>
        <v>26.31494529658729</v>
      </c>
      <c r="BQ252" s="4">
        <f t="shared" si="244"/>
        <v>40.810026447743539</v>
      </c>
      <c r="BR252" s="4">
        <f t="shared" si="245"/>
        <v>11.219084297352017</v>
      </c>
      <c r="BS252" s="4">
        <f t="shared" si="246"/>
        <v>7.1804006250506456</v>
      </c>
      <c r="BT252" s="4">
        <f t="shared" si="247"/>
        <v>2.8382137483556216</v>
      </c>
      <c r="BU252" s="4">
        <f t="shared" si="248"/>
        <v>5.9599613892169518</v>
      </c>
      <c r="BV252" s="4" t="s">
        <v>59</v>
      </c>
      <c r="BW252" s="4" t="s">
        <v>59</v>
      </c>
      <c r="BX252">
        <f t="shared" si="249"/>
        <v>100</v>
      </c>
      <c r="BY252">
        <f t="shared" si="250"/>
        <v>100</v>
      </c>
      <c r="BZ252" t="s">
        <v>59</v>
      </c>
      <c r="CA252" t="s">
        <v>59</v>
      </c>
    </row>
    <row r="253" spans="1:79" x14ac:dyDescent="0.35">
      <c r="A253" s="5">
        <v>42248</v>
      </c>
      <c r="B253" s="18">
        <f>+'[1]Senda Inflación Total'!F737</f>
        <v>5.35</v>
      </c>
      <c r="C253" s="4">
        <f>+'[1]Senda Inflación Total'!D737</f>
        <v>86.39</v>
      </c>
      <c r="D253" s="10">
        <f>('[3]Sep-15'!$D$789/1000)</f>
        <v>218154.99013000002</v>
      </c>
      <c r="E253" s="10">
        <f>'[3]Sep-15'!$D$790/1000</f>
        <v>5132.9745899999998</v>
      </c>
      <c r="F253" s="15">
        <f>'[3]Sep-15'!$D$801/1000</f>
        <v>97218.095619999993</v>
      </c>
      <c r="G253" s="15">
        <f>'[3]Sep-15'!$D$802/1000</f>
        <v>4469.97541</v>
      </c>
      <c r="H253" s="10">
        <f>'[3]Sep-15'!$D$815/1000</f>
        <v>41751.190660000007</v>
      </c>
      <c r="I253" s="10">
        <f>'[3]Sep-15'!$D$816/1000</f>
        <v>808.03650999999991</v>
      </c>
      <c r="J253" s="10">
        <f>'[3]Sep-15'!$D$827/1000</f>
        <v>10447.31136</v>
      </c>
      <c r="K253" s="10">
        <f>'[3]Sep-15'!$D$828/1000</f>
        <v>663.45712000000003</v>
      </c>
      <c r="L253" s="71">
        <f>+H253+(Titularizaciones!C165/1000)</f>
        <v>45391.532126748905</v>
      </c>
      <c r="M253" s="71">
        <f>+I253+((Titularizaciones!C165/1000)*Titularizaciones!M165)</f>
        <v>988.0297001345798</v>
      </c>
      <c r="N253" s="3">
        <f t="shared" si="251"/>
        <v>367571.58777000004</v>
      </c>
      <c r="O253" s="3">
        <f t="shared" si="252"/>
        <v>11074.443630000002</v>
      </c>
      <c r="P253" s="74">
        <f t="shared" si="253"/>
        <v>371211.92923674895</v>
      </c>
      <c r="Q253" s="74">
        <f t="shared" si="254"/>
        <v>11254.436820134579</v>
      </c>
      <c r="R253" s="74">
        <f t="shared" si="255"/>
        <v>360764.6178767489</v>
      </c>
      <c r="S253" s="74">
        <f t="shared" si="256"/>
        <v>10590.97970013458</v>
      </c>
      <c r="T253" s="3">
        <v>8643.2583263800007</v>
      </c>
      <c r="U253" s="3">
        <v>590.61964085</v>
      </c>
      <c r="V253" s="4">
        <f t="shared" si="274"/>
        <v>17.266282887404898</v>
      </c>
      <c r="W253" s="4">
        <f t="shared" si="275"/>
        <v>15.837306151723013</v>
      </c>
      <c r="X253" s="4">
        <f t="shared" si="276"/>
        <v>15.042765332702416</v>
      </c>
      <c r="Y253" s="4">
        <f t="shared" si="277"/>
        <v>14.207916512705296</v>
      </c>
      <c r="Z253" s="4">
        <f t="shared" si="278"/>
        <v>48.853891060628428</v>
      </c>
      <c r="AA253" s="4">
        <f t="shared" si="279"/>
        <v>38.049672128049991</v>
      </c>
      <c r="AB253" s="4">
        <f t="shared" si="313"/>
        <v>17.176046859806874</v>
      </c>
      <c r="AC253" s="4">
        <f t="shared" si="314"/>
        <v>2.6013988868999434</v>
      </c>
      <c r="AD253" s="4">
        <f t="shared" si="280"/>
        <v>41.819253328974781</v>
      </c>
      <c r="AE253" s="4">
        <f t="shared" si="281"/>
        <v>29.443165037544105</v>
      </c>
      <c r="AF253" s="4">
        <f t="shared" si="282"/>
        <v>19.533821707098184</v>
      </c>
      <c r="AG253" s="4">
        <f t="shared" si="283"/>
        <v>15.63529649938377</v>
      </c>
      <c r="AH253" s="4">
        <f t="shared" si="284"/>
        <v>19.183535262618307</v>
      </c>
      <c r="AI253" s="4">
        <f t="shared" si="285"/>
        <v>15.37079554403995</v>
      </c>
      <c r="AJ253" s="4">
        <f t="shared" si="287"/>
        <v>19.242695047577385</v>
      </c>
      <c r="AK253" s="4">
        <f t="shared" si="288"/>
        <v>16.277339581416285</v>
      </c>
      <c r="AL253" s="4">
        <f t="shared" ref="AL253:AM253" si="339">+T253/T241*100-100</f>
        <v>25.823801665870988</v>
      </c>
      <c r="AM253" s="4">
        <f t="shared" si="339"/>
        <v>75.27866204037494</v>
      </c>
      <c r="AN253" s="4">
        <f t="shared" si="225"/>
        <v>11.311137054964291</v>
      </c>
      <c r="AO253" s="4">
        <f t="shared" si="226"/>
        <v>9.9547281933773064</v>
      </c>
      <c r="AP253" s="4">
        <f t="shared" si="227"/>
        <v>9.2005366233530026</v>
      </c>
      <c r="AQ253" s="4">
        <f t="shared" si="228"/>
        <v>8.4080840177553711</v>
      </c>
      <c r="AR253" s="4">
        <f t="shared" si="229"/>
        <v>41.294628439134726</v>
      </c>
      <c r="AS253" s="4">
        <f t="shared" si="230"/>
        <v>31.039081279591841</v>
      </c>
      <c r="AT253" s="4">
        <f t="shared" si="231"/>
        <v>11.225483492934842</v>
      </c>
      <c r="AU253" s="4">
        <f t="shared" si="232"/>
        <v>-2.6090186170859653</v>
      </c>
      <c r="AV253" s="4">
        <f t="shared" si="233"/>
        <v>34.617231446582593</v>
      </c>
      <c r="AW253" s="4">
        <f t="shared" si="234"/>
        <v>22.869639333216981</v>
      </c>
      <c r="AX253" s="4">
        <f t="shared" si="258"/>
        <v>13.463523215090817</v>
      </c>
      <c r="AY253" s="4">
        <f t="shared" si="259"/>
        <v>9.7629772182095564</v>
      </c>
      <c r="AZ253" s="4">
        <f t="shared" si="260"/>
        <v>13.131025403529478</v>
      </c>
      <c r="BA253" s="4">
        <f t="shared" si="261"/>
        <v>9.5119084423729703</v>
      </c>
      <c r="BB253" s="4">
        <f t="shared" si="290"/>
        <v>13.187180870979944</v>
      </c>
      <c r="BC253" s="4">
        <f t="shared" si="291"/>
        <v>10.372415359673724</v>
      </c>
      <c r="BD253" s="4">
        <f t="shared" si="296"/>
        <v>19.434078467841459</v>
      </c>
      <c r="BE253" s="4">
        <f t="shared" si="297"/>
        <v>66.377467527645877</v>
      </c>
      <c r="BF253" s="4">
        <f t="shared" si="235"/>
        <v>2.3529026711427625</v>
      </c>
      <c r="BG253" s="4">
        <f t="shared" si="236"/>
        <v>4.5978841505720913</v>
      </c>
      <c r="BH253" s="4">
        <f t="shared" si="237"/>
        <v>1.935361596224235</v>
      </c>
      <c r="BI253" s="4">
        <f t="shared" si="268"/>
        <v>6.3505058587628813</v>
      </c>
      <c r="BJ253" s="4">
        <f t="shared" si="238"/>
        <v>2.176682860969879</v>
      </c>
      <c r="BK253" s="4">
        <f t="shared" si="239"/>
        <v>3.0128671525421589</v>
      </c>
      <c r="BL253" s="4">
        <f t="shared" si="240"/>
        <v>3.0318090378385452</v>
      </c>
      <c r="BM253" s="4">
        <f t="shared" si="262"/>
        <v>2.9357035516584018</v>
      </c>
      <c r="BN253" s="4">
        <f t="shared" si="241"/>
        <v>59.350340828439052</v>
      </c>
      <c r="BO253" s="4">
        <f t="shared" si="242"/>
        <v>46.349728812516418</v>
      </c>
      <c r="BP253" s="4">
        <f t="shared" si="243"/>
        <v>26.44875144180951</v>
      </c>
      <c r="BQ253" s="4">
        <f t="shared" si="244"/>
        <v>40.362979480893344</v>
      </c>
      <c r="BR253" s="4">
        <f t="shared" si="245"/>
        <v>11.358655578712714</v>
      </c>
      <c r="BS253" s="4">
        <f t="shared" si="246"/>
        <v>7.296407268813736</v>
      </c>
      <c r="BT253" s="4">
        <f t="shared" si="247"/>
        <v>2.8422521510387191</v>
      </c>
      <c r="BU253" s="4">
        <f t="shared" si="248"/>
        <v>5.9908844377764909</v>
      </c>
      <c r="BV253" s="4" t="s">
        <v>59</v>
      </c>
      <c r="BW253" s="4" t="s">
        <v>59</v>
      </c>
      <c r="BX253">
        <f t="shared" si="249"/>
        <v>100</v>
      </c>
      <c r="BY253">
        <f t="shared" si="250"/>
        <v>100</v>
      </c>
      <c r="BZ253" t="s">
        <v>59</v>
      </c>
      <c r="CA253" t="s">
        <v>59</v>
      </c>
    </row>
    <row r="254" spans="1:79" x14ac:dyDescent="0.35">
      <c r="A254" s="5">
        <v>42278</v>
      </c>
      <c r="B254" s="18">
        <f>+'[1]Senda Inflación Total'!F738</f>
        <v>5.89</v>
      </c>
      <c r="C254" s="4">
        <f>+'[1]Senda Inflación Total'!D738</f>
        <v>86.98</v>
      </c>
      <c r="D254" s="10">
        <f>('[3]Oct-15'!$D$789/1000)</f>
        <v>219392.06671000001</v>
      </c>
      <c r="E254" s="10">
        <f>'[3]Oct-15'!$D$790/1000</f>
        <v>4994.7102999999997</v>
      </c>
      <c r="F254" s="15">
        <f>'[3]Oct-15'!$D$801/1000</f>
        <v>98170.020329999999</v>
      </c>
      <c r="G254" s="15">
        <f>'[3]Oct-15'!$D$802/1000</f>
        <v>4519.2984500000011</v>
      </c>
      <c r="H254" s="10">
        <f>'[3]Oct-15'!$D$815/1000</f>
        <v>42022.115760000015</v>
      </c>
      <c r="I254" s="10">
        <f>'[3]Oct-15'!$D$816/1000</f>
        <v>827.11873000000003</v>
      </c>
      <c r="J254" s="10">
        <f>'[3]Oct-15'!$D$827/1000</f>
        <v>10516.37003</v>
      </c>
      <c r="K254" s="10">
        <f>'[3]Oct-15'!$D$828/1000</f>
        <v>673.58226000000002</v>
      </c>
      <c r="L254" s="71">
        <f>+H254+(Titularizaciones!C166/1000)</f>
        <v>45996.030239651249</v>
      </c>
      <c r="M254" s="71">
        <f>+I254+((Titularizaciones!C166/1000)*Titularizaciones!M166)</f>
        <v>1007.3461349603202</v>
      </c>
      <c r="N254" s="3">
        <f t="shared" si="251"/>
        <v>370100.57283000002</v>
      </c>
      <c r="O254" s="3">
        <f t="shared" si="252"/>
        <v>11014.70974</v>
      </c>
      <c r="P254" s="74">
        <f t="shared" si="253"/>
        <v>374074.48730965122</v>
      </c>
      <c r="Q254" s="74">
        <f t="shared" si="254"/>
        <v>11194.93714496032</v>
      </c>
      <c r="R254" s="74">
        <f t="shared" si="255"/>
        <v>363558.11727965128</v>
      </c>
      <c r="S254" s="74">
        <f t="shared" si="256"/>
        <v>10521.354884960321</v>
      </c>
      <c r="T254" s="3">
        <v>8800.2134052199999</v>
      </c>
      <c r="U254" s="3">
        <v>611.40793151000003</v>
      </c>
      <c r="V254" s="4">
        <f t="shared" si="274"/>
        <v>16.864083236000397</v>
      </c>
      <c r="W254" s="4">
        <f t="shared" si="275"/>
        <v>13.658938847956819</v>
      </c>
      <c r="X254" s="4">
        <f t="shared" si="276"/>
        <v>14.58319938693937</v>
      </c>
      <c r="Y254" s="4">
        <f t="shared" si="277"/>
        <v>15.516045803598914</v>
      </c>
      <c r="Z254" s="4">
        <f t="shared" si="278"/>
        <v>47.208431844822343</v>
      </c>
      <c r="AA254" s="4">
        <f t="shared" si="279"/>
        <v>37.205067830038615</v>
      </c>
      <c r="AB254" s="4">
        <f t="shared" si="313"/>
        <v>16.925197627679239</v>
      </c>
      <c r="AC254" s="4">
        <f t="shared" si="314"/>
        <v>1.3579173685805586</v>
      </c>
      <c r="AD254" s="4">
        <f t="shared" si="280"/>
        <v>41.919306691581426</v>
      </c>
      <c r="AE254" s="4">
        <f t="shared" si="281"/>
        <v>29.18611910304557</v>
      </c>
      <c r="AF254" s="4">
        <f t="shared" si="282"/>
        <v>19.023099535017622</v>
      </c>
      <c r="AG254" s="4">
        <f t="shared" si="283"/>
        <v>15.046549002910808</v>
      </c>
      <c r="AH254" s="4">
        <f t="shared" si="284"/>
        <v>18.824528534342051</v>
      </c>
      <c r="AI254" s="4">
        <f t="shared" si="285"/>
        <v>14.807355839168835</v>
      </c>
      <c r="AJ254" s="4">
        <f t="shared" si="287"/>
        <v>18.88038773911849</v>
      </c>
      <c r="AK254" s="4">
        <f t="shared" si="288"/>
        <v>15.7910050976745</v>
      </c>
      <c r="AL254" s="4">
        <f t="shared" ref="AL254:AM254" si="340">+T254/T242*100-100</f>
        <v>25.302635978676477</v>
      </c>
      <c r="AM254" s="4">
        <f t="shared" si="340"/>
        <v>68.466019220525538</v>
      </c>
      <c r="AN254" s="4">
        <f t="shared" si="225"/>
        <v>10.363663458306178</v>
      </c>
      <c r="AO254" s="4">
        <f t="shared" si="226"/>
        <v>7.336801254090858</v>
      </c>
      <c r="AP254" s="4">
        <f t="shared" si="227"/>
        <v>8.2096509462077307</v>
      </c>
      <c r="AQ254" s="4">
        <f t="shared" si="228"/>
        <v>9.0906089371979562</v>
      </c>
      <c r="AR254" s="4">
        <f t="shared" si="229"/>
        <v>39.020145287394826</v>
      </c>
      <c r="AS254" s="4">
        <f t="shared" si="230"/>
        <v>29.573205996825578</v>
      </c>
      <c r="AT254" s="4">
        <f t="shared" si="231"/>
        <v>10.421378437698792</v>
      </c>
      <c r="AU254" s="4">
        <f t="shared" si="232"/>
        <v>-4.2799911525351177</v>
      </c>
      <c r="AV254" s="4">
        <f t="shared" si="233"/>
        <v>34.025221164964989</v>
      </c>
      <c r="AW254" s="4">
        <f t="shared" si="234"/>
        <v>22.000301353334194</v>
      </c>
      <c r="AX254" s="4">
        <f t="shared" si="258"/>
        <v>12.402587151777908</v>
      </c>
      <c r="AY254" s="4">
        <f t="shared" si="259"/>
        <v>8.6472273141097418</v>
      </c>
      <c r="AZ254" s="4">
        <f t="shared" si="260"/>
        <v>12.21506141688738</v>
      </c>
      <c r="BA254" s="4">
        <f t="shared" si="261"/>
        <v>8.4213389736224684</v>
      </c>
      <c r="BB254" s="4">
        <f t="shared" si="290"/>
        <v>12.267813522635279</v>
      </c>
      <c r="BC254" s="4">
        <f t="shared" si="291"/>
        <v>9.3502739613509362</v>
      </c>
      <c r="BD254" s="4">
        <f t="shared" si="296"/>
        <v>18.332832164204831</v>
      </c>
      <c r="BE254" s="4">
        <f t="shared" si="297"/>
        <v>59.09530571397255</v>
      </c>
      <c r="BF254" s="4">
        <f t="shared" si="235"/>
        <v>2.2766139062822996</v>
      </c>
      <c r="BG254" s="4">
        <f t="shared" si="236"/>
        <v>4.6035423389017458</v>
      </c>
      <c r="BH254" s="4">
        <f t="shared" si="237"/>
        <v>1.9682938734544093</v>
      </c>
      <c r="BI254" s="4">
        <f t="shared" si="268"/>
        <v>6.4050832946965066</v>
      </c>
      <c r="BJ254" s="4">
        <f t="shared" si="238"/>
        <v>2.1900719034051104</v>
      </c>
      <c r="BK254" s="4">
        <f t="shared" si="239"/>
        <v>2.9761396086948064</v>
      </c>
      <c r="BL254" s="4">
        <f t="shared" si="240"/>
        <v>2.9927026634386267</v>
      </c>
      <c r="BM254" s="4">
        <f t="shared" si="262"/>
        <v>2.8939953159860892</v>
      </c>
      <c r="BN254" s="4">
        <f t="shared" si="241"/>
        <v>59.279040027526349</v>
      </c>
      <c r="BO254" s="4">
        <f t="shared" si="242"/>
        <v>45.345818618003811</v>
      </c>
      <c r="BP254" s="4">
        <f t="shared" si="243"/>
        <v>26.525227880447748</v>
      </c>
      <c r="BQ254" s="4">
        <f t="shared" si="244"/>
        <v>41.029664482107371</v>
      </c>
      <c r="BR254" s="4">
        <f t="shared" si="245"/>
        <v>11.354242291135881</v>
      </c>
      <c r="BS254" s="4">
        <f t="shared" si="246"/>
        <v>7.509219484888578</v>
      </c>
      <c r="BT254" s="4">
        <f t="shared" si="247"/>
        <v>2.8414898008900225</v>
      </c>
      <c r="BU254" s="4">
        <f t="shared" si="248"/>
        <v>6.115297415000243</v>
      </c>
      <c r="BV254" s="4" t="s">
        <v>59</v>
      </c>
      <c r="BW254" s="4" t="s">
        <v>59</v>
      </c>
      <c r="BX254">
        <f t="shared" si="249"/>
        <v>100</v>
      </c>
      <c r="BY254">
        <f t="shared" si="250"/>
        <v>100</v>
      </c>
      <c r="BZ254" t="s">
        <v>59</v>
      </c>
      <c r="CA254" t="s">
        <v>59</v>
      </c>
    </row>
    <row r="255" spans="1:79" x14ac:dyDescent="0.35">
      <c r="A255" s="5">
        <v>42309</v>
      </c>
      <c r="B255" s="18">
        <f>+'[1]Senda Inflación Total'!F739</f>
        <v>6.39</v>
      </c>
      <c r="C255" s="4">
        <f>+'[1]Senda Inflación Total'!D739</f>
        <v>87.51</v>
      </c>
      <c r="D255" s="10">
        <f>('[3]Nov-15'!$D$789/1000)</f>
        <v>223065.23434000005</v>
      </c>
      <c r="E255" s="10">
        <f>'[3]Nov-15'!$D$790/1000</f>
        <v>5208.8152399999999</v>
      </c>
      <c r="F255" s="15">
        <f>'[3]Nov-15'!$D$801/1000</f>
        <v>99363.307170000015</v>
      </c>
      <c r="G255" s="15">
        <f>'[3]Nov-15'!$D$802/1000</f>
        <v>4688.0961900000002</v>
      </c>
      <c r="H255" s="10">
        <f>'[3]Nov-15'!$D$815/1000</f>
        <v>42774.103190000002</v>
      </c>
      <c r="I255" s="10">
        <f>'[3]Nov-15'!$D$816/1000</f>
        <v>861.36992999999995</v>
      </c>
      <c r="J255" s="10">
        <f>'[3]Nov-15'!$D$827/1000</f>
        <v>10567.476149999999</v>
      </c>
      <c r="K255" s="10">
        <f>'[3]Nov-15'!$D$828/1000</f>
        <v>696.24125000000004</v>
      </c>
      <c r="L255" s="71">
        <f>+H255+(Titularizaciones!C167/1000)</f>
        <v>46653.794599982044</v>
      </c>
      <c r="M255" s="71">
        <f>+I255+((Titularizaciones!C167/1000)*Titularizaciones!M167)</f>
        <v>1042.7640214272799</v>
      </c>
      <c r="N255" s="3">
        <f t="shared" si="251"/>
        <v>375770.12085000006</v>
      </c>
      <c r="O255" s="3">
        <f t="shared" si="252"/>
        <v>11454.52261</v>
      </c>
      <c r="P255" s="74">
        <f t="shared" si="253"/>
        <v>379649.81225998211</v>
      </c>
      <c r="Q255" s="74">
        <f t="shared" si="254"/>
        <v>11635.916701427279</v>
      </c>
      <c r="R255" s="74">
        <f t="shared" si="255"/>
        <v>369082.3361099821</v>
      </c>
      <c r="S255" s="74">
        <f t="shared" si="256"/>
        <v>10939.67545142728</v>
      </c>
      <c r="T255" s="3">
        <v>9083.1075733300004</v>
      </c>
      <c r="U255" s="3">
        <v>630.87295645999995</v>
      </c>
      <c r="V255" s="4">
        <f t="shared" si="274"/>
        <v>15.822709943510162</v>
      </c>
      <c r="W255" s="4">
        <f t="shared" si="275"/>
        <v>16.583899494999812</v>
      </c>
      <c r="X255" s="4">
        <f t="shared" si="276"/>
        <v>13.932855943373099</v>
      </c>
      <c r="Y255" s="4">
        <f t="shared" si="277"/>
        <v>14.230587218866788</v>
      </c>
      <c r="Z255" s="4">
        <f t="shared" si="278"/>
        <v>47.604304188961862</v>
      </c>
      <c r="AA255" s="4">
        <f t="shared" si="279"/>
        <v>37.785943807477963</v>
      </c>
      <c r="AB255" s="4">
        <f t="shared" si="313"/>
        <v>16.817674482074679</v>
      </c>
      <c r="AC255" s="4">
        <f t="shared" si="314"/>
        <v>1.5876499848334049</v>
      </c>
      <c r="AD255" s="4">
        <f t="shared" si="280"/>
        <v>42.385216736197179</v>
      </c>
      <c r="AE255" s="4">
        <f t="shared" si="281"/>
        <v>29.627310144532601</v>
      </c>
      <c r="AF255" s="4">
        <f t="shared" si="282"/>
        <v>18.23022334794841</v>
      </c>
      <c r="AG255" s="4">
        <f t="shared" si="283"/>
        <v>15.907801471324021</v>
      </c>
      <c r="AH255" s="4">
        <f t="shared" si="284"/>
        <v>18.044385368405784</v>
      </c>
      <c r="AI255" s="4">
        <f t="shared" si="285"/>
        <v>15.645349296431561</v>
      </c>
      <c r="AJ255" s="4">
        <f t="shared" si="287"/>
        <v>18.079887760016362</v>
      </c>
      <c r="AK255" s="4">
        <f t="shared" si="288"/>
        <v>16.67288897152612</v>
      </c>
      <c r="AL255" s="4">
        <f t="shared" ref="AL255:AM255" si="341">+T255/T243*100-100</f>
        <v>27.304201256847804</v>
      </c>
      <c r="AM255" s="4">
        <f t="shared" si="341"/>
        <v>66.115197080156747</v>
      </c>
      <c r="AN255" s="4">
        <f t="shared" si="225"/>
        <v>8.8661621801956443</v>
      </c>
      <c r="AO255" s="4">
        <f t="shared" si="226"/>
        <v>9.581633137512739</v>
      </c>
      <c r="AP255" s="4">
        <f t="shared" si="227"/>
        <v>7.0898166588712286</v>
      </c>
      <c r="AQ255" s="4">
        <f t="shared" si="228"/>
        <v>7.3696655878059829</v>
      </c>
      <c r="AR255" s="4">
        <f t="shared" si="229"/>
        <v>38.738889170938876</v>
      </c>
      <c r="AS255" s="4">
        <f t="shared" si="230"/>
        <v>29.510239503222039</v>
      </c>
      <c r="AT255" s="4">
        <f t="shared" si="231"/>
        <v>9.8013671229200838</v>
      </c>
      <c r="AU255" s="4">
        <f t="shared" si="232"/>
        <v>-4.5139110961242608</v>
      </c>
      <c r="AV255" s="4">
        <f t="shared" si="233"/>
        <v>33.833270736156749</v>
      </c>
      <c r="AW255" s="4">
        <f t="shared" si="234"/>
        <v>21.841629988281412</v>
      </c>
      <c r="AX255" s="4">
        <f t="shared" si="258"/>
        <v>11.129075428093245</v>
      </c>
      <c r="AY255" s="4">
        <f t="shared" si="259"/>
        <v>8.9461429376106878</v>
      </c>
      <c r="AZ255" s="4">
        <f t="shared" si="260"/>
        <v>10.954399255950548</v>
      </c>
      <c r="BA255" s="4">
        <f t="shared" si="261"/>
        <v>8.6994541746701231</v>
      </c>
      <c r="BB255" s="4">
        <f t="shared" si="290"/>
        <v>10.987769301641464</v>
      </c>
      <c r="BC255" s="4">
        <f t="shared" si="291"/>
        <v>9.6652777249047119</v>
      </c>
      <c r="BD255" s="4">
        <f t="shared" si="296"/>
        <v>19.658051750021428</v>
      </c>
      <c r="BE255" s="4">
        <f t="shared" si="297"/>
        <v>56.137980148657505</v>
      </c>
      <c r="BF255" s="4">
        <f t="shared" si="235"/>
        <v>2.3351084965847391</v>
      </c>
      <c r="BG255" s="4">
        <f t="shared" si="236"/>
        <v>4.7181362250545549</v>
      </c>
      <c r="BH255" s="4">
        <f t="shared" si="237"/>
        <v>2.013765025473115</v>
      </c>
      <c r="BI255" s="4">
        <f t="shared" si="268"/>
        <v>6.5885291825333345</v>
      </c>
      <c r="BJ255" s="4">
        <f t="shared" si="238"/>
        <v>2.2351108422543642</v>
      </c>
      <c r="BK255" s="4">
        <f t="shared" si="239"/>
        <v>3.0482792469208633</v>
      </c>
      <c r="BL255" s="4">
        <f t="shared" si="240"/>
        <v>3.0649077980997572</v>
      </c>
      <c r="BM255" s="4">
        <f t="shared" si="262"/>
        <v>2.9640203231420394</v>
      </c>
      <c r="BN255" s="4">
        <f t="shared" si="241"/>
        <v>59.362153072581101</v>
      </c>
      <c r="BO255" s="4">
        <f t="shared" si="242"/>
        <v>45.473874532777231</v>
      </c>
      <c r="BP255" s="4">
        <f t="shared" si="243"/>
        <v>26.442577963686436</v>
      </c>
      <c r="BQ255" s="4">
        <f t="shared" si="244"/>
        <v>40.927905506137897</v>
      </c>
      <c r="BR255" s="4">
        <f t="shared" si="245"/>
        <v>11.383050651617554</v>
      </c>
      <c r="BS255" s="4">
        <f t="shared" si="246"/>
        <v>7.5199112117340343</v>
      </c>
      <c r="BT255" s="4">
        <f t="shared" si="247"/>
        <v>2.812218312114902</v>
      </c>
      <c r="BU255" s="4">
        <f t="shared" si="248"/>
        <v>6.078308749350839</v>
      </c>
      <c r="BV255" s="4" t="s">
        <v>59</v>
      </c>
      <c r="BW255" s="4" t="s">
        <v>59</v>
      </c>
      <c r="BX255">
        <f t="shared" si="249"/>
        <v>100</v>
      </c>
      <c r="BY255">
        <f t="shared" si="250"/>
        <v>100</v>
      </c>
      <c r="BZ255" t="s">
        <v>59</v>
      </c>
      <c r="CA255" t="s">
        <v>59</v>
      </c>
    </row>
    <row r="256" spans="1:79" x14ac:dyDescent="0.35">
      <c r="A256" s="5">
        <v>42339</v>
      </c>
      <c r="B256" s="18">
        <f>+'[1]Senda Inflación Total'!F740</f>
        <v>6.77</v>
      </c>
      <c r="C256" s="4">
        <f>+'[1]Senda Inflación Total'!D740</f>
        <v>88.05</v>
      </c>
      <c r="D256" s="10">
        <f>('[3]Dic-15'!$D$789/1000)</f>
        <v>222921.17732000005</v>
      </c>
      <c r="E256" s="10">
        <f>'[3]Dic-15'!$D$790/1000</f>
        <v>4799.2716899999996</v>
      </c>
      <c r="F256" s="15">
        <f>'[3]Dic-15'!$D$801/1000</f>
        <v>100152.92215999999</v>
      </c>
      <c r="G256" s="15">
        <f>'[3]Dic-15'!$D$802/1000</f>
        <v>4465.6280299999989</v>
      </c>
      <c r="H256" s="10">
        <f>'[3]Dic-15'!$D$815/1000</f>
        <v>43484.735809999998</v>
      </c>
      <c r="I256" s="10">
        <f>'[3]Dic-15'!$D$816/1000</f>
        <v>849.43436000000008</v>
      </c>
      <c r="J256" s="10">
        <f>'[3]Dic-15'!$D$827/1000</f>
        <v>10554.071960000003</v>
      </c>
      <c r="K256" s="10">
        <f>'[3]Dic-15'!$D$828/1000</f>
        <v>682.9219099999998</v>
      </c>
      <c r="L256" s="71">
        <f>+H256+(Titularizaciones!C168/1000)</f>
        <v>47283.317879502021</v>
      </c>
      <c r="M256" s="71">
        <f>+I256+((Titularizaciones!C168/1000)*Titularizaciones!M168)</f>
        <v>1027.6804875690502</v>
      </c>
      <c r="N256" s="3">
        <f t="shared" si="251"/>
        <v>377112.90725000005</v>
      </c>
      <c r="O256" s="3">
        <f t="shared" si="252"/>
        <v>10797.255989999996</v>
      </c>
      <c r="P256" s="74">
        <f t="shared" si="253"/>
        <v>380911.48931950203</v>
      </c>
      <c r="Q256" s="74">
        <f t="shared" si="254"/>
        <v>10975.502117569049</v>
      </c>
      <c r="R256" s="74">
        <f t="shared" si="255"/>
        <v>370357.41735950205</v>
      </c>
      <c r="S256" s="74">
        <f t="shared" si="256"/>
        <v>10292.580207569048</v>
      </c>
      <c r="T256" s="3">
        <v>9287.4762360399982</v>
      </c>
      <c r="U256" s="3">
        <v>650.17867169999988</v>
      </c>
      <c r="V256" s="4">
        <f t="shared" si="274"/>
        <v>13.301296892979209</v>
      </c>
      <c r="W256" s="4">
        <f t="shared" si="275"/>
        <v>10.150978766291914</v>
      </c>
      <c r="X256" s="4">
        <f t="shared" si="276"/>
        <v>13.925499597829443</v>
      </c>
      <c r="Y256" s="4">
        <f t="shared" si="277"/>
        <v>16.074319266768725</v>
      </c>
      <c r="Z256" s="4">
        <f t="shared" si="278"/>
        <v>49.705442982734127</v>
      </c>
      <c r="AA256" s="4">
        <f t="shared" si="279"/>
        <v>36.052337316321143</v>
      </c>
      <c r="AB256" s="4">
        <f t="shared" si="313"/>
        <v>16.817786278152667</v>
      </c>
      <c r="AC256" s="4">
        <f t="shared" si="314"/>
        <v>1.1275425878931884</v>
      </c>
      <c r="AD256" s="4">
        <f t="shared" si="280"/>
        <v>42.88100627092183</v>
      </c>
      <c r="AE256" s="4">
        <f t="shared" si="281"/>
        <v>27.584952486921239</v>
      </c>
      <c r="AF256" s="4">
        <f t="shared" si="282"/>
        <v>16.846130095888</v>
      </c>
      <c r="AG256" s="4">
        <f t="shared" si="283"/>
        <v>13.609165252032398</v>
      </c>
      <c r="AH256" s="4">
        <f t="shared" si="284"/>
        <v>16.561869790788663</v>
      </c>
      <c r="AI256" s="4">
        <f t="shared" si="285"/>
        <v>13.324711271263951</v>
      </c>
      <c r="AJ256" s="4">
        <f t="shared" si="287"/>
        <v>16.554593371914322</v>
      </c>
      <c r="AK256" s="4">
        <f t="shared" si="288"/>
        <v>14.238930795788619</v>
      </c>
      <c r="AL256" s="4">
        <f t="shared" ref="AL256:AM256" si="342">+T256/T244*100-100</f>
        <v>27.685218001674315</v>
      </c>
      <c r="AM256" s="4">
        <f t="shared" si="342"/>
        <v>55.748185221105558</v>
      </c>
      <c r="AN256" s="4">
        <f t="shared" si="225"/>
        <v>6.1171648337353162</v>
      </c>
      <c r="AO256" s="4">
        <f t="shared" si="226"/>
        <v>3.1665999496973853</v>
      </c>
      <c r="AP256" s="4">
        <f t="shared" si="227"/>
        <v>6.7017885153408656</v>
      </c>
      <c r="AQ256" s="4">
        <f t="shared" si="228"/>
        <v>8.7143572789816375</v>
      </c>
      <c r="AR256" s="4">
        <f t="shared" si="229"/>
        <v>40.213021431801167</v>
      </c>
      <c r="AS256" s="4">
        <f t="shared" si="230"/>
        <v>27.42562266209714</v>
      </c>
      <c r="AT256" s="4">
        <f t="shared" si="231"/>
        <v>9.4106830365764438</v>
      </c>
      <c r="AU256" s="4">
        <f t="shared" si="232"/>
        <v>-5.2846842859481313</v>
      </c>
      <c r="AV256" s="4">
        <f t="shared" si="233"/>
        <v>33.821303990748163</v>
      </c>
      <c r="AW256" s="4">
        <f t="shared" si="234"/>
        <v>19.49513204731781</v>
      </c>
      <c r="AX256" s="4">
        <f t="shared" si="258"/>
        <v>9.4372296486728402</v>
      </c>
      <c r="AY256" s="4">
        <f t="shared" si="259"/>
        <v>6.4055120839490343</v>
      </c>
      <c r="AZ256" s="4">
        <f t="shared" si="260"/>
        <v>9.1709935288832583</v>
      </c>
      <c r="BA256" s="4">
        <f t="shared" si="261"/>
        <v>6.1390945689462768</v>
      </c>
      <c r="BB256" s="4">
        <f t="shared" si="290"/>
        <v>9.1641784882591679</v>
      </c>
      <c r="BC256" s="4">
        <f t="shared" si="291"/>
        <v>6.9953458797308343</v>
      </c>
      <c r="BD256" s="4">
        <f t="shared" si="296"/>
        <v>19.589039994075392</v>
      </c>
      <c r="BE256" s="4">
        <f t="shared" si="297"/>
        <v>45.872609554280729</v>
      </c>
      <c r="BF256" s="4">
        <f t="shared" si="235"/>
        <v>2.1529007462178957</v>
      </c>
      <c r="BG256" s="4">
        <f t="shared" si="236"/>
        <v>4.4588095221684139</v>
      </c>
      <c r="BH256" s="4">
        <f t="shared" si="237"/>
        <v>1.9534081193719921</v>
      </c>
      <c r="BI256" s="4">
        <f t="shared" si="268"/>
        <v>6.4706959796017882</v>
      </c>
      <c r="BJ256" s="4">
        <f t="shared" si="238"/>
        <v>2.1734525698641045</v>
      </c>
      <c r="BK256" s="4">
        <f t="shared" si="239"/>
        <v>2.863136154298255</v>
      </c>
      <c r="BL256" s="4">
        <f t="shared" si="240"/>
        <v>2.8813785945855224</v>
      </c>
      <c r="BM256" s="4">
        <f t="shared" si="262"/>
        <v>2.7790938496523072</v>
      </c>
      <c r="BN256" s="4">
        <f t="shared" si="241"/>
        <v>59.112582209290053</v>
      </c>
      <c r="BO256" s="4">
        <f t="shared" si="242"/>
        <v>44.448994211537638</v>
      </c>
      <c r="BP256" s="4">
        <f t="shared" si="243"/>
        <v>26.557808082025009</v>
      </c>
      <c r="BQ256" s="4">
        <f t="shared" si="244"/>
        <v>41.358915951755634</v>
      </c>
      <c r="BR256" s="4">
        <f t="shared" si="245"/>
        <v>11.530959289381361</v>
      </c>
      <c r="BS256" s="4">
        <f t="shared" si="246"/>
        <v>7.8671318044761893</v>
      </c>
      <c r="BT256" s="4">
        <f t="shared" si="247"/>
        <v>2.7986504193035682</v>
      </c>
      <c r="BU256" s="4">
        <f t="shared" si="248"/>
        <v>6.3249580322305583</v>
      </c>
      <c r="BV256" s="4" t="s">
        <v>59</v>
      </c>
      <c r="BW256" s="4" t="s">
        <v>59</v>
      </c>
      <c r="BX256">
        <f t="shared" si="249"/>
        <v>100</v>
      </c>
      <c r="BY256">
        <f t="shared" si="250"/>
        <v>100</v>
      </c>
      <c r="BZ256" t="s">
        <v>59</v>
      </c>
      <c r="CA256" t="s">
        <v>59</v>
      </c>
    </row>
    <row r="257" spans="1:79" x14ac:dyDescent="0.35">
      <c r="A257" s="5">
        <v>42370</v>
      </c>
      <c r="B257" s="18">
        <f>+'[1]Senda Inflación Total'!F741</f>
        <v>7.45</v>
      </c>
      <c r="C257" s="4">
        <f>+'[1]Senda Inflación Total'!D741</f>
        <v>89.19</v>
      </c>
      <c r="D257" s="11">
        <f>('[3]Ene-16'!$B$789/1000)</f>
        <v>224584.34975999995</v>
      </c>
      <c r="E257" s="11">
        <f>'[3]Ene-16'!$B$790/1000</f>
        <v>5189.0719600000011</v>
      </c>
      <c r="F257" s="11">
        <f>('[3]Ene-16'!$B$801/1000)</f>
        <v>100276.95819999999</v>
      </c>
      <c r="G257" s="11">
        <f>'[3]Ene-16'!$B$802/1000</f>
        <v>4626.585509999999</v>
      </c>
      <c r="H257" s="11">
        <f>'[3]Ene-16'!$B$815/1000</f>
        <v>43850.579750000004</v>
      </c>
      <c r="I257" s="11">
        <f>'[3]Ene-16'!$B$816/1000</f>
        <v>886.66930999999954</v>
      </c>
      <c r="J257" s="10">
        <f>'[3]Ene-16'!$D$827/1000</f>
        <v>10531.064059999999</v>
      </c>
      <c r="K257" s="10">
        <f>'[3]Ene-16'!$D$828/1000</f>
        <v>718.49416000000019</v>
      </c>
      <c r="L257" s="71">
        <f>+H257+(Titularizaciones!C169/1000)</f>
        <v>47578.658697522333</v>
      </c>
      <c r="M257" s="71">
        <f>+I257+((Titularizaciones!C169/1000)*Titularizaciones!M169)</f>
        <v>1071.1555622345036</v>
      </c>
      <c r="N257" s="3">
        <f t="shared" si="251"/>
        <v>379242.95176999993</v>
      </c>
      <c r="O257" s="3">
        <f t="shared" si="252"/>
        <v>11420.82094</v>
      </c>
      <c r="P257" s="74">
        <f t="shared" si="253"/>
        <v>382971.03071752226</v>
      </c>
      <c r="Q257" s="74">
        <f t="shared" si="254"/>
        <v>11605.307192234504</v>
      </c>
      <c r="R257" s="74">
        <f t="shared" si="255"/>
        <v>372439.96665752225</v>
      </c>
      <c r="S257" s="74">
        <f t="shared" si="256"/>
        <v>10886.813032234504</v>
      </c>
      <c r="T257" s="3">
        <v>9389.5460249500011</v>
      </c>
      <c r="U257" s="3">
        <v>659.20112893999999</v>
      </c>
      <c r="V257" s="4">
        <f t="shared" si="274"/>
        <v>15.772317922731702</v>
      </c>
      <c r="W257" s="4">
        <f t="shared" si="275"/>
        <v>16.34027562384594</v>
      </c>
      <c r="X257" s="4">
        <f t="shared" si="276"/>
        <v>13.800995321326525</v>
      </c>
      <c r="Y257" s="4">
        <f t="shared" si="277"/>
        <v>15.429341962170611</v>
      </c>
      <c r="Z257" s="4">
        <f t="shared" si="278"/>
        <v>20.047084800830845</v>
      </c>
      <c r="AA257" s="4">
        <f t="shared" si="279"/>
        <v>12.81662176790563</v>
      </c>
      <c r="AB257" s="4">
        <f t="shared" si="313"/>
        <v>16.868457106210656</v>
      </c>
      <c r="AC257" s="4">
        <f t="shared" si="314"/>
        <v>4.6274604508625572</v>
      </c>
      <c r="AD257" s="4">
        <f t="shared" si="280"/>
        <v>17.509825284874552</v>
      </c>
      <c r="AE257" s="4">
        <f t="shared" si="281"/>
        <v>10.28809315492083</v>
      </c>
      <c r="AF257" s="4">
        <f t="shared" si="282"/>
        <v>15.748877977218868</v>
      </c>
      <c r="AG257" s="4">
        <f t="shared" si="283"/>
        <v>14.885308251932571</v>
      </c>
      <c r="AH257" s="4">
        <f t="shared" si="284"/>
        <v>15.490422344952236</v>
      </c>
      <c r="AI257" s="4">
        <f t="shared" si="285"/>
        <v>14.604939788549757</v>
      </c>
      <c r="AJ257" s="4">
        <f t="shared" si="287"/>
        <v>15.45192949796656</v>
      </c>
      <c r="AK257" s="4">
        <f t="shared" si="288"/>
        <v>15.330783087620105</v>
      </c>
      <c r="AL257" s="4">
        <f t="shared" ref="AL257:AM257" si="343">+T257/T245*100-100</f>
        <v>23.426635049504952</v>
      </c>
      <c r="AM257" s="4">
        <f t="shared" si="343"/>
        <v>51.04630351518594</v>
      </c>
      <c r="AN257" s="4">
        <f t="shared" si="225"/>
        <v>7.7452935530309048</v>
      </c>
      <c r="AO257" s="4">
        <f t="shared" si="226"/>
        <v>8.2738721487630897</v>
      </c>
      <c r="AP257" s="4">
        <f t="shared" si="227"/>
        <v>5.9106517648455252</v>
      </c>
      <c r="AQ257" s="4">
        <f t="shared" si="228"/>
        <v>7.4260976846632047</v>
      </c>
      <c r="AR257" s="4">
        <f t="shared" si="229"/>
        <v>11.723671289744857</v>
      </c>
      <c r="AS257" s="4">
        <f t="shared" si="230"/>
        <v>4.9945293326250777</v>
      </c>
      <c r="AT257" s="4">
        <f t="shared" si="231"/>
        <v>8.7654323929368587</v>
      </c>
      <c r="AU257" s="4">
        <f t="shared" si="232"/>
        <v>-2.6268399712772919</v>
      </c>
      <c r="AV257" s="4">
        <f t="shared" si="233"/>
        <v>9.3623315820144768</v>
      </c>
      <c r="AW257" s="4">
        <f t="shared" si="234"/>
        <v>2.6413151744260972</v>
      </c>
      <c r="AX257" s="4">
        <f t="shared" si="258"/>
        <v>7.7234788061599602</v>
      </c>
      <c r="AY257" s="4">
        <f t="shared" si="259"/>
        <v>6.9197843200861513</v>
      </c>
      <c r="AZ257" s="4">
        <f t="shared" si="260"/>
        <v>7.4829430851114438</v>
      </c>
      <c r="BA257" s="4">
        <f t="shared" si="261"/>
        <v>6.6588550847368424</v>
      </c>
      <c r="BB257" s="4">
        <f t="shared" si="290"/>
        <v>7.447119123282036</v>
      </c>
      <c r="BC257" s="4">
        <f t="shared" si="291"/>
        <v>7.334372347715302</v>
      </c>
      <c r="BD257" s="4">
        <f t="shared" si="296"/>
        <v>14.868901860870125</v>
      </c>
      <c r="BE257" s="4">
        <f t="shared" si="297"/>
        <v>40.573572373369871</v>
      </c>
      <c r="BF257" s="4">
        <f t="shared" si="235"/>
        <v>2.3105225121631388</v>
      </c>
      <c r="BG257" s="4">
        <f t="shared" si="236"/>
        <v>4.6138071926477719</v>
      </c>
      <c r="BH257" s="4">
        <f t="shared" si="237"/>
        <v>2.0220241443900164</v>
      </c>
      <c r="BI257" s="4">
        <f t="shared" si="268"/>
        <v>6.8226169350640173</v>
      </c>
      <c r="BJ257" s="4">
        <f t="shared" si="238"/>
        <v>2.2513361905477258</v>
      </c>
      <c r="BK257" s="4">
        <f t="shared" si="239"/>
        <v>3.0114787596438717</v>
      </c>
      <c r="BL257" s="4">
        <f t="shared" si="240"/>
        <v>3.0303355244628225</v>
      </c>
      <c r="BM257" s="4">
        <f t="shared" si="262"/>
        <v>2.9231054684970181</v>
      </c>
      <c r="BN257" s="4">
        <f t="shared" si="241"/>
        <v>59.219122916278742</v>
      </c>
      <c r="BO257" s="4">
        <f t="shared" si="242"/>
        <v>45.435192332154728</v>
      </c>
      <c r="BP257" s="4">
        <f t="shared" si="243"/>
        <v>26.441350520026308</v>
      </c>
      <c r="BQ257" s="4">
        <f t="shared" si="244"/>
        <v>40.510095853056946</v>
      </c>
      <c r="BR257" s="4">
        <f t="shared" si="245"/>
        <v>11.562661756887215</v>
      </c>
      <c r="BS257" s="4">
        <f t="shared" si="246"/>
        <v>7.763621500224656</v>
      </c>
      <c r="BT257" s="4">
        <f t="shared" si="247"/>
        <v>2.7768648068077453</v>
      </c>
      <c r="BU257" s="4">
        <f t="shared" si="248"/>
        <v>6.2910903145636761</v>
      </c>
      <c r="BV257" s="4" t="s">
        <v>59</v>
      </c>
      <c r="BW257" s="4" t="s">
        <v>59</v>
      </c>
      <c r="BX257">
        <f t="shared" si="249"/>
        <v>100</v>
      </c>
      <c r="BY257">
        <f t="shared" si="250"/>
        <v>100</v>
      </c>
      <c r="BZ257" t="s">
        <v>59</v>
      </c>
      <c r="CA257" t="s">
        <v>59</v>
      </c>
    </row>
    <row r="258" spans="1:79" x14ac:dyDescent="0.35">
      <c r="A258" s="5">
        <v>42401</v>
      </c>
      <c r="B258" s="18">
        <f>+'[1]Senda Inflación Total'!F742</f>
        <v>7.59</v>
      </c>
      <c r="C258" s="4">
        <f>+'[1]Senda Inflación Total'!D742</f>
        <v>90.33</v>
      </c>
      <c r="D258" s="11">
        <f>('[3]Feb-16'!$B$789/1000)</f>
        <v>227923.81602000003</v>
      </c>
      <c r="E258" s="11">
        <f>'[3]Feb-16'!$B$790/1000</f>
        <v>5466.188000000001</v>
      </c>
      <c r="F258" s="11">
        <f>('[3]Feb-16'!$B$801/1000)</f>
        <v>100996.49932</v>
      </c>
      <c r="G258" s="11">
        <f>'[3]Feb-16'!$B$802/1000</f>
        <v>4825.61373</v>
      </c>
      <c r="H258" s="11">
        <f>'[3]Feb-16'!$B$815/1000</f>
        <v>44438.410599999996</v>
      </c>
      <c r="I258" s="11">
        <f>'[3]Feb-16'!$B$816/1000</f>
        <v>896.42598999999973</v>
      </c>
      <c r="J258" s="10">
        <f>'[3]Feb-16'!$D$827/1000</f>
        <v>10574.135329999997</v>
      </c>
      <c r="K258" s="10">
        <f>'[3]Feb-16'!$D$828/1000</f>
        <v>726.77868000000001</v>
      </c>
      <c r="L258" s="71">
        <f>+H258+(Titularizaciones!C170/1000)</f>
        <v>48089.349925360155</v>
      </c>
      <c r="M258" s="71">
        <f>+I258+((Titularizaciones!C170/1000)*Titularizaciones!M170)</f>
        <v>1078.6693371342396</v>
      </c>
      <c r="N258" s="3">
        <f t="shared" si="251"/>
        <v>383932.86127000005</v>
      </c>
      <c r="O258" s="3">
        <f t="shared" si="252"/>
        <v>11915.0064</v>
      </c>
      <c r="P258" s="74">
        <f t="shared" si="253"/>
        <v>387583.80059536017</v>
      </c>
      <c r="Q258" s="74">
        <f t="shared" si="254"/>
        <v>12097.249747134239</v>
      </c>
      <c r="R258" s="74">
        <f t="shared" si="255"/>
        <v>377009.66526536021</v>
      </c>
      <c r="S258" s="74">
        <f t="shared" si="256"/>
        <v>11370.47106713424</v>
      </c>
      <c r="T258" s="3">
        <v>9469.5778996099998</v>
      </c>
      <c r="U258" s="3">
        <v>31.890898440000001</v>
      </c>
      <c r="V258" s="4">
        <f t="shared" si="274"/>
        <v>15.349618649985899</v>
      </c>
      <c r="W258" s="4">
        <f t="shared" si="275"/>
        <v>19.895170655046229</v>
      </c>
      <c r="X258" s="4">
        <f t="shared" si="276"/>
        <v>11.986661639780081</v>
      </c>
      <c r="Y258" s="4">
        <f t="shared" si="277"/>
        <v>14.377809607608654</v>
      </c>
      <c r="Z258" s="4">
        <f t="shared" si="278"/>
        <v>19.186680972683916</v>
      </c>
      <c r="AA258" s="4">
        <f t="shared" si="279"/>
        <v>14.019222340729456</v>
      </c>
      <c r="AB258" s="4">
        <f t="shared" si="313"/>
        <v>4.6525802968909886</v>
      </c>
      <c r="AC258" s="4">
        <f t="shared" si="314"/>
        <v>9.8175127836970688</v>
      </c>
      <c r="AD258" s="4">
        <f t="shared" si="280"/>
        <v>16.828431793380531</v>
      </c>
      <c r="AE258" s="4">
        <f t="shared" si="281"/>
        <v>11.520235568217799</v>
      </c>
      <c r="AF258" s="4">
        <f t="shared" si="282"/>
        <v>14.549091445805942</v>
      </c>
      <c r="AG258" s="4">
        <f t="shared" si="283"/>
        <v>16.51492231918121</v>
      </c>
      <c r="AH258" s="4">
        <f t="shared" si="284"/>
        <v>14.315825088360739</v>
      </c>
      <c r="AI258" s="4">
        <f t="shared" si="285"/>
        <v>16.239254372875905</v>
      </c>
      <c r="AJ258" s="4">
        <f t="shared" si="287"/>
        <v>14.612648374374899</v>
      </c>
      <c r="AK258" s="4">
        <f t="shared" si="288"/>
        <v>16.675352342516518</v>
      </c>
      <c r="AL258" s="4">
        <f t="shared" ref="AL258:AM258" si="344">+T258/T246*100-100</f>
        <v>22.903996016356757</v>
      </c>
      <c r="AM258" s="4">
        <f t="shared" si="344"/>
        <v>-92.931396961930872</v>
      </c>
      <c r="AN258" s="4">
        <f t="shared" si="225"/>
        <v>7.2122117761742572</v>
      </c>
      <c r="AO258" s="4">
        <f t="shared" si="226"/>
        <v>11.437095134349121</v>
      </c>
      <c r="AP258" s="4">
        <f t="shared" si="227"/>
        <v>4.0864965515197298</v>
      </c>
      <c r="AQ258" s="4">
        <f t="shared" si="228"/>
        <v>6.3089595758050336</v>
      </c>
      <c r="AR258" s="4">
        <f t="shared" si="229"/>
        <v>10.778586274452934</v>
      </c>
      <c r="AS258" s="4">
        <f t="shared" si="230"/>
        <v>5.9756690591406709</v>
      </c>
      <c r="AT258" s="4">
        <f t="shared" si="231"/>
        <v>-2.7301976978427547</v>
      </c>
      <c r="AU258" s="4">
        <f t="shared" si="232"/>
        <v>2.0703715807203906</v>
      </c>
      <c r="AV258" s="4">
        <f t="shared" si="233"/>
        <v>8.5867011742545998</v>
      </c>
      <c r="AW258" s="4">
        <f t="shared" si="234"/>
        <v>3.6529747822453515</v>
      </c>
      <c r="AX258" s="4">
        <f t="shared" si="258"/>
        <v>6.4681582357151655</v>
      </c>
      <c r="AY258" s="4">
        <f t="shared" si="259"/>
        <v>8.2953084108013684</v>
      </c>
      <c r="AZ258" s="4">
        <f t="shared" si="260"/>
        <v>6.2513477910221411</v>
      </c>
      <c r="BA258" s="4">
        <f t="shared" si="261"/>
        <v>8.0390876223402756</v>
      </c>
      <c r="BB258" s="4">
        <f t="shared" si="290"/>
        <v>6.5272315032762265</v>
      </c>
      <c r="BC258" s="4">
        <f t="shared" si="291"/>
        <v>8.4444208035286721</v>
      </c>
      <c r="BD258" s="4">
        <f t="shared" si="296"/>
        <v>14.23366113612488</v>
      </c>
      <c r="BE258" s="4">
        <f t="shared" si="297"/>
        <v>-93.430055731881097</v>
      </c>
      <c r="BF258" s="4">
        <f t="shared" si="235"/>
        <v>2.3982522298241751</v>
      </c>
      <c r="BG258" s="4">
        <f t="shared" si="236"/>
        <v>4.7780009826978231</v>
      </c>
      <c r="BH258" s="4">
        <f t="shared" si="237"/>
        <v>2.017232339988325</v>
      </c>
      <c r="BI258" s="4">
        <f t="shared" si="268"/>
        <v>6.8731736195776509</v>
      </c>
      <c r="BJ258" s="4">
        <f t="shared" si="238"/>
        <v>2.2430524405267498</v>
      </c>
      <c r="BK258" s="4">
        <f t="shared" si="239"/>
        <v>3.1034088513774796</v>
      </c>
      <c r="BL258" s="4">
        <f t="shared" si="240"/>
        <v>3.1211959139034922</v>
      </c>
      <c r="BM258" s="4">
        <f t="shared" si="262"/>
        <v>3.0159627496900048</v>
      </c>
      <c r="BN258" s="4">
        <f t="shared" si="241"/>
        <v>59.365539919156085</v>
      </c>
      <c r="BO258" s="4">
        <f t="shared" si="242"/>
        <v>45.876500746151514</v>
      </c>
      <c r="BP258" s="4">
        <f t="shared" si="243"/>
        <v>26.305771010565937</v>
      </c>
      <c r="BQ258" s="4">
        <f t="shared" si="244"/>
        <v>40.5003032982005</v>
      </c>
      <c r="BR258" s="4">
        <f t="shared" si="245"/>
        <v>11.574526455746327</v>
      </c>
      <c r="BS258" s="4">
        <f t="shared" si="246"/>
        <v>7.5235040578744448</v>
      </c>
      <c r="BT258" s="4">
        <f t="shared" si="247"/>
        <v>2.7541626145316478</v>
      </c>
      <c r="BU258" s="4">
        <f t="shared" si="248"/>
        <v>6.0996918977735506</v>
      </c>
      <c r="BV258" s="4" t="s">
        <v>59</v>
      </c>
      <c r="BW258" s="4" t="s">
        <v>59</v>
      </c>
      <c r="BX258">
        <f t="shared" si="249"/>
        <v>100</v>
      </c>
      <c r="BY258">
        <f t="shared" si="250"/>
        <v>100</v>
      </c>
      <c r="BZ258" t="s">
        <v>59</v>
      </c>
      <c r="CA258" t="s">
        <v>59</v>
      </c>
    </row>
    <row r="259" spans="1:79" x14ac:dyDescent="0.35">
      <c r="A259" s="5">
        <v>42430</v>
      </c>
      <c r="B259" s="18">
        <f>+'[1]Senda Inflación Total'!F743</f>
        <v>7.98</v>
      </c>
      <c r="C259" s="4">
        <f>+'[1]Senda Inflación Total'!D743</f>
        <v>91.18</v>
      </c>
      <c r="D259" s="11">
        <f>('[3]Mar-16'!$B$789/1000)</f>
        <v>226458.81289</v>
      </c>
      <c r="E259" s="11">
        <f>'[3]Mar-16'!$B$790/1000</f>
        <v>5558.6364399999993</v>
      </c>
      <c r="F259" s="11">
        <f>('[3]Mar-16'!$B$801/1000)</f>
        <v>101642.78682000002</v>
      </c>
      <c r="G259" s="11">
        <f>'[3]Mar-16'!$B$802/1000</f>
        <v>4979.9663700000001</v>
      </c>
      <c r="H259" s="11">
        <f>'[3]Mar-16'!$B$815/1000</f>
        <v>45012.063600000016</v>
      </c>
      <c r="I259" s="11">
        <f>'[3]Mar-16'!$B$816/1000</f>
        <v>918.12052000000028</v>
      </c>
      <c r="J259" s="10">
        <f>'[3]Mar-16'!$D$827/1000</f>
        <v>10593.138339999996</v>
      </c>
      <c r="K259" s="10">
        <f>'[3]Mar-16'!$D$828/1000</f>
        <v>745.58111000000008</v>
      </c>
      <c r="L259" s="71">
        <f>+H259+(Titularizaciones!C171/1000)</f>
        <v>48571.984392644357</v>
      </c>
      <c r="M259" s="71">
        <f>+I259+((Titularizaciones!C171/1000)*Titularizaciones!M171)</f>
        <v>1101.9095904645303</v>
      </c>
      <c r="N259" s="3">
        <f t="shared" si="251"/>
        <v>383706.80165000004</v>
      </c>
      <c r="O259" s="3">
        <f t="shared" si="252"/>
        <v>12202.30444</v>
      </c>
      <c r="P259" s="74">
        <f t="shared" si="253"/>
        <v>387266.72244264442</v>
      </c>
      <c r="Q259" s="74">
        <f t="shared" si="254"/>
        <v>12386.093510464529</v>
      </c>
      <c r="R259" s="74">
        <f t="shared" si="255"/>
        <v>376673.58410264441</v>
      </c>
      <c r="S259" s="74">
        <f t="shared" si="256"/>
        <v>11640.512400464531</v>
      </c>
      <c r="T259" s="3">
        <v>9585.7763792400001</v>
      </c>
      <c r="U259" s="3">
        <v>31.497027129999999</v>
      </c>
      <c r="V259" s="4">
        <f t="shared" si="274"/>
        <v>13.4073280151771</v>
      </c>
      <c r="W259" s="4">
        <f t="shared" si="275"/>
        <v>20.791757420605705</v>
      </c>
      <c r="X259" s="4">
        <f t="shared" si="276"/>
        <v>11.415046886509273</v>
      </c>
      <c r="Y259" s="4">
        <f t="shared" si="277"/>
        <v>17.150958236735221</v>
      </c>
      <c r="Z259" s="4">
        <f t="shared" si="278"/>
        <v>17.159873730413992</v>
      </c>
      <c r="AA259" s="4">
        <f t="shared" si="279"/>
        <v>30.001073854818259</v>
      </c>
      <c r="AB259" s="4">
        <f t="shared" si="313"/>
        <v>4.1433674813890633</v>
      </c>
      <c r="AC259" s="4">
        <f t="shared" si="314"/>
        <v>10.240950298701975</v>
      </c>
      <c r="AD259" s="4">
        <f t="shared" si="280"/>
        <v>15.146925607599513</v>
      </c>
      <c r="AE259" s="4">
        <f t="shared" si="281"/>
        <v>24.789687338353545</v>
      </c>
      <c r="AF259" s="4">
        <f t="shared" si="282"/>
        <v>13.01907747296984</v>
      </c>
      <c r="AG259" s="4">
        <f t="shared" si="283"/>
        <v>19.217949295813625</v>
      </c>
      <c r="AH259" s="4">
        <f t="shared" si="284"/>
        <v>12.817112223049264</v>
      </c>
      <c r="AI259" s="4">
        <f t="shared" si="285"/>
        <v>18.959060892514131</v>
      </c>
      <c r="AJ259" s="4">
        <f t="shared" si="287"/>
        <v>13.081979252874703</v>
      </c>
      <c r="AK259" s="4">
        <f t="shared" si="288"/>
        <v>19.564687794422213</v>
      </c>
      <c r="AL259" s="4">
        <f t="shared" ref="AL259:AM259" si="345">+T259/T247*100-100</f>
        <v>23.122549527195631</v>
      </c>
      <c r="AM259" s="4">
        <f t="shared" si="345"/>
        <v>-93.37458873061064</v>
      </c>
      <c r="AN259" s="4">
        <f t="shared" si="225"/>
        <v>5.0262345019235823</v>
      </c>
      <c r="AO259" s="4">
        <f t="shared" si="226"/>
        <v>11.864935562702073</v>
      </c>
      <c r="AP259" s="4">
        <f t="shared" si="227"/>
        <v>3.1811880778933812</v>
      </c>
      <c r="AQ259" s="4">
        <f t="shared" si="228"/>
        <v>8.4932008119422306</v>
      </c>
      <c r="AR259" s="4">
        <f t="shared" si="229"/>
        <v>8.501457427684727</v>
      </c>
      <c r="AS259" s="4">
        <f t="shared" si="230"/>
        <v>20.393659802572927</v>
      </c>
      <c r="AT259" s="4">
        <f t="shared" si="231"/>
        <v>-3.5530954978801219</v>
      </c>
      <c r="AU259" s="4">
        <f t="shared" si="232"/>
        <v>2.0938602506963946</v>
      </c>
      <c r="AV259" s="4">
        <f t="shared" si="233"/>
        <v>6.637271353583543</v>
      </c>
      <c r="AW259" s="4">
        <f t="shared" si="234"/>
        <v>15.567408166654502</v>
      </c>
      <c r="AX259" s="4">
        <f t="shared" si="258"/>
        <v>4.6666766743562107</v>
      </c>
      <c r="AY259" s="4">
        <f t="shared" si="259"/>
        <v>10.407435910181164</v>
      </c>
      <c r="AZ259" s="4">
        <f t="shared" si="260"/>
        <v>4.4796371763745668</v>
      </c>
      <c r="BA259" s="4">
        <f t="shared" si="261"/>
        <v>10.16768002640687</v>
      </c>
      <c r="BB259" s="4">
        <f t="shared" si="290"/>
        <v>4.7249298507822743</v>
      </c>
      <c r="BC259" s="4">
        <f t="shared" si="291"/>
        <v>10.728549541046689</v>
      </c>
      <c r="BD259" s="4">
        <f t="shared" si="296"/>
        <v>14.023476131872229</v>
      </c>
      <c r="BE259" s="4">
        <f t="shared" si="297"/>
        <v>-93.864223680876677</v>
      </c>
      <c r="BF259" s="4">
        <f t="shared" si="235"/>
        <v>2.4545904701443653</v>
      </c>
      <c r="BG259" s="4">
        <f t="shared" si="236"/>
        <v>4.8994783848450165</v>
      </c>
      <c r="BH259" s="4">
        <f t="shared" si="237"/>
        <v>2.0397210138128394</v>
      </c>
      <c r="BI259" s="4">
        <f t="shared" si="268"/>
        <v>7.0383401601078335</v>
      </c>
      <c r="BJ259" s="4">
        <f t="shared" si="238"/>
        <v>2.2686114315547732</v>
      </c>
      <c r="BK259" s="4">
        <f t="shared" si="239"/>
        <v>3.1801115819495922</v>
      </c>
      <c r="BL259" s="4">
        <f t="shared" si="240"/>
        <v>3.1983366482770679</v>
      </c>
      <c r="BM259" s="4">
        <f t="shared" si="262"/>
        <v>3.0903447684540746</v>
      </c>
      <c r="BN259" s="4">
        <f t="shared" si="241"/>
        <v>59.018712182372383</v>
      </c>
      <c r="BO259" s="4">
        <f t="shared" si="242"/>
        <v>45.553989144693062</v>
      </c>
      <c r="BP259" s="4">
        <f t="shared" si="243"/>
        <v>26.489701611469989</v>
      </c>
      <c r="BQ259" s="4">
        <f t="shared" si="244"/>
        <v>40.811687615950028</v>
      </c>
      <c r="BR259" s="4">
        <f t="shared" si="245"/>
        <v>11.730848503711952</v>
      </c>
      <c r="BS259" s="4">
        <f t="shared" si="246"/>
        <v>7.5241568059090342</v>
      </c>
      <c r="BT259" s="4">
        <f t="shared" si="247"/>
        <v>2.7607377024456756</v>
      </c>
      <c r="BU259" s="4">
        <f t="shared" si="248"/>
        <v>6.1101664334478789</v>
      </c>
      <c r="BV259" s="4" t="s">
        <v>59</v>
      </c>
      <c r="BW259" s="4" t="s">
        <v>59</v>
      </c>
      <c r="BX259">
        <f t="shared" si="249"/>
        <v>100</v>
      </c>
      <c r="BY259">
        <f t="shared" si="250"/>
        <v>100</v>
      </c>
      <c r="BZ259" t="s">
        <v>59</v>
      </c>
      <c r="CA259" t="s">
        <v>59</v>
      </c>
    </row>
    <row r="260" spans="1:79" x14ac:dyDescent="0.35">
      <c r="A260" s="5">
        <v>42461</v>
      </c>
      <c r="B260" s="18">
        <f>+'[1]Senda Inflación Total'!F744</f>
        <v>7.93</v>
      </c>
      <c r="C260" s="4">
        <f>+'[1]Senda Inflación Total'!D744</f>
        <v>91.63</v>
      </c>
      <c r="D260" s="11">
        <f>('[3]Abr-16'!$B$789/1000)</f>
        <v>226811.82836000004</v>
      </c>
      <c r="E260" s="11">
        <f>'[3]Abr-16'!$B$790/1000</f>
        <v>5670.8987800000004</v>
      </c>
      <c r="F260" s="11">
        <f>('[3]Abr-16'!$B$801/1000)</f>
        <v>102764.31823</v>
      </c>
      <c r="G260" s="11">
        <f>'[3]Abr-16'!$B$802/1000</f>
        <v>5062.3592200000012</v>
      </c>
      <c r="H260" s="11">
        <f>'[3]Abr-16'!$B$815/1000</f>
        <v>45693.911230000005</v>
      </c>
      <c r="I260" s="11">
        <f>'[3]Abr-16'!$B$816/1000</f>
        <v>944.56904999999983</v>
      </c>
      <c r="J260" s="10">
        <f>'[3]Abr-16'!$D$827/1000</f>
        <v>10696.746220000001</v>
      </c>
      <c r="K260" s="10">
        <f>'[3]Abr-16'!$D$828/1000</f>
        <v>749.1003199999999</v>
      </c>
      <c r="L260" s="71">
        <f>+H260+(Titularizaciones!C172/1000)</f>
        <v>49190.601044036055</v>
      </c>
      <c r="M260" s="71">
        <f>+I260+((Titularizaciones!C172/1000)*Titularizaciones!M172)</f>
        <v>1128.2750855583399</v>
      </c>
      <c r="N260" s="3">
        <f t="shared" si="251"/>
        <v>385966.80404000008</v>
      </c>
      <c r="O260" s="3">
        <f t="shared" si="252"/>
        <v>12426.927370000001</v>
      </c>
      <c r="P260" s="74">
        <f t="shared" si="253"/>
        <v>389463.49385403609</v>
      </c>
      <c r="Q260" s="74">
        <f t="shared" si="254"/>
        <v>12610.633405558343</v>
      </c>
      <c r="R260" s="74">
        <f t="shared" si="255"/>
        <v>378766.74763403606</v>
      </c>
      <c r="S260" s="74">
        <f t="shared" si="256"/>
        <v>11861.533085558342</v>
      </c>
      <c r="T260" s="3">
        <v>9727.30965836</v>
      </c>
      <c r="U260" s="3">
        <v>8.5426179399999995</v>
      </c>
      <c r="V260" s="4">
        <f t="shared" si="274"/>
        <v>13.528747681400617</v>
      </c>
      <c r="W260" s="4">
        <f t="shared" si="275"/>
        <v>20.942145423055948</v>
      </c>
      <c r="X260" s="4">
        <f t="shared" si="276"/>
        <v>11.616792010259275</v>
      </c>
      <c r="Y260" s="4">
        <f t="shared" si="277"/>
        <v>13.81895561606396</v>
      </c>
      <c r="Z260" s="4">
        <f t="shared" si="278"/>
        <v>18.140622141499051</v>
      </c>
      <c r="AA260" s="4">
        <f t="shared" si="279"/>
        <v>31.448110925356133</v>
      </c>
      <c r="AB260" s="4">
        <f t="shared" si="313"/>
        <v>4.4402278027708917</v>
      </c>
      <c r="AC260" s="4">
        <f t="shared" si="314"/>
        <v>14.321535323370597</v>
      </c>
      <c r="AD260" s="4">
        <f t="shared" si="280"/>
        <v>16.12715216753304</v>
      </c>
      <c r="AE260" s="4">
        <f t="shared" si="281"/>
        <v>25.72693525132668</v>
      </c>
      <c r="AF260" s="4">
        <f t="shared" si="282"/>
        <v>13.262470035378954</v>
      </c>
      <c r="AG260" s="4">
        <f t="shared" si="283"/>
        <v>18.23335420320744</v>
      </c>
      <c r="AH260" s="4">
        <f t="shared" si="284"/>
        <v>13.067003385695955</v>
      </c>
      <c r="AI260" s="4">
        <f t="shared" si="285"/>
        <v>17.974104532332348</v>
      </c>
      <c r="AJ260" s="4">
        <f t="shared" si="287"/>
        <v>13.331372481569744</v>
      </c>
      <c r="AK260" s="4">
        <f t="shared" si="288"/>
        <v>18.212629277411409</v>
      </c>
      <c r="AL260" s="4">
        <f t="shared" ref="AL260:AM260" si="346">+T260/T248*100-100</f>
        <v>23.009039830651005</v>
      </c>
      <c r="AM260" s="4">
        <f t="shared" si="346"/>
        <v>-98.243399135097391</v>
      </c>
      <c r="AN260" s="4">
        <f t="shared" ref="AN260:AN323" si="347">+(1+V260/100)/(1+$B260/100)*100-100</f>
        <v>5.1873878267401352</v>
      </c>
      <c r="AO260" s="4">
        <f t="shared" ref="AO260:AO323" si="348">+(1+W260/100)/(1+$B260/100)*100-100</f>
        <v>12.056096936028865</v>
      </c>
      <c r="AP260" s="4">
        <f t="shared" ref="AP260:AP323" si="349">+(1+X260/100)/(1+$B260/100)*100-100</f>
        <v>3.4159103217449029</v>
      </c>
      <c r="AQ260" s="4">
        <f t="shared" ref="AQ260:AQ323" si="350">+(1+Y260/100)/(1+$B260/100)*100-100</f>
        <v>5.4562731548818419</v>
      </c>
      <c r="AR260" s="4">
        <f t="shared" ref="AR260:AR323" si="351">+(1+Z260/100)/(1+$B260/100)*100-100</f>
        <v>9.4604115088474714</v>
      </c>
      <c r="AS260" s="4">
        <f t="shared" ref="AS260:AS323" si="352">+(1+AA260/100)/(1+$B260/100)*100-100</f>
        <v>21.790151881178673</v>
      </c>
      <c r="AT260" s="4">
        <f t="shared" ref="AT260:AT323" si="353">+(1+AB260/100)/(1+$B260/100)*100-100</f>
        <v>-3.2333662533392982</v>
      </c>
      <c r="AU260" s="4">
        <f t="shared" ref="AU260:AU323" si="354">+(1+AC260/100)/(1+$B260/100)*100-100</f>
        <v>5.9219265481058159</v>
      </c>
      <c r="AV260" s="4">
        <f t="shared" ref="AV260:AV323" si="355">+(1+AD260/100)/(1+$B260/100)*100-100</f>
        <v>7.5948783169953202</v>
      </c>
      <c r="AW260" s="4">
        <f t="shared" ref="AW260:AW323" si="356">+(1+AE260/100)/(1+$B260/100)*100-100</f>
        <v>16.489331280762244</v>
      </c>
      <c r="AX260" s="4">
        <f t="shared" si="258"/>
        <v>4.9406745440368383</v>
      </c>
      <c r="AY260" s="4">
        <f t="shared" si="259"/>
        <v>9.5463302169993938</v>
      </c>
      <c r="AZ260" s="4">
        <f t="shared" si="260"/>
        <v>4.7595695225571859</v>
      </c>
      <c r="BA260" s="4">
        <f t="shared" si="261"/>
        <v>9.3061285391757167</v>
      </c>
      <c r="BB260" s="4">
        <f t="shared" si="290"/>
        <v>5.0045144830628772</v>
      </c>
      <c r="BC260" s="4">
        <f t="shared" si="291"/>
        <v>9.5271280250267978</v>
      </c>
      <c r="BD260" s="4">
        <f t="shared" si="296"/>
        <v>13.971129278839072</v>
      </c>
      <c r="BE260" s="4">
        <f t="shared" si="297"/>
        <v>-98.372462832481602</v>
      </c>
      <c r="BF260" s="4">
        <f t="shared" ref="BF260:BF323" si="357">+(E260/D260)*100</f>
        <v>2.5002658904539325</v>
      </c>
      <c r="BG260" s="4">
        <f t="shared" ref="BG260:BG323" si="358">+(G260/F260)*100</f>
        <v>4.9261838225499419</v>
      </c>
      <c r="BH260" s="4">
        <f t="shared" ref="BH260:BH323" si="359">+(I260/H260)*100</f>
        <v>2.0671661159525558</v>
      </c>
      <c r="BI260" s="4">
        <f t="shared" si="268"/>
        <v>7.0030671439076153</v>
      </c>
      <c r="BJ260" s="4">
        <f t="shared" ref="BJ260:BJ323" si="360">+(M260/L260)*100</f>
        <v>2.2936802186017071</v>
      </c>
      <c r="BK260" s="4">
        <f t="shared" ref="BK260:BK323" si="361">+(O260/N260)*100</f>
        <v>3.2196881285967081</v>
      </c>
      <c r="BL260" s="4">
        <f t="shared" ref="BL260:BL323" si="362">+(Q260/P260)*100</f>
        <v>3.2379500529732783</v>
      </c>
      <c r="BM260" s="4">
        <f t="shared" si="262"/>
        <v>3.1316194358800842</v>
      </c>
      <c r="BN260" s="4">
        <f t="shared" ref="BN260:BN323" si="363">+(D260/$N260)*100</f>
        <v>58.764594774967783</v>
      </c>
      <c r="BO260" s="4">
        <f t="shared" ref="BO260:BO323" si="364">+(E260/$O260)*100</f>
        <v>45.633957704542368</v>
      </c>
      <c r="BP260" s="4">
        <f t="shared" ref="BP260:BP323" si="365">+(F260/$N260)*100</f>
        <v>26.625170132338617</v>
      </c>
      <c r="BQ260" s="4">
        <f t="shared" ref="BQ260:BQ323" si="366">+(G260/$O260)*100</f>
        <v>40.737014623752486</v>
      </c>
      <c r="BR260" s="4">
        <f t="shared" ref="BR260:BR323" si="367">+(H260/$N260)*100</f>
        <v>11.838818973992508</v>
      </c>
      <c r="BS260" s="4">
        <f t="shared" ref="BS260:BS323" si="368">+(I260/$O260)*100</f>
        <v>7.6009863249084058</v>
      </c>
      <c r="BT260" s="4">
        <f t="shared" ref="BT260:BT323" si="369">+(J260/$N260)*100</f>
        <v>2.7714161187010875</v>
      </c>
      <c r="BU260" s="4">
        <f t="shared" ref="BU260:BU323" si="370">+(K260/$O260)*100</f>
        <v>6.0280413467967326</v>
      </c>
      <c r="BV260" s="4" t="s">
        <v>59</v>
      </c>
      <c r="BW260" s="4" t="s">
        <v>59</v>
      </c>
      <c r="BX260">
        <f t="shared" ref="BX260:BX323" si="371">+(N260/$N260)*100</f>
        <v>100</v>
      </c>
      <c r="BY260">
        <f t="shared" ref="BY260:BY323" si="372">+(O260/$O260)*100</f>
        <v>100</v>
      </c>
      <c r="BZ260" t="s">
        <v>59</v>
      </c>
      <c r="CA260" t="s">
        <v>59</v>
      </c>
    </row>
    <row r="261" spans="1:79" x14ac:dyDescent="0.35">
      <c r="A261" s="5">
        <v>42491</v>
      </c>
      <c r="B261" s="18">
        <f>+'[1]Senda Inflación Total'!F745</f>
        <v>8.1999999999999993</v>
      </c>
      <c r="C261" s="4">
        <f>+'[1]Senda Inflación Total'!D745</f>
        <v>92.1</v>
      </c>
      <c r="D261" s="11">
        <f>('[3]May-16'!$B$789/1000)</f>
        <v>230371.57788999993</v>
      </c>
      <c r="E261" s="11">
        <f>'[3]May-16'!$B$790/1000</f>
        <v>5639.0024200000016</v>
      </c>
      <c r="F261" s="11">
        <f>('[3]May-16'!$B$801/1000)</f>
        <v>104024.90879000002</v>
      </c>
      <c r="G261" s="11">
        <f>'[3]May-16'!$B$802/1000</f>
        <v>5229.9054700000006</v>
      </c>
      <c r="H261" s="11">
        <f>'[3]May-16'!$B$815/1000</f>
        <v>46366.93187</v>
      </c>
      <c r="I261" s="11">
        <f>'[3]May-16'!$B$816/1000</f>
        <v>967.22055999999986</v>
      </c>
      <c r="J261" s="10">
        <f>'[3]May-16'!$D$827/1000</f>
        <v>10766.00123</v>
      </c>
      <c r="K261" s="10">
        <f>'[3]May-16'!$D$828/1000</f>
        <v>802.85626000000013</v>
      </c>
      <c r="L261" s="71">
        <f>+H261+(Titularizaciones!C173/1000)</f>
        <v>50031.522970960184</v>
      </c>
      <c r="M261" s="71">
        <f>+I261+((Titularizaciones!C173/1000)*Titularizaciones!M173)</f>
        <v>1149.4529210957201</v>
      </c>
      <c r="N261" s="3">
        <f t="shared" ref="N261:N324" si="373">+D261+F261+H261+J261</f>
        <v>391529.41977999994</v>
      </c>
      <c r="O261" s="3">
        <f t="shared" ref="O261:O324" si="374">+E261+G261+I261+K261</f>
        <v>12638.984710000002</v>
      </c>
      <c r="P261" s="74">
        <f t="shared" ref="P261:P324" si="375">+L261+J261+F261+D261</f>
        <v>395194.01088096015</v>
      </c>
      <c r="Q261" s="74">
        <f t="shared" ref="Q261:Q324" si="376">+M261+K261+G261+E261</f>
        <v>12821.217071095722</v>
      </c>
      <c r="R261" s="74">
        <f t="shared" ref="R261:R324" si="377">+D261+F261+L261</f>
        <v>384428.00965096016</v>
      </c>
      <c r="S261" s="74">
        <f t="shared" ref="S261:S324" si="378">+E261+G261+M261</f>
        <v>12018.360811095723</v>
      </c>
      <c r="T261" s="3">
        <v>9860.6410925500004</v>
      </c>
      <c r="U261" s="3">
        <v>8.62193568</v>
      </c>
      <c r="V261" s="4">
        <f t="shared" si="274"/>
        <v>12.828300425012344</v>
      </c>
      <c r="W261" s="4">
        <f t="shared" si="275"/>
        <v>19.472562528668718</v>
      </c>
      <c r="X261" s="4">
        <f t="shared" si="276"/>
        <v>11.849122440961608</v>
      </c>
      <c r="Y261" s="4">
        <f t="shared" si="277"/>
        <v>14.529076579534419</v>
      </c>
      <c r="Z261" s="4">
        <f t="shared" si="278"/>
        <v>17.337382613967648</v>
      </c>
      <c r="AA261" s="4">
        <f t="shared" si="279"/>
        <v>30.734111851576529</v>
      </c>
      <c r="AB261" s="4">
        <f t="shared" si="313"/>
        <v>4.8103919380751137</v>
      </c>
      <c r="AC261" s="4">
        <f t="shared" si="314"/>
        <v>26.685308573087823</v>
      </c>
      <c r="AD261" s="4">
        <f t="shared" si="280"/>
        <v>16.030210093288687</v>
      </c>
      <c r="AE261" s="4">
        <f t="shared" si="281"/>
        <v>25.153366509804286</v>
      </c>
      <c r="AF261" s="4">
        <f t="shared" si="282"/>
        <v>12.841999908051932</v>
      </c>
      <c r="AG261" s="4">
        <f t="shared" si="283"/>
        <v>18.565294689874889</v>
      </c>
      <c r="AH261" s="4">
        <f t="shared" si="284"/>
        <v>12.727429683847632</v>
      </c>
      <c r="AI261" s="4">
        <f t="shared" si="285"/>
        <v>18.292911560500656</v>
      </c>
      <c r="AJ261" s="4">
        <f t="shared" si="287"/>
        <v>12.966401711201428</v>
      </c>
      <c r="AK261" s="4">
        <f t="shared" si="288"/>
        <v>17.771724815201665</v>
      </c>
      <c r="AL261" s="4">
        <f t="shared" ref="AL261:AM261" si="379">+T261/T249*100-100</f>
        <v>22.677518971790377</v>
      </c>
      <c r="AM261" s="4">
        <f t="shared" si="379"/>
        <v>-98.314675319445882</v>
      </c>
      <c r="AN261" s="4">
        <f t="shared" si="347"/>
        <v>4.2775419824513392</v>
      </c>
      <c r="AO261" s="4">
        <f t="shared" si="348"/>
        <v>10.418264813926712</v>
      </c>
      <c r="AP261" s="4">
        <f t="shared" si="349"/>
        <v>3.3725715720532463</v>
      </c>
      <c r="AQ261" s="4">
        <f t="shared" si="350"/>
        <v>5.8494238258173965</v>
      </c>
      <c r="AR261" s="4">
        <f t="shared" si="351"/>
        <v>8.444900752280617</v>
      </c>
      <c r="AS261" s="4">
        <f t="shared" si="352"/>
        <v>20.826351064303623</v>
      </c>
      <c r="AT261" s="4">
        <f t="shared" si="353"/>
        <v>-3.1327246413354004</v>
      </c>
      <c r="AU261" s="4">
        <f t="shared" si="354"/>
        <v>17.084388699711468</v>
      </c>
      <c r="AV261" s="4">
        <f t="shared" si="355"/>
        <v>7.2367930621891645</v>
      </c>
      <c r="AW261" s="4">
        <f t="shared" si="356"/>
        <v>15.668545757674934</v>
      </c>
      <c r="AX261" s="4">
        <f t="shared" ref="AX261:AX324" si="380">+(1+AF261/100)/(1+$B261/100)*100-100</f>
        <v>4.2902032421921632</v>
      </c>
      <c r="AY261" s="4">
        <f t="shared" ref="AY261:AY324" si="381">+(1+AG261/100)/(1+$B261/100)*100-100</f>
        <v>9.5797547965571965</v>
      </c>
      <c r="AZ261" s="4">
        <f t="shared" ref="AZ261:AZ324" si="382">+(1+AH261/100)/(1+$B261/100)*100-100</f>
        <v>4.1843157891382958</v>
      </c>
      <c r="BA261" s="4">
        <f t="shared" ref="BA261:BA324" si="383">+(1+AI261/100)/(1+$B261/100)*100-100</f>
        <v>9.3280143812390435</v>
      </c>
      <c r="BB261" s="4">
        <f t="shared" si="290"/>
        <v>4.405177182256395</v>
      </c>
      <c r="BC261" s="4">
        <f t="shared" si="291"/>
        <v>8.846326076896176</v>
      </c>
      <c r="BD261" s="4">
        <f t="shared" si="296"/>
        <v>13.380331766904234</v>
      </c>
      <c r="BE261" s="4">
        <f t="shared" si="297"/>
        <v>-98.442398631650548</v>
      </c>
      <c r="BF261" s="4">
        <f t="shared" si="357"/>
        <v>2.4477856477123963</v>
      </c>
      <c r="BG261" s="4">
        <f t="shared" si="358"/>
        <v>5.0275511229313903</v>
      </c>
      <c r="BH261" s="4">
        <f t="shared" si="359"/>
        <v>2.0860137192424499</v>
      </c>
      <c r="BI261" s="4">
        <f t="shared" si="268"/>
        <v>7.4573301901805573</v>
      </c>
      <c r="BJ261" s="4">
        <f t="shared" si="360"/>
        <v>2.2974573885406158</v>
      </c>
      <c r="BK261" s="4">
        <f t="shared" si="361"/>
        <v>3.2281060046782279</v>
      </c>
      <c r="BL261" s="4">
        <f t="shared" si="362"/>
        <v>3.2442842548435569</v>
      </c>
      <c r="BM261" s="4">
        <f t="shared" ref="BM261:BM324" si="384">+(S261/R261)*100</f>
        <v>3.1262968642705675</v>
      </c>
      <c r="BN261" s="4">
        <f t="shared" si="363"/>
        <v>58.838893388763871</v>
      </c>
      <c r="BO261" s="4">
        <f t="shared" si="364"/>
        <v>44.615944629938561</v>
      </c>
      <c r="BP261" s="4">
        <f t="shared" si="365"/>
        <v>26.568861376611629</v>
      </c>
      <c r="BQ261" s="4">
        <f t="shared" si="366"/>
        <v>41.379158136508259</v>
      </c>
      <c r="BR261" s="4">
        <f t="shared" si="367"/>
        <v>11.842515409455959</v>
      </c>
      <c r="BS261" s="4">
        <f t="shared" si="368"/>
        <v>7.6526760827136071</v>
      </c>
      <c r="BT261" s="4">
        <f t="shared" si="369"/>
        <v>2.7497298251685423</v>
      </c>
      <c r="BU261" s="4">
        <f t="shared" si="370"/>
        <v>6.3522211508395747</v>
      </c>
      <c r="BV261" s="4" t="s">
        <v>59</v>
      </c>
      <c r="BW261" s="4" t="s">
        <v>59</v>
      </c>
      <c r="BX261">
        <f t="shared" si="371"/>
        <v>100</v>
      </c>
      <c r="BY261">
        <f t="shared" si="372"/>
        <v>100</v>
      </c>
      <c r="BZ261" t="s">
        <v>59</v>
      </c>
      <c r="CA261" t="s">
        <v>59</v>
      </c>
    </row>
    <row r="262" spans="1:79" x14ac:dyDescent="0.35">
      <c r="A262" s="5">
        <v>42522</v>
      </c>
      <c r="B262" s="18">
        <f>+'[1]Senda Inflación Total'!F746</f>
        <v>8.6</v>
      </c>
      <c r="C262" s="4">
        <f>+'[1]Senda Inflación Total'!D746</f>
        <v>92.54</v>
      </c>
      <c r="D262" s="10">
        <f>('[3]Jun-16'!$D$789/1000)</f>
        <v>229924.39890000006</v>
      </c>
      <c r="E262" s="10">
        <f>'[3]Jun-16'!$D$790/1000</f>
        <v>5180.89696</v>
      </c>
      <c r="F262" s="15">
        <f>('[3]Jun-16'!$D$801/1000)</f>
        <v>105613.99430999999</v>
      </c>
      <c r="G262" s="15">
        <f>'[3]Jun-16'!$D$802/1000</f>
        <v>5167.5020000000004</v>
      </c>
      <c r="H262" s="15">
        <f>'[3]Jun-16'!$D$815/1000</f>
        <v>47023.559759999996</v>
      </c>
      <c r="I262" s="15">
        <f>'[3]Jun-16'!$D$816/1000</f>
        <v>978.31531000000007</v>
      </c>
      <c r="J262" s="10">
        <f>'[3]Jun-16'!$D$827/1000</f>
        <v>10781.730709999998</v>
      </c>
      <c r="K262" s="10">
        <f>'[3]Jun-16'!$D$828/1000</f>
        <v>764.09781999999996</v>
      </c>
      <c r="L262" s="71">
        <f>+H262+(Titularizaciones!C174/1000)</f>
        <v>50615.100887256667</v>
      </c>
      <c r="M262" s="71">
        <f>+I262+((Titularizaciones!C174/1000)*Titularizaciones!M174)</f>
        <v>1163.7656544551701</v>
      </c>
      <c r="N262" s="3">
        <f t="shared" si="373"/>
        <v>393343.68368000002</v>
      </c>
      <c r="O262" s="3">
        <f t="shared" si="374"/>
        <v>12090.812089999999</v>
      </c>
      <c r="P262" s="74">
        <f t="shared" si="375"/>
        <v>396935.22480725672</v>
      </c>
      <c r="Q262" s="74">
        <f t="shared" si="376"/>
        <v>12276.26243445517</v>
      </c>
      <c r="R262" s="74">
        <f t="shared" si="377"/>
        <v>386153.49409725674</v>
      </c>
      <c r="S262" s="74">
        <f t="shared" si="378"/>
        <v>11512.164614455171</v>
      </c>
      <c r="T262" s="3">
        <v>10016.541699199999</v>
      </c>
      <c r="U262" s="3">
        <v>8.5041180099999991</v>
      </c>
      <c r="V262" s="4">
        <f t="shared" si="274"/>
        <v>10.807853866312229</v>
      </c>
      <c r="W262" s="4">
        <f t="shared" si="275"/>
        <v>7.5039252993174443</v>
      </c>
      <c r="X262" s="4">
        <f t="shared" si="276"/>
        <v>11.767891236735025</v>
      </c>
      <c r="Y262" s="4">
        <f t="shared" si="277"/>
        <v>11.585771595046239</v>
      </c>
      <c r="Z262" s="4">
        <f t="shared" si="278"/>
        <v>18.592891370626347</v>
      </c>
      <c r="AA262" s="4">
        <f t="shared" si="279"/>
        <v>30.486119544515475</v>
      </c>
      <c r="AB262" s="4">
        <f t="shared" si="313"/>
        <v>4.4468115211694084</v>
      </c>
      <c r="AC262" s="4">
        <f t="shared" si="314"/>
        <v>16.559724352626787</v>
      </c>
      <c r="AD262" s="4">
        <f t="shared" si="280"/>
        <v>16.258116884475939</v>
      </c>
      <c r="AE262" s="4">
        <f t="shared" si="281"/>
        <v>25.248755456712189</v>
      </c>
      <c r="AF262" s="4">
        <f t="shared" si="282"/>
        <v>11.756072904257437</v>
      </c>
      <c r="AG262" s="4">
        <f t="shared" si="283"/>
        <v>11.379389580535772</v>
      </c>
      <c r="AH262" s="4">
        <f t="shared" si="284"/>
        <v>11.545075992841475</v>
      </c>
      <c r="AI262" s="4">
        <f t="shared" si="285"/>
        <v>11.249049101658827</v>
      </c>
      <c r="AJ262" s="4">
        <f t="shared" si="287"/>
        <v>11.757136975144334</v>
      </c>
      <c r="AK262" s="4">
        <f t="shared" si="288"/>
        <v>10.913637445346055</v>
      </c>
      <c r="AL262" s="4">
        <f t="shared" ref="AL262:AM262" si="385">+T262/T250*100-100</f>
        <v>23.0404174947966</v>
      </c>
      <c r="AM262" s="4">
        <f t="shared" si="385"/>
        <v>-98.412671238908516</v>
      </c>
      <c r="AN262" s="4">
        <f t="shared" si="347"/>
        <v>2.0330146098639119</v>
      </c>
      <c r="AO262" s="4">
        <f t="shared" si="348"/>
        <v>-1.0092768882896479</v>
      </c>
      <c r="AP262" s="4">
        <f t="shared" si="349"/>
        <v>2.9170269214871212</v>
      </c>
      <c r="AQ262" s="4">
        <f t="shared" si="350"/>
        <v>2.7493292772064848</v>
      </c>
      <c r="AR262" s="4">
        <f t="shared" si="351"/>
        <v>9.2015574315159654</v>
      </c>
      <c r="AS262" s="4">
        <f t="shared" si="352"/>
        <v>20.152964589793257</v>
      </c>
      <c r="AT262" s="4">
        <f t="shared" si="353"/>
        <v>-3.8242987834535853</v>
      </c>
      <c r="AU262" s="4">
        <f t="shared" si="354"/>
        <v>7.3293962731370073</v>
      </c>
      <c r="AV262" s="4">
        <f t="shared" si="355"/>
        <v>7.0516730059630959</v>
      </c>
      <c r="AW262" s="4">
        <f t="shared" si="356"/>
        <v>15.330345724412695</v>
      </c>
      <c r="AX262" s="4">
        <f t="shared" si="380"/>
        <v>2.9061444790584119</v>
      </c>
      <c r="AY262" s="4">
        <f t="shared" si="381"/>
        <v>2.5592905898119511</v>
      </c>
      <c r="AZ262" s="4">
        <f t="shared" si="382"/>
        <v>2.7118563469995109</v>
      </c>
      <c r="BA262" s="4">
        <f t="shared" si="383"/>
        <v>2.4392717326508375</v>
      </c>
      <c r="BB262" s="4">
        <f t="shared" si="290"/>
        <v>2.9071242865049101</v>
      </c>
      <c r="BC262" s="4">
        <f t="shared" si="291"/>
        <v>2.1304212203923072</v>
      </c>
      <c r="BD262" s="4">
        <f t="shared" si="296"/>
        <v>13.296885354324672</v>
      </c>
      <c r="BE262" s="4">
        <f t="shared" si="297"/>
        <v>-98.538371306545585</v>
      </c>
      <c r="BF262" s="4">
        <f t="shared" si="357"/>
        <v>2.2533045578400328</v>
      </c>
      <c r="BG262" s="4">
        <f t="shared" si="358"/>
        <v>4.8928193974297196</v>
      </c>
      <c r="BH262" s="4">
        <f t="shared" si="359"/>
        <v>2.0804790513375635</v>
      </c>
      <c r="BI262" s="4">
        <f t="shared" si="268"/>
        <v>7.086968136676826</v>
      </c>
      <c r="BJ262" s="4">
        <f t="shared" si="360"/>
        <v>2.299245944500667</v>
      </c>
      <c r="BK262" s="4">
        <f t="shared" si="361"/>
        <v>3.073854390359636</v>
      </c>
      <c r="BL262" s="4">
        <f t="shared" si="362"/>
        <v>3.0927621604800279</v>
      </c>
      <c r="BM262" s="4">
        <f t="shared" si="384"/>
        <v>2.9812405663628962</v>
      </c>
      <c r="BN262" s="4">
        <f t="shared" si="363"/>
        <v>58.453817473030092</v>
      </c>
      <c r="BO262" s="4">
        <f t="shared" si="364"/>
        <v>42.84986749802345</v>
      </c>
      <c r="BP262" s="4">
        <f t="shared" si="365"/>
        <v>26.850308951680272</v>
      </c>
      <c r="BQ262" s="4">
        <f t="shared" si="366"/>
        <v>42.739081225767364</v>
      </c>
      <c r="BR262" s="4">
        <f t="shared" si="367"/>
        <v>11.95482772725936</v>
      </c>
      <c r="BS262" s="4">
        <f t="shared" si="368"/>
        <v>8.0913945458563497</v>
      </c>
      <c r="BT262" s="4">
        <f t="shared" si="369"/>
        <v>2.74104584803028</v>
      </c>
      <c r="BU262" s="4">
        <f t="shared" si="370"/>
        <v>6.3196567303528406</v>
      </c>
      <c r="BV262" s="4" t="s">
        <v>59</v>
      </c>
      <c r="BW262" s="4" t="s">
        <v>59</v>
      </c>
      <c r="BX262">
        <f t="shared" si="371"/>
        <v>100</v>
      </c>
      <c r="BY262">
        <f t="shared" si="372"/>
        <v>100</v>
      </c>
      <c r="BZ262" t="s">
        <v>59</v>
      </c>
      <c r="CA262" t="s">
        <v>59</v>
      </c>
    </row>
    <row r="263" spans="1:79" x14ac:dyDescent="0.35">
      <c r="A263" s="5">
        <v>42552</v>
      </c>
      <c r="B263" s="18">
        <f>+'[1]Senda Inflación Total'!F747</f>
        <v>8.9700000000000006</v>
      </c>
      <c r="C263" s="4">
        <f>+'[1]Senda Inflación Total'!D747</f>
        <v>93.02</v>
      </c>
      <c r="D263" s="10">
        <f>('[3]Jul-16'!$D$789/1000)</f>
        <v>232238.85021999996</v>
      </c>
      <c r="E263" s="10">
        <f>'[3]Jul-16'!$D$790/1000</f>
        <v>5811.6450900000018</v>
      </c>
      <c r="F263" s="15">
        <f>('[3]Jul-16'!$D$801/1000)</f>
        <v>106546.6992</v>
      </c>
      <c r="G263" s="15">
        <f>'[3]Jul-16'!$D$802/1000</f>
        <v>5376.3244999999997</v>
      </c>
      <c r="H263" s="10">
        <f>'[3]Jul-16'!$D$815/1000</f>
        <v>47592.151889999994</v>
      </c>
      <c r="I263" s="10">
        <f>'[3]Jul-16'!$D$816/1000</f>
        <v>1018.4768500000001</v>
      </c>
      <c r="J263" s="10">
        <f>'[3]Jul-16'!$D$827/1000</f>
        <v>10851.589189999999</v>
      </c>
      <c r="K263" s="10">
        <f>'[3]Jul-16'!$D$828/1000</f>
        <v>777.23513999999989</v>
      </c>
      <c r="L263" s="71">
        <f>+H263+(Titularizaciones!C175/1000)</f>
        <v>51120.782879342267</v>
      </c>
      <c r="M263" s="71">
        <f>+I263+((Titularizaciones!C175/1000)*Titularizaciones!M175)</f>
        <v>1207.0082999737508</v>
      </c>
      <c r="N263" s="3">
        <f t="shared" si="373"/>
        <v>397229.29049999989</v>
      </c>
      <c r="O263" s="3">
        <f t="shared" si="374"/>
        <v>12983.681580000002</v>
      </c>
      <c r="P263" s="74">
        <f t="shared" si="375"/>
        <v>400757.92148934223</v>
      </c>
      <c r="Q263" s="74">
        <f t="shared" si="376"/>
        <v>13172.213029973753</v>
      </c>
      <c r="R263" s="74">
        <f t="shared" si="377"/>
        <v>389906.3322993422</v>
      </c>
      <c r="S263" s="74">
        <f t="shared" si="378"/>
        <v>12394.977889973752</v>
      </c>
      <c r="T263" s="3">
        <v>10137.62164635</v>
      </c>
      <c r="U263" s="3">
        <v>9.5265827600000001</v>
      </c>
      <c r="V263" s="4">
        <f t="shared" si="274"/>
        <v>9.9678471316183135</v>
      </c>
      <c r="W263" s="4">
        <f t="shared" si="275"/>
        <v>18.529673810055499</v>
      </c>
      <c r="X263" s="4">
        <f t="shared" si="276"/>
        <v>11.783274992264879</v>
      </c>
      <c r="Y263" s="4">
        <f t="shared" si="277"/>
        <v>20.813532323143292</v>
      </c>
      <c r="Z263" s="4">
        <f t="shared" si="278"/>
        <v>17.710698542722625</v>
      </c>
      <c r="AA263" s="4">
        <f t="shared" si="279"/>
        <v>32.600992500302766</v>
      </c>
      <c r="AB263" s="4">
        <f t="shared" si="313"/>
        <v>4.4552287267419786</v>
      </c>
      <c r="AC263" s="4">
        <f t="shared" si="314"/>
        <v>17.600570231064211</v>
      </c>
      <c r="AD263" s="4">
        <f t="shared" si="280"/>
        <v>15.592618196640899</v>
      </c>
      <c r="AE263" s="4">
        <f t="shared" si="281"/>
        <v>27.611698386617974</v>
      </c>
      <c r="AF263" s="4">
        <f t="shared" si="282"/>
        <v>11.167946613987482</v>
      </c>
      <c r="AG263" s="4">
        <f t="shared" si="283"/>
        <v>20.417710456946693</v>
      </c>
      <c r="AH263" s="4">
        <f t="shared" si="284"/>
        <v>10.977282407501036</v>
      </c>
      <c r="AI263" s="4">
        <f t="shared" si="285"/>
        <v>20.184744840288388</v>
      </c>
      <c r="AJ263" s="4">
        <f t="shared" si="287"/>
        <v>11.170468864534939</v>
      </c>
      <c r="AK263" s="4">
        <f t="shared" si="288"/>
        <v>20.350576433509943</v>
      </c>
      <c r="AL263" s="4">
        <f t="shared" ref="AL263:AM263" si="386">+T263/T251*100-100</f>
        <v>20.176666754920632</v>
      </c>
      <c r="AM263" s="4">
        <f t="shared" si="386"/>
        <v>-98.282259573254933</v>
      </c>
      <c r="AN263" s="4">
        <f t="shared" si="347"/>
        <v>0.91570811380958617</v>
      </c>
      <c r="AO263" s="4">
        <f t="shared" si="348"/>
        <v>8.7727574654083469</v>
      </c>
      <c r="AP263" s="4">
        <f t="shared" si="349"/>
        <v>2.5816967901852479</v>
      </c>
      <c r="AQ263" s="4">
        <f t="shared" si="350"/>
        <v>10.868617347107715</v>
      </c>
      <c r="AR263" s="4">
        <f t="shared" si="351"/>
        <v>8.021197157678813</v>
      </c>
      <c r="AS263" s="4">
        <f t="shared" si="352"/>
        <v>21.685778196111556</v>
      </c>
      <c r="AT263" s="4">
        <f t="shared" si="353"/>
        <v>-4.1431323054584084</v>
      </c>
      <c r="AU263" s="4">
        <f t="shared" si="354"/>
        <v>7.9201341938737215</v>
      </c>
      <c r="AV263" s="4">
        <f t="shared" si="355"/>
        <v>6.0774692086270363</v>
      </c>
      <c r="AW263" s="4">
        <f t="shared" si="356"/>
        <v>17.107183983314627</v>
      </c>
      <c r="AX263" s="4">
        <f t="shared" si="380"/>
        <v>2.0170199265737949</v>
      </c>
      <c r="AY263" s="4">
        <f t="shared" si="381"/>
        <v>10.505378046202324</v>
      </c>
      <c r="AZ263" s="4">
        <f t="shared" si="382"/>
        <v>1.8420504794907089</v>
      </c>
      <c r="BA263" s="4">
        <f t="shared" si="383"/>
        <v>10.291589281718245</v>
      </c>
      <c r="BB263" s="4">
        <f t="shared" si="290"/>
        <v>2.0193345549554209</v>
      </c>
      <c r="BC263" s="4">
        <f t="shared" si="291"/>
        <v>10.443770242736477</v>
      </c>
      <c r="BD263" s="4">
        <f t="shared" si="296"/>
        <v>10.284176153914487</v>
      </c>
      <c r="BE263" s="4">
        <f t="shared" si="297"/>
        <v>-98.423657495874949</v>
      </c>
      <c r="BF263" s="4">
        <f t="shared" si="357"/>
        <v>2.5024431030788463</v>
      </c>
      <c r="BG263" s="4">
        <f t="shared" si="358"/>
        <v>5.0459794065586596</v>
      </c>
      <c r="BH263" s="4">
        <f t="shared" si="359"/>
        <v>2.1400100847593766</v>
      </c>
      <c r="BI263" s="4">
        <f t="shared" si="268"/>
        <v>7.1624084398277885</v>
      </c>
      <c r="BJ263" s="4">
        <f t="shared" si="360"/>
        <v>2.3610911883383907</v>
      </c>
      <c r="BK263" s="4">
        <f t="shared" si="361"/>
        <v>3.2685609773783804</v>
      </c>
      <c r="BL263" s="4">
        <f t="shared" si="362"/>
        <v>3.2868253685470958</v>
      </c>
      <c r="BM263" s="4">
        <f t="shared" si="384"/>
        <v>3.178962961919217</v>
      </c>
      <c r="BN263" s="4">
        <f t="shared" si="363"/>
        <v>58.464684194782471</v>
      </c>
      <c r="BO263" s="4">
        <f t="shared" si="364"/>
        <v>44.761149248701777</v>
      </c>
      <c r="BP263" s="4">
        <f t="shared" si="365"/>
        <v>26.822467967024206</v>
      </c>
      <c r="BQ263" s="4">
        <f t="shared" si="366"/>
        <v>41.408320643673697</v>
      </c>
      <c r="BR263" s="4">
        <f t="shared" si="367"/>
        <v>11.981027841651573</v>
      </c>
      <c r="BS263" s="4">
        <f t="shared" si="368"/>
        <v>7.8442839476967521</v>
      </c>
      <c r="BT263" s="4">
        <f t="shared" si="369"/>
        <v>2.7318199965417711</v>
      </c>
      <c r="BU263" s="4">
        <f t="shared" si="370"/>
        <v>5.9862461599277745</v>
      </c>
      <c r="BV263" s="4" t="s">
        <v>59</v>
      </c>
      <c r="BW263" s="4" t="s">
        <v>59</v>
      </c>
      <c r="BX263">
        <f t="shared" si="371"/>
        <v>100</v>
      </c>
      <c r="BY263">
        <f t="shared" si="372"/>
        <v>100</v>
      </c>
      <c r="BZ263" t="s">
        <v>59</v>
      </c>
      <c r="CA263" t="s">
        <v>59</v>
      </c>
    </row>
    <row r="264" spans="1:79" x14ac:dyDescent="0.35">
      <c r="A264" s="5">
        <v>42583</v>
      </c>
      <c r="B264" s="18">
        <f>+'[1]Senda Inflación Total'!F748</f>
        <v>8.1</v>
      </c>
      <c r="C264" s="4">
        <f>+'[1]Senda Inflación Total'!D748</f>
        <v>92.73</v>
      </c>
      <c r="D264" s="10">
        <f>('[3]Ago-16'!$D$789/1000)</f>
        <v>231830.52679000006</v>
      </c>
      <c r="E264" s="10">
        <f>'[3]Ago-16'!$D$790/1000</f>
        <v>5825.5800499999996</v>
      </c>
      <c r="F264" s="15">
        <f>('[3]Ago-16'!$D$801/1000)</f>
        <v>107847.70697999999</v>
      </c>
      <c r="G264" s="15">
        <f>'[3]Ago-16'!$D$802/1000</f>
        <v>5368.6817499999988</v>
      </c>
      <c r="H264" s="10">
        <f>'[3]Ago-16'!$D$815/1000</f>
        <v>48222.472470000001</v>
      </c>
      <c r="I264" s="10">
        <f>'[3]Ago-16'!$D$816/1000</f>
        <v>1048.1088099999997</v>
      </c>
      <c r="J264" s="10">
        <f>'[3]Ago-16'!$D$827/1000</f>
        <v>10993.701179999998</v>
      </c>
      <c r="K264" s="10">
        <f>'[3]Ago-16'!$D$828/1000</f>
        <v>781.81151999999997</v>
      </c>
      <c r="L264" s="71">
        <f>+H264+(Titularizaciones!C176/1000)</f>
        <v>51680.67639728752</v>
      </c>
      <c r="M264" s="71">
        <f>+I264+((Titularizaciones!C176/1000)*Titularizaciones!M176)</f>
        <v>1238.4411411158396</v>
      </c>
      <c r="N264" s="3">
        <f t="shared" si="373"/>
        <v>398894.40742</v>
      </c>
      <c r="O264" s="3">
        <f t="shared" si="374"/>
        <v>13024.182129999997</v>
      </c>
      <c r="P264" s="74">
        <f t="shared" si="375"/>
        <v>402352.61134728754</v>
      </c>
      <c r="Q264" s="74">
        <f t="shared" si="376"/>
        <v>13214.514461115839</v>
      </c>
      <c r="R264" s="74">
        <f t="shared" si="377"/>
        <v>391358.91016728757</v>
      </c>
      <c r="S264" s="74">
        <f t="shared" si="378"/>
        <v>12432.702941115838</v>
      </c>
      <c r="T264" s="3">
        <v>10263.794864109999</v>
      </c>
      <c r="U264" s="3">
        <v>11.07387428</v>
      </c>
      <c r="V264" s="4">
        <f t="shared" si="274"/>
        <v>6.3480973237250282</v>
      </c>
      <c r="W264" s="4">
        <f t="shared" si="275"/>
        <v>14.187988704351227</v>
      </c>
      <c r="X264" s="4">
        <f t="shared" si="276"/>
        <v>12.102685583099372</v>
      </c>
      <c r="Y264" s="4">
        <f t="shared" si="277"/>
        <v>18.742996437978874</v>
      </c>
      <c r="Z264" s="4">
        <f t="shared" si="278"/>
        <v>17.570843852748169</v>
      </c>
      <c r="AA264" s="4">
        <f t="shared" si="279"/>
        <v>31.754335653548566</v>
      </c>
      <c r="AB264" s="4">
        <f t="shared" si="313"/>
        <v>5.9513272490027589</v>
      </c>
      <c r="AC264" s="4">
        <f t="shared" si="314"/>
        <v>18.403854147683575</v>
      </c>
      <c r="AD264" s="4">
        <f t="shared" si="280"/>
        <v>15.55264486013364</v>
      </c>
      <c r="AE264" s="4">
        <f t="shared" si="281"/>
        <v>26.98149048616898</v>
      </c>
      <c r="AF264" s="4">
        <f t="shared" si="282"/>
        <v>9.1102422869823414</v>
      </c>
      <c r="AG264" s="4">
        <f t="shared" si="283"/>
        <v>17.5594866039241</v>
      </c>
      <c r="AH264" s="4">
        <f t="shared" si="284"/>
        <v>8.9507985741857965</v>
      </c>
      <c r="AI264" s="4">
        <f t="shared" si="285"/>
        <v>17.372711524397417</v>
      </c>
      <c r="AJ264" s="4">
        <f t="shared" si="287"/>
        <v>9.0375113214316229</v>
      </c>
      <c r="AK264" s="4">
        <f t="shared" si="288"/>
        <v>17.308469565187764</v>
      </c>
      <c r="AL264" s="4">
        <f t="shared" ref="AL264:AM264" si="387">+T264/T252*100-100</f>
        <v>17.56462144933586</v>
      </c>
      <c r="AM264" s="4">
        <f t="shared" si="387"/>
        <v>-98.068900156544061</v>
      </c>
      <c r="AN264" s="4">
        <f t="shared" si="347"/>
        <v>-1.6206315229185577</v>
      </c>
      <c r="AO264" s="4">
        <f t="shared" si="348"/>
        <v>5.6318119374201956</v>
      </c>
      <c r="AP264" s="4">
        <f t="shared" si="349"/>
        <v>3.7027618715072919</v>
      </c>
      <c r="AQ264" s="4">
        <f t="shared" si="350"/>
        <v>9.8455101183893419</v>
      </c>
      <c r="AR264" s="4">
        <f t="shared" si="351"/>
        <v>8.7611876528660275</v>
      </c>
      <c r="AS264" s="4">
        <f t="shared" si="352"/>
        <v>21.881901622154089</v>
      </c>
      <c r="AT264" s="4">
        <f t="shared" si="353"/>
        <v>-1.9876713700251969</v>
      </c>
      <c r="AU264" s="4">
        <f t="shared" si="354"/>
        <v>9.5317799701050632</v>
      </c>
      <c r="AV264" s="4">
        <f t="shared" si="355"/>
        <v>6.8942135616407541</v>
      </c>
      <c r="AW264" s="4">
        <f t="shared" si="356"/>
        <v>17.466688701358919</v>
      </c>
      <c r="AX264" s="4">
        <f t="shared" si="380"/>
        <v>0.93454420627413981</v>
      </c>
      <c r="AY264" s="4">
        <f t="shared" si="381"/>
        <v>8.7506814097355345</v>
      </c>
      <c r="AZ264" s="4">
        <f t="shared" si="382"/>
        <v>0.78704770970009008</v>
      </c>
      <c r="BA264" s="4">
        <f t="shared" si="383"/>
        <v>8.5779015026803194</v>
      </c>
      <c r="BB264" s="4">
        <f t="shared" si="290"/>
        <v>0.86726301705053288</v>
      </c>
      <c r="BC264" s="4">
        <f t="shared" si="291"/>
        <v>8.518473233291175</v>
      </c>
      <c r="BD264" s="4">
        <f t="shared" si="296"/>
        <v>8.7554314979980177</v>
      </c>
      <c r="BE264" s="4">
        <f t="shared" si="297"/>
        <v>-98.213598664703113</v>
      </c>
      <c r="BF264" s="4">
        <f t="shared" si="357"/>
        <v>2.5128614987261826</v>
      </c>
      <c r="BG264" s="4">
        <f t="shared" si="358"/>
        <v>4.9780212304333959</v>
      </c>
      <c r="BH264" s="4">
        <f t="shared" si="359"/>
        <v>2.1734862530162586</v>
      </c>
      <c r="BI264" s="4">
        <f t="shared" si="268"/>
        <v>7.1114496128227493</v>
      </c>
      <c r="BJ264" s="4">
        <f t="shared" si="360"/>
        <v>2.3963330734983175</v>
      </c>
      <c r="BK264" s="4">
        <f t="shared" si="361"/>
        <v>3.2650701257605506</v>
      </c>
      <c r="BL264" s="4">
        <f t="shared" si="362"/>
        <v>3.2843118420101001</v>
      </c>
      <c r="BM264" s="4">
        <f t="shared" si="384"/>
        <v>3.1768033429471281</v>
      </c>
      <c r="BN264" s="4">
        <f t="shared" si="363"/>
        <v>58.118269516349308</v>
      </c>
      <c r="BO264" s="4">
        <f t="shared" si="364"/>
        <v>44.728951053143795</v>
      </c>
      <c r="BP264" s="4">
        <f t="shared" si="365"/>
        <v>27.036655559436319</v>
      </c>
      <c r="BQ264" s="4">
        <f t="shared" si="366"/>
        <v>41.220874342917377</v>
      </c>
      <c r="BR264" s="4">
        <f t="shared" si="367"/>
        <v>12.089031977634638</v>
      </c>
      <c r="BS264" s="4">
        <f t="shared" si="368"/>
        <v>8.0474059679016481</v>
      </c>
      <c r="BT264" s="4">
        <f t="shared" si="369"/>
        <v>2.7560429465797491</v>
      </c>
      <c r="BU264" s="4">
        <f t="shared" si="370"/>
        <v>6.0027686360371879</v>
      </c>
      <c r="BV264" s="4" t="s">
        <v>59</v>
      </c>
      <c r="BW264" s="4" t="s">
        <v>59</v>
      </c>
      <c r="BX264">
        <f t="shared" si="371"/>
        <v>100</v>
      </c>
      <c r="BY264">
        <f t="shared" si="372"/>
        <v>100</v>
      </c>
      <c r="BZ264" t="s">
        <v>59</v>
      </c>
      <c r="CA264" t="s">
        <v>59</v>
      </c>
    </row>
    <row r="265" spans="1:79" x14ac:dyDescent="0.35">
      <c r="A265" s="5">
        <v>42614</v>
      </c>
      <c r="B265" s="18">
        <f>+'[1]Senda Inflación Total'!F749</f>
        <v>7.27</v>
      </c>
      <c r="C265" s="4">
        <f>+'[1]Senda Inflación Total'!D749</f>
        <v>92.68</v>
      </c>
      <c r="D265" s="10">
        <f>('[3]Sep-16'!$D$789/1000)</f>
        <v>231704.47721000004</v>
      </c>
      <c r="E265" s="10">
        <f>'[3]Sep-16'!$D$790/1000</f>
        <v>5789.8032999999996</v>
      </c>
      <c r="F265" s="15">
        <f>('[3]Sep-16'!$D$801/1000)</f>
        <v>109105.17037000002</v>
      </c>
      <c r="G265" s="15">
        <f>'[3]Sep-16'!$D$802/1000</f>
        <v>5429.8463199999987</v>
      </c>
      <c r="H265" s="10">
        <f>'[3]Sep-16'!$D$815/1000</f>
        <v>48430.717779999992</v>
      </c>
      <c r="I265" s="10">
        <f>'[3]Sep-16'!$D$816/1000</f>
        <v>1070.21921</v>
      </c>
      <c r="J265" s="10">
        <f>'[3]Sep-16'!$D$827/1000</f>
        <v>11106.147280000001</v>
      </c>
      <c r="K265" s="10">
        <f>'[3]Sep-16'!$D$828/1000</f>
        <v>771.22237000000007</v>
      </c>
      <c r="L265" s="71">
        <f>+H265+(Titularizaciones!C177/1000)</f>
        <v>52228.878864675433</v>
      </c>
      <c r="M265" s="71">
        <f>+I265+((Titularizaciones!C177/1000)*Titularizaciones!M177)</f>
        <v>1260.2756243281401</v>
      </c>
      <c r="N265" s="3">
        <f t="shared" si="373"/>
        <v>400346.51264000003</v>
      </c>
      <c r="O265" s="3">
        <f t="shared" si="374"/>
        <v>13061.091199999997</v>
      </c>
      <c r="P265" s="74">
        <f t="shared" si="375"/>
        <v>404144.67372467549</v>
      </c>
      <c r="Q265" s="74">
        <f t="shared" si="376"/>
        <v>13251.147614328138</v>
      </c>
      <c r="R265" s="74">
        <f t="shared" si="377"/>
        <v>393038.52644467546</v>
      </c>
      <c r="S265" s="74">
        <f t="shared" si="378"/>
        <v>12479.925244328138</v>
      </c>
      <c r="T265" s="3">
        <v>10377.252159</v>
      </c>
      <c r="U265" s="3">
        <v>12.421068999999999</v>
      </c>
      <c r="V265" s="4">
        <f t="shared" si="274"/>
        <v>6.2109452879926152</v>
      </c>
      <c r="W265" s="4">
        <f t="shared" si="275"/>
        <v>12.796258747893006</v>
      </c>
      <c r="X265" s="4">
        <f t="shared" si="276"/>
        <v>12.227224442313172</v>
      </c>
      <c r="Y265" s="4">
        <f t="shared" si="277"/>
        <v>21.473740277242342</v>
      </c>
      <c r="Z265" s="4">
        <f t="shared" si="278"/>
        <v>15.998411097768624</v>
      </c>
      <c r="AA265" s="4">
        <f t="shared" si="279"/>
        <v>32.446887826887945</v>
      </c>
      <c r="AB265" s="4">
        <f t="shared" si="313"/>
        <v>6.3062724685559743</v>
      </c>
      <c r="AC265" s="4">
        <f t="shared" si="314"/>
        <v>16.242986434451097</v>
      </c>
      <c r="AD265" s="4">
        <f t="shared" si="280"/>
        <v>15.063044619939859</v>
      </c>
      <c r="AE265" s="4">
        <f t="shared" si="281"/>
        <v>27.554427175263811</v>
      </c>
      <c r="AF265" s="4">
        <f t="shared" si="282"/>
        <v>8.9166099776210643</v>
      </c>
      <c r="AG265" s="4">
        <f t="shared" si="283"/>
        <v>17.939028238116506</v>
      </c>
      <c r="AH265" s="4">
        <f t="shared" si="284"/>
        <v>8.8716826950146128</v>
      </c>
      <c r="AI265" s="4">
        <f t="shared" si="285"/>
        <v>17.741543411762507</v>
      </c>
      <c r="AJ265" s="4">
        <f t="shared" si="287"/>
        <v>8.9459739033922006</v>
      </c>
      <c r="AK265" s="4">
        <f t="shared" si="288"/>
        <v>17.835418419030276</v>
      </c>
      <c r="AL265" s="4">
        <f t="shared" ref="AL265:AM265" si="388">+T265/T253*100-100</f>
        <v>20.061807331706078</v>
      </c>
      <c r="AM265" s="4">
        <f t="shared" si="388"/>
        <v>-97.89694277993803</v>
      </c>
      <c r="AN265" s="4">
        <f t="shared" si="347"/>
        <v>-0.98727949287533079</v>
      </c>
      <c r="AO265" s="4">
        <f t="shared" si="348"/>
        <v>5.1517281140048681</v>
      </c>
      <c r="AP265" s="4">
        <f t="shared" si="349"/>
        <v>4.6212589189085236</v>
      </c>
      <c r="AQ265" s="4">
        <f t="shared" si="350"/>
        <v>13.241111473144713</v>
      </c>
      <c r="AR265" s="4">
        <f t="shared" si="351"/>
        <v>8.1368612825287983</v>
      </c>
      <c r="AS265" s="4">
        <f t="shared" si="352"/>
        <v>23.470576887189281</v>
      </c>
      <c r="AT265" s="4">
        <f t="shared" si="353"/>
        <v>-0.89841291269135581</v>
      </c>
      <c r="AU265" s="4">
        <f t="shared" si="354"/>
        <v>8.3648610370570537</v>
      </c>
      <c r="AV265" s="4">
        <f t="shared" si="355"/>
        <v>7.2648873123332294</v>
      </c>
      <c r="AW265" s="4">
        <f t="shared" si="356"/>
        <v>18.909692528445817</v>
      </c>
      <c r="AX265" s="4">
        <f t="shared" si="380"/>
        <v>1.5350144286576608</v>
      </c>
      <c r="AY265" s="4">
        <f t="shared" si="381"/>
        <v>9.945957153087079</v>
      </c>
      <c r="AZ265" s="4">
        <f t="shared" si="382"/>
        <v>1.4931319987085061</v>
      </c>
      <c r="BA265" s="4">
        <f t="shared" si="383"/>
        <v>9.7618564479933951</v>
      </c>
      <c r="BB265" s="4">
        <f t="shared" si="290"/>
        <v>1.562388275745505</v>
      </c>
      <c r="BC265" s="4">
        <f t="shared" si="291"/>
        <v>9.8493692728910816</v>
      </c>
      <c r="BD265" s="4">
        <f t="shared" si="296"/>
        <v>11.924869331319172</v>
      </c>
      <c r="BE265" s="4">
        <f t="shared" si="297"/>
        <v>-98.039473086546124</v>
      </c>
      <c r="BF265" s="4">
        <f t="shared" si="357"/>
        <v>2.4987878394566128</v>
      </c>
      <c r="BG265" s="4">
        <f t="shared" si="358"/>
        <v>4.9767085295648013</v>
      </c>
      <c r="BH265" s="4">
        <f t="shared" si="359"/>
        <v>2.2097942360911262</v>
      </c>
      <c r="BI265" s="4">
        <f t="shared" si="268"/>
        <v>6.9441035721615254</v>
      </c>
      <c r="BJ265" s="4">
        <f t="shared" si="360"/>
        <v>2.4129861711056506</v>
      </c>
      <c r="BK265" s="4">
        <f t="shared" si="361"/>
        <v>3.2624466025372381</v>
      </c>
      <c r="BL265" s="4">
        <f t="shared" si="362"/>
        <v>3.2788128796064533</v>
      </c>
      <c r="BM265" s="4">
        <f t="shared" si="384"/>
        <v>3.1752422229999446</v>
      </c>
      <c r="BN265" s="4">
        <f t="shared" si="363"/>
        <v>57.875982403861613</v>
      </c>
      <c r="BO265" s="4">
        <f t="shared" si="364"/>
        <v>44.328633889333844</v>
      </c>
      <c r="BP265" s="4">
        <f t="shared" si="365"/>
        <v>27.252684093719004</v>
      </c>
      <c r="BQ265" s="4">
        <f t="shared" si="366"/>
        <v>41.572685136751822</v>
      </c>
      <c r="BR265" s="4">
        <f t="shared" si="367"/>
        <v>12.097199863346857</v>
      </c>
      <c r="BS265" s="4">
        <f t="shared" si="368"/>
        <v>8.193949445816596</v>
      </c>
      <c r="BT265" s="4">
        <f t="shared" si="369"/>
        <v>2.7741336390725304</v>
      </c>
      <c r="BU265" s="4">
        <f t="shared" si="370"/>
        <v>5.9047315280977459</v>
      </c>
      <c r="BV265" s="4" t="s">
        <v>59</v>
      </c>
      <c r="BW265" s="4" t="s">
        <v>59</v>
      </c>
      <c r="BX265">
        <f t="shared" si="371"/>
        <v>100</v>
      </c>
      <c r="BY265">
        <f t="shared" si="372"/>
        <v>100</v>
      </c>
      <c r="BZ265" t="s">
        <v>59</v>
      </c>
      <c r="CA265" t="s">
        <v>59</v>
      </c>
    </row>
    <row r="266" spans="1:79" x14ac:dyDescent="0.35">
      <c r="A266" s="5">
        <v>42644</v>
      </c>
      <c r="B266" s="18">
        <f>+'[1]Senda Inflación Total'!F750</f>
        <v>6.48</v>
      </c>
      <c r="C266" s="4">
        <f>+'[1]Senda Inflación Total'!D750</f>
        <v>92.62</v>
      </c>
      <c r="D266" s="10">
        <f>('[3]Oct-16'!$D$789/1000)</f>
        <v>231917.94027000002</v>
      </c>
      <c r="E266" s="10">
        <f>'[3]Oct-16'!$D$790/1000</f>
        <v>6179.4913399999987</v>
      </c>
      <c r="F266" s="15">
        <f>('[3]Oct-16'!$D$801/1000)</f>
        <v>110399.07577</v>
      </c>
      <c r="G266" s="15">
        <f>'[3]Oct-16'!$D$802/1000</f>
        <v>5671.8753099999985</v>
      </c>
      <c r="H266" s="10">
        <f>'[3]Oct-16'!$D$815/1000</f>
        <v>49058.138379999982</v>
      </c>
      <c r="I266" s="10">
        <f>'[3]Oct-16'!$D$816/1000</f>
        <v>1096.2080899999999</v>
      </c>
      <c r="J266" s="10">
        <f>'[3]Oct-16'!$D$827/1000</f>
        <v>11166.393470000001</v>
      </c>
      <c r="K266" s="10">
        <f>'[3]Oct-16'!$D$828/1000</f>
        <v>798.33319000000006</v>
      </c>
      <c r="L266" s="71">
        <f>+H266+(Titularizaciones!C178/1000)</f>
        <v>52767.917077154605</v>
      </c>
      <c r="M266" s="71">
        <f>+I266+((Titularizaciones!C178/1000)*Titularizaciones!M178)</f>
        <v>1285.5070226480098</v>
      </c>
      <c r="N266" s="3">
        <f t="shared" si="373"/>
        <v>402541.54788999999</v>
      </c>
      <c r="O266" s="3">
        <f t="shared" si="374"/>
        <v>13745.907929999996</v>
      </c>
      <c r="P266" s="74">
        <f t="shared" si="375"/>
        <v>406251.32658715465</v>
      </c>
      <c r="Q266" s="74">
        <f t="shared" si="376"/>
        <v>13935.206862648007</v>
      </c>
      <c r="R266" s="74">
        <f t="shared" si="377"/>
        <v>395084.93311715464</v>
      </c>
      <c r="S266" s="74">
        <f t="shared" si="378"/>
        <v>13136.873672648006</v>
      </c>
      <c r="T266" s="3">
        <v>10526.235832310002</v>
      </c>
      <c r="U266" s="3">
        <v>3.3496840099999998</v>
      </c>
      <c r="V266" s="4">
        <f t="shared" si="274"/>
        <v>5.7093557428205202</v>
      </c>
      <c r="W266" s="4">
        <f t="shared" si="275"/>
        <v>23.720715894173054</v>
      </c>
      <c r="X266" s="4">
        <f t="shared" si="276"/>
        <v>12.457016305886299</v>
      </c>
      <c r="Y266" s="4">
        <f t="shared" si="277"/>
        <v>25.503446447534287</v>
      </c>
      <c r="Z266" s="4">
        <f t="shared" si="278"/>
        <v>16.743618194249549</v>
      </c>
      <c r="AA266" s="4">
        <f t="shared" si="279"/>
        <v>32.533341374097517</v>
      </c>
      <c r="AB266" s="4">
        <f t="shared" si="313"/>
        <v>6.181062839607975</v>
      </c>
      <c r="AC266" s="4">
        <f t="shared" si="314"/>
        <v>18.520518934094255</v>
      </c>
      <c r="AD266" s="4">
        <f t="shared" si="280"/>
        <v>14.722763686822688</v>
      </c>
      <c r="AE266" s="4">
        <f t="shared" si="281"/>
        <v>27.613238194302141</v>
      </c>
      <c r="AF266" s="4">
        <f t="shared" si="282"/>
        <v>8.7654484865932005</v>
      </c>
      <c r="AG266" s="4">
        <f t="shared" si="283"/>
        <v>24.795916138231306</v>
      </c>
      <c r="AH266" s="4">
        <f t="shared" si="284"/>
        <v>8.6017198095811551</v>
      </c>
      <c r="AI266" s="4">
        <f t="shared" si="285"/>
        <v>24.477758849421377</v>
      </c>
      <c r="AJ266" s="4">
        <f t="shared" si="287"/>
        <v>8.6717403185506896</v>
      </c>
      <c r="AK266" s="4">
        <f t="shared" si="288"/>
        <v>24.85914424791828</v>
      </c>
      <c r="AL266" s="4">
        <f t="shared" ref="AL266:AM266" si="389">+T266/T254*100-100</f>
        <v>19.613415579969697</v>
      </c>
      <c r="AM266" s="4">
        <f t="shared" si="389"/>
        <v>-99.452135990168259</v>
      </c>
      <c r="AN266" s="4">
        <f t="shared" si="347"/>
        <v>-0.72374554581092809</v>
      </c>
      <c r="AO266" s="4">
        <f t="shared" si="348"/>
        <v>16.191506286789135</v>
      </c>
      <c r="AP266" s="4">
        <f t="shared" si="349"/>
        <v>5.6132760198030667</v>
      </c>
      <c r="AQ266" s="4">
        <f t="shared" si="350"/>
        <v>17.865746100238809</v>
      </c>
      <c r="AR266" s="4">
        <f t="shared" si="351"/>
        <v>9.6390103251780204</v>
      </c>
      <c r="AS266" s="4">
        <f t="shared" si="352"/>
        <v>24.467826234126136</v>
      </c>
      <c r="AT266" s="4">
        <f t="shared" si="353"/>
        <v>-0.28074489142751702</v>
      </c>
      <c r="AU266" s="4">
        <f t="shared" si="354"/>
        <v>11.307775107150889</v>
      </c>
      <c r="AV266" s="4">
        <f t="shared" si="355"/>
        <v>7.7411379478049298</v>
      </c>
      <c r="AW266" s="4">
        <f t="shared" si="356"/>
        <v>19.847143307947164</v>
      </c>
      <c r="AX266" s="4">
        <f t="shared" si="380"/>
        <v>2.1463640933444736</v>
      </c>
      <c r="AY266" s="4">
        <f t="shared" si="381"/>
        <v>17.201273608406581</v>
      </c>
      <c r="AZ266" s="4">
        <f t="shared" si="382"/>
        <v>1.9925993703805034</v>
      </c>
      <c r="BA266" s="4">
        <f t="shared" si="383"/>
        <v>16.902478258284546</v>
      </c>
      <c r="BB266" s="4">
        <f t="shared" si="290"/>
        <v>2.0583586763248434</v>
      </c>
      <c r="BC266" s="4">
        <f t="shared" si="291"/>
        <v>17.260653876707636</v>
      </c>
      <c r="BD266" s="4">
        <f t="shared" si="296"/>
        <v>12.334161889528275</v>
      </c>
      <c r="BE266" s="4">
        <f t="shared" si="297"/>
        <v>-99.485477075665159</v>
      </c>
      <c r="BF266" s="4">
        <f t="shared" si="357"/>
        <v>2.6645163081414935</v>
      </c>
      <c r="BG266" s="4">
        <f t="shared" si="358"/>
        <v>5.1376112258552817</v>
      </c>
      <c r="BH266" s="4">
        <f t="shared" si="359"/>
        <v>2.2345081289242357</v>
      </c>
      <c r="BI266" s="4">
        <f t="shared" ref="BI266:BI329" si="390">+(K266/J266)*100</f>
        <v>7.1494273611692822</v>
      </c>
      <c r="BJ266" s="4">
        <f t="shared" si="360"/>
        <v>2.4361526735429138</v>
      </c>
      <c r="BK266" s="4">
        <f t="shared" si="361"/>
        <v>3.4147799157756142</v>
      </c>
      <c r="BL266" s="4">
        <f t="shared" si="362"/>
        <v>3.4301935650808106</v>
      </c>
      <c r="BM266" s="4">
        <f t="shared" si="384"/>
        <v>3.3250758435661538</v>
      </c>
      <c r="BN266" s="4">
        <f t="shared" si="363"/>
        <v>57.613416921965722</v>
      </c>
      <c r="BO266" s="4">
        <f t="shared" si="364"/>
        <v>44.955134076763748</v>
      </c>
      <c r="BP266" s="4">
        <f t="shared" si="365"/>
        <v>27.425510819610615</v>
      </c>
      <c r="BQ266" s="4">
        <f t="shared" si="366"/>
        <v>41.262282119766823</v>
      </c>
      <c r="BR266" s="4">
        <f t="shared" si="367"/>
        <v>12.187099353382969</v>
      </c>
      <c r="BS266" s="4">
        <f t="shared" si="368"/>
        <v>7.9747958125600524</v>
      </c>
      <c r="BT266" s="4">
        <f t="shared" si="369"/>
        <v>2.7739729050406918</v>
      </c>
      <c r="BU266" s="4">
        <f t="shared" si="370"/>
        <v>5.8077879909093815</v>
      </c>
      <c r="BV266" s="4" t="s">
        <v>59</v>
      </c>
      <c r="BW266" s="4" t="s">
        <v>59</v>
      </c>
      <c r="BX266">
        <f t="shared" si="371"/>
        <v>100</v>
      </c>
      <c r="BY266">
        <f t="shared" si="372"/>
        <v>100</v>
      </c>
      <c r="BZ266" t="s">
        <v>59</v>
      </c>
      <c r="CA266" t="s">
        <v>59</v>
      </c>
    </row>
    <row r="267" spans="1:79" x14ac:dyDescent="0.35">
      <c r="A267" s="5">
        <v>42675</v>
      </c>
      <c r="B267" s="18">
        <f>+'[1]Senda Inflación Total'!F751</f>
        <v>5.96</v>
      </c>
      <c r="C267" s="4">
        <f>+'[1]Senda Inflación Total'!D751</f>
        <v>92.73</v>
      </c>
      <c r="D267" s="10">
        <f>('[3]Nov-16'!$D$789/1000)</f>
        <v>234036.80705</v>
      </c>
      <c r="E267" s="10">
        <f>'[3]Nov-16'!$D$790/1000</f>
        <v>6171.2677900000008</v>
      </c>
      <c r="F267" s="15">
        <f>('[3]Nov-16'!$D$801/1000)</f>
        <v>112208.97881000002</v>
      </c>
      <c r="G267" s="15">
        <f>'[3]Nov-16'!$D$802/1000</f>
        <v>5919.0390100000004</v>
      </c>
      <c r="H267" s="10">
        <f>'[3]Nov-16'!$D$815/1000</f>
        <v>49410.83124</v>
      </c>
      <c r="I267" s="10">
        <f>'[3]Nov-16'!$D$816/1000</f>
        <v>1130.8742499999998</v>
      </c>
      <c r="J267" s="10">
        <f>'[3]Nov-16'!$D$827/1000</f>
        <v>11233.821790000002</v>
      </c>
      <c r="K267" s="10">
        <f>'[3]Nov-16'!$D$828/1000</f>
        <v>824.3302900000001</v>
      </c>
      <c r="L267" s="71">
        <f>+H267+(Titularizaciones!C179/1000)</f>
        <v>53064.842540860052</v>
      </c>
      <c r="M267" s="71">
        <f>+I267+((Titularizaciones!C179/1000)*Titularizaciones!M179)</f>
        <v>1320.23425506276</v>
      </c>
      <c r="N267" s="3">
        <f t="shared" si="373"/>
        <v>406890.43889000005</v>
      </c>
      <c r="O267" s="3">
        <f t="shared" si="374"/>
        <v>14045.511340000003</v>
      </c>
      <c r="P267" s="74">
        <f t="shared" si="375"/>
        <v>410544.45019086008</v>
      </c>
      <c r="Q267" s="74">
        <f t="shared" si="376"/>
        <v>14234.871345062762</v>
      </c>
      <c r="R267" s="74">
        <f t="shared" si="377"/>
        <v>399310.62840086006</v>
      </c>
      <c r="S267" s="74">
        <f t="shared" si="378"/>
        <v>13410.541055062762</v>
      </c>
      <c r="T267" s="3">
        <v>10625.38125579</v>
      </c>
      <c r="U267" s="3">
        <v>3.7370337200000003</v>
      </c>
      <c r="V267" s="4">
        <f t="shared" si="274"/>
        <v>4.9185489359031607</v>
      </c>
      <c r="W267" s="4">
        <f t="shared" si="275"/>
        <v>18.477379320522829</v>
      </c>
      <c r="X267" s="4">
        <f t="shared" si="276"/>
        <v>12.927983181983294</v>
      </c>
      <c r="Y267" s="4">
        <f t="shared" si="277"/>
        <v>26.256773967771352</v>
      </c>
      <c r="Z267" s="4">
        <f t="shared" si="278"/>
        <v>15.515762003285147</v>
      </c>
      <c r="AA267" s="4">
        <f t="shared" si="279"/>
        <v>31.287871867085016</v>
      </c>
      <c r="AB267" s="4">
        <f t="shared" si="313"/>
        <v>6.3056271009422034</v>
      </c>
      <c r="AC267" s="4">
        <f t="shared" si="314"/>
        <v>18.397220790925559</v>
      </c>
      <c r="AD267" s="4">
        <f t="shared" si="280"/>
        <v>13.741750260289606</v>
      </c>
      <c r="AE267" s="4">
        <f t="shared" si="281"/>
        <v>26.609110779991596</v>
      </c>
      <c r="AF267" s="4">
        <f t="shared" si="282"/>
        <v>8.2817436281536203</v>
      </c>
      <c r="AG267" s="4">
        <f t="shared" si="283"/>
        <v>22.619787993067675</v>
      </c>
      <c r="AH267" s="4">
        <f t="shared" si="284"/>
        <v>8.137667116695809</v>
      </c>
      <c r="AI267" s="4">
        <f t="shared" si="285"/>
        <v>22.335624345924458</v>
      </c>
      <c r="AJ267" s="4">
        <f t="shared" si="287"/>
        <v>8.1901216431745638</v>
      </c>
      <c r="AK267" s="4">
        <f t="shared" si="288"/>
        <v>22.586278858145775</v>
      </c>
      <c r="AL267" s="4">
        <f t="shared" ref="AL267:AM267" si="391">+T267/T255*100-100</f>
        <v>16.979581822728321</v>
      </c>
      <c r="AM267" s="4">
        <f t="shared" si="391"/>
        <v>-99.407640844050519</v>
      </c>
      <c r="AN267" s="4">
        <f t="shared" si="347"/>
        <v>-0.98287189892116089</v>
      </c>
      <c r="AO267" s="4">
        <f t="shared" si="348"/>
        <v>11.813306267009068</v>
      </c>
      <c r="AP267" s="4">
        <f t="shared" si="349"/>
        <v>6.5760505681231365</v>
      </c>
      <c r="AQ267" s="4">
        <f t="shared" si="350"/>
        <v>19.155128319905003</v>
      </c>
      <c r="AR267" s="4">
        <f t="shared" si="351"/>
        <v>9.018272936282699</v>
      </c>
      <c r="AS267" s="4">
        <f t="shared" si="352"/>
        <v>23.903238832658545</v>
      </c>
      <c r="AT267" s="4">
        <f t="shared" si="353"/>
        <v>0.32618639198017263</v>
      </c>
      <c r="AU267" s="4">
        <f t="shared" si="354"/>
        <v>11.73765646557716</v>
      </c>
      <c r="AV267" s="4">
        <f t="shared" si="355"/>
        <v>7.344045168261232</v>
      </c>
      <c r="AW267" s="4">
        <f t="shared" si="356"/>
        <v>19.487647017734602</v>
      </c>
      <c r="AX267" s="4">
        <f t="shared" si="380"/>
        <v>2.1911510269475372</v>
      </c>
      <c r="AY267" s="4">
        <f t="shared" si="381"/>
        <v>15.722714225243166</v>
      </c>
      <c r="AZ267" s="4">
        <f t="shared" si="382"/>
        <v>2.05517847932785</v>
      </c>
      <c r="BA267" s="4">
        <f t="shared" si="383"/>
        <v>15.454534112801483</v>
      </c>
      <c r="BB267" s="4">
        <f t="shared" si="290"/>
        <v>2.1046825624523962</v>
      </c>
      <c r="BC267" s="4">
        <f t="shared" si="291"/>
        <v>15.691089900099826</v>
      </c>
      <c r="BD267" s="4">
        <f t="shared" si="296"/>
        <v>10.399756344590699</v>
      </c>
      <c r="BE267" s="4">
        <f t="shared" si="297"/>
        <v>-99.440959648971798</v>
      </c>
      <c r="BF267" s="4">
        <f t="shared" si="357"/>
        <v>2.6368791592177043</v>
      </c>
      <c r="BG267" s="4">
        <f t="shared" si="358"/>
        <v>5.2750137045828804</v>
      </c>
      <c r="BH267" s="4">
        <f t="shared" si="359"/>
        <v>2.2887173148475854</v>
      </c>
      <c r="BI267" s="4">
        <f t="shared" si="390"/>
        <v>7.3379327659781222</v>
      </c>
      <c r="BJ267" s="4">
        <f t="shared" si="360"/>
        <v>2.4879641432011721</v>
      </c>
      <c r="BK267" s="4">
        <f t="shared" si="361"/>
        <v>3.4519148147880436</v>
      </c>
      <c r="BL267" s="4">
        <f t="shared" si="362"/>
        <v>3.4673154973706355</v>
      </c>
      <c r="BM267" s="4">
        <f t="shared" si="384"/>
        <v>3.3584232678124923</v>
      </c>
      <c r="BN267" s="4">
        <f t="shared" si="363"/>
        <v>57.518384479235749</v>
      </c>
      <c r="BO267" s="4">
        <f t="shared" si="364"/>
        <v>43.937651258199047</v>
      </c>
      <c r="BP267" s="4">
        <f t="shared" si="365"/>
        <v>27.577197221961491</v>
      </c>
      <c r="BQ267" s="4">
        <f t="shared" si="366"/>
        <v>42.141854908074848</v>
      </c>
      <c r="BR267" s="4">
        <f t="shared" si="367"/>
        <v>12.143522313965669</v>
      </c>
      <c r="BS267" s="4">
        <f t="shared" si="368"/>
        <v>8.0514993197819713</v>
      </c>
      <c r="BT267" s="4">
        <f t="shared" si="369"/>
        <v>2.7608959848370844</v>
      </c>
      <c r="BU267" s="4">
        <f t="shared" si="370"/>
        <v>5.8689945139441253</v>
      </c>
      <c r="BV267" s="4" t="s">
        <v>59</v>
      </c>
      <c r="BW267" s="4" t="s">
        <v>59</v>
      </c>
      <c r="BX267">
        <f t="shared" si="371"/>
        <v>100</v>
      </c>
      <c r="BY267">
        <f t="shared" si="372"/>
        <v>100</v>
      </c>
      <c r="BZ267" t="s">
        <v>59</v>
      </c>
      <c r="CA267" t="s">
        <v>59</v>
      </c>
    </row>
    <row r="268" spans="1:79" x14ac:dyDescent="0.35">
      <c r="A268" s="5">
        <v>42705</v>
      </c>
      <c r="B268" s="18">
        <f>+'[1]Senda Inflación Total'!F752</f>
        <v>5.75</v>
      </c>
      <c r="C268" s="4">
        <f>+'[1]Senda Inflación Total'!D752</f>
        <v>93.11</v>
      </c>
      <c r="D268" s="10">
        <f>('[3]Dic-16'!$D$790/1000)</f>
        <v>231946.37202999997</v>
      </c>
      <c r="E268" s="10">
        <f>'[3]Dic-16'!$D$791/1000</f>
        <v>5392.1585200000018</v>
      </c>
      <c r="F268" s="15">
        <f>('[3]Dic-16'!$D$802/1000)</f>
        <v>113379.21827000001</v>
      </c>
      <c r="G268" s="15">
        <f>'[3]Dic-16'!$D$803/1000</f>
        <v>5656.4218899999987</v>
      </c>
      <c r="H268" s="10">
        <f>'[3]Dic-16'!$D$816/1000</f>
        <v>50165.277559999988</v>
      </c>
      <c r="I268" s="10">
        <f>'[3]Dic-16'!$D$817/1000</f>
        <v>1134.6307400000001</v>
      </c>
      <c r="J268" s="10">
        <f>'[3]Dic-16'!$D$828/1000</f>
        <v>11257.469510000001</v>
      </c>
      <c r="K268" s="10">
        <f>'[3]Dic-16'!$D$829/1000</f>
        <v>811.40572999999995</v>
      </c>
      <c r="L268" s="71">
        <f>+H268+(Titularizaciones!C180/1000)</f>
        <v>54143.989031485071</v>
      </c>
      <c r="M268" s="71">
        <f>+I268+((Titularizaciones!C180/1000)*Titularizaciones!M180)</f>
        <v>1321.9553883773845</v>
      </c>
      <c r="N268" s="3">
        <f t="shared" si="373"/>
        <v>406748.33737000002</v>
      </c>
      <c r="O268" s="3">
        <f t="shared" si="374"/>
        <v>12994.616880000001</v>
      </c>
      <c r="P268" s="74">
        <f t="shared" si="375"/>
        <v>410727.04884148506</v>
      </c>
      <c r="Q268" s="74">
        <f t="shared" si="376"/>
        <v>13181.941528377385</v>
      </c>
      <c r="R268" s="74">
        <f t="shared" si="377"/>
        <v>399469.57933148503</v>
      </c>
      <c r="S268" s="74">
        <f t="shared" si="378"/>
        <v>12370.535798377385</v>
      </c>
      <c r="T268" s="3">
        <v>10856.63841716</v>
      </c>
      <c r="U268" s="3">
        <v>3.7151897799999998</v>
      </c>
      <c r="V268" s="4">
        <f t="shared" si="274"/>
        <v>4.0486035550783015</v>
      </c>
      <c r="W268" s="4">
        <f t="shared" si="275"/>
        <v>12.353683398157472</v>
      </c>
      <c r="X268" s="4">
        <f t="shared" si="276"/>
        <v>13.206101055014912</v>
      </c>
      <c r="Y268" s="4">
        <f t="shared" si="277"/>
        <v>26.665764636021422</v>
      </c>
      <c r="Z268" s="4">
        <f t="shared" si="278"/>
        <v>15.362958117509578</v>
      </c>
      <c r="AA268" s="4">
        <f t="shared" si="279"/>
        <v>33.574857979608936</v>
      </c>
      <c r="AB268" s="4">
        <f t="shared" si="313"/>
        <v>6.6647029948808267</v>
      </c>
      <c r="AC268" s="4">
        <f t="shared" si="314"/>
        <v>18.813837734390475</v>
      </c>
      <c r="AD268" s="4">
        <f t="shared" si="280"/>
        <v>14.509707566349192</v>
      </c>
      <c r="AE268" s="4">
        <f t="shared" si="281"/>
        <v>28.634863108516669</v>
      </c>
      <c r="AF268" s="4">
        <f t="shared" si="282"/>
        <v>7.8585032626193652</v>
      </c>
      <c r="AG268" s="4">
        <f t="shared" si="283"/>
        <v>20.351104873637496</v>
      </c>
      <c r="AH268" s="4">
        <f t="shared" si="284"/>
        <v>7.8274245744722748</v>
      </c>
      <c r="AI268" s="4">
        <f t="shared" si="285"/>
        <v>20.103311786313412</v>
      </c>
      <c r="AJ268" s="4">
        <f t="shared" si="287"/>
        <v>7.8605586407694688</v>
      </c>
      <c r="AK268" s="4">
        <f t="shared" si="288"/>
        <v>20.18886954390922</v>
      </c>
      <c r="AL268" s="4">
        <f t="shared" ref="AL268:AM268" si="392">+T268/T256*100-100</f>
        <v>16.895463753983847</v>
      </c>
      <c r="AM268" s="4">
        <f t="shared" si="392"/>
        <v>-99.428589410617548</v>
      </c>
      <c r="AN268" s="4">
        <f t="shared" si="347"/>
        <v>-1.6088855271127187</v>
      </c>
      <c r="AO268" s="4">
        <f t="shared" si="348"/>
        <v>6.2446178705980628</v>
      </c>
      <c r="AP268" s="4">
        <f t="shared" si="349"/>
        <v>7.0506865768462461</v>
      </c>
      <c r="AQ268" s="4">
        <f t="shared" si="350"/>
        <v>19.778500837845286</v>
      </c>
      <c r="AR268" s="4">
        <f t="shared" si="351"/>
        <v>9.0902677234133051</v>
      </c>
      <c r="AS268" s="4">
        <f t="shared" si="352"/>
        <v>26.311922439346503</v>
      </c>
      <c r="AT268" s="4">
        <f t="shared" si="353"/>
        <v>0.86496737104569377</v>
      </c>
      <c r="AU268" s="4">
        <f t="shared" si="354"/>
        <v>12.353510859943697</v>
      </c>
      <c r="AV268" s="4">
        <f t="shared" si="355"/>
        <v>8.2834114102592764</v>
      </c>
      <c r="AW268" s="4">
        <f t="shared" si="356"/>
        <v>21.640532490323068</v>
      </c>
      <c r="AX268" s="4">
        <f t="shared" si="380"/>
        <v>1.993856513115233</v>
      </c>
      <c r="AY268" s="4">
        <f t="shared" si="381"/>
        <v>13.807191369869969</v>
      </c>
      <c r="AZ268" s="4">
        <f t="shared" si="382"/>
        <v>1.9644676827161049</v>
      </c>
      <c r="BA268" s="4">
        <f t="shared" si="383"/>
        <v>13.572871665544596</v>
      </c>
      <c r="BB268" s="4">
        <f t="shared" si="290"/>
        <v>1.9958001331153383</v>
      </c>
      <c r="BC268" s="4">
        <f t="shared" si="291"/>
        <v>13.653777346486251</v>
      </c>
      <c r="BD268" s="4">
        <f t="shared" si="296"/>
        <v>10.539445630244757</v>
      </c>
      <c r="BE268" s="4">
        <f t="shared" si="297"/>
        <v>-99.459659017132438</v>
      </c>
      <c r="BF268" s="4">
        <f t="shared" si="357"/>
        <v>2.3247436348358059</v>
      </c>
      <c r="BG268" s="4">
        <f t="shared" si="358"/>
        <v>4.9889406333088822</v>
      </c>
      <c r="BH268" s="4">
        <f t="shared" si="359"/>
        <v>2.2617850337674885</v>
      </c>
      <c r="BI268" s="4">
        <f t="shared" si="390"/>
        <v>7.2077097724246908</v>
      </c>
      <c r="BJ268" s="4">
        <f t="shared" si="360"/>
        <v>2.4415552160529939</v>
      </c>
      <c r="BK268" s="4">
        <f t="shared" si="361"/>
        <v>3.1947559918799135</v>
      </c>
      <c r="BL268" s="4">
        <f t="shared" si="362"/>
        <v>3.209416464184415</v>
      </c>
      <c r="BM268" s="4">
        <f t="shared" si="384"/>
        <v>3.0967403873605486</v>
      </c>
      <c r="BN268" s="4">
        <f t="shared" si="363"/>
        <v>57.024540906484191</v>
      </c>
      <c r="BO268" s="4">
        <f t="shared" si="364"/>
        <v>41.495325101112186</v>
      </c>
      <c r="BP268" s="4">
        <f t="shared" si="365"/>
        <v>27.874537607971639</v>
      </c>
      <c r="BQ268" s="4">
        <f t="shared" si="366"/>
        <v>43.528962355987503</v>
      </c>
      <c r="BR268" s="4">
        <f t="shared" si="367"/>
        <v>12.333247109100528</v>
      </c>
      <c r="BS268" s="4">
        <f t="shared" si="368"/>
        <v>8.7315443808605764</v>
      </c>
      <c r="BT268" s="4">
        <f t="shared" si="369"/>
        <v>2.7676743764436349</v>
      </c>
      <c r="BU268" s="4">
        <f t="shared" si="370"/>
        <v>6.2441681620397249</v>
      </c>
      <c r="BV268" s="4" t="s">
        <v>59</v>
      </c>
      <c r="BW268" s="4" t="s">
        <v>59</v>
      </c>
      <c r="BX268">
        <f t="shared" si="371"/>
        <v>100</v>
      </c>
      <c r="BY268">
        <f t="shared" si="372"/>
        <v>100</v>
      </c>
      <c r="BZ268" t="s">
        <v>59</v>
      </c>
      <c r="CA268" t="s">
        <v>59</v>
      </c>
    </row>
    <row r="269" spans="1:79" x14ac:dyDescent="0.35">
      <c r="A269" s="5">
        <v>42736</v>
      </c>
      <c r="B269" s="18">
        <f>+'[1]Senda Inflación Total'!F753</f>
        <v>5.47</v>
      </c>
      <c r="C269" s="4">
        <f>+'[1]Senda Inflación Total'!D753</f>
        <v>94.07</v>
      </c>
      <c r="D269" s="16">
        <f>('[4]Ene-17'!$D$790/1000)</f>
        <v>229539.30229999995</v>
      </c>
      <c r="E269" s="16">
        <f>'[4]Ene-17'!$D$791/1000</f>
        <v>7250.6922399999994</v>
      </c>
      <c r="F269" s="16">
        <f>('[4]Ene-17'!$D$802/1000)</f>
        <v>113833.37246</v>
      </c>
      <c r="G269" s="16">
        <f>'[4]Ene-17'!$D$803/1000</f>
        <v>5887.1428399999995</v>
      </c>
      <c r="H269" s="10">
        <f>'[3]Ene-17'!$D$816/1000</f>
        <v>50369.910120000008</v>
      </c>
      <c r="I269" s="10">
        <f>'[3]Ene-17'!$D$817/1000</f>
        <v>1200.3360100000002</v>
      </c>
      <c r="J269" s="10">
        <f>'[3]Ene-17'!$D$828/1000</f>
        <v>11294.337099999999</v>
      </c>
      <c r="K269" s="10">
        <f>'[3]Ene-17'!$D$829/1000</f>
        <v>846.53751999999997</v>
      </c>
      <c r="L269" s="71">
        <f>+H269+(Titularizaciones!C181/1000)</f>
        <v>54282.612337790029</v>
      </c>
      <c r="M269" s="71">
        <f>+I269+((Titularizaciones!C181/1000)*Titularizaciones!M181)</f>
        <v>1391.2912241376202</v>
      </c>
      <c r="N269" s="3">
        <f t="shared" si="373"/>
        <v>405036.92197999998</v>
      </c>
      <c r="O269" s="3">
        <f t="shared" si="374"/>
        <v>15184.70861</v>
      </c>
      <c r="P269" s="74">
        <f t="shared" si="375"/>
        <v>408949.62419778993</v>
      </c>
      <c r="Q269" s="74">
        <f t="shared" si="376"/>
        <v>15375.66382413762</v>
      </c>
      <c r="R269" s="74">
        <f t="shared" si="377"/>
        <v>397655.28709778999</v>
      </c>
      <c r="S269" s="74">
        <f t="shared" si="378"/>
        <v>14529.126304137619</v>
      </c>
      <c r="T269" s="3">
        <v>10915.62663938</v>
      </c>
      <c r="U269" s="3">
        <v>3.8423136499999999</v>
      </c>
      <c r="V269" s="4">
        <f t="shared" si="274"/>
        <v>2.2062768600283391</v>
      </c>
      <c r="W269" s="4">
        <f t="shared" si="275"/>
        <v>39.730038355451853</v>
      </c>
      <c r="X269" s="4">
        <f t="shared" si="276"/>
        <v>13.518972357500175</v>
      </c>
      <c r="Y269" s="4">
        <f t="shared" si="277"/>
        <v>27.245953355350409</v>
      </c>
      <c r="Z269" s="4">
        <f t="shared" si="278"/>
        <v>14.867147497633709</v>
      </c>
      <c r="AA269" s="4">
        <f t="shared" si="279"/>
        <v>35.375838146467572</v>
      </c>
      <c r="AB269" s="4">
        <f t="shared" si="313"/>
        <v>7.2478244900164412</v>
      </c>
      <c r="AC269" s="4">
        <f t="shared" si="314"/>
        <v>17.821071781571575</v>
      </c>
      <c r="AD269" s="4">
        <f t="shared" si="280"/>
        <v>14.090253537594592</v>
      </c>
      <c r="AE269" s="4">
        <f t="shared" si="281"/>
        <v>29.886943894058845</v>
      </c>
      <c r="AF269" s="4">
        <f t="shared" si="282"/>
        <v>6.8014369389370728</v>
      </c>
      <c r="AG269" s="4">
        <f t="shared" si="283"/>
        <v>32.956367057795774</v>
      </c>
      <c r="AH269" s="4">
        <f t="shared" si="284"/>
        <v>6.7834356639443456</v>
      </c>
      <c r="AI269" s="4">
        <f t="shared" si="285"/>
        <v>32.488210518253112</v>
      </c>
      <c r="AJ269" s="4">
        <f t="shared" si="287"/>
        <v>6.7703046658938604</v>
      </c>
      <c r="AK269" s="4">
        <f t="shared" si="288"/>
        <v>33.456193847719021</v>
      </c>
      <c r="AL269" s="4">
        <f t="shared" ref="AL269:AM269" si="393">+T269/T257*100-100</f>
        <v>16.252975493968307</v>
      </c>
      <c r="AM269" s="4">
        <f t="shared" si="393"/>
        <v>-99.417125747921816</v>
      </c>
      <c r="AN269" s="4">
        <f t="shared" si="347"/>
        <v>-3.0944563761938468</v>
      </c>
      <c r="AO269" s="4">
        <f t="shared" si="348"/>
        <v>32.483206936049925</v>
      </c>
      <c r="AP269" s="4">
        <f t="shared" si="349"/>
        <v>7.6315277875226712</v>
      </c>
      <c r="AQ269" s="4">
        <f t="shared" si="350"/>
        <v>20.64658514776751</v>
      </c>
      <c r="AR269" s="4">
        <f t="shared" si="351"/>
        <v>8.9097824003353736</v>
      </c>
      <c r="AS269" s="4">
        <f t="shared" si="352"/>
        <v>28.354829000158901</v>
      </c>
      <c r="AT269" s="4">
        <f t="shared" si="353"/>
        <v>1.6856210202109025</v>
      </c>
      <c r="AU269" s="4">
        <f t="shared" si="354"/>
        <v>11.710507046147313</v>
      </c>
      <c r="AV269" s="4">
        <f t="shared" si="355"/>
        <v>8.1731805609126695</v>
      </c>
      <c r="AW269" s="4">
        <f t="shared" si="356"/>
        <v>23.150605759039379</v>
      </c>
      <c r="AX269" s="4">
        <f t="shared" si="380"/>
        <v>1.2623845064350832</v>
      </c>
      <c r="AY269" s="4">
        <f t="shared" si="381"/>
        <v>26.060839155964516</v>
      </c>
      <c r="AZ269" s="4">
        <f t="shared" si="382"/>
        <v>1.2453168331699516</v>
      </c>
      <c r="BA269" s="4">
        <f t="shared" si="383"/>
        <v>25.616962660712161</v>
      </c>
      <c r="BB269" s="4">
        <f t="shared" si="290"/>
        <v>1.2328668492403949</v>
      </c>
      <c r="BC269" s="4">
        <f t="shared" si="291"/>
        <v>26.53474338458237</v>
      </c>
      <c r="BD269" s="4">
        <f t="shared" si="296"/>
        <v>10.223737075915722</v>
      </c>
      <c r="BE269" s="4">
        <f t="shared" si="297"/>
        <v>-99.447355407150681</v>
      </c>
      <c r="BF269" s="4">
        <f t="shared" si="357"/>
        <v>3.1588020732604623</v>
      </c>
      <c r="BG269" s="4">
        <f t="shared" si="358"/>
        <v>5.1717196045199199</v>
      </c>
      <c r="BH269" s="4">
        <f t="shared" si="359"/>
        <v>2.3830417944768012</v>
      </c>
      <c r="BI269" s="4">
        <f t="shared" si="390"/>
        <v>7.4952386537143481</v>
      </c>
      <c r="BJ269" s="4">
        <f t="shared" si="360"/>
        <v>2.5630513422601853</v>
      </c>
      <c r="BK269" s="4">
        <f t="shared" si="361"/>
        <v>3.7489689917083151</v>
      </c>
      <c r="BL269" s="4">
        <f t="shared" si="362"/>
        <v>3.7597940954950304</v>
      </c>
      <c r="BM269" s="4">
        <f t="shared" si="384"/>
        <v>3.6536987626080943</v>
      </c>
      <c r="BN269" s="4">
        <f t="shared" si="363"/>
        <v>56.671204486225626</v>
      </c>
      <c r="BO269" s="4">
        <f t="shared" si="364"/>
        <v>47.749959687899469</v>
      </c>
      <c r="BP269" s="4">
        <f t="shared" si="365"/>
        <v>28.10444339334104</v>
      </c>
      <c r="BQ269" s="4">
        <f t="shared" si="366"/>
        <v>38.770206206808467</v>
      </c>
      <c r="BR269" s="4">
        <f t="shared" si="367"/>
        <v>12.435881122582495</v>
      </c>
      <c r="BS269" s="4">
        <f t="shared" si="368"/>
        <v>7.9048998622832336</v>
      </c>
      <c r="BT269" s="4">
        <f t="shared" si="369"/>
        <v>2.7884709978508315</v>
      </c>
      <c r="BU269" s="4">
        <f t="shared" si="370"/>
        <v>5.5749342430088289</v>
      </c>
      <c r="BV269" s="4" t="s">
        <v>59</v>
      </c>
      <c r="BW269" s="4" t="s">
        <v>59</v>
      </c>
      <c r="BX269">
        <f t="shared" si="371"/>
        <v>100</v>
      </c>
      <c r="BY269">
        <f t="shared" si="372"/>
        <v>100</v>
      </c>
      <c r="BZ269" t="s">
        <v>59</v>
      </c>
      <c r="CA269" t="s">
        <v>59</v>
      </c>
    </row>
    <row r="270" spans="1:79" x14ac:dyDescent="0.35">
      <c r="A270" s="5">
        <v>42767</v>
      </c>
      <c r="B270" s="18">
        <f>+'[1]Senda Inflación Total'!F754</f>
        <v>5.18</v>
      </c>
      <c r="C270" s="4">
        <f>+'[1]Senda Inflación Total'!D754</f>
        <v>95.01</v>
      </c>
      <c r="D270" s="10">
        <f>('[4]Feb-17'!$D$790/1000)</f>
        <v>231891.72773000004</v>
      </c>
      <c r="E270" s="10">
        <f>'[4]Feb-17'!$D$791/1000</f>
        <v>7255.6889200000005</v>
      </c>
      <c r="F270" s="15">
        <f>('[4]Feb-17'!$D$802/1000)</f>
        <v>114563.53362999996</v>
      </c>
      <c r="G270" s="15">
        <f>'[4]Feb-17'!$D$803/1000</f>
        <v>6180.7042600000004</v>
      </c>
      <c r="H270" s="17">
        <f>'[3]Feb-17'!$D$816/1000</f>
        <v>51063.607090000005</v>
      </c>
      <c r="I270" s="17">
        <f>'[3]Feb-17'!$D$817/1000</f>
        <v>1215.5156900000004</v>
      </c>
      <c r="J270" s="10">
        <f>'[3]Feb-17'!$D$828/1000</f>
        <v>11365.906890000002</v>
      </c>
      <c r="K270" s="10">
        <f>'[3]Feb-17'!$D$829/1000</f>
        <v>866.60221999999999</v>
      </c>
      <c r="L270" s="71">
        <f>+H270+(Titularizaciones!C182/1000)</f>
        <v>54911.080320277761</v>
      </c>
      <c r="M270" s="71">
        <f>+I270+((Titularizaciones!C182/1000)*Titularizaciones!M182)</f>
        <v>1405.8097040612477</v>
      </c>
      <c r="N270" s="3">
        <f t="shared" si="373"/>
        <v>408884.77533999999</v>
      </c>
      <c r="O270" s="3">
        <f t="shared" si="374"/>
        <v>15518.511090000002</v>
      </c>
      <c r="P270" s="74">
        <f t="shared" si="375"/>
        <v>412732.24857027776</v>
      </c>
      <c r="Q270" s="74">
        <f t="shared" si="376"/>
        <v>15708.805104061248</v>
      </c>
      <c r="R270" s="74">
        <f t="shared" si="377"/>
        <v>401366.34168027778</v>
      </c>
      <c r="S270" s="74">
        <f t="shared" si="378"/>
        <v>14842.202884061249</v>
      </c>
      <c r="T270" s="3">
        <v>11061.209206359999</v>
      </c>
      <c r="U270" s="3">
        <v>3.9514086999999996</v>
      </c>
      <c r="V270" s="4">
        <f t="shared" si="274"/>
        <v>1.7408938562400351</v>
      </c>
      <c r="W270" s="4">
        <f t="shared" si="275"/>
        <v>32.73763946648009</v>
      </c>
      <c r="X270" s="4">
        <f t="shared" si="276"/>
        <v>13.43317283405419</v>
      </c>
      <c r="Y270" s="4">
        <f t="shared" si="277"/>
        <v>28.081205952636424</v>
      </c>
      <c r="Z270" s="4">
        <f t="shared" si="278"/>
        <v>14.908716132165196</v>
      </c>
      <c r="AA270" s="4">
        <f t="shared" si="279"/>
        <v>35.595766249481528</v>
      </c>
      <c r="AB270" s="4">
        <f t="shared" si="313"/>
        <v>7.4878137577231598</v>
      </c>
      <c r="AC270" s="4">
        <f t="shared" si="314"/>
        <v>19.238805959470369</v>
      </c>
      <c r="AD270" s="4">
        <f t="shared" si="280"/>
        <v>14.185532566993857</v>
      </c>
      <c r="AE270" s="4">
        <f t="shared" si="281"/>
        <v>30.328141874890036</v>
      </c>
      <c r="AF270" s="4">
        <f t="shared" si="282"/>
        <v>6.499030582446693</v>
      </c>
      <c r="AG270" s="4">
        <f t="shared" si="283"/>
        <v>30.243413801271657</v>
      </c>
      <c r="AH270" s="4">
        <f t="shared" si="284"/>
        <v>6.488518853545358</v>
      </c>
      <c r="AI270" s="4">
        <f t="shared" si="285"/>
        <v>29.854350636867395</v>
      </c>
      <c r="AJ270" s="4">
        <f t="shared" si="287"/>
        <v>6.4604912443754046</v>
      </c>
      <c r="AK270" s="4">
        <f t="shared" si="288"/>
        <v>30.532875871448027</v>
      </c>
      <c r="AL270" s="4">
        <f t="shared" ref="AL270:AM270" si="394">+T270/T258*100-100</f>
        <v>16.807837937692554</v>
      </c>
      <c r="AM270" s="4">
        <f t="shared" si="394"/>
        <v>-87.60960370108657</v>
      </c>
      <c r="AN270" s="4">
        <f t="shared" si="347"/>
        <v>-3.269733926373803</v>
      </c>
      <c r="AO270" s="4">
        <f t="shared" si="348"/>
        <v>26.200455853280175</v>
      </c>
      <c r="AP270" s="4">
        <f t="shared" si="349"/>
        <v>7.8467130956970692</v>
      </c>
      <c r="AQ270" s="4">
        <f t="shared" si="350"/>
        <v>21.773346598817668</v>
      </c>
      <c r="AR270" s="4">
        <f t="shared" si="351"/>
        <v>9.2495874996816809</v>
      </c>
      <c r="AS270" s="4">
        <f t="shared" si="352"/>
        <v>28.91782301719104</v>
      </c>
      <c r="AT270" s="4">
        <f t="shared" si="353"/>
        <v>2.1941564534352125</v>
      </c>
      <c r="AU270" s="4">
        <f t="shared" si="354"/>
        <v>13.36642513735535</v>
      </c>
      <c r="AV270" s="4">
        <f t="shared" si="355"/>
        <v>8.5620199343923389</v>
      </c>
      <c r="AW270" s="4">
        <f t="shared" si="356"/>
        <v>23.909623383618595</v>
      </c>
      <c r="AX270" s="4">
        <f t="shared" si="380"/>
        <v>1.2540697684414255</v>
      </c>
      <c r="AY270" s="4">
        <f t="shared" si="381"/>
        <v>23.829068074987319</v>
      </c>
      <c r="AZ270" s="4">
        <f t="shared" si="382"/>
        <v>1.2440757306953429</v>
      </c>
      <c r="BA270" s="4">
        <f t="shared" si="383"/>
        <v>23.459165846042367</v>
      </c>
      <c r="BB270" s="4">
        <f t="shared" si="290"/>
        <v>1.2174284506326245</v>
      </c>
      <c r="BC270" s="4">
        <f t="shared" si="291"/>
        <v>24.104274454694831</v>
      </c>
      <c r="BD270" s="4">
        <f t="shared" si="296"/>
        <v>11.055179632717781</v>
      </c>
      <c r="BE270" s="4">
        <f t="shared" si="297"/>
        <v>-88.219817171597811</v>
      </c>
      <c r="BF270" s="4">
        <f t="shared" si="357"/>
        <v>3.1289123553592488</v>
      </c>
      <c r="BG270" s="4">
        <f t="shared" si="358"/>
        <v>5.395001414639939</v>
      </c>
      <c r="BH270" s="4">
        <f t="shared" si="359"/>
        <v>2.3803952741874355</v>
      </c>
      <c r="BI270" s="4">
        <f t="shared" si="390"/>
        <v>7.6245760975083954</v>
      </c>
      <c r="BJ270" s="4">
        <f t="shared" si="360"/>
        <v>2.5601567040051574</v>
      </c>
      <c r="BK270" s="4">
        <f t="shared" si="361"/>
        <v>3.7953262204727216</v>
      </c>
      <c r="BL270" s="4">
        <f t="shared" si="362"/>
        <v>3.8060522671725368</v>
      </c>
      <c r="BM270" s="4">
        <f t="shared" si="384"/>
        <v>3.6979191682904791</v>
      </c>
      <c r="BN270" s="4">
        <f t="shared" si="363"/>
        <v>56.713221356108235</v>
      </c>
      <c r="BO270" s="4">
        <f t="shared" si="364"/>
        <v>46.755058381055029</v>
      </c>
      <c r="BP270" s="4">
        <f t="shared" si="365"/>
        <v>28.018537382502672</v>
      </c>
      <c r="BQ270" s="4">
        <f t="shared" si="366"/>
        <v>39.827946277544591</v>
      </c>
      <c r="BR270" s="4">
        <f t="shared" si="367"/>
        <v>12.488507807007263</v>
      </c>
      <c r="BS270" s="4">
        <f t="shared" si="368"/>
        <v>7.8326824200503911</v>
      </c>
      <c r="BT270" s="4">
        <f t="shared" si="369"/>
        <v>2.7797334543818386</v>
      </c>
      <c r="BU270" s="4">
        <f t="shared" si="370"/>
        <v>5.5843129213499818</v>
      </c>
      <c r="BV270" s="4" t="s">
        <v>59</v>
      </c>
      <c r="BW270" s="4" t="s">
        <v>59</v>
      </c>
      <c r="BX270">
        <f t="shared" si="371"/>
        <v>100</v>
      </c>
      <c r="BY270">
        <f t="shared" si="372"/>
        <v>100</v>
      </c>
      <c r="BZ270" t="s">
        <v>59</v>
      </c>
      <c r="CA270" t="s">
        <v>59</v>
      </c>
    </row>
    <row r="271" spans="1:79" x14ac:dyDescent="0.35">
      <c r="A271" s="5">
        <v>42795</v>
      </c>
      <c r="B271" s="18">
        <f>+'[1]Senda Inflación Total'!F755</f>
        <v>4.6900000000000004</v>
      </c>
      <c r="C271" s="4">
        <f>+'[1]Senda Inflación Total'!D755</f>
        <v>95.46</v>
      </c>
      <c r="D271" s="10">
        <f>('[4]Mar-17'!$D$790/1000)</f>
        <v>232931.02086999998</v>
      </c>
      <c r="E271" s="10">
        <f>'[4]Mar-17'!$D$791/1000</f>
        <v>7816.0333799999999</v>
      </c>
      <c r="F271" s="15">
        <f>('[4]Mar-17'!$D$802/1000)</f>
        <v>115564.36687000001</v>
      </c>
      <c r="G271" s="15">
        <f>'[4]Mar-17'!$D$803/1000</f>
        <v>6333.2714099999994</v>
      </c>
      <c r="H271" s="10">
        <f>'[3]Mar-17'!$D$816/1000</f>
        <v>51296.331219999985</v>
      </c>
      <c r="I271" s="10">
        <f>'[3]Mar-17'!$D$817/1000</f>
        <v>1240.7697900000001</v>
      </c>
      <c r="J271" s="10">
        <f>'[3]Mar-17'!$D$828/1000</f>
        <v>11441.172759999999</v>
      </c>
      <c r="K271" s="10">
        <f>'[3]Mar-17'!$D$829/1000</f>
        <v>863.35056000000009</v>
      </c>
      <c r="L271" s="71">
        <f>+H271+(Titularizaciones!C183/1000)</f>
        <v>55489.532383489568</v>
      </c>
      <c r="M271" s="71">
        <f>+I271+((Titularizaciones!C183/1000)*Titularizaciones!M183)</f>
        <v>1432.0420891318201</v>
      </c>
      <c r="N271" s="3">
        <f t="shared" si="373"/>
        <v>411232.89171999996</v>
      </c>
      <c r="O271" s="3">
        <f t="shared" si="374"/>
        <v>16253.425139999999</v>
      </c>
      <c r="P271" s="74">
        <f t="shared" si="375"/>
        <v>415426.09288348956</v>
      </c>
      <c r="Q271" s="74">
        <f t="shared" si="376"/>
        <v>16444.697439131818</v>
      </c>
      <c r="R271" s="74">
        <f t="shared" si="377"/>
        <v>403984.92012348957</v>
      </c>
      <c r="S271" s="74">
        <f t="shared" si="378"/>
        <v>15581.346879131819</v>
      </c>
      <c r="T271" s="3">
        <v>11197.323773799999</v>
      </c>
      <c r="U271" s="3">
        <v>4.1628418699999994</v>
      </c>
      <c r="V271" s="4">
        <f t="shared" si="274"/>
        <v>2.8580066712368506</v>
      </c>
      <c r="W271" s="4">
        <f t="shared" si="275"/>
        <v>40.61062392488472</v>
      </c>
      <c r="X271" s="4">
        <f t="shared" si="276"/>
        <v>13.696574528848586</v>
      </c>
      <c r="Y271" s="4">
        <f t="shared" si="277"/>
        <v>27.174983512991062</v>
      </c>
      <c r="Z271" s="4">
        <f t="shared" si="278"/>
        <v>13.961296411213581</v>
      </c>
      <c r="AA271" s="4">
        <f t="shared" si="279"/>
        <v>35.142365623197236</v>
      </c>
      <c r="AB271" s="4">
        <f t="shared" si="313"/>
        <v>8.0055068930592483</v>
      </c>
      <c r="AC271" s="4">
        <f t="shared" si="314"/>
        <v>15.795659039698577</v>
      </c>
      <c r="AD271" s="4">
        <f t="shared" si="280"/>
        <v>14.241847594542151</v>
      </c>
      <c r="AE271" s="4">
        <f t="shared" si="281"/>
        <v>29.960034972389735</v>
      </c>
      <c r="AF271" s="4">
        <f t="shared" si="282"/>
        <v>7.1737300333570886</v>
      </c>
      <c r="AG271" s="4">
        <f t="shared" si="283"/>
        <v>33.199636346722713</v>
      </c>
      <c r="AH271" s="4">
        <f t="shared" si="284"/>
        <v>7.2713116849371602</v>
      </c>
      <c r="AI271" s="4">
        <f t="shared" si="285"/>
        <v>32.76742521956848</v>
      </c>
      <c r="AJ271" s="4">
        <f t="shared" si="287"/>
        <v>7.2506640161426219</v>
      </c>
      <c r="AK271" s="4">
        <f t="shared" si="288"/>
        <v>33.85447601524848</v>
      </c>
      <c r="AL271" s="4">
        <f t="shared" ref="AL271:AM271" si="395">+T271/T259*100-100</f>
        <v>16.811860936482333</v>
      </c>
      <c r="AM271" s="4">
        <f t="shared" si="395"/>
        <v>-86.783381641643842</v>
      </c>
      <c r="AN271" s="4">
        <f t="shared" si="347"/>
        <v>-1.7499219875471823</v>
      </c>
      <c r="AO271" s="4">
        <f t="shared" si="348"/>
        <v>34.311418401838523</v>
      </c>
      <c r="AP271" s="4">
        <f t="shared" si="349"/>
        <v>8.6030896254165583</v>
      </c>
      <c r="AQ271" s="4">
        <f t="shared" si="350"/>
        <v>21.477680306611006</v>
      </c>
      <c r="AR271" s="4">
        <f t="shared" si="351"/>
        <v>8.8559522506577366</v>
      </c>
      <c r="AS271" s="4">
        <f t="shared" si="352"/>
        <v>29.088132221986086</v>
      </c>
      <c r="AT271" s="4">
        <f t="shared" si="353"/>
        <v>3.1669757312630367</v>
      </c>
      <c r="AU271" s="4">
        <f t="shared" si="354"/>
        <v>10.608137395833978</v>
      </c>
      <c r="AV271" s="4">
        <f t="shared" si="355"/>
        <v>9.12393504111391</v>
      </c>
      <c r="AW271" s="4">
        <f t="shared" si="356"/>
        <v>24.137964440146845</v>
      </c>
      <c r="AX271" s="4">
        <f t="shared" si="380"/>
        <v>2.3724615850196642</v>
      </c>
      <c r="AY271" s="4">
        <f t="shared" si="381"/>
        <v>27.232435138716895</v>
      </c>
      <c r="AZ271" s="4">
        <f t="shared" si="382"/>
        <v>2.465671683004274</v>
      </c>
      <c r="BA271" s="4">
        <f t="shared" si="383"/>
        <v>26.819586607668811</v>
      </c>
      <c r="BB271" s="4">
        <f t="shared" si="290"/>
        <v>2.44594900768233</v>
      </c>
      <c r="BC271" s="4">
        <f t="shared" si="291"/>
        <v>27.857938690656667</v>
      </c>
      <c r="BD271" s="4">
        <f t="shared" si="296"/>
        <v>11.578814534800202</v>
      </c>
      <c r="BE271" s="4">
        <f t="shared" si="297"/>
        <v>-87.375472004626843</v>
      </c>
      <c r="BF271" s="4">
        <f t="shared" si="357"/>
        <v>3.3555141564258069</v>
      </c>
      <c r="BG271" s="4">
        <f t="shared" si="358"/>
        <v>5.4802977609217427</v>
      </c>
      <c r="BH271" s="4">
        <f t="shared" si="359"/>
        <v>2.4188275467081257</v>
      </c>
      <c r="BI271" s="4">
        <f t="shared" si="390"/>
        <v>7.5459970591336498</v>
      </c>
      <c r="BJ271" s="4">
        <f t="shared" si="360"/>
        <v>2.5807427592558194</v>
      </c>
      <c r="BK271" s="4">
        <f t="shared" si="361"/>
        <v>3.9523650630228828</v>
      </c>
      <c r="BL271" s="4">
        <f t="shared" si="362"/>
        <v>3.958513372375938</v>
      </c>
      <c r="BM271" s="4">
        <f t="shared" si="384"/>
        <v>3.8569129942694227</v>
      </c>
      <c r="BN271" s="4">
        <f t="shared" si="363"/>
        <v>56.642118264362452</v>
      </c>
      <c r="BO271" s="4">
        <f t="shared" si="364"/>
        <v>48.088530956866364</v>
      </c>
      <c r="BP271" s="4">
        <f t="shared" si="365"/>
        <v>28.101926960814559</v>
      </c>
      <c r="BQ271" s="4">
        <f t="shared" si="366"/>
        <v>38.965764787716608</v>
      </c>
      <c r="BR271" s="4">
        <f t="shared" si="367"/>
        <v>12.473790947375534</v>
      </c>
      <c r="BS271" s="4">
        <f t="shared" si="368"/>
        <v>7.6338973435601654</v>
      </c>
      <c r="BT271" s="4">
        <f t="shared" si="369"/>
        <v>2.7821638274474552</v>
      </c>
      <c r="BU271" s="4">
        <f t="shared" si="370"/>
        <v>5.3118069118568574</v>
      </c>
      <c r="BV271" s="4" t="s">
        <v>59</v>
      </c>
      <c r="BW271" s="4" t="s">
        <v>59</v>
      </c>
      <c r="BX271">
        <f t="shared" si="371"/>
        <v>100</v>
      </c>
      <c r="BY271">
        <f t="shared" si="372"/>
        <v>100</v>
      </c>
      <c r="BZ271" t="s">
        <v>59</v>
      </c>
      <c r="CA271" t="s">
        <v>59</v>
      </c>
    </row>
    <row r="272" spans="1:79" x14ac:dyDescent="0.35">
      <c r="A272" s="5">
        <v>42826</v>
      </c>
      <c r="B272" s="18">
        <f>+'[1]Senda Inflación Total'!F756</f>
        <v>4.66</v>
      </c>
      <c r="C272" s="4">
        <f>+'[1]Senda Inflación Total'!D756</f>
        <v>95.91</v>
      </c>
      <c r="D272" s="10">
        <f>('[4]Abr-17'!$D$790/1000)</f>
        <v>235006.11932</v>
      </c>
      <c r="E272" s="10">
        <f>'[4]Abr-17'!$D$791/1000</f>
        <v>8366.2295900000008</v>
      </c>
      <c r="F272" s="15">
        <f>('[4]Abr-17'!$D$802/1000)</f>
        <v>116304.54047999998</v>
      </c>
      <c r="G272" s="15">
        <f>'[4]Abr-17'!$D$803/1000</f>
        <v>6732.9970499999999</v>
      </c>
      <c r="H272" s="10">
        <f>'[3]Abr-17'!$D$816/1000</f>
        <v>51778.022230000002</v>
      </c>
      <c r="I272" s="10">
        <f>'[3]Abr-17'!$D$817/1000</f>
        <v>1288.8833800000002</v>
      </c>
      <c r="J272" s="10">
        <f>'[3]Abr-17'!$D$828/1000</f>
        <v>11489.705890000001</v>
      </c>
      <c r="K272" s="10">
        <f>'[3]Abr-17'!$D$829/1000</f>
        <v>901.85399999999993</v>
      </c>
      <c r="L272" s="71">
        <f>+H272+(Titularizaciones!C184/1000)</f>
        <v>55906.176902079511</v>
      </c>
      <c r="M272" s="71">
        <f>+I272+((Titularizaciones!C184/1000)*Titularizaciones!M184)</f>
        <v>1484.8637619407575</v>
      </c>
      <c r="N272" s="3">
        <f t="shared" si="373"/>
        <v>414578.38791999995</v>
      </c>
      <c r="O272" s="3">
        <f t="shared" si="374"/>
        <v>17289.964019999999</v>
      </c>
      <c r="P272" s="74">
        <f t="shared" si="375"/>
        <v>418706.5425920795</v>
      </c>
      <c r="Q272" s="74">
        <f t="shared" si="376"/>
        <v>17485.94440194076</v>
      </c>
      <c r="R272" s="74">
        <f t="shared" si="377"/>
        <v>407216.83670207945</v>
      </c>
      <c r="S272" s="74">
        <f t="shared" si="378"/>
        <v>16584.090401940757</v>
      </c>
      <c r="T272" s="3">
        <v>11334.150860830001</v>
      </c>
      <c r="U272" s="3">
        <v>4.3885246000000002</v>
      </c>
      <c r="V272" s="4">
        <f t="shared" ref="V272:V335" si="396">+D272/D260*100-100</f>
        <v>3.6128146487112787</v>
      </c>
      <c r="W272" s="4">
        <f t="shared" ref="W272:W335" si="397">+E272/E260*100-100</f>
        <v>47.52916450397305</v>
      </c>
      <c r="X272" s="4">
        <f t="shared" ref="X272:X335" si="398">+F272/F260*100-100</f>
        <v>13.175995796221002</v>
      </c>
      <c r="Y272" s="4">
        <f t="shared" ref="Y272:Y335" si="399">+G272/G260*100-100</f>
        <v>33.001171141703338</v>
      </c>
      <c r="Z272" s="4">
        <f t="shared" ref="Z272:Z335" si="400">+H272/H260*100-100</f>
        <v>13.314927166938432</v>
      </c>
      <c r="AA272" s="4">
        <f t="shared" ref="AA272:AA335" si="401">+I272/I260*100-100</f>
        <v>36.452002106145699</v>
      </c>
      <c r="AB272" s="4">
        <f t="shared" si="313"/>
        <v>7.4130922963973944</v>
      </c>
      <c r="AC272" s="4">
        <f t="shared" si="314"/>
        <v>20.391618575199644</v>
      </c>
      <c r="AD272" s="4">
        <f t="shared" ref="AD272:AD335" si="402">+L272/L260*100-100</f>
        <v>13.652152475290123</v>
      </c>
      <c r="AE272" s="4">
        <f t="shared" ref="AE272:AE335" si="403">+M272/M260*100-100</f>
        <v>31.604763851180451</v>
      </c>
      <c r="AF272" s="4">
        <f t="shared" ref="AF272:AF335" si="404">+N272/N260*100-100</f>
        <v>7.4129649442687935</v>
      </c>
      <c r="AG272" s="4">
        <f t="shared" ref="AG272:AG335" si="405">+O272/O260*100-100</f>
        <v>39.13305763530829</v>
      </c>
      <c r="AH272" s="4">
        <f t="shared" ref="AH272:AH335" si="406">+P272/P260*100-100</f>
        <v>7.5085468084983518</v>
      </c>
      <c r="AI272" s="4">
        <f t="shared" ref="AI272:AI335" si="407">+Q272/Q260*100-100</f>
        <v>38.660318158432432</v>
      </c>
      <c r="AJ272" s="4">
        <f t="shared" si="287"/>
        <v>7.5112425379885366</v>
      </c>
      <c r="AK272" s="4">
        <f t="shared" si="288"/>
        <v>39.814055083083872</v>
      </c>
      <c r="AL272" s="4">
        <f t="shared" ref="AL272:AM272" si="408">+T272/T260*100-100</f>
        <v>16.518865533277477</v>
      </c>
      <c r="AM272" s="4">
        <f t="shared" si="408"/>
        <v>-48.62787226558325</v>
      </c>
      <c r="AN272" s="4">
        <f t="shared" si="347"/>
        <v>-1.0005592884470786</v>
      </c>
      <c r="AO272" s="4">
        <f t="shared" si="348"/>
        <v>40.960409424778362</v>
      </c>
      <c r="AP272" s="4">
        <f t="shared" si="349"/>
        <v>8.1368199849235765</v>
      </c>
      <c r="AQ272" s="4">
        <f t="shared" si="350"/>
        <v>27.07927684091662</v>
      </c>
      <c r="AR272" s="4">
        <f t="shared" si="351"/>
        <v>8.2695654184391714</v>
      </c>
      <c r="AS272" s="4">
        <f t="shared" si="352"/>
        <v>30.376459111547575</v>
      </c>
      <c r="AT272" s="4">
        <f t="shared" si="353"/>
        <v>2.630510506781377</v>
      </c>
      <c r="AU272" s="4">
        <f t="shared" si="354"/>
        <v>15.03116622893144</v>
      </c>
      <c r="AV272" s="4">
        <f t="shared" si="355"/>
        <v>8.5917757264381294</v>
      </c>
      <c r="AW272" s="4">
        <f t="shared" si="356"/>
        <v>25.745044765125598</v>
      </c>
      <c r="AX272" s="4">
        <f t="shared" si="380"/>
        <v>2.6303888250227345</v>
      </c>
      <c r="AY272" s="4">
        <f t="shared" si="381"/>
        <v>32.938140297447262</v>
      </c>
      <c r="AZ272" s="4">
        <f t="shared" si="382"/>
        <v>2.7217148944184544</v>
      </c>
      <c r="BA272" s="4">
        <f t="shared" si="383"/>
        <v>32.486449606757532</v>
      </c>
      <c r="BB272" s="4">
        <f t="shared" si="290"/>
        <v>2.7242905962053783</v>
      </c>
      <c r="BC272" s="4">
        <f t="shared" si="291"/>
        <v>33.588816246019377</v>
      </c>
      <c r="BD272" s="4">
        <f t="shared" si="296"/>
        <v>11.330848015743825</v>
      </c>
      <c r="BE272" s="4">
        <f t="shared" si="297"/>
        <v>-50.915222879403068</v>
      </c>
      <c r="BF272" s="4">
        <f t="shared" si="357"/>
        <v>3.5600049965541469</v>
      </c>
      <c r="BG272" s="4">
        <f t="shared" si="358"/>
        <v>5.7891093694298403</v>
      </c>
      <c r="BH272" s="4">
        <f t="shared" si="359"/>
        <v>2.489247994592628</v>
      </c>
      <c r="BI272" s="4">
        <f t="shared" si="390"/>
        <v>7.8492348597445254</v>
      </c>
      <c r="BJ272" s="4">
        <f t="shared" si="360"/>
        <v>2.6559923146623281</v>
      </c>
      <c r="BK272" s="4">
        <f t="shared" si="361"/>
        <v>4.1704933310070169</v>
      </c>
      <c r="BL272" s="4">
        <f t="shared" si="362"/>
        <v>4.1761813163202133</v>
      </c>
      <c r="BM272" s="4">
        <f t="shared" si="384"/>
        <v>4.0725453633621997</v>
      </c>
      <c r="BN272" s="4">
        <f t="shared" si="363"/>
        <v>56.685569283787288</v>
      </c>
      <c r="BO272" s="4">
        <f t="shared" si="364"/>
        <v>48.387779062596344</v>
      </c>
      <c r="BP272" s="4">
        <f t="shared" si="365"/>
        <v>28.053691139935388</v>
      </c>
      <c r="BQ272" s="4">
        <f t="shared" si="366"/>
        <v>38.941648705640283</v>
      </c>
      <c r="BR272" s="4">
        <f t="shared" si="367"/>
        <v>12.489320171699704</v>
      </c>
      <c r="BS272" s="4">
        <f t="shared" si="368"/>
        <v>7.454517421257191</v>
      </c>
      <c r="BT272" s="4">
        <f t="shared" si="369"/>
        <v>2.7714194045776304</v>
      </c>
      <c r="BU272" s="4">
        <f t="shared" si="370"/>
        <v>5.2160548105061935</v>
      </c>
      <c r="BV272" s="4" t="s">
        <v>59</v>
      </c>
      <c r="BW272" s="4" t="s">
        <v>59</v>
      </c>
      <c r="BX272">
        <f t="shared" si="371"/>
        <v>100</v>
      </c>
      <c r="BY272">
        <f t="shared" si="372"/>
        <v>100</v>
      </c>
      <c r="BZ272" t="s">
        <v>59</v>
      </c>
      <c r="CA272" t="s">
        <v>59</v>
      </c>
    </row>
    <row r="273" spans="1:79" x14ac:dyDescent="0.35">
      <c r="A273" s="5">
        <v>42856</v>
      </c>
      <c r="B273" s="18">
        <f>+'[1]Senda Inflación Total'!F757</f>
        <v>4.37</v>
      </c>
      <c r="C273" s="4">
        <f>+'[1]Senda Inflación Total'!D757</f>
        <v>96.12</v>
      </c>
      <c r="D273" s="10">
        <f>('[4]May-17'!$D$790/1000)</f>
        <v>236203.98778000002</v>
      </c>
      <c r="E273" s="10">
        <f>'[4]May-17'!$D$791/1000</f>
        <v>8519.7608900000014</v>
      </c>
      <c r="F273" s="15">
        <f>('[4]May-17'!$D$802/1000)</f>
        <v>117576.67267</v>
      </c>
      <c r="G273" s="15">
        <f>'[4]May-17'!$D$803/1000</f>
        <v>6934.6305300000004</v>
      </c>
      <c r="H273" s="10">
        <f>'[3]May-17'!$D$816/1000</f>
        <v>52336.829220000007</v>
      </c>
      <c r="I273" s="10">
        <f>'[3]May-17'!$D$817/1000</f>
        <v>1332.25713</v>
      </c>
      <c r="J273" s="10">
        <f>'[3]May-17'!$D$828/1000</f>
        <v>11542.530439999997</v>
      </c>
      <c r="K273" s="10">
        <f>'[3]May-17'!$D$829/1000</f>
        <v>908.86070999999993</v>
      </c>
      <c r="L273" s="71">
        <f>+H273+(Titularizaciones!C185/1000)</f>
        <v>56411.074920912637</v>
      </c>
      <c r="M273" s="71">
        <f>+I273+((Titularizaciones!C185/1000)*Titularizaciones!M185)</f>
        <v>1530.6046975134</v>
      </c>
      <c r="N273" s="3">
        <f t="shared" si="373"/>
        <v>417660.02011000004</v>
      </c>
      <c r="O273" s="3">
        <f t="shared" si="374"/>
        <v>17695.509260000003</v>
      </c>
      <c r="P273" s="74">
        <f t="shared" si="375"/>
        <v>421734.26581091265</v>
      </c>
      <c r="Q273" s="74">
        <f t="shared" si="376"/>
        <v>17893.856827513402</v>
      </c>
      <c r="R273" s="74">
        <f t="shared" si="377"/>
        <v>410191.73537091265</v>
      </c>
      <c r="S273" s="74">
        <f t="shared" si="378"/>
        <v>16984.996117513401</v>
      </c>
      <c r="T273" s="3">
        <v>11471.41729883</v>
      </c>
      <c r="U273" s="3">
        <v>4.3227193000000002</v>
      </c>
      <c r="V273" s="4">
        <f t="shared" si="396"/>
        <v>2.5317402187456537</v>
      </c>
      <c r="W273" s="4">
        <f t="shared" si="397"/>
        <v>51.086313773917453</v>
      </c>
      <c r="X273" s="4">
        <f t="shared" si="398"/>
        <v>13.0274220257742</v>
      </c>
      <c r="Y273" s="4">
        <f t="shared" si="399"/>
        <v>32.595714583728409</v>
      </c>
      <c r="Z273" s="4">
        <f t="shared" si="400"/>
        <v>12.875334013339383</v>
      </c>
      <c r="AA273" s="4">
        <f t="shared" si="401"/>
        <v>37.740778587254198</v>
      </c>
      <c r="AB273" s="4">
        <f t="shared" si="313"/>
        <v>7.2127913921852524</v>
      </c>
      <c r="AC273" s="4">
        <f t="shared" si="314"/>
        <v>13.203415764610199</v>
      </c>
      <c r="AD273" s="4">
        <f t="shared" si="402"/>
        <v>12.751064870952149</v>
      </c>
      <c r="AE273" s="4">
        <f t="shared" si="403"/>
        <v>33.159407351311586</v>
      </c>
      <c r="AF273" s="4">
        <f t="shared" si="404"/>
        <v>6.6739813178490834</v>
      </c>
      <c r="AG273" s="4">
        <f t="shared" si="405"/>
        <v>40.007363455383114</v>
      </c>
      <c r="AH273" s="4">
        <f t="shared" si="406"/>
        <v>6.7157533260156015</v>
      </c>
      <c r="AI273" s="4">
        <f t="shared" si="407"/>
        <v>39.564416765499516</v>
      </c>
      <c r="AJ273" s="4">
        <f t="shared" ref="AJ273:AJ336" si="409">+R273/R261*100-100</f>
        <v>6.7018336523773598</v>
      </c>
      <c r="AK273" s="4">
        <f t="shared" ref="AK273:AK336" si="410">+S273/S261*100-100</f>
        <v>41.325396902981367</v>
      </c>
      <c r="AL273" s="4">
        <f t="shared" ref="AL273:AM273" si="411">+T273/T261*100-100</f>
        <v>16.335410559633772</v>
      </c>
      <c r="AM273" s="4">
        <f t="shared" si="411"/>
        <v>-49.863702764249794</v>
      </c>
      <c r="AN273" s="4">
        <f t="shared" si="347"/>
        <v>-1.7612913492903743</v>
      </c>
      <c r="AO273" s="4">
        <f t="shared" si="348"/>
        <v>44.760289138562257</v>
      </c>
      <c r="AP273" s="4">
        <f t="shared" si="349"/>
        <v>8.2949334346787253</v>
      </c>
      <c r="AQ273" s="4">
        <f t="shared" si="350"/>
        <v>27.043896314772823</v>
      </c>
      <c r="AR273" s="4">
        <f t="shared" si="351"/>
        <v>8.1492133882718747</v>
      </c>
      <c r="AS273" s="4">
        <f t="shared" si="352"/>
        <v>31.973535103242511</v>
      </c>
      <c r="AT273" s="4">
        <f t="shared" si="353"/>
        <v>2.7237629512170543</v>
      </c>
      <c r="AU273" s="4">
        <f t="shared" si="354"/>
        <v>8.4635582682860928</v>
      </c>
      <c r="AV273" s="4">
        <f t="shared" si="355"/>
        <v>8.0301474283339473</v>
      </c>
      <c r="AW273" s="4">
        <f t="shared" si="356"/>
        <v>27.583987114411784</v>
      </c>
      <c r="AX273" s="4">
        <f t="shared" si="380"/>
        <v>2.2075129997595866</v>
      </c>
      <c r="AY273" s="4">
        <f t="shared" si="381"/>
        <v>34.145217452700109</v>
      </c>
      <c r="AZ273" s="4">
        <f t="shared" si="382"/>
        <v>2.2475360026976858</v>
      </c>
      <c r="BA273" s="4">
        <f t="shared" si="383"/>
        <v>33.720817059978458</v>
      </c>
      <c r="BB273" s="4">
        <f t="shared" ref="BB273:BB336" si="412">+(1+AJ273/100)/(1+$B273/100)*100-100</f>
        <v>2.2341991495423486</v>
      </c>
      <c r="BC273" s="4">
        <f t="shared" ref="BC273:BC336" si="413">+(1+AK273/100)/(1+$B273/100)*100-100</f>
        <v>35.408064484987392</v>
      </c>
      <c r="BD273" s="4">
        <f t="shared" si="296"/>
        <v>11.464415598001111</v>
      </c>
      <c r="BE273" s="4">
        <f t="shared" si="297"/>
        <v>-51.962923027929286</v>
      </c>
      <c r="BF273" s="4">
        <f t="shared" si="357"/>
        <v>3.6069504880397245</v>
      </c>
      <c r="BG273" s="4">
        <f t="shared" si="358"/>
        <v>5.8979645983547124</v>
      </c>
      <c r="BH273" s="4">
        <f t="shared" si="359"/>
        <v>2.5455442178199266</v>
      </c>
      <c r="BI273" s="4">
        <f t="shared" si="390"/>
        <v>7.8740161416459742</v>
      </c>
      <c r="BJ273" s="4">
        <f t="shared" si="360"/>
        <v>2.7133053210903739</v>
      </c>
      <c r="BK273" s="4">
        <f t="shared" si="361"/>
        <v>4.236821435611553</v>
      </c>
      <c r="BL273" s="4">
        <f t="shared" si="362"/>
        <v>4.2429222091088592</v>
      </c>
      <c r="BM273" s="4">
        <f t="shared" si="384"/>
        <v>4.1407455716178321</v>
      </c>
      <c r="BN273" s="4">
        <f t="shared" si="363"/>
        <v>56.554129293435949</v>
      </c>
      <c r="BO273" s="4">
        <f t="shared" si="364"/>
        <v>48.14645775275077</v>
      </c>
      <c r="BP273" s="4">
        <f t="shared" si="365"/>
        <v>28.151287412913874</v>
      </c>
      <c r="BQ273" s="4">
        <f t="shared" si="366"/>
        <v>39.188646272393292</v>
      </c>
      <c r="BR273" s="4">
        <f t="shared" si="367"/>
        <v>12.530964588426716</v>
      </c>
      <c r="BS273" s="4">
        <f t="shared" si="368"/>
        <v>7.5287866001772228</v>
      </c>
      <c r="BT273" s="4">
        <f t="shared" si="369"/>
        <v>2.7636187052234531</v>
      </c>
      <c r="BU273" s="4">
        <f t="shared" si="370"/>
        <v>5.1361093746787132</v>
      </c>
      <c r="BV273" s="4" t="s">
        <v>59</v>
      </c>
      <c r="BW273" s="4" t="s">
        <v>59</v>
      </c>
      <c r="BX273">
        <f t="shared" si="371"/>
        <v>100</v>
      </c>
      <c r="BY273">
        <f t="shared" si="372"/>
        <v>100</v>
      </c>
      <c r="BZ273" t="s">
        <v>59</v>
      </c>
      <c r="CA273" t="s">
        <v>59</v>
      </c>
    </row>
    <row r="274" spans="1:79" x14ac:dyDescent="0.35">
      <c r="A274" s="5">
        <v>42887</v>
      </c>
      <c r="B274" s="18">
        <f>+'[1]Senda Inflación Total'!F758</f>
        <v>3.99</v>
      </c>
      <c r="C274" s="4">
        <f>+'[1]Senda Inflación Total'!D758</f>
        <v>96.23</v>
      </c>
      <c r="D274" s="10">
        <f>('[4]Jun-17'!$D$790/1000)</f>
        <v>238805.71429000003</v>
      </c>
      <c r="E274" s="10">
        <f>'[4]Jun-17'!$D$791/1000</f>
        <v>8573.5945100000008</v>
      </c>
      <c r="F274" s="15">
        <f>('[4]Jun-17'!$D$802/1000)</f>
        <v>118591.4411</v>
      </c>
      <c r="G274" s="15">
        <f>'[4]Jun-17'!$D$803/1000</f>
        <v>7029.1478200000001</v>
      </c>
      <c r="H274" s="10">
        <f>'[3]Jun-17'!$D$816/1000</f>
        <v>52450.91728999999</v>
      </c>
      <c r="I274" s="10">
        <f>'[3]Jun-17'!$D$817/1000</f>
        <v>1383.5936299999998</v>
      </c>
      <c r="J274" s="10">
        <f>'[3]Jun-17'!$D$828/1000</f>
        <v>11706.82573</v>
      </c>
      <c r="K274" s="10">
        <f>'[3]Jun-17'!$D$829/1000</f>
        <v>906.26463000000012</v>
      </c>
      <c r="L274" s="71">
        <f>+H274+(Titularizaciones!C186/1000)</f>
        <v>57015.279249321189</v>
      </c>
      <c r="M274" s="71">
        <f>+I274+((Titularizaciones!C186/1000)*Titularizaciones!M186)</f>
        <v>1581.6260312602278</v>
      </c>
      <c r="N274" s="3">
        <f t="shared" si="373"/>
        <v>421554.89841000002</v>
      </c>
      <c r="O274" s="3">
        <f t="shared" si="374"/>
        <v>17892.600590000002</v>
      </c>
      <c r="P274" s="74">
        <f t="shared" si="375"/>
        <v>426119.26036932121</v>
      </c>
      <c r="Q274" s="74">
        <f t="shared" si="376"/>
        <v>18090.63299126023</v>
      </c>
      <c r="R274" s="74">
        <f t="shared" si="377"/>
        <v>414412.43463932123</v>
      </c>
      <c r="S274" s="74">
        <f t="shared" si="378"/>
        <v>17184.368361260229</v>
      </c>
      <c r="T274" s="3">
        <v>11617.889750910002</v>
      </c>
      <c r="U274" s="3">
        <v>4.3850682900000004</v>
      </c>
      <c r="V274" s="4">
        <f t="shared" si="396"/>
        <v>3.8627111487470529</v>
      </c>
      <c r="W274" s="4">
        <f t="shared" si="397"/>
        <v>65.484752470352163</v>
      </c>
      <c r="X274" s="4">
        <f t="shared" si="398"/>
        <v>12.287620475661939</v>
      </c>
      <c r="Y274" s="4">
        <f t="shared" si="399"/>
        <v>36.026029985087575</v>
      </c>
      <c r="Z274" s="4">
        <f t="shared" si="400"/>
        <v>11.541783645687985</v>
      </c>
      <c r="AA274" s="4">
        <f t="shared" si="401"/>
        <v>41.426145114707424</v>
      </c>
      <c r="AB274" s="4">
        <f t="shared" si="313"/>
        <v>8.58020891898164</v>
      </c>
      <c r="AC274" s="4">
        <f t="shared" si="314"/>
        <v>18.605838974910327</v>
      </c>
      <c r="AD274" s="4">
        <f t="shared" si="402"/>
        <v>12.644800168077694</v>
      </c>
      <c r="AE274" s="4">
        <f t="shared" si="403"/>
        <v>35.905886653845585</v>
      </c>
      <c r="AF274" s="4">
        <f t="shared" si="404"/>
        <v>7.172153996745223</v>
      </c>
      <c r="AG274" s="4">
        <f t="shared" si="405"/>
        <v>47.985101884086959</v>
      </c>
      <c r="AH274" s="4">
        <f t="shared" si="406"/>
        <v>7.3523420795510503</v>
      </c>
      <c r="AI274" s="4">
        <f t="shared" si="407"/>
        <v>47.362709846330432</v>
      </c>
      <c r="AJ274" s="4">
        <f t="shared" si="409"/>
        <v>7.31805900348715</v>
      </c>
      <c r="AK274" s="4">
        <f t="shared" si="410"/>
        <v>49.271391929913818</v>
      </c>
      <c r="AL274" s="4">
        <f t="shared" ref="AL274:AM274" si="414">+T274/T262*100-100</f>
        <v>15.987035244288947</v>
      </c>
      <c r="AM274" s="4">
        <f t="shared" si="414"/>
        <v>-48.435942623989995</v>
      </c>
      <c r="AN274" s="4">
        <f t="shared" si="347"/>
        <v>-0.12240489590628556</v>
      </c>
      <c r="AO274" s="4">
        <f t="shared" si="348"/>
        <v>59.135255765316032</v>
      </c>
      <c r="AP274" s="4">
        <f t="shared" si="349"/>
        <v>7.9792484620270727</v>
      </c>
      <c r="AQ274" s="4">
        <f t="shared" si="350"/>
        <v>30.806837181543955</v>
      </c>
      <c r="AR274" s="4">
        <f t="shared" si="351"/>
        <v>7.2620287005365753</v>
      </c>
      <c r="AS274" s="4">
        <f t="shared" si="352"/>
        <v>35.99975489442005</v>
      </c>
      <c r="AT274" s="4">
        <f t="shared" si="353"/>
        <v>4.4140868535259585</v>
      </c>
      <c r="AU274" s="4">
        <f t="shared" si="354"/>
        <v>14.055042768449198</v>
      </c>
      <c r="AV274" s="4">
        <f t="shared" si="355"/>
        <v>8.3227235004112714</v>
      </c>
      <c r="AW274" s="4">
        <f t="shared" si="356"/>
        <v>30.69130363866293</v>
      </c>
      <c r="AX274" s="4">
        <f t="shared" si="380"/>
        <v>3.060057694725657</v>
      </c>
      <c r="AY274" s="4">
        <f t="shared" si="381"/>
        <v>42.307050566484236</v>
      </c>
      <c r="AZ274" s="4">
        <f t="shared" si="382"/>
        <v>3.2333321276575049</v>
      </c>
      <c r="BA274" s="4">
        <f t="shared" si="383"/>
        <v>41.7085391348499</v>
      </c>
      <c r="BB274" s="4">
        <f t="shared" si="412"/>
        <v>3.2003644614743081</v>
      </c>
      <c r="BC274" s="4">
        <f t="shared" si="413"/>
        <v>43.543986854422343</v>
      </c>
      <c r="BD274" s="4">
        <f t="shared" si="296"/>
        <v>11.536720111827051</v>
      </c>
      <c r="BE274" s="4">
        <f t="shared" si="297"/>
        <v>-50.414407754582172</v>
      </c>
      <c r="BF274" s="4">
        <f t="shared" si="357"/>
        <v>3.5901965476372268</v>
      </c>
      <c r="BG274" s="4">
        <f t="shared" si="358"/>
        <v>5.92719656224837</v>
      </c>
      <c r="BH274" s="4">
        <f t="shared" si="359"/>
        <v>2.6378826176673718</v>
      </c>
      <c r="BI274" s="4">
        <f t="shared" si="390"/>
        <v>7.7413352765438326</v>
      </c>
      <c r="BJ274" s="4">
        <f t="shared" si="360"/>
        <v>2.7740389104190144</v>
      </c>
      <c r="BK274" s="4">
        <f t="shared" si="361"/>
        <v>4.2444295292229866</v>
      </c>
      <c r="BL274" s="4">
        <f t="shared" si="362"/>
        <v>4.2454389354710047</v>
      </c>
      <c r="BM274" s="4">
        <f t="shared" si="384"/>
        <v>4.1466826100950458</v>
      </c>
      <c r="BN274" s="4">
        <f t="shared" si="363"/>
        <v>56.648781734174051</v>
      </c>
      <c r="BO274" s="4">
        <f t="shared" si="364"/>
        <v>47.916983709968349</v>
      </c>
      <c r="BP274" s="4">
        <f t="shared" si="365"/>
        <v>28.131909164689429</v>
      </c>
      <c r="BQ274" s="4">
        <f t="shared" si="366"/>
        <v>39.285221757694195</v>
      </c>
      <c r="BR274" s="4">
        <f t="shared" si="367"/>
        <v>12.442250698030499</v>
      </c>
      <c r="BS274" s="4">
        <f t="shared" si="368"/>
        <v>7.7327698846263671</v>
      </c>
      <c r="BT274" s="4">
        <f t="shared" si="369"/>
        <v>2.7770584031060315</v>
      </c>
      <c r="BU274" s="4">
        <f t="shared" si="370"/>
        <v>5.0650246477110912</v>
      </c>
      <c r="BV274" s="4" t="s">
        <v>59</v>
      </c>
      <c r="BW274" s="4" t="s">
        <v>59</v>
      </c>
      <c r="BX274">
        <f t="shared" si="371"/>
        <v>100</v>
      </c>
      <c r="BY274">
        <f t="shared" si="372"/>
        <v>100</v>
      </c>
      <c r="BZ274" t="s">
        <v>59</v>
      </c>
      <c r="CA274" t="s">
        <v>59</v>
      </c>
    </row>
    <row r="275" spans="1:79" x14ac:dyDescent="0.35">
      <c r="A275" s="5">
        <v>42917</v>
      </c>
      <c r="B275" s="18">
        <f>+'[1]Senda Inflación Total'!F759</f>
        <v>3.4</v>
      </c>
      <c r="C275" s="4">
        <f>+'[1]Senda Inflación Total'!D759</f>
        <v>96.18</v>
      </c>
      <c r="D275" s="10">
        <f>('[4]Jul-17'!$D$790/1000)</f>
        <v>237741.24297000002</v>
      </c>
      <c r="E275" s="10">
        <f>'[4]Jul-17'!$D$791/1000</f>
        <v>8945.0368900000012</v>
      </c>
      <c r="F275" s="15">
        <f>('[4]Jul-17'!$D$802/1000)</f>
        <v>119413.06554000004</v>
      </c>
      <c r="G275" s="15">
        <f>'[4]Jul-17'!$D$803/1000</f>
        <v>7159.9905899999985</v>
      </c>
      <c r="H275" s="10">
        <f>'[3]Jul-17'!$D$816/1000</f>
        <v>52950.193109999986</v>
      </c>
      <c r="I275" s="10">
        <f>'[3]Jul-17'!$D$817/1000</f>
        <v>1453.1849100000002</v>
      </c>
      <c r="J275" s="10">
        <f>'[3]Jul-17'!$D$828/1000</f>
        <v>11816.794620000001</v>
      </c>
      <c r="K275" s="10">
        <f>'[3]Jul-17'!$D$829/1000</f>
        <v>911.76575000000003</v>
      </c>
      <c r="L275" s="71">
        <f>+H275+(Titularizaciones!C187/1000)</f>
        <v>57424.539338171358</v>
      </c>
      <c r="M275" s="71">
        <f>+I275+((Titularizaciones!C187/1000)*Titularizaciones!M187)</f>
        <v>1656.6568608257901</v>
      </c>
      <c r="N275" s="3">
        <f t="shared" si="373"/>
        <v>421921.29624000005</v>
      </c>
      <c r="O275" s="3">
        <f t="shared" si="374"/>
        <v>18469.978139999999</v>
      </c>
      <c r="P275" s="74">
        <f t="shared" si="375"/>
        <v>426395.64246817143</v>
      </c>
      <c r="Q275" s="74">
        <f t="shared" si="376"/>
        <v>18673.450090825791</v>
      </c>
      <c r="R275" s="74">
        <f t="shared" si="377"/>
        <v>414578.84784817143</v>
      </c>
      <c r="S275" s="74">
        <f t="shared" si="378"/>
        <v>17761.684340825792</v>
      </c>
      <c r="T275" s="3">
        <v>11743.352810619997</v>
      </c>
      <c r="U275" s="3">
        <v>4.4044977899999997</v>
      </c>
      <c r="V275" s="4">
        <f t="shared" si="396"/>
        <v>2.3692817738236442</v>
      </c>
      <c r="W275" s="4">
        <f t="shared" si="397"/>
        <v>53.915745911455815</v>
      </c>
      <c r="X275" s="4">
        <f t="shared" si="398"/>
        <v>12.075800035671151</v>
      </c>
      <c r="Y275" s="4">
        <f t="shared" si="399"/>
        <v>33.176310135297797</v>
      </c>
      <c r="Z275" s="4">
        <f t="shared" si="400"/>
        <v>11.258245335037714</v>
      </c>
      <c r="AA275" s="4">
        <f t="shared" si="401"/>
        <v>42.682173875626148</v>
      </c>
      <c r="AB275" s="4">
        <f t="shared" si="313"/>
        <v>8.8945997964009109</v>
      </c>
      <c r="AC275" s="4">
        <f t="shared" si="314"/>
        <v>17.308868716357864</v>
      </c>
      <c r="AD275" s="4">
        <f t="shared" si="402"/>
        <v>12.33110313217918</v>
      </c>
      <c r="AE275" s="4">
        <f t="shared" si="403"/>
        <v>37.253145720855287</v>
      </c>
      <c r="AF275" s="4">
        <f t="shared" si="404"/>
        <v>6.2160586670030966</v>
      </c>
      <c r="AG275" s="4">
        <f t="shared" si="405"/>
        <v>42.255322777254975</v>
      </c>
      <c r="AH275" s="4">
        <f t="shared" si="406"/>
        <v>6.3973086005515256</v>
      </c>
      <c r="AI275" s="4">
        <f t="shared" si="407"/>
        <v>41.763954533181419</v>
      </c>
      <c r="AJ275" s="4">
        <f t="shared" si="409"/>
        <v>6.3278058100085985</v>
      </c>
      <c r="AK275" s="4">
        <f t="shared" si="410"/>
        <v>43.297426574622193</v>
      </c>
      <c r="AL275" s="4">
        <f t="shared" ref="AL275:AM275" si="415">+T275/T263*100-100</f>
        <v>15.839328200299647</v>
      </c>
      <c r="AM275" s="4">
        <f t="shared" si="415"/>
        <v>-53.766236005490811</v>
      </c>
      <c r="AN275" s="4">
        <f t="shared" si="347"/>
        <v>-0.99682613750130145</v>
      </c>
      <c r="AO275" s="4">
        <f t="shared" si="348"/>
        <v>48.854686568139101</v>
      </c>
      <c r="AP275" s="4">
        <f t="shared" si="349"/>
        <v>8.3905222782119324</v>
      </c>
      <c r="AQ275" s="4">
        <f t="shared" si="350"/>
        <v>28.797205159862472</v>
      </c>
      <c r="AR275" s="4">
        <f t="shared" si="351"/>
        <v>7.5998504207328068</v>
      </c>
      <c r="AS275" s="4">
        <f t="shared" si="352"/>
        <v>37.990496978361818</v>
      </c>
      <c r="AT275" s="4">
        <f t="shared" si="353"/>
        <v>5.3139263021285217</v>
      </c>
      <c r="AU275" s="4">
        <f t="shared" si="354"/>
        <v>13.451517133808366</v>
      </c>
      <c r="AV275" s="4">
        <f t="shared" si="355"/>
        <v>8.6374304953376964</v>
      </c>
      <c r="AW275" s="4">
        <f t="shared" si="356"/>
        <v>32.739986190382268</v>
      </c>
      <c r="AX275" s="4">
        <f t="shared" si="380"/>
        <v>2.723460993233175</v>
      </c>
      <c r="AY275" s="4">
        <f t="shared" si="381"/>
        <v>37.577681602761089</v>
      </c>
      <c r="AZ275" s="4">
        <f t="shared" si="382"/>
        <v>2.898751064363168</v>
      </c>
      <c r="BA275" s="4">
        <f t="shared" si="383"/>
        <v>37.102470534991681</v>
      </c>
      <c r="BB275" s="4">
        <f t="shared" si="412"/>
        <v>2.8315336653854928</v>
      </c>
      <c r="BC275" s="4">
        <f t="shared" si="413"/>
        <v>38.585518930969215</v>
      </c>
      <c r="BD275" s="4">
        <f t="shared" si="296"/>
        <v>12.030298066053831</v>
      </c>
      <c r="BE275" s="4">
        <f t="shared" si="297"/>
        <v>-55.286495169720318</v>
      </c>
      <c r="BF275" s="4">
        <f t="shared" si="357"/>
        <v>3.7625095159146422</v>
      </c>
      <c r="BG275" s="4">
        <f t="shared" si="358"/>
        <v>5.995985914624729</v>
      </c>
      <c r="BH275" s="4">
        <f t="shared" si="359"/>
        <v>2.7444374130631015</v>
      </c>
      <c r="BI275" s="4">
        <f t="shared" si="390"/>
        <v>7.7158466345588383</v>
      </c>
      <c r="BJ275" s="4">
        <f t="shared" si="360"/>
        <v>2.8849284294120126</v>
      </c>
      <c r="BK275" s="4">
        <f t="shared" si="361"/>
        <v>4.3775884992289615</v>
      </c>
      <c r="BL275" s="4">
        <f t="shared" si="362"/>
        <v>4.3793716987198534</v>
      </c>
      <c r="BM275" s="4">
        <f t="shared" si="384"/>
        <v>4.2842717212940249</v>
      </c>
      <c r="BN275" s="4">
        <f t="shared" si="363"/>
        <v>56.347296305888882</v>
      </c>
      <c r="BO275" s="4">
        <f t="shared" si="364"/>
        <v>48.430143350456625</v>
      </c>
      <c r="BP275" s="4">
        <f t="shared" si="365"/>
        <v>28.30221337585072</v>
      </c>
      <c r="BQ275" s="4">
        <f t="shared" si="366"/>
        <v>38.765560715493073</v>
      </c>
      <c r="BR275" s="4">
        <f t="shared" si="367"/>
        <v>12.549779682104623</v>
      </c>
      <c r="BS275" s="4">
        <f t="shared" si="368"/>
        <v>7.8678214938049749</v>
      </c>
      <c r="BT275" s="4">
        <f t="shared" si="369"/>
        <v>2.8007106361557756</v>
      </c>
      <c r="BU275" s="4">
        <f t="shared" si="370"/>
        <v>4.9364744402453313</v>
      </c>
      <c r="BV275" s="4" t="s">
        <v>59</v>
      </c>
      <c r="BW275" s="4" t="s">
        <v>59</v>
      </c>
      <c r="BX275">
        <f t="shared" si="371"/>
        <v>100</v>
      </c>
      <c r="BY275">
        <f t="shared" si="372"/>
        <v>100</v>
      </c>
      <c r="BZ275" t="s">
        <v>59</v>
      </c>
      <c r="CA275" t="s">
        <v>59</v>
      </c>
    </row>
    <row r="276" spans="1:79" x14ac:dyDescent="0.35">
      <c r="A276" s="5">
        <v>42948</v>
      </c>
      <c r="B276" s="18">
        <f>+'[1]Senda Inflación Total'!F760</f>
        <v>3.87</v>
      </c>
      <c r="C276" s="4">
        <f>+'[1]Senda Inflación Total'!D760</f>
        <v>96.32</v>
      </c>
      <c r="D276" s="10">
        <f>('[4]Ago-17'!$D$790/1000)</f>
        <v>237049.19699000005</v>
      </c>
      <c r="E276" s="10">
        <f>'[4]Ago-17'!$D$791/1000</f>
        <v>9107.3181700000005</v>
      </c>
      <c r="F276" s="15">
        <f>('[4]Ago-17'!$D$802/1000)</f>
        <v>120283.31429000001</v>
      </c>
      <c r="G276" s="15">
        <f>'[4]Ago-17'!$D$803/1000</f>
        <v>7118.690810000001</v>
      </c>
      <c r="H276" s="10">
        <f>'[3]Ago-17'!$D$816/1000</f>
        <v>53560.928020000014</v>
      </c>
      <c r="I276" s="10">
        <f>'[3]Ago-17'!$D$817/1000</f>
        <v>1500.3099200000001</v>
      </c>
      <c r="J276" s="10">
        <f>'[3]Ago-17'!$D$828/1000</f>
        <v>11918.720210000001</v>
      </c>
      <c r="K276" s="10">
        <f>'[3]Ago-17'!$D$829/1000</f>
        <v>919.94873999999993</v>
      </c>
      <c r="L276" s="71">
        <f>+H276+(Titularizaciones!C188/1000)</f>
        <v>57899.092238220066</v>
      </c>
      <c r="M276" s="71">
        <f>+I276+((Titularizaciones!C188/1000)*Titularizaciones!M188)</f>
        <v>1703.6266619963303</v>
      </c>
      <c r="N276" s="3">
        <f t="shared" si="373"/>
        <v>422812.15951000008</v>
      </c>
      <c r="O276" s="3">
        <f t="shared" si="374"/>
        <v>18646.267640000002</v>
      </c>
      <c r="P276" s="74">
        <f t="shared" si="375"/>
        <v>427150.32372822013</v>
      </c>
      <c r="Q276" s="74">
        <f t="shared" si="376"/>
        <v>18849.584381996334</v>
      </c>
      <c r="R276" s="74">
        <f t="shared" si="377"/>
        <v>415231.60351822013</v>
      </c>
      <c r="S276" s="74">
        <f t="shared" si="378"/>
        <v>17929.635641996334</v>
      </c>
      <c r="T276" s="3">
        <v>11893.590020260002</v>
      </c>
      <c r="U276" s="3">
        <v>4.2242093999999994</v>
      </c>
      <c r="V276" s="4">
        <f t="shared" si="396"/>
        <v>2.2510711907786032</v>
      </c>
      <c r="W276" s="4">
        <f t="shared" si="397"/>
        <v>56.333242215082123</v>
      </c>
      <c r="X276" s="4">
        <f t="shared" si="398"/>
        <v>11.530710905430894</v>
      </c>
      <c r="Y276" s="4">
        <f t="shared" si="399"/>
        <v>32.596625046735227</v>
      </c>
      <c r="Z276" s="4">
        <f t="shared" si="400"/>
        <v>11.070472492510945</v>
      </c>
      <c r="AA276" s="4">
        <f t="shared" si="401"/>
        <v>43.144481344451293</v>
      </c>
      <c r="AB276" s="4">
        <f t="shared" si="313"/>
        <v>8.4140819807147409</v>
      </c>
      <c r="AC276" s="4">
        <f t="shared" si="314"/>
        <v>17.668864741210257</v>
      </c>
      <c r="AD276" s="4">
        <f t="shared" si="402"/>
        <v>12.032380909896375</v>
      </c>
      <c r="AE276" s="4">
        <f t="shared" si="403"/>
        <v>37.562182443435063</v>
      </c>
      <c r="AF276" s="4">
        <f t="shared" si="404"/>
        <v>5.9960108853611445</v>
      </c>
      <c r="AG276" s="4">
        <f t="shared" si="405"/>
        <v>43.166514825142457</v>
      </c>
      <c r="AH276" s="4">
        <f t="shared" si="406"/>
        <v>6.1631791820355915</v>
      </c>
      <c r="AI276" s="4">
        <f t="shared" si="407"/>
        <v>42.643034198962681</v>
      </c>
      <c r="AJ276" s="4">
        <f t="shared" si="409"/>
        <v>6.0999488527623242</v>
      </c>
      <c r="AK276" s="4">
        <f t="shared" si="410"/>
        <v>44.213496670154854</v>
      </c>
      <c r="AL276" s="4">
        <f t="shared" ref="AL276:AM276" si="416">+T276/T264*100-100</f>
        <v>15.879069854065392</v>
      </c>
      <c r="AM276" s="4">
        <f t="shared" si="416"/>
        <v>-61.854277074202081</v>
      </c>
      <c r="AN276" s="4">
        <f t="shared" si="347"/>
        <v>-1.5586105797837604</v>
      </c>
      <c r="AO276" s="4">
        <f t="shared" si="348"/>
        <v>50.508560907944684</v>
      </c>
      <c r="AP276" s="4">
        <f t="shared" si="349"/>
        <v>7.3752872874081987</v>
      </c>
      <c r="AQ276" s="4">
        <f t="shared" si="350"/>
        <v>27.656325259204053</v>
      </c>
      <c r="AR276" s="4">
        <f t="shared" si="351"/>
        <v>6.9321964884095024</v>
      </c>
      <c r="AS276" s="4">
        <f t="shared" si="352"/>
        <v>37.811188355108612</v>
      </c>
      <c r="AT276" s="4">
        <f t="shared" si="353"/>
        <v>4.3747780694278759</v>
      </c>
      <c r="AU276" s="4">
        <f t="shared" si="354"/>
        <v>13.284745105622648</v>
      </c>
      <c r="AV276" s="4">
        <f t="shared" si="355"/>
        <v>7.8582660151115675</v>
      </c>
      <c r="AW276" s="4">
        <f t="shared" si="356"/>
        <v>32.436875366742129</v>
      </c>
      <c r="AX276" s="4">
        <f t="shared" si="380"/>
        <v>2.0467997355936802</v>
      </c>
      <c r="AY276" s="4">
        <f t="shared" si="381"/>
        <v>37.832400909928253</v>
      </c>
      <c r="AZ276" s="4">
        <f t="shared" si="382"/>
        <v>2.2077396572981627</v>
      </c>
      <c r="BA276" s="4">
        <f t="shared" si="383"/>
        <v>37.328424183077573</v>
      </c>
      <c r="BB276" s="4">
        <f t="shared" si="412"/>
        <v>2.1468651706578754</v>
      </c>
      <c r="BC276" s="4">
        <f t="shared" si="413"/>
        <v>38.840374189039039</v>
      </c>
      <c r="BD276" s="4">
        <f t="shared" si="296"/>
        <v>11.561634595230004</v>
      </c>
      <c r="BE276" s="4">
        <f t="shared" si="297"/>
        <v>-63.275514656977066</v>
      </c>
      <c r="BF276" s="4">
        <f t="shared" si="357"/>
        <v>3.8419527615544693</v>
      </c>
      <c r="BG276" s="4">
        <f t="shared" si="358"/>
        <v>5.9182695887785552</v>
      </c>
      <c r="BH276" s="4">
        <f t="shared" si="359"/>
        <v>2.8011275671694378</v>
      </c>
      <c r="BI276" s="4">
        <f t="shared" si="390"/>
        <v>7.7185194701369682</v>
      </c>
      <c r="BJ276" s="4">
        <f t="shared" si="360"/>
        <v>2.942406514746255</v>
      </c>
      <c r="BK276" s="4">
        <f t="shared" si="361"/>
        <v>4.4100594603545202</v>
      </c>
      <c r="BL276" s="4">
        <f t="shared" si="362"/>
        <v>4.4128690381116558</v>
      </c>
      <c r="BM276" s="4">
        <f t="shared" si="384"/>
        <v>4.3179843465863721</v>
      </c>
      <c r="BN276" s="4">
        <f t="shared" si="363"/>
        <v>56.064895878282684</v>
      </c>
      <c r="BO276" s="4">
        <f t="shared" si="364"/>
        <v>48.842579897667925</v>
      </c>
      <c r="BP276" s="4">
        <f t="shared" si="365"/>
        <v>28.448404707517678</v>
      </c>
      <c r="BQ276" s="4">
        <f t="shared" si="366"/>
        <v>38.177564258109086</v>
      </c>
      <c r="BR276" s="4">
        <f t="shared" si="367"/>
        <v>12.667783273326894</v>
      </c>
      <c r="BS276" s="4">
        <f t="shared" si="368"/>
        <v>8.0461674634634814</v>
      </c>
      <c r="BT276" s="4">
        <f t="shared" si="369"/>
        <v>2.818916140872743</v>
      </c>
      <c r="BU276" s="4">
        <f t="shared" si="370"/>
        <v>4.9336883807595067</v>
      </c>
      <c r="BV276" s="4" t="s">
        <v>59</v>
      </c>
      <c r="BW276" s="4" t="s">
        <v>59</v>
      </c>
      <c r="BX276">
        <f t="shared" si="371"/>
        <v>100</v>
      </c>
      <c r="BY276">
        <f t="shared" si="372"/>
        <v>100</v>
      </c>
      <c r="BZ276" t="s">
        <v>59</v>
      </c>
      <c r="CA276" t="s">
        <v>59</v>
      </c>
    </row>
    <row r="277" spans="1:79" x14ac:dyDescent="0.35">
      <c r="A277" s="5">
        <v>42979</v>
      </c>
      <c r="B277" s="18">
        <f>+'[1]Senda Inflación Total'!F761</f>
        <v>3.97</v>
      </c>
      <c r="C277" s="4">
        <f>+'[1]Senda Inflación Total'!D761</f>
        <v>96.36</v>
      </c>
      <c r="D277" s="10">
        <f>('[4]Sep-17'!$D$790/1000)</f>
        <v>238496.85854999998</v>
      </c>
      <c r="E277" s="10">
        <f>'[4]Sep-17'!$D$791/1000</f>
        <v>9242.2618700000003</v>
      </c>
      <c r="F277" s="15">
        <f>('[4]Sep-17'!$D$802/1000)</f>
        <v>121318.18859999999</v>
      </c>
      <c r="G277" s="15">
        <f>'[4]Sep-17'!$D$803/1000</f>
        <v>7270.8828899999999</v>
      </c>
      <c r="H277" s="10">
        <f>'[3]Sep-17'!$D$816/1000</f>
        <v>54207.176849999996</v>
      </c>
      <c r="I277" s="10">
        <f>'[3]Sep-17'!$D$817/1000</f>
        <v>1545.15788</v>
      </c>
      <c r="J277" s="10">
        <f>'[3]Sep-17'!$D$828/1000</f>
        <v>12014.54988</v>
      </c>
      <c r="K277" s="10">
        <f>'[3]Sep-17'!$D$829/1000</f>
        <v>920.46258999999986</v>
      </c>
      <c r="L277" s="71">
        <f>+H277+(Titularizaciones!C189/1000)</f>
        <v>58510.635115256555</v>
      </c>
      <c r="M277" s="71">
        <f>+I277+((Titularizaciones!C189/1000)*Titularizaciones!M189)</f>
        <v>1750.9812369927099</v>
      </c>
      <c r="N277" s="3">
        <f t="shared" si="373"/>
        <v>426036.77387999999</v>
      </c>
      <c r="O277" s="3">
        <f t="shared" si="374"/>
        <v>18978.765229999997</v>
      </c>
      <c r="P277" s="74">
        <f t="shared" si="375"/>
        <v>430340.23214525648</v>
      </c>
      <c r="Q277" s="74">
        <f t="shared" si="376"/>
        <v>19184.588586992708</v>
      </c>
      <c r="R277" s="74">
        <f t="shared" si="377"/>
        <v>418325.68226525653</v>
      </c>
      <c r="S277" s="74">
        <f t="shared" si="378"/>
        <v>18264.125996992709</v>
      </c>
      <c r="T277" s="3">
        <v>12080.892415979999</v>
      </c>
      <c r="U277" s="3">
        <v>4.2894892200000001</v>
      </c>
      <c r="V277" s="4">
        <f t="shared" si="396"/>
        <v>2.9314847178562644</v>
      </c>
      <c r="W277" s="4">
        <f t="shared" si="397"/>
        <v>59.629980348382503</v>
      </c>
      <c r="X277" s="4">
        <f t="shared" si="398"/>
        <v>11.193803362923035</v>
      </c>
      <c r="Y277" s="4">
        <f t="shared" si="399"/>
        <v>33.905868812876491</v>
      </c>
      <c r="Z277" s="4">
        <f t="shared" si="400"/>
        <v>11.927262974379161</v>
      </c>
      <c r="AA277" s="4">
        <f t="shared" si="401"/>
        <v>44.377699966719888</v>
      </c>
      <c r="AB277" s="4">
        <f t="shared" si="313"/>
        <v>8.1792774496684046</v>
      </c>
      <c r="AC277" s="4">
        <f t="shared" si="314"/>
        <v>19.351126964846713</v>
      </c>
      <c r="AD277" s="4">
        <f t="shared" si="402"/>
        <v>12.027361848714179</v>
      </c>
      <c r="AE277" s="4">
        <f t="shared" si="403"/>
        <v>38.936372583272629</v>
      </c>
      <c r="AF277" s="4">
        <f t="shared" si="404"/>
        <v>6.4170063754498585</v>
      </c>
      <c r="AG277" s="4">
        <f t="shared" si="405"/>
        <v>45.307654156798179</v>
      </c>
      <c r="AH277" s="4">
        <f t="shared" si="406"/>
        <v>6.4817279859604895</v>
      </c>
      <c r="AI277" s="4">
        <f t="shared" si="407"/>
        <v>44.776808359216261</v>
      </c>
      <c r="AJ277" s="4">
        <f t="shared" si="409"/>
        <v>6.4337600818225553</v>
      </c>
      <c r="AK277" s="4">
        <f t="shared" si="410"/>
        <v>46.348040067734928</v>
      </c>
      <c r="AL277" s="4">
        <f t="shared" ref="AL277:AM277" si="417">+T277/T265*100-100</f>
        <v>16.417065239206536</v>
      </c>
      <c r="AM277" s="4">
        <f t="shared" si="417"/>
        <v>-65.466022127403036</v>
      </c>
      <c r="AN277" s="4">
        <f t="shared" si="347"/>
        <v>-0.99886051951884269</v>
      </c>
      <c r="AO277" s="4">
        <f t="shared" si="348"/>
        <v>53.534654562260755</v>
      </c>
      <c r="AP277" s="4">
        <f t="shared" si="349"/>
        <v>6.9479689938665388</v>
      </c>
      <c r="AQ277" s="4">
        <f t="shared" si="350"/>
        <v>28.792794857051518</v>
      </c>
      <c r="AR277" s="4">
        <f t="shared" si="351"/>
        <v>7.6534221163596641</v>
      </c>
      <c r="AS277" s="4">
        <f t="shared" si="352"/>
        <v>38.864768651264683</v>
      </c>
      <c r="AT277" s="4">
        <f t="shared" si="353"/>
        <v>4.0485500141082866</v>
      </c>
      <c r="AU277" s="4">
        <f t="shared" si="354"/>
        <v>14.793812604450025</v>
      </c>
      <c r="AV277" s="4">
        <f t="shared" si="355"/>
        <v>7.7496988061115388</v>
      </c>
      <c r="AW277" s="4">
        <f t="shared" si="356"/>
        <v>33.63121341086142</v>
      </c>
      <c r="AX277" s="4">
        <f t="shared" si="380"/>
        <v>2.3535696599498408</v>
      </c>
      <c r="AY277" s="4">
        <f t="shared" si="381"/>
        <v>39.759213385397885</v>
      </c>
      <c r="AZ277" s="4">
        <f t="shared" si="382"/>
        <v>2.415819934558499</v>
      </c>
      <c r="BA277" s="4">
        <f t="shared" si="383"/>
        <v>39.248637452357684</v>
      </c>
      <c r="BB277" s="4">
        <f t="shared" si="412"/>
        <v>2.3696836412643592</v>
      </c>
      <c r="BC277" s="4">
        <f t="shared" si="413"/>
        <v>40.759873105448605</v>
      </c>
      <c r="BD277" s="4">
        <f t="shared" ref="BD277:BD340" si="418">+(1+AL277/100)/(1+$B277/100)*100-100</f>
        <v>11.971785360398712</v>
      </c>
      <c r="BE277" s="4">
        <f t="shared" ref="BE277:BE340" si="419">+(1+AM277/100)/(1+$B277/100)*100-100</f>
        <v>-66.784670700589629</v>
      </c>
      <c r="BF277" s="4">
        <f t="shared" si="357"/>
        <v>3.8752132527826966</v>
      </c>
      <c r="BG277" s="4">
        <f t="shared" si="358"/>
        <v>5.9932339692055043</v>
      </c>
      <c r="BH277" s="4">
        <f t="shared" si="359"/>
        <v>2.8504673546746422</v>
      </c>
      <c r="BI277" s="4">
        <f t="shared" si="390"/>
        <v>7.66123241564169</v>
      </c>
      <c r="BJ277" s="4">
        <f t="shared" si="360"/>
        <v>2.9925862769111258</v>
      </c>
      <c r="BK277" s="4">
        <f t="shared" si="361"/>
        <v>4.4547246607743931</v>
      </c>
      <c r="BL277" s="4">
        <f t="shared" si="362"/>
        <v>4.4580048886800725</v>
      </c>
      <c r="BM277" s="4">
        <f t="shared" si="384"/>
        <v>4.3660063848079949</v>
      </c>
      <c r="BN277" s="4">
        <f t="shared" si="363"/>
        <v>55.980345634946616</v>
      </c>
      <c r="BO277" s="4">
        <f t="shared" si="364"/>
        <v>48.697909258030279</v>
      </c>
      <c r="BP277" s="4">
        <f t="shared" si="365"/>
        <v>28.475989876444608</v>
      </c>
      <c r="BQ277" s="4">
        <f t="shared" si="366"/>
        <v>38.310621380714558</v>
      </c>
      <c r="BR277" s="4">
        <f t="shared" si="367"/>
        <v>12.723591054435198</v>
      </c>
      <c r="BS277" s="4">
        <f t="shared" si="368"/>
        <v>8.1415090037446021</v>
      </c>
      <c r="BT277" s="4">
        <f t="shared" si="369"/>
        <v>2.8200734341735694</v>
      </c>
      <c r="BU277" s="4">
        <f t="shared" si="370"/>
        <v>4.8499603575105716</v>
      </c>
      <c r="BV277" s="4" t="s">
        <v>59</v>
      </c>
      <c r="BW277" s="4" t="s">
        <v>59</v>
      </c>
      <c r="BX277">
        <f t="shared" si="371"/>
        <v>100</v>
      </c>
      <c r="BY277">
        <f t="shared" si="372"/>
        <v>100</v>
      </c>
      <c r="BZ277" t="s">
        <v>59</v>
      </c>
      <c r="CA277" t="s">
        <v>59</v>
      </c>
    </row>
    <row r="278" spans="1:79" x14ac:dyDescent="0.35">
      <c r="A278" s="5">
        <v>43009</v>
      </c>
      <c r="B278" s="18">
        <f>+'[1]Senda Inflación Total'!F762</f>
        <v>4.05</v>
      </c>
      <c r="C278" s="4">
        <f>+'[1]Senda Inflación Total'!D762</f>
        <v>96.37</v>
      </c>
      <c r="D278" s="10">
        <f>('[4]Oct-17'!$D$790/1000)</f>
        <v>238675.59828999997</v>
      </c>
      <c r="E278" s="10">
        <f>'[4]Oct-17'!$D$791/1000</f>
        <v>9176.1020600000011</v>
      </c>
      <c r="F278" s="15">
        <f>('[4]Oct-17'!$D$802/1000)</f>
        <v>122339.36405999999</v>
      </c>
      <c r="G278" s="15">
        <f>'[4]Oct-17'!$D$803/1000</f>
        <v>7396.4804100000001</v>
      </c>
      <c r="H278" s="10">
        <f>'[3]Oct-17'!$D$816/1000</f>
        <v>54700.687280000006</v>
      </c>
      <c r="I278" s="10">
        <f>'[3]Oct-17'!$D$817/1000</f>
        <v>1609.0956100000001</v>
      </c>
      <c r="J278" s="10">
        <f>'[3]Oct-17'!$D$828/1000</f>
        <v>12036.589910000002</v>
      </c>
      <c r="K278" s="10">
        <f>'[3]Oct-17'!$D$829/1000</f>
        <v>905.57157999999981</v>
      </c>
      <c r="L278" s="71">
        <f>+H278+(Titularizaciones!C190/1000)</f>
        <v>58897.209010228114</v>
      </c>
      <c r="M278" s="71">
        <f>+I278+((Titularizaciones!C190/1000)*Titularizaciones!M190)</f>
        <v>1814.5694527624601</v>
      </c>
      <c r="N278" s="3">
        <f t="shared" si="373"/>
        <v>427752.23953999992</v>
      </c>
      <c r="O278" s="3">
        <f t="shared" si="374"/>
        <v>19087.249660000001</v>
      </c>
      <c r="P278" s="74">
        <f t="shared" si="375"/>
        <v>431948.76127022807</v>
      </c>
      <c r="Q278" s="74">
        <f t="shared" si="376"/>
        <v>19292.723502762463</v>
      </c>
      <c r="R278" s="74">
        <f t="shared" si="377"/>
        <v>419912.17136022804</v>
      </c>
      <c r="S278" s="74">
        <f t="shared" si="378"/>
        <v>18387.151922762459</v>
      </c>
      <c r="T278" s="3">
        <v>12280.888353699998</v>
      </c>
      <c r="U278" s="3">
        <v>3.9362168199999998</v>
      </c>
      <c r="V278" s="4">
        <f t="shared" si="396"/>
        <v>2.9138142621190326</v>
      </c>
      <c r="W278" s="4">
        <f t="shared" si="397"/>
        <v>48.492837923452839</v>
      </c>
      <c r="X278" s="4">
        <f t="shared" si="398"/>
        <v>10.815569067693829</v>
      </c>
      <c r="Y278" s="4">
        <f t="shared" si="399"/>
        <v>30.406259054379689</v>
      </c>
      <c r="Z278" s="4">
        <f t="shared" si="400"/>
        <v>11.501759109351724</v>
      </c>
      <c r="AA278" s="4">
        <f t="shared" si="401"/>
        <v>46.787423362292486</v>
      </c>
      <c r="AB278" s="4">
        <f t="shared" si="313"/>
        <v>7.7929945988192202</v>
      </c>
      <c r="AC278" s="4">
        <f t="shared" si="314"/>
        <v>13.432786127807077</v>
      </c>
      <c r="AD278" s="4">
        <f t="shared" si="402"/>
        <v>11.615565427969358</v>
      </c>
      <c r="AE278" s="4">
        <f t="shared" si="403"/>
        <v>41.155934646287449</v>
      </c>
      <c r="AF278" s="4">
        <f t="shared" si="404"/>
        <v>6.262879392735158</v>
      </c>
      <c r="AG278" s="4">
        <f t="shared" si="405"/>
        <v>38.857685917877433</v>
      </c>
      <c r="AH278" s="4">
        <f t="shared" si="406"/>
        <v>6.3255017279458627</v>
      </c>
      <c r="AI278" s="4">
        <f t="shared" si="407"/>
        <v>38.445906780722197</v>
      </c>
      <c r="AJ278" s="4">
        <f t="shared" si="409"/>
        <v>6.284025575764332</v>
      </c>
      <c r="AK278" s="4">
        <f t="shared" si="410"/>
        <v>39.965964360652578</v>
      </c>
      <c r="AL278" s="4">
        <f t="shared" ref="AL278:AM278" si="420">+T278/T266*100-100</f>
        <v>16.669325572244318</v>
      </c>
      <c r="AM278" s="4">
        <f t="shared" si="420"/>
        <v>17.510093735677472</v>
      </c>
      <c r="AN278" s="4">
        <f t="shared" si="347"/>
        <v>-1.091961305027354</v>
      </c>
      <c r="AO278" s="4">
        <f t="shared" si="348"/>
        <v>42.712962924990705</v>
      </c>
      <c r="AP278" s="4">
        <f t="shared" si="349"/>
        <v>6.5022288012434757</v>
      </c>
      <c r="AQ278" s="4">
        <f t="shared" si="350"/>
        <v>25.330378716366823</v>
      </c>
      <c r="AR278" s="4">
        <f t="shared" si="351"/>
        <v>7.1617098600208635</v>
      </c>
      <c r="AS278" s="4">
        <f t="shared" si="352"/>
        <v>41.07392922853677</v>
      </c>
      <c r="AT278" s="4">
        <f t="shared" si="353"/>
        <v>3.5973037951169857</v>
      </c>
      <c r="AU278" s="4">
        <f t="shared" si="354"/>
        <v>9.0175743659847001</v>
      </c>
      <c r="AV278" s="4">
        <f t="shared" si="355"/>
        <v>7.2710864276495499</v>
      </c>
      <c r="AW278" s="4">
        <f t="shared" si="356"/>
        <v>35.661638295326725</v>
      </c>
      <c r="AX278" s="4">
        <f t="shared" si="380"/>
        <v>2.1267461727392174</v>
      </c>
      <c r="AY278" s="4">
        <f t="shared" si="381"/>
        <v>33.452845668310857</v>
      </c>
      <c r="AZ278" s="4">
        <f t="shared" si="382"/>
        <v>2.1869310215721924</v>
      </c>
      <c r="BA278" s="4">
        <f t="shared" si="383"/>
        <v>33.05709445528322</v>
      </c>
      <c r="BB278" s="4">
        <f t="shared" si="412"/>
        <v>2.1470692703165213</v>
      </c>
      <c r="BC278" s="4">
        <f t="shared" si="413"/>
        <v>34.517985930468598</v>
      </c>
      <c r="BD278" s="4">
        <f t="shared" si="418"/>
        <v>12.128136061743703</v>
      </c>
      <c r="BE278" s="4">
        <f t="shared" si="419"/>
        <v>12.936178506177299</v>
      </c>
      <c r="BF278" s="4">
        <f t="shared" si="357"/>
        <v>3.8445916238369229</v>
      </c>
      <c r="BG278" s="4">
        <f t="shared" si="358"/>
        <v>6.0458712261839764</v>
      </c>
      <c r="BH278" s="4">
        <f t="shared" si="359"/>
        <v>2.9416369153890454</v>
      </c>
      <c r="BI278" s="4">
        <f t="shared" si="390"/>
        <v>7.5234895163093549</v>
      </c>
      <c r="BJ278" s="4">
        <f t="shared" si="360"/>
        <v>3.0809090672655493</v>
      </c>
      <c r="BK278" s="4">
        <f t="shared" si="361"/>
        <v>4.4622208595625867</v>
      </c>
      <c r="BL278" s="4">
        <f t="shared" si="362"/>
        <v>4.46643797427003</v>
      </c>
      <c r="BM278" s="4">
        <f t="shared" si="384"/>
        <v>4.3788089931284135</v>
      </c>
      <c r="BN278" s="4">
        <f t="shared" si="363"/>
        <v>55.797626810012524</v>
      </c>
      <c r="BO278" s="4">
        <f t="shared" si="364"/>
        <v>48.074511642344184</v>
      </c>
      <c r="BP278" s="4">
        <f t="shared" si="365"/>
        <v>28.600519822307046</v>
      </c>
      <c r="BQ278" s="4">
        <f t="shared" si="366"/>
        <v>38.750896759632994</v>
      </c>
      <c r="BR278" s="4">
        <f t="shared" si="367"/>
        <v>12.787937086857692</v>
      </c>
      <c r="BS278" s="4">
        <f t="shared" si="368"/>
        <v>8.4302119931510333</v>
      </c>
      <c r="BT278" s="4">
        <f t="shared" si="369"/>
        <v>2.8139162808227534</v>
      </c>
      <c r="BU278" s="4">
        <f t="shared" si="370"/>
        <v>4.7443796048717877</v>
      </c>
      <c r="BV278" s="4" t="s">
        <v>59</v>
      </c>
      <c r="BW278" s="4" t="s">
        <v>59</v>
      </c>
      <c r="BX278">
        <f t="shared" si="371"/>
        <v>100</v>
      </c>
      <c r="BY278">
        <f t="shared" si="372"/>
        <v>100</v>
      </c>
      <c r="BZ278" t="s">
        <v>59</v>
      </c>
      <c r="CA278" t="s">
        <v>59</v>
      </c>
    </row>
    <row r="279" spans="1:79" x14ac:dyDescent="0.35">
      <c r="A279" s="5">
        <v>43040</v>
      </c>
      <c r="B279" s="18">
        <f>+'[1]Senda Inflación Total'!F763</f>
        <v>4.12</v>
      </c>
      <c r="C279" s="4">
        <f>+'[1]Senda Inflación Total'!D763</f>
        <v>96.55</v>
      </c>
      <c r="D279" s="10">
        <f>('[4]Nov-17'!$D$790/1000)</f>
        <v>239355.67389999999</v>
      </c>
      <c r="E279" s="10">
        <f>'[4]Nov-17'!$D$791/1000</f>
        <v>9292.4157400000004</v>
      </c>
      <c r="F279" s="15">
        <f>('[4]Nov-17'!$D$802/1000)</f>
        <v>124007.52153000001</v>
      </c>
      <c r="G279" s="15">
        <f>'[4]Nov-17'!$D$803/1000</f>
        <v>7609.6711500000001</v>
      </c>
      <c r="H279" s="10">
        <f>'[3]Nov-17'!$D$816/1000</f>
        <v>55043.59924000001</v>
      </c>
      <c r="I279" s="10">
        <f>'[3]Nov-17'!$D$817/1000</f>
        <v>1662.8047699999997</v>
      </c>
      <c r="J279" s="10">
        <f>'[3]Nov-17'!$D$828/1000</f>
        <v>12107.551200000002</v>
      </c>
      <c r="K279" s="10">
        <f>'[3]Nov-17'!$D$829/1000</f>
        <v>926.75427999999999</v>
      </c>
      <c r="L279" s="71">
        <f>+H279+(Titularizaciones!C191/1000)</f>
        <v>59410.508814112211</v>
      </c>
      <c r="M279" s="71">
        <f>+I279+((Titularizaciones!C191/1000)*Titularizaciones!M191)</f>
        <v>1868.8397759666198</v>
      </c>
      <c r="N279" s="3">
        <f t="shared" si="373"/>
        <v>430514.34587000002</v>
      </c>
      <c r="O279" s="3">
        <f t="shared" si="374"/>
        <v>19491.645939999999</v>
      </c>
      <c r="P279" s="74">
        <f t="shared" si="375"/>
        <v>434881.25544411223</v>
      </c>
      <c r="Q279" s="74">
        <f t="shared" si="376"/>
        <v>19697.680945966618</v>
      </c>
      <c r="R279" s="74">
        <f t="shared" si="377"/>
        <v>422773.70424411225</v>
      </c>
      <c r="S279" s="74">
        <f t="shared" si="378"/>
        <v>18770.926665966617</v>
      </c>
      <c r="T279" s="3">
        <v>12474.09380146</v>
      </c>
      <c r="U279" s="3">
        <v>4.0942999599999998</v>
      </c>
      <c r="V279" s="4">
        <f t="shared" si="396"/>
        <v>2.2726625427186065</v>
      </c>
      <c r="W279" s="4">
        <f t="shared" si="397"/>
        <v>50.575474217105722</v>
      </c>
      <c r="X279" s="4">
        <f t="shared" si="398"/>
        <v>10.514793775975903</v>
      </c>
      <c r="Y279" s="4">
        <f t="shared" si="399"/>
        <v>28.562611889256658</v>
      </c>
      <c r="Z279" s="4">
        <f t="shared" si="400"/>
        <v>11.399864885171311</v>
      </c>
      <c r="AA279" s="4">
        <f t="shared" si="401"/>
        <v>47.037106026598451</v>
      </c>
      <c r="AB279" s="4">
        <f t="shared" si="313"/>
        <v>7.7776684224932779</v>
      </c>
      <c r="AC279" s="4">
        <f t="shared" si="314"/>
        <v>12.425115423090887</v>
      </c>
      <c r="AD279" s="4">
        <f t="shared" si="402"/>
        <v>11.958324889715783</v>
      </c>
      <c r="AE279" s="4">
        <f t="shared" si="403"/>
        <v>41.553649952657878</v>
      </c>
      <c r="AF279" s="4">
        <f t="shared" si="404"/>
        <v>5.8059626676031399</v>
      </c>
      <c r="AG279" s="4">
        <f t="shared" si="405"/>
        <v>38.774911558328455</v>
      </c>
      <c r="AH279" s="4">
        <f t="shared" si="406"/>
        <v>5.9279342935796677</v>
      </c>
      <c r="AI279" s="4">
        <f t="shared" si="407"/>
        <v>38.376248499067628</v>
      </c>
      <c r="AJ279" s="4">
        <f t="shared" si="409"/>
        <v>5.875895649764189</v>
      </c>
      <c r="AK279" s="4">
        <f t="shared" si="410"/>
        <v>39.971434328372567</v>
      </c>
      <c r="AL279" s="4">
        <f t="shared" ref="AL279:AM279" si="421">+T279/T267*100-100</f>
        <v>17.399023161287474</v>
      </c>
      <c r="AM279" s="4">
        <f t="shared" si="421"/>
        <v>9.5601556413036377</v>
      </c>
      <c r="AN279" s="4">
        <f t="shared" si="347"/>
        <v>-1.7742388179805886</v>
      </c>
      <c r="AO279" s="4">
        <f t="shared" si="348"/>
        <v>44.617243773632083</v>
      </c>
      <c r="AP279" s="4">
        <f t="shared" si="349"/>
        <v>6.1417535305185567</v>
      </c>
      <c r="AQ279" s="4">
        <f t="shared" si="350"/>
        <v>23.475424403819318</v>
      </c>
      <c r="AR279" s="4">
        <f t="shared" si="351"/>
        <v>6.9918026173370293</v>
      </c>
      <c r="AS279" s="4">
        <f t="shared" si="352"/>
        <v>41.218887847290119</v>
      </c>
      <c r="AT279" s="4">
        <f t="shared" si="353"/>
        <v>3.5129354806888955</v>
      </c>
      <c r="AU279" s="4">
        <f t="shared" si="354"/>
        <v>7.9764842711207251</v>
      </c>
      <c r="AV279" s="4">
        <f t="shared" si="355"/>
        <v>7.5281645118284501</v>
      </c>
      <c r="AW279" s="4">
        <f t="shared" si="356"/>
        <v>35.952410634515815</v>
      </c>
      <c r="AX279" s="4">
        <f t="shared" si="380"/>
        <v>1.6192495847129749</v>
      </c>
      <c r="AY279" s="4">
        <f t="shared" si="381"/>
        <v>33.283626160515269</v>
      </c>
      <c r="AZ279" s="4">
        <f t="shared" si="382"/>
        <v>1.7363948267188505</v>
      </c>
      <c r="BA279" s="4">
        <f t="shared" si="383"/>
        <v>32.900738089769135</v>
      </c>
      <c r="BB279" s="4">
        <f t="shared" si="412"/>
        <v>1.6864153378449771</v>
      </c>
      <c r="BC279" s="4">
        <f t="shared" si="413"/>
        <v>34.432802850914896</v>
      </c>
      <c r="BD279" s="4">
        <f t="shared" si="418"/>
        <v>12.753575836810867</v>
      </c>
      <c r="BE279" s="4">
        <f t="shared" si="419"/>
        <v>5.2248901664460732</v>
      </c>
      <c r="BF279" s="4">
        <f t="shared" si="357"/>
        <v>3.8822625712571424</v>
      </c>
      <c r="BG279" s="4">
        <f t="shared" si="358"/>
        <v>6.1364593502976037</v>
      </c>
      <c r="BH279" s="4">
        <f t="shared" si="359"/>
        <v>3.0208867024662962</v>
      </c>
      <c r="BI279" s="4">
        <f t="shared" si="390"/>
        <v>7.6543494608554692</v>
      </c>
      <c r="BJ279" s="4">
        <f t="shared" si="360"/>
        <v>3.1456383950758235</v>
      </c>
      <c r="BK279" s="4">
        <f t="shared" si="361"/>
        <v>4.5275253024636211</v>
      </c>
      <c r="BL279" s="4">
        <f t="shared" si="362"/>
        <v>4.5294389443966319</v>
      </c>
      <c r="BM279" s="4">
        <f t="shared" si="384"/>
        <v>4.4399465902278923</v>
      </c>
      <c r="BN279" s="4">
        <f t="shared" si="363"/>
        <v>55.597606954607002</v>
      </c>
      <c r="BO279" s="4">
        <f t="shared" si="364"/>
        <v>47.673838159200635</v>
      </c>
      <c r="BP279" s="4">
        <f t="shared" si="365"/>
        <v>28.804503896240863</v>
      </c>
      <c r="BQ279" s="4">
        <f t="shared" si="366"/>
        <v>39.040680163308984</v>
      </c>
      <c r="BR279" s="4">
        <f t="shared" si="367"/>
        <v>12.78554356388886</v>
      </c>
      <c r="BS279" s="4">
        <f t="shared" si="368"/>
        <v>8.5308586823222363</v>
      </c>
      <c r="BT279" s="4">
        <f t="shared" si="369"/>
        <v>2.8123455852632726</v>
      </c>
      <c r="BU279" s="4">
        <f t="shared" si="370"/>
        <v>4.7546229951681545</v>
      </c>
      <c r="BV279" s="4" t="s">
        <v>59</v>
      </c>
      <c r="BW279" s="4" t="s">
        <v>59</v>
      </c>
      <c r="BX279">
        <f t="shared" si="371"/>
        <v>100</v>
      </c>
      <c r="BY279">
        <f t="shared" si="372"/>
        <v>100</v>
      </c>
      <c r="BZ279" t="s">
        <v>59</v>
      </c>
      <c r="CA279" t="s">
        <v>59</v>
      </c>
    </row>
    <row r="280" spans="1:79" x14ac:dyDescent="0.35">
      <c r="A280" s="5">
        <v>43070</v>
      </c>
      <c r="B280" s="18">
        <f>+'[1]Senda Inflación Total'!F764</f>
        <v>4.09</v>
      </c>
      <c r="C280" s="4">
        <f>+'[1]Senda Inflación Total'!D764</f>
        <v>96.92</v>
      </c>
      <c r="D280" s="10">
        <f>('[4]Dic-17'!$D$790/1000)</f>
        <v>239657.66876000003</v>
      </c>
      <c r="E280" s="10">
        <f>'[4]Dic-17'!$D$791/1000</f>
        <v>8878.8104700000004</v>
      </c>
      <c r="F280" s="15">
        <f>('[4]Dic-17'!$D$802/1000)</f>
        <v>124362.93369000003</v>
      </c>
      <c r="G280" s="15">
        <f>'[4]Dic-17'!$D$803/1000</f>
        <v>7229.1939599999987</v>
      </c>
      <c r="H280" s="10">
        <f>'[3]Dic-17'!$D$816/1000</f>
        <v>55874.297179999994</v>
      </c>
      <c r="I280" s="10">
        <f>'[3]Dic-17'!$D$817/1000</f>
        <v>1669.32582</v>
      </c>
      <c r="J280" s="10">
        <f>'[3]Dic-17'!$D$828/1000</f>
        <v>12128.739150000003</v>
      </c>
      <c r="K280" s="10">
        <f>'[3]Dic-17'!$D$829/1000</f>
        <v>937.28330000000005</v>
      </c>
      <c r="L280" s="71">
        <f>+H280+(Titularizaciones!C192/1000)</f>
        <v>60526.876662320457</v>
      </c>
      <c r="M280" s="71">
        <f>+I280+((Titularizaciones!C192/1000)*Titularizaciones!M192)</f>
        <v>1875.95344776871</v>
      </c>
      <c r="N280" s="3">
        <f t="shared" si="373"/>
        <v>432023.63878000004</v>
      </c>
      <c r="O280" s="3">
        <f t="shared" si="374"/>
        <v>18714.613549999998</v>
      </c>
      <c r="P280" s="74">
        <f t="shared" si="375"/>
        <v>436676.2182623205</v>
      </c>
      <c r="Q280" s="74">
        <f t="shared" si="376"/>
        <v>18921.241177768708</v>
      </c>
      <c r="R280" s="74">
        <f t="shared" si="377"/>
        <v>424547.47911232052</v>
      </c>
      <c r="S280" s="74">
        <f t="shared" si="378"/>
        <v>17983.957877768709</v>
      </c>
      <c r="T280" s="3">
        <v>12684.54382689</v>
      </c>
      <c r="U280" s="3">
        <v>4.2309544699999995</v>
      </c>
      <c r="V280" s="4">
        <f t="shared" si="396"/>
        <v>3.3246032962320555</v>
      </c>
      <c r="W280" s="4">
        <f t="shared" si="397"/>
        <v>64.661525381119475</v>
      </c>
      <c r="X280" s="4">
        <f t="shared" si="398"/>
        <v>9.6875914189525645</v>
      </c>
      <c r="Y280" s="4">
        <f t="shared" si="399"/>
        <v>27.805070070542428</v>
      </c>
      <c r="Z280" s="4">
        <f t="shared" si="400"/>
        <v>11.380420676775401</v>
      </c>
      <c r="AA280" s="4">
        <f t="shared" si="401"/>
        <v>47.125030298403516</v>
      </c>
      <c r="AB280" s="4">
        <f t="shared" si="313"/>
        <v>7.7394803443709463</v>
      </c>
      <c r="AC280" s="4">
        <f t="shared" si="314"/>
        <v>15.513517509914564</v>
      </c>
      <c r="AD280" s="4">
        <f t="shared" si="402"/>
        <v>11.788728065683699</v>
      </c>
      <c r="AE280" s="4">
        <f t="shared" si="403"/>
        <v>41.907470120555502</v>
      </c>
      <c r="AF280" s="4">
        <f t="shared" si="404"/>
        <v>6.2139900985036576</v>
      </c>
      <c r="AG280" s="4">
        <f t="shared" si="405"/>
        <v>44.018201712461689</v>
      </c>
      <c r="AH280" s="4">
        <f t="shared" si="406"/>
        <v>6.3178623112426777</v>
      </c>
      <c r="AI280" s="4">
        <f t="shared" si="407"/>
        <v>43.53910717200543</v>
      </c>
      <c r="AJ280" s="4">
        <f t="shared" si="409"/>
        <v>6.2777996319027523</v>
      </c>
      <c r="AK280" s="4">
        <f t="shared" si="410"/>
        <v>45.377356089358898</v>
      </c>
      <c r="AL280" s="4">
        <f t="shared" ref="AL280:AM280" si="422">+T280/T268*100-100</f>
        <v>16.836753141200816</v>
      </c>
      <c r="AM280" s="4">
        <f t="shared" si="422"/>
        <v>13.882593367814437</v>
      </c>
      <c r="AN280" s="4">
        <f t="shared" si="347"/>
        <v>-0.73532203263324902</v>
      </c>
      <c r="AO280" s="4">
        <f t="shared" si="348"/>
        <v>58.191493304947159</v>
      </c>
      <c r="AP280" s="4">
        <f t="shared" si="349"/>
        <v>5.3776457094366208</v>
      </c>
      <c r="AQ280" s="4">
        <f t="shared" si="350"/>
        <v>22.783235729217438</v>
      </c>
      <c r="AR280" s="4">
        <f t="shared" si="351"/>
        <v>7.0039587633542197</v>
      </c>
      <c r="AS280" s="4">
        <f t="shared" si="352"/>
        <v>41.344058313386029</v>
      </c>
      <c r="AT280" s="4">
        <f t="shared" si="353"/>
        <v>3.5060816066586113</v>
      </c>
      <c r="AU280" s="4">
        <f t="shared" si="354"/>
        <v>10.974654154976051</v>
      </c>
      <c r="AV280" s="4">
        <f t="shared" si="355"/>
        <v>7.3962225628626328</v>
      </c>
      <c r="AW280" s="4">
        <f t="shared" si="356"/>
        <v>36.331511308056037</v>
      </c>
      <c r="AX280" s="4">
        <f t="shared" si="380"/>
        <v>2.0405323263557023</v>
      </c>
      <c r="AY280" s="4">
        <f t="shared" si="381"/>
        <v>38.359306093247881</v>
      </c>
      <c r="AZ280" s="4">
        <f t="shared" si="382"/>
        <v>2.1403230965920699</v>
      </c>
      <c r="BA280" s="4">
        <f t="shared" si="383"/>
        <v>37.899036576045205</v>
      </c>
      <c r="BB280" s="4">
        <f t="shared" si="412"/>
        <v>2.1018345968899723</v>
      </c>
      <c r="BC280" s="4">
        <f t="shared" si="413"/>
        <v>39.665055326504842</v>
      </c>
      <c r="BD280" s="4">
        <f t="shared" si="418"/>
        <v>12.245895995005114</v>
      </c>
      <c r="BE280" s="4">
        <f t="shared" si="419"/>
        <v>9.4078137840469083</v>
      </c>
      <c r="BF280" s="4">
        <f t="shared" si="357"/>
        <v>3.7047887997656743</v>
      </c>
      <c r="BG280" s="4">
        <f t="shared" si="358"/>
        <v>5.8129812038852657</v>
      </c>
      <c r="BH280" s="4">
        <f t="shared" si="359"/>
        <v>2.987645311443003</v>
      </c>
      <c r="BI280" s="4">
        <f t="shared" si="390"/>
        <v>7.7277884239104919</v>
      </c>
      <c r="BJ280" s="4">
        <f t="shared" si="360"/>
        <v>3.0993726278569724</v>
      </c>
      <c r="BK280" s="4">
        <f t="shared" si="361"/>
        <v>4.3318494337135256</v>
      </c>
      <c r="BL280" s="4">
        <f t="shared" si="362"/>
        <v>4.3330138868250261</v>
      </c>
      <c r="BM280" s="4">
        <f t="shared" si="384"/>
        <v>4.2360298347245111</v>
      </c>
      <c r="BN280" s="4">
        <f t="shared" si="363"/>
        <v>55.473276748645972</v>
      </c>
      <c r="BO280" s="4">
        <f t="shared" si="364"/>
        <v>47.443194305233199</v>
      </c>
      <c r="BP280" s="4">
        <f t="shared" si="365"/>
        <v>28.786140971635476</v>
      </c>
      <c r="BQ280" s="4">
        <f t="shared" si="366"/>
        <v>38.628604008764043</v>
      </c>
      <c r="BR280" s="4">
        <f t="shared" si="367"/>
        <v>12.933157393374239</v>
      </c>
      <c r="BS280" s="4">
        <f t="shared" si="368"/>
        <v>8.9199053752301509</v>
      </c>
      <c r="BT280" s="4">
        <f t="shared" si="369"/>
        <v>2.8074248863443181</v>
      </c>
      <c r="BU280" s="4">
        <f t="shared" si="370"/>
        <v>5.0082963107726055</v>
      </c>
      <c r="BV280" s="4" t="s">
        <v>59</v>
      </c>
      <c r="BW280" s="4" t="s">
        <v>59</v>
      </c>
      <c r="BX280">
        <f t="shared" si="371"/>
        <v>100</v>
      </c>
      <c r="BY280">
        <f t="shared" si="372"/>
        <v>100</v>
      </c>
      <c r="BZ280" t="s">
        <v>59</v>
      </c>
      <c r="CA280" t="s">
        <v>59</v>
      </c>
    </row>
    <row r="281" spans="1:79" x14ac:dyDescent="0.35">
      <c r="A281" s="5">
        <v>43101</v>
      </c>
      <c r="B281" s="18">
        <f>+'[1]Senda Inflación Total'!F765</f>
        <v>3.68</v>
      </c>
      <c r="C281" s="4">
        <f>+'[1]Senda Inflación Total'!D765</f>
        <v>97.53</v>
      </c>
      <c r="D281" s="10">
        <f>('[4]Ene-18'!$D$790/1000)</f>
        <v>237408.97677000001</v>
      </c>
      <c r="E281" s="10">
        <f>'[4]Ene-18'!$D$791/1000</f>
        <v>9601.1254899999985</v>
      </c>
      <c r="F281" s="15">
        <f>('[4]Ene-18'!$D$802/1000)</f>
        <v>124453.94717000004</v>
      </c>
      <c r="G281" s="15">
        <f>'[4]Ene-18'!$D$803/1000</f>
        <v>7446.5880200000001</v>
      </c>
      <c r="H281" s="10">
        <f>'[3]Ene-18'!$D$816/1000</f>
        <v>56045.847809999999</v>
      </c>
      <c r="I281" s="10">
        <f>'[3]Ene-18'!$D$817/1000</f>
        <v>1732.1580300000001</v>
      </c>
      <c r="J281" s="10">
        <f>'[3]Ene-18'!$D$828/1000</f>
        <v>12149.91013</v>
      </c>
      <c r="K281" s="10">
        <f>'[3]Ene-18'!$D$829/1000</f>
        <v>970.61464999999998</v>
      </c>
      <c r="L281" s="71">
        <f>+H281+(Titularizaciones!C193/1000)</f>
        <v>60592.991881634349</v>
      </c>
      <c r="M281" s="71">
        <f>+I281+((Titularizaciones!C193/1000)*Titularizaciones!M193)</f>
        <v>1950.7060982049202</v>
      </c>
      <c r="N281" s="3">
        <f t="shared" si="373"/>
        <v>430058.68188000005</v>
      </c>
      <c r="O281" s="3">
        <f t="shared" si="374"/>
        <v>19750.486189999996</v>
      </c>
      <c r="P281" s="74">
        <f t="shared" si="375"/>
        <v>434605.82595163438</v>
      </c>
      <c r="Q281" s="74">
        <f t="shared" si="376"/>
        <v>19969.03425820492</v>
      </c>
      <c r="R281" s="74">
        <f t="shared" si="377"/>
        <v>422455.91582163441</v>
      </c>
      <c r="S281" s="74">
        <f t="shared" si="378"/>
        <v>18998.419608204917</v>
      </c>
      <c r="T281" s="3">
        <v>12746.238277319999</v>
      </c>
      <c r="U281" s="3">
        <v>4.2852700800000001</v>
      </c>
      <c r="V281" s="4">
        <f t="shared" si="396"/>
        <v>3.4284649256773605</v>
      </c>
      <c r="W281" s="4">
        <f t="shared" si="397"/>
        <v>32.416673776792351</v>
      </c>
      <c r="X281" s="4">
        <f t="shared" si="398"/>
        <v>9.3299306525702832</v>
      </c>
      <c r="Y281" s="4">
        <f t="shared" si="399"/>
        <v>26.488998524112588</v>
      </c>
      <c r="Z281" s="4">
        <f t="shared" si="400"/>
        <v>11.268508672097653</v>
      </c>
      <c r="AA281" s="4">
        <f t="shared" si="401"/>
        <v>44.306095590683782</v>
      </c>
      <c r="AB281" s="4">
        <f t="shared" si="313"/>
        <v>7.5752390107074206</v>
      </c>
      <c r="AC281" s="4">
        <f t="shared" si="314"/>
        <v>14.657014847965627</v>
      </c>
      <c r="AD281" s="4">
        <f t="shared" si="402"/>
        <v>11.625047638783599</v>
      </c>
      <c r="AE281" s="4">
        <f t="shared" si="403"/>
        <v>40.20832334467201</v>
      </c>
      <c r="AF281" s="4">
        <f t="shared" si="404"/>
        <v>6.177649133240152</v>
      </c>
      <c r="AG281" s="4">
        <f t="shared" si="405"/>
        <v>30.068259439586285</v>
      </c>
      <c r="AH281" s="4">
        <f t="shared" si="406"/>
        <v>6.2736826825975385</v>
      </c>
      <c r="AI281" s="4">
        <f t="shared" si="407"/>
        <v>29.874290219953679</v>
      </c>
      <c r="AJ281" s="4">
        <f t="shared" si="409"/>
        <v>6.2367154489122925</v>
      </c>
      <c r="AK281" s="4">
        <f t="shared" si="410"/>
        <v>30.760922649523167</v>
      </c>
      <c r="AL281" s="4">
        <f t="shared" ref="AL281:AM281" si="423">+T281/T269*100-100</f>
        <v>16.77055929465152</v>
      </c>
      <c r="AM281" s="4">
        <f t="shared" si="423"/>
        <v>11.528377700243198</v>
      </c>
      <c r="AN281" s="4">
        <f t="shared" si="347"/>
        <v>-0.24260713186981775</v>
      </c>
      <c r="AO281" s="4">
        <f t="shared" si="348"/>
        <v>27.71669924459141</v>
      </c>
      <c r="AP281" s="4">
        <f t="shared" si="349"/>
        <v>5.4493929905191862</v>
      </c>
      <c r="AQ281" s="4">
        <f t="shared" si="350"/>
        <v>21.999419872793794</v>
      </c>
      <c r="AR281" s="4">
        <f t="shared" si="351"/>
        <v>7.3191634568843256</v>
      </c>
      <c r="AS281" s="4">
        <f t="shared" si="352"/>
        <v>39.184119975582348</v>
      </c>
      <c r="AT281" s="4">
        <f t="shared" si="353"/>
        <v>3.7569820705125636</v>
      </c>
      <c r="AU281" s="4">
        <f t="shared" si="354"/>
        <v>10.587398580213758</v>
      </c>
      <c r="AV281" s="4">
        <f t="shared" si="355"/>
        <v>7.6630474911107314</v>
      </c>
      <c r="AW281" s="4">
        <f t="shared" si="356"/>
        <v>35.231793349413607</v>
      </c>
      <c r="AX281" s="4">
        <f t="shared" si="380"/>
        <v>2.408998006597372</v>
      </c>
      <c r="AY281" s="4">
        <f t="shared" si="381"/>
        <v>25.451639119971347</v>
      </c>
      <c r="AZ281" s="4">
        <f t="shared" si="382"/>
        <v>2.5016229577522751</v>
      </c>
      <c r="BA281" s="4">
        <f t="shared" si="383"/>
        <v>25.264554610294823</v>
      </c>
      <c r="BB281" s="4">
        <f t="shared" si="412"/>
        <v>2.4659678326700316</v>
      </c>
      <c r="BC281" s="4">
        <f t="shared" si="413"/>
        <v>26.119717061654299</v>
      </c>
      <c r="BD281" s="4">
        <f t="shared" si="418"/>
        <v>12.625925245612962</v>
      </c>
      <c r="BE281" s="4">
        <f t="shared" si="419"/>
        <v>7.569808738660484</v>
      </c>
      <c r="BF281" s="4">
        <f t="shared" si="357"/>
        <v>4.044129089230478</v>
      </c>
      <c r="BG281" s="4">
        <f t="shared" si="358"/>
        <v>5.9834084730379846</v>
      </c>
      <c r="BH281" s="4">
        <f t="shared" si="359"/>
        <v>3.0906090240121928</v>
      </c>
      <c r="BI281" s="4">
        <f t="shared" si="390"/>
        <v>7.9886570321487635</v>
      </c>
      <c r="BJ281" s="4">
        <f t="shared" si="360"/>
        <v>3.2193592652027077</v>
      </c>
      <c r="BK281" s="4">
        <f t="shared" si="361"/>
        <v>4.5925095858222917</v>
      </c>
      <c r="BL281" s="4">
        <f t="shared" si="362"/>
        <v>4.5947461045833284</v>
      </c>
      <c r="BM281" s="4">
        <f t="shared" si="384"/>
        <v>4.497136599745537</v>
      </c>
      <c r="BN281" s="4">
        <f t="shared" si="363"/>
        <v>55.203856304485591</v>
      </c>
      <c r="BO281" s="4">
        <f t="shared" si="364"/>
        <v>48.612096925802312</v>
      </c>
      <c r="BP281" s="4">
        <f t="shared" si="365"/>
        <v>28.938829144420485</v>
      </c>
      <c r="BQ281" s="4">
        <f t="shared" si="366"/>
        <v>37.703314988622068</v>
      </c>
      <c r="BR281" s="4">
        <f t="shared" si="367"/>
        <v>13.032139605924423</v>
      </c>
      <c r="BS281" s="4">
        <f t="shared" si="368"/>
        <v>8.7702045070516839</v>
      </c>
      <c r="BT281" s="4">
        <f t="shared" si="369"/>
        <v>2.8251749451695081</v>
      </c>
      <c r="BU281" s="4">
        <f t="shared" si="370"/>
        <v>4.9143835785239478</v>
      </c>
      <c r="BV281" s="4" t="s">
        <v>59</v>
      </c>
      <c r="BW281" s="4" t="s">
        <v>59</v>
      </c>
      <c r="BX281">
        <f t="shared" si="371"/>
        <v>100</v>
      </c>
      <c r="BY281">
        <f t="shared" si="372"/>
        <v>100</v>
      </c>
      <c r="BZ281" t="s">
        <v>59</v>
      </c>
      <c r="CA281" t="s">
        <v>59</v>
      </c>
    </row>
    <row r="282" spans="1:79" x14ac:dyDescent="0.35">
      <c r="A282" s="5">
        <v>43132</v>
      </c>
      <c r="B282" s="18">
        <f>+'[1]Senda Inflación Total'!F766</f>
        <v>3.37</v>
      </c>
      <c r="C282" s="4">
        <f>+'[1]Senda Inflación Total'!D766</f>
        <v>98.22</v>
      </c>
      <c r="D282" s="10">
        <f>('[4]Feb-18'!$D$790/1000)</f>
        <v>239505.46977000003</v>
      </c>
      <c r="E282" s="10">
        <f>'[4]Feb-18'!$D$791/1000</f>
        <v>10518.297459999998</v>
      </c>
      <c r="F282" s="15">
        <f>('[4]Feb-18'!$D$802/1000)</f>
        <v>125065.72329000001</v>
      </c>
      <c r="G282" s="15">
        <f>'[4]Feb-18'!$D$803/1000</f>
        <v>7650.1288299999997</v>
      </c>
      <c r="H282" s="10">
        <f>'[3]Feb-18'!$D$816/1000</f>
        <v>56319.597860000002</v>
      </c>
      <c r="I282" s="10">
        <f>'[3]Feb-18'!$D$817/1000</f>
        <v>1754.2903099999999</v>
      </c>
      <c r="J282" s="10">
        <f>'[3]Feb-18'!$D$828/1000</f>
        <v>12217.138629999999</v>
      </c>
      <c r="K282" s="10">
        <f>'[3]Feb-18'!$D$829/1000</f>
        <v>980.13116000000002</v>
      </c>
      <c r="L282" s="71">
        <f>+H282+(Titularizaciones!C194/1000)</f>
        <v>60774.119896039425</v>
      </c>
      <c r="M282" s="71">
        <f>+I282+((Titularizaciones!C194/1000)*Titularizaciones!M194)</f>
        <v>1964.7770811473849</v>
      </c>
      <c r="N282" s="3">
        <f t="shared" si="373"/>
        <v>433107.92955</v>
      </c>
      <c r="O282" s="3">
        <f t="shared" si="374"/>
        <v>20902.847759999997</v>
      </c>
      <c r="P282" s="74">
        <f t="shared" si="375"/>
        <v>437562.45158603945</v>
      </c>
      <c r="Q282" s="74">
        <f t="shared" si="376"/>
        <v>21113.334531147382</v>
      </c>
      <c r="R282" s="74">
        <f t="shared" si="377"/>
        <v>425345.31295603944</v>
      </c>
      <c r="S282" s="74">
        <f t="shared" si="378"/>
        <v>20133.203371147381</v>
      </c>
      <c r="T282" s="3">
        <v>12931.645710929999</v>
      </c>
      <c r="U282" s="3">
        <v>4.3460738899999996</v>
      </c>
      <c r="V282" s="4">
        <f t="shared" si="396"/>
        <v>3.2833176562749031</v>
      </c>
      <c r="W282" s="4">
        <f t="shared" si="397"/>
        <v>44.966213077393036</v>
      </c>
      <c r="X282" s="4">
        <f t="shared" si="398"/>
        <v>9.1671313962071252</v>
      </c>
      <c r="Y282" s="4">
        <f t="shared" si="399"/>
        <v>23.77438732200396</v>
      </c>
      <c r="Z282" s="4">
        <f t="shared" si="400"/>
        <v>10.293026814060099</v>
      </c>
      <c r="AA282" s="4">
        <f t="shared" si="401"/>
        <v>44.324777082885646</v>
      </c>
      <c r="AB282" s="4">
        <f t="shared" si="313"/>
        <v>7.489342893957101</v>
      </c>
      <c r="AC282" s="4">
        <f t="shared" si="314"/>
        <v>13.100467247822195</v>
      </c>
      <c r="AD282" s="4">
        <f t="shared" si="402"/>
        <v>10.677334231205322</v>
      </c>
      <c r="AE282" s="4">
        <f t="shared" si="403"/>
        <v>39.761240477380028</v>
      </c>
      <c r="AF282" s="4">
        <f t="shared" si="404"/>
        <v>5.9242005745647361</v>
      </c>
      <c r="AG282" s="4">
        <f t="shared" si="405"/>
        <v>34.696219494082868</v>
      </c>
      <c r="AH282" s="4">
        <f t="shared" si="406"/>
        <v>6.0160559543807324</v>
      </c>
      <c r="AI282" s="4">
        <f t="shared" si="407"/>
        <v>34.40445909974963</v>
      </c>
      <c r="AJ282" s="4">
        <f t="shared" si="409"/>
        <v>5.9743353604032166</v>
      </c>
      <c r="AK282" s="4">
        <f t="shared" si="410"/>
        <v>35.648350372356333</v>
      </c>
      <c r="AL282" s="4">
        <f t="shared" ref="AL282:AM282" si="424">+T282/T270*100-100</f>
        <v>16.909873682657889</v>
      </c>
      <c r="AM282" s="4">
        <f t="shared" si="424"/>
        <v>9.9879617615864476</v>
      </c>
      <c r="AN282" s="4">
        <f t="shared" si="347"/>
        <v>-8.385638359786185E-2</v>
      </c>
      <c r="AO282" s="4">
        <f t="shared" si="348"/>
        <v>40.240120999703038</v>
      </c>
      <c r="AP282" s="4">
        <f t="shared" si="349"/>
        <v>5.608137173461472</v>
      </c>
      <c r="AQ282" s="4">
        <f t="shared" si="350"/>
        <v>19.73917705524228</v>
      </c>
      <c r="AR282" s="4">
        <f t="shared" si="351"/>
        <v>6.6973268976106226</v>
      </c>
      <c r="AS282" s="4">
        <f t="shared" si="352"/>
        <v>39.619596674940141</v>
      </c>
      <c r="AT282" s="4">
        <f t="shared" si="353"/>
        <v>3.9850468162494934</v>
      </c>
      <c r="AU282" s="4">
        <f t="shared" si="354"/>
        <v>9.4132410252705654</v>
      </c>
      <c r="AV282" s="4">
        <f t="shared" si="355"/>
        <v>7.0691053799025951</v>
      </c>
      <c r="AW282" s="4">
        <f t="shared" si="356"/>
        <v>35.204837455141757</v>
      </c>
      <c r="AX282" s="4">
        <f t="shared" si="380"/>
        <v>2.4709302259501982</v>
      </c>
      <c r="AY282" s="4">
        <f t="shared" si="381"/>
        <v>30.304942917754545</v>
      </c>
      <c r="AZ282" s="4">
        <f t="shared" si="382"/>
        <v>2.5597909977563376</v>
      </c>
      <c r="BA282" s="4">
        <f t="shared" si="383"/>
        <v>30.022694301779637</v>
      </c>
      <c r="BB282" s="4">
        <f t="shared" si="412"/>
        <v>2.5194305508398998</v>
      </c>
      <c r="BC282" s="4">
        <f t="shared" si="413"/>
        <v>31.226033058291904</v>
      </c>
      <c r="BD282" s="4">
        <f t="shared" si="418"/>
        <v>13.098455724734336</v>
      </c>
      <c r="BE282" s="4">
        <f t="shared" si="419"/>
        <v>6.402207373112546</v>
      </c>
      <c r="BF282" s="4">
        <f t="shared" si="357"/>
        <v>4.391673171431469</v>
      </c>
      <c r="BG282" s="4">
        <f t="shared" si="358"/>
        <v>6.1168868885530108</v>
      </c>
      <c r="BH282" s="4">
        <f t="shared" si="359"/>
        <v>3.1148842972225013</v>
      </c>
      <c r="BI282" s="4">
        <f t="shared" si="390"/>
        <v>8.0225917842433461</v>
      </c>
      <c r="BJ282" s="4">
        <f t="shared" si="360"/>
        <v>3.2329173742184079</v>
      </c>
      <c r="BK282" s="4">
        <f t="shared" si="361"/>
        <v>4.8262445302532546</v>
      </c>
      <c r="BL282" s="4">
        <f t="shared" si="362"/>
        <v>4.8252162530440055</v>
      </c>
      <c r="BM282" s="4">
        <f t="shared" si="384"/>
        <v>4.7333784475551992</v>
      </c>
      <c r="BN282" s="4">
        <f t="shared" si="363"/>
        <v>55.299257628195974</v>
      </c>
      <c r="BO282" s="4">
        <f t="shared" si="364"/>
        <v>50.319925690354829</v>
      </c>
      <c r="BP282" s="4">
        <f t="shared" si="365"/>
        <v>28.876341151256117</v>
      </c>
      <c r="BQ282" s="4">
        <f t="shared" si="366"/>
        <v>36.598500442793259</v>
      </c>
      <c r="BR282" s="4">
        <f t="shared" si="367"/>
        <v>13.003594258483369</v>
      </c>
      <c r="BS282" s="4">
        <f t="shared" si="368"/>
        <v>8.3925899960723829</v>
      </c>
      <c r="BT282" s="4">
        <f t="shared" si="369"/>
        <v>2.8208069620645437</v>
      </c>
      <c r="BU282" s="4">
        <f t="shared" si="370"/>
        <v>4.6889838707795297</v>
      </c>
      <c r="BV282" s="4" t="s">
        <v>59</v>
      </c>
      <c r="BW282" s="4" t="s">
        <v>59</v>
      </c>
      <c r="BX282">
        <f t="shared" si="371"/>
        <v>100</v>
      </c>
      <c r="BY282">
        <f t="shared" si="372"/>
        <v>100</v>
      </c>
      <c r="BZ282" t="s">
        <v>59</v>
      </c>
      <c r="CA282" t="s">
        <v>59</v>
      </c>
    </row>
    <row r="283" spans="1:79" x14ac:dyDescent="0.35">
      <c r="A283" s="5">
        <v>43160</v>
      </c>
      <c r="B283" s="18">
        <f>+'[1]Senda Inflación Total'!F767</f>
        <v>3.14</v>
      </c>
      <c r="C283" s="4">
        <f>+'[1]Senda Inflación Total'!D767</f>
        <v>98.45</v>
      </c>
      <c r="D283" s="10">
        <f>('[4]Mar-18'!$D$790/1000)</f>
        <v>241213.34594999999</v>
      </c>
      <c r="E283" s="10">
        <f>'[4]Mar-18'!$D$791/1000</f>
        <v>10820.50757</v>
      </c>
      <c r="F283" s="15">
        <f>('[4]Mar-18'!$D$802/1000)</f>
        <v>125539.90530000003</v>
      </c>
      <c r="G283" s="15">
        <f>'[4]Mar-18'!$D$803/1000</f>
        <v>7735.1584499999999</v>
      </c>
      <c r="H283" s="10">
        <f>'[3]Mar-18'!$D$816/1000</f>
        <v>57073.127830000005</v>
      </c>
      <c r="I283" s="10">
        <f>'[3]Mar-18'!$D$817/1000</f>
        <v>1753.59674</v>
      </c>
      <c r="J283" s="10">
        <f>'[3]Mar-18'!$D$828/1000</f>
        <v>12208.905849999997</v>
      </c>
      <c r="K283" s="10">
        <f>'[3]Mar-18'!$D$829/1000</f>
        <v>959.72859999999991</v>
      </c>
      <c r="L283" s="71">
        <f>+H283+(Titularizaciones!C195/1000)</f>
        <v>61752.787087542609</v>
      </c>
      <c r="M283" s="71">
        <f>+I283+((Titularizaciones!C195/1000)*Titularizaciones!M195)</f>
        <v>1968.8289897944301</v>
      </c>
      <c r="N283" s="3">
        <f t="shared" si="373"/>
        <v>436035.28493000002</v>
      </c>
      <c r="O283" s="3">
        <f t="shared" si="374"/>
        <v>21268.99136</v>
      </c>
      <c r="P283" s="74">
        <f t="shared" si="375"/>
        <v>440714.94418754266</v>
      </c>
      <c r="Q283" s="74">
        <f t="shared" si="376"/>
        <v>21484.22360979443</v>
      </c>
      <c r="R283" s="74">
        <f t="shared" si="377"/>
        <v>428506.03833754262</v>
      </c>
      <c r="S283" s="74">
        <f t="shared" si="378"/>
        <v>20524.495009794431</v>
      </c>
      <c r="T283" s="3">
        <v>13112.80788893</v>
      </c>
      <c r="U283" s="3">
        <v>4.4330177599999994</v>
      </c>
      <c r="V283" s="4">
        <f t="shared" si="396"/>
        <v>3.555698613720665</v>
      </c>
      <c r="W283" s="4">
        <f t="shared" si="397"/>
        <v>38.439884324035461</v>
      </c>
      <c r="X283" s="4">
        <f t="shared" si="398"/>
        <v>8.6320192808408081</v>
      </c>
      <c r="Y283" s="4">
        <f t="shared" si="399"/>
        <v>22.1352749510541</v>
      </c>
      <c r="Z283" s="4">
        <f t="shared" si="400"/>
        <v>11.261617493119473</v>
      </c>
      <c r="AA283" s="4">
        <f t="shared" si="401"/>
        <v>41.331353659086091</v>
      </c>
      <c r="AB283" s="4">
        <f t="shared" si="313"/>
        <v>6.7102656878331999</v>
      </c>
      <c r="AC283" s="4">
        <f t="shared" si="314"/>
        <v>11.163256788760265</v>
      </c>
      <c r="AD283" s="4">
        <f t="shared" si="402"/>
        <v>11.287272454861451</v>
      </c>
      <c r="AE283" s="4">
        <f t="shared" si="403"/>
        <v>37.484017036680711</v>
      </c>
      <c r="AF283" s="4">
        <f t="shared" si="404"/>
        <v>6.031227975530598</v>
      </c>
      <c r="AG283" s="4">
        <f t="shared" si="405"/>
        <v>30.858518600221629</v>
      </c>
      <c r="AH283" s="4">
        <f t="shared" si="406"/>
        <v>6.0874489439317898</v>
      </c>
      <c r="AI283" s="4">
        <f t="shared" si="407"/>
        <v>30.645295781912949</v>
      </c>
      <c r="AJ283" s="4">
        <f t="shared" si="409"/>
        <v>6.0698102806801444</v>
      </c>
      <c r="AK283" s="4">
        <f t="shared" si="410"/>
        <v>31.724780720227699</v>
      </c>
      <c r="AL283" s="4">
        <f t="shared" ref="AL283:AM283" si="425">+T283/T271*100-100</f>
        <v>17.106624349042548</v>
      </c>
      <c r="AM283" s="4">
        <f t="shared" si="425"/>
        <v>6.490179027626624</v>
      </c>
      <c r="AN283" s="4">
        <f t="shared" si="347"/>
        <v>0.40304306158682834</v>
      </c>
      <c r="AO283" s="4">
        <f t="shared" si="348"/>
        <v>34.225212646922103</v>
      </c>
      <c r="AP283" s="4">
        <f t="shared" si="349"/>
        <v>5.3248199348854115</v>
      </c>
      <c r="AQ283" s="4">
        <f t="shared" si="350"/>
        <v>18.416981724892452</v>
      </c>
      <c r="AR283" s="4">
        <f t="shared" si="351"/>
        <v>7.8743625102961659</v>
      </c>
      <c r="AS283" s="4">
        <f t="shared" si="352"/>
        <v>37.028653925815462</v>
      </c>
      <c r="AT283" s="4">
        <f t="shared" si="353"/>
        <v>3.4615723170769712</v>
      </c>
      <c r="AU283" s="4">
        <f t="shared" si="354"/>
        <v>7.7789963047898709</v>
      </c>
      <c r="AV283" s="4">
        <f t="shared" si="355"/>
        <v>7.8992364309302161</v>
      </c>
      <c r="AW283" s="4">
        <f t="shared" si="356"/>
        <v>33.298445837386765</v>
      </c>
      <c r="AX283" s="4">
        <f t="shared" si="380"/>
        <v>2.8032072673362336</v>
      </c>
      <c r="AY283" s="4">
        <f t="shared" si="381"/>
        <v>26.874654450476626</v>
      </c>
      <c r="AZ283" s="4">
        <f t="shared" si="382"/>
        <v>2.8577166413920736</v>
      </c>
      <c r="BA283" s="4">
        <f t="shared" si="383"/>
        <v>26.667922999721668</v>
      </c>
      <c r="BB283" s="4">
        <f t="shared" si="412"/>
        <v>2.8406149706031982</v>
      </c>
      <c r="BC283" s="4">
        <f t="shared" si="413"/>
        <v>27.714544037451702</v>
      </c>
      <c r="BD283" s="4">
        <f t="shared" si="418"/>
        <v>13.541423646541162</v>
      </c>
      <c r="BE283" s="4">
        <f t="shared" si="419"/>
        <v>3.2481859876154999</v>
      </c>
      <c r="BF283" s="4">
        <f t="shared" si="357"/>
        <v>4.4858660400336783</v>
      </c>
      <c r="BG283" s="4">
        <f t="shared" si="358"/>
        <v>6.1615136888270357</v>
      </c>
      <c r="BH283" s="4">
        <f t="shared" si="359"/>
        <v>3.0725436062017204</v>
      </c>
      <c r="BI283" s="4">
        <f t="shared" si="390"/>
        <v>7.8608895161559476</v>
      </c>
      <c r="BJ283" s="4">
        <f t="shared" si="360"/>
        <v>3.1882431265869164</v>
      </c>
      <c r="BK283" s="4">
        <f t="shared" si="361"/>
        <v>4.877814272167095</v>
      </c>
      <c r="BL283" s="4">
        <f t="shared" si="362"/>
        <v>4.8748570687568948</v>
      </c>
      <c r="BM283" s="4">
        <f t="shared" si="384"/>
        <v>4.7897796468452292</v>
      </c>
      <c r="BN283" s="4">
        <f t="shared" si="363"/>
        <v>55.319684962817576</v>
      </c>
      <c r="BO283" s="4">
        <f t="shared" si="364"/>
        <v>50.874568459084657</v>
      </c>
      <c r="BP283" s="4">
        <f t="shared" si="365"/>
        <v>28.791226223848803</v>
      </c>
      <c r="BQ283" s="4">
        <f t="shared" si="366"/>
        <v>36.368242946147873</v>
      </c>
      <c r="BR283" s="4">
        <f t="shared" si="367"/>
        <v>13.089107648515732</v>
      </c>
      <c r="BS283" s="4">
        <f t="shared" si="368"/>
        <v>8.244851438032649</v>
      </c>
      <c r="BT283" s="4">
        <f t="shared" si="369"/>
        <v>2.7999811648178845</v>
      </c>
      <c r="BU283" s="4">
        <f t="shared" si="370"/>
        <v>4.5123371567348265</v>
      </c>
      <c r="BV283" s="4" t="s">
        <v>59</v>
      </c>
      <c r="BW283" s="4" t="s">
        <v>59</v>
      </c>
      <c r="BX283">
        <f t="shared" si="371"/>
        <v>100</v>
      </c>
      <c r="BY283">
        <f t="shared" si="372"/>
        <v>100</v>
      </c>
      <c r="BZ283" t="s">
        <v>59</v>
      </c>
      <c r="CA283" t="s">
        <v>59</v>
      </c>
    </row>
    <row r="284" spans="1:79" x14ac:dyDescent="0.35">
      <c r="A284" s="5">
        <v>43191</v>
      </c>
      <c r="B284" s="18">
        <f>+'[1]Senda Inflación Total'!F768</f>
        <v>3.13</v>
      </c>
      <c r="C284" s="4">
        <f>+'[1]Senda Inflación Total'!D768</f>
        <v>98.91</v>
      </c>
      <c r="D284" s="10">
        <f>('[4]Abr-18'!$D$790/1000)</f>
        <v>241488.96297999995</v>
      </c>
      <c r="E284" s="10">
        <f>'[4]Abr-18'!$D$791/1000</f>
        <v>11115.868110000003</v>
      </c>
      <c r="F284" s="15">
        <f>('[4]Abr-18'!$D$802/1000)</f>
        <v>126598.97659999999</v>
      </c>
      <c r="G284" s="15">
        <f>'[4]Abr-18'!$D$803/1000</f>
        <v>7788.9328099999975</v>
      </c>
      <c r="H284" s="10">
        <f>'[3]Abr-18'!$D$816/1000</f>
        <v>57691.063819999996</v>
      </c>
      <c r="I284" s="10">
        <f>'[3]Abr-18'!$D$817/1000</f>
        <v>1791.1166099999994</v>
      </c>
      <c r="J284" s="10">
        <f>'[3]Abr-18'!$D$828/1000</f>
        <v>12264.30017</v>
      </c>
      <c r="K284" s="10">
        <f>'[3]Abr-18'!$D$829/1000</f>
        <v>949.44404999999995</v>
      </c>
      <c r="L284" s="71">
        <f>+H284+(Titularizaciones!C196/1000)</f>
        <v>62279.558277142671</v>
      </c>
      <c r="M284" s="71">
        <f>+I284+((Titularizaciones!C196/1000)*Titularizaciones!M196)</f>
        <v>2007.6037163510894</v>
      </c>
      <c r="N284" s="3">
        <f t="shared" si="373"/>
        <v>438043.30356999993</v>
      </c>
      <c r="O284" s="3">
        <f t="shared" si="374"/>
        <v>21645.361580000001</v>
      </c>
      <c r="P284" s="74">
        <f t="shared" si="375"/>
        <v>442631.79802714265</v>
      </c>
      <c r="Q284" s="74">
        <f t="shared" si="376"/>
        <v>21861.848686351092</v>
      </c>
      <c r="R284" s="74">
        <f t="shared" si="377"/>
        <v>430367.49785714259</v>
      </c>
      <c r="S284" s="74">
        <f t="shared" si="378"/>
        <v>20912.40463635109</v>
      </c>
      <c r="T284" s="3">
        <v>13274.753958809999</v>
      </c>
      <c r="U284" s="3">
        <v>4.5118822600000001</v>
      </c>
      <c r="V284" s="4">
        <f t="shared" si="396"/>
        <v>2.7585850439802755</v>
      </c>
      <c r="W284" s="4">
        <f t="shared" si="397"/>
        <v>32.865922341966268</v>
      </c>
      <c r="X284" s="4">
        <f t="shared" si="398"/>
        <v>8.8512762077163103</v>
      </c>
      <c r="Y284" s="4">
        <f t="shared" si="399"/>
        <v>15.682997514457526</v>
      </c>
      <c r="Z284" s="4">
        <f t="shared" si="400"/>
        <v>11.419983489778801</v>
      </c>
      <c r="AA284" s="4">
        <f t="shared" si="401"/>
        <v>38.966537841460791</v>
      </c>
      <c r="AB284" s="4">
        <f t="shared" si="313"/>
        <v>6.7416371438555558</v>
      </c>
      <c r="AC284" s="4">
        <f t="shared" si="314"/>
        <v>5.2769128927742059</v>
      </c>
      <c r="AD284" s="4">
        <f t="shared" si="402"/>
        <v>11.400138103212171</v>
      </c>
      <c r="AE284" s="4">
        <f t="shared" si="403"/>
        <v>35.20457349751041</v>
      </c>
      <c r="AF284" s="4">
        <f t="shared" si="404"/>
        <v>5.659946667197687</v>
      </c>
      <c r="AG284" s="4">
        <f t="shared" si="405"/>
        <v>25.190321708951728</v>
      </c>
      <c r="AH284" s="4">
        <f t="shared" si="406"/>
        <v>5.714086836797307</v>
      </c>
      <c r="AI284" s="4">
        <f t="shared" si="407"/>
        <v>25.025267059208133</v>
      </c>
      <c r="AJ284" s="4">
        <f t="shared" si="409"/>
        <v>5.6850942958432285</v>
      </c>
      <c r="AK284" s="4">
        <f t="shared" si="410"/>
        <v>26.099195852814532</v>
      </c>
      <c r="AL284" s="4">
        <f t="shared" ref="AL284:AM284" si="426">+T284/T272*100-100</f>
        <v>17.121733439128491</v>
      </c>
      <c r="AM284" s="4">
        <f t="shared" si="426"/>
        <v>2.8109141737521384</v>
      </c>
      <c r="AN284" s="4">
        <f t="shared" si="347"/>
        <v>-0.36014249589811698</v>
      </c>
      <c r="AO284" s="4">
        <f t="shared" si="348"/>
        <v>28.83343580138299</v>
      </c>
      <c r="AP284" s="4">
        <f t="shared" si="349"/>
        <v>5.5476352251685199</v>
      </c>
      <c r="AQ284" s="4">
        <f t="shared" si="350"/>
        <v>12.172013492153113</v>
      </c>
      <c r="AR284" s="4">
        <f t="shared" si="351"/>
        <v>8.0383821291368065</v>
      </c>
      <c r="AS284" s="4">
        <f t="shared" si="352"/>
        <v>34.74889735427206</v>
      </c>
      <c r="AT284" s="4">
        <f t="shared" si="353"/>
        <v>3.5020237989484571</v>
      </c>
      <c r="AU284" s="4">
        <f t="shared" si="354"/>
        <v>2.0817539927995767</v>
      </c>
      <c r="AV284" s="4">
        <f t="shared" si="355"/>
        <v>8.0191390509183975</v>
      </c>
      <c r="AW284" s="4">
        <f t="shared" si="356"/>
        <v>31.101108792311038</v>
      </c>
      <c r="AX284" s="4">
        <f t="shared" si="380"/>
        <v>2.4531626754558999</v>
      </c>
      <c r="AY284" s="4">
        <f t="shared" si="381"/>
        <v>21.390789982499484</v>
      </c>
      <c r="AZ284" s="4">
        <f t="shared" si="382"/>
        <v>2.5056596885458191</v>
      </c>
      <c r="BA284" s="4">
        <f t="shared" si="383"/>
        <v>21.230744748577649</v>
      </c>
      <c r="BB284" s="4">
        <f t="shared" si="412"/>
        <v>2.4775470724747635</v>
      </c>
      <c r="BC284" s="4">
        <f t="shared" si="413"/>
        <v>22.272079756438018</v>
      </c>
      <c r="BD284" s="4">
        <f t="shared" si="418"/>
        <v>13.567083718732164</v>
      </c>
      <c r="BE284" s="4">
        <f t="shared" si="419"/>
        <v>-0.30940155749817677</v>
      </c>
      <c r="BF284" s="4">
        <f t="shared" si="357"/>
        <v>4.60305430642833</v>
      </c>
      <c r="BG284" s="4">
        <f t="shared" si="358"/>
        <v>6.1524453192143715</v>
      </c>
      <c r="BH284" s="4">
        <f t="shared" si="359"/>
        <v>3.1046690620724271</v>
      </c>
      <c r="BI284" s="4">
        <f t="shared" si="390"/>
        <v>7.7415265187528419</v>
      </c>
      <c r="BJ284" s="4">
        <f t="shared" si="360"/>
        <v>3.2235355739314921</v>
      </c>
      <c r="BK284" s="4">
        <f t="shared" si="361"/>
        <v>4.9413748375087403</v>
      </c>
      <c r="BL284" s="4">
        <f t="shared" si="362"/>
        <v>4.9390596843226566</v>
      </c>
      <c r="BM284" s="4">
        <f t="shared" si="384"/>
        <v>4.8591970212613065</v>
      </c>
      <c r="BN284" s="4">
        <f t="shared" si="363"/>
        <v>55.129016015515845</v>
      </c>
      <c r="BO284" s="4">
        <f t="shared" si="364"/>
        <v>51.354504145917822</v>
      </c>
      <c r="BP284" s="4">
        <f t="shared" si="365"/>
        <v>28.901018590681254</v>
      </c>
      <c r="BQ284" s="4">
        <f t="shared" si="366"/>
        <v>35.984304448842558</v>
      </c>
      <c r="BR284" s="4">
        <f t="shared" si="367"/>
        <v>13.170173667722986</v>
      </c>
      <c r="BS284" s="4">
        <f t="shared" si="368"/>
        <v>8.2748287820470736</v>
      </c>
      <c r="BT284" s="4">
        <f t="shared" si="369"/>
        <v>2.7997917260799188</v>
      </c>
      <c r="BU284" s="4">
        <f t="shared" si="370"/>
        <v>4.3863626231925483</v>
      </c>
      <c r="BV284" s="4" t="s">
        <v>59</v>
      </c>
      <c r="BW284" s="4" t="s">
        <v>59</v>
      </c>
      <c r="BX284">
        <f t="shared" si="371"/>
        <v>100</v>
      </c>
      <c r="BY284">
        <f t="shared" si="372"/>
        <v>100</v>
      </c>
      <c r="BZ284" t="s">
        <v>59</v>
      </c>
      <c r="CA284" t="s">
        <v>59</v>
      </c>
    </row>
    <row r="285" spans="1:79" x14ac:dyDescent="0.35">
      <c r="A285" s="5">
        <v>43221</v>
      </c>
      <c r="B285" s="18">
        <f>+'[1]Senda Inflación Total'!F769</f>
        <v>3.16</v>
      </c>
      <c r="C285" s="4">
        <f>+'[1]Senda Inflación Total'!D769</f>
        <v>99.16</v>
      </c>
      <c r="D285" s="10">
        <f>('[4]May-18'!$D$790/1000)</f>
        <v>242494.67224999997</v>
      </c>
      <c r="E285" s="10">
        <f>'[4]May-18'!$D$791/1000</f>
        <v>11407.288420000003</v>
      </c>
      <c r="F285" s="15">
        <f>('[4]May-18'!$D$802/1000)</f>
        <v>127693.89588999999</v>
      </c>
      <c r="G285" s="15">
        <f>'[4]May-18'!$D$803/1000</f>
        <v>7636.0764700000018</v>
      </c>
      <c r="H285" s="10">
        <f>'[3]May-18'!$D$816/1000</f>
        <v>58361.681420000001</v>
      </c>
      <c r="I285" s="10">
        <f>'[3]May-18'!$D$817/1000</f>
        <v>1805.6961999999999</v>
      </c>
      <c r="J285" s="10">
        <f>'[3]May-18'!$D$828/1000</f>
        <v>12322.247650000003</v>
      </c>
      <c r="K285" s="10">
        <f>'[3]May-18'!$D$829/1000</f>
        <v>942.57730000000004</v>
      </c>
      <c r="L285" s="71">
        <f>+H285+(Titularizaciones!C197/1000)</f>
        <v>62913.528979995252</v>
      </c>
      <c r="M285" s="71">
        <f>+I285+((Titularizaciones!C197/1000)*Titularizaciones!M197)</f>
        <v>2023.83548616801</v>
      </c>
      <c r="N285" s="3">
        <f t="shared" si="373"/>
        <v>440872.49720999994</v>
      </c>
      <c r="O285" s="3">
        <f t="shared" si="374"/>
        <v>21791.638390000004</v>
      </c>
      <c r="P285" s="74">
        <f t="shared" si="375"/>
        <v>445424.34476999519</v>
      </c>
      <c r="Q285" s="74">
        <f t="shared" si="376"/>
        <v>22009.777676168014</v>
      </c>
      <c r="R285" s="74">
        <f t="shared" si="377"/>
        <v>433102.09711999522</v>
      </c>
      <c r="S285" s="74">
        <f t="shared" si="378"/>
        <v>21067.200376168013</v>
      </c>
      <c r="T285" s="3">
        <v>13462.266992870002</v>
      </c>
      <c r="U285" s="3">
        <v>4.5879395899999995</v>
      </c>
      <c r="V285" s="4">
        <f t="shared" si="396"/>
        <v>2.6632422801680491</v>
      </c>
      <c r="W285" s="4">
        <f t="shared" si="397"/>
        <v>33.892119359701894</v>
      </c>
      <c r="X285" s="4">
        <f t="shared" si="398"/>
        <v>8.6047878292965407</v>
      </c>
      <c r="Y285" s="4">
        <f t="shared" si="399"/>
        <v>10.115116255515929</v>
      </c>
      <c r="Z285" s="4">
        <f t="shared" si="400"/>
        <v>11.511687448000103</v>
      </c>
      <c r="AA285" s="4">
        <f t="shared" si="401"/>
        <v>35.536613716602886</v>
      </c>
      <c r="AB285" s="4">
        <f t="shared" si="313"/>
        <v>6.7551670238437538</v>
      </c>
      <c r="AC285" s="4">
        <f t="shared" si="314"/>
        <v>3.7097642828019417</v>
      </c>
      <c r="AD285" s="4">
        <f t="shared" si="402"/>
        <v>11.526910395164336</v>
      </c>
      <c r="AE285" s="4">
        <f t="shared" si="403"/>
        <v>32.224570423435011</v>
      </c>
      <c r="AF285" s="4">
        <f t="shared" si="404"/>
        <v>5.5577445726996899</v>
      </c>
      <c r="AG285" s="4">
        <f t="shared" si="405"/>
        <v>23.147845421206043</v>
      </c>
      <c r="AH285" s="4">
        <f t="shared" si="406"/>
        <v>5.6173000108329205</v>
      </c>
      <c r="AI285" s="4">
        <f t="shared" si="407"/>
        <v>23.001865323556274</v>
      </c>
      <c r="AJ285" s="4">
        <f t="shared" si="409"/>
        <v>5.5852811681751859</v>
      </c>
      <c r="AK285" s="4">
        <f t="shared" si="410"/>
        <v>24.034178344294176</v>
      </c>
      <c r="AL285" s="4">
        <f t="shared" ref="AL285:AM285" si="427">+T285/T273*100-100</f>
        <v>17.354871173966032</v>
      </c>
      <c r="AM285" s="4">
        <f t="shared" si="427"/>
        <v>6.1354964686233302</v>
      </c>
      <c r="AN285" s="4">
        <f t="shared" si="347"/>
        <v>-0.48154102348968308</v>
      </c>
      <c r="AO285" s="4">
        <f t="shared" si="348"/>
        <v>29.790732221502424</v>
      </c>
      <c r="AP285" s="4">
        <f t="shared" si="349"/>
        <v>5.278002936503043</v>
      </c>
      <c r="AQ285" s="4">
        <f t="shared" si="350"/>
        <v>6.742066940205433</v>
      </c>
      <c r="AR285" s="4">
        <f t="shared" si="351"/>
        <v>8.0958583249322515</v>
      </c>
      <c r="AS285" s="4">
        <f t="shared" si="352"/>
        <v>31.384852381352147</v>
      </c>
      <c r="AT285" s="4">
        <f t="shared" si="353"/>
        <v>3.4850397672002202</v>
      </c>
      <c r="AU285" s="4">
        <f t="shared" si="354"/>
        <v>0.53292388794292833</v>
      </c>
      <c r="AV285" s="4">
        <f t="shared" si="355"/>
        <v>8.1106149623539494</v>
      </c>
      <c r="AW285" s="4">
        <f t="shared" si="356"/>
        <v>28.174263690805532</v>
      </c>
      <c r="AX285" s="4">
        <f t="shared" si="380"/>
        <v>2.3242967940089869</v>
      </c>
      <c r="AY285" s="4">
        <f t="shared" si="381"/>
        <v>19.375577182247028</v>
      </c>
      <c r="AZ285" s="4">
        <f t="shared" si="382"/>
        <v>2.3820279282986689</v>
      </c>
      <c r="BA285" s="4">
        <f t="shared" si="383"/>
        <v>19.234068751023912</v>
      </c>
      <c r="BB285" s="4">
        <f t="shared" si="412"/>
        <v>2.3509898877231308</v>
      </c>
      <c r="BC285" s="4">
        <f t="shared" si="413"/>
        <v>20.234759930490668</v>
      </c>
      <c r="BD285" s="4">
        <f t="shared" si="418"/>
        <v>13.760053483875566</v>
      </c>
      <c r="BE285" s="4">
        <f t="shared" si="419"/>
        <v>2.8843509777271521</v>
      </c>
      <c r="BF285" s="4">
        <f t="shared" si="357"/>
        <v>4.7041398122923104</v>
      </c>
      <c r="BG285" s="4">
        <f t="shared" si="358"/>
        <v>5.9799855089220451</v>
      </c>
      <c r="BH285" s="4">
        <f t="shared" si="359"/>
        <v>3.0939756293265477</v>
      </c>
      <c r="BI285" s="4">
        <f t="shared" si="390"/>
        <v>7.6493942239506909</v>
      </c>
      <c r="BJ285" s="4">
        <f t="shared" si="360"/>
        <v>3.2168525895464124</v>
      </c>
      <c r="BK285" s="4">
        <f t="shared" si="361"/>
        <v>4.9428436856246067</v>
      </c>
      <c r="BL285" s="4">
        <f t="shared" si="362"/>
        <v>4.9413055066698828</v>
      </c>
      <c r="BM285" s="4">
        <f t="shared" si="384"/>
        <v>4.8642573001282736</v>
      </c>
      <c r="BN285" s="4">
        <f t="shared" si="363"/>
        <v>55.003356703943581</v>
      </c>
      <c r="BO285" s="4">
        <f t="shared" si="364"/>
        <v>52.347089355313045</v>
      </c>
      <c r="BP285" s="4">
        <f t="shared" si="365"/>
        <v>28.963906049502512</v>
      </c>
      <c r="BQ285" s="4">
        <f t="shared" si="366"/>
        <v>35.041314165272361</v>
      </c>
      <c r="BR285" s="4">
        <f t="shared" si="367"/>
        <v>13.237768694879756</v>
      </c>
      <c r="BS285" s="4">
        <f t="shared" si="368"/>
        <v>8.2861883429041221</v>
      </c>
      <c r="BT285" s="4">
        <f t="shared" si="369"/>
        <v>2.7949685516741525</v>
      </c>
      <c r="BU285" s="4">
        <f t="shared" si="370"/>
        <v>4.3254081365104735</v>
      </c>
      <c r="BV285" s="4" t="s">
        <v>59</v>
      </c>
      <c r="BW285" s="4" t="s">
        <v>59</v>
      </c>
      <c r="BX285">
        <f t="shared" si="371"/>
        <v>100</v>
      </c>
      <c r="BY285">
        <f t="shared" si="372"/>
        <v>100</v>
      </c>
      <c r="BZ285" t="s">
        <v>59</v>
      </c>
      <c r="CA285" t="s">
        <v>59</v>
      </c>
    </row>
    <row r="286" spans="1:79" x14ac:dyDescent="0.35">
      <c r="A286" s="5">
        <v>43252</v>
      </c>
      <c r="B286" s="18">
        <f>+'[1]Senda Inflación Total'!F770</f>
        <v>3.2</v>
      </c>
      <c r="C286" s="4">
        <f>+'[1]Senda Inflación Total'!D770</f>
        <v>99.31</v>
      </c>
      <c r="D286" s="10">
        <f>('[4]Jun-18'!$D$790/1000)</f>
        <v>243114.67081000001</v>
      </c>
      <c r="E286" s="10">
        <f>'[4]Jun-18'!$D$791/1000</f>
        <v>11516.381429999999</v>
      </c>
      <c r="F286" s="15">
        <f>('[4]Jun-18'!$D$802/1000)</f>
        <v>128427.05915000002</v>
      </c>
      <c r="G286" s="15">
        <f>'[4]Jun-18'!$D$803/1000</f>
        <v>7625.5715499999997</v>
      </c>
      <c r="H286" s="10">
        <f>'[3]Jun-18'!$D$816/1000</f>
        <v>59018.149489999996</v>
      </c>
      <c r="I286" s="10">
        <f>'[3]Jun-18'!$D$817/1000</f>
        <v>1830.7367000000002</v>
      </c>
      <c r="J286" s="10">
        <f>'[3]Jun-18'!$D$828/1000</f>
        <v>12341.817080000001</v>
      </c>
      <c r="K286" s="10">
        <f>'[3]Jun-18'!$D$829/1000</f>
        <v>955.9434399999999</v>
      </c>
      <c r="L286" s="71">
        <f>+H286+(Titularizaciones!C198/1000)</f>
        <v>63473.473101501047</v>
      </c>
      <c r="M286" s="71">
        <f>+I286+((Titularizaciones!C198/1000)*Titularizaciones!M198)</f>
        <v>2060.7030034131299</v>
      </c>
      <c r="N286" s="3">
        <f t="shared" si="373"/>
        <v>442901.69653000002</v>
      </c>
      <c r="O286" s="3">
        <f t="shared" si="374"/>
        <v>21928.633119999999</v>
      </c>
      <c r="P286" s="74">
        <f t="shared" si="375"/>
        <v>447357.0201415011</v>
      </c>
      <c r="Q286" s="74">
        <f t="shared" si="376"/>
        <v>22158.599423413129</v>
      </c>
      <c r="R286" s="74">
        <f t="shared" si="377"/>
        <v>435015.20306150109</v>
      </c>
      <c r="S286" s="74">
        <f t="shared" si="378"/>
        <v>21202.655983413129</v>
      </c>
      <c r="T286" s="3">
        <v>13660.951557049999</v>
      </c>
      <c r="U286" s="3">
        <v>4.7062315899999998</v>
      </c>
      <c r="V286" s="4">
        <f t="shared" si="396"/>
        <v>1.8043774759791944</v>
      </c>
      <c r="W286" s="4">
        <f t="shared" si="397"/>
        <v>34.323840678114806</v>
      </c>
      <c r="X286" s="4">
        <f t="shared" si="398"/>
        <v>8.2936997466000406</v>
      </c>
      <c r="Y286" s="4">
        <f t="shared" si="399"/>
        <v>8.4850076463465172</v>
      </c>
      <c r="Z286" s="4">
        <f t="shared" si="400"/>
        <v>12.52071944459982</v>
      </c>
      <c r="AA286" s="4">
        <f t="shared" si="401"/>
        <v>32.317514355714422</v>
      </c>
      <c r="AB286" s="4">
        <f t="shared" si="313"/>
        <v>5.4241120919120505</v>
      </c>
      <c r="AC286" s="4">
        <f t="shared" si="314"/>
        <v>5.481711230416181</v>
      </c>
      <c r="AD286" s="4">
        <f t="shared" si="402"/>
        <v>11.327128336842705</v>
      </c>
      <c r="AE286" s="4">
        <f t="shared" si="403"/>
        <v>30.290154732163643</v>
      </c>
      <c r="AF286" s="4">
        <f t="shared" si="404"/>
        <v>5.0638240002701451</v>
      </c>
      <c r="AG286" s="4">
        <f t="shared" si="405"/>
        <v>22.556992258887703</v>
      </c>
      <c r="AH286" s="4">
        <f t="shared" si="406"/>
        <v>4.9839943291398896</v>
      </c>
      <c r="AI286" s="4">
        <f t="shared" si="407"/>
        <v>22.486589795493472</v>
      </c>
      <c r="AJ286" s="4">
        <f t="shared" si="409"/>
        <v>4.9715613480833838</v>
      </c>
      <c r="AK286" s="4">
        <f t="shared" si="410"/>
        <v>23.383388540550442</v>
      </c>
      <c r="AL286" s="4">
        <f t="shared" ref="AL286:AM286" si="428">+T286/T274*100-100</f>
        <v>17.585481098062303</v>
      </c>
      <c r="AM286" s="4">
        <f t="shared" si="428"/>
        <v>7.3240204886295857</v>
      </c>
      <c r="AN286" s="4">
        <f t="shared" si="347"/>
        <v>-1.3523474069969126</v>
      </c>
      <c r="AO286" s="4">
        <f t="shared" si="348"/>
        <v>30.158760347010457</v>
      </c>
      <c r="AP286" s="4">
        <f t="shared" si="349"/>
        <v>4.9357555684108831</v>
      </c>
      <c r="AQ286" s="4">
        <f t="shared" si="350"/>
        <v>5.1211314402582531</v>
      </c>
      <c r="AR286" s="4">
        <f t="shared" si="351"/>
        <v>9.0317048881781261</v>
      </c>
      <c r="AS286" s="4">
        <f t="shared" si="352"/>
        <v>28.214645693521732</v>
      </c>
      <c r="AT286" s="4">
        <f t="shared" si="353"/>
        <v>2.1551473758837574</v>
      </c>
      <c r="AU286" s="4">
        <f t="shared" si="354"/>
        <v>2.2109604945893295</v>
      </c>
      <c r="AV286" s="4">
        <f t="shared" si="355"/>
        <v>7.8751243574057099</v>
      </c>
      <c r="AW286" s="4">
        <f t="shared" si="356"/>
        <v>26.250149934267085</v>
      </c>
      <c r="AX286" s="4">
        <f t="shared" si="380"/>
        <v>1.8060310080137043</v>
      </c>
      <c r="AY286" s="4">
        <f t="shared" si="381"/>
        <v>18.756775444658615</v>
      </c>
      <c r="AZ286" s="4">
        <f t="shared" si="382"/>
        <v>1.7286766755231469</v>
      </c>
      <c r="BA286" s="4">
        <f t="shared" si="383"/>
        <v>18.688556003385145</v>
      </c>
      <c r="BB286" s="4">
        <f t="shared" si="412"/>
        <v>1.7166292132590968</v>
      </c>
      <c r="BC286" s="4">
        <f t="shared" si="413"/>
        <v>19.557547035417102</v>
      </c>
      <c r="BD286" s="4">
        <f t="shared" si="418"/>
        <v>13.939419668665039</v>
      </c>
      <c r="BE286" s="4">
        <f t="shared" si="419"/>
        <v>3.9961438843310049</v>
      </c>
      <c r="BF286" s="4">
        <f t="shared" si="357"/>
        <v>4.7370162366714306</v>
      </c>
      <c r="BG286" s="4">
        <f t="shared" si="358"/>
        <v>5.9376673424355975</v>
      </c>
      <c r="BH286" s="4">
        <f t="shared" si="359"/>
        <v>3.1019893300961581</v>
      </c>
      <c r="BI286" s="4">
        <f t="shared" si="390"/>
        <v>7.7455648046276169</v>
      </c>
      <c r="BJ286" s="4">
        <f t="shared" si="360"/>
        <v>3.2465578181263846</v>
      </c>
      <c r="BK286" s="4">
        <f t="shared" si="361"/>
        <v>4.9511287249076181</v>
      </c>
      <c r="BL286" s="4">
        <f t="shared" si="362"/>
        <v>4.9532249245589712</v>
      </c>
      <c r="BM286" s="4">
        <f t="shared" si="384"/>
        <v>4.8740034449820291</v>
      </c>
      <c r="BN286" s="4">
        <f t="shared" si="363"/>
        <v>54.891338803786361</v>
      </c>
      <c r="BO286" s="4">
        <f t="shared" si="364"/>
        <v>52.517552585147179</v>
      </c>
      <c r="BP286" s="4">
        <f t="shared" si="365"/>
        <v>28.996741298619295</v>
      </c>
      <c r="BQ286" s="4">
        <f t="shared" si="366"/>
        <v>34.774495556884943</v>
      </c>
      <c r="BR286" s="4">
        <f t="shared" si="367"/>
        <v>13.325338320532351</v>
      </c>
      <c r="BS286" s="4">
        <f t="shared" si="368"/>
        <v>8.3486129298696596</v>
      </c>
      <c r="BT286" s="4">
        <f t="shared" si="369"/>
        <v>2.7865815770619937</v>
      </c>
      <c r="BU286" s="4">
        <f t="shared" si="370"/>
        <v>4.3593389280982233</v>
      </c>
      <c r="BV286" s="4" t="s">
        <v>59</v>
      </c>
      <c r="BW286" s="4" t="s">
        <v>59</v>
      </c>
      <c r="BX286">
        <f t="shared" si="371"/>
        <v>100</v>
      </c>
      <c r="BY286">
        <f t="shared" si="372"/>
        <v>100</v>
      </c>
      <c r="BZ286" t="s">
        <v>59</v>
      </c>
      <c r="CA286" t="s">
        <v>59</v>
      </c>
    </row>
    <row r="287" spans="1:79" x14ac:dyDescent="0.35">
      <c r="A287" s="5">
        <v>43282</v>
      </c>
      <c r="B287" s="18">
        <f>+'[1]Senda Inflación Total'!F771</f>
        <v>3.12</v>
      </c>
      <c r="C287" s="4">
        <f>+'[1]Senda Inflación Total'!D771</f>
        <v>99.18</v>
      </c>
      <c r="D287" s="10">
        <f>('[4]Jul-18'!$D$790/1000)</f>
        <v>241834.82307000001</v>
      </c>
      <c r="E287" s="10">
        <f>'[4]Jul-18'!$D$791/1000</f>
        <v>11862.20198</v>
      </c>
      <c r="F287" s="15">
        <f>('[4]Jul-18'!$D$802/1000)</f>
        <v>129200.54126999999</v>
      </c>
      <c r="G287" s="15">
        <f>'[4]Jul-18'!$D$803/1000</f>
        <v>7558.1647600000006</v>
      </c>
      <c r="H287" s="10">
        <f>'[3]Jul-18'!$D$816/1000</f>
        <v>59138.932050000003</v>
      </c>
      <c r="I287" s="10">
        <f>'[3]Jul-18'!$D$817/1000</f>
        <v>1861.8620699999997</v>
      </c>
      <c r="J287" s="10">
        <f>'[3]Jul-18'!$D$828/1000</f>
        <v>12363.21305</v>
      </c>
      <c r="K287" s="10">
        <f>'[3]Jul-18'!$D$829/1000</f>
        <v>961.18280000000004</v>
      </c>
      <c r="L287" s="71">
        <f>+H287+(Titularizaciones!C199/1000)</f>
        <v>64042.579330500601</v>
      </c>
      <c r="M287" s="71">
        <f>+I287+((Titularizaciones!C199/1000)*Titularizaciones!M199)</f>
        <v>2080.4342482665497</v>
      </c>
      <c r="N287" s="3">
        <f t="shared" si="373"/>
        <v>442537.50943999999</v>
      </c>
      <c r="O287" s="3">
        <f t="shared" si="374"/>
        <v>22243.411609999999</v>
      </c>
      <c r="P287" s="74">
        <f t="shared" si="375"/>
        <v>447441.15672050056</v>
      </c>
      <c r="Q287" s="74">
        <f t="shared" si="376"/>
        <v>22461.983788266552</v>
      </c>
      <c r="R287" s="74">
        <f t="shared" si="377"/>
        <v>435077.94367050059</v>
      </c>
      <c r="S287" s="74">
        <f t="shared" si="378"/>
        <v>21500.80098826655</v>
      </c>
      <c r="T287" s="3">
        <v>13858.161638510001</v>
      </c>
      <c r="U287" s="3">
        <v>4.7925689400000007</v>
      </c>
      <c r="V287" s="4">
        <f t="shared" si="396"/>
        <v>1.7218636736565429</v>
      </c>
      <c r="W287" s="4">
        <f t="shared" si="397"/>
        <v>32.612107986510495</v>
      </c>
      <c r="X287" s="4">
        <f t="shared" si="398"/>
        <v>8.1963189586833067</v>
      </c>
      <c r="Y287" s="4">
        <f t="shared" si="399"/>
        <v>5.5610990684277226</v>
      </c>
      <c r="Z287" s="4">
        <f t="shared" si="400"/>
        <v>11.687849612074857</v>
      </c>
      <c r="AA287" s="4">
        <f t="shared" si="401"/>
        <v>28.122860152738554</v>
      </c>
      <c r="AB287" s="4">
        <f t="shared" si="313"/>
        <v>4.6240833286141907</v>
      </c>
      <c r="AC287" s="4">
        <f t="shared" si="314"/>
        <v>5.4199283094369406</v>
      </c>
      <c r="AD287" s="4">
        <f t="shared" si="402"/>
        <v>11.524759394856972</v>
      </c>
      <c r="AE287" s="4">
        <f t="shared" si="403"/>
        <v>25.580275400514751</v>
      </c>
      <c r="AF287" s="4">
        <f t="shared" si="404"/>
        <v>4.8862698763308998</v>
      </c>
      <c r="AG287" s="4">
        <f t="shared" si="405"/>
        <v>20.430091694737655</v>
      </c>
      <c r="AH287" s="4">
        <f t="shared" si="406"/>
        <v>4.9356776092992334</v>
      </c>
      <c r="AI287" s="4">
        <f t="shared" si="407"/>
        <v>20.288343498462865</v>
      </c>
      <c r="AJ287" s="4">
        <f t="shared" si="409"/>
        <v>4.9445590214569819</v>
      </c>
      <c r="AK287" s="4">
        <f t="shared" si="410"/>
        <v>21.051588214785923</v>
      </c>
      <c r="AL287" s="4">
        <f t="shared" ref="AL287:AM287" si="429">+T287/T275*100-100</f>
        <v>18.008560774717552</v>
      </c>
      <c r="AM287" s="4">
        <f t="shared" si="429"/>
        <v>8.8107922515270758</v>
      </c>
      <c r="AN287" s="4">
        <f t="shared" si="347"/>
        <v>-1.3558342962989229</v>
      </c>
      <c r="AO287" s="4">
        <f t="shared" si="348"/>
        <v>28.599794401193265</v>
      </c>
      <c r="AP287" s="4">
        <f t="shared" si="349"/>
        <v>4.9227297892584545</v>
      </c>
      <c r="AQ287" s="4">
        <f t="shared" si="350"/>
        <v>2.3672411447126933</v>
      </c>
      <c r="AR287" s="4">
        <f t="shared" si="351"/>
        <v>8.3086206478615736</v>
      </c>
      <c r="AS287" s="4">
        <f t="shared" si="352"/>
        <v>24.246373305603726</v>
      </c>
      <c r="AT287" s="4">
        <f t="shared" si="353"/>
        <v>1.4585757647538742</v>
      </c>
      <c r="AU287" s="4">
        <f t="shared" si="354"/>
        <v>2.2303416499582625</v>
      </c>
      <c r="AV287" s="4">
        <f t="shared" si="355"/>
        <v>8.150464890280233</v>
      </c>
      <c r="AW287" s="4">
        <f t="shared" si="356"/>
        <v>21.780717029203615</v>
      </c>
      <c r="AX287" s="4">
        <f t="shared" si="380"/>
        <v>1.7128295930284025</v>
      </c>
      <c r="AY287" s="4">
        <f t="shared" si="381"/>
        <v>16.786357345556311</v>
      </c>
      <c r="AZ287" s="4">
        <f t="shared" si="382"/>
        <v>1.7607424450147846</v>
      </c>
      <c r="BA287" s="4">
        <f t="shared" si="383"/>
        <v>16.648897884467488</v>
      </c>
      <c r="BB287" s="4">
        <f t="shared" si="412"/>
        <v>1.7693551410560531</v>
      </c>
      <c r="BC287" s="4">
        <f t="shared" si="413"/>
        <v>17.389049859179522</v>
      </c>
      <c r="BD287" s="4">
        <f t="shared" si="418"/>
        <v>14.438092295110124</v>
      </c>
      <c r="BE287" s="4">
        <f t="shared" si="419"/>
        <v>5.5186115705266729</v>
      </c>
      <c r="BF287" s="4">
        <f t="shared" si="357"/>
        <v>4.9050843172269039</v>
      </c>
      <c r="BG287" s="4">
        <f t="shared" si="358"/>
        <v>5.8499482167068804</v>
      </c>
      <c r="BH287" s="4">
        <f t="shared" si="359"/>
        <v>3.1482849038022147</v>
      </c>
      <c r="BI287" s="4">
        <f t="shared" si="390"/>
        <v>7.7745388364070935</v>
      </c>
      <c r="BJ287" s="4">
        <f t="shared" si="360"/>
        <v>3.2485172677542868</v>
      </c>
      <c r="BK287" s="4">
        <f t="shared" si="361"/>
        <v>5.0263336181711393</v>
      </c>
      <c r="BL287" s="4">
        <f t="shared" si="362"/>
        <v>5.0200978275893604</v>
      </c>
      <c r="BM287" s="4">
        <f t="shared" si="384"/>
        <v>4.9418273900250487</v>
      </c>
      <c r="BN287" s="4">
        <f t="shared" si="363"/>
        <v>54.647305123587131</v>
      </c>
      <c r="BO287" s="4">
        <f t="shared" si="364"/>
        <v>53.329058455525292</v>
      </c>
      <c r="BP287" s="4">
        <f t="shared" si="365"/>
        <v>29.195387625671358</v>
      </c>
      <c r="BQ287" s="4">
        <f t="shared" si="366"/>
        <v>33.979341355181624</v>
      </c>
      <c r="BR287" s="4">
        <f t="shared" si="367"/>
        <v>13.363597613417255</v>
      </c>
      <c r="BS287" s="4">
        <f t="shared" si="368"/>
        <v>8.3703979526367256</v>
      </c>
      <c r="BT287" s="4">
        <f t="shared" si="369"/>
        <v>2.7937096373242518</v>
      </c>
      <c r="BU287" s="4">
        <f t="shared" si="370"/>
        <v>4.3212022366563581</v>
      </c>
      <c r="BV287" s="4" t="s">
        <v>59</v>
      </c>
      <c r="BW287" s="4" t="s">
        <v>59</v>
      </c>
      <c r="BX287">
        <f t="shared" si="371"/>
        <v>100</v>
      </c>
      <c r="BY287">
        <f t="shared" si="372"/>
        <v>100</v>
      </c>
      <c r="BZ287" t="s">
        <v>59</v>
      </c>
      <c r="CA287" t="s">
        <v>59</v>
      </c>
    </row>
    <row r="288" spans="1:79" x14ac:dyDescent="0.35">
      <c r="A288" s="5">
        <v>43313</v>
      </c>
      <c r="B288" s="18">
        <f>+'[1]Senda Inflación Total'!F772</f>
        <v>3.1</v>
      </c>
      <c r="C288" s="4">
        <f>+'[1]Senda Inflación Total'!D772</f>
        <v>99.3</v>
      </c>
      <c r="D288" s="10">
        <f>('[4]Ago-18'!$D$790/1000)</f>
        <v>240569.51404999994</v>
      </c>
      <c r="E288" s="10">
        <f>'[4]Ago-18'!$D$791/1000</f>
        <v>11650.377470000003</v>
      </c>
      <c r="F288" s="15">
        <f>('[4]Ago-18'!$D$802/1000)</f>
        <v>130477.27389</v>
      </c>
      <c r="G288" s="15">
        <f>'[4]Ago-18'!$D$803/1000</f>
        <v>7561.5745199999992</v>
      </c>
      <c r="H288" s="10">
        <f>'[3]Ago-18'!$D$816/1000</f>
        <v>59827.84279000001</v>
      </c>
      <c r="I288" s="10">
        <f>'[3]Ago-18'!$D$817/1000</f>
        <v>1907.6627599999999</v>
      </c>
      <c r="J288" s="10">
        <f>'[3]Ago-18'!$D$828/1000</f>
        <v>12415.93355</v>
      </c>
      <c r="K288" s="10">
        <f>'[3]Ago-18'!$D$829/1000</f>
        <v>935.74677000000008</v>
      </c>
      <c r="L288" s="71">
        <f>+H288+(Titularizaciones!C200/1000)</f>
        <v>64715.6905196101</v>
      </c>
      <c r="M288" s="71">
        <f>+I288+((Titularizaciones!C200/1000)*Titularizaciones!M200)</f>
        <v>2131.2480576462899</v>
      </c>
      <c r="N288" s="3">
        <f t="shared" si="373"/>
        <v>443290.56427999999</v>
      </c>
      <c r="O288" s="3">
        <f t="shared" si="374"/>
        <v>22055.361520000002</v>
      </c>
      <c r="P288" s="74">
        <f t="shared" si="375"/>
        <v>448178.41200961004</v>
      </c>
      <c r="Q288" s="74">
        <f t="shared" si="376"/>
        <v>22278.946817646291</v>
      </c>
      <c r="R288" s="74">
        <f t="shared" si="377"/>
        <v>435762.47845961002</v>
      </c>
      <c r="S288" s="74">
        <f t="shared" si="378"/>
        <v>21343.200047646293</v>
      </c>
      <c r="T288" s="3">
        <v>14071.970382020001</v>
      </c>
      <c r="U288" s="3">
        <v>4.8774784499999999</v>
      </c>
      <c r="V288" s="4">
        <f t="shared" si="396"/>
        <v>1.4850575765284617</v>
      </c>
      <c r="W288" s="4">
        <f t="shared" si="397"/>
        <v>27.92325086848264</v>
      </c>
      <c r="X288" s="4">
        <f t="shared" si="398"/>
        <v>8.4749573622677303</v>
      </c>
      <c r="Y288" s="4">
        <f t="shared" si="399"/>
        <v>6.2214207895903542</v>
      </c>
      <c r="Z288" s="4">
        <f t="shared" si="400"/>
        <v>11.700534329166004</v>
      </c>
      <c r="AA288" s="4">
        <f t="shared" si="401"/>
        <v>27.151246190520411</v>
      </c>
      <c r="AB288" s="4">
        <f t="shared" si="313"/>
        <v>4.1717007467196652</v>
      </c>
      <c r="AC288" s="4">
        <f t="shared" si="314"/>
        <v>1.7172728558767574</v>
      </c>
      <c r="AD288" s="4">
        <f t="shared" si="402"/>
        <v>11.773238608549889</v>
      </c>
      <c r="AE288" s="4">
        <f t="shared" si="403"/>
        <v>25.100651755993738</v>
      </c>
      <c r="AF288" s="4">
        <f t="shared" si="404"/>
        <v>4.8433812295588723</v>
      </c>
      <c r="AG288" s="4">
        <f t="shared" si="405"/>
        <v>18.282982663440947</v>
      </c>
      <c r="AH288" s="4">
        <f t="shared" si="406"/>
        <v>4.9228777583156642</v>
      </c>
      <c r="AI288" s="4">
        <f t="shared" si="407"/>
        <v>18.193305306643353</v>
      </c>
      <c r="AJ288" s="4">
        <f t="shared" si="409"/>
        <v>4.9444393845347037</v>
      </c>
      <c r="AK288" s="4">
        <f t="shared" si="410"/>
        <v>19.038671358465393</v>
      </c>
      <c r="AL288" s="4">
        <f t="shared" ref="AL288:AM288" si="430">+T288/T276*100-100</f>
        <v>18.315583083402572</v>
      </c>
      <c r="AM288" s="4">
        <f t="shared" si="430"/>
        <v>15.464883203943458</v>
      </c>
      <c r="AN288" s="4">
        <f t="shared" si="347"/>
        <v>-1.5663845038521202</v>
      </c>
      <c r="AO288" s="4">
        <f t="shared" si="348"/>
        <v>24.076867961670857</v>
      </c>
      <c r="AP288" s="4">
        <f t="shared" si="349"/>
        <v>5.2133437073401865</v>
      </c>
      <c r="AQ288" s="4">
        <f t="shared" si="350"/>
        <v>3.0275662362661251</v>
      </c>
      <c r="AR288" s="4">
        <f t="shared" si="351"/>
        <v>8.3419343638855565</v>
      </c>
      <c r="AS288" s="4">
        <f t="shared" si="352"/>
        <v>23.328075839496037</v>
      </c>
      <c r="AT288" s="4">
        <f t="shared" si="353"/>
        <v>1.0394769609308128</v>
      </c>
      <c r="AU288" s="4">
        <f t="shared" si="354"/>
        <v>-1.3411514491980938</v>
      </c>
      <c r="AV288" s="4">
        <f t="shared" si="355"/>
        <v>8.4124525786128999</v>
      </c>
      <c r="AW288" s="4">
        <f t="shared" si="356"/>
        <v>21.339138463621481</v>
      </c>
      <c r="AX288" s="4">
        <f t="shared" si="380"/>
        <v>1.6909614253723504</v>
      </c>
      <c r="AY288" s="4">
        <f t="shared" si="381"/>
        <v>14.726462331174545</v>
      </c>
      <c r="AZ288" s="4">
        <f t="shared" si="382"/>
        <v>1.7680676608299279</v>
      </c>
      <c r="BA288" s="4">
        <f t="shared" si="383"/>
        <v>14.639481383747196</v>
      </c>
      <c r="BB288" s="4">
        <f t="shared" si="412"/>
        <v>1.788980974330471</v>
      </c>
      <c r="BC288" s="4">
        <f t="shared" si="413"/>
        <v>15.459429057677411</v>
      </c>
      <c r="BD288" s="4">
        <f t="shared" si="418"/>
        <v>14.75808252512374</v>
      </c>
      <c r="BE288" s="4">
        <f t="shared" si="419"/>
        <v>11.993097191021789</v>
      </c>
      <c r="BF288" s="4">
        <f t="shared" si="357"/>
        <v>4.842832025498705</v>
      </c>
      <c r="BG288" s="4">
        <f t="shared" si="358"/>
        <v>5.7953192112021368</v>
      </c>
      <c r="BH288" s="4">
        <f t="shared" si="359"/>
        <v>3.1885869037532109</v>
      </c>
      <c r="BI288" s="4">
        <f t="shared" si="390"/>
        <v>7.5366605840122283</v>
      </c>
      <c r="BJ288" s="4">
        <f t="shared" si="360"/>
        <v>3.2932478051833205</v>
      </c>
      <c r="BK288" s="4">
        <f t="shared" si="361"/>
        <v>4.9753735579332021</v>
      </c>
      <c r="BL288" s="4">
        <f t="shared" si="362"/>
        <v>4.9709995440763395</v>
      </c>
      <c r="BM288" s="4">
        <f t="shared" si="384"/>
        <v>4.8978976168606847</v>
      </c>
      <c r="BN288" s="4">
        <f t="shared" si="363"/>
        <v>54.269035579572289</v>
      </c>
      <c r="BO288" s="4">
        <f t="shared" si="364"/>
        <v>52.823334858670691</v>
      </c>
      <c r="BP288" s="4">
        <f t="shared" si="365"/>
        <v>29.433803559956971</v>
      </c>
      <c r="BQ288" s="4">
        <f t="shared" si="366"/>
        <v>34.28451858811335</v>
      </c>
      <c r="BR288" s="4">
        <f t="shared" si="367"/>
        <v>13.496304142447382</v>
      </c>
      <c r="BS288" s="4">
        <f t="shared" si="368"/>
        <v>8.6494286582884339</v>
      </c>
      <c r="BT288" s="4">
        <f t="shared" si="369"/>
        <v>2.8008567180233506</v>
      </c>
      <c r="BU288" s="4">
        <f t="shared" si="370"/>
        <v>4.2427178949275284</v>
      </c>
      <c r="BV288" s="4" t="s">
        <v>59</v>
      </c>
      <c r="BW288" s="4" t="s">
        <v>59</v>
      </c>
      <c r="BX288">
        <f t="shared" si="371"/>
        <v>100</v>
      </c>
      <c r="BY288">
        <f t="shared" si="372"/>
        <v>100</v>
      </c>
      <c r="BZ288" t="s">
        <v>59</v>
      </c>
      <c r="CA288" t="s">
        <v>59</v>
      </c>
    </row>
    <row r="289" spans="1:79" x14ac:dyDescent="0.35">
      <c r="A289" s="5">
        <v>43344</v>
      </c>
      <c r="B289" s="18">
        <f>+'[1]Senda Inflación Total'!F773</f>
        <v>3.23</v>
      </c>
      <c r="C289" s="4">
        <f>+'[1]Senda Inflación Total'!D773</f>
        <v>99.47</v>
      </c>
      <c r="D289" s="10">
        <f>('[4]Sep-18'!$D$790/1000)</f>
        <v>240969.58629999997</v>
      </c>
      <c r="E289" s="10">
        <f>'[4]Sep-18'!$D$791/1000</f>
        <v>11703.307200000001</v>
      </c>
      <c r="F289" s="15">
        <f>('[4]Sep-18'!$D$802/1000)</f>
        <v>131503.53323999999</v>
      </c>
      <c r="G289" s="15">
        <f>'[4]Sep-18'!$D$803/1000</f>
        <v>7586.0587999999998</v>
      </c>
      <c r="H289" s="10">
        <f>'[3]Sep-18'!$D$816/1000</f>
        <v>60484.419359999978</v>
      </c>
      <c r="I289" s="10">
        <f>'[3]Sep-18'!$D$817/1000</f>
        <v>1911.6469899999997</v>
      </c>
      <c r="J289" s="10">
        <f>'[3]Sep-18'!$D$828/1000</f>
        <v>12426.06018</v>
      </c>
      <c r="K289" s="10">
        <f>'[3]Sep-18'!$D$829/1000</f>
        <v>903.47537999999986</v>
      </c>
      <c r="L289" s="71">
        <f>+H289+(Titularizaciones!C201/1000)</f>
        <v>65279.412605124977</v>
      </c>
      <c r="M289" s="71">
        <f>+I289+((Titularizaciones!C201/1000)*Titularizaciones!M201)</f>
        <v>2137.0169919343498</v>
      </c>
      <c r="N289" s="3">
        <f t="shared" si="373"/>
        <v>445383.59907999996</v>
      </c>
      <c r="O289" s="3">
        <f t="shared" si="374"/>
        <v>22104.488370000003</v>
      </c>
      <c r="P289" s="74">
        <f t="shared" si="375"/>
        <v>450178.59232512495</v>
      </c>
      <c r="Q289" s="74">
        <f t="shared" si="376"/>
        <v>22329.858371934351</v>
      </c>
      <c r="R289" s="74">
        <f t="shared" si="377"/>
        <v>437752.53214512498</v>
      </c>
      <c r="S289" s="74">
        <f t="shared" si="378"/>
        <v>21426.382991934352</v>
      </c>
      <c r="T289" s="3">
        <v>14253.954812129999</v>
      </c>
      <c r="U289" s="3">
        <v>4.9916469800000005</v>
      </c>
      <c r="V289" s="4">
        <f t="shared" si="396"/>
        <v>1.0367967800639235</v>
      </c>
      <c r="W289" s="4">
        <f t="shared" si="397"/>
        <v>26.628171378571878</v>
      </c>
      <c r="X289" s="4">
        <f t="shared" si="398"/>
        <v>8.3955627408700053</v>
      </c>
      <c r="Y289" s="4">
        <f t="shared" si="399"/>
        <v>4.334768071061589</v>
      </c>
      <c r="Z289" s="4">
        <f t="shared" si="400"/>
        <v>11.580094878156302</v>
      </c>
      <c r="AA289" s="4">
        <f t="shared" si="401"/>
        <v>23.718554248967735</v>
      </c>
      <c r="AB289" s="4">
        <f t="shared" si="313"/>
        <v>3.425099600984808</v>
      </c>
      <c r="AC289" s="4">
        <f t="shared" si="314"/>
        <v>-1.8455079200991804</v>
      </c>
      <c r="AD289" s="4">
        <f t="shared" si="402"/>
        <v>11.56845670284558</v>
      </c>
      <c r="AE289" s="4">
        <f t="shared" si="403"/>
        <v>22.046824191254728</v>
      </c>
      <c r="AF289" s="4">
        <f t="shared" si="404"/>
        <v>4.5411162571260348</v>
      </c>
      <c r="AG289" s="4">
        <f t="shared" si="405"/>
        <v>16.469581145664478</v>
      </c>
      <c r="AH289" s="4">
        <f t="shared" si="406"/>
        <v>4.609924589428644</v>
      </c>
      <c r="AI289" s="4">
        <f t="shared" si="407"/>
        <v>16.394773183065084</v>
      </c>
      <c r="AJ289" s="4">
        <f t="shared" si="409"/>
        <v>4.6439534323283738</v>
      </c>
      <c r="AK289" s="4">
        <f t="shared" si="410"/>
        <v>17.314034054858823</v>
      </c>
      <c r="AL289" s="4">
        <f t="shared" ref="AL289:AM289" si="431">+T289/T277*100-100</f>
        <v>17.987598277719812</v>
      </c>
      <c r="AM289" s="4">
        <f t="shared" si="431"/>
        <v>16.369262725411417</v>
      </c>
      <c r="AN289" s="4">
        <f t="shared" si="347"/>
        <v>-2.124579308278669</v>
      </c>
      <c r="AO289" s="4">
        <f t="shared" si="348"/>
        <v>22.666057714396842</v>
      </c>
      <c r="AP289" s="4">
        <f t="shared" si="349"/>
        <v>5.0039356203332517</v>
      </c>
      <c r="AQ289" s="4">
        <f t="shared" si="350"/>
        <v>1.0702005919418696</v>
      </c>
      <c r="AR289" s="4">
        <f t="shared" si="351"/>
        <v>8.0888258046656176</v>
      </c>
      <c r="AS289" s="4">
        <f t="shared" si="352"/>
        <v>19.847480624787124</v>
      </c>
      <c r="AT289" s="4">
        <f t="shared" si="353"/>
        <v>0.18899506052969173</v>
      </c>
      <c r="AU289" s="4">
        <f t="shared" si="354"/>
        <v>-4.9166985567172077</v>
      </c>
      <c r="AV289" s="4">
        <f t="shared" si="355"/>
        <v>8.0775517803405705</v>
      </c>
      <c r="AW289" s="4">
        <f t="shared" si="356"/>
        <v>18.228057920424988</v>
      </c>
      <c r="AX289" s="4">
        <f t="shared" si="380"/>
        <v>1.2700922765921234</v>
      </c>
      <c r="AY289" s="4">
        <f t="shared" si="381"/>
        <v>12.825323206107214</v>
      </c>
      <c r="AZ289" s="4">
        <f t="shared" si="382"/>
        <v>1.3367476406360908</v>
      </c>
      <c r="BA289" s="4">
        <f t="shared" si="383"/>
        <v>12.752855936321893</v>
      </c>
      <c r="BB289" s="4">
        <f t="shared" si="412"/>
        <v>1.3697117430285601</v>
      </c>
      <c r="BC289" s="4">
        <f t="shared" si="413"/>
        <v>13.643353729399237</v>
      </c>
      <c r="BD289" s="4">
        <f t="shared" si="418"/>
        <v>14.29584256293694</v>
      </c>
      <c r="BE289" s="4">
        <f t="shared" si="419"/>
        <v>12.72814368440514</v>
      </c>
      <c r="BF289" s="4">
        <f t="shared" si="357"/>
        <v>4.8567569790445386</v>
      </c>
      <c r="BG289" s="4">
        <f t="shared" si="358"/>
        <v>5.7687110095780429</v>
      </c>
      <c r="BH289" s="4">
        <f t="shared" si="359"/>
        <v>3.1605610341102568</v>
      </c>
      <c r="BI289" s="4">
        <f t="shared" si="390"/>
        <v>7.2708112379349501</v>
      </c>
      <c r="BJ289" s="4">
        <f t="shared" si="360"/>
        <v>3.2736461721265186</v>
      </c>
      <c r="BK289" s="4">
        <f t="shared" si="361"/>
        <v>4.9630225306140172</v>
      </c>
      <c r="BL289" s="4">
        <f t="shared" si="362"/>
        <v>4.9602221768483012</v>
      </c>
      <c r="BM289" s="4">
        <f t="shared" si="384"/>
        <v>4.894633707071514</v>
      </c>
      <c r="BN289" s="4">
        <f t="shared" si="363"/>
        <v>54.103830225844696</v>
      </c>
      <c r="BO289" s="4">
        <f t="shared" si="364"/>
        <v>52.945388303506789</v>
      </c>
      <c r="BP289" s="4">
        <f t="shared" si="365"/>
        <v>29.525903852687506</v>
      </c>
      <c r="BQ289" s="4">
        <f t="shared" si="366"/>
        <v>34.319087929199597</v>
      </c>
      <c r="BR289" s="4">
        <f t="shared" si="367"/>
        <v>13.5802978567102</v>
      </c>
      <c r="BS289" s="4">
        <f t="shared" si="368"/>
        <v>8.6482299793668531</v>
      </c>
      <c r="BT289" s="4">
        <f t="shared" si="369"/>
        <v>2.7899680647575953</v>
      </c>
      <c r="BU289" s="4">
        <f t="shared" si="370"/>
        <v>4.087293787926745</v>
      </c>
      <c r="BV289" s="4" t="s">
        <v>59</v>
      </c>
      <c r="BW289" s="4" t="s">
        <v>59</v>
      </c>
      <c r="BX289">
        <f t="shared" si="371"/>
        <v>100</v>
      </c>
      <c r="BY289">
        <f t="shared" si="372"/>
        <v>100</v>
      </c>
      <c r="BZ289" t="s">
        <v>59</v>
      </c>
      <c r="CA289" t="s">
        <v>59</v>
      </c>
    </row>
    <row r="290" spans="1:79" x14ac:dyDescent="0.35">
      <c r="A290" s="5">
        <v>43374</v>
      </c>
      <c r="B290" s="18">
        <f>+'[1]Senda Inflación Total'!F774</f>
        <v>3.33</v>
      </c>
      <c r="C290" s="4">
        <f>+'[1]Senda Inflación Total'!D774</f>
        <v>99.59</v>
      </c>
      <c r="D290" s="10">
        <f>('[4]Oct-18'!$D$790/1000)</f>
        <v>243938.58390000003</v>
      </c>
      <c r="E290" s="10">
        <f>'[4]Oct-18'!$D$791/1000</f>
        <v>11841.145780000001</v>
      </c>
      <c r="F290" s="15">
        <f>('[4]Oct-18'!$D$802/1000)</f>
        <v>133001.17022</v>
      </c>
      <c r="G290" s="15">
        <f>'[4]Oct-18'!$D$803/1000</f>
        <v>7497.2696299999989</v>
      </c>
      <c r="H290" s="10">
        <f>'[3]Oct-18'!$D$816/1000</f>
        <v>61201.471100000002</v>
      </c>
      <c r="I290" s="10">
        <f>'[3]Oct-18'!$D$817/1000</f>
        <v>1904.29819</v>
      </c>
      <c r="J290" s="10">
        <f>'[3]Oct-18'!$D$828/1000</f>
        <v>12493.98446</v>
      </c>
      <c r="K290" s="10">
        <f>'[3]Oct-18'!$D$829/1000</f>
        <v>917.70673999999997</v>
      </c>
      <c r="L290" s="71">
        <f>+H290+(Titularizaciones!C202/1000)</f>
        <v>65900.615002900828</v>
      </c>
      <c r="M290" s="71">
        <f>+I290+((Titularizaciones!C202/1000)*Titularizaciones!M202)</f>
        <v>2129.5322556409801</v>
      </c>
      <c r="N290" s="3">
        <f t="shared" si="373"/>
        <v>450635.20968000009</v>
      </c>
      <c r="O290" s="3">
        <f t="shared" si="374"/>
        <v>22160.420340000004</v>
      </c>
      <c r="P290" s="74">
        <f t="shared" si="375"/>
        <v>455334.35358290083</v>
      </c>
      <c r="Q290" s="74">
        <f t="shared" si="376"/>
        <v>22385.65440564098</v>
      </c>
      <c r="R290" s="74">
        <f t="shared" si="377"/>
        <v>442840.36912290088</v>
      </c>
      <c r="S290" s="74">
        <f t="shared" si="378"/>
        <v>21467.947665640982</v>
      </c>
      <c r="T290" s="3">
        <v>14430.564073309999</v>
      </c>
      <c r="U290" s="3">
        <v>5.0937390700000007</v>
      </c>
      <c r="V290" s="4">
        <f t="shared" si="396"/>
        <v>2.2050790477564135</v>
      </c>
      <c r="W290" s="4">
        <f t="shared" si="397"/>
        <v>29.043309485596552</v>
      </c>
      <c r="X290" s="4">
        <f t="shared" si="398"/>
        <v>8.7149432579779074</v>
      </c>
      <c r="Y290" s="4">
        <f t="shared" si="399"/>
        <v>1.3626645973905624</v>
      </c>
      <c r="Z290" s="4">
        <f t="shared" si="400"/>
        <v>11.884281794713132</v>
      </c>
      <c r="AA290" s="4">
        <f t="shared" si="401"/>
        <v>18.345869453959907</v>
      </c>
      <c r="AB290" s="4">
        <f t="shared" si="313"/>
        <v>3.8000343404571311</v>
      </c>
      <c r="AC290" s="4">
        <f t="shared" si="314"/>
        <v>1.3400553051808686</v>
      </c>
      <c r="AD290" s="4">
        <f t="shared" si="402"/>
        <v>11.890896207758345</v>
      </c>
      <c r="AE290" s="4">
        <f t="shared" si="403"/>
        <v>17.357439937006973</v>
      </c>
      <c r="AF290" s="4">
        <f t="shared" si="404"/>
        <v>5.3495851160494823</v>
      </c>
      <c r="AG290" s="4">
        <f t="shared" si="405"/>
        <v>16.10064694883863</v>
      </c>
      <c r="AH290" s="4">
        <f t="shared" si="406"/>
        <v>5.4139736953760433</v>
      </c>
      <c r="AI290" s="4">
        <f t="shared" si="407"/>
        <v>16.031592960090109</v>
      </c>
      <c r="AJ290" s="4">
        <f t="shared" si="409"/>
        <v>5.4602365271769031</v>
      </c>
      <c r="AK290" s="4">
        <f t="shared" si="410"/>
        <v>16.755154663537851</v>
      </c>
      <c r="AL290" s="4">
        <f t="shared" ref="AL290:AM290" si="432">+T290/T278*100-100</f>
        <v>17.504236319861533</v>
      </c>
      <c r="AM290" s="4">
        <f t="shared" si="432"/>
        <v>29.406973826203028</v>
      </c>
      <c r="AN290" s="4">
        <f t="shared" si="347"/>
        <v>-1.0886682979227658</v>
      </c>
      <c r="AO290" s="4">
        <f t="shared" si="348"/>
        <v>24.884650619952126</v>
      </c>
      <c r="AP290" s="4">
        <f t="shared" si="349"/>
        <v>5.211403520737349</v>
      </c>
      <c r="AQ290" s="4">
        <f t="shared" si="350"/>
        <v>-1.9039343875055152</v>
      </c>
      <c r="AR290" s="4">
        <f t="shared" si="351"/>
        <v>8.2786042724408304</v>
      </c>
      <c r="AS290" s="4">
        <f t="shared" si="352"/>
        <v>14.531955341101238</v>
      </c>
      <c r="AT290" s="4">
        <f t="shared" si="353"/>
        <v>0.4548866161396603</v>
      </c>
      <c r="AU290" s="4">
        <f t="shared" si="354"/>
        <v>-1.9258150535363825</v>
      </c>
      <c r="AV290" s="4">
        <f t="shared" si="355"/>
        <v>8.2850055238152862</v>
      </c>
      <c r="AW290" s="4">
        <f t="shared" si="356"/>
        <v>13.575379789999971</v>
      </c>
      <c r="AX290" s="4">
        <f t="shared" si="380"/>
        <v>1.9545002574755443</v>
      </c>
      <c r="AY290" s="4">
        <f t="shared" si="381"/>
        <v>12.359089275949515</v>
      </c>
      <c r="AZ290" s="4">
        <f t="shared" si="382"/>
        <v>2.0168137959702221</v>
      </c>
      <c r="BA290" s="4">
        <f t="shared" si="383"/>
        <v>12.292260679463965</v>
      </c>
      <c r="BB290" s="4">
        <f t="shared" si="412"/>
        <v>2.0615857226138559</v>
      </c>
      <c r="BC290" s="4">
        <f t="shared" si="413"/>
        <v>12.992504271303432</v>
      </c>
      <c r="BD290" s="4">
        <f t="shared" si="418"/>
        <v>13.717445388426896</v>
      </c>
      <c r="BE290" s="4">
        <f t="shared" si="419"/>
        <v>25.236595205848261</v>
      </c>
      <c r="BF290" s="4">
        <f t="shared" si="357"/>
        <v>4.8541504138821061</v>
      </c>
      <c r="BG290" s="4">
        <f t="shared" si="358"/>
        <v>5.6369952366573983</v>
      </c>
      <c r="BH290" s="4">
        <f t="shared" si="359"/>
        <v>3.1115235561715116</v>
      </c>
      <c r="BI290" s="4">
        <f t="shared" si="390"/>
        <v>7.3451887421348685</v>
      </c>
      <c r="BJ290" s="4">
        <f t="shared" si="360"/>
        <v>3.2314300185927585</v>
      </c>
      <c r="BK290" s="4">
        <f t="shared" si="361"/>
        <v>4.9175962871912091</v>
      </c>
      <c r="BL290" s="4">
        <f t="shared" si="362"/>
        <v>4.9163113280371711</v>
      </c>
      <c r="BM290" s="4">
        <f t="shared" si="384"/>
        <v>4.8477847013272211</v>
      </c>
      <c r="BN290" s="4">
        <f t="shared" si="363"/>
        <v>54.132162480872928</v>
      </c>
      <c r="BO290" s="4">
        <f t="shared" si="364"/>
        <v>53.433759821904168</v>
      </c>
      <c r="BP290" s="4">
        <f t="shared" si="365"/>
        <v>29.514154101372874</v>
      </c>
      <c r="BQ290" s="4">
        <f t="shared" si="366"/>
        <v>33.83180244314805</v>
      </c>
      <c r="BR290" s="4">
        <f t="shared" si="367"/>
        <v>13.581156062674218</v>
      </c>
      <c r="BS290" s="4">
        <f t="shared" si="368"/>
        <v>8.5932403843563545</v>
      </c>
      <c r="BT290" s="4">
        <f t="shared" si="369"/>
        <v>2.7725273550799736</v>
      </c>
      <c r="BU290" s="4">
        <f t="shared" si="370"/>
        <v>4.1411973505914093</v>
      </c>
      <c r="BV290" s="4" t="s">
        <v>59</v>
      </c>
      <c r="BW290" s="4" t="s">
        <v>59</v>
      </c>
      <c r="BX290">
        <f t="shared" si="371"/>
        <v>100</v>
      </c>
      <c r="BY290">
        <f t="shared" si="372"/>
        <v>100</v>
      </c>
      <c r="BZ290" t="s">
        <v>59</v>
      </c>
      <c r="CA290" t="s">
        <v>59</v>
      </c>
    </row>
    <row r="291" spans="1:79" x14ac:dyDescent="0.35">
      <c r="A291" s="5">
        <v>43405</v>
      </c>
      <c r="B291" s="18">
        <f>+'[1]Senda Inflación Total'!F775</f>
        <v>3.27</v>
      </c>
      <c r="C291" s="4">
        <f>+'[1]Senda Inflación Total'!D775</f>
        <v>99.7</v>
      </c>
      <c r="D291" s="10">
        <f>('[4]Nov-18'!$D$790/1000)</f>
        <v>246571.60721999995</v>
      </c>
      <c r="E291" s="10">
        <f>'[4]Nov-18'!$D$791/1000</f>
        <v>11637.309019999999</v>
      </c>
      <c r="F291" s="15">
        <f>('[4]Nov-18'!$D$802/1000)</f>
        <v>135063.13176000002</v>
      </c>
      <c r="G291" s="15">
        <f>'[4]Nov-18'!$D$803/1000</f>
        <v>7554.3963999999996</v>
      </c>
      <c r="H291" s="10">
        <f>'[4]Nov-18'!$D$816/1000</f>
        <v>61921.095560000002</v>
      </c>
      <c r="I291" s="10">
        <f>'[4]Nov-18'!$D$817/1000</f>
        <v>1975.3565699999999</v>
      </c>
      <c r="J291" s="10">
        <f>'[4]Nov-18'!$D$828/1000</f>
        <v>12574.551270000002</v>
      </c>
      <c r="K291" s="10">
        <f>'[4]Nov-18'!$D$829/1000</f>
        <v>936.5299399999999</v>
      </c>
      <c r="L291" s="71">
        <f>+H291+(Titularizaciones!C203/1000)</f>
        <v>66535.193880553692</v>
      </c>
      <c r="M291" s="71">
        <f>+I291+((Titularizaciones!C203/1000)*Titularizaciones!M203)</f>
        <v>2208.0320488775001</v>
      </c>
      <c r="N291" s="3">
        <f t="shared" si="373"/>
        <v>456130.38580999995</v>
      </c>
      <c r="O291" s="3">
        <f t="shared" si="374"/>
        <v>22103.591929999999</v>
      </c>
      <c r="P291" s="74">
        <f t="shared" si="375"/>
        <v>460744.48413055367</v>
      </c>
      <c r="Q291" s="74">
        <f t="shared" si="376"/>
        <v>22336.267408877498</v>
      </c>
      <c r="R291" s="74">
        <f t="shared" si="377"/>
        <v>448169.93286055367</v>
      </c>
      <c r="S291" s="74">
        <f t="shared" si="378"/>
        <v>21399.737468877498</v>
      </c>
      <c r="T291" s="3">
        <v>14608.125376510001</v>
      </c>
      <c r="U291" s="3">
        <v>5.1398187100000001</v>
      </c>
      <c r="V291" s="4">
        <f t="shared" si="396"/>
        <v>3.0147325118412169</v>
      </c>
      <c r="W291" s="4">
        <f t="shared" si="397"/>
        <v>25.234485257759218</v>
      </c>
      <c r="X291" s="4">
        <f t="shared" si="398"/>
        <v>8.9152739233848877</v>
      </c>
      <c r="Y291" s="4">
        <f t="shared" si="399"/>
        <v>-0.7263750155616151</v>
      </c>
      <c r="Z291" s="4">
        <f t="shared" si="400"/>
        <v>12.494634099076379</v>
      </c>
      <c r="AA291" s="4">
        <f t="shared" si="401"/>
        <v>18.796662460861242</v>
      </c>
      <c r="AB291" s="4">
        <f t="shared" si="313"/>
        <v>3.8570976268099457</v>
      </c>
      <c r="AC291" s="4">
        <f t="shared" si="314"/>
        <v>1.0548276075941061</v>
      </c>
      <c r="AD291" s="4">
        <f t="shared" si="402"/>
        <v>11.992297673688839</v>
      </c>
      <c r="AE291" s="4">
        <f t="shared" si="403"/>
        <v>18.149885146544449</v>
      </c>
      <c r="AF291" s="4">
        <f t="shared" si="404"/>
        <v>5.9501013580009783</v>
      </c>
      <c r="AG291" s="4">
        <f t="shared" si="405"/>
        <v>13.400335702999115</v>
      </c>
      <c r="AH291" s="4">
        <f t="shared" si="406"/>
        <v>5.9471932539445049</v>
      </c>
      <c r="AI291" s="4">
        <f t="shared" si="407"/>
        <v>13.395416801342634</v>
      </c>
      <c r="AJ291" s="4">
        <f t="shared" si="409"/>
        <v>6.0070501929271956</v>
      </c>
      <c r="AK291" s="4">
        <f t="shared" si="410"/>
        <v>14.004693799572252</v>
      </c>
      <c r="AL291" s="4">
        <f t="shared" ref="AL291:AM291" si="433">+T291/T279*100-100</f>
        <v>17.107708255330166</v>
      </c>
      <c r="AM291" s="4">
        <f t="shared" si="433"/>
        <v>25.535958777187389</v>
      </c>
      <c r="AN291" s="4">
        <f t="shared" si="347"/>
        <v>-0.24718455326694766</v>
      </c>
      <c r="AO291" s="4">
        <f t="shared" si="348"/>
        <v>21.268989307407011</v>
      </c>
      <c r="AP291" s="4">
        <f t="shared" si="349"/>
        <v>5.4665187599350276</v>
      </c>
      <c r="AQ291" s="4">
        <f t="shared" si="350"/>
        <v>-3.8698315247037982</v>
      </c>
      <c r="AR291" s="4">
        <f t="shared" si="351"/>
        <v>8.9325400397757306</v>
      </c>
      <c r="AS291" s="4">
        <f t="shared" si="352"/>
        <v>15.035017392138329</v>
      </c>
      <c r="AT291" s="4">
        <f t="shared" si="353"/>
        <v>0.56850743372707768</v>
      </c>
      <c r="AU291" s="4">
        <f t="shared" si="354"/>
        <v>-2.145029914211193</v>
      </c>
      <c r="AV291" s="4">
        <f t="shared" si="355"/>
        <v>8.4461098805934398</v>
      </c>
      <c r="AW291" s="4">
        <f t="shared" si="356"/>
        <v>14.408720002463895</v>
      </c>
      <c r="AX291" s="4">
        <f t="shared" si="380"/>
        <v>2.59523710467802</v>
      </c>
      <c r="AY291" s="4">
        <f t="shared" si="381"/>
        <v>9.8095629931239614</v>
      </c>
      <c r="AZ291" s="4">
        <f t="shared" si="382"/>
        <v>2.5924210844819413</v>
      </c>
      <c r="BA291" s="4">
        <f t="shared" si="383"/>
        <v>9.8047998463664641</v>
      </c>
      <c r="BB291" s="4">
        <f t="shared" si="412"/>
        <v>2.6503826793136511</v>
      </c>
      <c r="BC291" s="4">
        <f t="shared" si="413"/>
        <v>10.394784351285224</v>
      </c>
      <c r="BD291" s="4">
        <f t="shared" si="418"/>
        <v>13.399543192921627</v>
      </c>
      <c r="BE291" s="4">
        <f t="shared" si="419"/>
        <v>21.560916797896198</v>
      </c>
      <c r="BF291" s="4">
        <f t="shared" si="357"/>
        <v>4.7196468203319037</v>
      </c>
      <c r="BG291" s="4">
        <f t="shared" si="358"/>
        <v>5.5932335505323234</v>
      </c>
      <c r="BH291" s="4">
        <f t="shared" si="359"/>
        <v>3.1901188958873132</v>
      </c>
      <c r="BI291" s="4">
        <f t="shared" si="390"/>
        <v>7.4478199650300505</v>
      </c>
      <c r="BJ291" s="4">
        <f t="shared" si="360"/>
        <v>3.3185926426267525</v>
      </c>
      <c r="BK291" s="4">
        <f t="shared" si="361"/>
        <v>4.8458933273538145</v>
      </c>
      <c r="BL291" s="4">
        <f t="shared" si="362"/>
        <v>4.8478643105249706</v>
      </c>
      <c r="BM291" s="4">
        <f t="shared" si="384"/>
        <v>4.7749159191221207</v>
      </c>
      <c r="BN291" s="4">
        <f t="shared" si="363"/>
        <v>54.057264082974022</v>
      </c>
      <c r="BO291" s="4">
        <f t="shared" si="364"/>
        <v>52.648949803517297</v>
      </c>
      <c r="BP291" s="4">
        <f t="shared" si="365"/>
        <v>29.610641159140023</v>
      </c>
      <c r="BQ291" s="4">
        <f t="shared" si="366"/>
        <v>34.177234288092464</v>
      </c>
      <c r="BR291" s="4">
        <f t="shared" si="367"/>
        <v>13.57530598406419</v>
      </c>
      <c r="BS291" s="4">
        <f t="shared" si="368"/>
        <v>8.9368125156118019</v>
      </c>
      <c r="BT291" s="4">
        <f t="shared" si="369"/>
        <v>2.7567887738217691</v>
      </c>
      <c r="BU291" s="4">
        <f t="shared" si="370"/>
        <v>4.2370033927784334</v>
      </c>
      <c r="BV291" s="4" t="s">
        <v>59</v>
      </c>
      <c r="BW291" s="4" t="s">
        <v>59</v>
      </c>
      <c r="BX291">
        <f t="shared" si="371"/>
        <v>100</v>
      </c>
      <c r="BY291">
        <f t="shared" si="372"/>
        <v>100</v>
      </c>
      <c r="BZ291" t="s">
        <v>59</v>
      </c>
      <c r="CA291" t="s">
        <v>59</v>
      </c>
    </row>
    <row r="292" spans="1:79" x14ac:dyDescent="0.35">
      <c r="A292" s="5">
        <v>43435</v>
      </c>
      <c r="B292" s="18">
        <f>+'[1]Senda Inflación Total'!F776</f>
        <v>3.18</v>
      </c>
      <c r="C292" s="4">
        <f>+'[1]Senda Inflación Total'!D776</f>
        <v>100</v>
      </c>
      <c r="D292" s="10">
        <f>('[4]Dic-18'!$D$790/1000)</f>
        <v>247377.96879999992</v>
      </c>
      <c r="E292" s="10">
        <f>'[4]Dic-18'!$D$791/1000</f>
        <v>10908.936150000001</v>
      </c>
      <c r="F292" s="15">
        <f>('[4]Dic-18'!$D$802/1000)</f>
        <v>135821.60544000001</v>
      </c>
      <c r="G292" s="15">
        <f>'[4]Dic-18'!$D$803/1000</f>
        <v>7113.0080699999999</v>
      </c>
      <c r="H292" s="10">
        <f>'[4]Dic-18'!$D$816/1000</f>
        <v>62675.670909999993</v>
      </c>
      <c r="I292" s="10">
        <f>'[4]Dic-18'!$D$817/1000</f>
        <v>1975.7252400000002</v>
      </c>
      <c r="J292" s="10">
        <f>'[4]Dic-18'!$D$828/1000</f>
        <v>12557.18334</v>
      </c>
      <c r="K292" s="10">
        <f>'[4]Dic-18'!$D$829/1000</f>
        <v>919.87159000000008</v>
      </c>
      <c r="L292" s="71">
        <f>+H292+(Titularizaciones!C204/1000)</f>
        <v>67158.889393038262</v>
      </c>
      <c r="M292" s="71">
        <f>+I292+((Titularizaciones!C204/1000)*Titularizaciones!M204)</f>
        <v>2208.7770047602003</v>
      </c>
      <c r="N292" s="3">
        <f t="shared" si="373"/>
        <v>458432.4284899999</v>
      </c>
      <c r="O292" s="3">
        <f t="shared" si="374"/>
        <v>20917.54105</v>
      </c>
      <c r="P292" s="74">
        <f t="shared" si="375"/>
        <v>462915.64697303821</v>
      </c>
      <c r="Q292" s="74">
        <f t="shared" si="376"/>
        <v>21150.592814760203</v>
      </c>
      <c r="R292" s="74">
        <f t="shared" si="377"/>
        <v>450358.46363303822</v>
      </c>
      <c r="S292" s="74">
        <f t="shared" si="378"/>
        <v>20230.7212247602</v>
      </c>
      <c r="T292" s="3">
        <v>14832.336786239999</v>
      </c>
      <c r="U292" s="3">
        <v>5.2566439300000001</v>
      </c>
      <c r="V292" s="4">
        <f t="shared" si="396"/>
        <v>3.2213866052962459</v>
      </c>
      <c r="W292" s="4">
        <f t="shared" si="397"/>
        <v>22.864838559843719</v>
      </c>
      <c r="X292" s="4">
        <f t="shared" si="398"/>
        <v>9.2138963033495713</v>
      </c>
      <c r="Y292" s="4">
        <f t="shared" si="399"/>
        <v>-1.6071762722492906</v>
      </c>
      <c r="Z292" s="4">
        <f t="shared" si="400"/>
        <v>12.172634061220066</v>
      </c>
      <c r="AA292" s="4">
        <f t="shared" si="401"/>
        <v>18.354680454172808</v>
      </c>
      <c r="AB292" s="4">
        <f t="shared" si="313"/>
        <v>3.5324709741160234</v>
      </c>
      <c r="AC292" s="4">
        <f t="shared" si="314"/>
        <v>-1.8576784628510836</v>
      </c>
      <c r="AD292" s="4">
        <f t="shared" si="402"/>
        <v>10.957136889315834</v>
      </c>
      <c r="AE292" s="4">
        <f t="shared" si="403"/>
        <v>17.741568021709497</v>
      </c>
      <c r="AF292" s="4">
        <f t="shared" si="404"/>
        <v>6.1128112768496123</v>
      </c>
      <c r="AG292" s="4">
        <f t="shared" si="405"/>
        <v>11.771162114111618</v>
      </c>
      <c r="AH292" s="4">
        <f t="shared" si="406"/>
        <v>6.0088980378031778</v>
      </c>
      <c r="AI292" s="4">
        <f t="shared" si="407"/>
        <v>11.782269545883949</v>
      </c>
      <c r="AJ292" s="4">
        <f t="shared" si="409"/>
        <v>6.0796461622350222</v>
      </c>
      <c r="AK292" s="4">
        <f t="shared" si="410"/>
        <v>12.493152854683217</v>
      </c>
      <c r="AL292" s="4">
        <f t="shared" ref="AL292:AM292" si="434">+T292/T280*100-100</f>
        <v>16.932362634885507</v>
      </c>
      <c r="AM292" s="4">
        <f t="shared" si="434"/>
        <v>24.242507624999348</v>
      </c>
      <c r="AN292" s="4">
        <f t="shared" si="347"/>
        <v>4.0111073169455835E-2</v>
      </c>
      <c r="AO292" s="4">
        <f t="shared" si="348"/>
        <v>19.07815328536897</v>
      </c>
      <c r="AP292" s="4">
        <f t="shared" si="349"/>
        <v>5.8479320637231638</v>
      </c>
      <c r="AQ292" s="4">
        <f t="shared" si="350"/>
        <v>-4.6396358521508887</v>
      </c>
      <c r="AR292" s="4">
        <f t="shared" si="351"/>
        <v>8.7154817418298762</v>
      </c>
      <c r="AS292" s="4">
        <f t="shared" si="352"/>
        <v>14.706997920307046</v>
      </c>
      <c r="AT292" s="4">
        <f t="shared" si="353"/>
        <v>0.34160784465595384</v>
      </c>
      <c r="AU292" s="4">
        <f t="shared" si="354"/>
        <v>-4.8824175836897581</v>
      </c>
      <c r="AV292" s="4">
        <f t="shared" si="355"/>
        <v>7.5374461032330089</v>
      </c>
      <c r="AW292" s="4">
        <f t="shared" si="356"/>
        <v>14.112781567851812</v>
      </c>
      <c r="AX292" s="4">
        <f t="shared" si="380"/>
        <v>2.8424222493212028</v>
      </c>
      <c r="AY292" s="4">
        <f t="shared" si="381"/>
        <v>8.3263831305598188</v>
      </c>
      <c r="AZ292" s="4">
        <f t="shared" si="382"/>
        <v>2.7417116086481599</v>
      </c>
      <c r="BA292" s="4">
        <f t="shared" si="383"/>
        <v>8.3371482321030754</v>
      </c>
      <c r="BB292" s="4">
        <f t="shared" si="412"/>
        <v>2.8102792810961574</v>
      </c>
      <c r="BC292" s="4">
        <f t="shared" si="413"/>
        <v>9.0261221696871701</v>
      </c>
      <c r="BD292" s="4">
        <f t="shared" si="418"/>
        <v>13.328515831445543</v>
      </c>
      <c r="BE292" s="4">
        <f t="shared" si="419"/>
        <v>20.413362691412431</v>
      </c>
      <c r="BF292" s="4">
        <f t="shared" si="357"/>
        <v>4.4098252576484107</v>
      </c>
      <c r="BG292" s="4">
        <f t="shared" si="358"/>
        <v>5.2370225244776778</v>
      </c>
      <c r="BH292" s="4">
        <f t="shared" si="359"/>
        <v>3.1523001051509612</v>
      </c>
      <c r="BI292" s="4">
        <f t="shared" si="390"/>
        <v>7.3254611730467909</v>
      </c>
      <c r="BJ292" s="4">
        <f t="shared" si="360"/>
        <v>3.288882565990086</v>
      </c>
      <c r="BK292" s="4">
        <f t="shared" si="361"/>
        <v>4.562840617296402</v>
      </c>
      <c r="BL292" s="4">
        <f t="shared" si="362"/>
        <v>4.5689950108755095</v>
      </c>
      <c r="BM292" s="4">
        <f t="shared" si="384"/>
        <v>4.4921374545865378</v>
      </c>
      <c r="BN292" s="4">
        <f t="shared" si="363"/>
        <v>53.961708078728584</v>
      </c>
      <c r="BO292" s="4">
        <f t="shared" si="364"/>
        <v>52.152096290495876</v>
      </c>
      <c r="BP292" s="4">
        <f t="shared" si="365"/>
        <v>29.627399153976469</v>
      </c>
      <c r="BQ292" s="4">
        <f t="shared" si="366"/>
        <v>34.004991566635411</v>
      </c>
      <c r="BR292" s="4">
        <f t="shared" si="367"/>
        <v>13.671735901503132</v>
      </c>
      <c r="BS292" s="4">
        <f t="shared" si="368"/>
        <v>9.4453035147742668</v>
      </c>
      <c r="BT292" s="4">
        <f t="shared" si="369"/>
        <v>2.7391568657918182</v>
      </c>
      <c r="BU292" s="4">
        <f t="shared" si="370"/>
        <v>4.3976086280944582</v>
      </c>
      <c r="BV292" s="4" t="s">
        <v>59</v>
      </c>
      <c r="BW292" s="4" t="s">
        <v>59</v>
      </c>
      <c r="BX292">
        <f t="shared" si="371"/>
        <v>100</v>
      </c>
      <c r="BY292">
        <f t="shared" si="372"/>
        <v>100</v>
      </c>
      <c r="BZ292" t="s">
        <v>59</v>
      </c>
      <c r="CA292" t="s">
        <v>59</v>
      </c>
    </row>
    <row r="293" spans="1:79" x14ac:dyDescent="0.35">
      <c r="A293" s="5">
        <v>43466</v>
      </c>
      <c r="B293" s="18">
        <f>+'[1]Senda Inflación Total'!F777</f>
        <v>3.15</v>
      </c>
      <c r="C293" s="4">
        <f>+'[1]Senda Inflación Total'!D777</f>
        <v>100.6</v>
      </c>
      <c r="D293" s="10">
        <f>('[4]Ene-19'!$D$489/1000)</f>
        <v>243332.00156999991</v>
      </c>
      <c r="E293" s="10">
        <f>'[4]Ene-19'!$D$490/1000</f>
        <v>11403.679920000002</v>
      </c>
      <c r="F293" s="15">
        <f>('[4]Ene-19'!$D$501/1000)</f>
        <v>136322.81614000001</v>
      </c>
      <c r="G293" s="15">
        <f>'[4]Ene-19'!$D$502/1000</f>
        <v>7285.6713100000015</v>
      </c>
      <c r="H293" s="10">
        <f>'[4]Ene-19'!$D$515/1000</f>
        <v>63049.290539999987</v>
      </c>
      <c r="I293" s="10">
        <f>'[4]Ene-19'!$D$516/1000</f>
        <v>2036.74641</v>
      </c>
      <c r="J293" s="10">
        <f>'[4]Ene-19'!$D$527/1000</f>
        <v>12583.840580000004</v>
      </c>
      <c r="K293" s="10">
        <f>'[4]Ene-19'!$D$528/1000</f>
        <v>953.27885000000026</v>
      </c>
      <c r="L293" s="71">
        <f>+H293+(Titularizaciones!C205/1000)</f>
        <v>67447.187969952909</v>
      </c>
      <c r="M293" s="71">
        <f>+I293+((Titularizaciones!C205/1000)*Titularizaciones!M205)</f>
        <v>2276.9553720314502</v>
      </c>
      <c r="N293" s="3">
        <f t="shared" si="373"/>
        <v>455287.94882999995</v>
      </c>
      <c r="O293" s="3">
        <f t="shared" si="374"/>
        <v>21679.376490000002</v>
      </c>
      <c r="P293" s="74">
        <f t="shared" si="375"/>
        <v>459685.84625995281</v>
      </c>
      <c r="Q293" s="74">
        <f t="shared" si="376"/>
        <v>21919.585452031453</v>
      </c>
      <c r="R293" s="74">
        <f t="shared" si="377"/>
        <v>447102.0056799528</v>
      </c>
      <c r="S293" s="74">
        <f t="shared" si="378"/>
        <v>20966.306602031455</v>
      </c>
      <c r="T293" s="3">
        <v>14939.475904340001</v>
      </c>
      <c r="U293" s="3">
        <v>5.3303137099999995</v>
      </c>
      <c r="V293" s="4">
        <f t="shared" si="396"/>
        <v>2.49486134879308</v>
      </c>
      <c r="W293" s="4">
        <f t="shared" si="397"/>
        <v>18.774407561670188</v>
      </c>
      <c r="X293" s="4">
        <f t="shared" si="398"/>
        <v>9.5367557557555642</v>
      </c>
      <c r="Y293" s="4">
        <f t="shared" si="399"/>
        <v>-2.1609455171658425</v>
      </c>
      <c r="Z293" s="4">
        <f t="shared" si="400"/>
        <v>12.495917188624261</v>
      </c>
      <c r="AA293" s="4">
        <f t="shared" si="401"/>
        <v>17.584329762336964</v>
      </c>
      <c r="AB293" s="4">
        <f t="shared" ref="AB293:AB352" si="435">+J293/J281*100-100</f>
        <v>3.5714704500452399</v>
      </c>
      <c r="AC293" s="4">
        <f t="shared" ref="AC293:AC352" si="436">+K293/K281*100-100</f>
        <v>-1.786064119267067</v>
      </c>
      <c r="AD293" s="4">
        <f t="shared" si="402"/>
        <v>11.311862767410346</v>
      </c>
      <c r="AE293" s="4">
        <f t="shared" si="403"/>
        <v>16.724675958451726</v>
      </c>
      <c r="AF293" s="4">
        <f t="shared" si="404"/>
        <v>5.8664707894537287</v>
      </c>
      <c r="AG293" s="4">
        <f t="shared" si="405"/>
        <v>9.7662927456268562</v>
      </c>
      <c r="AH293" s="4">
        <f t="shared" si="406"/>
        <v>5.770751060090376</v>
      </c>
      <c r="AI293" s="4">
        <f t="shared" si="407"/>
        <v>9.7678794507805975</v>
      </c>
      <c r="AJ293" s="4">
        <f t="shared" si="409"/>
        <v>5.8340027764516549</v>
      </c>
      <c r="AK293" s="4">
        <f t="shared" si="410"/>
        <v>10.358161544008951</v>
      </c>
      <c r="AL293" s="4">
        <f t="shared" ref="AL293:AM293" si="437">+T293/T281*100-100</f>
        <v>17.206940426671096</v>
      </c>
      <c r="AM293" s="4">
        <f t="shared" si="437"/>
        <v>24.386879017903112</v>
      </c>
      <c r="AN293" s="4">
        <f t="shared" si="347"/>
        <v>-0.63513199341437598</v>
      </c>
      <c r="AO293" s="4">
        <f t="shared" si="348"/>
        <v>15.147268600746671</v>
      </c>
      <c r="AP293" s="4">
        <f t="shared" si="349"/>
        <v>6.1917166803253281</v>
      </c>
      <c r="AQ293" s="4">
        <f t="shared" si="350"/>
        <v>-5.1487595900783845</v>
      </c>
      <c r="AR293" s="4">
        <f t="shared" si="351"/>
        <v>9.0605110893109639</v>
      </c>
      <c r="AS293" s="4">
        <f t="shared" si="352"/>
        <v>13.993533458397451</v>
      </c>
      <c r="AT293" s="4">
        <f t="shared" si="353"/>
        <v>0.40859956378598383</v>
      </c>
      <c r="AU293" s="4">
        <f t="shared" si="354"/>
        <v>-4.7853263395706023</v>
      </c>
      <c r="AV293" s="4">
        <f t="shared" si="355"/>
        <v>7.9126153828505323</v>
      </c>
      <c r="AW293" s="4">
        <f t="shared" si="356"/>
        <v>13.160131806545536</v>
      </c>
      <c r="AX293" s="4">
        <f t="shared" si="380"/>
        <v>2.6335150649090764</v>
      </c>
      <c r="AY293" s="4">
        <f t="shared" si="381"/>
        <v>6.414244057805945</v>
      </c>
      <c r="AZ293" s="4">
        <f t="shared" si="382"/>
        <v>2.5407184295592486</v>
      </c>
      <c r="BA293" s="4">
        <f t="shared" si="383"/>
        <v>6.4157823080761744</v>
      </c>
      <c r="BB293" s="4">
        <f t="shared" si="412"/>
        <v>2.6020385617563164</v>
      </c>
      <c r="BC293" s="4">
        <f t="shared" si="413"/>
        <v>6.9880383364119751</v>
      </c>
      <c r="BD293" s="4">
        <f t="shared" si="418"/>
        <v>13.627668857654967</v>
      </c>
      <c r="BE293" s="4">
        <f t="shared" si="419"/>
        <v>20.588346115272032</v>
      </c>
      <c r="BF293" s="4">
        <f t="shared" si="357"/>
        <v>4.6864694517870387</v>
      </c>
      <c r="BG293" s="4">
        <f t="shared" si="358"/>
        <v>5.3444254720484983</v>
      </c>
      <c r="BH293" s="4">
        <f t="shared" si="359"/>
        <v>3.2304033757649329</v>
      </c>
      <c r="BI293" s="4">
        <f t="shared" si="390"/>
        <v>7.5754205875357652</v>
      </c>
      <c r="BJ293" s="4">
        <f t="shared" si="360"/>
        <v>3.3759085301611278</v>
      </c>
      <c r="BK293" s="4">
        <f t="shared" si="361"/>
        <v>4.7616846757555775</v>
      </c>
      <c r="BL293" s="4">
        <f t="shared" si="362"/>
        <v>4.768383806108293</v>
      </c>
      <c r="BM293" s="4">
        <f t="shared" si="384"/>
        <v>4.6893787850819173</v>
      </c>
      <c r="BN293" s="4">
        <f t="shared" si="363"/>
        <v>53.445737405375006</v>
      </c>
      <c r="BO293" s="4">
        <f t="shared" si="364"/>
        <v>52.601512433995289</v>
      </c>
      <c r="BP293" s="4">
        <f t="shared" si="365"/>
        <v>29.942109491437822</v>
      </c>
      <c r="BQ293" s="4">
        <f t="shared" si="366"/>
        <v>33.606461483616222</v>
      </c>
      <c r="BR293" s="4">
        <f t="shared" si="367"/>
        <v>13.848223020623369</v>
      </c>
      <c r="BS293" s="4">
        <f t="shared" si="368"/>
        <v>9.3948569551319228</v>
      </c>
      <c r="BT293" s="4">
        <f t="shared" si="369"/>
        <v>2.7639300825637902</v>
      </c>
      <c r="BU293" s="4">
        <f t="shared" si="370"/>
        <v>4.3971691272565758</v>
      </c>
      <c r="BV293" s="4" t="s">
        <v>59</v>
      </c>
      <c r="BW293" s="4" t="s">
        <v>59</v>
      </c>
      <c r="BX293">
        <f t="shared" si="371"/>
        <v>100</v>
      </c>
      <c r="BY293">
        <f t="shared" si="372"/>
        <v>100</v>
      </c>
      <c r="BZ293" t="s">
        <v>59</v>
      </c>
      <c r="CA293" t="s">
        <v>59</v>
      </c>
    </row>
    <row r="294" spans="1:79" x14ac:dyDescent="0.35">
      <c r="A294" s="5">
        <v>43497</v>
      </c>
      <c r="B294" s="18">
        <f>+'[1]Senda Inflación Total'!F778</f>
        <v>3.01</v>
      </c>
      <c r="C294" s="4">
        <f>+'[1]Senda Inflación Total'!D778</f>
        <v>101.18</v>
      </c>
      <c r="D294" s="10">
        <f>('[4]Feb-19'!$D$489/1000)</f>
        <v>246536.56370999999</v>
      </c>
      <c r="E294" s="10">
        <f>'[4]Feb-19'!$D$490/1000</f>
        <v>11539.272940000001</v>
      </c>
      <c r="F294" s="15">
        <f>('[4]Feb-19'!$D$501/1000)</f>
        <v>137333.26629000003</v>
      </c>
      <c r="G294" s="15">
        <f>'[4]Feb-19'!$D$502/1000</f>
        <v>7369.0662999999986</v>
      </c>
      <c r="H294" s="10">
        <f>'[4]Feb-19'!$D$515/1000</f>
        <v>63559.772649999992</v>
      </c>
      <c r="I294" s="10">
        <f>'[4]Feb-19'!$D$516/1000</f>
        <v>2043.75396</v>
      </c>
      <c r="J294" s="10">
        <f>'[4]Feb-19'!$D$527/1000</f>
        <v>12637.252979999999</v>
      </c>
      <c r="K294" s="10">
        <f>'[4]Feb-19'!$D$528/1000</f>
        <v>941.35815000000002</v>
      </c>
      <c r="L294" s="71">
        <f>+H294+(Titularizaciones!C206/1000)</f>
        <v>67874.394240212016</v>
      </c>
      <c r="M294" s="71">
        <f>+I294+((Titularizaciones!C206/1000)*Titularizaciones!M206)</f>
        <v>2286.6645417454738</v>
      </c>
      <c r="N294" s="3">
        <f t="shared" si="373"/>
        <v>460066.85563000001</v>
      </c>
      <c r="O294" s="3">
        <f t="shared" si="374"/>
        <v>21893.451350000003</v>
      </c>
      <c r="P294" s="74">
        <f t="shared" si="375"/>
        <v>464381.47722021199</v>
      </c>
      <c r="Q294" s="74">
        <f t="shared" si="376"/>
        <v>22136.361931745472</v>
      </c>
      <c r="R294" s="74">
        <f t="shared" si="377"/>
        <v>451744.224240212</v>
      </c>
      <c r="S294" s="74">
        <f t="shared" si="378"/>
        <v>21195.003781745476</v>
      </c>
      <c r="T294" s="3">
        <v>15058.12854281</v>
      </c>
      <c r="U294" s="3">
        <v>5.4699695500000001</v>
      </c>
      <c r="V294" s="4">
        <f t="shared" si="396"/>
        <v>2.9356715513645639</v>
      </c>
      <c r="W294" s="4">
        <f t="shared" si="397"/>
        <v>9.7066610245875466</v>
      </c>
      <c r="X294" s="4">
        <f t="shared" si="398"/>
        <v>9.8088770266448364</v>
      </c>
      <c r="Y294" s="4">
        <f t="shared" si="399"/>
        <v>-3.6739581286240934</v>
      </c>
      <c r="Z294" s="4">
        <f t="shared" si="400"/>
        <v>12.855515779778301</v>
      </c>
      <c r="AA294" s="4">
        <f t="shared" si="401"/>
        <v>16.500327702317421</v>
      </c>
      <c r="AB294" s="4">
        <f t="shared" si="435"/>
        <v>3.4387294989710568</v>
      </c>
      <c r="AC294" s="4">
        <f t="shared" si="436"/>
        <v>-3.9559001470782675</v>
      </c>
      <c r="AD294" s="4">
        <f t="shared" si="402"/>
        <v>11.683055807831295</v>
      </c>
      <c r="AE294" s="4">
        <f t="shared" si="403"/>
        <v>16.382899805107343</v>
      </c>
      <c r="AF294" s="4">
        <f t="shared" si="404"/>
        <v>6.2245284005791177</v>
      </c>
      <c r="AG294" s="4">
        <f t="shared" si="405"/>
        <v>4.7390843648377938</v>
      </c>
      <c r="AH294" s="4">
        <f t="shared" si="406"/>
        <v>6.1291880820580502</v>
      </c>
      <c r="AI294" s="4">
        <f t="shared" si="407"/>
        <v>4.8454089480222535</v>
      </c>
      <c r="AJ294" s="4">
        <f t="shared" si="409"/>
        <v>6.2064657773485123</v>
      </c>
      <c r="AK294" s="4">
        <f t="shared" si="410"/>
        <v>5.2738771422720703</v>
      </c>
      <c r="AL294" s="4">
        <f t="shared" ref="AL294:AM294" si="438">+T294/T282*100-100</f>
        <v>16.444023285316803</v>
      </c>
      <c r="AM294" s="4">
        <f t="shared" si="438"/>
        <v>25.860021905886214</v>
      </c>
      <c r="AN294" s="4">
        <f t="shared" si="347"/>
        <v>-7.2156536875496613E-2</v>
      </c>
      <c r="AO294" s="4">
        <f t="shared" si="348"/>
        <v>6.5009814819799487</v>
      </c>
      <c r="AP294" s="4">
        <f t="shared" si="349"/>
        <v>6.6002106850255586</v>
      </c>
      <c r="AQ294" s="4">
        <f t="shared" si="350"/>
        <v>-6.4886497705311115</v>
      </c>
      <c r="AR294" s="4">
        <f t="shared" si="351"/>
        <v>9.5578252400527077</v>
      </c>
      <c r="AS294" s="4">
        <f t="shared" si="352"/>
        <v>13.096134066903616</v>
      </c>
      <c r="AT294" s="4">
        <f t="shared" si="353"/>
        <v>0.41620182406664696</v>
      </c>
      <c r="AU294" s="4">
        <f t="shared" si="354"/>
        <v>-6.7623533123757653</v>
      </c>
      <c r="AV294" s="4">
        <f t="shared" si="355"/>
        <v>8.4196250925456582</v>
      </c>
      <c r="AW294" s="4">
        <f t="shared" si="356"/>
        <v>12.982137467340408</v>
      </c>
      <c r="AX294" s="4">
        <f t="shared" si="380"/>
        <v>3.1205983890681779</v>
      </c>
      <c r="AY294" s="4">
        <f t="shared" si="381"/>
        <v>1.6785597173456779</v>
      </c>
      <c r="AZ294" s="4">
        <f t="shared" si="382"/>
        <v>3.0280439588952817</v>
      </c>
      <c r="BA294" s="4">
        <f t="shared" si="383"/>
        <v>1.7817774468714305</v>
      </c>
      <c r="BB294" s="4">
        <f t="shared" si="412"/>
        <v>3.1030635640699984</v>
      </c>
      <c r="BC294" s="4">
        <f t="shared" si="413"/>
        <v>2.197725601662043</v>
      </c>
      <c r="BD294" s="4">
        <f t="shared" si="418"/>
        <v>13.041474891094836</v>
      </c>
      <c r="BE294" s="4">
        <f t="shared" si="419"/>
        <v>22.18233366264073</v>
      </c>
      <c r="BF294" s="4">
        <f t="shared" si="357"/>
        <v>4.680552355541713</v>
      </c>
      <c r="BG294" s="4">
        <f t="shared" si="358"/>
        <v>5.3658275952157855</v>
      </c>
      <c r="BH294" s="4">
        <f t="shared" si="359"/>
        <v>3.2154834336085374</v>
      </c>
      <c r="BI294" s="4">
        <f t="shared" si="390"/>
        <v>7.4490726069171416</v>
      </c>
      <c r="BJ294" s="4">
        <f t="shared" si="360"/>
        <v>3.3689649349249664</v>
      </c>
      <c r="BK294" s="4">
        <f t="shared" si="361"/>
        <v>4.7587543162655894</v>
      </c>
      <c r="BL294" s="4">
        <f t="shared" si="362"/>
        <v>4.7668485970314229</v>
      </c>
      <c r="BM294" s="4">
        <f t="shared" si="384"/>
        <v>4.6918151122780429</v>
      </c>
      <c r="BN294" s="4">
        <f t="shared" si="363"/>
        <v>53.587116892478846</v>
      </c>
      <c r="BO294" s="4">
        <f t="shared" si="364"/>
        <v>52.706504586815626</v>
      </c>
      <c r="BP294" s="4">
        <f t="shared" si="365"/>
        <v>29.85071943553519</v>
      </c>
      <c r="BQ294" s="4">
        <f t="shared" si="366"/>
        <v>33.658769383567282</v>
      </c>
      <c r="BR294" s="4">
        <f t="shared" si="367"/>
        <v>13.81533398291937</v>
      </c>
      <c r="BS294" s="4">
        <f t="shared" si="368"/>
        <v>9.3350012628319554</v>
      </c>
      <c r="BT294" s="4">
        <f t="shared" si="369"/>
        <v>2.7468296890665971</v>
      </c>
      <c r="BU294" s="4">
        <f t="shared" si="370"/>
        <v>4.2997247667851139</v>
      </c>
      <c r="BV294" s="4" t="s">
        <v>59</v>
      </c>
      <c r="BW294" s="4" t="s">
        <v>59</v>
      </c>
      <c r="BX294">
        <f t="shared" si="371"/>
        <v>100</v>
      </c>
      <c r="BY294">
        <f t="shared" si="372"/>
        <v>100</v>
      </c>
      <c r="BZ294" t="s">
        <v>59</v>
      </c>
      <c r="CA294" t="s">
        <v>59</v>
      </c>
    </row>
    <row r="295" spans="1:79" x14ac:dyDescent="0.35">
      <c r="A295" s="5">
        <v>43525</v>
      </c>
      <c r="B295" s="18">
        <f>+'[1]Senda Inflación Total'!F779</f>
        <v>3.22</v>
      </c>
      <c r="C295" s="4">
        <f>+'[1]Senda Inflación Total'!D779</f>
        <v>101.62</v>
      </c>
      <c r="D295" s="10">
        <f>('[4]Mar-19'!$D$489/1000)</f>
        <v>248863.84151000003</v>
      </c>
      <c r="E295" s="10">
        <f>'[4]Mar-19'!$D$490/1000</f>
        <v>11941.95487</v>
      </c>
      <c r="F295" s="15">
        <f>('[4]Mar-19'!$D$501/1000)</f>
        <v>138716.98897000003</v>
      </c>
      <c r="G295" s="15">
        <f>'[4]Mar-19'!$D$502/1000</f>
        <v>7476.8803499999995</v>
      </c>
      <c r="H295" s="10">
        <f>'[4]Mar-19'!$D$515/1000</f>
        <v>64064.113610000008</v>
      </c>
      <c r="I295" s="10">
        <f>'[4]Mar-19'!$D$516/1000</f>
        <v>2052.1734299999998</v>
      </c>
      <c r="J295" s="10">
        <f>'[4]Mar-19'!$D$527/1000</f>
        <v>12655.555339999999</v>
      </c>
      <c r="K295" s="10">
        <f>'[4]Mar-19'!$D$528/1000</f>
        <v>927.33426000000009</v>
      </c>
      <c r="L295" s="71">
        <f>+H295+(Titularizaciones!C207/1000)</f>
        <v>68301.581623358972</v>
      </c>
      <c r="M295" s="71">
        <f>+I295+((Titularizaciones!C207/1000)*Titularizaciones!M207)</f>
        <v>2297.4766075637399</v>
      </c>
      <c r="N295" s="3">
        <f t="shared" si="373"/>
        <v>464300.49943000008</v>
      </c>
      <c r="O295" s="3">
        <f t="shared" si="374"/>
        <v>22398.342909999999</v>
      </c>
      <c r="P295" s="74">
        <f t="shared" si="375"/>
        <v>468537.96744335903</v>
      </c>
      <c r="Q295" s="74">
        <f t="shared" si="376"/>
        <v>22643.646087563739</v>
      </c>
      <c r="R295" s="74">
        <f t="shared" si="377"/>
        <v>455882.41210335901</v>
      </c>
      <c r="S295" s="74">
        <f t="shared" si="378"/>
        <v>21716.311827563739</v>
      </c>
      <c r="T295" s="3">
        <v>15184.43547803</v>
      </c>
      <c r="U295" s="3">
        <v>5.5603017100000001</v>
      </c>
      <c r="V295" s="4">
        <f t="shared" si="396"/>
        <v>3.1716717538447909</v>
      </c>
      <c r="W295" s="4">
        <f t="shared" si="397"/>
        <v>10.364091450841244</v>
      </c>
      <c r="X295" s="4">
        <f t="shared" si="398"/>
        <v>10.496330739226707</v>
      </c>
      <c r="Y295" s="4">
        <f t="shared" si="399"/>
        <v>-3.3390149881157356</v>
      </c>
      <c r="Z295" s="4">
        <f t="shared" si="400"/>
        <v>12.249172326464389</v>
      </c>
      <c r="AA295" s="4">
        <f t="shared" si="401"/>
        <v>17.026530854522463</v>
      </c>
      <c r="AB295" s="4">
        <f t="shared" si="435"/>
        <v>3.6583908131292588</v>
      </c>
      <c r="AC295" s="4">
        <f t="shared" si="436"/>
        <v>-3.3753646603841787</v>
      </c>
      <c r="AD295" s="4">
        <f t="shared" si="402"/>
        <v>10.604856630248278</v>
      </c>
      <c r="AE295" s="4">
        <f t="shared" si="403"/>
        <v>16.69254259627823</v>
      </c>
      <c r="AF295" s="4">
        <f t="shared" si="404"/>
        <v>6.4823227561819294</v>
      </c>
      <c r="AG295" s="4">
        <f t="shared" si="405"/>
        <v>5.3098500576945042</v>
      </c>
      <c r="AH295" s="4">
        <f t="shared" si="406"/>
        <v>6.3131562981391767</v>
      </c>
      <c r="AI295" s="4">
        <f t="shared" si="407"/>
        <v>5.3966226512404063</v>
      </c>
      <c r="AJ295" s="4">
        <f t="shared" si="409"/>
        <v>6.3887953299391853</v>
      </c>
      <c r="AK295" s="4">
        <f t="shared" si="410"/>
        <v>5.8068021512858792</v>
      </c>
      <c r="AL295" s="4">
        <f t="shared" ref="AL295:AM295" si="439">+T295/T283*100-100</f>
        <v>15.798504840819746</v>
      </c>
      <c r="AM295" s="4">
        <f t="shared" si="439"/>
        <v>25.429267623777818</v>
      </c>
      <c r="AN295" s="4">
        <f t="shared" si="347"/>
        <v>-4.6820622122851319E-2</v>
      </c>
      <c r="AO295" s="4">
        <f t="shared" si="348"/>
        <v>6.9212279120725242</v>
      </c>
      <c r="AP295" s="4">
        <f t="shared" si="349"/>
        <v>7.0493419291094028</v>
      </c>
      <c r="AQ295" s="4">
        <f t="shared" si="350"/>
        <v>-6.3544032049174035</v>
      </c>
      <c r="AR295" s="4">
        <f t="shared" si="351"/>
        <v>8.7475027382914163</v>
      </c>
      <c r="AS295" s="4">
        <f t="shared" si="352"/>
        <v>13.37582915570863</v>
      </c>
      <c r="AT295" s="4">
        <f t="shared" si="353"/>
        <v>0.42471499043719518</v>
      </c>
      <c r="AU295" s="4">
        <f t="shared" si="354"/>
        <v>-6.3896189308120341</v>
      </c>
      <c r="AV295" s="4">
        <f t="shared" si="355"/>
        <v>7.1544823001824085</v>
      </c>
      <c r="AW295" s="4">
        <f t="shared" si="356"/>
        <v>13.052259829759976</v>
      </c>
      <c r="AX295" s="4">
        <f t="shared" si="380"/>
        <v>3.1605529511547417</v>
      </c>
      <c r="AY295" s="4">
        <f t="shared" si="381"/>
        <v>2.0246561302988795</v>
      </c>
      <c r="AZ295" s="4">
        <f t="shared" si="382"/>
        <v>2.9966637261569247</v>
      </c>
      <c r="BA295" s="4">
        <f t="shared" si="383"/>
        <v>2.1087218089909072</v>
      </c>
      <c r="BB295" s="4">
        <f t="shared" si="412"/>
        <v>3.0699431601813387</v>
      </c>
      <c r="BC295" s="4">
        <f t="shared" si="413"/>
        <v>2.5061055524955265</v>
      </c>
      <c r="BD295" s="4">
        <f t="shared" si="418"/>
        <v>12.186112033346006</v>
      </c>
      <c r="BE295" s="4">
        <f t="shared" si="419"/>
        <v>21.516438310189699</v>
      </c>
      <c r="BF295" s="4">
        <f t="shared" si="357"/>
        <v>4.7985897820837664</v>
      </c>
      <c r="BG295" s="4">
        <f t="shared" si="358"/>
        <v>5.3900249749632358</v>
      </c>
      <c r="BH295" s="4">
        <f t="shared" si="359"/>
        <v>3.2033119860096972</v>
      </c>
      <c r="BI295" s="4">
        <f t="shared" si="390"/>
        <v>7.3274876928474644</v>
      </c>
      <c r="BJ295" s="4">
        <f t="shared" si="360"/>
        <v>3.3637238742623912</v>
      </c>
      <c r="BK295" s="4">
        <f t="shared" si="361"/>
        <v>4.8241048496603804</v>
      </c>
      <c r="BL295" s="4">
        <f t="shared" si="362"/>
        <v>4.8328305625095584</v>
      </c>
      <c r="BM295" s="4">
        <f t="shared" si="384"/>
        <v>4.7635774601105147</v>
      </c>
      <c r="BN295" s="4">
        <f t="shared" si="363"/>
        <v>53.599735907137401</v>
      </c>
      <c r="BO295" s="4">
        <f t="shared" si="364"/>
        <v>53.316242714850013</v>
      </c>
      <c r="BP295" s="4">
        <f t="shared" si="365"/>
        <v>29.876553899962708</v>
      </c>
      <c r="BQ295" s="4">
        <f t="shared" si="366"/>
        <v>33.381399597475848</v>
      </c>
      <c r="BR295" s="4">
        <f t="shared" si="367"/>
        <v>13.7979850740304</v>
      </c>
      <c r="BS295" s="4">
        <f t="shared" si="368"/>
        <v>9.162166318490387</v>
      </c>
      <c r="BT295" s="4">
        <f t="shared" si="369"/>
        <v>2.7257251188694887</v>
      </c>
      <c r="BU295" s="4">
        <f t="shared" si="370"/>
        <v>4.1401913691837491</v>
      </c>
      <c r="BV295" s="4" t="s">
        <v>59</v>
      </c>
      <c r="BW295" s="4" t="s">
        <v>59</v>
      </c>
      <c r="BX295">
        <f t="shared" si="371"/>
        <v>100</v>
      </c>
      <c r="BY295">
        <f t="shared" si="372"/>
        <v>100</v>
      </c>
      <c r="BZ295" t="s">
        <v>59</v>
      </c>
      <c r="CA295" t="s">
        <v>59</v>
      </c>
    </row>
    <row r="296" spans="1:79" x14ac:dyDescent="0.35">
      <c r="A296" s="5">
        <v>43556</v>
      </c>
      <c r="B296" s="18">
        <f>+'[1]Senda Inflación Total'!F780</f>
        <v>3.25</v>
      </c>
      <c r="C296" s="4">
        <f>+'[1]Senda Inflación Total'!D780</f>
        <v>102.12</v>
      </c>
      <c r="D296" s="10">
        <f>('[4]Abr-19'!$D$489/1000)</f>
        <v>250741.56358000002</v>
      </c>
      <c r="E296" s="10">
        <f>'[4]Abr-19'!$D$490/1000</f>
        <v>12374.5666</v>
      </c>
      <c r="F296" s="15">
        <f>('[4]Abr-19'!$D$501/1000)</f>
        <v>140275.00233999998</v>
      </c>
      <c r="G296" s="15">
        <f>'[4]Abr-19'!$D$502/1000</f>
        <v>7619.6690200000012</v>
      </c>
      <c r="H296" s="10">
        <f>'[4]Abr-19'!$D$515/1000</f>
        <v>64221.514230000001</v>
      </c>
      <c r="I296" s="10">
        <f>'[4]Abr-19'!$D$516/1000</f>
        <v>2066.4846600000001</v>
      </c>
      <c r="J296" s="10">
        <f>'[4]Abr-19'!$D$527/1000</f>
        <v>12673.27046</v>
      </c>
      <c r="K296" s="10">
        <f>'[4]Abr-19'!$D$528/1000</f>
        <v>952.15776000000017</v>
      </c>
      <c r="L296" s="71">
        <f>+H296+(Titularizaciones!C208/1000)</f>
        <v>68727.401030456444</v>
      </c>
      <c r="M296" s="71">
        <f>+I296+((Titularizaciones!C208/1000)*Titularizaciones!M208)</f>
        <v>2307.3050043645198</v>
      </c>
      <c r="N296" s="3">
        <f t="shared" si="373"/>
        <v>467911.35060999996</v>
      </c>
      <c r="O296" s="3">
        <f t="shared" si="374"/>
        <v>23012.878040000003</v>
      </c>
      <c r="P296" s="74">
        <f t="shared" si="375"/>
        <v>472417.23741045641</v>
      </c>
      <c r="Q296" s="74">
        <f t="shared" si="376"/>
        <v>23253.698384364521</v>
      </c>
      <c r="R296" s="74">
        <f t="shared" si="377"/>
        <v>459743.96695045638</v>
      </c>
      <c r="S296" s="74">
        <f t="shared" si="378"/>
        <v>22301.540624364519</v>
      </c>
      <c r="T296" s="3">
        <v>15317.00213332</v>
      </c>
      <c r="U296" s="3">
        <v>5.6899797300000001</v>
      </c>
      <c r="V296" s="4">
        <f t="shared" si="396"/>
        <v>3.831479702352425</v>
      </c>
      <c r="W296" s="4">
        <f t="shared" si="397"/>
        <v>11.323438507404134</v>
      </c>
      <c r="X296" s="4">
        <f t="shared" si="398"/>
        <v>10.802635303451552</v>
      </c>
      <c r="Y296" s="4">
        <f t="shared" si="399"/>
        <v>-2.1731319826341746</v>
      </c>
      <c r="Z296" s="4">
        <f t="shared" si="400"/>
        <v>11.319691435012274</v>
      </c>
      <c r="AA296" s="4">
        <f t="shared" si="401"/>
        <v>15.374099512147382</v>
      </c>
      <c r="AB296" s="4">
        <f t="shared" si="435"/>
        <v>3.3346402512260056</v>
      </c>
      <c r="AC296" s="4">
        <f t="shared" si="436"/>
        <v>0.28582094963891791</v>
      </c>
      <c r="AD296" s="4">
        <f t="shared" si="402"/>
        <v>10.353064362821925</v>
      </c>
      <c r="AE296" s="4">
        <f t="shared" si="403"/>
        <v>14.928309086723118</v>
      </c>
      <c r="AF296" s="4">
        <f t="shared" si="404"/>
        <v>6.8185146985649823</v>
      </c>
      <c r="AG296" s="4">
        <f t="shared" si="405"/>
        <v>6.3178268237550128</v>
      </c>
      <c r="AH296" s="4">
        <f t="shared" si="406"/>
        <v>6.7291684682552386</v>
      </c>
      <c r="AI296" s="4">
        <f t="shared" si="407"/>
        <v>6.3665690764861864</v>
      </c>
      <c r="AJ296" s="4">
        <f t="shared" si="409"/>
        <v>6.8259032662975727</v>
      </c>
      <c r="AK296" s="4">
        <f t="shared" si="410"/>
        <v>6.6426411126282261</v>
      </c>
      <c r="AL296" s="4">
        <f t="shared" ref="AL296:AM296" si="440">+T296/T284*100-100</f>
        <v>15.384452177771863</v>
      </c>
      <c r="AM296" s="4">
        <f t="shared" si="440"/>
        <v>26.110997630509971</v>
      </c>
      <c r="AN296" s="4">
        <f t="shared" si="347"/>
        <v>0.56317646716941283</v>
      </c>
      <c r="AO296" s="4">
        <f t="shared" si="348"/>
        <v>7.8193109030548555</v>
      </c>
      <c r="AP296" s="4">
        <f t="shared" si="349"/>
        <v>7.3149010202920692</v>
      </c>
      <c r="AQ296" s="4">
        <f t="shared" si="350"/>
        <v>-5.2524280703478752</v>
      </c>
      <c r="AR296" s="4">
        <f t="shared" si="351"/>
        <v>7.8156817772515979</v>
      </c>
      <c r="AS296" s="4">
        <f t="shared" si="352"/>
        <v>11.742469261159698</v>
      </c>
      <c r="AT296" s="4">
        <f t="shared" si="353"/>
        <v>8.1976030243112064E-2</v>
      </c>
      <c r="AU296" s="4">
        <f t="shared" si="354"/>
        <v>-2.8708755935700481</v>
      </c>
      <c r="AV296" s="4">
        <f t="shared" si="355"/>
        <v>6.8794812230720908</v>
      </c>
      <c r="AW296" s="4">
        <f t="shared" si="356"/>
        <v>11.310710979877101</v>
      </c>
      <c r="AX296" s="4">
        <f t="shared" si="380"/>
        <v>3.4561885700387336</v>
      </c>
      <c r="AY296" s="4">
        <f t="shared" si="381"/>
        <v>2.9712608462518375</v>
      </c>
      <c r="AZ296" s="4">
        <f t="shared" si="382"/>
        <v>3.3696546908040972</v>
      </c>
      <c r="BA296" s="4">
        <f t="shared" si="383"/>
        <v>3.018468839211792</v>
      </c>
      <c r="BB296" s="4">
        <f t="shared" si="412"/>
        <v>3.4633445678426966</v>
      </c>
      <c r="BC296" s="4">
        <f t="shared" si="413"/>
        <v>3.2858509565406564</v>
      </c>
      <c r="BD296" s="4">
        <f t="shared" si="418"/>
        <v>11.752496055953387</v>
      </c>
      <c r="BE296" s="4">
        <f t="shared" si="419"/>
        <v>22.141402063447927</v>
      </c>
      <c r="BF296" s="4">
        <f t="shared" si="357"/>
        <v>4.9351876184068892</v>
      </c>
      <c r="BG296" s="4">
        <f t="shared" si="358"/>
        <v>5.4319507345516698</v>
      </c>
      <c r="BH296" s="4">
        <f t="shared" si="359"/>
        <v>3.2177451509461239</v>
      </c>
      <c r="BI296" s="4">
        <f t="shared" si="390"/>
        <v>7.5131179674989763</v>
      </c>
      <c r="BJ296" s="4">
        <f t="shared" si="360"/>
        <v>3.357183553823083</v>
      </c>
      <c r="BK296" s="4">
        <f t="shared" si="361"/>
        <v>4.9182132491547605</v>
      </c>
      <c r="BL296" s="4">
        <f t="shared" si="362"/>
        <v>4.922279828701658</v>
      </c>
      <c r="BM296" s="4">
        <f t="shared" si="384"/>
        <v>4.8508609633952657</v>
      </c>
      <c r="BN296" s="4">
        <f t="shared" si="363"/>
        <v>53.587407797036093</v>
      </c>
      <c r="BO296" s="4">
        <f t="shared" si="364"/>
        <v>53.772355541497483</v>
      </c>
      <c r="BP296" s="4">
        <f t="shared" si="365"/>
        <v>29.978969767911867</v>
      </c>
      <c r="BQ296" s="4">
        <f t="shared" si="366"/>
        <v>33.110456704962402</v>
      </c>
      <c r="BR296" s="4">
        <f t="shared" si="367"/>
        <v>13.725145617065415</v>
      </c>
      <c r="BS296" s="4">
        <f t="shared" si="368"/>
        <v>8.9796880529594105</v>
      </c>
      <c r="BT296" s="4">
        <f t="shared" si="369"/>
        <v>2.7084768179866319</v>
      </c>
      <c r="BU296" s="4">
        <f t="shared" si="370"/>
        <v>4.1374997005806931</v>
      </c>
      <c r="BV296" s="4" t="s">
        <v>59</v>
      </c>
      <c r="BW296" s="4" t="s">
        <v>59</v>
      </c>
      <c r="BX296">
        <f t="shared" si="371"/>
        <v>100</v>
      </c>
      <c r="BY296">
        <f t="shared" si="372"/>
        <v>100</v>
      </c>
      <c r="BZ296" t="s">
        <v>59</v>
      </c>
      <c r="CA296" t="s">
        <v>59</v>
      </c>
    </row>
    <row r="297" spans="1:79" x14ac:dyDescent="0.35">
      <c r="A297" s="5">
        <v>43586</v>
      </c>
      <c r="B297" s="18">
        <f>+'[1]Senda Inflación Total'!F781</f>
        <v>3.31</v>
      </c>
      <c r="C297" s="4">
        <f>+'[1]Senda Inflación Total'!D781</f>
        <v>102.44</v>
      </c>
      <c r="D297" s="10">
        <f>('[4]May-19'!$D$489/1000)</f>
        <v>252789.70369999995</v>
      </c>
      <c r="E297" s="10">
        <f>'[4]May-19'!$D$490/1000</f>
        <v>12219.793600000001</v>
      </c>
      <c r="F297" s="15">
        <f>('[4]May-19'!$D$501/1000)</f>
        <v>142258.79849000002</v>
      </c>
      <c r="G297" s="15">
        <f>'[4]May-19'!$D$502/1000</f>
        <v>7552.7387299999991</v>
      </c>
      <c r="H297" s="10">
        <f>'[4]May-19'!$D$515/1000</f>
        <v>64565.007520000006</v>
      </c>
      <c r="I297" s="10">
        <f>'[4]May-19'!$D$516/1000</f>
        <v>2086.9422399999999</v>
      </c>
      <c r="J297" s="10">
        <f>'[4]May-19'!$D$527/1000</f>
        <v>12698.300719999997</v>
      </c>
      <c r="K297" s="10">
        <f>'[4]May-19'!$D$528/1000</f>
        <v>905.16965000000016</v>
      </c>
      <c r="L297" s="71">
        <f>+H297+(Titularizaciones!C209/1000)</f>
        <v>69375.512379293315</v>
      </c>
      <c r="M297" s="71">
        <f>+I297+((Titularizaciones!C209/1000)*Titularizaciones!M209)</f>
        <v>2331.5712006200924</v>
      </c>
      <c r="N297" s="3">
        <f t="shared" si="373"/>
        <v>472311.81042999995</v>
      </c>
      <c r="O297" s="3">
        <f t="shared" si="374"/>
        <v>22764.644220000002</v>
      </c>
      <c r="P297" s="74">
        <f t="shared" si="375"/>
        <v>477122.3152892933</v>
      </c>
      <c r="Q297" s="74">
        <f t="shared" si="376"/>
        <v>23009.273180620094</v>
      </c>
      <c r="R297" s="74">
        <f t="shared" si="377"/>
        <v>464424.0145692933</v>
      </c>
      <c r="S297" s="74">
        <f t="shared" si="378"/>
        <v>22104.103530620094</v>
      </c>
      <c r="T297" s="3">
        <v>15496.404892</v>
      </c>
      <c r="U297" s="3">
        <v>5.8266914500000002</v>
      </c>
      <c r="V297" s="4">
        <f t="shared" si="396"/>
        <v>4.2454670671635739</v>
      </c>
      <c r="W297" s="4">
        <f t="shared" si="397"/>
        <v>7.1226846388442482</v>
      </c>
      <c r="X297" s="4">
        <f t="shared" si="398"/>
        <v>11.406107158439866</v>
      </c>
      <c r="Y297" s="4">
        <f t="shared" si="399"/>
        <v>-1.0913685886647926</v>
      </c>
      <c r="Z297" s="4">
        <f t="shared" si="400"/>
        <v>10.629107916473075</v>
      </c>
      <c r="AA297" s="4">
        <f t="shared" si="401"/>
        <v>15.575490495023473</v>
      </c>
      <c r="AB297" s="4">
        <f t="shared" si="435"/>
        <v>3.0518220431967649</v>
      </c>
      <c r="AC297" s="4">
        <f t="shared" si="436"/>
        <v>-3.9686559394120735</v>
      </c>
      <c r="AD297" s="4">
        <f t="shared" si="402"/>
        <v>10.271214322364258</v>
      </c>
      <c r="AE297" s="4">
        <f t="shared" si="403"/>
        <v>15.205569650068654</v>
      </c>
      <c r="AF297" s="4">
        <f t="shared" si="404"/>
        <v>7.1311577426487816</v>
      </c>
      <c r="AG297" s="4">
        <f t="shared" si="405"/>
        <v>4.4650421073731792</v>
      </c>
      <c r="AH297" s="4">
        <f t="shared" si="406"/>
        <v>7.1163534035541005</v>
      </c>
      <c r="AI297" s="4">
        <f t="shared" si="407"/>
        <v>4.5411431190162546</v>
      </c>
      <c r="AJ297" s="4">
        <f t="shared" si="409"/>
        <v>7.2319939472886148</v>
      </c>
      <c r="AK297" s="4">
        <f t="shared" si="410"/>
        <v>4.9218839520084572</v>
      </c>
      <c r="AL297" s="4">
        <f t="shared" ref="AL297:AM297" si="441">+T297/T285*100-100</f>
        <v>15.109920938333318</v>
      </c>
      <c r="AM297" s="4">
        <f t="shared" si="441"/>
        <v>27.000178090836656</v>
      </c>
      <c r="AN297" s="4">
        <f t="shared" si="347"/>
        <v>0.90549517681112945</v>
      </c>
      <c r="AO297" s="4">
        <f t="shared" si="348"/>
        <v>3.6905281568524515</v>
      </c>
      <c r="AP297" s="4">
        <f t="shared" si="349"/>
        <v>7.836711991520545</v>
      </c>
      <c r="AQ297" s="4">
        <f t="shared" si="350"/>
        <v>-4.2603509715078616</v>
      </c>
      <c r="AR297" s="4">
        <f t="shared" si="351"/>
        <v>7.0846074111635744</v>
      </c>
      <c r="AS297" s="4">
        <f t="shared" si="352"/>
        <v>11.872510400758387</v>
      </c>
      <c r="AT297" s="4">
        <f t="shared" si="353"/>
        <v>-0.24990606601804188</v>
      </c>
      <c r="AU297" s="4">
        <f t="shared" si="354"/>
        <v>-7.0454514949298783</v>
      </c>
      <c r="AV297" s="4">
        <f t="shared" si="355"/>
        <v>6.7381805462823223</v>
      </c>
      <c r="AW297" s="4">
        <f t="shared" si="356"/>
        <v>11.514441632047863</v>
      </c>
      <c r="AX297" s="4">
        <f t="shared" si="380"/>
        <v>3.698729786708725</v>
      </c>
      <c r="AY297" s="4">
        <f t="shared" si="381"/>
        <v>1.1180351441033594</v>
      </c>
      <c r="AZ297" s="4">
        <f t="shared" si="382"/>
        <v>3.684399771129705</v>
      </c>
      <c r="BA297" s="4">
        <f t="shared" si="383"/>
        <v>1.1916979179327001</v>
      </c>
      <c r="BB297" s="4">
        <f t="shared" si="412"/>
        <v>3.7963352504971652</v>
      </c>
      <c r="BC297" s="4">
        <f t="shared" si="413"/>
        <v>1.5602400077518723</v>
      </c>
      <c r="BD297" s="4">
        <f t="shared" si="418"/>
        <v>11.421857456522446</v>
      </c>
      <c r="BE297" s="4">
        <f t="shared" si="419"/>
        <v>22.931156800732438</v>
      </c>
      <c r="BF297" s="4">
        <f t="shared" si="357"/>
        <v>4.8339759971007092</v>
      </c>
      <c r="BG297" s="4">
        <f t="shared" si="358"/>
        <v>5.3091540278479954</v>
      </c>
      <c r="BH297" s="4">
        <f t="shared" si="359"/>
        <v>3.232311619190221</v>
      </c>
      <c r="BI297" s="4">
        <f t="shared" si="390"/>
        <v>7.1282738530073209</v>
      </c>
      <c r="BJ297" s="4">
        <f t="shared" si="360"/>
        <v>3.3607985305720094</v>
      </c>
      <c r="BK297" s="4">
        <f t="shared" si="361"/>
        <v>4.8198337871912873</v>
      </c>
      <c r="BL297" s="4">
        <f t="shared" si="362"/>
        <v>4.8225103801042914</v>
      </c>
      <c r="BM297" s="4">
        <f t="shared" si="384"/>
        <v>4.7594660993401545</v>
      </c>
      <c r="BN297" s="4">
        <f t="shared" si="363"/>
        <v>53.521783304520021</v>
      </c>
      <c r="BO297" s="4">
        <f t="shared" si="364"/>
        <v>53.678825295517839</v>
      </c>
      <c r="BP297" s="4">
        <f t="shared" si="365"/>
        <v>30.119678430333007</v>
      </c>
      <c r="BQ297" s="4">
        <f t="shared" si="366"/>
        <v>33.177495141191358</v>
      </c>
      <c r="BR297" s="4">
        <f t="shared" si="367"/>
        <v>13.669996407927854</v>
      </c>
      <c r="BS297" s="4">
        <f t="shared" si="368"/>
        <v>9.1674713640659728</v>
      </c>
      <c r="BT297" s="4">
        <f t="shared" si="369"/>
        <v>2.6885418572191258</v>
      </c>
      <c r="BU297" s="4">
        <f t="shared" si="370"/>
        <v>3.9762081992248248</v>
      </c>
      <c r="BV297" s="4" t="s">
        <v>59</v>
      </c>
      <c r="BW297" s="4" t="s">
        <v>59</v>
      </c>
      <c r="BX297">
        <f t="shared" si="371"/>
        <v>100</v>
      </c>
      <c r="BY297">
        <f t="shared" si="372"/>
        <v>100</v>
      </c>
      <c r="BZ297" t="s">
        <v>59</v>
      </c>
      <c r="CA297" t="s">
        <v>59</v>
      </c>
    </row>
    <row r="298" spans="1:79" x14ac:dyDescent="0.35">
      <c r="A298" s="5">
        <v>43617</v>
      </c>
      <c r="B298" s="18">
        <f>+'[1]Senda Inflación Total'!F782</f>
        <v>3.42</v>
      </c>
      <c r="C298" s="4">
        <f>+'[1]Senda Inflación Total'!D782</f>
        <v>102.71</v>
      </c>
      <c r="D298" s="10">
        <f>('[4]Jun-19'!$D$489/1000)</f>
        <v>252514.29564999996</v>
      </c>
      <c r="E298" s="10">
        <f>'[4]Jun-19'!$D$490/1000</f>
        <v>11577.010950000002</v>
      </c>
      <c r="F298" s="15">
        <f>('[4]Jun-19'!$D$501/1000)</f>
        <v>143636.75654999996</v>
      </c>
      <c r="G298" s="15">
        <f>'[4]Jun-19'!$D$502/1000</f>
        <v>7599.1625700000013</v>
      </c>
      <c r="H298" s="10">
        <f>'[4]Jun-19'!$D$515/1000</f>
        <v>65125.972690000002</v>
      </c>
      <c r="I298" s="10">
        <f>'[4]Jun-19'!$D$516/1000</f>
        <v>2116.7312499999994</v>
      </c>
      <c r="J298" s="10">
        <f>'[4]Jun-19'!$D$527/1000</f>
        <v>12696.23466</v>
      </c>
      <c r="K298" s="10">
        <f>'[4]Jun-19'!$D$528/1000</f>
        <v>923.95215000000007</v>
      </c>
      <c r="L298" s="71">
        <f>+H298+(Titularizaciones!C210/1000)</f>
        <v>69857.700968628589</v>
      </c>
      <c r="M298" s="71">
        <f>+I298+((Titularizaciones!C210/1000)*Titularizaciones!M210)</f>
        <v>2368.0993929277183</v>
      </c>
      <c r="N298" s="3">
        <f t="shared" si="373"/>
        <v>473973.25954999996</v>
      </c>
      <c r="O298" s="3">
        <f t="shared" si="374"/>
        <v>22216.856920000006</v>
      </c>
      <c r="P298" s="74">
        <f t="shared" si="375"/>
        <v>478704.98782862851</v>
      </c>
      <c r="Q298" s="74">
        <f t="shared" si="376"/>
        <v>22468.225062927719</v>
      </c>
      <c r="R298" s="74">
        <f t="shared" si="377"/>
        <v>466008.75316862849</v>
      </c>
      <c r="S298" s="74">
        <f t="shared" si="378"/>
        <v>21544.272912927721</v>
      </c>
      <c r="T298" s="3">
        <v>15473.478791</v>
      </c>
      <c r="U298" s="3">
        <v>5.9373490000000002</v>
      </c>
      <c r="V298" s="4">
        <f t="shared" si="396"/>
        <v>3.8663338615817082</v>
      </c>
      <c r="W298" s="4">
        <f t="shared" si="397"/>
        <v>0.52646328509111129</v>
      </c>
      <c r="X298" s="4">
        <f t="shared" si="398"/>
        <v>11.843062903305565</v>
      </c>
      <c r="Y298" s="4">
        <f t="shared" si="399"/>
        <v>-0.34632131935077837</v>
      </c>
      <c r="Z298" s="4">
        <f t="shared" si="400"/>
        <v>10.349059150075377</v>
      </c>
      <c r="AA298" s="4">
        <f t="shared" si="401"/>
        <v>15.621828633249081</v>
      </c>
      <c r="AB298" s="4">
        <f t="shared" si="435"/>
        <v>2.8716807071653676</v>
      </c>
      <c r="AC298" s="4">
        <f t="shared" si="436"/>
        <v>-3.3465672404216491</v>
      </c>
      <c r="AD298" s="4">
        <f t="shared" si="402"/>
        <v>10.058103889980103</v>
      </c>
      <c r="AE298" s="4">
        <f t="shared" si="403"/>
        <v>14.917064176907076</v>
      </c>
      <c r="AF298" s="4">
        <f t="shared" si="404"/>
        <v>7.0154536014280779</v>
      </c>
      <c r="AG298" s="4">
        <f t="shared" si="405"/>
        <v>1.3143719374698861</v>
      </c>
      <c r="AH298" s="4">
        <f t="shared" si="406"/>
        <v>7.0073713557041941</v>
      </c>
      <c r="AI298" s="4">
        <f t="shared" si="407"/>
        <v>1.397315929577374</v>
      </c>
      <c r="AJ298" s="4">
        <f t="shared" si="409"/>
        <v>7.1247050422616098</v>
      </c>
      <c r="AK298" s="4">
        <f t="shared" si="410"/>
        <v>1.6111987563342893</v>
      </c>
      <c r="AL298" s="4">
        <f t="shared" ref="AL298:AM298" si="442">+T298/T286*100-100</f>
        <v>13.267942766509648</v>
      </c>
      <c r="AM298" s="4">
        <f t="shared" si="442"/>
        <v>26.159303605371463</v>
      </c>
      <c r="AN298" s="4">
        <f t="shared" si="347"/>
        <v>0.43157402976379444</v>
      </c>
      <c r="AO298" s="4">
        <f t="shared" si="348"/>
        <v>-2.7978502368099782</v>
      </c>
      <c r="AP298" s="4">
        <f t="shared" si="349"/>
        <v>8.1445203087464364</v>
      </c>
      <c r="AQ298" s="4">
        <f t="shared" si="350"/>
        <v>-3.6417726932418901</v>
      </c>
      <c r="AR298" s="4">
        <f t="shared" si="351"/>
        <v>6.6999218237046705</v>
      </c>
      <c r="AS298" s="4">
        <f t="shared" si="352"/>
        <v>11.79832588788345</v>
      </c>
      <c r="AT298" s="4">
        <f t="shared" si="353"/>
        <v>-0.5301869008263651</v>
      </c>
      <c r="AU298" s="4">
        <f t="shared" si="354"/>
        <v>-6.5428033653274582</v>
      </c>
      <c r="AV298" s="4">
        <f t="shared" si="355"/>
        <v>6.4185881744150919</v>
      </c>
      <c r="AW298" s="4">
        <f t="shared" si="356"/>
        <v>11.116867314742862</v>
      </c>
      <c r="AX298" s="4">
        <f t="shared" si="380"/>
        <v>3.4765554065249233</v>
      </c>
      <c r="AY298" s="4">
        <f t="shared" si="381"/>
        <v>-2.0359969662832214</v>
      </c>
      <c r="AZ298" s="4">
        <f t="shared" si="382"/>
        <v>3.4687404328990397</v>
      </c>
      <c r="BA298" s="4">
        <f t="shared" si="383"/>
        <v>-1.9557958522748322</v>
      </c>
      <c r="BB298" s="4">
        <f t="shared" si="412"/>
        <v>3.5821940072148664</v>
      </c>
      <c r="BC298" s="4">
        <f t="shared" si="413"/>
        <v>-1.7489859250297002</v>
      </c>
      <c r="BD298" s="4">
        <f t="shared" si="418"/>
        <v>9.5222807643682472</v>
      </c>
      <c r="BE298" s="4">
        <f t="shared" si="419"/>
        <v>21.9873366905545</v>
      </c>
      <c r="BF298" s="4">
        <f t="shared" si="357"/>
        <v>4.5846952625788902</v>
      </c>
      <c r="BG298" s="4">
        <f t="shared" si="358"/>
        <v>5.2905417474772429</v>
      </c>
      <c r="BH298" s="4">
        <f t="shared" si="359"/>
        <v>3.250210572785841</v>
      </c>
      <c r="BI298" s="4">
        <f t="shared" si="390"/>
        <v>7.2773713998131164</v>
      </c>
      <c r="BJ298" s="4">
        <f t="shared" si="360"/>
        <v>3.3898902484511688</v>
      </c>
      <c r="BK298" s="4">
        <f t="shared" si="361"/>
        <v>4.6873650511619891</v>
      </c>
      <c r="BL298" s="4">
        <f t="shared" si="362"/>
        <v>4.6935431286901723</v>
      </c>
      <c r="BM298" s="4">
        <f t="shared" si="384"/>
        <v>4.6231476912047995</v>
      </c>
      <c r="BN298" s="4">
        <f t="shared" si="363"/>
        <v>53.276063693918573</v>
      </c>
      <c r="BO298" s="4">
        <f t="shared" si="364"/>
        <v>52.109130430498354</v>
      </c>
      <c r="BP298" s="4">
        <f t="shared" si="365"/>
        <v>30.304822826159366</v>
      </c>
      <c r="BQ298" s="4">
        <f t="shared" si="366"/>
        <v>34.204489849142888</v>
      </c>
      <c r="BR298" s="4">
        <f t="shared" si="367"/>
        <v>13.740431844579575</v>
      </c>
      <c r="BS298" s="4">
        <f t="shared" si="368"/>
        <v>9.5275909532211127</v>
      </c>
      <c r="BT298" s="4">
        <f t="shared" si="369"/>
        <v>2.6786816353424809</v>
      </c>
      <c r="BU298" s="4">
        <f t="shared" si="370"/>
        <v>4.1587887671376329</v>
      </c>
      <c r="BV298" s="4" t="s">
        <v>59</v>
      </c>
      <c r="BW298" s="4" t="s">
        <v>59</v>
      </c>
      <c r="BX298">
        <f t="shared" si="371"/>
        <v>100</v>
      </c>
      <c r="BY298">
        <f t="shared" si="372"/>
        <v>100</v>
      </c>
      <c r="BZ298" t="s">
        <v>59</v>
      </c>
      <c r="CA298" t="s">
        <v>59</v>
      </c>
    </row>
    <row r="299" spans="1:79" x14ac:dyDescent="0.35">
      <c r="A299" s="5">
        <v>43647</v>
      </c>
      <c r="B299" s="18">
        <f>+'[1]Senda Inflación Total'!F783</f>
        <v>3.79</v>
      </c>
      <c r="C299" s="4">
        <f>+'[1]Senda Inflación Total'!D783</f>
        <v>102.94</v>
      </c>
      <c r="D299" s="10">
        <f>('[4]Jul-19'!$D$489/1000)</f>
        <v>252392.52247000003</v>
      </c>
      <c r="E299" s="10">
        <f>'[4]Jul-19'!$D$490/1000</f>
        <v>11840.56626</v>
      </c>
      <c r="F299" s="15">
        <f>('[4]Jul-19'!$D$501/1000)</f>
        <v>145642.93544000003</v>
      </c>
      <c r="G299" s="15">
        <f>'[4]Jul-19'!$D$502/1000</f>
        <v>7437.9479899999997</v>
      </c>
      <c r="H299" s="10">
        <f>'[4]Jul-19'!$D$515/1000</f>
        <v>65806.798719999992</v>
      </c>
      <c r="I299" s="10">
        <f>'[4]Jul-19'!$D$516/1000</f>
        <v>2147.3968</v>
      </c>
      <c r="J299" s="10">
        <f>'[4]Jul-19'!$D$527/1000</f>
        <v>12779.130339999998</v>
      </c>
      <c r="K299" s="10">
        <f>'[4]Jul-19'!$D$528/1000</f>
        <v>945.13725999999997</v>
      </c>
      <c r="L299" s="71">
        <f>+H299+(Titularizaciones!C211/1000)</f>
        <v>70442.580667099435</v>
      </c>
      <c r="M299" s="71">
        <f>+I299+((Titularizaciones!C211/1000)*Titularizaciones!M211)</f>
        <v>2397.9162680243599</v>
      </c>
      <c r="N299" s="3">
        <f t="shared" si="373"/>
        <v>476621.38697000005</v>
      </c>
      <c r="O299" s="3">
        <f t="shared" si="374"/>
        <v>22371.048309999998</v>
      </c>
      <c r="P299" s="74">
        <f t="shared" si="375"/>
        <v>481257.16891709948</v>
      </c>
      <c r="Q299" s="74">
        <f t="shared" si="376"/>
        <v>22621.567778024357</v>
      </c>
      <c r="R299" s="74">
        <f t="shared" si="377"/>
        <v>468478.03857709951</v>
      </c>
      <c r="S299" s="74">
        <f t="shared" si="378"/>
        <v>21676.430518024361</v>
      </c>
      <c r="T299" s="3">
        <v>15823.776336999999</v>
      </c>
      <c r="U299" s="3">
        <v>6.066929</v>
      </c>
      <c r="V299" s="4">
        <f t="shared" si="396"/>
        <v>4.3656654843889271</v>
      </c>
      <c r="W299" s="4">
        <f t="shared" si="397"/>
        <v>-0.18239210592163602</v>
      </c>
      <c r="X299" s="4">
        <f t="shared" si="398"/>
        <v>12.726257961751998</v>
      </c>
      <c r="Y299" s="4">
        <f t="shared" si="399"/>
        <v>-1.5905550330977576</v>
      </c>
      <c r="Z299" s="4">
        <f t="shared" si="400"/>
        <v>11.274918972771658</v>
      </c>
      <c r="AA299" s="4">
        <f t="shared" si="401"/>
        <v>15.335976525908833</v>
      </c>
      <c r="AB299" s="4">
        <f t="shared" si="435"/>
        <v>3.3641520882793401</v>
      </c>
      <c r="AC299" s="4">
        <f t="shared" si="436"/>
        <v>-1.6693536338769377</v>
      </c>
      <c r="AD299" s="4">
        <f t="shared" si="402"/>
        <v>9.9933534899816294</v>
      </c>
      <c r="AE299" s="4">
        <f t="shared" si="403"/>
        <v>15.260372685286299</v>
      </c>
      <c r="AF299" s="4">
        <f t="shared" si="404"/>
        <v>7.7019183239700482</v>
      </c>
      <c r="AG299" s="4">
        <f t="shared" si="405"/>
        <v>0.5738180016532084</v>
      </c>
      <c r="AH299" s="4">
        <f t="shared" si="406"/>
        <v>7.5576445502805001</v>
      </c>
      <c r="AI299" s="4">
        <f t="shared" si="407"/>
        <v>0.7104625809638776</v>
      </c>
      <c r="AJ299" s="4">
        <f t="shared" si="409"/>
        <v>7.67680720029648</v>
      </c>
      <c r="AK299" s="4">
        <f t="shared" si="410"/>
        <v>0.81685110175038744</v>
      </c>
      <c r="AL299" s="4">
        <f t="shared" ref="AL299:AM299" si="443">+T299/T287*100-100</f>
        <v>14.183805541911227</v>
      </c>
      <c r="AM299" s="4">
        <f t="shared" si="443"/>
        <v>26.590333408954564</v>
      </c>
      <c r="AN299" s="4">
        <f t="shared" si="347"/>
        <v>0.55464445937846563</v>
      </c>
      <c r="AO299" s="4">
        <f t="shared" si="348"/>
        <v>-3.8273360689099434</v>
      </c>
      <c r="AP299" s="4">
        <f t="shared" si="349"/>
        <v>8.609941190627211</v>
      </c>
      <c r="AQ299" s="4">
        <f t="shared" si="350"/>
        <v>-5.1840784594833451</v>
      </c>
      <c r="AR299" s="4">
        <f t="shared" si="351"/>
        <v>7.211599357136194</v>
      </c>
      <c r="AS299" s="4">
        <f t="shared" si="352"/>
        <v>11.124363162066516</v>
      </c>
      <c r="AT299" s="4">
        <f t="shared" si="353"/>
        <v>-0.41029763148729614</v>
      </c>
      <c r="AU299" s="4">
        <f t="shared" si="354"/>
        <v>-5.2599996472463033</v>
      </c>
      <c r="AV299" s="4">
        <f t="shared" si="355"/>
        <v>5.9768315733516033</v>
      </c>
      <c r="AW299" s="4">
        <f t="shared" si="356"/>
        <v>11.051520074464108</v>
      </c>
      <c r="AX299" s="4">
        <f t="shared" si="380"/>
        <v>3.7690705501204746</v>
      </c>
      <c r="AY299" s="4">
        <f t="shared" si="381"/>
        <v>-3.0987397613901067</v>
      </c>
      <c r="AZ299" s="4">
        <f t="shared" si="382"/>
        <v>3.630065083611612</v>
      </c>
      <c r="BA299" s="4">
        <f t="shared" si="383"/>
        <v>-2.9670849012777012</v>
      </c>
      <c r="BB299" s="4">
        <f t="shared" si="412"/>
        <v>3.7448763852938356</v>
      </c>
      <c r="BC299" s="4">
        <f t="shared" si="413"/>
        <v>-2.8645812681853897</v>
      </c>
      <c r="BD299" s="4">
        <f t="shared" si="418"/>
        <v>10.014264902120857</v>
      </c>
      <c r="BE299" s="4">
        <f t="shared" si="419"/>
        <v>21.96775547639902</v>
      </c>
      <c r="BF299" s="4">
        <f t="shared" si="357"/>
        <v>4.6913300537290672</v>
      </c>
      <c r="BG299" s="4">
        <f t="shared" si="358"/>
        <v>5.1069747856491006</v>
      </c>
      <c r="BH299" s="4">
        <f t="shared" si="359"/>
        <v>3.2631838074009871</v>
      </c>
      <c r="BI299" s="4">
        <f t="shared" si="390"/>
        <v>7.3959435020521127</v>
      </c>
      <c r="BJ299" s="4">
        <f t="shared" si="360"/>
        <v>3.4040721468688591</v>
      </c>
      <c r="BK299" s="4">
        <f t="shared" si="361"/>
        <v>4.6936727812862706</v>
      </c>
      <c r="BL299" s="4">
        <f t="shared" si="362"/>
        <v>4.700515491317514</v>
      </c>
      <c r="BM299" s="4">
        <f t="shared" si="384"/>
        <v>4.6269896842681932</v>
      </c>
      <c r="BN299" s="4">
        <f t="shared" si="363"/>
        <v>52.954510512950684</v>
      </c>
      <c r="BO299" s="4">
        <f t="shared" si="364"/>
        <v>52.928079613985688</v>
      </c>
      <c r="BP299" s="4">
        <f t="shared" si="365"/>
        <v>30.557364696932332</v>
      </c>
      <c r="BQ299" s="4">
        <f t="shared" si="366"/>
        <v>33.248097661454651</v>
      </c>
      <c r="BR299" s="4">
        <f t="shared" si="367"/>
        <v>13.806933662450623</v>
      </c>
      <c r="BS299" s="4">
        <f t="shared" si="368"/>
        <v>9.5989994310642128</v>
      </c>
      <c r="BT299" s="4">
        <f t="shared" si="369"/>
        <v>2.6811911276663616</v>
      </c>
      <c r="BU299" s="4">
        <f t="shared" si="370"/>
        <v>4.2248232934954491</v>
      </c>
      <c r="BV299" s="4" t="s">
        <v>59</v>
      </c>
      <c r="BW299" s="4" t="s">
        <v>59</v>
      </c>
      <c r="BX299">
        <f t="shared" si="371"/>
        <v>100</v>
      </c>
      <c r="BY299">
        <f t="shared" si="372"/>
        <v>100</v>
      </c>
      <c r="BZ299" t="s">
        <v>59</v>
      </c>
      <c r="CA299" t="s">
        <v>59</v>
      </c>
    </row>
    <row r="300" spans="1:79" x14ac:dyDescent="0.35">
      <c r="A300" s="5">
        <v>43678</v>
      </c>
      <c r="B300" s="18">
        <f>+'[1]Senda Inflación Total'!F784</f>
        <v>3.76</v>
      </c>
      <c r="C300" s="4">
        <f>+'[1]Senda Inflación Total'!D784</f>
        <v>103.03</v>
      </c>
      <c r="D300" s="10">
        <f>('[4]Ago-19'!$D$489/1000)</f>
        <v>253363.40857999996</v>
      </c>
      <c r="E300" s="10">
        <f>'[4]Ago-19'!$D$490/1000</f>
        <v>11027.920590000002</v>
      </c>
      <c r="F300" s="15">
        <f>('[4]Ago-19'!$D$501/1000)</f>
        <v>147686.97575000004</v>
      </c>
      <c r="G300" s="15">
        <f>'[4]Ago-19'!$D$502/1000</f>
        <v>7440.3042900000009</v>
      </c>
      <c r="H300" s="10">
        <f>'[4]Ago-19'!$D$515/1000</f>
        <v>66339.710510000004</v>
      </c>
      <c r="I300" s="10">
        <f>'[4]Ago-19'!$D$516/1000</f>
        <v>2158.8590700000004</v>
      </c>
      <c r="J300" s="10">
        <f>'[4]Ago-19'!$D$527/1000</f>
        <v>12849.131730000001</v>
      </c>
      <c r="K300" s="10">
        <f>'[4]Ago-19'!$D$528/1000</f>
        <v>937.76197000000002</v>
      </c>
      <c r="L300" s="71">
        <f>+H300+(Titularizaciones!C212/1000)</f>
        <v>71222.21804136844</v>
      </c>
      <c r="M300" s="71">
        <f>+I300+((Titularizaciones!C212/1000)*Titularizaciones!M212)</f>
        <v>2408.1363813294756</v>
      </c>
      <c r="N300" s="3">
        <f t="shared" si="373"/>
        <v>480239.22657000006</v>
      </c>
      <c r="O300" s="3">
        <f t="shared" si="374"/>
        <v>21564.84592</v>
      </c>
      <c r="P300" s="74">
        <f t="shared" si="375"/>
        <v>485121.73410136846</v>
      </c>
      <c r="Q300" s="74">
        <f t="shared" si="376"/>
        <v>21814.123231329479</v>
      </c>
      <c r="R300" s="74">
        <f t="shared" si="377"/>
        <v>472272.60237136844</v>
      </c>
      <c r="S300" s="74">
        <f t="shared" si="378"/>
        <v>20876.361261329475</v>
      </c>
      <c r="T300" s="3">
        <v>16029.194507</v>
      </c>
      <c r="U300" s="3">
        <v>6.229196</v>
      </c>
      <c r="V300" s="4">
        <f t="shared" si="396"/>
        <v>5.3181695031154135</v>
      </c>
      <c r="W300" s="4">
        <f t="shared" si="397"/>
        <v>-5.3428043992809933</v>
      </c>
      <c r="X300" s="4">
        <f t="shared" si="398"/>
        <v>13.189807961889841</v>
      </c>
      <c r="Y300" s="4">
        <f t="shared" si="399"/>
        <v>-1.6037695545979744</v>
      </c>
      <c r="Z300" s="4">
        <f t="shared" si="400"/>
        <v>10.884343169211562</v>
      </c>
      <c r="AA300" s="4">
        <f t="shared" si="401"/>
        <v>13.167752459559495</v>
      </c>
      <c r="AB300" s="4">
        <f t="shared" si="435"/>
        <v>3.4890504065238019</v>
      </c>
      <c r="AC300" s="4">
        <f t="shared" si="436"/>
        <v>0.21535740914177381</v>
      </c>
      <c r="AD300" s="4">
        <f t="shared" si="402"/>
        <v>10.054018537879529</v>
      </c>
      <c r="AE300" s="4">
        <f t="shared" si="403"/>
        <v>12.99183934454706</v>
      </c>
      <c r="AF300" s="4">
        <f t="shared" si="404"/>
        <v>8.3350888259967206</v>
      </c>
      <c r="AG300" s="4">
        <f t="shared" si="405"/>
        <v>-2.2240197675073148</v>
      </c>
      <c r="AH300" s="4">
        <f t="shared" si="406"/>
        <v>8.242994553465067</v>
      </c>
      <c r="AI300" s="4">
        <f t="shared" si="407"/>
        <v>-2.0863804295661055</v>
      </c>
      <c r="AJ300" s="4">
        <f t="shared" si="409"/>
        <v>8.3784459921421188</v>
      </c>
      <c r="AK300" s="4">
        <f t="shared" si="410"/>
        <v>-2.1872951819532744</v>
      </c>
      <c r="AL300" s="4">
        <f t="shared" ref="AL300:AM300" si="444">+T300/T288*100-100</f>
        <v>13.908671435812423</v>
      </c>
      <c r="AM300" s="4">
        <f t="shared" si="444"/>
        <v>27.713449969215148</v>
      </c>
      <c r="AN300" s="4">
        <f t="shared" si="347"/>
        <v>1.5017053807974179</v>
      </c>
      <c r="AO300" s="4">
        <f t="shared" si="348"/>
        <v>-8.7729417880503178</v>
      </c>
      <c r="AP300" s="4">
        <f t="shared" si="349"/>
        <v>9.0880955685137081</v>
      </c>
      <c r="AQ300" s="4">
        <f t="shared" si="350"/>
        <v>-5.1694001104452383</v>
      </c>
      <c r="AR300" s="4">
        <f t="shared" si="351"/>
        <v>6.8661749896024844</v>
      </c>
      <c r="AS300" s="4">
        <f t="shared" si="352"/>
        <v>9.0668393018113846</v>
      </c>
      <c r="AT300" s="4">
        <f t="shared" si="353"/>
        <v>-0.26113106541654929</v>
      </c>
      <c r="AU300" s="4">
        <f t="shared" si="354"/>
        <v>-3.4161937074578219</v>
      </c>
      <c r="AV300" s="4">
        <f t="shared" si="355"/>
        <v>6.0659392230912914</v>
      </c>
      <c r="AW300" s="4">
        <f t="shared" si="356"/>
        <v>8.8973008332180541</v>
      </c>
      <c r="AX300" s="4">
        <f t="shared" si="380"/>
        <v>4.4092991769436338</v>
      </c>
      <c r="AY300" s="4">
        <f t="shared" si="381"/>
        <v>-5.7671740241975016</v>
      </c>
      <c r="AZ300" s="4">
        <f t="shared" si="382"/>
        <v>4.3205421679501228</v>
      </c>
      <c r="BA300" s="4">
        <f t="shared" si="383"/>
        <v>-5.6345223877853812</v>
      </c>
      <c r="BB300" s="4">
        <f t="shared" si="412"/>
        <v>4.4510851890344298</v>
      </c>
      <c r="BC300" s="4">
        <f t="shared" si="413"/>
        <v>-5.7317802447506665</v>
      </c>
      <c r="BD300" s="4">
        <f t="shared" si="418"/>
        <v>9.7809092480844413</v>
      </c>
      <c r="BE300" s="4">
        <f t="shared" si="419"/>
        <v>23.085437518518816</v>
      </c>
      <c r="BF300" s="4">
        <f t="shared" si="357"/>
        <v>4.3526098152085426</v>
      </c>
      <c r="BG300" s="4">
        <f t="shared" si="358"/>
        <v>5.0378879059685788</v>
      </c>
      <c r="BH300" s="4">
        <f t="shared" si="359"/>
        <v>3.2542485540008133</v>
      </c>
      <c r="BI300" s="4">
        <f t="shared" si="390"/>
        <v>7.2982516617097506</v>
      </c>
      <c r="BJ300" s="4">
        <f t="shared" si="360"/>
        <v>3.3811589242148323</v>
      </c>
      <c r="BK300" s="4">
        <f t="shared" si="361"/>
        <v>4.4904382497077604</v>
      </c>
      <c r="BL300" s="4">
        <f t="shared" si="362"/>
        <v>4.496628721806827</v>
      </c>
      <c r="BM300" s="4">
        <f t="shared" si="384"/>
        <v>4.4204049010053499</v>
      </c>
      <c r="BN300" s="4">
        <f t="shared" si="363"/>
        <v>52.75774958859374</v>
      </c>
      <c r="BO300" s="4">
        <f t="shared" si="364"/>
        <v>51.138415877909516</v>
      </c>
      <c r="BP300" s="4">
        <f t="shared" si="365"/>
        <v>30.752793103724745</v>
      </c>
      <c r="BQ300" s="4">
        <f t="shared" si="366"/>
        <v>34.502005335913857</v>
      </c>
      <c r="BR300" s="4">
        <f t="shared" si="367"/>
        <v>13.813888337238996</v>
      </c>
      <c r="BS300" s="4">
        <f t="shared" si="368"/>
        <v>10.011010873941826</v>
      </c>
      <c r="BT300" s="4">
        <f t="shared" si="369"/>
        <v>2.6755689704425052</v>
      </c>
      <c r="BU300" s="4">
        <f t="shared" si="370"/>
        <v>4.3485679122348211</v>
      </c>
      <c r="BV300" s="4" t="s">
        <v>59</v>
      </c>
      <c r="BW300" s="4" t="s">
        <v>59</v>
      </c>
      <c r="BX300">
        <f t="shared" si="371"/>
        <v>100</v>
      </c>
      <c r="BY300">
        <f t="shared" si="372"/>
        <v>100</v>
      </c>
      <c r="BZ300" t="s">
        <v>59</v>
      </c>
      <c r="CA300" t="s">
        <v>59</v>
      </c>
    </row>
    <row r="301" spans="1:79" x14ac:dyDescent="0.35">
      <c r="A301" s="5">
        <v>43709</v>
      </c>
      <c r="B301" s="18">
        <f>+'[1]Senda Inflación Total'!F785</f>
        <v>3.81</v>
      </c>
      <c r="C301" s="4">
        <f>+'[1]Senda Inflación Total'!D785</f>
        <v>103.26</v>
      </c>
      <c r="D301" s="10">
        <f>('[4]Sep-19'!$D$489/1000)</f>
        <v>255303.02826000005</v>
      </c>
      <c r="E301" s="10">
        <f>'[4]Sep-19'!$D$490/1000</f>
        <v>10808.58749</v>
      </c>
      <c r="F301" s="15">
        <f>('[4]Sep-19'!$D$501/1000)</f>
        <v>150258.43688999998</v>
      </c>
      <c r="G301" s="15">
        <f>'[4]Sep-19'!$D$502/1000</f>
        <v>7506.0692900000004</v>
      </c>
      <c r="H301" s="10">
        <f>'[4]Sep-19'!$D$515/1000</f>
        <v>67080.68363</v>
      </c>
      <c r="I301" s="10">
        <f>'[4]Sep-19'!$D$516/1000</f>
        <v>2172.3150900000005</v>
      </c>
      <c r="J301" s="10">
        <f>'[4]Sep-19'!$D$527/1000</f>
        <v>12927.241050000002</v>
      </c>
      <c r="K301" s="10">
        <f>'[4]Sep-19'!$D$528/1000</f>
        <v>923.43798000000015</v>
      </c>
      <c r="L301" s="71">
        <f>+H301+(Titularizaciones!C213/1000)</f>
        <v>71961.84159705005</v>
      </c>
      <c r="M301" s="71">
        <f>+I301+((Titularizaciones!C213/1000)*Titularizaciones!M213)</f>
        <v>2421.8640928373729</v>
      </c>
      <c r="N301" s="3">
        <f t="shared" si="373"/>
        <v>485569.38983000006</v>
      </c>
      <c r="O301" s="3">
        <f t="shared" si="374"/>
        <v>21410.40985</v>
      </c>
      <c r="P301" s="74">
        <f t="shared" si="375"/>
        <v>490450.54779705009</v>
      </c>
      <c r="Q301" s="74">
        <f t="shared" si="376"/>
        <v>21659.958852837372</v>
      </c>
      <c r="R301" s="74">
        <f t="shared" si="377"/>
        <v>477523.30674705014</v>
      </c>
      <c r="S301" s="74">
        <f t="shared" si="378"/>
        <v>20736.520872837373</v>
      </c>
      <c r="T301" s="3">
        <v>16243.721</v>
      </c>
      <c r="U301" s="3">
        <v>6.3859560000000002</v>
      </c>
      <c r="V301" s="4">
        <f t="shared" si="396"/>
        <v>5.9482369456182624</v>
      </c>
      <c r="W301" s="4">
        <f t="shared" si="397"/>
        <v>-7.6450160173527735</v>
      </c>
      <c r="X301" s="4">
        <f t="shared" si="398"/>
        <v>14.261900945103449</v>
      </c>
      <c r="Y301" s="4">
        <f t="shared" si="399"/>
        <v>-1.0544277616197633</v>
      </c>
      <c r="Z301" s="4">
        <f t="shared" si="400"/>
        <v>10.905724713565348</v>
      </c>
      <c r="AA301" s="4">
        <f t="shared" si="401"/>
        <v>13.635786385435139</v>
      </c>
      <c r="AB301" s="4">
        <f t="shared" si="435"/>
        <v>4.0333047059168763</v>
      </c>
      <c r="AC301" s="4">
        <f t="shared" si="436"/>
        <v>2.2095344756378807</v>
      </c>
      <c r="AD301" s="4">
        <f t="shared" si="402"/>
        <v>10.236656129777202</v>
      </c>
      <c r="AE301" s="4">
        <f t="shared" si="403"/>
        <v>13.329192139234692</v>
      </c>
      <c r="AF301" s="4">
        <f t="shared" si="404"/>
        <v>9.0227369918895306</v>
      </c>
      <c r="AG301" s="4">
        <f t="shared" si="405"/>
        <v>-3.1399890754404396</v>
      </c>
      <c r="AH301" s="4">
        <f t="shared" si="406"/>
        <v>8.9457731128272258</v>
      </c>
      <c r="AI301" s="4">
        <f t="shared" si="407"/>
        <v>-3.0000168739939426</v>
      </c>
      <c r="AJ301" s="4">
        <f t="shared" si="409"/>
        <v>9.0852186295841335</v>
      </c>
      <c r="AK301" s="4">
        <f t="shared" si="410"/>
        <v>-3.2196853727326129</v>
      </c>
      <c r="AL301" s="4">
        <f t="shared" ref="AL301:AM301" si="445">+T301/T289*100-100</f>
        <v>13.959397332849164</v>
      </c>
      <c r="AM301" s="4">
        <f t="shared" si="445"/>
        <v>27.932845122793509</v>
      </c>
      <c r="AN301" s="4">
        <f t="shared" si="347"/>
        <v>2.0597600863291063</v>
      </c>
      <c r="AO301" s="4">
        <f t="shared" si="348"/>
        <v>-11.034597839661657</v>
      </c>
      <c r="AP301" s="4">
        <f t="shared" si="349"/>
        <v>10.068298762261293</v>
      </c>
      <c r="AQ301" s="4">
        <f t="shared" si="350"/>
        <v>-4.6858951561696927</v>
      </c>
      <c r="AR301" s="4">
        <f t="shared" si="351"/>
        <v>6.8352997915088594</v>
      </c>
      <c r="AS301" s="4">
        <f t="shared" si="352"/>
        <v>9.4651636503565726</v>
      </c>
      <c r="AT301" s="4">
        <f t="shared" si="353"/>
        <v>0.21510905107106737</v>
      </c>
      <c r="AU301" s="4">
        <f t="shared" si="354"/>
        <v>-1.5417257724324429</v>
      </c>
      <c r="AV301" s="4">
        <f t="shared" si="355"/>
        <v>6.1907871397526293</v>
      </c>
      <c r="AW301" s="4">
        <f t="shared" si="356"/>
        <v>9.169821923932858</v>
      </c>
      <c r="AX301" s="4">
        <f t="shared" si="380"/>
        <v>5.0214208572291028</v>
      </c>
      <c r="AY301" s="4">
        <f t="shared" si="381"/>
        <v>-6.6949128941724751</v>
      </c>
      <c r="AZ301" s="4">
        <f t="shared" si="382"/>
        <v>4.9472816807891462</v>
      </c>
      <c r="BA301" s="4">
        <f t="shared" si="383"/>
        <v>-6.5600779057835865</v>
      </c>
      <c r="BB301" s="4">
        <f t="shared" si="412"/>
        <v>5.0816093146942762</v>
      </c>
      <c r="BC301" s="4">
        <f t="shared" si="413"/>
        <v>-6.7716842045396675</v>
      </c>
      <c r="BD301" s="4">
        <f t="shared" si="418"/>
        <v>9.7768975367008579</v>
      </c>
      <c r="BE301" s="4">
        <f t="shared" si="419"/>
        <v>23.237496505918017</v>
      </c>
      <c r="BF301" s="4">
        <f t="shared" si="357"/>
        <v>4.2336307421283532</v>
      </c>
      <c r="BG301" s="4">
        <f t="shared" si="358"/>
        <v>4.9954394876974426</v>
      </c>
      <c r="BH301" s="4">
        <f t="shared" si="359"/>
        <v>3.2383615855526133</v>
      </c>
      <c r="BI301" s="4">
        <f t="shared" si="390"/>
        <v>7.1433492763716968</v>
      </c>
      <c r="BJ301" s="4">
        <f t="shared" si="360"/>
        <v>3.3654837606833188</v>
      </c>
      <c r="BK301" s="4">
        <f t="shared" si="361"/>
        <v>4.409340930138919</v>
      </c>
      <c r="BL301" s="4">
        <f t="shared" si="362"/>
        <v>4.4163390070878927</v>
      </c>
      <c r="BM301" s="4">
        <f t="shared" si="384"/>
        <v>4.3425149264644709</v>
      </c>
      <c r="BN301" s="4">
        <f t="shared" si="363"/>
        <v>52.578073001962245</v>
      </c>
      <c r="BO301" s="4">
        <f t="shared" si="364"/>
        <v>50.482861214354571</v>
      </c>
      <c r="BP301" s="4">
        <f t="shared" si="365"/>
        <v>30.944791833481538</v>
      </c>
      <c r="BQ301" s="4">
        <f t="shared" si="366"/>
        <v>35.058036453234919</v>
      </c>
      <c r="BR301" s="4">
        <f t="shared" si="367"/>
        <v>13.814850160444678</v>
      </c>
      <c r="BS301" s="4">
        <f t="shared" si="368"/>
        <v>10.146069623230499</v>
      </c>
      <c r="BT301" s="4">
        <f t="shared" si="369"/>
        <v>2.6622850041115411</v>
      </c>
      <c r="BU301" s="4">
        <f t="shared" si="370"/>
        <v>4.3130327091800167</v>
      </c>
      <c r="BV301" s="4" t="s">
        <v>59</v>
      </c>
      <c r="BW301" s="4" t="s">
        <v>59</v>
      </c>
      <c r="BX301">
        <f t="shared" si="371"/>
        <v>100</v>
      </c>
      <c r="BY301">
        <f t="shared" si="372"/>
        <v>100</v>
      </c>
      <c r="BZ301" t="s">
        <v>59</v>
      </c>
      <c r="CA301" t="s">
        <v>59</v>
      </c>
    </row>
    <row r="302" spans="1:79" x14ac:dyDescent="0.35">
      <c r="A302" s="5">
        <v>43739</v>
      </c>
      <c r="B302" s="18">
        <f>+'[1]Senda Inflación Total'!F786</f>
        <v>3.86</v>
      </c>
      <c r="C302" s="4">
        <f>+'[1]Senda Inflación Total'!D786</f>
        <v>103.43</v>
      </c>
      <c r="D302" s="10">
        <f>('[4]Oct-19'!$D$489/1000)</f>
        <v>254850.43275000004</v>
      </c>
      <c r="E302" s="10">
        <f>'[4]Oct-19'!$D$490/1000</f>
        <v>11522.040489999999</v>
      </c>
      <c r="F302" s="15">
        <f>('[4]Oct-19'!$D$501/1000)</f>
        <v>152803.58437</v>
      </c>
      <c r="G302" s="15">
        <f>'[4]Oct-19'!$D$502/1000</f>
        <v>7512.5449400000016</v>
      </c>
      <c r="H302" s="10">
        <f>'[4]Oct-19'!$D$515/1000</f>
        <v>67561.516700000022</v>
      </c>
      <c r="I302" s="10">
        <f>'[4]Oct-19'!$D$516/1000</f>
        <v>2166.3471799999998</v>
      </c>
      <c r="J302" s="10">
        <f>'[4]Oct-19'!$D$527/1000</f>
        <v>13013.898559999998</v>
      </c>
      <c r="K302" s="10">
        <f>'[4]Oct-19'!$D$528/1000</f>
        <v>920.55602999999996</v>
      </c>
      <c r="L302" s="71">
        <f>+H302+(Titularizaciones!C214/1000)</f>
        <v>73045.1507205245</v>
      </c>
      <c r="M302" s="71">
        <f>+I302+((Titularizaciones!C214/1000)*Titularizaciones!M214)</f>
        <v>2428.3320763372881</v>
      </c>
      <c r="N302" s="3">
        <f t="shared" si="373"/>
        <v>488229.43238000007</v>
      </c>
      <c r="O302" s="3">
        <f t="shared" si="374"/>
        <v>22121.48864</v>
      </c>
      <c r="P302" s="74">
        <f t="shared" si="375"/>
        <v>493713.06640052452</v>
      </c>
      <c r="Q302" s="74">
        <f t="shared" si="376"/>
        <v>22383.473536337289</v>
      </c>
      <c r="R302" s="74">
        <f t="shared" si="377"/>
        <v>480699.16784052452</v>
      </c>
      <c r="S302" s="74">
        <f t="shared" si="378"/>
        <v>21462.917506337286</v>
      </c>
      <c r="T302" s="3">
        <v>16465.601165489999</v>
      </c>
      <c r="U302" s="3">
        <v>6.3943587000000006</v>
      </c>
      <c r="V302" s="4">
        <f t="shared" si="396"/>
        <v>4.4731951278659494</v>
      </c>
      <c r="W302" s="4">
        <f t="shared" si="397"/>
        <v>-2.6948852410801152</v>
      </c>
      <c r="X302" s="4">
        <f t="shared" si="398"/>
        <v>14.888902193299813</v>
      </c>
      <c r="Y302" s="4">
        <f t="shared" si="399"/>
        <v>0.20374497322170271</v>
      </c>
      <c r="Z302" s="4">
        <f t="shared" si="400"/>
        <v>10.391981574442937</v>
      </c>
      <c r="AA302" s="4">
        <f t="shared" si="401"/>
        <v>13.760922074919364</v>
      </c>
      <c r="AB302" s="4">
        <f t="shared" si="435"/>
        <v>4.1613154047415861</v>
      </c>
      <c r="AC302" s="4">
        <f t="shared" si="436"/>
        <v>0.31047935858028097</v>
      </c>
      <c r="AD302" s="4">
        <f t="shared" si="402"/>
        <v>10.841379427656591</v>
      </c>
      <c r="AE302" s="4">
        <f t="shared" si="403"/>
        <v>14.031241832792546</v>
      </c>
      <c r="AF302" s="4">
        <f t="shared" si="404"/>
        <v>8.3424956355931243</v>
      </c>
      <c r="AG302" s="4">
        <f t="shared" si="405"/>
        <v>-0.1756812343930676</v>
      </c>
      <c r="AH302" s="4">
        <f t="shared" si="406"/>
        <v>8.4286881751030052</v>
      </c>
      <c r="AI302" s="4">
        <f t="shared" si="407"/>
        <v>-9.7422628982428705E-3</v>
      </c>
      <c r="AJ302" s="4">
        <f t="shared" si="409"/>
        <v>8.549084807378236</v>
      </c>
      <c r="AK302" s="4">
        <f t="shared" si="410"/>
        <v>-2.3431020897007215E-2</v>
      </c>
      <c r="AL302" s="4">
        <f t="shared" ref="AL302:AM302" si="446">+T302/T290*100-100</f>
        <v>14.10226988939327</v>
      </c>
      <c r="AM302" s="4">
        <f t="shared" si="446"/>
        <v>25.533691697325196</v>
      </c>
      <c r="AN302" s="4">
        <f t="shared" si="347"/>
        <v>0.59040547647404651</v>
      </c>
      <c r="AO302" s="4">
        <f t="shared" si="348"/>
        <v>-6.3112702109379057</v>
      </c>
      <c r="AP302" s="4">
        <f t="shared" si="349"/>
        <v>10.61900846649317</v>
      </c>
      <c r="AQ302" s="4">
        <f t="shared" si="350"/>
        <v>-3.5203687914291351</v>
      </c>
      <c r="AR302" s="4">
        <f t="shared" si="351"/>
        <v>6.2892177685759236</v>
      </c>
      <c r="AS302" s="4">
        <f t="shared" si="352"/>
        <v>9.5329501973034638</v>
      </c>
      <c r="AT302" s="4">
        <f t="shared" si="353"/>
        <v>0.290116892683983</v>
      </c>
      <c r="AU302" s="4">
        <f t="shared" si="354"/>
        <v>-3.4176012337952244</v>
      </c>
      <c r="AV302" s="4">
        <f t="shared" si="355"/>
        <v>6.7219135640830103</v>
      </c>
      <c r="AW302" s="4">
        <f t="shared" si="356"/>
        <v>9.7932234091975232</v>
      </c>
      <c r="AX302" s="4">
        <f t="shared" si="380"/>
        <v>4.3159018251426318</v>
      </c>
      <c r="AY302" s="4">
        <f t="shared" si="381"/>
        <v>-3.8856934665829641</v>
      </c>
      <c r="AZ302" s="4">
        <f t="shared" si="382"/>
        <v>4.3988909831532936</v>
      </c>
      <c r="BA302" s="4">
        <f t="shared" si="383"/>
        <v>-3.7259216858253694</v>
      </c>
      <c r="BB302" s="4">
        <f t="shared" si="412"/>
        <v>4.5148130246276139</v>
      </c>
      <c r="BC302" s="4">
        <f t="shared" si="413"/>
        <v>-3.7391016954525327</v>
      </c>
      <c r="BD302" s="4">
        <f t="shared" si="418"/>
        <v>9.8616116785993313</v>
      </c>
      <c r="BE302" s="4">
        <f t="shared" si="419"/>
        <v>20.86817995120856</v>
      </c>
      <c r="BF302" s="4">
        <f t="shared" si="357"/>
        <v>4.5210990484378515</v>
      </c>
      <c r="BG302" s="4">
        <f t="shared" si="358"/>
        <v>4.916471672424291</v>
      </c>
      <c r="BH302" s="4">
        <f t="shared" si="359"/>
        <v>3.2064809758777941</v>
      </c>
      <c r="BI302" s="4">
        <f t="shared" si="390"/>
        <v>7.0736376632706754</v>
      </c>
      <c r="BJ302" s="4">
        <f t="shared" si="360"/>
        <v>3.3244261287491139</v>
      </c>
      <c r="BK302" s="4">
        <f t="shared" si="361"/>
        <v>4.5309617103915896</v>
      </c>
      <c r="BL302" s="4">
        <f t="shared" si="362"/>
        <v>4.5337008597983317</v>
      </c>
      <c r="BM302" s="4">
        <f t="shared" si="384"/>
        <v>4.4649375206444635</v>
      </c>
      <c r="BN302" s="4">
        <f t="shared" si="363"/>
        <v>52.198908105082062</v>
      </c>
      <c r="BO302" s="4">
        <f t="shared" si="364"/>
        <v>52.085285387014537</v>
      </c>
      <c r="BP302" s="4">
        <f t="shared" si="365"/>
        <v>31.29749544699089</v>
      </c>
      <c r="BQ302" s="4">
        <f t="shared" si="366"/>
        <v>33.960395081259783</v>
      </c>
      <c r="BR302" s="4">
        <f t="shared" si="367"/>
        <v>13.838067150244099</v>
      </c>
      <c r="BS302" s="4">
        <f t="shared" si="368"/>
        <v>9.7929538796173894</v>
      </c>
      <c r="BT302" s="4">
        <f t="shared" si="369"/>
        <v>2.6655292976829355</v>
      </c>
      <c r="BU302" s="4">
        <f t="shared" si="370"/>
        <v>4.1613656521083024</v>
      </c>
      <c r="BV302" s="4" t="s">
        <v>59</v>
      </c>
      <c r="BW302" s="4" t="s">
        <v>59</v>
      </c>
      <c r="BX302">
        <f t="shared" si="371"/>
        <v>100</v>
      </c>
      <c r="BY302">
        <f t="shared" si="372"/>
        <v>100</v>
      </c>
      <c r="BZ302" t="s">
        <v>59</v>
      </c>
      <c r="CA302" t="s">
        <v>59</v>
      </c>
    </row>
    <row r="303" spans="1:79" x14ac:dyDescent="0.35">
      <c r="A303" s="5">
        <v>43770</v>
      </c>
      <c r="B303" s="18">
        <f>+'[1]Senda Inflación Total'!F787</f>
        <v>3.85</v>
      </c>
      <c r="C303" s="4">
        <f>+'[1]Senda Inflación Total'!D787</f>
        <v>103.54</v>
      </c>
      <c r="D303" s="10">
        <f>('[4]Nov-19'!$D$489/1000)</f>
        <v>258405.97151000006</v>
      </c>
      <c r="E303" s="10">
        <f>'[4]Nov-19'!$D$490/1000</f>
        <v>11889.162339999997</v>
      </c>
      <c r="F303" s="15">
        <f>('[4]Nov-19'!$D$501/1000)</f>
        <v>155422.57110999996</v>
      </c>
      <c r="G303" s="15">
        <f>'[4]Nov-19'!$D$502/1000</f>
        <v>7847.6444100000008</v>
      </c>
      <c r="H303" s="10">
        <f>'[4]Nov-19'!$D$515/1000</f>
        <v>68153.24675000002</v>
      </c>
      <c r="I303" s="10">
        <f>'[4]Nov-19'!$D$516/1000</f>
        <v>2246.1377799999991</v>
      </c>
      <c r="J303" s="10">
        <f>'[4]Nov-19'!$D$527/1000</f>
        <v>13041.924119999998</v>
      </c>
      <c r="K303" s="10">
        <f>'[4]Nov-19'!$D$528/1000</f>
        <v>927.18898000000013</v>
      </c>
      <c r="L303" s="71">
        <f>+H303+(Titularizaciones!C215/1000)</f>
        <v>73526.626860942153</v>
      </c>
      <c r="M303" s="71">
        <f>+I303+((Titularizaciones!C215/1000)*Titularizaciones!M215)</f>
        <v>2510.836702034243</v>
      </c>
      <c r="N303" s="3">
        <f t="shared" si="373"/>
        <v>495023.71348999999</v>
      </c>
      <c r="O303" s="3">
        <f t="shared" si="374"/>
        <v>22910.133509999992</v>
      </c>
      <c r="P303" s="74">
        <f t="shared" si="375"/>
        <v>500397.09360094217</v>
      </c>
      <c r="Q303" s="74">
        <f t="shared" si="376"/>
        <v>23174.832432034244</v>
      </c>
      <c r="R303" s="74">
        <f t="shared" si="377"/>
        <v>487355.16948094219</v>
      </c>
      <c r="S303" s="74">
        <f t="shared" si="378"/>
        <v>22247.643452034237</v>
      </c>
      <c r="T303" s="3">
        <v>16671.238408970003</v>
      </c>
      <c r="U303" s="3">
        <v>6.5127625899999995</v>
      </c>
      <c r="V303" s="4">
        <f t="shared" si="396"/>
        <v>4.7995648904705774</v>
      </c>
      <c r="W303" s="4">
        <f t="shared" si="397"/>
        <v>2.1641886416108775</v>
      </c>
      <c r="X303" s="4">
        <f t="shared" si="398"/>
        <v>15.074016931709821</v>
      </c>
      <c r="Y303" s="4">
        <f t="shared" si="399"/>
        <v>3.8818192013329025</v>
      </c>
      <c r="Z303" s="4">
        <f t="shared" si="400"/>
        <v>10.064665577438348</v>
      </c>
      <c r="AA303" s="4">
        <f t="shared" si="401"/>
        <v>13.707966152156487</v>
      </c>
      <c r="AB303" s="4">
        <f t="shared" si="435"/>
        <v>3.7168153357093558</v>
      </c>
      <c r="AC303" s="4">
        <f t="shared" si="436"/>
        <v>-0.99740110818024164</v>
      </c>
      <c r="AD303" s="4">
        <f t="shared" si="402"/>
        <v>10.507871958620456</v>
      </c>
      <c r="AE303" s="4">
        <f t="shared" si="403"/>
        <v>13.713779802728851</v>
      </c>
      <c r="AF303" s="4">
        <f t="shared" si="404"/>
        <v>8.526800425920527</v>
      </c>
      <c r="AG303" s="4">
        <f t="shared" si="405"/>
        <v>3.6489163505833488</v>
      </c>
      <c r="AH303" s="4">
        <f t="shared" si="406"/>
        <v>8.606203836648163</v>
      </c>
      <c r="AI303" s="4">
        <f t="shared" si="407"/>
        <v>3.7542755367598204</v>
      </c>
      <c r="AJ303" s="4">
        <f t="shared" si="409"/>
        <v>8.743388109567988</v>
      </c>
      <c r="AK303" s="4">
        <f t="shared" si="410"/>
        <v>3.9622260992214535</v>
      </c>
      <c r="AL303" s="4">
        <f t="shared" ref="AL303:AM303" si="447">+T303/T291*100-100</f>
        <v>14.123051242273064</v>
      </c>
      <c r="AM303" s="4">
        <f t="shared" si="447"/>
        <v>26.711912568604973</v>
      </c>
      <c r="AN303" s="4">
        <f t="shared" si="347"/>
        <v>0.91436195519554531</v>
      </c>
      <c r="AO303" s="4">
        <f t="shared" si="348"/>
        <v>-1.6233137779384919</v>
      </c>
      <c r="AP303" s="4">
        <f t="shared" si="349"/>
        <v>10.807912307857322</v>
      </c>
      <c r="AQ303" s="4">
        <f t="shared" si="350"/>
        <v>3.063957759547975E-2</v>
      </c>
      <c r="AR303" s="4">
        <f t="shared" si="351"/>
        <v>5.9842711386021534</v>
      </c>
      <c r="AS303" s="4">
        <f t="shared" si="352"/>
        <v>9.4925047204202855</v>
      </c>
      <c r="AT303" s="4">
        <f t="shared" si="353"/>
        <v>-0.12824714905212886</v>
      </c>
      <c r="AU303" s="4">
        <f t="shared" si="354"/>
        <v>-4.6676948562159168</v>
      </c>
      <c r="AV303" s="4">
        <f t="shared" si="355"/>
        <v>6.4110466621285269</v>
      </c>
      <c r="AW303" s="4">
        <f t="shared" si="356"/>
        <v>9.4981028432632257</v>
      </c>
      <c r="AX303" s="4">
        <f t="shared" si="380"/>
        <v>4.5034188020419208</v>
      </c>
      <c r="AY303" s="4">
        <f t="shared" si="381"/>
        <v>-0.19362893540359494</v>
      </c>
      <c r="AZ303" s="4">
        <f t="shared" si="382"/>
        <v>4.5798785138643865</v>
      </c>
      <c r="BA303" s="4">
        <f t="shared" si="383"/>
        <v>-9.2175698835035291E-2</v>
      </c>
      <c r="BB303" s="4">
        <f t="shared" si="412"/>
        <v>4.7119769952508364</v>
      </c>
      <c r="BC303" s="4">
        <f t="shared" si="413"/>
        <v>0.1080655745993937</v>
      </c>
      <c r="BD303" s="4">
        <f t="shared" si="418"/>
        <v>9.892201485096848</v>
      </c>
      <c r="BE303" s="4">
        <f t="shared" si="419"/>
        <v>22.014359719407778</v>
      </c>
      <c r="BF303" s="4">
        <f t="shared" si="357"/>
        <v>4.6009626908099133</v>
      </c>
      <c r="BG303" s="4">
        <f t="shared" si="358"/>
        <v>5.0492308510620694</v>
      </c>
      <c r="BH303" s="4">
        <f t="shared" si="359"/>
        <v>3.2957164729646546</v>
      </c>
      <c r="BI303" s="4">
        <f t="shared" si="390"/>
        <v>7.1092959249635657</v>
      </c>
      <c r="BJ303" s="4">
        <f t="shared" si="360"/>
        <v>3.4148672518091763</v>
      </c>
      <c r="BK303" s="4">
        <f t="shared" si="361"/>
        <v>4.6280880866251266</v>
      </c>
      <c r="BL303" s="4">
        <f t="shared" si="362"/>
        <v>4.6312883764500361</v>
      </c>
      <c r="BM303" s="4">
        <f t="shared" si="384"/>
        <v>4.5649753701656834</v>
      </c>
      <c r="BN303" s="4">
        <f t="shared" si="363"/>
        <v>52.200725837595684</v>
      </c>
      <c r="BO303" s="4">
        <f t="shared" si="364"/>
        <v>51.89477544864819</v>
      </c>
      <c r="BP303" s="4">
        <f t="shared" si="365"/>
        <v>31.396995108425173</v>
      </c>
      <c r="BQ303" s="4">
        <f t="shared" si="366"/>
        <v>34.254031765352224</v>
      </c>
      <c r="BR303" s="4">
        <f t="shared" si="367"/>
        <v>13.767673122062826</v>
      </c>
      <c r="BS303" s="4">
        <f t="shared" si="368"/>
        <v>9.8041234854418793</v>
      </c>
      <c r="BT303" s="4">
        <f t="shared" si="369"/>
        <v>2.634605931916322</v>
      </c>
      <c r="BU303" s="4">
        <f t="shared" si="370"/>
        <v>4.0470693005577356</v>
      </c>
      <c r="BV303" s="4" t="s">
        <v>59</v>
      </c>
      <c r="BW303" s="4" t="s">
        <v>59</v>
      </c>
      <c r="BX303">
        <f t="shared" si="371"/>
        <v>100</v>
      </c>
      <c r="BY303">
        <f t="shared" si="372"/>
        <v>100</v>
      </c>
      <c r="BZ303" t="s">
        <v>59</v>
      </c>
      <c r="CA303" t="s">
        <v>59</v>
      </c>
    </row>
    <row r="304" spans="1:79" x14ac:dyDescent="0.35">
      <c r="A304" s="5">
        <v>43800</v>
      </c>
      <c r="B304" s="18">
        <f>+'[1]Senda Inflación Total'!F788</f>
        <v>3.8</v>
      </c>
      <c r="C304" s="4">
        <f>+'[1]Senda Inflación Total'!D788</f>
        <v>103.8</v>
      </c>
      <c r="D304" s="10">
        <f>('[4]Dic-19'!$D$489/1000)</f>
        <v>254208.39432000005</v>
      </c>
      <c r="E304" s="10">
        <f>'[4]Dic-19'!$D$490/1000</f>
        <v>10681.624199999998</v>
      </c>
      <c r="F304" s="15">
        <f>('[4]Dic-19'!$D$501/1000)</f>
        <v>157200.09166000001</v>
      </c>
      <c r="G304" s="15">
        <f>'[4]Dic-19'!$D$502/1000</f>
        <v>7437.3290400000005</v>
      </c>
      <c r="H304" s="17">
        <f>'[4]Dic-19'!$D$515/1000</f>
        <v>68892.199120000005</v>
      </c>
      <c r="I304" s="10">
        <f>'[4]Dic-19'!$D$516/1000</f>
        <v>2221.7957600000004</v>
      </c>
      <c r="J304" s="10">
        <f>'[4]Dic-19'!$D$527/1000</f>
        <v>13239.716280000001</v>
      </c>
      <c r="K304" s="10">
        <f>'[4]Dic-19'!$D$528/1000</f>
        <v>911.56739000000005</v>
      </c>
      <c r="L304" s="71">
        <f>+H304+(Titularizaciones!C216/1000)</f>
        <v>74157.764030790728</v>
      </c>
      <c r="M304" s="71">
        <f>+I304+((Titularizaciones!C216/1000)*Titularizaciones!M216)</f>
        <v>2487.0090633641939</v>
      </c>
      <c r="N304" s="3">
        <f t="shared" si="373"/>
        <v>493540.40138000005</v>
      </c>
      <c r="O304" s="3">
        <f t="shared" si="374"/>
        <v>21252.31639</v>
      </c>
      <c r="P304" s="74">
        <f t="shared" si="375"/>
        <v>498805.96629079082</v>
      </c>
      <c r="Q304" s="74">
        <f t="shared" si="376"/>
        <v>21517.529693364195</v>
      </c>
      <c r="R304" s="74">
        <f t="shared" si="377"/>
        <v>485566.25001079077</v>
      </c>
      <c r="S304" s="74">
        <f t="shared" si="378"/>
        <v>20605.962303364191</v>
      </c>
      <c r="T304" s="3">
        <v>16911.386899450001</v>
      </c>
      <c r="U304" s="3">
        <v>6.5824039699999997</v>
      </c>
      <c r="V304" s="4">
        <f t="shared" si="396"/>
        <v>2.7611292764403004</v>
      </c>
      <c r="W304" s="4">
        <f t="shared" si="397"/>
        <v>-2.0837224352074202</v>
      </c>
      <c r="X304" s="4">
        <f t="shared" si="398"/>
        <v>15.740121868493205</v>
      </c>
      <c r="Y304" s="4">
        <f t="shared" si="399"/>
        <v>4.5595473364899561</v>
      </c>
      <c r="Z304" s="4">
        <f t="shared" si="400"/>
        <v>9.9185666778529082</v>
      </c>
      <c r="AA304" s="4">
        <f t="shared" si="401"/>
        <v>12.454693345922948</v>
      </c>
      <c r="AB304" s="4">
        <f t="shared" si="435"/>
        <v>5.4353983813061149</v>
      </c>
      <c r="AC304" s="4">
        <f t="shared" si="436"/>
        <v>-0.90275643799370187</v>
      </c>
      <c r="AD304" s="4">
        <f t="shared" si="402"/>
        <v>10.421367448160893</v>
      </c>
      <c r="AE304" s="4">
        <f t="shared" si="403"/>
        <v>12.596656792621786</v>
      </c>
      <c r="AF304" s="4">
        <f t="shared" si="404"/>
        <v>7.658265582485086</v>
      </c>
      <c r="AG304" s="4">
        <f t="shared" si="405"/>
        <v>1.6004526497630565</v>
      </c>
      <c r="AH304" s="4">
        <f t="shared" si="406"/>
        <v>7.7531013592726907</v>
      </c>
      <c r="AI304" s="4">
        <f t="shared" si="407"/>
        <v>1.7348775129740943</v>
      </c>
      <c r="AJ304" s="4">
        <f t="shared" si="409"/>
        <v>7.8177250392346593</v>
      </c>
      <c r="AK304" s="4">
        <f t="shared" si="410"/>
        <v>1.854808211902693</v>
      </c>
      <c r="AL304" s="4">
        <f t="shared" ref="AL304:AM304" si="448">+T304/T292*100-100</f>
        <v>14.017009883019526</v>
      </c>
      <c r="AM304" s="4">
        <f t="shared" si="448"/>
        <v>25.220655187120485</v>
      </c>
      <c r="AN304" s="4">
        <f t="shared" si="347"/>
        <v>-1.0008388473600149</v>
      </c>
      <c r="AO304" s="4">
        <f t="shared" si="348"/>
        <v>-5.668326045479219</v>
      </c>
      <c r="AP304" s="4">
        <f t="shared" si="349"/>
        <v>11.503007580436602</v>
      </c>
      <c r="AQ304" s="4">
        <f t="shared" si="350"/>
        <v>0.73174117195564747</v>
      </c>
      <c r="AR304" s="4">
        <f t="shared" si="351"/>
        <v>5.8945729073727477</v>
      </c>
      <c r="AS304" s="4">
        <f t="shared" si="352"/>
        <v>8.3378548611974423</v>
      </c>
      <c r="AT304" s="4">
        <f t="shared" si="353"/>
        <v>1.5755283056899003</v>
      </c>
      <c r="AU304" s="4">
        <f t="shared" si="354"/>
        <v>-4.5305938708995228</v>
      </c>
      <c r="AV304" s="4">
        <f t="shared" si="355"/>
        <v>6.3789667130644432</v>
      </c>
      <c r="AW304" s="4">
        <f t="shared" si="356"/>
        <v>8.4746211874968935</v>
      </c>
      <c r="AX304" s="4">
        <f t="shared" si="380"/>
        <v>3.7170188655925642</v>
      </c>
      <c r="AY304" s="4">
        <f t="shared" si="381"/>
        <v>-2.1190244221935899</v>
      </c>
      <c r="AZ304" s="4">
        <f t="shared" si="382"/>
        <v>3.8083828124014332</v>
      </c>
      <c r="BA304" s="4">
        <f t="shared" si="383"/>
        <v>-1.9895207004103241</v>
      </c>
      <c r="BB304" s="4">
        <f t="shared" si="412"/>
        <v>3.8706406929042885</v>
      </c>
      <c r="BC304" s="4">
        <f t="shared" si="413"/>
        <v>-1.8739805280320923</v>
      </c>
      <c r="BD304" s="4">
        <f t="shared" si="418"/>
        <v>9.84297676591477</v>
      </c>
      <c r="BE304" s="4">
        <f t="shared" si="419"/>
        <v>20.636469351753831</v>
      </c>
      <c r="BF304" s="4">
        <f t="shared" si="357"/>
        <v>4.2019163956300609</v>
      </c>
      <c r="BG304" s="4">
        <f t="shared" si="358"/>
        <v>4.7311225848937903</v>
      </c>
      <c r="BH304" s="4">
        <f t="shared" si="359"/>
        <v>3.2250324251225622</v>
      </c>
      <c r="BI304" s="4">
        <f t="shared" si="390"/>
        <v>6.8850976163063207</v>
      </c>
      <c r="BJ304" s="4">
        <f t="shared" si="360"/>
        <v>3.3536732072066968</v>
      </c>
      <c r="BK304" s="4">
        <f t="shared" si="361"/>
        <v>4.3060945629934029</v>
      </c>
      <c r="BL304" s="4">
        <f t="shared" si="362"/>
        <v>4.3138076020566363</v>
      </c>
      <c r="BM304" s="4">
        <f t="shared" si="384"/>
        <v>4.2436973951353218</v>
      </c>
      <c r="BN304" s="4">
        <f t="shared" si="363"/>
        <v>51.507109369202986</v>
      </c>
      <c r="BO304" s="4">
        <f t="shared" si="364"/>
        <v>50.260988044701314</v>
      </c>
      <c r="BP304" s="4">
        <f t="shared" si="365"/>
        <v>31.851514327996068</v>
      </c>
      <c r="BQ304" s="4">
        <f t="shared" si="366"/>
        <v>34.995380755292814</v>
      </c>
      <c r="BR304" s="4">
        <f t="shared" si="367"/>
        <v>13.958776004430213</v>
      </c>
      <c r="BS304" s="4">
        <f t="shared" si="368"/>
        <v>10.454369863632547</v>
      </c>
      <c r="BT304" s="4">
        <f t="shared" si="369"/>
        <v>2.6826002983707342</v>
      </c>
      <c r="BU304" s="4">
        <f t="shared" si="370"/>
        <v>4.2892613363733201</v>
      </c>
      <c r="BV304" s="4" t="s">
        <v>59</v>
      </c>
      <c r="BW304" s="4" t="s">
        <v>59</v>
      </c>
      <c r="BX304">
        <f t="shared" si="371"/>
        <v>100</v>
      </c>
      <c r="BY304">
        <f t="shared" si="372"/>
        <v>100</v>
      </c>
      <c r="BZ304" t="s">
        <v>59</v>
      </c>
      <c r="CA304" t="s">
        <v>59</v>
      </c>
    </row>
    <row r="305" spans="1:79" x14ac:dyDescent="0.35">
      <c r="A305" s="5">
        <v>43831</v>
      </c>
      <c r="B305" s="18">
        <f>+'[1]Senda Inflación Total'!F789</f>
        <v>3.62</v>
      </c>
      <c r="C305" s="4">
        <f>+'[1]Senda Inflación Total'!D789</f>
        <v>104.24</v>
      </c>
      <c r="D305" s="10">
        <f>('[4]Ene-20'!$D$489/1000)</f>
        <v>253107.24801999997</v>
      </c>
      <c r="E305" s="10">
        <f>'[4]Ene-20'!$D$490/1000</f>
        <v>11177.30307</v>
      </c>
      <c r="F305" s="15">
        <f>('[4]Ene-20'!$D$501/1000)</f>
        <v>158441.57918000003</v>
      </c>
      <c r="G305" s="15">
        <f>'[4]Ene-20'!$D$502/1000</f>
        <v>7650.221379999999</v>
      </c>
      <c r="H305" s="3">
        <f>+('[4]Ene-20'!$D$515/1000)</f>
        <v>69271.264210000023</v>
      </c>
      <c r="I305" s="3">
        <f>+('[4]Ene-20'!$D$516/1000)</f>
        <v>2273.1245800000006</v>
      </c>
      <c r="J305" s="10">
        <f>'[4]Ene-20'!$D$527/1000</f>
        <v>13249.100979999999</v>
      </c>
      <c r="K305" s="10">
        <f>'[4]Ene-20'!$D$528/1000</f>
        <v>932.22579999999994</v>
      </c>
      <c r="L305" s="71">
        <f>+H305+(Titularizaciones!C217/1000)</f>
        <v>74518.315389157884</v>
      </c>
      <c r="M305" s="71">
        <f>+I305+((Titularizaciones!C217/1000)*Titularizaciones!M217)</f>
        <v>2542.7165817416717</v>
      </c>
      <c r="N305" s="3">
        <f t="shared" si="373"/>
        <v>494069.19238999998</v>
      </c>
      <c r="O305" s="3">
        <f t="shared" si="374"/>
        <v>22032.874829999997</v>
      </c>
      <c r="P305" s="74">
        <f t="shared" si="375"/>
        <v>499316.2435691579</v>
      </c>
      <c r="Q305" s="74">
        <f t="shared" si="376"/>
        <v>22302.466831741673</v>
      </c>
      <c r="R305" s="74">
        <f t="shared" si="377"/>
        <v>486067.14258915791</v>
      </c>
      <c r="S305" s="74">
        <f t="shared" si="378"/>
        <v>21370.241031741669</v>
      </c>
      <c r="T305" s="3">
        <v>17056.259184540002</v>
      </c>
      <c r="U305" s="3">
        <v>6.6446926399999997</v>
      </c>
      <c r="V305" s="4">
        <f t="shared" si="396"/>
        <v>4.0172465548835845</v>
      </c>
      <c r="W305" s="4">
        <f t="shared" si="397"/>
        <v>-1.9851210450319456</v>
      </c>
      <c r="X305" s="4">
        <f t="shared" si="398"/>
        <v>16.225283240396536</v>
      </c>
      <c r="Y305" s="4">
        <f t="shared" si="399"/>
        <v>5.0036579264786809</v>
      </c>
      <c r="Z305" s="4">
        <f t="shared" si="400"/>
        <v>9.8684277280688235</v>
      </c>
      <c r="AA305" s="4">
        <f t="shared" si="401"/>
        <v>11.605675053086301</v>
      </c>
      <c r="AB305" s="4">
        <f t="shared" si="435"/>
        <v>5.286624506808522</v>
      </c>
      <c r="AC305" s="4">
        <f t="shared" si="436"/>
        <v>-2.2084881039792634</v>
      </c>
      <c r="AD305" s="4">
        <f t="shared" si="402"/>
        <v>10.483946969523899</v>
      </c>
      <c r="AE305" s="4">
        <f t="shared" si="403"/>
        <v>11.671779472476658</v>
      </c>
      <c r="AF305" s="4">
        <f t="shared" si="404"/>
        <v>8.5179596032928515</v>
      </c>
      <c r="AG305" s="4">
        <f t="shared" si="405"/>
        <v>1.6305742933292038</v>
      </c>
      <c r="AH305" s="4">
        <f t="shared" si="406"/>
        <v>8.6211915445388883</v>
      </c>
      <c r="AI305" s="4">
        <f t="shared" si="407"/>
        <v>1.7467546571449049</v>
      </c>
      <c r="AJ305" s="4">
        <f t="shared" si="409"/>
        <v>8.7150440870751567</v>
      </c>
      <c r="AK305" s="4">
        <f t="shared" si="410"/>
        <v>1.9265883943101301</v>
      </c>
      <c r="AL305" s="4">
        <f t="shared" ref="AL305:AM305" si="449">+T305/T293*100-100</f>
        <v>14.169059836865245</v>
      </c>
      <c r="AM305" s="4">
        <f t="shared" si="449"/>
        <v>24.658566109048024</v>
      </c>
      <c r="AN305" s="4">
        <f t="shared" si="347"/>
        <v>0.38336861115959664</v>
      </c>
      <c r="AO305" s="4">
        <f t="shared" si="348"/>
        <v>-5.4093042318393572</v>
      </c>
      <c r="AP305" s="4">
        <f t="shared" si="349"/>
        <v>12.164913376178859</v>
      </c>
      <c r="AQ305" s="4">
        <f t="shared" si="350"/>
        <v>1.335319365449422</v>
      </c>
      <c r="AR305" s="4">
        <f t="shared" si="351"/>
        <v>6.0301367767504672</v>
      </c>
      <c r="AS305" s="4">
        <f t="shared" si="352"/>
        <v>7.706692774644182</v>
      </c>
      <c r="AT305" s="4">
        <f t="shared" si="353"/>
        <v>1.6084004118978328</v>
      </c>
      <c r="AU305" s="4">
        <f t="shared" si="354"/>
        <v>-5.6248678864883885</v>
      </c>
      <c r="AV305" s="4">
        <f t="shared" si="355"/>
        <v>6.624152643817709</v>
      </c>
      <c r="AW305" s="4">
        <f t="shared" si="356"/>
        <v>7.7704878136234896</v>
      </c>
      <c r="AX305" s="4">
        <f t="shared" si="380"/>
        <v>4.7268477159745572</v>
      </c>
      <c r="AY305" s="4">
        <f t="shared" si="381"/>
        <v>-1.9199244418749259</v>
      </c>
      <c r="AZ305" s="4">
        <f t="shared" si="382"/>
        <v>4.8264732141853699</v>
      </c>
      <c r="BA305" s="4">
        <f t="shared" si="383"/>
        <v>-1.8078028786480331</v>
      </c>
      <c r="BB305" s="4">
        <f t="shared" si="412"/>
        <v>4.9170469861755919</v>
      </c>
      <c r="BC305" s="4">
        <f t="shared" si="413"/>
        <v>-1.6342516943542478</v>
      </c>
      <c r="BD305" s="4">
        <f t="shared" si="418"/>
        <v>10.1805248377391</v>
      </c>
      <c r="BE305" s="4">
        <f t="shared" si="419"/>
        <v>20.303576634865877</v>
      </c>
      <c r="BF305" s="4">
        <f t="shared" si="357"/>
        <v>4.4160343717682853</v>
      </c>
      <c r="BG305" s="4">
        <f t="shared" si="358"/>
        <v>4.8284177799748171</v>
      </c>
      <c r="BH305" s="4">
        <f t="shared" si="359"/>
        <v>3.2814827416876442</v>
      </c>
      <c r="BI305" s="4">
        <f t="shared" si="390"/>
        <v>7.0361438214353464</v>
      </c>
      <c r="BJ305" s="4">
        <f t="shared" si="360"/>
        <v>3.412203521326016</v>
      </c>
      <c r="BK305" s="4">
        <f t="shared" si="361"/>
        <v>4.4594715010297703</v>
      </c>
      <c r="BL305" s="4">
        <f t="shared" si="362"/>
        <v>4.466601501349448</v>
      </c>
      <c r="BM305" s="4">
        <f t="shared" si="384"/>
        <v>4.3965615363152812</v>
      </c>
      <c r="BN305" s="4">
        <f t="shared" si="363"/>
        <v>51.22910959002003</v>
      </c>
      <c r="BO305" s="4">
        <f t="shared" si="364"/>
        <v>50.730116502005295</v>
      </c>
      <c r="BP305" s="4">
        <f t="shared" si="365"/>
        <v>32.068702445007361</v>
      </c>
      <c r="BQ305" s="4">
        <f t="shared" si="366"/>
        <v>34.721848324502105</v>
      </c>
      <c r="BR305" s="4">
        <f t="shared" si="367"/>
        <v>14.020559321844914</v>
      </c>
      <c r="BS305" s="4">
        <f t="shared" si="368"/>
        <v>10.316967701849379</v>
      </c>
      <c r="BT305" s="4">
        <f t="shared" si="369"/>
        <v>2.6816286431277114</v>
      </c>
      <c r="BU305" s="4">
        <f t="shared" si="370"/>
        <v>4.2310674716432368</v>
      </c>
      <c r="BV305" s="4" t="s">
        <v>59</v>
      </c>
      <c r="BW305" s="4" t="s">
        <v>59</v>
      </c>
      <c r="BX305">
        <f t="shared" si="371"/>
        <v>100</v>
      </c>
      <c r="BY305">
        <f t="shared" si="372"/>
        <v>100</v>
      </c>
      <c r="BZ305" t="s">
        <v>59</v>
      </c>
      <c r="CA305" t="s">
        <v>59</v>
      </c>
    </row>
    <row r="306" spans="1:79" x14ac:dyDescent="0.35">
      <c r="A306" s="5">
        <v>43862</v>
      </c>
      <c r="B306" s="18">
        <f>+'[1]Senda Inflación Total'!F790</f>
        <v>3.72</v>
      </c>
      <c r="C306" s="4">
        <f>+'[1]Senda Inflación Total'!D790</f>
        <v>104.94</v>
      </c>
      <c r="D306" s="10">
        <f>('[4]Feb-20'!$D$489/1000)</f>
        <v>257435.41668999998</v>
      </c>
      <c r="E306" s="10">
        <f>'[4]Feb-20'!$D$490/1000</f>
        <v>11802.94802</v>
      </c>
      <c r="F306" s="15">
        <f>('[4]Feb-20'!$D$501/1000)</f>
        <v>160434.79549999998</v>
      </c>
      <c r="G306" s="15">
        <f>'[4]Feb-20'!$D$502/1000</f>
        <v>7893.1028699999979</v>
      </c>
      <c r="H306" s="3">
        <f>+('[4]Feb-20'!$D$515/1000)</f>
        <v>69859.534729999999</v>
      </c>
      <c r="I306" s="3">
        <f>+('[4]Feb-20'!$D$516/1000)</f>
        <v>2284.29558</v>
      </c>
      <c r="J306" s="10">
        <f>'[4]Feb-20'!$D$527/1000</f>
        <v>13306.01101</v>
      </c>
      <c r="K306" s="10">
        <f>'[4]Feb-20'!$D$528/1000</f>
        <v>911.05477999999994</v>
      </c>
      <c r="L306" s="71">
        <f>+H306+(Titularizaciones!C218/1000)</f>
        <v>75019.66984467255</v>
      </c>
      <c r="M306" s="71">
        <f>+I306+((Titularizaciones!C218/1000)*Titularizaciones!M218)</f>
        <v>2556.7806905083266</v>
      </c>
      <c r="N306" s="3">
        <f t="shared" si="373"/>
        <v>501035.75793000002</v>
      </c>
      <c r="O306" s="3">
        <f t="shared" si="374"/>
        <v>22891.401249999995</v>
      </c>
      <c r="P306" s="74">
        <f t="shared" si="375"/>
        <v>506195.8930446725</v>
      </c>
      <c r="Q306" s="74">
        <f t="shared" si="376"/>
        <v>23163.886360508324</v>
      </c>
      <c r="R306" s="74">
        <f t="shared" si="377"/>
        <v>492889.88203467254</v>
      </c>
      <c r="S306" s="74">
        <f t="shared" si="378"/>
        <v>22252.831580508326</v>
      </c>
      <c r="T306" s="3">
        <v>17189.520232169998</v>
      </c>
      <c r="U306" s="3">
        <v>6.8822233599999993</v>
      </c>
      <c r="V306" s="4">
        <f t="shared" si="396"/>
        <v>4.4207856295183348</v>
      </c>
      <c r="W306" s="4">
        <f t="shared" si="397"/>
        <v>2.2850233404739839</v>
      </c>
      <c r="X306" s="4">
        <f t="shared" si="398"/>
        <v>16.821510063859961</v>
      </c>
      <c r="Y306" s="4">
        <f t="shared" si="399"/>
        <v>7.1113021469219007</v>
      </c>
      <c r="Z306" s="4">
        <f t="shared" si="400"/>
        <v>9.9115554026450781</v>
      </c>
      <c r="AA306" s="4">
        <f t="shared" si="401"/>
        <v>11.769597745513366</v>
      </c>
      <c r="AB306" s="4">
        <f t="shared" si="435"/>
        <v>5.2919572873819476</v>
      </c>
      <c r="AC306" s="4">
        <f t="shared" si="436"/>
        <v>-3.2191116632920256</v>
      </c>
      <c r="AD306" s="4">
        <f t="shared" si="402"/>
        <v>10.527203497644379</v>
      </c>
      <c r="AE306" s="4">
        <f t="shared" si="403"/>
        <v>11.812670543999687</v>
      </c>
      <c r="AF306" s="4">
        <f t="shared" si="404"/>
        <v>8.9049888725190982</v>
      </c>
      <c r="AG306" s="4">
        <f t="shared" si="405"/>
        <v>4.5582118782747045</v>
      </c>
      <c r="AH306" s="4">
        <f t="shared" si="406"/>
        <v>9.0043246502340395</v>
      </c>
      <c r="AI306" s="4">
        <f t="shared" si="407"/>
        <v>4.641794491484589</v>
      </c>
      <c r="AJ306" s="4">
        <f t="shared" si="409"/>
        <v>9.1081757301188162</v>
      </c>
      <c r="AK306" s="4">
        <f t="shared" si="410"/>
        <v>4.9909299835743326</v>
      </c>
      <c r="AL306" s="4">
        <f t="shared" ref="AL306:AM306" si="450">+T306/T294*100-100</f>
        <v>14.15442618450551</v>
      </c>
      <c r="AM306" s="4">
        <f t="shared" si="450"/>
        <v>25.81831209645398</v>
      </c>
      <c r="AN306" s="4">
        <f t="shared" si="347"/>
        <v>0.67565139753020276</v>
      </c>
      <c r="AO306" s="4">
        <f t="shared" si="348"/>
        <v>-1.3835100843868133</v>
      </c>
      <c r="AP306" s="4">
        <f t="shared" si="349"/>
        <v>12.631614022232924</v>
      </c>
      <c r="AQ306" s="4">
        <f t="shared" si="350"/>
        <v>3.2696704077534804</v>
      </c>
      <c r="AR306" s="4">
        <f t="shared" si="351"/>
        <v>5.9694903612081589</v>
      </c>
      <c r="AS306" s="4">
        <f t="shared" si="352"/>
        <v>7.7608925429168494</v>
      </c>
      <c r="AT306" s="4">
        <f t="shared" si="353"/>
        <v>1.5155777934650558</v>
      </c>
      <c r="AU306" s="4">
        <f t="shared" si="354"/>
        <v>-6.6902349241149466</v>
      </c>
      <c r="AV306" s="4">
        <f t="shared" si="355"/>
        <v>6.5630577493678999</v>
      </c>
      <c r="AW306" s="4">
        <f t="shared" si="356"/>
        <v>7.8024205013494878</v>
      </c>
      <c r="AX306" s="4">
        <f t="shared" si="380"/>
        <v>4.9990251374075569</v>
      </c>
      <c r="AY306" s="4">
        <f t="shared" si="381"/>
        <v>0.80814874496211075</v>
      </c>
      <c r="AZ306" s="4">
        <f t="shared" si="382"/>
        <v>5.0947981587293327</v>
      </c>
      <c r="BA306" s="4">
        <f t="shared" si="383"/>
        <v>0.88873360150847702</v>
      </c>
      <c r="BB306" s="4">
        <f t="shared" si="412"/>
        <v>5.1949245373301522</v>
      </c>
      <c r="BC306" s="4">
        <f t="shared" si="413"/>
        <v>1.2253470724781437</v>
      </c>
      <c r="BD306" s="4">
        <f t="shared" si="418"/>
        <v>10.060187219924345</v>
      </c>
      <c r="BE306" s="4">
        <f t="shared" si="419"/>
        <v>21.305738619797523</v>
      </c>
      <c r="BF306" s="4">
        <f t="shared" si="357"/>
        <v>4.5848190477275859</v>
      </c>
      <c r="BG306" s="4">
        <f t="shared" si="358"/>
        <v>4.9198198217543139</v>
      </c>
      <c r="BH306" s="4">
        <f t="shared" si="359"/>
        <v>3.2698408153283163</v>
      </c>
      <c r="BI306" s="4">
        <f t="shared" si="390"/>
        <v>6.8469414260615427</v>
      </c>
      <c r="BJ306" s="4">
        <f t="shared" si="360"/>
        <v>3.4081470843608277</v>
      </c>
      <c r="BK306" s="4">
        <f t="shared" si="361"/>
        <v>4.5688158754525787</v>
      </c>
      <c r="BL306" s="4">
        <f t="shared" si="362"/>
        <v>4.5760715720512728</v>
      </c>
      <c r="BM306" s="4">
        <f t="shared" si="384"/>
        <v>4.5147673733223321</v>
      </c>
      <c r="BN306" s="4">
        <f t="shared" si="363"/>
        <v>51.380647511782264</v>
      </c>
      <c r="BO306" s="4">
        <f t="shared" si="364"/>
        <v>51.560618291114892</v>
      </c>
      <c r="BP306" s="4">
        <f t="shared" si="365"/>
        <v>32.020627861537662</v>
      </c>
      <c r="BQ306" s="4">
        <f t="shared" si="366"/>
        <v>34.480645303441179</v>
      </c>
      <c r="BR306" s="4">
        <f t="shared" si="367"/>
        <v>13.943023751163109</v>
      </c>
      <c r="BS306" s="4">
        <f t="shared" si="368"/>
        <v>9.9788368350757928</v>
      </c>
      <c r="BT306" s="4">
        <f t="shared" si="369"/>
        <v>2.6557008755169509</v>
      </c>
      <c r="BU306" s="4">
        <f t="shared" si="370"/>
        <v>3.9798995703681532</v>
      </c>
      <c r="BV306" s="4" t="s">
        <v>59</v>
      </c>
      <c r="BW306" s="4" t="s">
        <v>59</v>
      </c>
      <c r="BX306">
        <f t="shared" si="371"/>
        <v>100</v>
      </c>
      <c r="BY306">
        <f t="shared" si="372"/>
        <v>100</v>
      </c>
      <c r="BZ306" t="s">
        <v>59</v>
      </c>
      <c r="CA306" t="s">
        <v>59</v>
      </c>
    </row>
    <row r="307" spans="1:79" x14ac:dyDescent="0.35">
      <c r="A307" s="5">
        <v>43891</v>
      </c>
      <c r="B307" s="18">
        <f>+'[1]Senda Inflación Total'!F791</f>
        <v>3.85</v>
      </c>
      <c r="C307" s="4">
        <f>+'[1]Senda Inflación Total'!D791</f>
        <v>105.53</v>
      </c>
      <c r="D307" s="10">
        <f>('[4]Mar-20'!$D$489/1000)</f>
        <v>274719.11433000013</v>
      </c>
      <c r="E307" s="10">
        <f>'[4]Mar-20'!$D$490/1000</f>
        <v>12021.319960000001</v>
      </c>
      <c r="F307" s="15">
        <f>('[4]Mar-20'!$D$501/1000)</f>
        <v>160754.26963</v>
      </c>
      <c r="G307" s="15">
        <f>'[4]Mar-20'!$D$502/1000</f>
        <v>7222.1115499999996</v>
      </c>
      <c r="H307" s="3">
        <f>+('[4]Mar-20'!$D$515/1000)</f>
        <v>70076.015750000006</v>
      </c>
      <c r="I307" s="3">
        <f>+('[4]Mar-20'!$D$516/1000)</f>
        <v>2376.8394500000004</v>
      </c>
      <c r="J307" s="10">
        <f>'[4]Mar-20'!$D$527/1000</f>
        <v>13225.866049999999</v>
      </c>
      <c r="K307" s="10">
        <f>'[4]Mar-20'!$D$528/1000</f>
        <v>906.12596999999994</v>
      </c>
      <c r="L307" s="71">
        <f>+H307+(Titularizaciones!C219/1000)</f>
        <v>75154.176446563491</v>
      </c>
      <c r="M307" s="71">
        <f>+I307+((Titularizaciones!C219/1000)*Titularizaciones!M219)</f>
        <v>2663.2513830100352</v>
      </c>
      <c r="N307" s="3">
        <f t="shared" si="373"/>
        <v>518775.26576000015</v>
      </c>
      <c r="O307" s="3">
        <f t="shared" si="374"/>
        <v>22526.396930000003</v>
      </c>
      <c r="P307" s="74">
        <f t="shared" si="375"/>
        <v>523853.42645656364</v>
      </c>
      <c r="Q307" s="74">
        <f t="shared" si="376"/>
        <v>22812.808863010036</v>
      </c>
      <c r="R307" s="74">
        <f t="shared" si="377"/>
        <v>510627.56040656363</v>
      </c>
      <c r="S307" s="74">
        <f t="shared" si="378"/>
        <v>21906.682893010038</v>
      </c>
      <c r="T307" s="3">
        <v>17242.585633349998</v>
      </c>
      <c r="U307" s="3">
        <v>6.92037222</v>
      </c>
      <c r="V307" s="4">
        <f t="shared" si="396"/>
        <v>10.38932480633639</v>
      </c>
      <c r="W307" s="4">
        <f t="shared" si="397"/>
        <v>0.6645904365237385</v>
      </c>
      <c r="X307" s="4">
        <f t="shared" si="398"/>
        <v>15.886504474780594</v>
      </c>
      <c r="Y307" s="4">
        <f t="shared" si="399"/>
        <v>-3.4074211178195384</v>
      </c>
      <c r="Z307" s="4">
        <f t="shared" si="400"/>
        <v>9.3841962390962976</v>
      </c>
      <c r="AA307" s="4">
        <f t="shared" si="401"/>
        <v>15.820593681499957</v>
      </c>
      <c r="AB307" s="4">
        <f t="shared" si="435"/>
        <v>4.5064060381249078</v>
      </c>
      <c r="AC307" s="4">
        <f t="shared" si="436"/>
        <v>-2.2870167656698186</v>
      </c>
      <c r="AD307" s="4">
        <f t="shared" si="402"/>
        <v>10.032849401632234</v>
      </c>
      <c r="AE307" s="4">
        <f t="shared" si="403"/>
        <v>15.9207181584393</v>
      </c>
      <c r="AF307" s="4">
        <f t="shared" si="404"/>
        <v>11.73265296868648</v>
      </c>
      <c r="AG307" s="4">
        <f t="shared" si="405"/>
        <v>0.57171202581611169</v>
      </c>
      <c r="AH307" s="4">
        <f t="shared" si="406"/>
        <v>11.805971523511943</v>
      </c>
      <c r="AI307" s="4">
        <f t="shared" si="407"/>
        <v>0.74706509186788139</v>
      </c>
      <c r="AJ307" s="4">
        <f t="shared" si="409"/>
        <v>12.008611617767912</v>
      </c>
      <c r="AK307" s="4">
        <f t="shared" si="410"/>
        <v>0.87662705784445905</v>
      </c>
      <c r="AL307" s="4">
        <f t="shared" ref="AL307:AM307" si="451">+T307/T295*100-100</f>
        <v>13.55434094535741</v>
      </c>
      <c r="AM307" s="4">
        <f t="shared" si="451"/>
        <v>24.460372492988341</v>
      </c>
      <c r="AN307" s="4">
        <f t="shared" si="347"/>
        <v>6.2968943729767801</v>
      </c>
      <c r="AO307" s="4">
        <f t="shared" si="348"/>
        <v>-3.0673178271316885</v>
      </c>
      <c r="AP307" s="4">
        <f t="shared" si="349"/>
        <v>11.590278743168597</v>
      </c>
      <c r="AQ307" s="4">
        <f t="shared" si="350"/>
        <v>-6.9883689146071646</v>
      </c>
      <c r="AR307" s="4">
        <f t="shared" si="351"/>
        <v>5.3290286365876796</v>
      </c>
      <c r="AS307" s="4">
        <f t="shared" si="352"/>
        <v>11.526811441020655</v>
      </c>
      <c r="AT307" s="4">
        <f t="shared" si="353"/>
        <v>0.63207129333164858</v>
      </c>
      <c r="AU307" s="4">
        <f t="shared" si="354"/>
        <v>-5.9095009780161973</v>
      </c>
      <c r="AV307" s="4">
        <f t="shared" si="355"/>
        <v>5.953634474369025</v>
      </c>
      <c r="AW307" s="4">
        <f t="shared" si="356"/>
        <v>11.623224033162543</v>
      </c>
      <c r="AX307" s="4">
        <f t="shared" si="380"/>
        <v>7.5904217320043301</v>
      </c>
      <c r="AY307" s="4">
        <f t="shared" si="381"/>
        <v>-3.1567529842887581</v>
      </c>
      <c r="AZ307" s="4">
        <f t="shared" si="382"/>
        <v>7.6610221699681773</v>
      </c>
      <c r="BA307" s="4">
        <f t="shared" si="383"/>
        <v>-2.987900730026098</v>
      </c>
      <c r="BB307" s="4">
        <f t="shared" si="412"/>
        <v>7.8561498485969281</v>
      </c>
      <c r="BC307" s="4">
        <f t="shared" si="413"/>
        <v>-2.8631419760765908</v>
      </c>
      <c r="BD307" s="4">
        <f t="shared" si="418"/>
        <v>9.3445748149806604</v>
      </c>
      <c r="BE307" s="4">
        <f t="shared" si="419"/>
        <v>19.846290315828924</v>
      </c>
      <c r="BF307" s="4">
        <f t="shared" si="357"/>
        <v>4.3758585889876089</v>
      </c>
      <c r="BG307" s="4">
        <f t="shared" si="358"/>
        <v>4.4926405790793424</v>
      </c>
      <c r="BH307" s="4">
        <f t="shared" si="359"/>
        <v>3.3918016379234577</v>
      </c>
      <c r="BI307" s="4">
        <f t="shared" si="390"/>
        <v>6.8511654856809932</v>
      </c>
      <c r="BJ307" s="4">
        <f t="shared" si="360"/>
        <v>3.5437170745975424</v>
      </c>
      <c r="BK307" s="4">
        <f t="shared" si="361"/>
        <v>4.3422264739239402</v>
      </c>
      <c r="BL307" s="4">
        <f t="shared" si="362"/>
        <v>4.3548076066467436</v>
      </c>
      <c r="BM307" s="4">
        <f t="shared" si="384"/>
        <v>4.2901489444807588</v>
      </c>
      <c r="BN307" s="4">
        <f t="shared" si="363"/>
        <v>52.955322364403713</v>
      </c>
      <c r="BO307" s="4">
        <f t="shared" si="364"/>
        <v>53.365480495419824</v>
      </c>
      <c r="BP307" s="4">
        <f t="shared" si="365"/>
        <v>30.987265631197108</v>
      </c>
      <c r="BQ307" s="4">
        <f t="shared" si="366"/>
        <v>32.060660088883544</v>
      </c>
      <c r="BR307" s="4">
        <f t="shared" si="367"/>
        <v>13.507971635336045</v>
      </c>
      <c r="BS307" s="4">
        <f t="shared" si="368"/>
        <v>10.551352075460388</v>
      </c>
      <c r="BT307" s="4">
        <f t="shared" si="369"/>
        <v>2.5494403690631331</v>
      </c>
      <c r="BU307" s="4">
        <f t="shared" si="370"/>
        <v>4.0225073402362348</v>
      </c>
      <c r="BV307" s="4" t="s">
        <v>59</v>
      </c>
      <c r="BW307" s="4" t="s">
        <v>59</v>
      </c>
      <c r="BX307">
        <f t="shared" si="371"/>
        <v>100</v>
      </c>
      <c r="BY307">
        <f t="shared" si="372"/>
        <v>100</v>
      </c>
      <c r="BZ307" t="s">
        <v>59</v>
      </c>
      <c r="CA307" t="s">
        <v>59</v>
      </c>
    </row>
    <row r="308" spans="1:79" x14ac:dyDescent="0.35">
      <c r="A308" s="5">
        <v>43922</v>
      </c>
      <c r="B308" s="18">
        <f>+'[1]Senda Inflación Total'!F792</f>
        <v>3.51</v>
      </c>
      <c r="C308" s="4">
        <f>+'[1]Senda Inflación Total'!D792</f>
        <v>105.7</v>
      </c>
      <c r="D308" s="10">
        <f>('[4]Abr-20'!$D$489/1000)</f>
        <v>280387.66451000003</v>
      </c>
      <c r="E308" s="10">
        <f>'[4]Abr-20'!$D$490/1000</f>
        <v>12374.75203</v>
      </c>
      <c r="F308" s="15">
        <f>('[4]Abr-20'!$D$501/1000)</f>
        <v>158290.30348000003</v>
      </c>
      <c r="G308" s="15">
        <f>'[4]Abr-20'!$D$502/1000</f>
        <v>6639.8376399999997</v>
      </c>
      <c r="H308" s="3">
        <f>+('[4]Abr-20'!$D$515/1000)</f>
        <v>70152.604139999967</v>
      </c>
      <c r="I308" s="3">
        <f>+('[4]Abr-20'!$D$516/1000)</f>
        <v>2704.4623999999994</v>
      </c>
      <c r="J308" s="10">
        <f>'[4]Abr-20'!$D$527/1000</f>
        <v>13112.642370000001</v>
      </c>
      <c r="K308" s="10">
        <f>'[4]Abr-20'!$D$528/1000</f>
        <v>842.95989999999983</v>
      </c>
      <c r="L308" s="71">
        <f>+H308+(Titularizaciones!C220/1000)</f>
        <v>75200.770155671402</v>
      </c>
      <c r="M308" s="71">
        <f>+I308+((Titularizaciones!C220/1000)*Titularizaciones!M220)</f>
        <v>3017.6629397198531</v>
      </c>
      <c r="N308" s="3">
        <f t="shared" si="373"/>
        <v>521943.2145</v>
      </c>
      <c r="O308" s="3">
        <f t="shared" si="374"/>
        <v>22562.01197</v>
      </c>
      <c r="P308" s="74">
        <f t="shared" si="375"/>
        <v>526991.38051567145</v>
      </c>
      <c r="Q308" s="74">
        <f t="shared" si="376"/>
        <v>22875.212509719851</v>
      </c>
      <c r="R308" s="74">
        <f t="shared" si="377"/>
        <v>513878.73814567144</v>
      </c>
      <c r="S308" s="74">
        <f t="shared" si="378"/>
        <v>22032.252609719853</v>
      </c>
      <c r="T308" s="3">
        <v>17336.90649736</v>
      </c>
      <c r="U308" s="3">
        <v>6.9294717699999993</v>
      </c>
      <c r="V308" s="4">
        <f t="shared" si="396"/>
        <v>11.823369251879654</v>
      </c>
      <c r="W308" s="4">
        <f t="shared" si="397"/>
        <v>1.4984767223893414E-3</v>
      </c>
      <c r="X308" s="4">
        <f t="shared" si="398"/>
        <v>12.842845011211892</v>
      </c>
      <c r="Y308" s="4">
        <f t="shared" si="399"/>
        <v>-12.859238077509062</v>
      </c>
      <c r="Z308" s="4">
        <f t="shared" si="400"/>
        <v>9.2353629171037994</v>
      </c>
      <c r="AA308" s="4">
        <f t="shared" si="401"/>
        <v>30.872609526169867</v>
      </c>
      <c r="AB308" s="4">
        <f t="shared" si="435"/>
        <v>3.4669181202024362</v>
      </c>
      <c r="AC308" s="4">
        <f t="shared" si="436"/>
        <v>-11.468462957230983</v>
      </c>
      <c r="AD308" s="4">
        <f t="shared" si="402"/>
        <v>9.4189057466996076</v>
      </c>
      <c r="AE308" s="4">
        <f t="shared" si="403"/>
        <v>30.787344283118756</v>
      </c>
      <c r="AF308" s="4">
        <f t="shared" si="404"/>
        <v>11.54745740182635</v>
      </c>
      <c r="AG308" s="4">
        <f t="shared" si="405"/>
        <v>-1.9591902812691586</v>
      </c>
      <c r="AH308" s="4">
        <f t="shared" si="406"/>
        <v>11.552106651391853</v>
      </c>
      <c r="AI308" s="4">
        <f t="shared" si="407"/>
        <v>-1.6276373262807908</v>
      </c>
      <c r="AJ308" s="4">
        <f t="shared" si="409"/>
        <v>11.774982400377823</v>
      </c>
      <c r="AK308" s="4">
        <f t="shared" si="410"/>
        <v>-1.2074861516538817</v>
      </c>
      <c r="AL308" s="4">
        <f t="shared" ref="AL308:AM308" si="452">+T308/T296*100-100</f>
        <v>13.187334874400648</v>
      </c>
      <c r="AM308" s="4">
        <f t="shared" si="452"/>
        <v>21.783768990684948</v>
      </c>
      <c r="AN308" s="4">
        <f t="shared" si="347"/>
        <v>8.0314648361314482</v>
      </c>
      <c r="AO308" s="4">
        <f t="shared" si="348"/>
        <v>-3.3895290534997571</v>
      </c>
      <c r="AP308" s="4">
        <f t="shared" si="349"/>
        <v>9.0163704098269619</v>
      </c>
      <c r="AQ308" s="4">
        <f t="shared" si="350"/>
        <v>-15.814161025513528</v>
      </c>
      <c r="AR308" s="4">
        <f t="shared" si="351"/>
        <v>5.5312171936081569</v>
      </c>
      <c r="AS308" s="4">
        <f t="shared" si="352"/>
        <v>26.434749807912155</v>
      </c>
      <c r="AT308" s="4">
        <f t="shared" si="353"/>
        <v>-4.1620983284275326E-2</v>
      </c>
      <c r="AU308" s="4">
        <f t="shared" si="354"/>
        <v>-14.470546765753042</v>
      </c>
      <c r="AV308" s="4">
        <f t="shared" si="355"/>
        <v>5.7085361285862462</v>
      </c>
      <c r="AW308" s="4">
        <f t="shared" si="356"/>
        <v>26.352375889400804</v>
      </c>
      <c r="AX308" s="4">
        <f t="shared" si="380"/>
        <v>7.7649090926735056</v>
      </c>
      <c r="AY308" s="4">
        <f t="shared" si="381"/>
        <v>-5.2837313122105627</v>
      </c>
      <c r="AZ308" s="4">
        <f t="shared" si="382"/>
        <v>7.7694006872687424</v>
      </c>
      <c r="BA308" s="4">
        <f t="shared" si="383"/>
        <v>-4.9634212407311225</v>
      </c>
      <c r="BB308" s="4">
        <f t="shared" si="412"/>
        <v>7.984718771498251</v>
      </c>
      <c r="BC308" s="4">
        <f t="shared" si="413"/>
        <v>-4.5575172946129499</v>
      </c>
      <c r="BD308" s="4">
        <f t="shared" si="418"/>
        <v>9.3491787019617902</v>
      </c>
      <c r="BE308" s="4">
        <f t="shared" si="419"/>
        <v>17.65410973885129</v>
      </c>
      <c r="BF308" s="4">
        <f t="shared" si="357"/>
        <v>4.4134438123823578</v>
      </c>
      <c r="BG308" s="4">
        <f t="shared" si="358"/>
        <v>4.1947216563640888</v>
      </c>
      <c r="BH308" s="4">
        <f t="shared" si="359"/>
        <v>3.8551133392038333</v>
      </c>
      <c r="BI308" s="4">
        <f t="shared" si="390"/>
        <v>6.428604366794759</v>
      </c>
      <c r="BJ308" s="4">
        <f t="shared" si="360"/>
        <v>4.0128085569776184</v>
      </c>
      <c r="BK308" s="4">
        <f t="shared" si="361"/>
        <v>4.3226947574389811</v>
      </c>
      <c r="BL308" s="4">
        <f t="shared" si="362"/>
        <v>4.3407185307919089</v>
      </c>
      <c r="BM308" s="4">
        <f t="shared" si="384"/>
        <v>4.2874419535673169</v>
      </c>
      <c r="BN308" s="4">
        <f t="shared" si="363"/>
        <v>53.719955872709221</v>
      </c>
      <c r="BO308" s="4">
        <f t="shared" si="364"/>
        <v>54.847732757407982</v>
      </c>
      <c r="BP308" s="4">
        <f t="shared" si="365"/>
        <v>30.3271120464006</v>
      </c>
      <c r="BQ308" s="4">
        <f t="shared" si="366"/>
        <v>29.42927983917739</v>
      </c>
      <c r="BR308" s="4">
        <f t="shared" si="367"/>
        <v>13.440658330466707</v>
      </c>
      <c r="BS308" s="4">
        <f t="shared" si="368"/>
        <v>11.986796228971238</v>
      </c>
      <c r="BT308" s="4">
        <f t="shared" si="369"/>
        <v>2.5122737504234767</v>
      </c>
      <c r="BU308" s="4">
        <f t="shared" si="370"/>
        <v>3.736191174443384</v>
      </c>
      <c r="BV308" s="4" t="s">
        <v>59</v>
      </c>
      <c r="BW308" s="4" t="s">
        <v>59</v>
      </c>
      <c r="BX308">
        <f t="shared" si="371"/>
        <v>100</v>
      </c>
      <c r="BY308">
        <f t="shared" si="372"/>
        <v>100</v>
      </c>
      <c r="BZ308" t="s">
        <v>59</v>
      </c>
      <c r="CA308" t="s">
        <v>59</v>
      </c>
    </row>
    <row r="309" spans="1:79" x14ac:dyDescent="0.35">
      <c r="A309" s="5">
        <v>43952</v>
      </c>
      <c r="B309" s="18">
        <f>+'[1]Senda Inflación Total'!F793</f>
        <v>2.85</v>
      </c>
      <c r="C309" s="4">
        <f>+'[1]Senda Inflación Total'!D793</f>
        <v>105.36</v>
      </c>
      <c r="D309" s="10">
        <f>('[4]May-20'!$D$489/1000)</f>
        <v>281591.21834999992</v>
      </c>
      <c r="E309" s="10">
        <f>'[4]May-20'!$D$490/1000</f>
        <v>11726.182809999998</v>
      </c>
      <c r="F309" s="15">
        <f>('[4]May-20'!$D$501/1000)</f>
        <v>156753.46777000005</v>
      </c>
      <c r="G309" s="15">
        <f>'[4]May-20'!$D$502/1000</f>
        <v>5956.7889799999994</v>
      </c>
      <c r="H309" s="3">
        <f>+('[4]May-20'!$D$515/1000)</f>
        <v>70382.877759999988</v>
      </c>
      <c r="I309" s="3">
        <f>+('[4]May-20'!$D$516/1000)</f>
        <v>2769.3918699999999</v>
      </c>
      <c r="J309" s="10">
        <f>'[4]May-20'!$D$527/1000</f>
        <v>13008.734199999999</v>
      </c>
      <c r="K309" s="10">
        <f>'[4]May-20'!$D$528/1000</f>
        <v>806.86141999999995</v>
      </c>
      <c r="L309" s="71">
        <f>+H309+(Titularizaciones!C221/1000)</f>
        <v>75382.416161914953</v>
      </c>
      <c r="M309" s="71">
        <f>+I309+((Titularizaciones!C221/1000)*Titularizaciones!M221)</f>
        <v>3097.2025817573949</v>
      </c>
      <c r="N309" s="3">
        <f t="shared" si="373"/>
        <v>521736.29807999998</v>
      </c>
      <c r="O309" s="3">
        <f t="shared" si="374"/>
        <v>21259.225079999997</v>
      </c>
      <c r="P309" s="74">
        <f t="shared" si="375"/>
        <v>526735.83648191486</v>
      </c>
      <c r="Q309" s="74">
        <f t="shared" si="376"/>
        <v>21587.035791757393</v>
      </c>
      <c r="R309" s="74">
        <f t="shared" si="377"/>
        <v>513727.10228191491</v>
      </c>
      <c r="S309" s="74">
        <f t="shared" si="378"/>
        <v>20780.174371757392</v>
      </c>
      <c r="T309" s="3">
        <v>17441.46778608</v>
      </c>
      <c r="U309" s="3">
        <v>6.9442710599999993</v>
      </c>
      <c r="V309" s="4">
        <f t="shared" si="396"/>
        <v>11.39346825778172</v>
      </c>
      <c r="W309" s="4">
        <f t="shared" si="397"/>
        <v>-4.0394363944085114</v>
      </c>
      <c r="X309" s="4">
        <f t="shared" si="398"/>
        <v>10.188943976648957</v>
      </c>
      <c r="Y309" s="4">
        <f t="shared" si="399"/>
        <v>-21.130742198995677</v>
      </c>
      <c r="Z309" s="4">
        <f t="shared" si="400"/>
        <v>9.0108720860875025</v>
      </c>
      <c r="AA309" s="4">
        <f t="shared" si="401"/>
        <v>32.700935220900021</v>
      </c>
      <c r="AB309" s="4">
        <f t="shared" si="435"/>
        <v>2.4446852129676415</v>
      </c>
      <c r="AC309" s="4">
        <f t="shared" si="436"/>
        <v>-10.860751904352981</v>
      </c>
      <c r="AD309" s="4">
        <f t="shared" si="402"/>
        <v>8.6585360981269446</v>
      </c>
      <c r="AE309" s="4">
        <f t="shared" si="403"/>
        <v>32.837572403265199</v>
      </c>
      <c r="AF309" s="4">
        <f t="shared" si="404"/>
        <v>10.464376828731687</v>
      </c>
      <c r="AG309" s="4">
        <f t="shared" si="405"/>
        <v>-6.6129702070081606</v>
      </c>
      <c r="AH309" s="4">
        <f t="shared" si="406"/>
        <v>10.398491037364167</v>
      </c>
      <c r="AI309" s="4">
        <f t="shared" si="407"/>
        <v>-6.1811486946949827</v>
      </c>
      <c r="AJ309" s="4">
        <f t="shared" si="409"/>
        <v>10.615964326983658</v>
      </c>
      <c r="AK309" s="4">
        <f t="shared" si="410"/>
        <v>-5.9895175437841459</v>
      </c>
      <c r="AL309" s="4">
        <f t="shared" ref="AL309:AM309" si="453">+T309/T297*100-100</f>
        <v>12.55170413806195</v>
      </c>
      <c r="AM309" s="4">
        <f t="shared" si="453"/>
        <v>19.180346506935734</v>
      </c>
      <c r="AN309" s="4">
        <f t="shared" si="347"/>
        <v>8.3067265510760535</v>
      </c>
      <c r="AO309" s="4">
        <f t="shared" si="348"/>
        <v>-6.6985283368094457</v>
      </c>
      <c r="AP309" s="4">
        <f t="shared" si="349"/>
        <v>7.1355799481273294</v>
      </c>
      <c r="AQ309" s="4">
        <f t="shared" si="350"/>
        <v>-23.316229653860645</v>
      </c>
      <c r="AR309" s="4">
        <f t="shared" si="351"/>
        <v>5.9901527331915503</v>
      </c>
      <c r="AS309" s="4">
        <f t="shared" si="352"/>
        <v>29.023758114633011</v>
      </c>
      <c r="AT309" s="4">
        <f t="shared" si="353"/>
        <v>-0.39408340985160351</v>
      </c>
      <c r="AU309" s="4">
        <f t="shared" si="354"/>
        <v>-13.330823436415145</v>
      </c>
      <c r="AV309" s="4">
        <f t="shared" si="355"/>
        <v>5.6475800662391293</v>
      </c>
      <c r="AW309" s="4">
        <f t="shared" si="356"/>
        <v>29.156609045469338</v>
      </c>
      <c r="AX309" s="4">
        <f t="shared" si="380"/>
        <v>7.4033804849117075</v>
      </c>
      <c r="AY309" s="4">
        <f t="shared" si="381"/>
        <v>-9.2007488643735087</v>
      </c>
      <c r="AZ309" s="4">
        <f t="shared" si="382"/>
        <v>7.339320405798901</v>
      </c>
      <c r="BA309" s="4">
        <f t="shared" si="383"/>
        <v>-8.7808932374282733</v>
      </c>
      <c r="BB309" s="4">
        <f t="shared" si="412"/>
        <v>7.5507674545295771</v>
      </c>
      <c r="BC309" s="4">
        <f t="shared" si="413"/>
        <v>-8.5945722350842573</v>
      </c>
      <c r="BD309" s="4">
        <f t="shared" si="418"/>
        <v>9.4328674166863919</v>
      </c>
      <c r="BE309" s="4">
        <f t="shared" si="419"/>
        <v>15.877828397604034</v>
      </c>
      <c r="BF309" s="4">
        <f t="shared" si="357"/>
        <v>4.1642572800069004</v>
      </c>
      <c r="BG309" s="4">
        <f t="shared" si="358"/>
        <v>3.8001002878865995</v>
      </c>
      <c r="BH309" s="4">
        <f t="shared" si="359"/>
        <v>3.9347522552905634</v>
      </c>
      <c r="BI309" s="4">
        <f t="shared" si="390"/>
        <v>6.2024591139697511</v>
      </c>
      <c r="BJ309" s="4">
        <f t="shared" si="360"/>
        <v>4.1086539002741302</v>
      </c>
      <c r="BK309" s="4">
        <f t="shared" si="361"/>
        <v>4.0747069272800012</v>
      </c>
      <c r="BL309" s="4">
        <f t="shared" si="362"/>
        <v>4.0982660181122057</v>
      </c>
      <c r="BM309" s="4">
        <f t="shared" si="384"/>
        <v>4.0449830813780938</v>
      </c>
      <c r="BN309" s="4">
        <f t="shared" si="363"/>
        <v>53.97194318015849</v>
      </c>
      <c r="BO309" s="4">
        <f t="shared" si="364"/>
        <v>55.158091444413081</v>
      </c>
      <c r="BP309" s="4">
        <f t="shared" si="365"/>
        <v>30.044577758315061</v>
      </c>
      <c r="BQ309" s="4">
        <f t="shared" si="366"/>
        <v>28.019784152922661</v>
      </c>
      <c r="BR309" s="4">
        <f t="shared" si="367"/>
        <v>13.490124804237388</v>
      </c>
      <c r="BS309" s="4">
        <f t="shared" si="368"/>
        <v>13.026777126534849</v>
      </c>
      <c r="BT309" s="4">
        <f t="shared" si="369"/>
        <v>2.4933542572890559</v>
      </c>
      <c r="BU309" s="4">
        <f t="shared" si="370"/>
        <v>3.7953472761294087</v>
      </c>
      <c r="BV309" s="4" t="s">
        <v>59</v>
      </c>
      <c r="BW309" s="4" t="s">
        <v>59</v>
      </c>
      <c r="BX309">
        <f t="shared" si="371"/>
        <v>100</v>
      </c>
      <c r="BY309">
        <f t="shared" si="372"/>
        <v>100</v>
      </c>
      <c r="BZ309" t="s">
        <v>59</v>
      </c>
      <c r="CA309" t="s">
        <v>59</v>
      </c>
    </row>
    <row r="310" spans="1:79" x14ac:dyDescent="0.35">
      <c r="A310" s="5">
        <v>43983</v>
      </c>
      <c r="B310" s="18">
        <f>+'[1]Senda Inflación Total'!F794</f>
        <v>2.2000000000000002</v>
      </c>
      <c r="C310" s="4">
        <f>+'[1]Senda Inflación Total'!D794</f>
        <v>104.97</v>
      </c>
      <c r="D310" s="10">
        <f>('[4]Jun-20'!$D$496/1000)</f>
        <v>281397.26601999998</v>
      </c>
      <c r="E310" s="10">
        <f>'[4]Jun-20'!$D$497/1000</f>
        <v>11279.70947</v>
      </c>
      <c r="F310" s="14">
        <f>('[4]Jun-20'!$D$508/1000)</f>
        <v>156128.84927000001</v>
      </c>
      <c r="G310" s="14">
        <f>'[4]Jun-20'!$D$509/1000</f>
        <v>5185.1977499999994</v>
      </c>
      <c r="H310" s="3">
        <f>+('[4]Jun-20'!$D$522/1000)</f>
        <v>70733.001919999981</v>
      </c>
      <c r="I310" s="3">
        <f>+('[4]Jun-20'!$D$523/1000)</f>
        <v>2765.4393099999998</v>
      </c>
      <c r="J310" s="10">
        <f>'[4]Jun-20'!$D$534/1000</f>
        <v>12957.668250000001</v>
      </c>
      <c r="K310" s="10">
        <f>'[4]Jun-20'!$D$535/1000</f>
        <v>761.68885999999998</v>
      </c>
      <c r="L310" s="71">
        <f>+H310+(Titularizaciones!C222/1000)</f>
        <v>75669.532894515083</v>
      </c>
      <c r="M310" s="71">
        <f>+I310+((Titularizaciones!C222/1000)*Titularizaciones!M222)</f>
        <v>3094.883917509726</v>
      </c>
      <c r="N310" s="3">
        <f t="shared" si="373"/>
        <v>521216.78545999993</v>
      </c>
      <c r="O310" s="3">
        <f t="shared" si="374"/>
        <v>19992.035390000001</v>
      </c>
      <c r="P310" s="74">
        <f t="shared" si="375"/>
        <v>526153.31643451506</v>
      </c>
      <c r="Q310" s="74">
        <f t="shared" si="376"/>
        <v>20321.479997509727</v>
      </c>
      <c r="R310" s="74">
        <f t="shared" si="377"/>
        <v>513195.64818451507</v>
      </c>
      <c r="S310" s="74">
        <f t="shared" si="378"/>
        <v>19559.791137509728</v>
      </c>
      <c r="T310" s="3">
        <v>17576.78616086</v>
      </c>
      <c r="U310" s="3">
        <v>6.9891104200000003</v>
      </c>
      <c r="V310" s="4">
        <f t="shared" si="396"/>
        <v>11.438152559106427</v>
      </c>
      <c r="W310" s="4">
        <f t="shared" si="397"/>
        <v>-2.5680331588526428</v>
      </c>
      <c r="X310" s="4">
        <f t="shared" si="398"/>
        <v>8.6970027867842674</v>
      </c>
      <c r="Y310" s="4">
        <f t="shared" si="399"/>
        <v>-31.766195258538886</v>
      </c>
      <c r="Z310" s="4">
        <f t="shared" si="400"/>
        <v>8.6095132224580624</v>
      </c>
      <c r="AA310" s="4">
        <f t="shared" si="401"/>
        <v>30.646689795882224</v>
      </c>
      <c r="AB310" s="4">
        <f t="shared" si="435"/>
        <v>2.0591427064880747</v>
      </c>
      <c r="AC310" s="4">
        <f t="shared" si="436"/>
        <v>-17.561871575275845</v>
      </c>
      <c r="AD310" s="4">
        <f t="shared" si="402"/>
        <v>8.319529336495691</v>
      </c>
      <c r="AE310" s="4">
        <f t="shared" si="403"/>
        <v>30.690625856014975</v>
      </c>
      <c r="AF310" s="4">
        <f t="shared" si="404"/>
        <v>9.967550902524323</v>
      </c>
      <c r="AG310" s="4">
        <f t="shared" si="405"/>
        <v>-10.014114678828307</v>
      </c>
      <c r="AH310" s="4">
        <f t="shared" si="406"/>
        <v>9.9118099481496387</v>
      </c>
      <c r="AI310" s="4">
        <f t="shared" si="407"/>
        <v>-9.5545823464270683</v>
      </c>
      <c r="AJ310" s="4">
        <f t="shared" si="409"/>
        <v>10.12575293812381</v>
      </c>
      <c r="AK310" s="4">
        <f t="shared" si="410"/>
        <v>-9.2111800822352023</v>
      </c>
      <c r="AL310" s="4">
        <f t="shared" ref="AL310:AM310" si="454">+T310/T298*100-100</f>
        <v>13.592983182833905</v>
      </c>
      <c r="AM310" s="4">
        <f t="shared" si="454"/>
        <v>17.714327050675308</v>
      </c>
      <c r="AN310" s="4">
        <f t="shared" si="347"/>
        <v>9.0392882183037528</v>
      </c>
      <c r="AO310" s="4">
        <f t="shared" si="348"/>
        <v>-4.6653944802863379</v>
      </c>
      <c r="AP310" s="4">
        <f t="shared" si="349"/>
        <v>6.3571455839376227</v>
      </c>
      <c r="AQ310" s="4">
        <f t="shared" si="350"/>
        <v>-33.235024714812994</v>
      </c>
      <c r="AR310" s="4">
        <f t="shared" si="351"/>
        <v>6.2715393566125783</v>
      </c>
      <c r="AS310" s="4">
        <f t="shared" si="352"/>
        <v>27.83433443824093</v>
      </c>
      <c r="AT310" s="4">
        <f t="shared" si="353"/>
        <v>-0.13782514042262051</v>
      </c>
      <c r="AU310" s="4">
        <f t="shared" si="354"/>
        <v>-19.336469251737626</v>
      </c>
      <c r="AV310" s="4">
        <f t="shared" si="355"/>
        <v>5.9877977852208346</v>
      </c>
      <c r="AW310" s="4">
        <f t="shared" si="356"/>
        <v>27.877324712343437</v>
      </c>
      <c r="AX310" s="4">
        <f t="shared" si="380"/>
        <v>7.6003433488496199</v>
      </c>
      <c r="AY310" s="4">
        <f t="shared" si="381"/>
        <v>-11.95118853114316</v>
      </c>
      <c r="AZ310" s="4">
        <f t="shared" si="382"/>
        <v>7.5458022976023784</v>
      </c>
      <c r="BA310" s="4">
        <f t="shared" si="383"/>
        <v>-11.501548284175215</v>
      </c>
      <c r="BB310" s="4">
        <f t="shared" si="412"/>
        <v>7.7551398611778808</v>
      </c>
      <c r="BC310" s="4">
        <f t="shared" si="413"/>
        <v>-11.165538240934652</v>
      </c>
      <c r="BD310" s="4">
        <f t="shared" si="418"/>
        <v>11.147733055610473</v>
      </c>
      <c r="BE310" s="4">
        <f t="shared" si="419"/>
        <v>15.18035914938875</v>
      </c>
      <c r="BF310" s="4">
        <f t="shared" si="357"/>
        <v>4.0084644849386377</v>
      </c>
      <c r="BG310" s="4">
        <f t="shared" si="358"/>
        <v>3.3211016248720471</v>
      </c>
      <c r="BH310" s="4">
        <f t="shared" si="359"/>
        <v>3.9096874654461162</v>
      </c>
      <c r="BI310" s="4">
        <f t="shared" si="390"/>
        <v>5.8782864733398306</v>
      </c>
      <c r="BJ310" s="4">
        <f t="shared" si="360"/>
        <v>4.0900000292377374</v>
      </c>
      <c r="BK310" s="4">
        <f t="shared" si="361"/>
        <v>3.8356468839268154</v>
      </c>
      <c r="BL310" s="4">
        <f t="shared" si="362"/>
        <v>3.8622734786161774</v>
      </c>
      <c r="BM310" s="4">
        <f t="shared" si="384"/>
        <v>3.8113712005751794</v>
      </c>
      <c r="BN310" s="4">
        <f t="shared" si="363"/>
        <v>53.988527205940386</v>
      </c>
      <c r="BO310" s="4">
        <f t="shared" si="364"/>
        <v>56.421015919380082</v>
      </c>
      <c r="BP310" s="4">
        <f t="shared" si="365"/>
        <v>29.954685579093248</v>
      </c>
      <c r="BQ310" s="4">
        <f t="shared" si="366"/>
        <v>25.936317382639444</v>
      </c>
      <c r="BR310" s="4">
        <f t="shared" si="367"/>
        <v>13.570745204910192</v>
      </c>
      <c r="BS310" s="4">
        <f t="shared" si="368"/>
        <v>13.832705155090263</v>
      </c>
      <c r="BT310" s="4">
        <f t="shared" si="369"/>
        <v>2.486042010056182</v>
      </c>
      <c r="BU310" s="4">
        <f t="shared" si="370"/>
        <v>3.8099615428902056</v>
      </c>
      <c r="BV310" s="4" t="s">
        <v>59</v>
      </c>
      <c r="BW310" s="4" t="s">
        <v>59</v>
      </c>
      <c r="BX310">
        <f t="shared" si="371"/>
        <v>100</v>
      </c>
      <c r="BY310">
        <f t="shared" si="372"/>
        <v>100</v>
      </c>
      <c r="BZ310" t="s">
        <v>59</v>
      </c>
      <c r="CA310" t="s">
        <v>59</v>
      </c>
    </row>
    <row r="311" spans="1:79" x14ac:dyDescent="0.35">
      <c r="A311" s="5">
        <v>44013</v>
      </c>
      <c r="B311" s="18">
        <f>+'[1]Senda Inflación Total'!F795</f>
        <v>1.97</v>
      </c>
      <c r="C311" s="4">
        <f>+'[1]Senda Inflación Total'!D795</f>
        <v>104.97</v>
      </c>
      <c r="D311" s="10">
        <f>('[4]Jul-20'!$D$496/1000)</f>
        <v>278314.89545999997</v>
      </c>
      <c r="E311" s="10">
        <f>'[4]Jul-20'!$D$497/1000</f>
        <v>11808.742389999999</v>
      </c>
      <c r="F311" s="14">
        <f>('[4]Jul-20'!$D$508/1000)</f>
        <v>155554.05886000002</v>
      </c>
      <c r="G311" s="14">
        <f>'[4]Jul-20'!$D$509/1000</f>
        <v>4758.7237499999992</v>
      </c>
      <c r="H311" s="3">
        <f>+('[4]Jul-20'!$D$522/1000)</f>
        <v>71045.319929999998</v>
      </c>
      <c r="I311" s="3">
        <f>+('[4]Jul-20'!$D$523/1000)</f>
        <v>2720.0211300000001</v>
      </c>
      <c r="J311" s="10">
        <f>'[4]Jul-20'!$D$534/1000</f>
        <v>12935.51202</v>
      </c>
      <c r="K311" s="10">
        <f>'[4]Jul-20'!$D$535/1000</f>
        <v>824.46242000000007</v>
      </c>
      <c r="L311" s="71">
        <f>+H311+(Titularizaciones!C223/1000)</f>
        <v>75892.059879112974</v>
      </c>
      <c r="M311" s="71">
        <f>+I311+((Titularizaciones!C223/1000)*Titularizaciones!M223)</f>
        <v>3046.2926930259682</v>
      </c>
      <c r="N311" s="3">
        <f t="shared" si="373"/>
        <v>517849.78627000004</v>
      </c>
      <c r="O311" s="3">
        <f t="shared" si="374"/>
        <v>20111.949689999998</v>
      </c>
      <c r="P311" s="74">
        <f t="shared" si="375"/>
        <v>522696.52621911297</v>
      </c>
      <c r="Q311" s="74">
        <f t="shared" si="376"/>
        <v>20438.221253025968</v>
      </c>
      <c r="R311" s="74">
        <f t="shared" si="377"/>
        <v>509761.01419911301</v>
      </c>
      <c r="S311" s="74">
        <f t="shared" si="378"/>
        <v>19613.758833025964</v>
      </c>
      <c r="T311" s="3">
        <v>17696.375866549999</v>
      </c>
      <c r="U311" s="3">
        <v>7.1122477000000002</v>
      </c>
      <c r="V311" s="4">
        <f t="shared" si="396"/>
        <v>10.270658075094573</v>
      </c>
      <c r="W311" s="4">
        <f t="shared" si="397"/>
        <v>-0.26876983162121348</v>
      </c>
      <c r="X311" s="4">
        <f t="shared" si="398"/>
        <v>6.8050835353308514</v>
      </c>
      <c r="Y311" s="4">
        <f t="shared" si="399"/>
        <v>-36.021013370920343</v>
      </c>
      <c r="Z311" s="4">
        <f t="shared" si="400"/>
        <v>7.9604559284053238</v>
      </c>
      <c r="AA311" s="4">
        <f t="shared" si="401"/>
        <v>26.665976683955208</v>
      </c>
      <c r="AB311" s="4">
        <f t="shared" si="435"/>
        <v>1.2237270912756344</v>
      </c>
      <c r="AC311" s="4">
        <f t="shared" si="436"/>
        <v>-12.767969807898581</v>
      </c>
      <c r="AD311" s="4">
        <f t="shared" si="402"/>
        <v>7.7360584470448543</v>
      </c>
      <c r="AE311" s="4">
        <f t="shared" si="403"/>
        <v>27.039160359665317</v>
      </c>
      <c r="AF311" s="4">
        <f t="shared" si="404"/>
        <v>8.6501362354087945</v>
      </c>
      <c r="AG311" s="4">
        <f t="shared" si="405"/>
        <v>-10.098313627038067</v>
      </c>
      <c r="AH311" s="4">
        <f t="shared" si="406"/>
        <v>8.6106472751893222</v>
      </c>
      <c r="AI311" s="4">
        <f t="shared" si="407"/>
        <v>-9.6516145407012601</v>
      </c>
      <c r="AJ311" s="4">
        <f t="shared" si="409"/>
        <v>8.8121474695807649</v>
      </c>
      <c r="AK311" s="4">
        <f t="shared" si="410"/>
        <v>-9.5157349974353309</v>
      </c>
      <c r="AL311" s="4">
        <f t="shared" ref="AL311:AM311" si="455">+T311/T299*100-100</f>
        <v>11.834087449601952</v>
      </c>
      <c r="AM311" s="4">
        <f t="shared" si="455"/>
        <v>17.229782975868019</v>
      </c>
      <c r="AN311" s="4">
        <f t="shared" si="347"/>
        <v>8.1402942778214822</v>
      </c>
      <c r="AO311" s="4">
        <f t="shared" si="348"/>
        <v>-2.1955181245672577</v>
      </c>
      <c r="AP311" s="4">
        <f t="shared" si="349"/>
        <v>4.7416725853984758</v>
      </c>
      <c r="AQ311" s="4">
        <f t="shared" si="350"/>
        <v>-37.257049495852058</v>
      </c>
      <c r="AR311" s="4">
        <f t="shared" si="351"/>
        <v>5.8747238682017553</v>
      </c>
      <c r="AS311" s="4">
        <f t="shared" si="352"/>
        <v>24.218865042615676</v>
      </c>
      <c r="AT311" s="4">
        <f t="shared" si="353"/>
        <v>-0.7318553581684597</v>
      </c>
      <c r="AU311" s="4">
        <f t="shared" si="354"/>
        <v>-14.453240960967534</v>
      </c>
      <c r="AV311" s="4">
        <f t="shared" si="355"/>
        <v>5.6546616132635563</v>
      </c>
      <c r="AW311" s="4">
        <f t="shared" si="356"/>
        <v>24.584839030759341</v>
      </c>
      <c r="AX311" s="4">
        <f t="shared" si="380"/>
        <v>6.5510799601929932</v>
      </c>
      <c r="AY311" s="4">
        <f t="shared" si="381"/>
        <v>-11.835160956200923</v>
      </c>
      <c r="AZ311" s="4">
        <f t="shared" si="382"/>
        <v>6.5123539032944109</v>
      </c>
      <c r="BA311" s="4">
        <f t="shared" si="383"/>
        <v>-11.397091831618383</v>
      </c>
      <c r="BB311" s="4">
        <f t="shared" si="412"/>
        <v>6.7099612332850427</v>
      </c>
      <c r="BC311" s="4">
        <f t="shared" si="413"/>
        <v>-11.263837400642672</v>
      </c>
      <c r="BD311" s="4">
        <f t="shared" si="418"/>
        <v>9.6735191228811885</v>
      </c>
      <c r="BE311" s="4">
        <f t="shared" si="419"/>
        <v>14.964973007617942</v>
      </c>
      <c r="BF311" s="4">
        <f t="shared" si="357"/>
        <v>4.2429430054336335</v>
      </c>
      <c r="BG311" s="4">
        <f t="shared" si="358"/>
        <v>3.0592089881003304</v>
      </c>
      <c r="BH311" s="4">
        <f t="shared" si="359"/>
        <v>3.8285718646632891</v>
      </c>
      <c r="BI311" s="4">
        <f t="shared" si="390"/>
        <v>6.3736357611919257</v>
      </c>
      <c r="BJ311" s="4">
        <f t="shared" si="360"/>
        <v>4.0139807746401273</v>
      </c>
      <c r="BK311" s="4">
        <f t="shared" si="361"/>
        <v>3.8837420084429448</v>
      </c>
      <c r="BL311" s="4">
        <f t="shared" si="362"/>
        <v>3.9101505802734797</v>
      </c>
      <c r="BM311" s="4">
        <f t="shared" si="384"/>
        <v>3.8476380669952168</v>
      </c>
      <c r="BN311" s="4">
        <f t="shared" si="363"/>
        <v>53.744329502318308</v>
      </c>
      <c r="BO311" s="4">
        <f t="shared" si="364"/>
        <v>58.71505533782986</v>
      </c>
      <c r="BP311" s="4">
        <f t="shared" si="365"/>
        <v>30.038451880116483</v>
      </c>
      <c r="BQ311" s="4">
        <f t="shared" si="366"/>
        <v>23.661175685846693</v>
      </c>
      <c r="BR311" s="4">
        <f t="shared" si="367"/>
        <v>13.719291156172824</v>
      </c>
      <c r="BS311" s="4">
        <f t="shared" si="368"/>
        <v>13.524403013758734</v>
      </c>
      <c r="BT311" s="4">
        <f t="shared" si="369"/>
        <v>2.497927461392365</v>
      </c>
      <c r="BU311" s="4">
        <f t="shared" si="370"/>
        <v>4.0993659625647174</v>
      </c>
      <c r="BV311" s="4" t="s">
        <v>59</v>
      </c>
      <c r="BW311" s="4" t="s">
        <v>59</v>
      </c>
      <c r="BX311">
        <f t="shared" si="371"/>
        <v>100</v>
      </c>
      <c r="BY311">
        <f t="shared" si="372"/>
        <v>100</v>
      </c>
      <c r="BZ311" t="s">
        <v>59</v>
      </c>
      <c r="CA311" t="s">
        <v>59</v>
      </c>
    </row>
    <row r="312" spans="1:79" x14ac:dyDescent="0.35">
      <c r="A312" s="5">
        <v>44044</v>
      </c>
      <c r="B312" s="18">
        <f>+'[1]Senda Inflación Total'!F796</f>
        <v>1.87</v>
      </c>
      <c r="C312" s="4">
        <f>+'[1]Senda Inflación Total'!D796</f>
        <v>104.96</v>
      </c>
      <c r="D312" s="10">
        <f>('[4]Ago-20'!$D$496/1000)</f>
        <v>275619.31876999995</v>
      </c>
      <c r="E312" s="10">
        <f>'[4]Ago-20'!$D$497/1000</f>
        <v>12687.050209999998</v>
      </c>
      <c r="F312" s="14">
        <f>('[4]Ago-20'!$D$508/1000)</f>
        <v>155289.84737999996</v>
      </c>
      <c r="G312" s="14">
        <f>'[4]Ago-20'!$D$509/1000</f>
        <v>6362.4482300000018</v>
      </c>
      <c r="H312" s="3">
        <f>+('[4]Ago-20'!$D$522/1000)</f>
        <v>71339.897680000009</v>
      </c>
      <c r="I312" s="3">
        <f>+('[4]Ago-20'!$D$523/1000)</f>
        <v>2663.3113600000001</v>
      </c>
      <c r="J312" s="10">
        <f>'[4]Ago-20'!$D$534/1000</f>
        <v>12953.043809999999</v>
      </c>
      <c r="K312" s="10">
        <f>'[4]Ago-20'!$D$535/1000</f>
        <v>960.38800000000026</v>
      </c>
      <c r="L312" s="71">
        <f>+H312+(Titularizaciones!C224/1000)</f>
        <v>76107.447999672338</v>
      </c>
      <c r="M312" s="71">
        <f>+I312+((Titularizaciones!C224/1000)*Titularizaciones!M224)</f>
        <v>2989.545418172248</v>
      </c>
      <c r="N312" s="3">
        <f t="shared" si="373"/>
        <v>515202.10763999994</v>
      </c>
      <c r="O312" s="3">
        <f t="shared" si="374"/>
        <v>22673.197799999998</v>
      </c>
      <c r="P312" s="74">
        <f t="shared" si="375"/>
        <v>519969.65795967227</v>
      </c>
      <c r="Q312" s="74">
        <f t="shared" si="376"/>
        <v>22999.431858172247</v>
      </c>
      <c r="R312" s="74">
        <f t="shared" si="377"/>
        <v>507016.61414967227</v>
      </c>
      <c r="S312" s="74">
        <f t="shared" si="378"/>
        <v>22039.043858172248</v>
      </c>
      <c r="T312" s="3">
        <v>17807.480262919998</v>
      </c>
      <c r="U312" s="3">
        <v>7.1616855099999999</v>
      </c>
      <c r="V312" s="4">
        <f t="shared" si="396"/>
        <v>8.7841848650266598</v>
      </c>
      <c r="W312" s="4">
        <f t="shared" si="397"/>
        <v>15.044809277140402</v>
      </c>
      <c r="X312" s="4">
        <f t="shared" si="398"/>
        <v>5.1479635163427275</v>
      </c>
      <c r="Y312" s="4">
        <f t="shared" si="399"/>
        <v>-14.486720139237732</v>
      </c>
      <c r="Z312" s="4">
        <f t="shared" si="400"/>
        <v>7.5372459897097031</v>
      </c>
      <c r="AA312" s="4">
        <f t="shared" si="401"/>
        <v>23.366615126016526</v>
      </c>
      <c r="AB312" s="4">
        <f t="shared" si="435"/>
        <v>0.80870896324758235</v>
      </c>
      <c r="AC312" s="4">
        <f t="shared" si="436"/>
        <v>2.4127689887019272</v>
      </c>
      <c r="AD312" s="4">
        <f t="shared" si="402"/>
        <v>6.8591376295896538</v>
      </c>
      <c r="AE312" s="4">
        <f t="shared" si="403"/>
        <v>24.143526145383419</v>
      </c>
      <c r="AF312" s="4">
        <f t="shared" si="404"/>
        <v>7.280305134529371</v>
      </c>
      <c r="AG312" s="4">
        <f t="shared" si="405"/>
        <v>5.1396234599203581</v>
      </c>
      <c r="AH312" s="4">
        <f t="shared" si="406"/>
        <v>7.1833359358461877</v>
      </c>
      <c r="AI312" s="4">
        <f t="shared" si="407"/>
        <v>5.4336753041737182</v>
      </c>
      <c r="AJ312" s="4">
        <f t="shared" si="409"/>
        <v>7.3567705608683838</v>
      </c>
      <c r="AK312" s="4">
        <f t="shared" si="410"/>
        <v>5.5693738113091484</v>
      </c>
      <c r="AL312" s="4">
        <f t="shared" ref="AL312:AM312" si="456">+T312/T300*100-100</f>
        <v>11.094043154466789</v>
      </c>
      <c r="AM312" s="4">
        <f t="shared" si="456"/>
        <v>14.969660771630885</v>
      </c>
      <c r="AN312" s="4">
        <f t="shared" si="347"/>
        <v>6.7872630460652488</v>
      </c>
      <c r="AO312" s="4">
        <f t="shared" si="348"/>
        <v>12.932962871444403</v>
      </c>
      <c r="AP312" s="4">
        <f t="shared" si="349"/>
        <v>3.2177908278617053</v>
      </c>
      <c r="AQ312" s="4">
        <f t="shared" si="350"/>
        <v>-16.056464257620235</v>
      </c>
      <c r="AR312" s="4">
        <f t="shared" si="351"/>
        <v>5.5632138899673294</v>
      </c>
      <c r="AS312" s="4">
        <f t="shared" si="352"/>
        <v>21.102007584192137</v>
      </c>
      <c r="AT312" s="4">
        <f t="shared" si="353"/>
        <v>-1.0418092046259062</v>
      </c>
      <c r="AU312" s="4">
        <f t="shared" si="354"/>
        <v>0.53280552537738401</v>
      </c>
      <c r="AV312" s="4">
        <f t="shared" si="355"/>
        <v>4.8975533813582643</v>
      </c>
      <c r="AW312" s="4">
        <f t="shared" si="356"/>
        <v>21.864657058391515</v>
      </c>
      <c r="AX312" s="4">
        <f t="shared" si="380"/>
        <v>5.3109896284768752</v>
      </c>
      <c r="AY312" s="4">
        <f t="shared" si="381"/>
        <v>3.2096038675963285</v>
      </c>
      <c r="AZ312" s="4">
        <f t="shared" si="382"/>
        <v>5.2158004671112081</v>
      </c>
      <c r="BA312" s="4">
        <f t="shared" si="383"/>
        <v>3.4982578817843546</v>
      </c>
      <c r="BB312" s="4">
        <f t="shared" si="412"/>
        <v>5.3860513996940966</v>
      </c>
      <c r="BC312" s="4">
        <f t="shared" si="413"/>
        <v>3.6314654081762683</v>
      </c>
      <c r="BD312" s="4">
        <f t="shared" si="418"/>
        <v>9.0547198924774648</v>
      </c>
      <c r="BE312" s="4">
        <f t="shared" si="419"/>
        <v>12.85919384669765</v>
      </c>
      <c r="BF312" s="4">
        <f t="shared" si="357"/>
        <v>4.6031062940791694</v>
      </c>
      <c r="BG312" s="4">
        <f t="shared" si="358"/>
        <v>4.0971437201756382</v>
      </c>
      <c r="BH312" s="4">
        <f t="shared" si="359"/>
        <v>3.733270507264344</v>
      </c>
      <c r="BI312" s="4">
        <f t="shared" si="390"/>
        <v>7.4143808520014591</v>
      </c>
      <c r="BJ312" s="4">
        <f t="shared" si="360"/>
        <v>3.9280589439618563</v>
      </c>
      <c r="BK312" s="4">
        <f t="shared" si="361"/>
        <v>4.400835606798994</v>
      </c>
      <c r="BL312" s="4">
        <f t="shared" si="362"/>
        <v>4.4232257605992915</v>
      </c>
      <c r="BM312" s="4">
        <f t="shared" si="384"/>
        <v>4.3468090084452893</v>
      </c>
      <c r="BN312" s="4">
        <f t="shared" si="363"/>
        <v>53.497319728084328</v>
      </c>
      <c r="BO312" s="4">
        <f t="shared" si="364"/>
        <v>55.956157229837245</v>
      </c>
      <c r="BP312" s="4">
        <f t="shared" si="365"/>
        <v>30.141539616625469</v>
      </c>
      <c r="BQ312" s="4">
        <f t="shared" si="366"/>
        <v>28.061538941807328</v>
      </c>
      <c r="BR312" s="4">
        <f t="shared" si="367"/>
        <v>13.846973182386343</v>
      </c>
      <c r="BS312" s="4">
        <f t="shared" si="368"/>
        <v>11.746518437730034</v>
      </c>
      <c r="BT312" s="4">
        <f t="shared" si="369"/>
        <v>2.5141674729038574</v>
      </c>
      <c r="BU312" s="4">
        <f t="shared" si="370"/>
        <v>4.235785390625403</v>
      </c>
      <c r="BV312" s="4" t="s">
        <v>59</v>
      </c>
      <c r="BW312" s="4" t="s">
        <v>59</v>
      </c>
      <c r="BX312">
        <f t="shared" si="371"/>
        <v>100</v>
      </c>
      <c r="BY312">
        <f t="shared" si="372"/>
        <v>100</v>
      </c>
      <c r="BZ312" t="s">
        <v>59</v>
      </c>
      <c r="CA312" t="s">
        <v>59</v>
      </c>
    </row>
    <row r="313" spans="1:79" x14ac:dyDescent="0.35">
      <c r="A313" s="5">
        <v>44075</v>
      </c>
      <c r="B313" s="18">
        <f>+'[1]Senda Inflación Total'!F797</f>
        <v>1.97</v>
      </c>
      <c r="C313" s="4">
        <f>+'[1]Senda Inflación Total'!D797</f>
        <v>105.29</v>
      </c>
      <c r="D313" s="10">
        <f>('[4]Sep-20'!$D$496/1000)</f>
        <v>273972.56247000006</v>
      </c>
      <c r="E313" s="10">
        <f>'[4]Sep-20'!$D$497/1000</f>
        <v>12846.9534</v>
      </c>
      <c r="F313" s="14">
        <f>('[4]Sep-20'!$D$508/1000)</f>
        <v>156335.97156000001</v>
      </c>
      <c r="G313" s="14">
        <f>'[4]Sep-20'!$D$509/1000</f>
        <v>7692.9433699999981</v>
      </c>
      <c r="H313" s="3">
        <f>+('[4]Sep-20'!$D$522/1000)</f>
        <v>71720.026080000011</v>
      </c>
      <c r="I313" s="3">
        <f>+('[4]Sep-20'!$D$523/1000)</f>
        <v>2572.5786699999999</v>
      </c>
      <c r="J313" s="10">
        <f>'[4]Sep-20'!$D$534/1000</f>
        <v>13020.15725</v>
      </c>
      <c r="K313" s="10">
        <f>'[4]Sep-20'!$D$535/1000</f>
        <v>1074.4025999999999</v>
      </c>
      <c r="L313" s="71">
        <f>+H313+(Titularizaciones!C225/1000)</f>
        <v>76395.673657338266</v>
      </c>
      <c r="M313" s="71">
        <f>+I313+((Titularizaciones!C225/1000)*Titularizaciones!M225)</f>
        <v>2898.4817166972657</v>
      </c>
      <c r="N313" s="3">
        <f t="shared" si="373"/>
        <v>515048.71736000007</v>
      </c>
      <c r="O313" s="3">
        <f t="shared" si="374"/>
        <v>24186.87804</v>
      </c>
      <c r="P313" s="74">
        <f t="shared" si="375"/>
        <v>519724.36493733834</v>
      </c>
      <c r="Q313" s="74">
        <f t="shared" si="376"/>
        <v>24512.781086697265</v>
      </c>
      <c r="R313" s="74">
        <f t="shared" si="377"/>
        <v>506704.20768733835</v>
      </c>
      <c r="S313" s="74">
        <f t="shared" si="378"/>
        <v>23438.378486697264</v>
      </c>
      <c r="T313" s="3">
        <v>17919.972541119998</v>
      </c>
      <c r="U313" s="3">
        <v>7.2717239999999999</v>
      </c>
      <c r="V313" s="4">
        <f t="shared" si="396"/>
        <v>7.3126959508631444</v>
      </c>
      <c r="W313" s="4">
        <f t="shared" si="397"/>
        <v>18.858763107444673</v>
      </c>
      <c r="X313" s="4">
        <f t="shared" si="398"/>
        <v>4.0447210790893706</v>
      </c>
      <c r="Y313" s="4">
        <f t="shared" si="399"/>
        <v>2.4896396872989328</v>
      </c>
      <c r="Z313" s="4">
        <f t="shared" si="400"/>
        <v>6.9160631629657416</v>
      </c>
      <c r="AA313" s="4">
        <f t="shared" si="401"/>
        <v>18.425668626184404</v>
      </c>
      <c r="AB313" s="4">
        <f t="shared" si="435"/>
        <v>0.71876280205972876</v>
      </c>
      <c r="AC313" s="4">
        <f t="shared" si="436"/>
        <v>16.348106020070759</v>
      </c>
      <c r="AD313" s="4">
        <f t="shared" si="402"/>
        <v>6.1613654707663557</v>
      </c>
      <c r="AE313" s="4">
        <f t="shared" si="403"/>
        <v>19.679784066722902</v>
      </c>
      <c r="AF313" s="4">
        <f t="shared" si="404"/>
        <v>6.0710844108853053</v>
      </c>
      <c r="AG313" s="4">
        <f t="shared" si="405"/>
        <v>12.96784232273815</v>
      </c>
      <c r="AH313" s="4">
        <f t="shared" si="406"/>
        <v>5.9687602087054472</v>
      </c>
      <c r="AI313" s="4">
        <f t="shared" si="407"/>
        <v>13.17094946136605</v>
      </c>
      <c r="AJ313" s="4">
        <f t="shared" si="409"/>
        <v>6.1108851710447851</v>
      </c>
      <c r="AK313" s="4">
        <f t="shared" si="410"/>
        <v>13.029464443088131</v>
      </c>
      <c r="AL313" s="4">
        <f t="shared" ref="AL313:AM313" si="457">+T313/T301*100-100</f>
        <v>10.319381508214761</v>
      </c>
      <c r="AM313" s="4">
        <f t="shared" si="457"/>
        <v>13.870562214960458</v>
      </c>
      <c r="AN313" s="4">
        <f t="shared" si="347"/>
        <v>5.2394782297373155</v>
      </c>
      <c r="AO313" s="4">
        <f t="shared" si="348"/>
        <v>16.562482207948094</v>
      </c>
      <c r="AP313" s="4">
        <f t="shared" si="349"/>
        <v>2.0346386967631531</v>
      </c>
      <c r="AQ313" s="4">
        <f t="shared" si="350"/>
        <v>0.5096005563390662</v>
      </c>
      <c r="AR313" s="4">
        <f t="shared" si="351"/>
        <v>4.8505081523641707</v>
      </c>
      <c r="AS313" s="4">
        <f t="shared" si="352"/>
        <v>16.137754855530446</v>
      </c>
      <c r="AT313" s="4">
        <f t="shared" si="353"/>
        <v>-1.2270640364227461</v>
      </c>
      <c r="AU313" s="4">
        <f t="shared" si="354"/>
        <v>14.100329528362025</v>
      </c>
      <c r="AV313" s="4">
        <f t="shared" si="355"/>
        <v>4.1103907725471771</v>
      </c>
      <c r="AW313" s="4">
        <f t="shared" si="356"/>
        <v>17.367641528609298</v>
      </c>
      <c r="AX313" s="4">
        <f t="shared" si="380"/>
        <v>4.021853889266751</v>
      </c>
      <c r="AY313" s="4">
        <f t="shared" si="381"/>
        <v>10.78537052342665</v>
      </c>
      <c r="AZ313" s="4">
        <f t="shared" si="382"/>
        <v>3.9215065300631977</v>
      </c>
      <c r="BA313" s="4">
        <f t="shared" si="383"/>
        <v>10.98455375244292</v>
      </c>
      <c r="BB313" s="4">
        <f t="shared" si="412"/>
        <v>4.0608857223151773</v>
      </c>
      <c r="BC313" s="4">
        <f t="shared" si="413"/>
        <v>10.845802140912156</v>
      </c>
      <c r="BD313" s="4">
        <f t="shared" si="418"/>
        <v>8.1880764030741915</v>
      </c>
      <c r="BE313" s="4">
        <f t="shared" si="419"/>
        <v>11.670650402040252</v>
      </c>
      <c r="BF313" s="4">
        <f t="shared" si="357"/>
        <v>4.6891386802307036</v>
      </c>
      <c r="BG313" s="4">
        <f t="shared" si="358"/>
        <v>4.9207762572080425</v>
      </c>
      <c r="BH313" s="4">
        <f t="shared" si="359"/>
        <v>3.5869739745080689</v>
      </c>
      <c r="BI313" s="4">
        <f t="shared" si="390"/>
        <v>8.2518404299610122</v>
      </c>
      <c r="BJ313" s="4">
        <f t="shared" si="360"/>
        <v>3.7940390835454711</v>
      </c>
      <c r="BK313" s="4">
        <f t="shared" si="361"/>
        <v>4.6960369426751258</v>
      </c>
      <c r="BL313" s="4">
        <f t="shared" si="362"/>
        <v>4.7164964239559373</v>
      </c>
      <c r="BM313" s="4">
        <f t="shared" si="384"/>
        <v>4.6256530202646164</v>
      </c>
      <c r="BN313" s="4">
        <f t="shared" si="363"/>
        <v>53.193523881451263</v>
      </c>
      <c r="BO313" s="4">
        <f t="shared" si="364"/>
        <v>53.115385039581575</v>
      </c>
      <c r="BP313" s="4">
        <f t="shared" si="365"/>
        <v>30.353627975492447</v>
      </c>
      <c r="BQ313" s="4">
        <f t="shared" si="366"/>
        <v>31.806268495162922</v>
      </c>
      <c r="BR313" s="4">
        <f t="shared" si="367"/>
        <v>13.924901404981144</v>
      </c>
      <c r="BS313" s="4">
        <f t="shared" si="368"/>
        <v>10.636257667258656</v>
      </c>
      <c r="BT313" s="4">
        <f t="shared" si="369"/>
        <v>2.5279467380751464</v>
      </c>
      <c r="BU313" s="4">
        <f t="shared" si="370"/>
        <v>4.4420887979968491</v>
      </c>
      <c r="BV313" s="4" t="s">
        <v>59</v>
      </c>
      <c r="BW313" s="4" t="s">
        <v>59</v>
      </c>
      <c r="BX313">
        <f t="shared" si="371"/>
        <v>100</v>
      </c>
      <c r="BY313">
        <f t="shared" si="372"/>
        <v>100</v>
      </c>
      <c r="BZ313" t="s">
        <v>59</v>
      </c>
      <c r="CA313" t="s">
        <v>59</v>
      </c>
    </row>
    <row r="314" spans="1:79" x14ac:dyDescent="0.35">
      <c r="A314" s="5">
        <v>44105</v>
      </c>
      <c r="B314" s="18">
        <f>+'[1]Senda Inflación Total'!F798</f>
        <v>1.74</v>
      </c>
      <c r="C314" s="4">
        <f>+'[1]Senda Inflación Total'!D798</f>
        <v>105.23</v>
      </c>
      <c r="D314" s="10">
        <f>('[4]Oct-20'!$D$496/1000)</f>
        <v>271840.46067</v>
      </c>
      <c r="E314" s="10">
        <f>'[4]Oct-20'!$D$497/1000</f>
        <v>12796.702720000003</v>
      </c>
      <c r="F314" s="14">
        <f>('[4]Oct-20'!$D$508/1000)</f>
        <v>157984.12068999998</v>
      </c>
      <c r="G314" s="14">
        <f>'[4]Oct-20'!$D$509/1000</f>
        <v>9680.8628500000013</v>
      </c>
      <c r="H314" s="3">
        <f>+('[4]Oct-20'!$D$522/1000)</f>
        <v>72320.51234999999</v>
      </c>
      <c r="I314" s="3">
        <f>+('[4]Oct-20'!$D$523/1000)</f>
        <v>2495.3741900000005</v>
      </c>
      <c r="J314" s="10">
        <f>'[4]Oct-20'!$D$534/1000</f>
        <v>13241.696809999999</v>
      </c>
      <c r="K314" s="10">
        <f>'[4]Oct-20'!$D$535/1000</f>
        <v>998.33539999999994</v>
      </c>
      <c r="L314" s="71">
        <f>+H314+(Titularizaciones!C226/1000)</f>
        <v>76903.415710435889</v>
      </c>
      <c r="M314" s="71">
        <f>+I314+((Titularizaciones!C226/1000)*Titularizaciones!M226)</f>
        <v>2820.0703610891514</v>
      </c>
      <c r="N314" s="3">
        <f t="shared" si="373"/>
        <v>515386.79051999992</v>
      </c>
      <c r="O314" s="3">
        <f t="shared" si="374"/>
        <v>25971.275160000008</v>
      </c>
      <c r="P314" s="74">
        <f t="shared" si="375"/>
        <v>519969.69388043589</v>
      </c>
      <c r="Q314" s="74">
        <f t="shared" si="376"/>
        <v>26295.971331089153</v>
      </c>
      <c r="R314" s="74">
        <f t="shared" si="377"/>
        <v>506727.99707043584</v>
      </c>
      <c r="S314" s="74">
        <f t="shared" si="378"/>
        <v>25297.635931089157</v>
      </c>
      <c r="T314" s="3">
        <v>18088.743301409999</v>
      </c>
      <c r="U314" s="3">
        <v>7.4009489999999998</v>
      </c>
      <c r="V314" s="4">
        <f t="shared" si="396"/>
        <v>6.66666630174673</v>
      </c>
      <c r="W314" s="4">
        <f t="shared" si="397"/>
        <v>11.062816791056122</v>
      </c>
      <c r="X314" s="4">
        <f t="shared" si="398"/>
        <v>3.390323820844273</v>
      </c>
      <c r="Y314" s="4">
        <f t="shared" si="399"/>
        <v>28.86262814156288</v>
      </c>
      <c r="Z314" s="4">
        <f t="shared" si="400"/>
        <v>7.0439443672228492</v>
      </c>
      <c r="AA314" s="4">
        <f t="shared" si="401"/>
        <v>15.188101567358231</v>
      </c>
      <c r="AB314" s="4">
        <f t="shared" si="435"/>
        <v>1.7504228187252835</v>
      </c>
      <c r="AC314" s="4">
        <f t="shared" si="436"/>
        <v>8.4491728330756644</v>
      </c>
      <c r="AD314" s="4">
        <f t="shared" si="402"/>
        <v>5.2820275567277122</v>
      </c>
      <c r="AE314" s="4">
        <f t="shared" si="403"/>
        <v>16.131989877707809</v>
      </c>
      <c r="AF314" s="4">
        <f t="shared" si="404"/>
        <v>5.5624172446167961</v>
      </c>
      <c r="AG314" s="4">
        <f t="shared" si="405"/>
        <v>17.40292700301751</v>
      </c>
      <c r="AH314" s="4">
        <f t="shared" si="406"/>
        <v>5.3181957835020626</v>
      </c>
      <c r="AI314" s="4">
        <f t="shared" si="407"/>
        <v>17.479404116614532</v>
      </c>
      <c r="AJ314" s="4">
        <f t="shared" si="409"/>
        <v>5.4147855813527315</v>
      </c>
      <c r="AK314" s="4">
        <f t="shared" si="410"/>
        <v>17.86671557405748</v>
      </c>
      <c r="AL314" s="4">
        <f t="shared" ref="AL314:AM314" si="458">+T314/T302*100-100</f>
        <v>9.8577763399366063</v>
      </c>
      <c r="AM314" s="4">
        <f t="shared" si="458"/>
        <v>15.741849139617386</v>
      </c>
      <c r="AN314" s="4">
        <f t="shared" si="347"/>
        <v>4.8424083956621899</v>
      </c>
      <c r="AO314" s="4">
        <f t="shared" si="348"/>
        <v>9.1633740820288097</v>
      </c>
      <c r="AP314" s="4">
        <f t="shared" si="349"/>
        <v>1.6220992931435632</v>
      </c>
      <c r="AQ314" s="4">
        <f t="shared" si="350"/>
        <v>26.658765619778734</v>
      </c>
      <c r="AR314" s="4">
        <f t="shared" si="351"/>
        <v>5.2132340939874666</v>
      </c>
      <c r="AS314" s="4">
        <f t="shared" si="352"/>
        <v>13.21810651401438</v>
      </c>
      <c r="AT314" s="4">
        <f t="shared" si="353"/>
        <v>1.0244563323453804E-2</v>
      </c>
      <c r="AU314" s="4">
        <f t="shared" si="354"/>
        <v>6.5944297553328681</v>
      </c>
      <c r="AV314" s="4">
        <f t="shared" si="355"/>
        <v>3.4814503211398744</v>
      </c>
      <c r="AW314" s="4">
        <f t="shared" si="356"/>
        <v>14.145852052002937</v>
      </c>
      <c r="AX314" s="4">
        <f t="shared" si="380"/>
        <v>3.7570446674039601</v>
      </c>
      <c r="AY314" s="4">
        <f t="shared" si="381"/>
        <v>15.395053079435314</v>
      </c>
      <c r="AZ314" s="4">
        <f t="shared" si="382"/>
        <v>3.5169999837842028</v>
      </c>
      <c r="BA314" s="4">
        <f t="shared" si="383"/>
        <v>15.470222249473679</v>
      </c>
      <c r="BB314" s="4">
        <f t="shared" si="412"/>
        <v>3.6119378625444511</v>
      </c>
      <c r="BC314" s="4">
        <f t="shared" si="413"/>
        <v>15.850909744503113</v>
      </c>
      <c r="BD314" s="4">
        <f t="shared" si="418"/>
        <v>7.9789427363245551</v>
      </c>
      <c r="BE314" s="4">
        <f t="shared" si="419"/>
        <v>13.762383663866103</v>
      </c>
      <c r="BF314" s="4">
        <f t="shared" si="357"/>
        <v>4.7074312221441259</v>
      </c>
      <c r="BG314" s="4">
        <f t="shared" si="358"/>
        <v>6.1277442363944976</v>
      </c>
      <c r="BH314" s="4">
        <f t="shared" si="359"/>
        <v>3.450437654428482</v>
      </c>
      <c r="BI314" s="4">
        <f t="shared" si="390"/>
        <v>7.5393313585466384</v>
      </c>
      <c r="BJ314" s="4">
        <f t="shared" si="360"/>
        <v>3.6670287464311739</v>
      </c>
      <c r="BK314" s="4">
        <f t="shared" si="361"/>
        <v>5.0391813755638299</v>
      </c>
      <c r="BL314" s="4">
        <f t="shared" si="362"/>
        <v>5.0572123030569864</v>
      </c>
      <c r="BM314" s="4">
        <f t="shared" si="384"/>
        <v>4.9923501518256845</v>
      </c>
      <c r="BN314" s="4">
        <f t="shared" si="363"/>
        <v>52.74494140521653</v>
      </c>
      <c r="BO314" s="4">
        <f t="shared" si="364"/>
        <v>49.272523744652354</v>
      </c>
      <c r="BP314" s="4">
        <f t="shared" si="365"/>
        <v>30.653505987338512</v>
      </c>
      <c r="BQ314" s="4">
        <f t="shared" si="366"/>
        <v>37.275269659882184</v>
      </c>
      <c r="BR314" s="4">
        <f t="shared" si="367"/>
        <v>14.032278995166358</v>
      </c>
      <c r="BS314" s="4">
        <f t="shared" si="368"/>
        <v>9.6082082016645955</v>
      </c>
      <c r="BT314" s="4">
        <f t="shared" si="369"/>
        <v>2.5692736122786108</v>
      </c>
      <c r="BU314" s="4">
        <f t="shared" si="370"/>
        <v>3.8439983938008515</v>
      </c>
      <c r="BV314" s="4" t="s">
        <v>59</v>
      </c>
      <c r="BW314" s="4" t="s">
        <v>59</v>
      </c>
      <c r="BX314">
        <f t="shared" si="371"/>
        <v>100</v>
      </c>
      <c r="BY314">
        <f t="shared" si="372"/>
        <v>100</v>
      </c>
      <c r="BZ314" t="s">
        <v>59</v>
      </c>
      <c r="CA314" t="s">
        <v>59</v>
      </c>
    </row>
    <row r="315" spans="1:79" x14ac:dyDescent="0.35">
      <c r="A315" s="5">
        <v>44136</v>
      </c>
      <c r="B315" s="18">
        <f>+'[1]Senda Inflación Total'!F799</f>
        <v>1.49</v>
      </c>
      <c r="C315" s="4">
        <f>+'[1]Senda Inflación Total'!D799</f>
        <v>105.08</v>
      </c>
      <c r="D315" s="10">
        <f>('[4]Nov-20'!$D$496/1000)</f>
        <v>269565.36706000008</v>
      </c>
      <c r="E315" s="10">
        <f>'[4]Nov-20'!$D$497/1000</f>
        <v>12942.643800000002</v>
      </c>
      <c r="F315" s="14">
        <f>('[4]Nov-20'!$D$508/1000)</f>
        <v>159843.02966999999</v>
      </c>
      <c r="G315" s="14">
        <f>'[4]Nov-20'!$D$509/1000</f>
        <v>10259.48574</v>
      </c>
      <c r="H315" s="3">
        <f>+('[4]Nov-20'!$D$522/1000)</f>
        <v>72930.010170000023</v>
      </c>
      <c r="I315" s="3">
        <f>+('[4]Nov-20'!$D$523/1000)</f>
        <v>2530.5230300000003</v>
      </c>
      <c r="J315" s="10">
        <f>'[4]Nov-20'!$D$534/1000</f>
        <v>13304.907090000001</v>
      </c>
      <c r="K315" s="10">
        <f>'[4]Nov-20'!$D$535/1000</f>
        <v>950.87816999999995</v>
      </c>
      <c r="L315" s="71">
        <f>+H315+(Titularizaciones!C227/1000)</f>
        <v>77424.14125923012</v>
      </c>
      <c r="M315" s="71">
        <f>+I315+((Titularizaciones!C227/1000)*Titularizaciones!M227)</f>
        <v>2863.400762010343</v>
      </c>
      <c r="N315" s="3">
        <f t="shared" si="373"/>
        <v>515643.31399000005</v>
      </c>
      <c r="O315" s="3">
        <f t="shared" si="374"/>
        <v>26683.530740000002</v>
      </c>
      <c r="P315" s="74">
        <f t="shared" si="375"/>
        <v>520137.44507923018</v>
      </c>
      <c r="Q315" s="74">
        <f t="shared" si="376"/>
        <v>27016.408472010346</v>
      </c>
      <c r="R315" s="74">
        <f t="shared" si="377"/>
        <v>506832.53798923013</v>
      </c>
      <c r="S315" s="74">
        <f t="shared" si="378"/>
        <v>26065.530302010346</v>
      </c>
      <c r="T315" s="3">
        <v>18206.575232449999</v>
      </c>
      <c r="U315" s="3">
        <v>7.4883094800000007</v>
      </c>
      <c r="V315" s="4">
        <f t="shared" si="396"/>
        <v>4.3185517288125652</v>
      </c>
      <c r="W315" s="4">
        <f t="shared" si="397"/>
        <v>8.860855204707434</v>
      </c>
      <c r="X315" s="4">
        <f t="shared" si="398"/>
        <v>2.8441548279827771</v>
      </c>
      <c r="Y315" s="4">
        <f t="shared" si="399"/>
        <v>30.733315680392792</v>
      </c>
      <c r="Z315" s="4">
        <f t="shared" si="400"/>
        <v>7.0088567277244209</v>
      </c>
      <c r="AA315" s="4">
        <f t="shared" si="401"/>
        <v>12.661077718927885</v>
      </c>
      <c r="AB315" s="4">
        <f t="shared" si="435"/>
        <v>2.0164430308002892</v>
      </c>
      <c r="AC315" s="4">
        <f t="shared" si="436"/>
        <v>2.554947320448079</v>
      </c>
      <c r="AD315" s="4">
        <f t="shared" si="402"/>
        <v>5.3008203486053702</v>
      </c>
      <c r="AE315" s="4">
        <f t="shared" si="403"/>
        <v>14.041696128245135</v>
      </c>
      <c r="AF315" s="4">
        <f t="shared" si="404"/>
        <v>4.1653763118999763</v>
      </c>
      <c r="AG315" s="4">
        <f t="shared" si="405"/>
        <v>16.470428809823261</v>
      </c>
      <c r="AH315" s="4">
        <f t="shared" si="406"/>
        <v>3.9449372769600188</v>
      </c>
      <c r="AI315" s="4">
        <f t="shared" si="407"/>
        <v>16.57649974921047</v>
      </c>
      <c r="AJ315" s="4">
        <f t="shared" si="409"/>
        <v>3.9965449692535913</v>
      </c>
      <c r="AK315" s="4">
        <f t="shared" si="410"/>
        <v>17.160859567924319</v>
      </c>
      <c r="AL315" s="4">
        <f t="shared" ref="AL315:AM315" si="459">+T315/T303*100-100</f>
        <v>9.2094947346797369</v>
      </c>
      <c r="AM315" s="4">
        <f t="shared" si="459"/>
        <v>14.979002789045339</v>
      </c>
      <c r="AN315" s="4">
        <f t="shared" si="347"/>
        <v>2.7870250554858416</v>
      </c>
      <c r="AO315" s="4">
        <f t="shared" si="348"/>
        <v>7.2626418412724831</v>
      </c>
      <c r="AP315" s="4">
        <f t="shared" si="349"/>
        <v>1.3342741432483791</v>
      </c>
      <c r="AQ315" s="4">
        <f t="shared" si="350"/>
        <v>28.813987270068793</v>
      </c>
      <c r="AR315" s="4">
        <f t="shared" si="351"/>
        <v>5.4378330157891668</v>
      </c>
      <c r="AS315" s="4">
        <f t="shared" si="352"/>
        <v>11.007072341046296</v>
      </c>
      <c r="AT315" s="4">
        <f t="shared" si="353"/>
        <v>0.5187141893785423</v>
      </c>
      <c r="AU315" s="4">
        <f t="shared" si="354"/>
        <v>1.0493125632555831</v>
      </c>
      <c r="AV315" s="4">
        <f t="shared" si="355"/>
        <v>3.7548727447092318</v>
      </c>
      <c r="AW315" s="4">
        <f t="shared" si="356"/>
        <v>12.367421547191967</v>
      </c>
      <c r="AX315" s="4">
        <f t="shared" si="380"/>
        <v>2.6360984450684697</v>
      </c>
      <c r="AY315" s="4">
        <f t="shared" si="381"/>
        <v>14.760497398584363</v>
      </c>
      <c r="AZ315" s="4">
        <f t="shared" si="382"/>
        <v>2.4188957305744623</v>
      </c>
      <c r="BA315" s="4">
        <f t="shared" si="383"/>
        <v>14.865011084058025</v>
      </c>
      <c r="BB315" s="4">
        <f t="shared" si="412"/>
        <v>2.4697457574673507</v>
      </c>
      <c r="BC315" s="4">
        <f t="shared" si="413"/>
        <v>15.440791770543257</v>
      </c>
      <c r="BD315" s="4">
        <f t="shared" si="418"/>
        <v>7.6061629073600727</v>
      </c>
      <c r="BE315" s="4">
        <f t="shared" si="419"/>
        <v>13.290967375155532</v>
      </c>
      <c r="BF315" s="4">
        <f t="shared" si="357"/>
        <v>4.801300679370736</v>
      </c>
      <c r="BG315" s="4">
        <f t="shared" si="358"/>
        <v>6.4184755263842099</v>
      </c>
      <c r="BH315" s="4">
        <f t="shared" si="359"/>
        <v>3.4697966229558244</v>
      </c>
      <c r="BI315" s="4">
        <f t="shared" si="390"/>
        <v>7.1468230748840194</v>
      </c>
      <c r="BJ315" s="4">
        <f t="shared" si="360"/>
        <v>3.6983306697883238</v>
      </c>
      <c r="BK315" s="4">
        <f t="shared" si="361"/>
        <v>5.1748039809777264</v>
      </c>
      <c r="BL315" s="4">
        <f t="shared" si="362"/>
        <v>5.1940902789444543</v>
      </c>
      <c r="BM315" s="4">
        <f t="shared" si="384"/>
        <v>5.1428289125676105</v>
      </c>
      <c r="BN315" s="4">
        <f t="shared" si="363"/>
        <v>52.277487120724651</v>
      </c>
      <c r="BO315" s="4">
        <f t="shared" si="364"/>
        <v>48.504240035215076</v>
      </c>
      <c r="BP315" s="4">
        <f t="shared" si="365"/>
        <v>30.998759284426569</v>
      </c>
      <c r="BQ315" s="4">
        <f t="shared" si="366"/>
        <v>38.4487564257023</v>
      </c>
      <c r="BR315" s="4">
        <f t="shared" si="367"/>
        <v>14.143499622961148</v>
      </c>
      <c r="BS315" s="4">
        <f t="shared" si="368"/>
        <v>9.4834639937908012</v>
      </c>
      <c r="BT315" s="4">
        <f t="shared" si="369"/>
        <v>2.5802539718876338</v>
      </c>
      <c r="BU315" s="4">
        <f t="shared" si="370"/>
        <v>3.5635395452918233</v>
      </c>
      <c r="BV315" s="4" t="s">
        <v>59</v>
      </c>
      <c r="BW315" s="4" t="s">
        <v>59</v>
      </c>
      <c r="BX315">
        <f t="shared" si="371"/>
        <v>100</v>
      </c>
      <c r="BY315">
        <f t="shared" si="372"/>
        <v>100</v>
      </c>
      <c r="BZ315" t="s">
        <v>59</v>
      </c>
      <c r="CA315" t="s">
        <v>59</v>
      </c>
    </row>
    <row r="316" spans="1:79" x14ac:dyDescent="0.35">
      <c r="A316" s="5">
        <v>44166</v>
      </c>
      <c r="B316" s="18">
        <f>+'[1]Senda Inflación Total'!F800</f>
        <v>1.62</v>
      </c>
      <c r="C316" s="4">
        <f>+'[1]Senda Inflación Total'!D800</f>
        <v>105.48</v>
      </c>
      <c r="D316" s="10">
        <f>('[4]Dic-20'!$D$496/1000)</f>
        <v>265298.46501000004</v>
      </c>
      <c r="E316" s="10">
        <f>'[4]Dic-20'!$D$497/1000</f>
        <v>12075.23834</v>
      </c>
      <c r="F316" s="14">
        <f>('[4]Dic-20'!$D$508/1000)</f>
        <v>160399.39755999995</v>
      </c>
      <c r="G316" s="14">
        <f>'[4]Dic-20'!$D$509/1000</f>
        <v>10144.739839999998</v>
      </c>
      <c r="H316" s="3">
        <f>+('[4]Dic-20'!$D$522/1000)</f>
        <v>73752.922659999982</v>
      </c>
      <c r="I316" s="3">
        <f>+('[4]Dic-20'!$D$523/1000)</f>
        <v>2417.5457500000002</v>
      </c>
      <c r="J316" s="10">
        <f>'[4]Dic-20'!$D$534/1000</f>
        <v>13361.364820000001</v>
      </c>
      <c r="K316" s="10">
        <f>'[4]Dic-20'!$D$535/1000</f>
        <v>949.07349999999997</v>
      </c>
      <c r="L316" s="71">
        <f>+H316+(Titularizaciones!C228/1000)</f>
        <v>78150.027569022379</v>
      </c>
      <c r="M316" s="71">
        <f>+I316+((Titularizaciones!C228/1000)*Titularizaciones!M228)</f>
        <v>2731.241416431887</v>
      </c>
      <c r="N316" s="3">
        <f t="shared" si="373"/>
        <v>512812.15005</v>
      </c>
      <c r="O316" s="3">
        <f t="shared" si="374"/>
        <v>25586.597429999998</v>
      </c>
      <c r="P316" s="74">
        <f t="shared" si="375"/>
        <v>517209.25495902239</v>
      </c>
      <c r="Q316" s="74">
        <f t="shared" si="376"/>
        <v>25900.293096431888</v>
      </c>
      <c r="R316" s="74">
        <f t="shared" si="377"/>
        <v>503847.89013902238</v>
      </c>
      <c r="S316" s="74">
        <f t="shared" si="378"/>
        <v>24951.219596431885</v>
      </c>
      <c r="T316" s="3">
        <v>18469.549077209998</v>
      </c>
      <c r="U316" s="3">
        <v>7.5644817199999999</v>
      </c>
      <c r="V316" s="4">
        <f t="shared" si="396"/>
        <v>4.3625902754571086</v>
      </c>
      <c r="W316" s="4">
        <f t="shared" si="397"/>
        <v>13.046837390141491</v>
      </c>
      <c r="X316" s="4">
        <f t="shared" si="398"/>
        <v>2.0351806835580959</v>
      </c>
      <c r="Y316" s="4">
        <f t="shared" si="399"/>
        <v>36.402998784090357</v>
      </c>
      <c r="Z316" s="4">
        <f t="shared" si="400"/>
        <v>7.0555499782106352</v>
      </c>
      <c r="AA316" s="4">
        <f t="shared" si="401"/>
        <v>8.8104403439855332</v>
      </c>
      <c r="AB316" s="4">
        <f t="shared" si="435"/>
        <v>0.91881530863138039</v>
      </c>
      <c r="AC316" s="4">
        <f t="shared" si="436"/>
        <v>4.1144637699248818</v>
      </c>
      <c r="AD316" s="4">
        <f t="shared" si="402"/>
        <v>5.3834734507017146</v>
      </c>
      <c r="AE316" s="4">
        <f t="shared" si="403"/>
        <v>9.8203242065116712</v>
      </c>
      <c r="AF316" s="4">
        <f t="shared" si="404"/>
        <v>3.9047965710838923</v>
      </c>
      <c r="AG316" s="4">
        <f t="shared" si="405"/>
        <v>20.394393535565072</v>
      </c>
      <c r="AH316" s="4">
        <f t="shared" si="406"/>
        <v>3.6894684330024461</v>
      </c>
      <c r="AI316" s="4">
        <f t="shared" si="407"/>
        <v>20.3683390497158</v>
      </c>
      <c r="AJ316" s="4">
        <f t="shared" si="409"/>
        <v>3.7650145840707268</v>
      </c>
      <c r="AK316" s="4">
        <f t="shared" si="410"/>
        <v>21.087378638746102</v>
      </c>
      <c r="AL316" s="4">
        <f t="shared" ref="AL316:AM316" si="460">+T316/T304*100-100</f>
        <v>9.2136865357309858</v>
      </c>
      <c r="AM316" s="4">
        <f t="shared" si="460"/>
        <v>14.919742915748159</v>
      </c>
      <c r="AN316" s="4">
        <f t="shared" si="347"/>
        <v>2.6988686040711514</v>
      </c>
      <c r="AO316" s="4">
        <f t="shared" si="348"/>
        <v>11.244673676580888</v>
      </c>
      <c r="AP316" s="4">
        <f t="shared" si="349"/>
        <v>0.40856197949035788</v>
      </c>
      <c r="AQ316" s="4">
        <f t="shared" si="350"/>
        <v>34.22849713057505</v>
      </c>
      <c r="AR316" s="4">
        <f t="shared" si="351"/>
        <v>5.3488978333109856</v>
      </c>
      <c r="AS316" s="4">
        <f t="shared" si="352"/>
        <v>7.075812186563212</v>
      </c>
      <c r="AT316" s="4">
        <f t="shared" si="353"/>
        <v>-0.69000658469653331</v>
      </c>
      <c r="AU316" s="4">
        <f t="shared" si="354"/>
        <v>2.4546976677080039</v>
      </c>
      <c r="AV316" s="4">
        <f t="shared" si="355"/>
        <v>3.7034771213360784</v>
      </c>
      <c r="AW316" s="4">
        <f t="shared" si="356"/>
        <v>8.0695967393344574</v>
      </c>
      <c r="AX316" s="4">
        <f t="shared" si="380"/>
        <v>2.2483729296239829</v>
      </c>
      <c r="AY316" s="4">
        <f t="shared" si="381"/>
        <v>18.475096964736352</v>
      </c>
      <c r="AZ316" s="4">
        <f t="shared" si="382"/>
        <v>2.0364774975422506</v>
      </c>
      <c r="BA316" s="4">
        <f t="shared" si="383"/>
        <v>18.449457832824052</v>
      </c>
      <c r="BB316" s="4">
        <f t="shared" si="412"/>
        <v>2.1108193112288234</v>
      </c>
      <c r="BC316" s="4">
        <f t="shared" si="413"/>
        <v>19.157034676979052</v>
      </c>
      <c r="BD316" s="4">
        <f t="shared" si="418"/>
        <v>7.4726299308511841</v>
      </c>
      <c r="BE316" s="4">
        <f t="shared" si="419"/>
        <v>13.087721822228062</v>
      </c>
      <c r="BF316" s="4">
        <f t="shared" si="357"/>
        <v>4.5515673600089777</v>
      </c>
      <c r="BG316" s="4">
        <f t="shared" si="358"/>
        <v>6.324674527661613</v>
      </c>
      <c r="BH316" s="4">
        <f t="shared" si="359"/>
        <v>3.2778982348195949</v>
      </c>
      <c r="BI316" s="4">
        <f t="shared" si="390"/>
        <v>7.103117928337503</v>
      </c>
      <c r="BJ316" s="4">
        <f t="shared" si="360"/>
        <v>3.4948694215362175</v>
      </c>
      <c r="BK316" s="4">
        <f t="shared" si="361"/>
        <v>4.9894678641107211</v>
      </c>
      <c r="BL316" s="4">
        <f t="shared" si="362"/>
        <v>5.0077010123269972</v>
      </c>
      <c r="BM316" s="4">
        <f t="shared" si="384"/>
        <v>4.9521333888184609</v>
      </c>
      <c r="BN316" s="4">
        <f t="shared" si="363"/>
        <v>51.734044324833775</v>
      </c>
      <c r="BO316" s="4">
        <f t="shared" si="364"/>
        <v>47.193607407298003</v>
      </c>
      <c r="BP316" s="4">
        <f t="shared" si="365"/>
        <v>31.278392593537568</v>
      </c>
      <c r="BQ316" s="4">
        <f t="shared" si="366"/>
        <v>39.648647569314569</v>
      </c>
      <c r="BR316" s="4">
        <f t="shared" si="367"/>
        <v>14.382054452650733</v>
      </c>
      <c r="BS316" s="4">
        <f t="shared" si="368"/>
        <v>9.4484847257003963</v>
      </c>
      <c r="BT316" s="4">
        <f t="shared" si="369"/>
        <v>2.6055086289779301</v>
      </c>
      <c r="BU316" s="4">
        <f t="shared" si="370"/>
        <v>3.7092602976870301</v>
      </c>
      <c r="BV316" s="4" t="s">
        <v>59</v>
      </c>
      <c r="BW316" s="4" t="s">
        <v>59</v>
      </c>
      <c r="BX316">
        <f t="shared" si="371"/>
        <v>100</v>
      </c>
      <c r="BY316">
        <f t="shared" si="372"/>
        <v>100</v>
      </c>
      <c r="BZ316" t="s">
        <v>59</v>
      </c>
      <c r="CA316" t="s">
        <v>59</v>
      </c>
    </row>
    <row r="317" spans="1:79" x14ac:dyDescent="0.35">
      <c r="A317" s="5">
        <v>44197</v>
      </c>
      <c r="B317" s="18">
        <f>+'[1]Senda Inflación Total'!F801</f>
        <v>1.6</v>
      </c>
      <c r="C317" s="4">
        <f>+'[1]Senda Inflación Total'!D801</f>
        <v>105.91</v>
      </c>
      <c r="D317" s="10">
        <f>('[4]Ene-21'!$D$496/1000)</f>
        <v>264555.19941999996</v>
      </c>
      <c r="E317" s="10">
        <f>'[4]Ene-21'!$D$497/1000</f>
        <v>12350.875110000003</v>
      </c>
      <c r="F317" s="14">
        <f>('[4]Ene-21'!$D$508/1000)</f>
        <v>159942.56474</v>
      </c>
      <c r="G317" s="14">
        <f>'[4]Ene-21'!$D$509/1000</f>
        <v>10525.28319</v>
      </c>
      <c r="H317" s="3">
        <f>+('[4]Ene-21'!$D$522/1000)</f>
        <v>73937.315400000021</v>
      </c>
      <c r="I317" s="3">
        <f>+('[4]Ene-21'!$D$523/1000)</f>
        <v>2611.4531300000003</v>
      </c>
      <c r="J317" s="10">
        <f>'[4]Ene-21'!$D$534/1000</f>
        <v>13374.281210000001</v>
      </c>
      <c r="K317" s="10">
        <f>'[4]Ene-21'!$D$535/1000</f>
        <v>1020.8250600000001</v>
      </c>
      <c r="L317" s="71">
        <f>+H317+(Titularizaciones!C229/1000)</f>
        <v>78253.754346854315</v>
      </c>
      <c r="M317" s="71">
        <f>+I317+((Titularizaciones!C229/1000)*Titularizaciones!M229)</f>
        <v>2951.6007096218532</v>
      </c>
      <c r="N317" s="3">
        <f t="shared" si="373"/>
        <v>511809.36076999997</v>
      </c>
      <c r="O317" s="3">
        <f t="shared" si="374"/>
        <v>26508.436490000004</v>
      </c>
      <c r="P317" s="74">
        <f t="shared" si="375"/>
        <v>516125.79971685429</v>
      </c>
      <c r="Q317" s="74">
        <f t="shared" si="376"/>
        <v>26848.584069621858</v>
      </c>
      <c r="R317" s="74">
        <f t="shared" si="377"/>
        <v>502751.51850685431</v>
      </c>
      <c r="S317" s="74">
        <f t="shared" si="378"/>
        <v>25827.759009621856</v>
      </c>
      <c r="T317" s="3">
        <v>18501.666763689998</v>
      </c>
      <c r="U317" s="3">
        <v>7.6032271799999993</v>
      </c>
      <c r="V317" s="4">
        <f t="shared" si="396"/>
        <v>4.5229646679637625</v>
      </c>
      <c r="W317" s="4">
        <f t="shared" si="397"/>
        <v>10.499599345658623</v>
      </c>
      <c r="X317" s="4">
        <f t="shared" si="398"/>
        <v>0.94734322124796222</v>
      </c>
      <c r="Y317" s="4">
        <f t="shared" si="399"/>
        <v>37.581419768012012</v>
      </c>
      <c r="Z317" s="4">
        <f t="shared" si="400"/>
        <v>6.7359116990482306</v>
      </c>
      <c r="AA317" s="4">
        <f t="shared" si="401"/>
        <v>14.883854276037951</v>
      </c>
      <c r="AB317" s="4">
        <f t="shared" si="435"/>
        <v>0.94482055943996102</v>
      </c>
      <c r="AC317" s="4">
        <f t="shared" si="436"/>
        <v>9.5040557770445844</v>
      </c>
      <c r="AD317" s="4">
        <f t="shared" si="402"/>
        <v>5.0127796611998008</v>
      </c>
      <c r="AE317" s="4">
        <f t="shared" si="403"/>
        <v>16.080601779066939</v>
      </c>
      <c r="AF317" s="4">
        <f t="shared" si="404"/>
        <v>3.5906242796042562</v>
      </c>
      <c r="AG317" s="4">
        <f t="shared" si="405"/>
        <v>20.313108001258541</v>
      </c>
      <c r="AH317" s="4">
        <f t="shared" si="406"/>
        <v>3.3665149820763247</v>
      </c>
      <c r="AI317" s="4">
        <f t="shared" si="407"/>
        <v>20.383921080021466</v>
      </c>
      <c r="AJ317" s="4">
        <f t="shared" si="409"/>
        <v>3.4325249447685167</v>
      </c>
      <c r="AK317" s="4">
        <f t="shared" si="410"/>
        <v>20.858529256920136</v>
      </c>
      <c r="AL317" s="4">
        <f t="shared" ref="AL317:AM317" si="461">+T317/T305*100-100</f>
        <v>8.4743528080303321</v>
      </c>
      <c r="AM317" s="4">
        <f t="shared" si="461"/>
        <v>14.42556626667384</v>
      </c>
      <c r="AN317" s="4">
        <f t="shared" si="347"/>
        <v>2.8769337283107888</v>
      </c>
      <c r="AO317" s="4">
        <f t="shared" si="348"/>
        <v>8.7594481748608501</v>
      </c>
      <c r="AP317" s="4">
        <f t="shared" si="349"/>
        <v>-0.64237871924413525</v>
      </c>
      <c r="AQ317" s="4">
        <f t="shared" si="350"/>
        <v>35.414783236232296</v>
      </c>
      <c r="AR317" s="4">
        <f t="shared" si="351"/>
        <v>5.0550311998506174</v>
      </c>
      <c r="AS317" s="4">
        <f t="shared" si="352"/>
        <v>13.0746597205098</v>
      </c>
      <c r="AT317" s="4">
        <f t="shared" si="353"/>
        <v>-0.64486165409452667</v>
      </c>
      <c r="AU317" s="4">
        <f t="shared" si="354"/>
        <v>7.7795824577210624</v>
      </c>
      <c r="AV317" s="4">
        <f t="shared" si="355"/>
        <v>3.3590350996060891</v>
      </c>
      <c r="AW317" s="4">
        <f t="shared" si="356"/>
        <v>14.252560806168233</v>
      </c>
      <c r="AX317" s="4">
        <f t="shared" si="380"/>
        <v>1.9592758657522182</v>
      </c>
      <c r="AY317" s="4">
        <f t="shared" si="381"/>
        <v>18.418413387065485</v>
      </c>
      <c r="AZ317" s="4">
        <f t="shared" si="382"/>
        <v>1.7386958485002992</v>
      </c>
      <c r="BA317" s="4">
        <f t="shared" si="383"/>
        <v>18.488111299233736</v>
      </c>
      <c r="BB317" s="4">
        <f t="shared" si="412"/>
        <v>1.8036662842209665</v>
      </c>
      <c r="BC317" s="4">
        <f t="shared" si="413"/>
        <v>18.955245331614307</v>
      </c>
      <c r="BD317" s="4">
        <f t="shared" si="418"/>
        <v>6.7660952834944084</v>
      </c>
      <c r="BE317" s="4">
        <f t="shared" si="419"/>
        <v>12.623588845151417</v>
      </c>
      <c r="BF317" s="4">
        <f t="shared" si="357"/>
        <v>4.6685437054639474</v>
      </c>
      <c r="BG317" s="4">
        <f t="shared" si="358"/>
        <v>6.5806642572661804</v>
      </c>
      <c r="BH317" s="4">
        <f t="shared" si="359"/>
        <v>3.5319826205104543</v>
      </c>
      <c r="BI317" s="4">
        <f t="shared" si="390"/>
        <v>7.632747091011705</v>
      </c>
      <c r="BJ317" s="4">
        <f t="shared" si="360"/>
        <v>3.7718327181327158</v>
      </c>
      <c r="BK317" s="4">
        <f t="shared" si="361"/>
        <v>5.1793574955563439</v>
      </c>
      <c r="BL317" s="4">
        <f t="shared" si="362"/>
        <v>5.2019457435282144</v>
      </c>
      <c r="BM317" s="4">
        <f t="shared" si="384"/>
        <v>5.1372811535863576</v>
      </c>
      <c r="BN317" s="4">
        <f t="shared" si="363"/>
        <v>51.690183825865468</v>
      </c>
      <c r="BO317" s="4">
        <f t="shared" si="364"/>
        <v>46.592242868262808</v>
      </c>
      <c r="BP317" s="4">
        <f t="shared" si="365"/>
        <v>31.25041802662065</v>
      </c>
      <c r="BQ317" s="4">
        <f t="shared" si="366"/>
        <v>39.705409234416898</v>
      </c>
      <c r="BR317" s="4">
        <f t="shared" si="367"/>
        <v>14.446260867281485</v>
      </c>
      <c r="BS317" s="4">
        <f t="shared" si="368"/>
        <v>9.8514038388689595</v>
      </c>
      <c r="BT317" s="4">
        <f t="shared" si="369"/>
        <v>2.6131372802323987</v>
      </c>
      <c r="BU317" s="4">
        <f t="shared" si="370"/>
        <v>3.8509440584513324</v>
      </c>
      <c r="BV317" s="4" t="s">
        <v>59</v>
      </c>
      <c r="BW317" s="4" t="s">
        <v>59</v>
      </c>
      <c r="BX317">
        <f t="shared" si="371"/>
        <v>100</v>
      </c>
      <c r="BY317">
        <f t="shared" si="372"/>
        <v>100</v>
      </c>
      <c r="BZ317" t="s">
        <v>59</v>
      </c>
      <c r="CA317" t="s">
        <v>59</v>
      </c>
    </row>
    <row r="318" spans="1:79" x14ac:dyDescent="0.35">
      <c r="A318" s="5">
        <v>44228</v>
      </c>
      <c r="B318" s="18">
        <f>+'[1]Senda Inflación Total'!F802</f>
        <v>1.56</v>
      </c>
      <c r="C318" s="4">
        <f>+'[1]Senda Inflación Total'!D802</f>
        <v>106.58</v>
      </c>
      <c r="D318" s="10">
        <f>('[4]Feb-21'!$D$496/1000)</f>
        <v>266915.52251000004</v>
      </c>
      <c r="E318" s="10">
        <f>'[4]Feb-21'!$D$497/1000</f>
        <v>11980.590309999998</v>
      </c>
      <c r="F318" s="14">
        <f>('[4]Feb-21'!$D$508/1000)</f>
        <v>160803.37113999994</v>
      </c>
      <c r="G318" s="14">
        <f>'[4]Feb-21'!$D$509/1000</f>
        <v>10360.187940000003</v>
      </c>
      <c r="H318" s="3">
        <f>+('[4]Feb-21'!$D$522/1000)</f>
        <v>74820.957380000007</v>
      </c>
      <c r="I318" s="3">
        <f>+('[4]Feb-21'!$D$523/1000)</f>
        <v>2698.048769999999</v>
      </c>
      <c r="J318" s="10">
        <f>'[4]Feb-21'!$D$534/1000</f>
        <v>13465.942570000001</v>
      </c>
      <c r="K318" s="10">
        <f>'[4]Feb-21'!$D$535/1000</f>
        <v>998.61974000000009</v>
      </c>
      <c r="L318" s="71">
        <f>+H318+(Titularizaciones!C230/1000)</f>
        <v>79095.900722144434</v>
      </c>
      <c r="M318" s="71">
        <f>+I318+((Titularizaciones!C230/1000)*Titularizaciones!M230)</f>
        <v>3030.3404804298516</v>
      </c>
      <c r="N318" s="3">
        <f t="shared" si="373"/>
        <v>516005.79360000003</v>
      </c>
      <c r="O318" s="3">
        <f t="shared" si="374"/>
        <v>26037.446759999999</v>
      </c>
      <c r="P318" s="74">
        <f t="shared" si="375"/>
        <v>520280.7369421444</v>
      </c>
      <c r="Q318" s="74">
        <f t="shared" si="376"/>
        <v>26369.738470429853</v>
      </c>
      <c r="R318" s="74">
        <f t="shared" si="377"/>
        <v>506814.79437214439</v>
      </c>
      <c r="S318" s="74">
        <f t="shared" si="378"/>
        <v>25371.118730429855</v>
      </c>
      <c r="T318" s="3">
        <v>18841.336578770002</v>
      </c>
      <c r="U318" s="3">
        <v>7.6792931200000005</v>
      </c>
      <c r="V318" s="4">
        <f t="shared" si="396"/>
        <v>3.6825181017792374</v>
      </c>
      <c r="W318" s="4">
        <f t="shared" si="397"/>
        <v>1.5050671213580245</v>
      </c>
      <c r="X318" s="4">
        <f t="shared" si="398"/>
        <v>0.22973547530713745</v>
      </c>
      <c r="Y318" s="4">
        <f t="shared" si="399"/>
        <v>31.256213312218051</v>
      </c>
      <c r="Z318" s="4">
        <f t="shared" si="400"/>
        <v>7.101997843494658</v>
      </c>
      <c r="AA318" s="4">
        <f t="shared" si="401"/>
        <v>18.112944472798873</v>
      </c>
      <c r="AB318" s="4">
        <f t="shared" si="435"/>
        <v>1.2019497043840346</v>
      </c>
      <c r="AC318" s="4">
        <f t="shared" si="436"/>
        <v>9.6113825339898966</v>
      </c>
      <c r="AD318" s="4">
        <f t="shared" si="402"/>
        <v>5.4335494756397651</v>
      </c>
      <c r="AE318" s="4">
        <f t="shared" si="403"/>
        <v>18.521721150333548</v>
      </c>
      <c r="AF318" s="4">
        <f t="shared" si="404"/>
        <v>2.9878178219949518</v>
      </c>
      <c r="AG318" s="4">
        <f t="shared" si="405"/>
        <v>13.74335050808655</v>
      </c>
      <c r="AH318" s="4">
        <f t="shared" si="406"/>
        <v>2.7824887738132844</v>
      </c>
      <c r="AI318" s="4">
        <f t="shared" si="407"/>
        <v>13.839871513905905</v>
      </c>
      <c r="AJ318" s="4">
        <f t="shared" si="409"/>
        <v>2.8251568646508076</v>
      </c>
      <c r="AK318" s="4">
        <f t="shared" si="410"/>
        <v>14.012990385694991</v>
      </c>
      <c r="AL318" s="4">
        <f t="shared" ref="AL318:AM318" si="462">+T318/T306*100-100</f>
        <v>9.6094383338788418</v>
      </c>
      <c r="AM318" s="4">
        <f t="shared" si="462"/>
        <v>11.581573545442183</v>
      </c>
      <c r="AN318" s="4">
        <f t="shared" si="347"/>
        <v>2.0899154212083744</v>
      </c>
      <c r="AO318" s="4">
        <f t="shared" si="348"/>
        <v>-5.408908885581809E-2</v>
      </c>
      <c r="AP318" s="4">
        <f t="shared" si="349"/>
        <v>-1.3098311586184224</v>
      </c>
      <c r="AQ318" s="4">
        <f t="shared" si="350"/>
        <v>29.240068247556195</v>
      </c>
      <c r="AR318" s="4">
        <f t="shared" si="351"/>
        <v>5.4568706611802327</v>
      </c>
      <c r="AS318" s="4">
        <f t="shared" si="352"/>
        <v>16.29868498700165</v>
      </c>
      <c r="AT318" s="4">
        <f t="shared" si="353"/>
        <v>-0.35255050769590923</v>
      </c>
      <c r="AU318" s="4">
        <f t="shared" si="354"/>
        <v>7.9277102540270761</v>
      </c>
      <c r="AV318" s="4">
        <f t="shared" si="355"/>
        <v>3.8140502910986243</v>
      </c>
      <c r="AW318" s="4">
        <f t="shared" si="356"/>
        <v>16.701182700210254</v>
      </c>
      <c r="AX318" s="4">
        <f t="shared" si="380"/>
        <v>1.4058860003888896</v>
      </c>
      <c r="AY318" s="4">
        <f t="shared" si="381"/>
        <v>11.996209637737849</v>
      </c>
      <c r="AZ318" s="4">
        <f t="shared" si="382"/>
        <v>1.2037108840225414</v>
      </c>
      <c r="BA318" s="4">
        <f t="shared" si="383"/>
        <v>12.091248044413064</v>
      </c>
      <c r="BB318" s="4">
        <f t="shared" si="412"/>
        <v>1.2457235768519155</v>
      </c>
      <c r="BC318" s="4">
        <f t="shared" si="413"/>
        <v>12.26170774487494</v>
      </c>
      <c r="BD318" s="4">
        <f t="shared" si="418"/>
        <v>7.9257959175648125</v>
      </c>
      <c r="BE318" s="4">
        <f t="shared" si="419"/>
        <v>9.8676383866110484</v>
      </c>
      <c r="BF318" s="4">
        <f t="shared" si="357"/>
        <v>4.4885326253557034</v>
      </c>
      <c r="BG318" s="4">
        <f t="shared" si="358"/>
        <v>6.4427678764148126</v>
      </c>
      <c r="BH318" s="4">
        <f t="shared" si="359"/>
        <v>3.6060067452721474</v>
      </c>
      <c r="BI318" s="4">
        <f t="shared" si="390"/>
        <v>7.4158918680135146</v>
      </c>
      <c r="BJ318" s="4">
        <f t="shared" si="360"/>
        <v>3.8312231768813385</v>
      </c>
      <c r="BK318" s="4">
        <f t="shared" si="361"/>
        <v>5.0459601583822211</v>
      </c>
      <c r="BL318" s="4">
        <f t="shared" si="362"/>
        <v>5.0683672483077506</v>
      </c>
      <c r="BM318" s="4">
        <f t="shared" si="384"/>
        <v>5.0059941051760868</v>
      </c>
      <c r="BN318" s="4">
        <f t="shared" si="363"/>
        <v>51.727233651354886</v>
      </c>
      <c r="BO318" s="4">
        <f t="shared" si="364"/>
        <v>46.012922927624253</v>
      </c>
      <c r="BP318" s="4">
        <f t="shared" si="365"/>
        <v>31.16309412305791</v>
      </c>
      <c r="BQ318" s="4">
        <f t="shared" si="366"/>
        <v>39.789569367131008</v>
      </c>
      <c r="BR318" s="4">
        <f t="shared" si="367"/>
        <v>14.500022733853275</v>
      </c>
      <c r="BS318" s="4">
        <f t="shared" si="368"/>
        <v>10.36218641124549</v>
      </c>
      <c r="BT318" s="4">
        <f t="shared" si="369"/>
        <v>2.6096494917339239</v>
      </c>
      <c r="BU318" s="4">
        <f t="shared" si="370"/>
        <v>3.8353212939992587</v>
      </c>
      <c r="BV318" s="4" t="s">
        <v>59</v>
      </c>
      <c r="BW318" s="4" t="s">
        <v>59</v>
      </c>
      <c r="BX318">
        <f t="shared" si="371"/>
        <v>100</v>
      </c>
      <c r="BY318">
        <f t="shared" si="372"/>
        <v>100</v>
      </c>
      <c r="BZ318" t="s">
        <v>59</v>
      </c>
      <c r="CA318" t="s">
        <v>59</v>
      </c>
    </row>
    <row r="319" spans="1:79" x14ac:dyDescent="0.35">
      <c r="A319" s="5">
        <v>44256</v>
      </c>
      <c r="B319" s="18">
        <f>+'[1]Senda Inflación Total'!F803</f>
        <v>1.5</v>
      </c>
      <c r="C319" s="4">
        <f>+'[1]Senda Inflación Total'!D803</f>
        <v>107.12</v>
      </c>
      <c r="D319" s="10">
        <f>('[4]Mar-21'!$D$496/1000)</f>
        <v>267508.47103999997</v>
      </c>
      <c r="E319" s="10">
        <f>'[4]Mar-21'!$D$497/1000</f>
        <v>11907.057849999999</v>
      </c>
      <c r="F319" s="14">
        <f>('[4]Mar-21'!$D$508/1000)</f>
        <v>161642.64731000003</v>
      </c>
      <c r="G319" s="14">
        <f>'[4]Mar-21'!$D$509/1000</f>
        <v>9838.7772199999999</v>
      </c>
      <c r="H319" s="3">
        <f>+('[4]Mar-21'!$D$522/1000)</f>
        <v>75569.732479999991</v>
      </c>
      <c r="I319" s="3">
        <f>+('[4]Mar-21'!$D$523/1000)</f>
        <v>2696.7450399999989</v>
      </c>
      <c r="J319" s="10">
        <f>'[4]Mar-21'!$D$534/1000</f>
        <v>13535.784499999996</v>
      </c>
      <c r="K319" s="10">
        <f>'[4]Mar-21'!$D$535/1000</f>
        <v>998.62560999999982</v>
      </c>
      <c r="L319" s="71">
        <f>+H319+(Titularizaciones!C231/1000)</f>
        <v>79744.781253363733</v>
      </c>
      <c r="M319" s="71">
        <f>+I319+((Titularizaciones!C231/1000)*Titularizaciones!M231)</f>
        <v>3025.3090348574219</v>
      </c>
      <c r="N319" s="3">
        <f t="shared" si="373"/>
        <v>518256.63533000002</v>
      </c>
      <c r="O319" s="3">
        <f t="shared" si="374"/>
        <v>25441.205719999998</v>
      </c>
      <c r="P319" s="74">
        <f t="shared" si="375"/>
        <v>522431.68410336372</v>
      </c>
      <c r="Q319" s="74">
        <f t="shared" si="376"/>
        <v>25769.769714857423</v>
      </c>
      <c r="R319" s="74">
        <f t="shared" si="377"/>
        <v>508895.89960336371</v>
      </c>
      <c r="S319" s="74">
        <f t="shared" si="378"/>
        <v>24771.144104857423</v>
      </c>
      <c r="T319" s="3">
        <v>19019.788026480001</v>
      </c>
      <c r="U319" s="3">
        <v>7.74232079</v>
      </c>
      <c r="V319" s="4">
        <f t="shared" si="396"/>
        <v>-2.6247330141500669</v>
      </c>
      <c r="W319" s="4">
        <f t="shared" si="397"/>
        <v>-0.95049553942662612</v>
      </c>
      <c r="X319" s="4">
        <f t="shared" si="398"/>
        <v>0.55263084585234878</v>
      </c>
      <c r="Y319" s="4">
        <f t="shared" si="399"/>
        <v>36.231310633799353</v>
      </c>
      <c r="Z319" s="4">
        <f t="shared" si="400"/>
        <v>7.8396533695624555</v>
      </c>
      <c r="AA319" s="4">
        <f t="shared" si="401"/>
        <v>13.459284765742098</v>
      </c>
      <c r="AB319" s="4">
        <f t="shared" si="435"/>
        <v>2.3432752821505858</v>
      </c>
      <c r="AC319" s="4">
        <f t="shared" si="436"/>
        <v>10.208253936260078</v>
      </c>
      <c r="AD319" s="4">
        <f t="shared" si="402"/>
        <v>6.1082497658187691</v>
      </c>
      <c r="AE319" s="4">
        <f t="shared" si="403"/>
        <v>13.594572940320248</v>
      </c>
      <c r="AF319" s="4">
        <f t="shared" si="404"/>
        <v>-9.9972081213309139E-2</v>
      </c>
      <c r="AG319" s="4">
        <f t="shared" si="405"/>
        <v>12.939525122715636</v>
      </c>
      <c r="AH319" s="4">
        <f t="shared" si="406"/>
        <v>-0.27140079293110375</v>
      </c>
      <c r="AI319" s="4">
        <f t="shared" si="407"/>
        <v>12.961844679468498</v>
      </c>
      <c r="AJ319" s="4">
        <f t="shared" si="409"/>
        <v>-0.3391240382366334</v>
      </c>
      <c r="AK319" s="4">
        <f t="shared" si="410"/>
        <v>13.07574143395928</v>
      </c>
      <c r="AL319" s="4">
        <f t="shared" ref="AL319:AM319" si="463">+T319/T307*100-100</f>
        <v>10.307052729334302</v>
      </c>
      <c r="AM319" s="4">
        <f t="shared" si="463"/>
        <v>11.877230644105438</v>
      </c>
      <c r="AN319" s="4">
        <f t="shared" si="347"/>
        <v>-4.0637763686207506</v>
      </c>
      <c r="AO319" s="4">
        <f t="shared" si="348"/>
        <v>-2.4142813196321242</v>
      </c>
      <c r="AP319" s="4">
        <f t="shared" si="349"/>
        <v>-0.93336862477599425</v>
      </c>
      <c r="AQ319" s="4">
        <f t="shared" si="350"/>
        <v>34.218040033299843</v>
      </c>
      <c r="AR319" s="4">
        <f t="shared" si="351"/>
        <v>6.2459639108989791</v>
      </c>
      <c r="AS319" s="4">
        <f t="shared" si="352"/>
        <v>11.782546567233609</v>
      </c>
      <c r="AT319" s="4">
        <f t="shared" si="353"/>
        <v>0.83081308586265834</v>
      </c>
      <c r="AU319" s="4">
        <f t="shared" si="354"/>
        <v>8.5795605283350653</v>
      </c>
      <c r="AV319" s="4">
        <f t="shared" si="355"/>
        <v>4.5401475525308115</v>
      </c>
      <c r="AW319" s="4">
        <f t="shared" si="356"/>
        <v>11.915835409182534</v>
      </c>
      <c r="AX319" s="4">
        <f t="shared" si="380"/>
        <v>-1.5763271736091582</v>
      </c>
      <c r="AY319" s="4">
        <f t="shared" si="381"/>
        <v>11.270468101197679</v>
      </c>
      <c r="AZ319" s="4">
        <f t="shared" si="382"/>
        <v>-1.7452224560897633</v>
      </c>
      <c r="BA319" s="4">
        <f t="shared" si="383"/>
        <v>11.292457812284255</v>
      </c>
      <c r="BB319" s="4">
        <f t="shared" si="412"/>
        <v>-1.8119448652577574</v>
      </c>
      <c r="BC319" s="4">
        <f t="shared" si="413"/>
        <v>11.404671363506694</v>
      </c>
      <c r="BD319" s="4">
        <f t="shared" si="418"/>
        <v>8.6768992407234578</v>
      </c>
      <c r="BE319" s="4">
        <f t="shared" si="419"/>
        <v>10.223872555768907</v>
      </c>
      <c r="BF319" s="4">
        <f t="shared" si="357"/>
        <v>4.4510956246389535</v>
      </c>
      <c r="BG319" s="4">
        <f t="shared" si="358"/>
        <v>6.0867459075519132</v>
      </c>
      <c r="BH319" s="4">
        <f t="shared" si="359"/>
        <v>3.5685517885268547</v>
      </c>
      <c r="BI319" s="4">
        <f t="shared" si="390"/>
        <v>7.3776707216341997</v>
      </c>
      <c r="BJ319" s="4">
        <f t="shared" si="360"/>
        <v>3.7937392106518706</v>
      </c>
      <c r="BK319" s="4">
        <f t="shared" si="361"/>
        <v>4.9089975864564286</v>
      </c>
      <c r="BL319" s="4">
        <f t="shared" si="362"/>
        <v>4.9326582783901074</v>
      </c>
      <c r="BM319" s="4">
        <f t="shared" si="384"/>
        <v>4.8676250141068511</v>
      </c>
      <c r="BN319" s="4">
        <f t="shared" si="363"/>
        <v>51.616989113832354</v>
      </c>
      <c r="BO319" s="4">
        <f t="shared" si="364"/>
        <v>46.802254504154845</v>
      </c>
      <c r="BP319" s="4">
        <f t="shared" si="365"/>
        <v>31.189691803381166</v>
      </c>
      <c r="BQ319" s="4">
        <f t="shared" si="366"/>
        <v>38.672605883083129</v>
      </c>
      <c r="BR319" s="4">
        <f t="shared" si="367"/>
        <v>14.581527245064782</v>
      </c>
      <c r="BS319" s="4">
        <f t="shared" si="368"/>
        <v>10.599910513989583</v>
      </c>
      <c r="BT319" s="4">
        <f t="shared" si="369"/>
        <v>2.6117918377216882</v>
      </c>
      <c r="BU319" s="4">
        <f t="shared" si="370"/>
        <v>3.9252290987724461</v>
      </c>
      <c r="BV319" s="4" t="s">
        <v>59</v>
      </c>
      <c r="BW319" s="4" t="s">
        <v>59</v>
      </c>
      <c r="BX319">
        <f t="shared" si="371"/>
        <v>100</v>
      </c>
      <c r="BY319">
        <f t="shared" si="372"/>
        <v>100</v>
      </c>
      <c r="BZ319" t="s">
        <v>59</v>
      </c>
      <c r="CA319" t="s">
        <v>59</v>
      </c>
    </row>
    <row r="320" spans="1:79" x14ac:dyDescent="0.35">
      <c r="A320" s="5">
        <v>44287</v>
      </c>
      <c r="B320" s="18">
        <f>+'[1]Senda Inflación Total'!F804</f>
        <v>1.95</v>
      </c>
      <c r="C320" s="4">
        <f>+'[1]Senda Inflación Total'!D804</f>
        <v>107.76</v>
      </c>
      <c r="D320" s="10">
        <f>('[4]Abr-21'!$D$496/1000)</f>
        <v>269769.47832000005</v>
      </c>
      <c r="E320" s="10">
        <f>'[4]Abr-21'!$D$497/1000</f>
        <v>12111.882820000001</v>
      </c>
      <c r="F320" s="14">
        <f>('[4]Abr-21'!$D$508/1000)</f>
        <v>162332.15439999997</v>
      </c>
      <c r="G320" s="14">
        <f>'[4]Abr-21'!$D$509/1000</f>
        <v>9783.3260399999981</v>
      </c>
      <c r="H320" s="3">
        <f>+('[4]Abr-21'!$D$522/1000)</f>
        <v>76402.755230000039</v>
      </c>
      <c r="I320" s="3">
        <f>+('[4]Abr-21'!$D$523/1000)</f>
        <v>2727.7112999999999</v>
      </c>
      <c r="J320" s="10">
        <f>'[4]Abr-21'!$D$534/1000</f>
        <v>13546.34275</v>
      </c>
      <c r="K320" s="10">
        <f>'[4]Abr-21'!$D$535/1000</f>
        <v>1004.8721899999999</v>
      </c>
      <c r="L320" s="71">
        <f>+H320+(Titularizaciones!C232/1000)</f>
        <v>80503.760468115317</v>
      </c>
      <c r="M320" s="71">
        <f>+I320+((Titularizaciones!C232/1000)*Titularizaciones!M232)</f>
        <v>3052.8808178978938</v>
      </c>
      <c r="N320" s="3">
        <f t="shared" si="373"/>
        <v>522050.73070000001</v>
      </c>
      <c r="O320" s="3">
        <f t="shared" si="374"/>
        <v>25627.792349999996</v>
      </c>
      <c r="P320" s="74">
        <f t="shared" si="375"/>
        <v>526151.73593811528</v>
      </c>
      <c r="Q320" s="74">
        <f t="shared" si="376"/>
        <v>25952.961867897895</v>
      </c>
      <c r="R320" s="74">
        <f t="shared" si="377"/>
        <v>512605.39318811533</v>
      </c>
      <c r="S320" s="74">
        <f t="shared" si="378"/>
        <v>24948.089677897893</v>
      </c>
      <c r="T320" s="3">
        <v>19264.02231262</v>
      </c>
      <c r="U320" s="3">
        <v>7.8415255699999999</v>
      </c>
      <c r="V320" s="4">
        <f t="shared" si="396"/>
        <v>-3.7869662378179498</v>
      </c>
      <c r="W320" s="4">
        <f t="shared" si="397"/>
        <v>-2.1242382018058095</v>
      </c>
      <c r="X320" s="4">
        <f t="shared" si="398"/>
        <v>2.5534418919795883</v>
      </c>
      <c r="Y320" s="4">
        <f t="shared" si="399"/>
        <v>47.342850389335695</v>
      </c>
      <c r="Z320" s="4">
        <f t="shared" si="400"/>
        <v>8.9093643302634291</v>
      </c>
      <c r="AA320" s="4">
        <f t="shared" si="401"/>
        <v>0.85964959246615535</v>
      </c>
      <c r="AB320" s="4">
        <f t="shared" si="435"/>
        <v>3.3074979684662793</v>
      </c>
      <c r="AC320" s="4">
        <f t="shared" si="436"/>
        <v>19.207591013522716</v>
      </c>
      <c r="AD320" s="4">
        <f t="shared" si="402"/>
        <v>7.051776599450136</v>
      </c>
      <c r="AE320" s="4">
        <f t="shared" si="403"/>
        <v>1.1670580472884211</v>
      </c>
      <c r="AF320" s="4">
        <f t="shared" si="404"/>
        <v>2.0599214054925596E-2</v>
      </c>
      <c r="AG320" s="4">
        <f t="shared" si="405"/>
        <v>13.588240198065975</v>
      </c>
      <c r="AH320" s="4">
        <f t="shared" si="406"/>
        <v>-0.15932795271424993</v>
      </c>
      <c r="AI320" s="4">
        <f t="shared" si="407"/>
        <v>13.454517009930655</v>
      </c>
      <c r="AJ320" s="4">
        <f t="shared" si="409"/>
        <v>-0.24779094035899618</v>
      </c>
      <c r="AK320" s="4">
        <f t="shared" si="410"/>
        <v>13.234402853985401</v>
      </c>
      <c r="AL320" s="4">
        <f t="shared" ref="AL320:AM320" si="464">+T320/T308*100-100</f>
        <v>11.115684424747016</v>
      </c>
      <c r="AM320" s="4">
        <f t="shared" si="464"/>
        <v>13.161952747229407</v>
      </c>
      <c r="AN320" s="4">
        <f t="shared" si="347"/>
        <v>-5.6272351523471826</v>
      </c>
      <c r="AO320" s="4">
        <f t="shared" si="348"/>
        <v>-3.9963101538065757</v>
      </c>
      <c r="AP320" s="4">
        <f t="shared" si="349"/>
        <v>0.59189984500204673</v>
      </c>
      <c r="AQ320" s="4">
        <f t="shared" si="350"/>
        <v>44.524620293610297</v>
      </c>
      <c r="AR320" s="4">
        <f t="shared" si="351"/>
        <v>6.8262524083015421</v>
      </c>
      <c r="AS320" s="4">
        <f t="shared" si="352"/>
        <v>-1.0694952501558106</v>
      </c>
      <c r="AT320" s="4">
        <f t="shared" si="353"/>
        <v>1.3315330735323982</v>
      </c>
      <c r="AU320" s="4">
        <f t="shared" si="354"/>
        <v>16.927504672410706</v>
      </c>
      <c r="AV320" s="4">
        <f t="shared" si="355"/>
        <v>5.0041948008338721</v>
      </c>
      <c r="AW320" s="4">
        <f t="shared" si="356"/>
        <v>-0.76796660393485183</v>
      </c>
      <c r="AX320" s="4">
        <f t="shared" si="380"/>
        <v>-1.8924970926386209</v>
      </c>
      <c r="AY320" s="4">
        <f t="shared" si="381"/>
        <v>11.415635309530117</v>
      </c>
      <c r="AZ320" s="4">
        <f t="shared" si="382"/>
        <v>-2.0689827883416001</v>
      </c>
      <c r="BA320" s="4">
        <f t="shared" si="383"/>
        <v>11.284469847896659</v>
      </c>
      <c r="BB320" s="4">
        <f t="shared" si="412"/>
        <v>-2.1557537423825437</v>
      </c>
      <c r="BC320" s="4">
        <f t="shared" si="413"/>
        <v>11.068565820485915</v>
      </c>
      <c r="BD320" s="4">
        <f t="shared" si="418"/>
        <v>8.9903721674811266</v>
      </c>
      <c r="BE320" s="4">
        <f t="shared" si="419"/>
        <v>10.997501468591835</v>
      </c>
      <c r="BF320" s="4">
        <f t="shared" si="357"/>
        <v>4.4897157734178172</v>
      </c>
      <c r="BG320" s="4">
        <f t="shared" si="358"/>
        <v>6.0267333210480691</v>
      </c>
      <c r="BH320" s="4">
        <f t="shared" si="359"/>
        <v>3.5701739967211896</v>
      </c>
      <c r="BI320" s="4">
        <f t="shared" si="390"/>
        <v>7.4180331071277514</v>
      </c>
      <c r="BJ320" s="4">
        <f t="shared" si="360"/>
        <v>3.7922213821390764</v>
      </c>
      <c r="BK320" s="4">
        <f t="shared" si="361"/>
        <v>4.9090616759862709</v>
      </c>
      <c r="BL320" s="4">
        <f t="shared" si="362"/>
        <v>4.9326002548721837</v>
      </c>
      <c r="BM320" s="4">
        <f t="shared" si="384"/>
        <v>4.8669190783840373</v>
      </c>
      <c r="BN320" s="4">
        <f t="shared" si="363"/>
        <v>51.674954646318639</v>
      </c>
      <c r="BO320" s="4">
        <f t="shared" si="364"/>
        <v>47.260734184932637</v>
      </c>
      <c r="BP320" s="4">
        <f t="shared" si="365"/>
        <v>31.095091885482915</v>
      </c>
      <c r="BQ320" s="4">
        <f t="shared" si="366"/>
        <v>38.174673441975195</v>
      </c>
      <c r="BR320" s="4">
        <f t="shared" si="367"/>
        <v>14.635120829646993</v>
      </c>
      <c r="BS320" s="4">
        <f t="shared" si="368"/>
        <v>10.643567197468728</v>
      </c>
      <c r="BT320" s="4">
        <f t="shared" si="369"/>
        <v>2.5948326385514626</v>
      </c>
      <c r="BU320" s="4">
        <f t="shared" si="370"/>
        <v>3.921025175623448</v>
      </c>
      <c r="BV320" s="4" t="s">
        <v>59</v>
      </c>
      <c r="BW320" s="4" t="s">
        <v>59</v>
      </c>
      <c r="BX320">
        <f t="shared" si="371"/>
        <v>100</v>
      </c>
      <c r="BY320">
        <f t="shared" si="372"/>
        <v>100</v>
      </c>
      <c r="BZ320" t="s">
        <v>59</v>
      </c>
      <c r="CA320" t="s">
        <v>59</v>
      </c>
    </row>
    <row r="321" spans="1:79" x14ac:dyDescent="0.35">
      <c r="A321" s="5">
        <v>44317</v>
      </c>
      <c r="B321" s="18">
        <f>+'[1]Senda Inflación Total'!F805</f>
        <v>3.3</v>
      </c>
      <c r="C321" s="4">
        <f>+'[1]Senda Inflación Total'!D805</f>
        <v>108.84</v>
      </c>
      <c r="D321" s="10">
        <f>('[4]May-21'!$D$496/1000)</f>
        <v>272797.04606999998</v>
      </c>
      <c r="E321" s="10">
        <f>'[4]May-21'!$D$497/1000</f>
        <v>12311.563320000003</v>
      </c>
      <c r="F321" s="14">
        <f>('[4]May-21'!$D$508/1000)</f>
        <v>162574.07515000002</v>
      </c>
      <c r="G321" s="14">
        <f>'[4]May-21'!$D$509/1000</f>
        <v>9368.9502099999972</v>
      </c>
      <c r="H321" s="3">
        <f>+('[4]May-21'!$D$522/1000)</f>
        <v>77211.207920000001</v>
      </c>
      <c r="I321" s="3">
        <f>+('[4]May-21'!$D$523/1000)</f>
        <v>2775.8703300000006</v>
      </c>
      <c r="J321" s="10">
        <f>'[4]May-21'!$D$534/1000</f>
        <v>13514.757500000002</v>
      </c>
      <c r="K321" s="10">
        <f>'[4]May-21'!$D$535/1000</f>
        <v>1042.9405400000001</v>
      </c>
      <c r="L321" s="71">
        <f>+H321+(Titularizaciones!C233/1000)</f>
        <v>81233.995889618251</v>
      </c>
      <c r="M321" s="71">
        <f>+I321+((Titularizaciones!C233/1000)*Titularizaciones!M233)</f>
        <v>3100.4798576032995</v>
      </c>
      <c r="N321" s="3">
        <f t="shared" si="373"/>
        <v>526097.08663999999</v>
      </c>
      <c r="O321" s="3">
        <f t="shared" si="374"/>
        <v>25499.324400000001</v>
      </c>
      <c r="P321" s="74">
        <f t="shared" si="375"/>
        <v>530119.87460961821</v>
      </c>
      <c r="Q321" s="74">
        <f t="shared" si="376"/>
        <v>25823.933927603299</v>
      </c>
      <c r="R321" s="74">
        <f t="shared" si="377"/>
        <v>516605.11710961821</v>
      </c>
      <c r="S321" s="74">
        <f t="shared" si="378"/>
        <v>24780.993387603299</v>
      </c>
      <c r="T321" s="3">
        <v>19498.829050529999</v>
      </c>
      <c r="U321" s="3">
        <v>7.9325694000000002</v>
      </c>
      <c r="V321" s="4">
        <f t="shared" si="396"/>
        <v>-3.1230278882736116</v>
      </c>
      <c r="W321" s="4">
        <f t="shared" si="397"/>
        <v>4.9920807093404278</v>
      </c>
      <c r="X321" s="4">
        <f t="shared" si="398"/>
        <v>3.7132239961289883</v>
      </c>
      <c r="Y321" s="4">
        <f t="shared" si="399"/>
        <v>57.281888639271529</v>
      </c>
      <c r="Z321" s="4">
        <f t="shared" si="400"/>
        <v>9.701692197474614</v>
      </c>
      <c r="AA321" s="4">
        <f t="shared" si="401"/>
        <v>0.23393077990081679</v>
      </c>
      <c r="AB321" s="4">
        <f t="shared" si="435"/>
        <v>3.8898734667051684</v>
      </c>
      <c r="AC321" s="4">
        <f t="shared" si="436"/>
        <v>29.258942632304809</v>
      </c>
      <c r="AD321" s="4">
        <f t="shared" si="402"/>
        <v>7.7625260977766999</v>
      </c>
      <c r="AE321" s="4">
        <f t="shared" si="403"/>
        <v>0.10581406154082629</v>
      </c>
      <c r="AF321" s="4">
        <f t="shared" si="404"/>
        <v>0.83582234474536676</v>
      </c>
      <c r="AG321" s="4">
        <f t="shared" si="405"/>
        <v>19.944750121625816</v>
      </c>
      <c r="AH321" s="4">
        <f t="shared" si="406"/>
        <v>0.64245450818486916</v>
      </c>
      <c r="AI321" s="4">
        <f t="shared" si="407"/>
        <v>19.627049200815634</v>
      </c>
      <c r="AJ321" s="4">
        <f t="shared" si="409"/>
        <v>0.56022250235960769</v>
      </c>
      <c r="AK321" s="4">
        <f t="shared" si="410"/>
        <v>19.253057959337781</v>
      </c>
      <c r="AL321" s="4">
        <f t="shared" ref="AL321:AM321" si="465">+T321/T309*100-100</f>
        <v>11.795803482158632</v>
      </c>
      <c r="AM321" s="4">
        <f t="shared" si="465"/>
        <v>14.231851427758073</v>
      </c>
      <c r="AN321" s="4">
        <f t="shared" si="347"/>
        <v>-6.2178391948437479</v>
      </c>
      <c r="AO321" s="4">
        <f t="shared" si="348"/>
        <v>1.6380258560894703</v>
      </c>
      <c r="AP321" s="4">
        <f t="shared" si="349"/>
        <v>0.40002322955372449</v>
      </c>
      <c r="AQ321" s="4">
        <f t="shared" si="350"/>
        <v>52.257394616913388</v>
      </c>
      <c r="AR321" s="4">
        <f t="shared" si="351"/>
        <v>6.1971850895204454</v>
      </c>
      <c r="AS321" s="4">
        <f t="shared" si="352"/>
        <v>-2.9681212198443063</v>
      </c>
      <c r="AT321" s="4">
        <f t="shared" si="353"/>
        <v>0.57102949342224463</v>
      </c>
      <c r="AU321" s="4">
        <f t="shared" si="354"/>
        <v>25.12966372923988</v>
      </c>
      <c r="AV321" s="4">
        <f t="shared" si="355"/>
        <v>4.3199671808099822</v>
      </c>
      <c r="AW321" s="4">
        <f t="shared" si="356"/>
        <v>-3.0921451485567957</v>
      </c>
      <c r="AX321" s="4">
        <f t="shared" si="380"/>
        <v>-2.3854575559095963</v>
      </c>
      <c r="AY321" s="4">
        <f t="shared" si="381"/>
        <v>16.113020446878835</v>
      </c>
      <c r="AZ321" s="4">
        <f t="shared" si="382"/>
        <v>-2.5726481043708844</v>
      </c>
      <c r="BA321" s="4">
        <f t="shared" si="383"/>
        <v>15.805468732638573</v>
      </c>
      <c r="BB321" s="4">
        <f t="shared" si="412"/>
        <v>-2.6522531438919543</v>
      </c>
      <c r="BC321" s="4">
        <f t="shared" si="413"/>
        <v>15.44342493643542</v>
      </c>
      <c r="BD321" s="4">
        <f t="shared" si="418"/>
        <v>8.2243983370364333</v>
      </c>
      <c r="BE321" s="4">
        <f t="shared" si="419"/>
        <v>10.582624809059112</v>
      </c>
      <c r="BF321" s="4">
        <f t="shared" si="357"/>
        <v>4.5130852761656532</v>
      </c>
      <c r="BG321" s="4">
        <f t="shared" si="358"/>
        <v>5.7628808291578313</v>
      </c>
      <c r="BH321" s="4">
        <f t="shared" si="359"/>
        <v>3.5951650087849072</v>
      </c>
      <c r="BI321" s="4">
        <f t="shared" si="390"/>
        <v>7.7170496029987961</v>
      </c>
      <c r="BJ321" s="4">
        <f t="shared" si="360"/>
        <v>3.8167270040689241</v>
      </c>
      <c r="BK321" s="4">
        <f t="shared" si="361"/>
        <v>4.8468856885057772</v>
      </c>
      <c r="BL321" s="4">
        <f t="shared" si="362"/>
        <v>4.8713385716051709</v>
      </c>
      <c r="BM321" s="4">
        <f t="shared" si="384"/>
        <v>4.7968927459046116</v>
      </c>
      <c r="BN321" s="4">
        <f t="shared" si="363"/>
        <v>51.852985503542762</v>
      </c>
      <c r="BO321" s="4">
        <f t="shared" si="364"/>
        <v>48.281919657447872</v>
      </c>
      <c r="BP321" s="4">
        <f t="shared" si="365"/>
        <v>30.901915117664757</v>
      </c>
      <c r="BQ321" s="4">
        <f t="shared" si="366"/>
        <v>36.741954661355642</v>
      </c>
      <c r="BR321" s="4">
        <f t="shared" si="367"/>
        <v>14.676227996836339</v>
      </c>
      <c r="BS321" s="4">
        <f t="shared" si="368"/>
        <v>10.886054416406422</v>
      </c>
      <c r="BT321" s="4">
        <f t="shared" si="369"/>
        <v>2.5688713819561482</v>
      </c>
      <c r="BU321" s="4">
        <f t="shared" si="370"/>
        <v>4.0900712647900583</v>
      </c>
      <c r="BV321" s="4" t="s">
        <v>59</v>
      </c>
      <c r="BW321" s="4" t="s">
        <v>59</v>
      </c>
      <c r="BX321">
        <f t="shared" si="371"/>
        <v>100</v>
      </c>
      <c r="BY321">
        <f t="shared" si="372"/>
        <v>100</v>
      </c>
      <c r="BZ321" t="s">
        <v>59</v>
      </c>
      <c r="CA321" t="s">
        <v>59</v>
      </c>
    </row>
    <row r="322" spans="1:79" x14ac:dyDescent="0.35">
      <c r="A322" s="5">
        <v>44348</v>
      </c>
      <c r="B322" s="18">
        <f>+'[1]Senda Inflación Total'!F806</f>
        <v>3.63</v>
      </c>
      <c r="C322" s="4">
        <f>+'[1]Senda Inflación Total'!D806</f>
        <v>108.78</v>
      </c>
      <c r="D322" s="10">
        <f>('[4]Jun-21'!$D$496/1000)</f>
        <v>274839.08124000003</v>
      </c>
      <c r="E322" s="10">
        <f>'[4]Jun-21'!$D$497/1000</f>
        <v>11854.038769999999</v>
      </c>
      <c r="F322" s="14">
        <f>('[4]Jun-21'!$D$508/1000)</f>
        <v>163953.79210000005</v>
      </c>
      <c r="G322" s="14">
        <f>'[4]Jun-21'!$D$509/1000</f>
        <v>9024.5270600000003</v>
      </c>
      <c r="H322" s="3">
        <f>+('[4]Jun-21'!$D$522/1000)</f>
        <v>77795.773889999997</v>
      </c>
      <c r="I322" s="3">
        <f>+('[4]Jun-21'!$D$523/1000)</f>
        <v>2739.2795899999996</v>
      </c>
      <c r="J322" s="10">
        <f>'[4]Jun-21'!$D$534/1000</f>
        <v>13529.689549999999</v>
      </c>
      <c r="K322" s="10">
        <f>'[4]Jun-21'!$D$535/1000</f>
        <v>1025.28971</v>
      </c>
      <c r="L322" s="71">
        <f>+H322+(Titularizaciones!C234/1000)</f>
        <v>82070.85810485945</v>
      </c>
      <c r="M322" s="71">
        <f>+I322+((Titularizaciones!C234/1000)*Titularizaciones!M234)</f>
        <v>3061.7381960653202</v>
      </c>
      <c r="N322" s="3">
        <f t="shared" si="373"/>
        <v>530118.33678000001</v>
      </c>
      <c r="O322" s="3">
        <f t="shared" si="374"/>
        <v>24643.135129999999</v>
      </c>
      <c r="P322" s="74">
        <f t="shared" si="375"/>
        <v>534393.42099485954</v>
      </c>
      <c r="Q322" s="74">
        <f t="shared" si="376"/>
        <v>24965.593736065319</v>
      </c>
      <c r="R322" s="74">
        <f t="shared" si="377"/>
        <v>520863.73144485953</v>
      </c>
      <c r="S322" s="74">
        <f t="shared" si="378"/>
        <v>23940.304026065322</v>
      </c>
      <c r="T322" s="3">
        <v>19751.713705759998</v>
      </c>
      <c r="U322" s="3">
        <v>8.0587009500000004</v>
      </c>
      <c r="V322" s="4">
        <f t="shared" si="396"/>
        <v>-2.3305787127064121</v>
      </c>
      <c r="W322" s="4">
        <f t="shared" si="397"/>
        <v>5.0917029514590837</v>
      </c>
      <c r="X322" s="4">
        <f t="shared" si="398"/>
        <v>5.0118494221833743</v>
      </c>
      <c r="Y322" s="4">
        <f t="shared" si="399"/>
        <v>74.044028696880503</v>
      </c>
      <c r="Z322" s="4">
        <f t="shared" si="400"/>
        <v>9.985115544775141</v>
      </c>
      <c r="AA322" s="4">
        <f t="shared" si="401"/>
        <v>-0.94595169401856083</v>
      </c>
      <c r="AB322" s="4">
        <f t="shared" si="435"/>
        <v>4.4145388581004852</v>
      </c>
      <c r="AC322" s="4">
        <f t="shared" si="436"/>
        <v>34.60741830988573</v>
      </c>
      <c r="AD322" s="4">
        <f t="shared" si="402"/>
        <v>8.4595807129772282</v>
      </c>
      <c r="AE322" s="4">
        <f t="shared" si="403"/>
        <v>-1.0709843188909076</v>
      </c>
      <c r="AF322" s="4">
        <f t="shared" si="404"/>
        <v>1.7078404933072164</v>
      </c>
      <c r="AG322" s="4">
        <f t="shared" si="405"/>
        <v>23.26476343837642</v>
      </c>
      <c r="AH322" s="4">
        <f t="shared" si="406"/>
        <v>1.5661033206411616</v>
      </c>
      <c r="AI322" s="4">
        <f t="shared" si="407"/>
        <v>22.853225941834452</v>
      </c>
      <c r="AJ322" s="4">
        <f t="shared" si="409"/>
        <v>1.4941832198833254</v>
      </c>
      <c r="AK322" s="4">
        <f t="shared" si="410"/>
        <v>22.395499306508967</v>
      </c>
      <c r="AL322" s="4">
        <f t="shared" ref="AL322:AM322" si="466">+T322/T310*100-100</f>
        <v>12.373863600520593</v>
      </c>
      <c r="AM322" s="4">
        <f t="shared" si="466"/>
        <v>15.303671937121848</v>
      </c>
      <c r="AN322" s="4">
        <f t="shared" si="347"/>
        <v>-5.7517887799926655</v>
      </c>
      <c r="AO322" s="4">
        <f t="shared" si="348"/>
        <v>1.4105017383567287</v>
      </c>
      <c r="AP322" s="4">
        <f t="shared" si="349"/>
        <v>1.3334453557689585</v>
      </c>
      <c r="AQ322" s="4">
        <f t="shared" si="350"/>
        <v>67.947533240259105</v>
      </c>
      <c r="AR322" s="4">
        <f t="shared" si="351"/>
        <v>6.1325055917930626</v>
      </c>
      <c r="AS322" s="4">
        <f t="shared" si="352"/>
        <v>-4.4156631226657908</v>
      </c>
      <c r="AT322" s="4">
        <f t="shared" si="353"/>
        <v>0.75705766486584025</v>
      </c>
      <c r="AU322" s="4">
        <f t="shared" si="354"/>
        <v>29.892326845397776</v>
      </c>
      <c r="AV322" s="4">
        <f t="shared" si="355"/>
        <v>4.6604079059897998</v>
      </c>
      <c r="AW322" s="4">
        <f t="shared" si="356"/>
        <v>-4.5363160464063697</v>
      </c>
      <c r="AX322" s="4">
        <f t="shared" si="380"/>
        <v>-1.8548292064969445</v>
      </c>
      <c r="AY322" s="4">
        <f t="shared" si="381"/>
        <v>18.946987781893682</v>
      </c>
      <c r="AZ322" s="4">
        <f t="shared" si="382"/>
        <v>-1.9916015433357472</v>
      </c>
      <c r="BA322" s="4">
        <f t="shared" si="383"/>
        <v>18.549865812828784</v>
      </c>
      <c r="BB322" s="4">
        <f t="shared" si="412"/>
        <v>-2.0610023932419779</v>
      </c>
      <c r="BC322" s="4">
        <f t="shared" si="413"/>
        <v>18.108172639688291</v>
      </c>
      <c r="BD322" s="4">
        <f t="shared" si="418"/>
        <v>8.4375794659081294</v>
      </c>
      <c r="BE322" s="4">
        <f t="shared" si="419"/>
        <v>11.264761108869862</v>
      </c>
      <c r="BF322" s="4">
        <f t="shared" si="357"/>
        <v>4.3130833928412811</v>
      </c>
      <c r="BG322" s="4">
        <f t="shared" si="358"/>
        <v>5.5043112723465928</v>
      </c>
      <c r="BH322" s="4">
        <f t="shared" si="359"/>
        <v>3.5211161905442672</v>
      </c>
      <c r="BI322" s="4">
        <f t="shared" si="390"/>
        <v>7.5780726986451814</v>
      </c>
      <c r="BJ322" s="4">
        <f t="shared" si="360"/>
        <v>3.7306033673407311</v>
      </c>
      <c r="BK322" s="4">
        <f t="shared" si="361"/>
        <v>4.6486102102570621</v>
      </c>
      <c r="BL322" s="4">
        <f t="shared" si="362"/>
        <v>4.6717629288152231</v>
      </c>
      <c r="BM322" s="4">
        <f t="shared" si="384"/>
        <v>4.5962701145759706</v>
      </c>
      <c r="BN322" s="4">
        <f t="shared" si="363"/>
        <v>51.844854661961769</v>
      </c>
      <c r="BO322" s="4">
        <f t="shared" si="364"/>
        <v>48.102803103040081</v>
      </c>
      <c r="BP322" s="4">
        <f t="shared" si="365"/>
        <v>30.927772296252627</v>
      </c>
      <c r="BQ322" s="4">
        <f t="shared" si="366"/>
        <v>36.620856122376026</v>
      </c>
      <c r="BR322" s="4">
        <f t="shared" si="367"/>
        <v>14.675171276387175</v>
      </c>
      <c r="BS322" s="4">
        <f t="shared" si="368"/>
        <v>11.115791783591945</v>
      </c>
      <c r="BT322" s="4">
        <f t="shared" si="369"/>
        <v>2.5522017653984386</v>
      </c>
      <c r="BU322" s="4">
        <f t="shared" si="370"/>
        <v>4.1605489909919591</v>
      </c>
      <c r="BV322" s="4" t="s">
        <v>59</v>
      </c>
      <c r="BW322" s="4" t="s">
        <v>59</v>
      </c>
      <c r="BX322">
        <f t="shared" si="371"/>
        <v>100</v>
      </c>
      <c r="BY322">
        <f t="shared" si="372"/>
        <v>100</v>
      </c>
      <c r="BZ322" t="s">
        <v>59</v>
      </c>
      <c r="CA322" t="s">
        <v>59</v>
      </c>
    </row>
    <row r="323" spans="1:79" x14ac:dyDescent="0.35">
      <c r="A323" s="5">
        <v>44378</v>
      </c>
      <c r="B323" s="18">
        <f>+'[1]Senda Inflación Total'!F807</f>
        <v>3.97</v>
      </c>
      <c r="C323" s="4">
        <f>+'[1]Senda Inflación Total'!D807</f>
        <v>109.14</v>
      </c>
      <c r="D323" s="10">
        <f>('[4]Jul-21'!$D$496/1000)</f>
        <v>276402.55719999998</v>
      </c>
      <c r="E323" s="10">
        <f>'[4]Jul-21'!$D$497/1000</f>
        <v>12043.235750000002</v>
      </c>
      <c r="F323" s="14">
        <f>('[4]Jul-21'!$D$508/1000)</f>
        <v>165796.08808000002</v>
      </c>
      <c r="G323" s="14">
        <f>'[4]Jul-21'!$D$509/1000</f>
        <v>8859.1322800000016</v>
      </c>
      <c r="H323" s="3">
        <f>+('[4]Jul-21'!$D$522/1000)</f>
        <v>78813.711579999988</v>
      </c>
      <c r="I323" s="3">
        <f>+('[4]Jul-21'!$D$523/1000)</f>
        <v>2711.9964100000002</v>
      </c>
      <c r="J323" s="10">
        <f>'[4]Jul-21'!$D$534/1000</f>
        <v>13664.34037</v>
      </c>
      <c r="K323" s="10">
        <f>'[4]Jul-21'!$D$535/1000</f>
        <v>1019.1049100000001</v>
      </c>
      <c r="L323" s="71">
        <f>+H323+(Titularizaciones!C235/1000)</f>
        <v>83002.251827178407</v>
      </c>
      <c r="M323" s="71">
        <f>+I323+((Titularizaciones!C235/1000)*Titularizaciones!M235)</f>
        <v>3030.5978577532323</v>
      </c>
      <c r="N323" s="3">
        <f t="shared" si="373"/>
        <v>534676.69723000005</v>
      </c>
      <c r="O323" s="3">
        <f t="shared" si="374"/>
        <v>24633.469350000007</v>
      </c>
      <c r="P323" s="74">
        <f t="shared" si="375"/>
        <v>538865.23747717845</v>
      </c>
      <c r="Q323" s="74">
        <f t="shared" si="376"/>
        <v>24952.070797753237</v>
      </c>
      <c r="R323" s="74">
        <f t="shared" si="377"/>
        <v>525200.89710717835</v>
      </c>
      <c r="S323" s="74">
        <f t="shared" si="378"/>
        <v>23932.965887753238</v>
      </c>
      <c r="T323" s="3">
        <v>20049.20074063</v>
      </c>
      <c r="U323" s="3">
        <v>8.1806631500000009</v>
      </c>
      <c r="V323" s="4">
        <f t="shared" si="396"/>
        <v>-0.68711315534845596</v>
      </c>
      <c r="W323" s="4">
        <f t="shared" si="397"/>
        <v>1.9857606530444514</v>
      </c>
      <c r="X323" s="4">
        <f t="shared" si="398"/>
        <v>6.5842249923018272</v>
      </c>
      <c r="Y323" s="4">
        <f t="shared" si="399"/>
        <v>86.166139188054416</v>
      </c>
      <c r="Z323" s="4">
        <f t="shared" si="400"/>
        <v>10.934417154647321</v>
      </c>
      <c r="AA323" s="4">
        <f t="shared" si="401"/>
        <v>-0.29502417872761555</v>
      </c>
      <c r="AB323" s="4">
        <f t="shared" si="435"/>
        <v>5.6343216169034207</v>
      </c>
      <c r="AC323" s="4">
        <f t="shared" si="436"/>
        <v>23.608412618734036</v>
      </c>
      <c r="AD323" s="4">
        <f t="shared" si="402"/>
        <v>9.3688219286591163</v>
      </c>
      <c r="AE323" s="4">
        <f t="shared" si="403"/>
        <v>-0.51521100742114356</v>
      </c>
      <c r="AF323" s="4">
        <f t="shared" si="404"/>
        <v>3.2493806903352862</v>
      </c>
      <c r="AG323" s="4">
        <f t="shared" si="405"/>
        <v>22.481757013583746</v>
      </c>
      <c r="AH323" s="4">
        <f t="shared" si="406"/>
        <v>3.0933267100549955</v>
      </c>
      <c r="AI323" s="4">
        <f t="shared" si="407"/>
        <v>22.085334574108174</v>
      </c>
      <c r="AJ323" s="4">
        <f t="shared" si="409"/>
        <v>3.0288473378692942</v>
      </c>
      <c r="AK323" s="4">
        <f t="shared" si="410"/>
        <v>22.021312138571432</v>
      </c>
      <c r="AL323" s="4">
        <f t="shared" ref="AL323:AM323" si="467">+T323/T311*100-100</f>
        <v>13.295518200013774</v>
      </c>
      <c r="AM323" s="4">
        <f t="shared" si="467"/>
        <v>15.022191226551357</v>
      </c>
      <c r="AN323" s="4">
        <f t="shared" si="347"/>
        <v>-4.4792855201966546</v>
      </c>
      <c r="AO323" s="4">
        <f t="shared" si="348"/>
        <v>-1.9084729700447696</v>
      </c>
      <c r="AP323" s="4">
        <f t="shared" si="349"/>
        <v>2.514403185824591</v>
      </c>
      <c r="AQ323" s="4">
        <f t="shared" si="350"/>
        <v>79.057554283018561</v>
      </c>
      <c r="AR323" s="4">
        <f t="shared" si="351"/>
        <v>6.6984872123182697</v>
      </c>
      <c r="AS323" s="4">
        <f t="shared" si="352"/>
        <v>-4.1021681049606968</v>
      </c>
      <c r="AT323" s="4">
        <f t="shared" si="353"/>
        <v>1.6007710078901738</v>
      </c>
      <c r="AU323" s="4">
        <f t="shared" si="354"/>
        <v>18.8885376731115</v>
      </c>
      <c r="AV323" s="4">
        <f t="shared" si="355"/>
        <v>5.1926728177927259</v>
      </c>
      <c r="AW323" s="4">
        <f t="shared" si="356"/>
        <v>-4.313947299625994</v>
      </c>
      <c r="AX323" s="4">
        <f t="shared" si="380"/>
        <v>-0.69310311596105123</v>
      </c>
      <c r="AY323" s="4">
        <f t="shared" si="381"/>
        <v>17.804902388750349</v>
      </c>
      <c r="AZ323" s="4">
        <f t="shared" si="382"/>
        <v>-0.84319831676926071</v>
      </c>
      <c r="BA323" s="4">
        <f t="shared" si="383"/>
        <v>17.42361698000208</v>
      </c>
      <c r="BB323" s="4">
        <f t="shared" si="412"/>
        <v>-0.90521560270337886</v>
      </c>
      <c r="BC323" s="4">
        <f t="shared" si="413"/>
        <v>17.36203918300609</v>
      </c>
      <c r="BD323" s="4">
        <f t="shared" si="418"/>
        <v>8.9694317591745545</v>
      </c>
      <c r="BE323" s="4">
        <f t="shared" si="419"/>
        <v>10.630173344764216</v>
      </c>
      <c r="BF323" s="4">
        <f t="shared" si="357"/>
        <v>4.3571361538763664</v>
      </c>
      <c r="BG323" s="4">
        <f t="shared" si="358"/>
        <v>5.3433904156564225</v>
      </c>
      <c r="BH323" s="4">
        <f t="shared" si="359"/>
        <v>3.4410210553872771</v>
      </c>
      <c r="BI323" s="4">
        <f t="shared" si="390"/>
        <v>7.4581346951620189</v>
      </c>
      <c r="BJ323" s="4">
        <f t="shared" si="360"/>
        <v>3.6512236608511959</v>
      </c>
      <c r="BK323" s="4">
        <f t="shared" si="361"/>
        <v>4.6071709273320947</v>
      </c>
      <c r="BL323" s="4">
        <f t="shared" si="362"/>
        <v>4.6304844073022959</v>
      </c>
      <c r="BM323" s="4">
        <f t="shared" si="384"/>
        <v>4.5569164141905896</v>
      </c>
      <c r="BN323" s="4">
        <f t="shared" si="363"/>
        <v>51.695269053609202</v>
      </c>
      <c r="BO323" s="4">
        <f t="shared" si="364"/>
        <v>48.889726326754698</v>
      </c>
      <c r="BP323" s="4">
        <f t="shared" si="365"/>
        <v>31.008661671424981</v>
      </c>
      <c r="BQ323" s="4">
        <f t="shared" si="366"/>
        <v>35.963802557109155</v>
      </c>
      <c r="BR323" s="4">
        <f t="shared" si="367"/>
        <v>14.740442586765093</v>
      </c>
      <c r="BS323" s="4">
        <f t="shared" si="368"/>
        <v>11.00939689601619</v>
      </c>
      <c r="BT323" s="4">
        <f t="shared" si="369"/>
        <v>2.5556266882007126</v>
      </c>
      <c r="BU323" s="4">
        <f t="shared" si="370"/>
        <v>4.1370742201199517</v>
      </c>
      <c r="BV323" s="4" t="s">
        <v>59</v>
      </c>
      <c r="BW323" s="4" t="s">
        <v>59</v>
      </c>
      <c r="BX323">
        <f t="shared" si="371"/>
        <v>100</v>
      </c>
      <c r="BY323">
        <f t="shared" si="372"/>
        <v>100</v>
      </c>
      <c r="BZ323" t="s">
        <v>59</v>
      </c>
      <c r="CA323" t="s">
        <v>59</v>
      </c>
    </row>
    <row r="324" spans="1:79" x14ac:dyDescent="0.35">
      <c r="A324" s="5">
        <v>44409</v>
      </c>
      <c r="B324" s="18">
        <f>+'[1]Senda Inflación Total'!F808</f>
        <v>4.4400000000000004</v>
      </c>
      <c r="C324" s="4">
        <f>+'[1]Senda Inflación Total'!D808</f>
        <v>109.62</v>
      </c>
      <c r="D324" s="10">
        <f>('[4]Ago-21'!$D$496/1000)</f>
        <v>277957.24291000003</v>
      </c>
      <c r="E324" s="10">
        <f>'[4]Ago-21'!$D$497/1000</f>
        <v>11899.574620000003</v>
      </c>
      <c r="F324" s="14">
        <f>('[4]Ago-21'!$D$508/1000)</f>
        <v>168246.09564999997</v>
      </c>
      <c r="G324" s="14">
        <f>'[4]Ago-21'!$D$509/1000</f>
        <v>8700.1568399999978</v>
      </c>
      <c r="H324" s="3">
        <f>+('[4]Ago-21'!$D$522/1000)</f>
        <v>79858.351619999987</v>
      </c>
      <c r="I324" s="3">
        <f>+('[4]Ago-21'!$D$523/1000)</f>
        <v>2665.0896000000002</v>
      </c>
      <c r="J324" s="10">
        <f>'[4]Ago-21'!$D$534/1000</f>
        <v>13875.361940000001</v>
      </c>
      <c r="K324" s="10">
        <f>'[4]Ago-21'!$D$535/1000</f>
        <v>969.79125999999997</v>
      </c>
      <c r="L324" s="71">
        <f>+H324+(Titularizaciones!C236/1000)</f>
        <v>83974.5147352778</v>
      </c>
      <c r="M324" s="71">
        <f>+I324+((Titularizaciones!C236/1000)*Titularizaciones!M236)</f>
        <v>2979.255055650277</v>
      </c>
      <c r="N324" s="3">
        <f t="shared" si="373"/>
        <v>539937.05212000001</v>
      </c>
      <c r="O324" s="3">
        <f t="shared" si="374"/>
        <v>24234.61232</v>
      </c>
      <c r="P324" s="74">
        <f t="shared" si="375"/>
        <v>544053.21523527778</v>
      </c>
      <c r="Q324" s="74">
        <f t="shared" si="376"/>
        <v>24548.777775650276</v>
      </c>
      <c r="R324" s="74">
        <f t="shared" si="377"/>
        <v>530177.8532952778</v>
      </c>
      <c r="S324" s="74">
        <f t="shared" si="378"/>
        <v>23578.986515650278</v>
      </c>
      <c r="T324" s="3">
        <v>20336.741207169998</v>
      </c>
      <c r="U324" s="3">
        <v>8.2772339800000001</v>
      </c>
      <c r="V324" s="4">
        <f t="shared" si="396"/>
        <v>0.8482439295015638</v>
      </c>
      <c r="W324" s="4">
        <f t="shared" si="397"/>
        <v>-6.2069242019654212</v>
      </c>
      <c r="X324" s="4">
        <f t="shared" si="398"/>
        <v>8.3432680813289721</v>
      </c>
      <c r="Y324" s="4">
        <f t="shared" si="399"/>
        <v>36.742281044854877</v>
      </c>
      <c r="Z324" s="4">
        <f t="shared" si="400"/>
        <v>11.940659037962305</v>
      </c>
      <c r="AA324" s="4">
        <f t="shared" si="401"/>
        <v>6.6768010181135651E-2</v>
      </c>
      <c r="AB324" s="4">
        <f t="shared" si="435"/>
        <v>7.1204741026812144</v>
      </c>
      <c r="AC324" s="4">
        <f t="shared" si="436"/>
        <v>0.97911052616230165</v>
      </c>
      <c r="AD324" s="4">
        <f t="shared" si="402"/>
        <v>10.336789555260523</v>
      </c>
      <c r="AE324" s="4">
        <f t="shared" si="403"/>
        <v>-0.34421161355903962</v>
      </c>
      <c r="AF324" s="4">
        <f t="shared" si="404"/>
        <v>4.8010177196875219</v>
      </c>
      <c r="AG324" s="4">
        <f t="shared" si="405"/>
        <v>6.8866091751733478</v>
      </c>
      <c r="AH324" s="4">
        <f t="shared" si="406"/>
        <v>4.6317235836621506</v>
      </c>
      <c r="AI324" s="4">
        <f t="shared" si="407"/>
        <v>6.7364530003705738</v>
      </c>
      <c r="AJ324" s="4">
        <f t="shared" si="409"/>
        <v>4.5681420488458144</v>
      </c>
      <c r="AK324" s="4">
        <f t="shared" si="410"/>
        <v>6.9873387765277784</v>
      </c>
      <c r="AL324" s="4">
        <f t="shared" ref="AL324:AM324" si="468">+T324/T312*100-100</f>
        <v>14.203362333730098</v>
      </c>
      <c r="AM324" s="4">
        <f t="shared" si="468"/>
        <v>15.576619057655321</v>
      </c>
      <c r="AN324" s="4">
        <f t="shared" ref="AN324:AN350" si="469">+(1+V324/100)/(1+$B324/100)*100-100</f>
        <v>-3.4390617296997732</v>
      </c>
      <c r="AO324" s="4">
        <f t="shared" ref="AO324:AO350" si="470">+(1+W324/100)/(1+$B324/100)*100-100</f>
        <v>-10.194297397515726</v>
      </c>
      <c r="AP324" s="4">
        <f t="shared" ref="AP324:AP350" si="471">+(1+X324/100)/(1+$B324/100)*100-100</f>
        <v>3.7373306025746587</v>
      </c>
      <c r="AQ324" s="4">
        <f t="shared" ref="AQ324:AQ350" si="472">+(1+Y324/100)/(1+$B324/100)*100-100</f>
        <v>30.929032023032249</v>
      </c>
      <c r="AR324" s="4">
        <f t="shared" ref="AR324:AR350" si="473">+(1+Z324/100)/(1+$B324/100)*100-100</f>
        <v>7.1817876656092636</v>
      </c>
      <c r="AS324" s="4">
        <f t="shared" ref="AS324:AS350" si="474">+(1+AA324/100)/(1+$B324/100)*100-100</f>
        <v>-4.1873151951540279</v>
      </c>
      <c r="AT324" s="4">
        <f t="shared" ref="AT324:AT350" si="475">+(1+AB324/100)/(1+$B324/100)*100-100</f>
        <v>2.5665205885496221</v>
      </c>
      <c r="AU324" s="4">
        <f t="shared" ref="AU324:AU350" si="476">+(1+AC324/100)/(1+$B324/100)*100-100</f>
        <v>-3.3137585923378907</v>
      </c>
      <c r="AV324" s="4">
        <f t="shared" ref="AV324:AV350" si="477">+(1+AD324/100)/(1+$B324/100)*100-100</f>
        <v>5.64610259982814</v>
      </c>
      <c r="AW324" s="4">
        <f t="shared" ref="AW324:AW350" si="478">+(1+AE324/100)/(1+$B324/100)*100-100</f>
        <v>-4.5808230692828857</v>
      </c>
      <c r="AX324" s="4">
        <f t="shared" si="380"/>
        <v>0.34566997289115875</v>
      </c>
      <c r="AY324" s="4">
        <f t="shared" si="381"/>
        <v>2.342597831456672</v>
      </c>
      <c r="AZ324" s="4">
        <f t="shared" si="382"/>
        <v>0.18357294490823506</v>
      </c>
      <c r="BA324" s="4">
        <f t="shared" si="383"/>
        <v>2.198825163127708</v>
      </c>
      <c r="BB324" s="4">
        <f t="shared" si="412"/>
        <v>0.12269441674244774</v>
      </c>
      <c r="BC324" s="4">
        <f t="shared" si="413"/>
        <v>2.4390451709381153</v>
      </c>
      <c r="BD324" s="4">
        <f t="shared" si="418"/>
        <v>9.3482979066737784</v>
      </c>
      <c r="BE324" s="4">
        <f t="shared" si="419"/>
        <v>10.663174126441334</v>
      </c>
      <c r="BF324" s="4">
        <f t="shared" ref="BF324:BF352" si="479">+(E324/D324)*100</f>
        <v>4.2810809660581404</v>
      </c>
      <c r="BG324" s="4">
        <f t="shared" ref="BG324:BG352" si="480">+(G324/F324)*100</f>
        <v>5.1710898885278231</v>
      </c>
      <c r="BH324" s="4">
        <f t="shared" ref="BH324:BH352" si="481">+(I324/H324)*100</f>
        <v>3.3372709878631488</v>
      </c>
      <c r="BI324" s="4">
        <f t="shared" si="390"/>
        <v>6.98930423720536</v>
      </c>
      <c r="BJ324" s="4">
        <f t="shared" ref="BJ324:BJ352" si="482">+(M324/L324)*100</f>
        <v>3.5478086000760038</v>
      </c>
      <c r="BK324" s="4">
        <f t="shared" ref="BK324:BK352" si="483">+(O324/N324)*100</f>
        <v>4.4884143855002385</v>
      </c>
      <c r="BL324" s="4">
        <f t="shared" ref="BL324:BL352" si="484">+(Q324/P324)*100</f>
        <v>4.5122015803240991</v>
      </c>
      <c r="BM324" s="4">
        <f t="shared" si="384"/>
        <v>4.4473729653354974</v>
      </c>
      <c r="BN324" s="4">
        <f t="shared" ref="BN324:BN352" si="485">+(D324/$N324)*100</f>
        <v>51.47956448231016</v>
      </c>
      <c r="BO324" s="4">
        <f t="shared" ref="BO324:BO352" si="486">+(E324/$O324)*100</f>
        <v>49.101567885118136</v>
      </c>
      <c r="BP324" s="4">
        <f t="shared" ref="BP324:BP352" si="487">+(F324/$N324)*100</f>
        <v>31.160316742368625</v>
      </c>
      <c r="BQ324" s="4">
        <f t="shared" ref="BQ324:BQ352" si="488">+(G324/$O324)*100</f>
        <v>35.899715353895118</v>
      </c>
      <c r="BR324" s="4">
        <f t="shared" ref="BR324:BR352" si="489">+(H324/$N324)*100</f>
        <v>14.790307741697935</v>
      </c>
      <c r="BS324" s="4">
        <f t="shared" ref="BS324:BS352" si="490">+(I324/$O324)*100</f>
        <v>10.997038305418208</v>
      </c>
      <c r="BT324" s="4">
        <f t="shared" ref="BT324:BT352" si="491">+(J324/$N324)*100</f>
        <v>2.5698110336232727</v>
      </c>
      <c r="BU324" s="4">
        <f t="shared" ref="BU324:BU352" si="492">+(K324/$O324)*100</f>
        <v>4.0016784555685438</v>
      </c>
      <c r="BV324" s="4" t="s">
        <v>59</v>
      </c>
      <c r="BW324" s="4" t="s">
        <v>59</v>
      </c>
      <c r="BX324">
        <f t="shared" ref="BX324:BX352" si="493">+(N324/$N324)*100</f>
        <v>100</v>
      </c>
      <c r="BY324">
        <f t="shared" ref="BY324:BY352" si="494">+(O324/$O324)*100</f>
        <v>100</v>
      </c>
      <c r="BZ324" t="s">
        <v>59</v>
      </c>
      <c r="CA324" t="s">
        <v>59</v>
      </c>
    </row>
    <row r="325" spans="1:79" x14ac:dyDescent="0.35">
      <c r="A325" s="5">
        <v>44440</v>
      </c>
      <c r="B325" s="18">
        <f>+'[1]Senda Inflación Total'!F809</f>
        <v>4.51</v>
      </c>
      <c r="C325" s="4">
        <f>+'[1]Senda Inflación Total'!D809</f>
        <v>110.04</v>
      </c>
      <c r="D325" s="10">
        <f>('[4]Sep-21'!$D$496/1000)</f>
        <v>279405.70146000001</v>
      </c>
      <c r="E325" s="10">
        <f>'[4]Sep-21'!$D$497/1000</f>
        <v>11246.326759999998</v>
      </c>
      <c r="F325" s="14">
        <f>('[4]Sep-21'!$D$508/1000)</f>
        <v>171204.83296000006</v>
      </c>
      <c r="G325" s="14">
        <f>'[4]Sep-21'!$D$509/1000</f>
        <v>8665.1298999999999</v>
      </c>
      <c r="H325" s="3">
        <f>+('[4]Sep-21'!$D$522/1000)</f>
        <v>81030.61798000001</v>
      </c>
      <c r="I325" s="3">
        <f>+('[4]Sep-21'!$D$523/1000)</f>
        <v>2625.5089700000003</v>
      </c>
      <c r="J325" s="10">
        <f>'[4]Sep-21'!$D$534/1000</f>
        <v>14102.124709999998</v>
      </c>
      <c r="K325" s="10">
        <f>'[4]Sep-21'!$D$535/1000</f>
        <v>939.43433000000005</v>
      </c>
      <c r="L325" s="71">
        <f>+H325+(Titularizaciones!C237/1000)</f>
        <v>85133.795017816563</v>
      </c>
      <c r="M325" s="71">
        <f>+I325+((Titularizaciones!C237/1000)*Titularizaciones!M237)</f>
        <v>2939.0218929808848</v>
      </c>
      <c r="N325" s="3">
        <f t="shared" ref="N325:N351" si="495">+D325+F325+H325+J325</f>
        <v>545743.27711000002</v>
      </c>
      <c r="O325" s="3">
        <f t="shared" ref="O325:O351" si="496">+E325+G325+I325+K325</f>
        <v>23476.399959999995</v>
      </c>
      <c r="P325" s="74">
        <f t="shared" ref="P325:P351" si="497">+L325+J325+F325+D325</f>
        <v>549846.45414781664</v>
      </c>
      <c r="Q325" s="74">
        <f t="shared" ref="Q325:Q351" si="498">+M325+K325+G325+E325</f>
        <v>23789.912882980883</v>
      </c>
      <c r="R325" s="74">
        <f t="shared" ref="R325:R352" si="499">+D325+F325+L325</f>
        <v>535744.32943781663</v>
      </c>
      <c r="S325" s="74">
        <f t="shared" ref="S325:S352" si="500">+E325+G325+M325</f>
        <v>22850.47855298088</v>
      </c>
      <c r="T325" s="3">
        <v>20603.307284400002</v>
      </c>
      <c r="U325" s="3">
        <v>8.3928479499999984</v>
      </c>
      <c r="V325" s="4">
        <f t="shared" si="396"/>
        <v>1.9830960228343457</v>
      </c>
      <c r="W325" s="4">
        <f t="shared" si="397"/>
        <v>-12.459192387200545</v>
      </c>
      <c r="X325" s="4">
        <f t="shared" si="398"/>
        <v>9.510838261745505</v>
      </c>
      <c r="Y325" s="4">
        <f t="shared" si="399"/>
        <v>12.63738056088151</v>
      </c>
      <c r="Z325" s="4">
        <f t="shared" si="400"/>
        <v>12.981857939670178</v>
      </c>
      <c r="AA325" s="4">
        <f t="shared" si="401"/>
        <v>2.0574803257620289</v>
      </c>
      <c r="AB325" s="4">
        <f t="shared" si="435"/>
        <v>8.3099415715581983</v>
      </c>
      <c r="AC325" s="4">
        <f t="shared" si="436"/>
        <v>-12.562168967200932</v>
      </c>
      <c r="AD325" s="4">
        <f t="shared" si="402"/>
        <v>11.437979328085873</v>
      </c>
      <c r="AE325" s="4">
        <f t="shared" si="403"/>
        <v>1.398669380941044</v>
      </c>
      <c r="AF325" s="4">
        <f t="shared" si="404"/>
        <v>5.9595449353474663</v>
      </c>
      <c r="AG325" s="4">
        <f t="shared" si="405"/>
        <v>-2.9374526089105899</v>
      </c>
      <c r="AH325" s="4">
        <f t="shared" si="406"/>
        <v>5.7957816186104765</v>
      </c>
      <c r="AI325" s="4">
        <f t="shared" si="407"/>
        <v>-2.9489440678302827</v>
      </c>
      <c r="AJ325" s="4">
        <f t="shared" si="409"/>
        <v>5.7311783304545827</v>
      </c>
      <c r="AK325" s="4">
        <f t="shared" si="410"/>
        <v>-2.5082790349599264</v>
      </c>
      <c r="AL325" s="4">
        <f t="shared" ref="AL325:AM325" si="501">+T325/T313*100-100</f>
        <v>14.973989146036359</v>
      </c>
      <c r="AM325" s="4">
        <f t="shared" si="501"/>
        <v>15.417581167822078</v>
      </c>
      <c r="AN325" s="4">
        <f t="shared" si="469"/>
        <v>-2.4178585562775226</v>
      </c>
      <c r="AO325" s="4">
        <f t="shared" si="470"/>
        <v>-16.236907843460472</v>
      </c>
      <c r="AP325" s="4">
        <f t="shared" si="471"/>
        <v>4.785033261645296</v>
      </c>
      <c r="AQ325" s="4">
        <f t="shared" si="472"/>
        <v>7.7766534885479928</v>
      </c>
      <c r="AR325" s="4">
        <f t="shared" si="473"/>
        <v>8.1062653714191839</v>
      </c>
      <c r="AS325" s="4">
        <f t="shared" si="474"/>
        <v>-2.3466842160922141</v>
      </c>
      <c r="AT325" s="4">
        <f t="shared" si="475"/>
        <v>3.6359597852437133</v>
      </c>
      <c r="AU325" s="4">
        <f t="shared" si="476"/>
        <v>-16.33544059630745</v>
      </c>
      <c r="AV325" s="4">
        <f t="shared" si="477"/>
        <v>6.6290109349209416</v>
      </c>
      <c r="AW325" s="4">
        <f t="shared" si="478"/>
        <v>-2.9770649880958189</v>
      </c>
      <c r="AX325" s="4">
        <f t="shared" ref="AX325:AX351" si="502">+(1+AF325/100)/(1+$B325/100)*100-100</f>
        <v>1.3869916135752334</v>
      </c>
      <c r="AY325" s="4">
        <f t="shared" ref="AY325:AY351" si="503">+(1+AG325/100)/(1+$B325/100)*100-100</f>
        <v>-7.1260669877624849</v>
      </c>
      <c r="AZ325" s="4">
        <f t="shared" ref="AZ325:AZ351" si="504">+(1+AH325/100)/(1+$B325/100)*100-100</f>
        <v>1.2302953005554258</v>
      </c>
      <c r="BA325" s="4">
        <f t="shared" ref="BA325:BA351" si="505">+(1+AI325/100)/(1+$B325/100)*100-100</f>
        <v>-7.1370625469622837</v>
      </c>
      <c r="BB325" s="4">
        <f t="shared" si="412"/>
        <v>1.1684798875271127</v>
      </c>
      <c r="BC325" s="4">
        <f t="shared" si="413"/>
        <v>-6.7154138694478149</v>
      </c>
      <c r="BD325" s="4">
        <f t="shared" si="418"/>
        <v>10.012428615478314</v>
      </c>
      <c r="BE325" s="4">
        <f t="shared" si="419"/>
        <v>10.436877971315738</v>
      </c>
      <c r="BF325" s="4">
        <f t="shared" si="479"/>
        <v>4.0250885007835215</v>
      </c>
      <c r="BG325" s="4">
        <f t="shared" si="480"/>
        <v>5.0612647728376352</v>
      </c>
      <c r="BH325" s="4">
        <f t="shared" si="481"/>
        <v>3.2401443250106139</v>
      </c>
      <c r="BI325" s="4">
        <f t="shared" si="390"/>
        <v>6.6616509874844256</v>
      </c>
      <c r="BJ325" s="4">
        <f t="shared" si="482"/>
        <v>3.4522387876234282</v>
      </c>
      <c r="BK325" s="4">
        <f t="shared" si="483"/>
        <v>4.3017295759134182</v>
      </c>
      <c r="BL325" s="4">
        <f t="shared" si="484"/>
        <v>4.3266465944300485</v>
      </c>
      <c r="BM325" s="4">
        <f t="shared" ref="BM325:BM352" si="506">+(S325/R325)*100</f>
        <v>4.2651834648364888</v>
      </c>
      <c r="BN325" s="4">
        <f t="shared" si="485"/>
        <v>51.197277763933499</v>
      </c>
      <c r="BO325" s="4">
        <f t="shared" si="486"/>
        <v>47.904818367219534</v>
      </c>
      <c r="BP325" s="4">
        <f t="shared" si="487"/>
        <v>31.37094676944449</v>
      </c>
      <c r="BQ325" s="4">
        <f t="shared" si="488"/>
        <v>36.909960278253848</v>
      </c>
      <c r="BR325" s="4">
        <f t="shared" si="489"/>
        <v>14.847753766038144</v>
      </c>
      <c r="BS325" s="4">
        <f t="shared" si="490"/>
        <v>11.183609814424038</v>
      </c>
      <c r="BT325" s="4">
        <f t="shared" si="491"/>
        <v>2.5840217005838761</v>
      </c>
      <c r="BU325" s="4">
        <f t="shared" si="492"/>
        <v>4.0016115401025916</v>
      </c>
      <c r="BV325" s="4" t="s">
        <v>59</v>
      </c>
      <c r="BW325" s="4" t="s">
        <v>59</v>
      </c>
      <c r="BX325">
        <f t="shared" si="493"/>
        <v>100</v>
      </c>
      <c r="BY325">
        <f t="shared" si="494"/>
        <v>100</v>
      </c>
      <c r="BZ325" t="s">
        <v>59</v>
      </c>
      <c r="CA325" t="s">
        <v>59</v>
      </c>
    </row>
    <row r="326" spans="1:79" x14ac:dyDescent="0.35">
      <c r="A326" s="5">
        <v>44470</v>
      </c>
      <c r="B326" s="18">
        <f>+'[1]Senda Inflación Total'!F810</f>
        <v>4.59</v>
      </c>
      <c r="C326" s="4">
        <f>+'[1]Senda Inflación Total'!D810</f>
        <v>110.06</v>
      </c>
      <c r="D326" s="10">
        <f>('[4]Oct-21'!$D$496/1000)</f>
        <v>280587.20843</v>
      </c>
      <c r="E326" s="10">
        <f>'[4]Oct-21'!$D$497/1000</f>
        <v>11471.95009</v>
      </c>
      <c r="F326" s="14">
        <f>('[4]Oct-21'!$D$508/1000)</f>
        <v>174454.66041000004</v>
      </c>
      <c r="G326" s="14">
        <f>'[4]Oct-21'!$D$509/1000</f>
        <v>8584.6647100000009</v>
      </c>
      <c r="H326" s="3">
        <f>+('[4]Oct-21'!$D$522/1000)</f>
        <v>81956.833699999974</v>
      </c>
      <c r="I326" s="3">
        <f>+('[4]Oct-21'!$D$523/1000)</f>
        <v>2616.7614700000004</v>
      </c>
      <c r="J326" s="10">
        <f>'[4]Oct-21'!$D$534/1000</f>
        <v>14291.499930000002</v>
      </c>
      <c r="K326" s="10">
        <f>'[4]Oct-21'!$D$535/1000</f>
        <v>995.66446999999994</v>
      </c>
      <c r="L326" s="71">
        <f>+H326+(Titularizaciones!C238/1000)</f>
        <v>86257.80900767268</v>
      </c>
      <c r="M326" s="71">
        <f>+I326+((Titularizaciones!C238/1000)*Titularizaciones!M238)</f>
        <v>2931.0053007794827</v>
      </c>
      <c r="N326" s="3">
        <f t="shared" si="495"/>
        <v>551290.20247000002</v>
      </c>
      <c r="O326" s="3">
        <f t="shared" si="496"/>
        <v>23669.040740000004</v>
      </c>
      <c r="P326" s="74">
        <f t="shared" si="497"/>
        <v>555591.17777767265</v>
      </c>
      <c r="Q326" s="74">
        <f t="shared" si="498"/>
        <v>23983.284570779484</v>
      </c>
      <c r="R326" s="74">
        <f t="shared" si="499"/>
        <v>541299.67784767272</v>
      </c>
      <c r="S326" s="74">
        <f t="shared" si="500"/>
        <v>22987.620100779484</v>
      </c>
      <c r="T326" s="3">
        <v>20872.465605310001</v>
      </c>
      <c r="U326" s="3">
        <v>8.5199947300000005</v>
      </c>
      <c r="V326" s="4">
        <f t="shared" si="396"/>
        <v>3.2176033466254665</v>
      </c>
      <c r="W326" s="4">
        <f t="shared" si="397"/>
        <v>-10.352296673498103</v>
      </c>
      <c r="X326" s="4">
        <f t="shared" si="398"/>
        <v>10.425440005023617</v>
      </c>
      <c r="Y326" s="4">
        <f t="shared" si="399"/>
        <v>-11.323351616328296</v>
      </c>
      <c r="Z326" s="4">
        <f t="shared" si="400"/>
        <v>13.324464991846781</v>
      </c>
      <c r="AA326" s="4">
        <f t="shared" si="401"/>
        <v>4.8644920864553853</v>
      </c>
      <c r="AB326" s="4">
        <f t="shared" si="435"/>
        <v>7.9280105492764505</v>
      </c>
      <c r="AC326" s="4">
        <f t="shared" si="436"/>
        <v>-0.26753834432795998</v>
      </c>
      <c r="AD326" s="4">
        <f t="shared" si="402"/>
        <v>12.163820307356502</v>
      </c>
      <c r="AE326" s="4">
        <f t="shared" si="403"/>
        <v>3.9337649592362141</v>
      </c>
      <c r="AF326" s="4">
        <f t="shared" si="404"/>
        <v>6.9663042612666288</v>
      </c>
      <c r="AG326" s="4">
        <f t="shared" si="405"/>
        <v>-8.8645413281278564</v>
      </c>
      <c r="AH326" s="4">
        <f t="shared" si="406"/>
        <v>6.8506846295983621</v>
      </c>
      <c r="AI326" s="4">
        <f t="shared" si="407"/>
        <v>-8.7948329848360913</v>
      </c>
      <c r="AJ326" s="4">
        <f t="shared" si="409"/>
        <v>6.8225322021098691</v>
      </c>
      <c r="AK326" s="4">
        <f t="shared" si="410"/>
        <v>-9.1313505997246693</v>
      </c>
      <c r="AL326" s="4">
        <f t="shared" ref="AL326:AM326" si="507">+T326/T314*100-100</f>
        <v>15.389252075256195</v>
      </c>
      <c r="AM326" s="4">
        <f t="shared" si="507"/>
        <v>15.120300518217334</v>
      </c>
      <c r="AN326" s="4">
        <f t="shared" si="469"/>
        <v>-1.3121681359351243</v>
      </c>
      <c r="AO326" s="4">
        <f t="shared" si="470"/>
        <v>-14.286544290561338</v>
      </c>
      <c r="AP326" s="4">
        <f t="shared" si="471"/>
        <v>5.579347934815587</v>
      </c>
      <c r="AQ326" s="4">
        <f t="shared" si="472"/>
        <v>-15.214983857279179</v>
      </c>
      <c r="AR326" s="4">
        <f t="shared" si="473"/>
        <v>8.3511473294261265</v>
      </c>
      <c r="AS326" s="4">
        <f t="shared" si="474"/>
        <v>0.26244582317178811</v>
      </c>
      <c r="AT326" s="4">
        <f t="shared" si="475"/>
        <v>3.1915197908752617</v>
      </c>
      <c r="AU326" s="4">
        <f t="shared" si="476"/>
        <v>-4.6443621228874292</v>
      </c>
      <c r="AV326" s="4">
        <f t="shared" si="477"/>
        <v>7.2414382898522689</v>
      </c>
      <c r="AW326" s="4">
        <f t="shared" si="478"/>
        <v>-0.62743574028473859</v>
      </c>
      <c r="AX326" s="4">
        <f t="shared" si="502"/>
        <v>2.2720186071963298</v>
      </c>
      <c r="AY326" s="4">
        <f t="shared" si="503"/>
        <v>-12.864080053664665</v>
      </c>
      <c r="AZ326" s="4">
        <f t="shared" si="504"/>
        <v>2.1614730180689889</v>
      </c>
      <c r="BA326" s="4">
        <f t="shared" si="505"/>
        <v>-12.797430906239697</v>
      </c>
      <c r="BB326" s="4">
        <f t="shared" si="412"/>
        <v>2.1345560781239641</v>
      </c>
      <c r="BC326" s="4">
        <f t="shared" si="413"/>
        <v>-13.119180227291977</v>
      </c>
      <c r="BD326" s="4">
        <f t="shared" si="418"/>
        <v>10.325319892204021</v>
      </c>
      <c r="BE326" s="4">
        <f t="shared" si="419"/>
        <v>10.068171448721031</v>
      </c>
      <c r="BF326" s="4">
        <f t="shared" si="479"/>
        <v>4.0885506342895122</v>
      </c>
      <c r="BG326" s="4">
        <f t="shared" si="480"/>
        <v>4.9208571956888312</v>
      </c>
      <c r="BH326" s="4">
        <f t="shared" si="481"/>
        <v>3.1928533007736259</v>
      </c>
      <c r="BI326" s="4">
        <f t="shared" si="390"/>
        <v>6.9668297580854395</v>
      </c>
      <c r="BJ326" s="4">
        <f t="shared" si="482"/>
        <v>3.3979593668079002</v>
      </c>
      <c r="BK326" s="4">
        <f t="shared" si="483"/>
        <v>4.2933904201368467</v>
      </c>
      <c r="BL326" s="4">
        <f t="shared" si="484"/>
        <v>4.3167144350115514</v>
      </c>
      <c r="BM326" s="4">
        <f t="shared" si="506"/>
        <v>4.2467455720984999</v>
      </c>
      <c r="BN326" s="4">
        <f t="shared" si="485"/>
        <v>50.89646200365204</v>
      </c>
      <c r="BO326" s="4">
        <f t="shared" si="486"/>
        <v>48.468166564151169</v>
      </c>
      <c r="BP326" s="4">
        <f t="shared" si="487"/>
        <v>31.644796085323769</v>
      </c>
      <c r="BQ326" s="4">
        <f t="shared" si="488"/>
        <v>36.269592858878148</v>
      </c>
      <c r="BR326" s="4">
        <f t="shared" si="489"/>
        <v>14.866368626324334</v>
      </c>
      <c r="BS326" s="4">
        <f t="shared" si="490"/>
        <v>11.05562958273061</v>
      </c>
      <c r="BT326" s="4">
        <f t="shared" si="491"/>
        <v>2.5923732846998515</v>
      </c>
      <c r="BU326" s="4">
        <f t="shared" si="492"/>
        <v>4.206610994240064</v>
      </c>
      <c r="BV326" s="4" t="s">
        <v>59</v>
      </c>
      <c r="BW326" s="4" t="s">
        <v>59</v>
      </c>
      <c r="BX326">
        <f t="shared" si="493"/>
        <v>100</v>
      </c>
      <c r="BY326">
        <f t="shared" si="494"/>
        <v>100</v>
      </c>
      <c r="BZ326" t="s">
        <v>59</v>
      </c>
      <c r="CA326" t="s">
        <v>59</v>
      </c>
    </row>
    <row r="327" spans="1:79" x14ac:dyDescent="0.35">
      <c r="A327" s="5">
        <v>44501</v>
      </c>
      <c r="B327" s="18">
        <f>+'[1]Senda Inflación Total'!F811</f>
        <v>5.25</v>
      </c>
      <c r="C327" s="4">
        <f>+'[1]Senda Inflación Total'!D811</f>
        <v>110.6</v>
      </c>
      <c r="D327" s="10">
        <f>('[4]Nov-21'!$D$496/1000)</f>
        <v>285200.26820000005</v>
      </c>
      <c r="E327" s="10">
        <f>'[4]Nov-21'!$D$497/1000</f>
        <v>11524.75783</v>
      </c>
      <c r="F327" s="14">
        <f>('[4]Nov-21'!$D$508/1000)</f>
        <v>178424.63345999998</v>
      </c>
      <c r="G327" s="14">
        <f>'[4]Nov-21'!$D$509/1000</f>
        <v>8543.2615100000003</v>
      </c>
      <c r="H327" s="3">
        <f>+('[4]Nov-21'!$D$522/1000)</f>
        <v>83064.635220000011</v>
      </c>
      <c r="I327" s="3">
        <f>+('[4]Nov-21'!$D$523/1000)</f>
        <v>2654.1696599999996</v>
      </c>
      <c r="J327" s="10">
        <f>'[4]Nov-21'!$D$534/1000</f>
        <v>14505.513530000006</v>
      </c>
      <c r="K327" s="10">
        <f>'[4]Nov-21'!$D$535/1000</f>
        <v>987.76605999999981</v>
      </c>
      <c r="L327" s="71">
        <f>+H327+(Titularizaciones!C239/1000)</f>
        <v>87073.269494347827</v>
      </c>
      <c r="M327" s="71">
        <f>+I327+((Titularizaciones!C239/1000)*Titularizaciones!M239)</f>
        <v>2917.2940255679382</v>
      </c>
      <c r="N327" s="3">
        <f t="shared" si="495"/>
        <v>561195.05041000003</v>
      </c>
      <c r="O327" s="3">
        <f t="shared" si="496"/>
        <v>23709.955059999997</v>
      </c>
      <c r="P327" s="74">
        <f t="shared" si="497"/>
        <v>565203.68468434783</v>
      </c>
      <c r="Q327" s="74">
        <f t="shared" si="498"/>
        <v>23973.079425567939</v>
      </c>
      <c r="R327" s="74">
        <f t="shared" si="499"/>
        <v>550698.17115434783</v>
      </c>
      <c r="S327" s="74">
        <f t="shared" si="500"/>
        <v>22985.313365567938</v>
      </c>
      <c r="T327" s="3">
        <v>21051.705666319998</v>
      </c>
      <c r="U327" s="3">
        <v>8.6149576799999998</v>
      </c>
      <c r="V327" s="4">
        <f t="shared" si="396"/>
        <v>5.8000407509767058</v>
      </c>
      <c r="W327" s="4">
        <f t="shared" si="397"/>
        <v>-10.955149441723805</v>
      </c>
      <c r="X327" s="4">
        <f t="shared" si="398"/>
        <v>11.624907153200354</v>
      </c>
      <c r="Y327" s="4">
        <f t="shared" si="399"/>
        <v>-16.728170139256903</v>
      </c>
      <c r="Z327" s="4">
        <f t="shared" si="400"/>
        <v>13.896371365335284</v>
      </c>
      <c r="AA327" s="4">
        <f t="shared" si="401"/>
        <v>4.8862084452161412</v>
      </c>
      <c r="AB327" s="4">
        <f t="shared" si="435"/>
        <v>9.023786726796331</v>
      </c>
      <c r="AC327" s="4">
        <f t="shared" si="436"/>
        <v>3.8793497593913457</v>
      </c>
      <c r="AD327" s="4">
        <f t="shared" si="402"/>
        <v>12.462686803087266</v>
      </c>
      <c r="AE327" s="4">
        <f t="shared" si="403"/>
        <v>1.8821418319298715</v>
      </c>
      <c r="AF327" s="4">
        <f t="shared" si="404"/>
        <v>8.8339623891416039</v>
      </c>
      <c r="AG327" s="4">
        <f t="shared" si="405"/>
        <v>-11.143861391410468</v>
      </c>
      <c r="AH327" s="4">
        <f t="shared" si="406"/>
        <v>8.6642944151526819</v>
      </c>
      <c r="AI327" s="4">
        <f t="shared" si="407"/>
        <v>-11.264743237782213</v>
      </c>
      <c r="AJ327" s="4">
        <f t="shared" si="409"/>
        <v>8.6548573497563979</v>
      </c>
      <c r="AK327" s="4">
        <f t="shared" si="410"/>
        <v>-11.817204180207455</v>
      </c>
      <c r="AL327" s="4">
        <f t="shared" ref="AL327:AM327" si="508">+T327/T315*100-100</f>
        <v>15.626939155470907</v>
      </c>
      <c r="AM327" s="4">
        <f t="shared" si="508"/>
        <v>15.045427850025234</v>
      </c>
      <c r="AN327" s="4">
        <f t="shared" si="469"/>
        <v>0.52260403893274088</v>
      </c>
      <c r="AO327" s="4">
        <f t="shared" si="470"/>
        <v>-15.396816571709067</v>
      </c>
      <c r="AP327" s="4">
        <f t="shared" si="471"/>
        <v>6.0569189104041357</v>
      </c>
      <c r="AQ327" s="4">
        <f t="shared" si="472"/>
        <v>-20.881871866277351</v>
      </c>
      <c r="AR327" s="4">
        <f t="shared" si="473"/>
        <v>8.2150796820287724</v>
      </c>
      <c r="AS327" s="4">
        <f t="shared" si="474"/>
        <v>-0.34564518269249334</v>
      </c>
      <c r="AT327" s="4">
        <f t="shared" si="475"/>
        <v>3.585545583654465</v>
      </c>
      <c r="AU327" s="4">
        <f t="shared" si="476"/>
        <v>-1.3022805136424296</v>
      </c>
      <c r="AV327" s="4">
        <f t="shared" si="477"/>
        <v>6.8529090765674852</v>
      </c>
      <c r="AW327" s="4">
        <f t="shared" si="478"/>
        <v>-3.1998652428219714</v>
      </c>
      <c r="AX327" s="4">
        <f t="shared" si="502"/>
        <v>3.4051899184243268</v>
      </c>
      <c r="AY327" s="4">
        <f t="shared" si="503"/>
        <v>-15.576115336256976</v>
      </c>
      <c r="AZ327" s="4">
        <f t="shared" si="504"/>
        <v>3.2439851925441161</v>
      </c>
      <c r="BA327" s="4">
        <f t="shared" si="505"/>
        <v>-15.690967446823961</v>
      </c>
      <c r="BB327" s="4">
        <f t="shared" si="412"/>
        <v>3.2350188596260239</v>
      </c>
      <c r="BC327" s="4">
        <f t="shared" si="413"/>
        <v>-16.215870955066464</v>
      </c>
      <c r="BD327" s="4">
        <f t="shared" si="418"/>
        <v>9.8593246132740404</v>
      </c>
      <c r="BE327" s="4">
        <f t="shared" si="419"/>
        <v>9.3068198100002064</v>
      </c>
      <c r="BF327" s="4">
        <f t="shared" si="479"/>
        <v>4.0409351305091086</v>
      </c>
      <c r="BG327" s="4">
        <f t="shared" si="480"/>
        <v>4.7881625672025079</v>
      </c>
      <c r="BH327" s="4">
        <f t="shared" si="481"/>
        <v>3.1953064658266723</v>
      </c>
      <c r="BI327" s="4">
        <f t="shared" si="390"/>
        <v>6.8095904219945211</v>
      </c>
      <c r="BJ327" s="4">
        <f t="shared" si="482"/>
        <v>3.3503898986557616</v>
      </c>
      <c r="BK327" s="4">
        <f t="shared" si="483"/>
        <v>4.22490452164143</v>
      </c>
      <c r="BL327" s="4">
        <f t="shared" si="484"/>
        <v>4.2414938322555891</v>
      </c>
      <c r="BM327" s="4">
        <f t="shared" si="506"/>
        <v>4.1738495912174889</v>
      </c>
      <c r="BN327" s="4">
        <f t="shared" si="485"/>
        <v>50.820168137911651</v>
      </c>
      <c r="BO327" s="4">
        <f t="shared" si="486"/>
        <v>48.607252948542708</v>
      </c>
      <c r="BP327" s="4">
        <f t="shared" si="487"/>
        <v>31.793693356640588</v>
      </c>
      <c r="BQ327" s="4">
        <f t="shared" si="488"/>
        <v>36.032381707939017</v>
      </c>
      <c r="BR327" s="4">
        <f t="shared" si="489"/>
        <v>14.801384146085098</v>
      </c>
      <c r="BS327" s="4">
        <f t="shared" si="490"/>
        <v>11.194325983678183</v>
      </c>
      <c r="BT327" s="4">
        <f t="shared" si="491"/>
        <v>2.5847543593626692</v>
      </c>
      <c r="BU327" s="4">
        <f t="shared" si="492"/>
        <v>4.1660393598401022</v>
      </c>
      <c r="BV327" s="4" t="s">
        <v>59</v>
      </c>
      <c r="BW327" s="4" t="s">
        <v>59</v>
      </c>
      <c r="BX327">
        <f t="shared" si="493"/>
        <v>100</v>
      </c>
      <c r="BY327">
        <f t="shared" si="494"/>
        <v>100</v>
      </c>
      <c r="BZ327" t="s">
        <v>59</v>
      </c>
      <c r="CA327" t="s">
        <v>59</v>
      </c>
    </row>
    <row r="328" spans="1:79" x14ac:dyDescent="0.35">
      <c r="A328" s="5">
        <v>44531</v>
      </c>
      <c r="B328" s="18">
        <f>+'[1]Senda Inflación Total'!F812</f>
        <v>5.62</v>
      </c>
      <c r="C328" s="4">
        <f>+'[1]Senda Inflación Total'!D812</f>
        <v>111.41</v>
      </c>
      <c r="D328" s="10">
        <f>('[4]Dic-21'!$D$496/1000)</f>
        <v>286080.11875000002</v>
      </c>
      <c r="E328" s="10">
        <f>'[4]Dic-21'!$D$497/1000</f>
        <v>10657.098909999999</v>
      </c>
      <c r="F328" s="14">
        <f>('[4]Dic-21'!$D$508/1000)</f>
        <v>180865.68771999999</v>
      </c>
      <c r="G328" s="14">
        <f>'[4]Dic-21'!$D$509/1000</f>
        <v>8020.822369999999</v>
      </c>
      <c r="H328" s="3">
        <f>+('[4]Dic-21'!$D$522/1000)</f>
        <v>84264.878410000005</v>
      </c>
      <c r="I328" s="3">
        <f>+('[4]Dic-21'!$D$523/1000)</f>
        <v>2606.0868499999992</v>
      </c>
      <c r="J328" s="10">
        <f>'[4]Dic-21'!$D$534/1000</f>
        <v>14552.532559999998</v>
      </c>
      <c r="K328" s="10">
        <f>'[4]Dic-21'!$D$535/1000</f>
        <v>964.00513999999998</v>
      </c>
      <c r="L328" s="71">
        <f>+H328+(Titularizaciones!C240/1000)</f>
        <v>88205.941684582882</v>
      </c>
      <c r="M328" s="71">
        <f>+I328+((Titularizaciones!C240/1000)*Titularizaciones!M240)</f>
        <v>2871.6209620070854</v>
      </c>
      <c r="N328" s="3">
        <f t="shared" si="495"/>
        <v>565763.21744000004</v>
      </c>
      <c r="O328" s="3">
        <f t="shared" si="496"/>
        <v>22248.013269999999</v>
      </c>
      <c r="P328" s="74">
        <f t="shared" si="497"/>
        <v>569704.28071458288</v>
      </c>
      <c r="Q328" s="74">
        <f t="shared" si="498"/>
        <v>22513.547382007084</v>
      </c>
      <c r="R328" s="74">
        <f t="shared" si="499"/>
        <v>555151.74815458292</v>
      </c>
      <c r="S328" s="74">
        <f t="shared" si="500"/>
        <v>21549.542242007083</v>
      </c>
      <c r="T328" s="3">
        <v>21335.560553209998</v>
      </c>
      <c r="U328" s="3">
        <v>8.7272326800000002</v>
      </c>
      <c r="V328" s="4">
        <f t="shared" si="396"/>
        <v>7.8333109613795386</v>
      </c>
      <c r="W328" s="4">
        <f t="shared" si="397"/>
        <v>-11.744194110871703</v>
      </c>
      <c r="X328" s="4">
        <f t="shared" si="398"/>
        <v>12.759580441905527</v>
      </c>
      <c r="Y328" s="4">
        <f t="shared" si="399"/>
        <v>-20.936145268364029</v>
      </c>
      <c r="Z328" s="4">
        <f t="shared" si="400"/>
        <v>14.252934488386316</v>
      </c>
      <c r="AA328" s="4">
        <f t="shared" si="401"/>
        <v>7.798863785721494</v>
      </c>
      <c r="AB328" s="4">
        <f t="shared" si="435"/>
        <v>8.9150154647150543</v>
      </c>
      <c r="AC328" s="4">
        <f t="shared" si="436"/>
        <v>1.5732859467680953</v>
      </c>
      <c r="AD328" s="4">
        <f t="shared" si="402"/>
        <v>12.867447943865514</v>
      </c>
      <c r="AE328" s="4">
        <f t="shared" si="403"/>
        <v>5.1397706819557243</v>
      </c>
      <c r="AF328" s="4">
        <f t="shared" si="404"/>
        <v>10.325626525197819</v>
      </c>
      <c r="AG328" s="4">
        <f t="shared" si="405"/>
        <v>-13.048175589324543</v>
      </c>
      <c r="AH328" s="4">
        <f t="shared" si="406"/>
        <v>10.149668679018433</v>
      </c>
      <c r="AI328" s="4">
        <f t="shared" si="407"/>
        <v>-13.076090304520037</v>
      </c>
      <c r="AJ328" s="4">
        <f t="shared" si="409"/>
        <v>10.182410012951479</v>
      </c>
      <c r="AK328" s="4">
        <f t="shared" si="410"/>
        <v>-13.63331095411165</v>
      </c>
      <c r="AL328" s="4">
        <f t="shared" ref="AL328:AM328" si="509">+T328/T316*100-100</f>
        <v>15.51749565741396</v>
      </c>
      <c r="AM328" s="4">
        <f t="shared" si="509"/>
        <v>15.371191352419572</v>
      </c>
      <c r="AN328" s="4">
        <f t="shared" si="469"/>
        <v>2.0955415275322196</v>
      </c>
      <c r="AO328" s="4">
        <f t="shared" si="470"/>
        <v>-16.440251951213511</v>
      </c>
      <c r="AP328" s="4">
        <f t="shared" si="471"/>
        <v>6.7596860839855424</v>
      </c>
      <c r="AQ328" s="4">
        <f t="shared" si="472"/>
        <v>-25.143102886161742</v>
      </c>
      <c r="AR328" s="4">
        <f t="shared" si="473"/>
        <v>8.1735793300381658</v>
      </c>
      <c r="AS328" s="4">
        <f t="shared" si="474"/>
        <v>2.062927272980005</v>
      </c>
      <c r="AT328" s="4">
        <f t="shared" si="475"/>
        <v>3.1196889459525181</v>
      </c>
      <c r="AU328" s="4">
        <f t="shared" si="476"/>
        <v>-3.8313899386781998</v>
      </c>
      <c r="AV328" s="4">
        <f t="shared" si="477"/>
        <v>6.8618139972216596</v>
      </c>
      <c r="AW328" s="4">
        <f t="shared" si="478"/>
        <v>-0.45467649881109651</v>
      </c>
      <c r="AX328" s="4">
        <f t="shared" si="502"/>
        <v>4.4552419287992961</v>
      </c>
      <c r="AY328" s="4">
        <f t="shared" si="503"/>
        <v>-17.674849071505903</v>
      </c>
      <c r="AZ328" s="4">
        <f t="shared" si="504"/>
        <v>4.2886467326438407</v>
      </c>
      <c r="BA328" s="4">
        <f t="shared" si="505"/>
        <v>-17.701278455330467</v>
      </c>
      <c r="BB328" s="4">
        <f t="shared" si="412"/>
        <v>4.3196459126599791</v>
      </c>
      <c r="BC328" s="4">
        <f t="shared" si="413"/>
        <v>-18.2288496062409</v>
      </c>
      <c r="BD328" s="4">
        <f t="shared" si="418"/>
        <v>9.3708536805661424</v>
      </c>
      <c r="BE328" s="4">
        <f t="shared" si="419"/>
        <v>9.2323341719556566</v>
      </c>
      <c r="BF328" s="4">
        <f t="shared" si="479"/>
        <v>3.7252147952696548</v>
      </c>
      <c r="BG328" s="4">
        <f t="shared" si="480"/>
        <v>4.4346843622528977</v>
      </c>
      <c r="BH328" s="4">
        <f t="shared" si="481"/>
        <v>3.0927319889074045</v>
      </c>
      <c r="BI328" s="4">
        <f t="shared" si="390"/>
        <v>6.6243118579217262</v>
      </c>
      <c r="BJ328" s="4">
        <f t="shared" si="482"/>
        <v>3.255586763390343</v>
      </c>
      <c r="BK328" s="4">
        <f t="shared" si="483"/>
        <v>3.932389484538986</v>
      </c>
      <c r="BL328" s="4">
        <f t="shared" si="484"/>
        <v>3.9517953689532108</v>
      </c>
      <c r="BM328" s="4">
        <f t="shared" si="506"/>
        <v>3.8817390584901079</v>
      </c>
      <c r="BN328" s="4">
        <f t="shared" si="485"/>
        <v>50.56534428739868</v>
      </c>
      <c r="BO328" s="4">
        <f t="shared" si="486"/>
        <v>47.901350923636869</v>
      </c>
      <c r="BP328" s="4">
        <f t="shared" si="487"/>
        <v>31.968442299658872</v>
      </c>
      <c r="BQ328" s="4">
        <f t="shared" si="488"/>
        <v>36.051858980215357</v>
      </c>
      <c r="BR328" s="4">
        <f t="shared" si="489"/>
        <v>14.894018524443295</v>
      </c>
      <c r="BS328" s="4">
        <f t="shared" si="490"/>
        <v>11.71379582694756</v>
      </c>
      <c r="BT328" s="4">
        <f t="shared" si="491"/>
        <v>2.5721948884991472</v>
      </c>
      <c r="BU328" s="4">
        <f t="shared" si="492"/>
        <v>4.3329942692002001</v>
      </c>
      <c r="BV328" s="4" t="s">
        <v>59</v>
      </c>
      <c r="BW328" s="4" t="s">
        <v>59</v>
      </c>
      <c r="BX328">
        <f t="shared" si="493"/>
        <v>100</v>
      </c>
      <c r="BY328">
        <f t="shared" si="494"/>
        <v>100</v>
      </c>
      <c r="BZ328" t="s">
        <v>59</v>
      </c>
      <c r="CA328" t="s">
        <v>59</v>
      </c>
    </row>
    <row r="329" spans="1:79" x14ac:dyDescent="0.35">
      <c r="A329" s="5">
        <v>44562</v>
      </c>
      <c r="B329" s="18">
        <f>+'[1]Senda Inflación Total'!F813</f>
        <v>6.94</v>
      </c>
      <c r="C329" s="4">
        <f>+'[1]Senda Inflación Total'!D813</f>
        <v>113.26</v>
      </c>
      <c r="D329" s="10">
        <f>('[4]Ene-22'!$D$496/1000)</f>
        <v>285111.76777999999</v>
      </c>
      <c r="E329" s="10">
        <f>'[4]Ene-22'!$D$497/1000</f>
        <v>11600.070240000001</v>
      </c>
      <c r="F329" s="14">
        <f>('[4]Ene-22'!$D$508/1000)</f>
        <v>183107.81023999996</v>
      </c>
      <c r="G329" s="14">
        <f>'[4]Ene-22'!$D$509/1000</f>
        <v>8292.5365600000005</v>
      </c>
      <c r="H329" s="3">
        <f>+('[4]Ene-22'!$D$522/1000)</f>
        <v>84781.352100000004</v>
      </c>
      <c r="I329" s="3">
        <f>+('[4]Ene-22'!$D$523/1000)</f>
        <v>2621.9606300000005</v>
      </c>
      <c r="J329" s="10">
        <f>'[4]Ene-22'!$D$534/1000</f>
        <v>14663.647420000001</v>
      </c>
      <c r="K329" s="10">
        <f>'[4]Ene-22'!$D$535/1000</f>
        <v>1002.2313499999999</v>
      </c>
      <c r="L329" s="71">
        <f>+H329+(Titularizaciones!C241/1000)</f>
        <v>88666.516969557124</v>
      </c>
      <c r="M329" s="71">
        <f>+I329+((Titularizaciones!C241/1000)*Titularizaciones!M241)</f>
        <v>2886.1518411298848</v>
      </c>
      <c r="N329" s="3">
        <f t="shared" si="495"/>
        <v>567664.57753999997</v>
      </c>
      <c r="O329" s="3">
        <f t="shared" si="496"/>
        <v>23516.798780000001</v>
      </c>
      <c r="P329" s="74">
        <f t="shared" si="497"/>
        <v>571549.7424095571</v>
      </c>
      <c r="Q329" s="74">
        <f t="shared" si="498"/>
        <v>23780.989991129885</v>
      </c>
      <c r="R329" s="74">
        <f t="shared" si="499"/>
        <v>556886.09498955705</v>
      </c>
      <c r="S329" s="74">
        <f t="shared" si="500"/>
        <v>22778.758641129887</v>
      </c>
      <c r="T329" s="3">
        <v>21369.191035119999</v>
      </c>
      <c r="U329" s="3">
        <v>8.8279653299999996</v>
      </c>
      <c r="V329" s="4">
        <f t="shared" si="396"/>
        <v>7.770237895557301</v>
      </c>
      <c r="W329" s="4">
        <f t="shared" si="397"/>
        <v>-6.078960910163417</v>
      </c>
      <c r="X329" s="4">
        <f t="shared" si="398"/>
        <v>14.48347757687705</v>
      </c>
      <c r="Y329" s="4">
        <f t="shared" si="399"/>
        <v>-21.213173932662613</v>
      </c>
      <c r="Z329" s="4">
        <f t="shared" si="400"/>
        <v>14.666527505541509</v>
      </c>
      <c r="AA329" s="4">
        <f t="shared" si="401"/>
        <v>0.40236218982035155</v>
      </c>
      <c r="AB329" s="4">
        <f t="shared" si="435"/>
        <v>9.6406392968314094</v>
      </c>
      <c r="AC329" s="4">
        <f t="shared" si="436"/>
        <v>-1.8214394148983928</v>
      </c>
      <c r="AD329" s="4">
        <f t="shared" si="402"/>
        <v>13.306406458850489</v>
      </c>
      <c r="AE329" s="4">
        <f t="shared" si="403"/>
        <v>-2.2174025192029916</v>
      </c>
      <c r="AF329" s="4">
        <f t="shared" si="404"/>
        <v>10.913285502626934</v>
      </c>
      <c r="AG329" s="4">
        <f t="shared" si="405"/>
        <v>-11.285606041414638</v>
      </c>
      <c r="AH329" s="4">
        <f t="shared" si="406"/>
        <v>10.738456152183872</v>
      </c>
      <c r="AI329" s="4">
        <f t="shared" si="407"/>
        <v>-11.425533914702186</v>
      </c>
      <c r="AJ329" s="4">
        <f t="shared" si="409"/>
        <v>10.767660462464562</v>
      </c>
      <c r="AK329" s="4">
        <f t="shared" si="410"/>
        <v>-11.805129385619921</v>
      </c>
      <c r="AL329" s="4">
        <f t="shared" ref="AL329:AM329" si="510">+T329/T317*100-100</f>
        <v>15.498734833218336</v>
      </c>
      <c r="AM329" s="4">
        <f t="shared" si="510"/>
        <v>16.108135677198064</v>
      </c>
      <c r="AN329" s="4">
        <f t="shared" si="469"/>
        <v>0.77635860815159674</v>
      </c>
      <c r="AO329" s="4">
        <f t="shared" si="470"/>
        <v>-12.174079773857699</v>
      </c>
      <c r="AP329" s="4">
        <f t="shared" si="471"/>
        <v>7.0539345211118984</v>
      </c>
      <c r="AQ329" s="4">
        <f t="shared" si="472"/>
        <v>-26.3261398285605</v>
      </c>
      <c r="AR329" s="4">
        <f t="shared" si="473"/>
        <v>7.2251052043590107</v>
      </c>
      <c r="AS329" s="4">
        <f t="shared" si="474"/>
        <v>-6.1133699365809235</v>
      </c>
      <c r="AT329" s="4">
        <f t="shared" si="475"/>
        <v>2.525378059501989</v>
      </c>
      <c r="AU329" s="4">
        <f t="shared" si="476"/>
        <v>-8.1928552598638476</v>
      </c>
      <c r="AV329" s="4">
        <f t="shared" si="477"/>
        <v>5.9532508498695478</v>
      </c>
      <c r="AW329" s="4">
        <f t="shared" si="478"/>
        <v>-8.5631218619814717</v>
      </c>
      <c r="AX329" s="4">
        <f t="shared" si="502"/>
        <v>3.7154343581699436</v>
      </c>
      <c r="AY329" s="4">
        <f t="shared" si="503"/>
        <v>-17.042833403230446</v>
      </c>
      <c r="AZ329" s="4">
        <f t="shared" si="504"/>
        <v>3.551950768827254</v>
      </c>
      <c r="BA329" s="4">
        <f t="shared" si="505"/>
        <v>-17.173680488780789</v>
      </c>
      <c r="BB329" s="4">
        <f t="shared" si="412"/>
        <v>3.579259830245519</v>
      </c>
      <c r="BC329" s="4">
        <f t="shared" si="413"/>
        <v>-17.528641654778298</v>
      </c>
      <c r="BD329" s="4">
        <f t="shared" si="418"/>
        <v>8.0033054359625453</v>
      </c>
      <c r="BE329" s="4">
        <f t="shared" si="419"/>
        <v>8.5731584787713331</v>
      </c>
      <c r="BF329" s="4">
        <f t="shared" si="479"/>
        <v>4.068604509144965</v>
      </c>
      <c r="BG329" s="4">
        <f t="shared" si="480"/>
        <v>4.5287727209073969</v>
      </c>
      <c r="BH329" s="4">
        <f t="shared" si="481"/>
        <v>3.0926147850383252</v>
      </c>
      <c r="BI329" s="4">
        <f t="shared" si="390"/>
        <v>6.8348025651042272</v>
      </c>
      <c r="BJ329" s="4">
        <f t="shared" si="482"/>
        <v>3.2550639630073888</v>
      </c>
      <c r="BK329" s="4">
        <f t="shared" si="483"/>
        <v>4.1427278908102929</v>
      </c>
      <c r="BL329" s="4">
        <f t="shared" si="484"/>
        <v>4.1607909559845568</v>
      </c>
      <c r="BM329" s="4">
        <f t="shared" si="506"/>
        <v>4.0903802134899863</v>
      </c>
      <c r="BN329" s="4">
        <f t="shared" si="485"/>
        <v>50.225393491266388</v>
      </c>
      <c r="BO329" s="4">
        <f t="shared" si="486"/>
        <v>49.326740210344227</v>
      </c>
      <c r="BP329" s="4">
        <f t="shared" si="487"/>
        <v>32.256338951693252</v>
      </c>
      <c r="BQ329" s="4">
        <f t="shared" si="488"/>
        <v>35.262182738291898</v>
      </c>
      <c r="BR329" s="4">
        <f t="shared" si="489"/>
        <v>14.935114054042936</v>
      </c>
      <c r="BS329" s="4">
        <f t="shared" si="490"/>
        <v>11.149309285368645</v>
      </c>
      <c r="BT329" s="4">
        <f t="shared" si="491"/>
        <v>2.5831535029974173</v>
      </c>
      <c r="BU329" s="4">
        <f t="shared" si="492"/>
        <v>4.2617677659952315</v>
      </c>
      <c r="BV329" s="4" t="s">
        <v>59</v>
      </c>
      <c r="BW329" s="4" t="s">
        <v>59</v>
      </c>
      <c r="BX329">
        <f t="shared" si="493"/>
        <v>100</v>
      </c>
      <c r="BY329">
        <f t="shared" si="494"/>
        <v>100</v>
      </c>
      <c r="BZ329" t="s">
        <v>59</v>
      </c>
      <c r="CA329" t="s">
        <v>59</v>
      </c>
    </row>
    <row r="330" spans="1:79" x14ac:dyDescent="0.35">
      <c r="A330" s="5">
        <v>44593</v>
      </c>
      <c r="B330" s="18">
        <f>+'[1]Senda Inflación Total'!F814</f>
        <v>8</v>
      </c>
      <c r="C330" s="4">
        <f>+'[1]Senda Inflación Total'!D814</f>
        <v>115.11</v>
      </c>
      <c r="D330" s="10">
        <f>('[4]Feb-22'!$D$496/1000)</f>
        <v>290489.97040999995</v>
      </c>
      <c r="E330" s="10">
        <f>'[4]Feb-22'!$D$497/1000</f>
        <v>11199.6857</v>
      </c>
      <c r="F330" s="14">
        <f>('[4]Feb-22'!$D$508/1000)</f>
        <v>186857.25095999995</v>
      </c>
      <c r="G330" s="14">
        <f>'[4]Feb-22'!$D$509/1000</f>
        <v>8444.9090899999974</v>
      </c>
      <c r="H330" s="3">
        <f>+('[4]Feb-22'!$D$522/1000)</f>
        <v>85872.116059999986</v>
      </c>
      <c r="I330" s="3">
        <f>+('[4]Feb-22'!$D$523/1000)</f>
        <v>2568.2231600000005</v>
      </c>
      <c r="J330" s="10">
        <f>'[4]Feb-22'!$D$534/1000</f>
        <v>14822.585669999999</v>
      </c>
      <c r="K330" s="10">
        <f>'[4]Feb-22'!$D$535/1000</f>
        <v>990.70585000000005</v>
      </c>
      <c r="L330" s="71">
        <f>+H330+(Titularizaciones!C242/1000)</f>
        <v>89665.138602233652</v>
      </c>
      <c r="M330" s="71">
        <f>+I330+((Titularizaciones!C242/1000)*Titularizaciones!M242)</f>
        <v>2822.5860170703099</v>
      </c>
      <c r="N330" s="3">
        <f t="shared" si="495"/>
        <v>578041.9230999999</v>
      </c>
      <c r="O330" s="3">
        <f t="shared" si="496"/>
        <v>23203.523799999995</v>
      </c>
      <c r="P330" s="74">
        <f t="shared" si="497"/>
        <v>581834.94564223359</v>
      </c>
      <c r="Q330" s="74">
        <f t="shared" si="498"/>
        <v>23457.88665707031</v>
      </c>
      <c r="R330" s="74">
        <f t="shared" si="499"/>
        <v>567012.35997223353</v>
      </c>
      <c r="S330" s="74">
        <f t="shared" si="500"/>
        <v>22467.180807070305</v>
      </c>
      <c r="T330" s="3">
        <v>21607.35344422</v>
      </c>
      <c r="U330" s="3">
        <v>8.9931568599999991</v>
      </c>
      <c r="V330" s="4">
        <f t="shared" si="396"/>
        <v>8.8321756930103987</v>
      </c>
      <c r="W330" s="4">
        <f t="shared" si="397"/>
        <v>-6.5180812446961767</v>
      </c>
      <c r="X330" s="4">
        <f t="shared" si="398"/>
        <v>16.20232190114767</v>
      </c>
      <c r="Y330" s="4">
        <f t="shared" si="399"/>
        <v>-18.486912217154298</v>
      </c>
      <c r="Z330" s="4">
        <f t="shared" si="400"/>
        <v>14.770138029474083</v>
      </c>
      <c r="AA330" s="4">
        <f t="shared" si="401"/>
        <v>-4.8118333309445092</v>
      </c>
      <c r="AB330" s="4">
        <f t="shared" si="435"/>
        <v>10.074624133793549</v>
      </c>
      <c r="AC330" s="4">
        <f t="shared" si="436"/>
        <v>-0.79248283235419592</v>
      </c>
      <c r="AD330" s="4">
        <f t="shared" si="402"/>
        <v>13.362560870528341</v>
      </c>
      <c r="AE330" s="4">
        <f t="shared" si="403"/>
        <v>-6.8558125630183895</v>
      </c>
      <c r="AF330" s="4">
        <f t="shared" si="404"/>
        <v>12.022370730994041</v>
      </c>
      <c r="AG330" s="4">
        <f t="shared" si="405"/>
        <v>-10.884027862338698</v>
      </c>
      <c r="AH330" s="4">
        <f t="shared" si="406"/>
        <v>11.830960542929731</v>
      </c>
      <c r="AI330" s="4">
        <f t="shared" si="407"/>
        <v>-11.042399288960709</v>
      </c>
      <c r="AJ330" s="4">
        <f t="shared" si="409"/>
        <v>11.877625962885219</v>
      </c>
      <c r="AK330" s="4">
        <f t="shared" si="410"/>
        <v>-11.44584105342031</v>
      </c>
      <c r="AL330" s="4">
        <f t="shared" ref="AL330:AM330" si="511">+T330/T318*100-100</f>
        <v>14.680576687784907</v>
      </c>
      <c r="AM330" s="4">
        <f t="shared" si="511"/>
        <v>17.109175538281818</v>
      </c>
      <c r="AN330" s="4">
        <f t="shared" si="469"/>
        <v>0.77053304908369569</v>
      </c>
      <c r="AO330" s="4">
        <f t="shared" si="470"/>
        <v>-13.44266781916312</v>
      </c>
      <c r="AP330" s="4">
        <f t="shared" si="471"/>
        <v>7.5947425010626404</v>
      </c>
      <c r="AQ330" s="4">
        <f t="shared" si="472"/>
        <v>-24.524918719587319</v>
      </c>
      <c r="AR330" s="4">
        <f t="shared" si="473"/>
        <v>6.2686463235871059</v>
      </c>
      <c r="AS330" s="4">
        <f t="shared" si="474"/>
        <v>-11.862808639763429</v>
      </c>
      <c r="AT330" s="4">
        <f t="shared" si="475"/>
        <v>1.9209482720310405</v>
      </c>
      <c r="AU330" s="4">
        <f t="shared" si="476"/>
        <v>-8.1411878077353776</v>
      </c>
      <c r="AV330" s="4">
        <f t="shared" si="477"/>
        <v>4.9653341393780721</v>
      </c>
      <c r="AW330" s="4">
        <f t="shared" si="478"/>
        <v>-13.755382002794818</v>
      </c>
      <c r="AX330" s="4">
        <f t="shared" si="502"/>
        <v>3.7244173435129824</v>
      </c>
      <c r="AY330" s="4">
        <f t="shared" si="503"/>
        <v>-17.485210983646951</v>
      </c>
      <c r="AZ330" s="4">
        <f t="shared" si="504"/>
        <v>3.547185687897894</v>
      </c>
      <c r="BA330" s="4">
        <f t="shared" si="505"/>
        <v>-17.631851193482149</v>
      </c>
      <c r="BB330" s="4">
        <f t="shared" si="412"/>
        <v>3.5903944100788863</v>
      </c>
      <c r="BC330" s="4">
        <f t="shared" si="413"/>
        <v>-18.005408382796588</v>
      </c>
      <c r="BD330" s="4">
        <f t="shared" si="418"/>
        <v>6.185719155356395</v>
      </c>
      <c r="BE330" s="4">
        <f t="shared" si="419"/>
        <v>8.4344217947053721</v>
      </c>
      <c r="BF330" s="4">
        <f t="shared" si="479"/>
        <v>3.8554466042984794</v>
      </c>
      <c r="BG330" s="4">
        <f t="shared" si="480"/>
        <v>4.5194441460598052</v>
      </c>
      <c r="BH330" s="4">
        <f t="shared" si="481"/>
        <v>2.9907533176491761</v>
      </c>
      <c r="BI330" s="4">
        <f t="shared" ref="BI330:BI352" si="512">+(K330/J330)*100</f>
        <v>6.6837586373687001</v>
      </c>
      <c r="BJ330" s="4">
        <f t="shared" si="482"/>
        <v>3.147919092158741</v>
      </c>
      <c r="BK330" s="4">
        <f t="shared" si="483"/>
        <v>4.0141593321745699</v>
      </c>
      <c r="BL330" s="4">
        <f t="shared" si="484"/>
        <v>4.03170810429362</v>
      </c>
      <c r="BM330" s="4">
        <f t="shared" si="506"/>
        <v>3.9623793753227035</v>
      </c>
      <c r="BN330" s="4">
        <f t="shared" si="485"/>
        <v>50.254135349235881</v>
      </c>
      <c r="BO330" s="4">
        <f t="shared" si="486"/>
        <v>48.267176126067554</v>
      </c>
      <c r="BP330" s="4">
        <f t="shared" si="487"/>
        <v>32.325899470733383</v>
      </c>
      <c r="BQ330" s="4">
        <f t="shared" si="488"/>
        <v>36.394942263036782</v>
      </c>
      <c r="BR330" s="4">
        <f t="shared" si="489"/>
        <v>14.855689981701259</v>
      </c>
      <c r="BS330" s="4">
        <f t="shared" si="490"/>
        <v>11.068246280765342</v>
      </c>
      <c r="BT330" s="4">
        <f t="shared" si="491"/>
        <v>2.5642751983294692</v>
      </c>
      <c r="BU330" s="4">
        <f t="shared" si="492"/>
        <v>4.269635330130332</v>
      </c>
      <c r="BV330" s="4" t="s">
        <v>59</v>
      </c>
      <c r="BW330" s="4" t="s">
        <v>59</v>
      </c>
      <c r="BX330">
        <f t="shared" si="493"/>
        <v>100</v>
      </c>
      <c r="BY330">
        <f t="shared" si="494"/>
        <v>100</v>
      </c>
      <c r="BZ330" t="s">
        <v>59</v>
      </c>
      <c r="CA330" t="s">
        <v>59</v>
      </c>
    </row>
    <row r="331" spans="1:79" x14ac:dyDescent="0.35">
      <c r="A331" s="5">
        <v>44621</v>
      </c>
      <c r="B331" s="18">
        <f>+'[1]Senda Inflación Total'!F815</f>
        <v>8.5</v>
      </c>
      <c r="C331" s="4">
        <f>+'[1]Senda Inflación Total'!D815</f>
        <v>116.26</v>
      </c>
      <c r="D331" s="10">
        <f>('[4]Mar-22'!$D$496/1000)</f>
        <v>293178.22025999997</v>
      </c>
      <c r="E331" s="10">
        <f>'[4]Mar-22'!$D$497/1000</f>
        <v>10603.53772</v>
      </c>
      <c r="F331" s="14">
        <f>('[4]Mar-22'!$D$508/1000)</f>
        <v>190568.22608000008</v>
      </c>
      <c r="G331" s="14">
        <f>'[4]Mar-22'!$D$509/1000</f>
        <v>8391.1660400000001</v>
      </c>
      <c r="H331" s="3">
        <f>+('[4]Mar-22'!$D$522/1000)</f>
        <v>86980.114629999982</v>
      </c>
      <c r="I331" s="3">
        <f>+('[4]Mar-22'!$D$523/1000)</f>
        <v>2511.0469000000003</v>
      </c>
      <c r="J331" s="10">
        <f>'[4]Mar-22'!$D$534/1000</f>
        <v>14974.635199999999</v>
      </c>
      <c r="K331" s="10">
        <f>'[4]Mar-22'!$D$535/1000</f>
        <v>953.21187999999995</v>
      </c>
      <c r="L331" s="71">
        <f>+H331+(Titularizaciones!C243/1000)</f>
        <v>90776.633070784315</v>
      </c>
      <c r="M331" s="71">
        <f>+I331+((Titularizaciones!C243/1000)*Titularizaciones!M243)</f>
        <v>2764.8881414730927</v>
      </c>
      <c r="N331" s="3">
        <f t="shared" si="495"/>
        <v>585701.19617000001</v>
      </c>
      <c r="O331" s="3">
        <f t="shared" si="496"/>
        <v>22458.96254</v>
      </c>
      <c r="P331" s="74">
        <f t="shared" si="497"/>
        <v>589497.71461078431</v>
      </c>
      <c r="Q331" s="74">
        <f t="shared" si="498"/>
        <v>22712.803781473092</v>
      </c>
      <c r="R331" s="74">
        <f t="shared" si="499"/>
        <v>574523.0794107843</v>
      </c>
      <c r="S331" s="74">
        <f t="shared" si="500"/>
        <v>21759.591901473093</v>
      </c>
      <c r="T331" s="3">
        <v>21843.557351299998</v>
      </c>
      <c r="U331" s="3">
        <v>9.178638359999999</v>
      </c>
      <c r="V331" s="4">
        <f t="shared" si="396"/>
        <v>9.5958640562681978</v>
      </c>
      <c r="W331" s="4">
        <f t="shared" si="397"/>
        <v>-10.947457771862588</v>
      </c>
      <c r="X331" s="4">
        <f t="shared" si="398"/>
        <v>17.894769265023399</v>
      </c>
      <c r="Y331" s="4">
        <f t="shared" si="399"/>
        <v>-14.713324101467961</v>
      </c>
      <c r="Z331" s="4">
        <f t="shared" si="400"/>
        <v>15.099143235712546</v>
      </c>
      <c r="AA331" s="4">
        <f t="shared" si="401"/>
        <v>-6.8860102547921542</v>
      </c>
      <c r="AB331" s="4">
        <f t="shared" si="435"/>
        <v>10.629976415478552</v>
      </c>
      <c r="AC331" s="4">
        <f t="shared" si="436"/>
        <v>-4.5476232078606387</v>
      </c>
      <c r="AD331" s="4">
        <f t="shared" si="402"/>
        <v>13.833948308630227</v>
      </c>
      <c r="AE331" s="4">
        <f t="shared" si="403"/>
        <v>-8.6080757497424543</v>
      </c>
      <c r="AF331" s="4">
        <f t="shared" si="404"/>
        <v>13.013738029047062</v>
      </c>
      <c r="AG331" s="4">
        <f t="shared" si="405"/>
        <v>-11.722098444632991</v>
      </c>
      <c r="AH331" s="4">
        <f t="shared" si="406"/>
        <v>12.83728237549839</v>
      </c>
      <c r="AI331" s="4">
        <f t="shared" si="407"/>
        <v>-11.862604777650972</v>
      </c>
      <c r="AJ331" s="4">
        <f t="shared" si="409"/>
        <v>12.895993042697114</v>
      </c>
      <c r="AK331" s="4">
        <f t="shared" si="410"/>
        <v>-12.157501448606041</v>
      </c>
      <c r="AL331" s="4">
        <f t="shared" ref="AL331:AM331" si="513">+T331/T319*100-100</f>
        <v>14.846481574288049</v>
      </c>
      <c r="AM331" s="4">
        <f t="shared" si="513"/>
        <v>18.551511994377051</v>
      </c>
      <c r="AN331" s="4">
        <f t="shared" si="469"/>
        <v>1.0100129550858981</v>
      </c>
      <c r="AO331" s="4">
        <f t="shared" si="470"/>
        <v>-17.923924213698243</v>
      </c>
      <c r="AP331" s="4">
        <f t="shared" si="471"/>
        <v>8.6587735161506032</v>
      </c>
      <c r="AQ331" s="4">
        <f t="shared" si="472"/>
        <v>-21.394768757113326</v>
      </c>
      <c r="AR331" s="4">
        <f t="shared" si="473"/>
        <v>6.0821596642512077</v>
      </c>
      <c r="AS331" s="4">
        <f t="shared" si="474"/>
        <v>-14.180654612711663</v>
      </c>
      <c r="AT331" s="4">
        <f t="shared" si="475"/>
        <v>1.9631119036668707</v>
      </c>
      <c r="AU331" s="4">
        <f t="shared" si="476"/>
        <v>-12.025459177751742</v>
      </c>
      <c r="AV331" s="4">
        <f t="shared" si="477"/>
        <v>4.9160813904426135</v>
      </c>
      <c r="AW331" s="4">
        <f t="shared" si="478"/>
        <v>-15.767811750914689</v>
      </c>
      <c r="AX331" s="4">
        <f t="shared" si="502"/>
        <v>4.1601272157115687</v>
      </c>
      <c r="AY331" s="4">
        <f t="shared" si="503"/>
        <v>-18.637878750813812</v>
      </c>
      <c r="AZ331" s="4">
        <f t="shared" si="504"/>
        <v>3.9974952769570535</v>
      </c>
      <c r="BA331" s="4">
        <f t="shared" si="505"/>
        <v>-18.767377675254352</v>
      </c>
      <c r="BB331" s="4">
        <f t="shared" si="412"/>
        <v>4.0516064909650709</v>
      </c>
      <c r="BC331" s="4">
        <f t="shared" si="413"/>
        <v>-19.039171842033227</v>
      </c>
      <c r="BD331" s="4">
        <f t="shared" si="418"/>
        <v>5.8492917735373737</v>
      </c>
      <c r="BE331" s="4">
        <f t="shared" si="419"/>
        <v>9.2640663542645711</v>
      </c>
      <c r="BF331" s="4">
        <f t="shared" si="479"/>
        <v>3.616754924904189</v>
      </c>
      <c r="BG331" s="4">
        <f t="shared" si="480"/>
        <v>4.4032345856425241</v>
      </c>
      <c r="BH331" s="4">
        <f t="shared" si="481"/>
        <v>2.8869206607528715</v>
      </c>
      <c r="BI331" s="4">
        <f t="shared" si="512"/>
        <v>6.3655098589647112</v>
      </c>
      <c r="BJ331" s="4">
        <f t="shared" si="482"/>
        <v>3.0458148181340161</v>
      </c>
      <c r="BK331" s="4">
        <f t="shared" si="483"/>
        <v>3.8345427133943017</v>
      </c>
      <c r="BL331" s="4">
        <f t="shared" si="484"/>
        <v>3.8529078601210887</v>
      </c>
      <c r="BM331" s="4">
        <f t="shared" si="506"/>
        <v>3.7874182398014642</v>
      </c>
      <c r="BN331" s="4">
        <f t="shared" si="485"/>
        <v>50.055936743367155</v>
      </c>
      <c r="BO331" s="4">
        <f t="shared" si="486"/>
        <v>47.212945393692259</v>
      </c>
      <c r="BP331" s="4">
        <f t="shared" si="487"/>
        <v>32.536765730744307</v>
      </c>
      <c r="BQ331" s="4">
        <f t="shared" si="488"/>
        <v>37.362215752642683</v>
      </c>
      <c r="BR331" s="4">
        <f t="shared" si="489"/>
        <v>14.850595354555834</v>
      </c>
      <c r="BS331" s="4">
        <f t="shared" si="490"/>
        <v>11.180600597769198</v>
      </c>
      <c r="BT331" s="4">
        <f t="shared" si="491"/>
        <v>2.5567021713327023</v>
      </c>
      <c r="BU331" s="4">
        <f t="shared" si="492"/>
        <v>4.2442382558958576</v>
      </c>
      <c r="BV331" s="4" t="s">
        <v>59</v>
      </c>
      <c r="BW331" s="4" t="s">
        <v>59</v>
      </c>
      <c r="BX331">
        <f t="shared" si="493"/>
        <v>100</v>
      </c>
      <c r="BY331">
        <f t="shared" si="494"/>
        <v>100</v>
      </c>
      <c r="BZ331" t="s">
        <v>59</v>
      </c>
      <c r="CA331" t="s">
        <v>59</v>
      </c>
    </row>
    <row r="332" spans="1:79" x14ac:dyDescent="0.35">
      <c r="A332" s="5">
        <v>44652</v>
      </c>
      <c r="B332" s="18">
        <f>+'[1]Senda Inflación Total'!F816</f>
        <v>9.23</v>
      </c>
      <c r="C332" s="4">
        <f>+'[1]Senda Inflación Total'!D816</f>
        <v>117.71</v>
      </c>
      <c r="D332" s="10">
        <f>('[4]Abr-22'!$D$496/1000)</f>
        <v>299056.55259000004</v>
      </c>
      <c r="E332" s="10">
        <f>'[4]Abr-22'!$D$497/1000</f>
        <v>10547.785209999998</v>
      </c>
      <c r="F332" s="14">
        <f>('[4]Abr-22'!$D$508/1000)</f>
        <v>193989.11861999994</v>
      </c>
      <c r="G332" s="14">
        <f>'[4]Abr-22'!$D$509/1000</f>
        <v>8681.5202399999962</v>
      </c>
      <c r="H332" s="3">
        <f>+('[4]Abr-22'!$D$522/1000)</f>
        <v>87858.36636999996</v>
      </c>
      <c r="I332" s="3">
        <f>+('[4]Abr-22'!$D$523/1000)</f>
        <v>2495.8488400000001</v>
      </c>
      <c r="J332" s="10">
        <f>'[4]Abr-22'!$D$534/1000</f>
        <v>15158.843870000001</v>
      </c>
      <c r="K332" s="10">
        <f>'[4]Abr-22'!$D$535/1000</f>
        <v>958.93418999999994</v>
      </c>
      <c r="L332" s="71">
        <f>+H332+(Titularizaciones!C244/1000)</f>
        <v>91602.844055767433</v>
      </c>
      <c r="M332" s="71">
        <f>+I332+((Titularizaciones!C244/1000)*Titularizaciones!M244)</f>
        <v>2746.0383270319521</v>
      </c>
      <c r="N332" s="3">
        <f t="shared" si="495"/>
        <v>596062.88144999987</v>
      </c>
      <c r="O332" s="3">
        <f t="shared" si="496"/>
        <v>22684.088479999991</v>
      </c>
      <c r="P332" s="74">
        <f t="shared" si="497"/>
        <v>599807.35913576744</v>
      </c>
      <c r="Q332" s="74">
        <f t="shared" si="498"/>
        <v>22934.277967031947</v>
      </c>
      <c r="R332" s="74">
        <f t="shared" si="499"/>
        <v>584648.51526576735</v>
      </c>
      <c r="S332" s="74">
        <f t="shared" si="500"/>
        <v>21975.343777031943</v>
      </c>
      <c r="T332" s="3">
        <v>21843.557351299998</v>
      </c>
      <c r="U332" s="3">
        <v>9.1475415699999996</v>
      </c>
      <c r="V332" s="4">
        <f t="shared" si="396"/>
        <v>10.856333508292465</v>
      </c>
      <c r="W332" s="4">
        <f t="shared" si="397"/>
        <v>-12.913744570061837</v>
      </c>
      <c r="X332" s="4">
        <f t="shared" si="398"/>
        <v>19.501351618850919</v>
      </c>
      <c r="Y332" s="4">
        <f t="shared" si="399"/>
        <v>-11.262077901678538</v>
      </c>
      <c r="Z332" s="4">
        <f t="shared" si="400"/>
        <v>14.993714697217882</v>
      </c>
      <c r="AA332" s="4">
        <f t="shared" si="401"/>
        <v>-8.5002566070683514</v>
      </c>
      <c r="AB332" s="4">
        <f t="shared" si="435"/>
        <v>11.903590140593479</v>
      </c>
      <c r="AC332" s="4">
        <f t="shared" si="436"/>
        <v>-4.5715266535538319</v>
      </c>
      <c r="AD332" s="4">
        <f t="shared" si="402"/>
        <v>13.787037429199444</v>
      </c>
      <c r="AE332" s="4">
        <f t="shared" si="403"/>
        <v>-10.050916140159799</v>
      </c>
      <c r="AF332" s="4">
        <f t="shared" si="404"/>
        <v>14.177195126373917</v>
      </c>
      <c r="AG332" s="4">
        <f t="shared" si="405"/>
        <v>-11.486373191251502</v>
      </c>
      <c r="AH332" s="4">
        <f t="shared" si="406"/>
        <v>13.998931898671032</v>
      </c>
      <c r="AI332" s="4">
        <f t="shared" si="407"/>
        <v>-11.631365684699986</v>
      </c>
      <c r="AJ332" s="4">
        <f t="shared" si="409"/>
        <v>14.054304350873977</v>
      </c>
      <c r="AK332" s="4">
        <f t="shared" si="410"/>
        <v>-11.91572556955964</v>
      </c>
      <c r="AL332" s="4">
        <f t="shared" ref="AL332:AM332" si="514">+T332/T320*100-100</f>
        <v>13.390428005215327</v>
      </c>
      <c r="AM332" s="4">
        <f t="shared" si="514"/>
        <v>16.655126459021403</v>
      </c>
      <c r="AN332" s="4">
        <f t="shared" si="469"/>
        <v>1.4889073590519644</v>
      </c>
      <c r="AO332" s="4">
        <f t="shared" si="470"/>
        <v>-20.272584976711386</v>
      </c>
      <c r="AP332" s="4">
        <f t="shared" si="471"/>
        <v>9.4034162948374131</v>
      </c>
      <c r="AQ332" s="4">
        <f t="shared" si="472"/>
        <v>-18.760485124671362</v>
      </c>
      <c r="AR332" s="4">
        <f t="shared" si="473"/>
        <v>5.2766773754626684</v>
      </c>
      <c r="AS332" s="4">
        <f t="shared" si="474"/>
        <v>-16.232039372945479</v>
      </c>
      <c r="AT332" s="4">
        <f t="shared" si="475"/>
        <v>2.4476701827277054</v>
      </c>
      <c r="AU332" s="4">
        <f t="shared" si="476"/>
        <v>-12.635289438390402</v>
      </c>
      <c r="AV332" s="4">
        <f t="shared" si="477"/>
        <v>4.1719650546548053</v>
      </c>
      <c r="AW332" s="4">
        <f t="shared" si="478"/>
        <v>-17.651667252732594</v>
      </c>
      <c r="AX332" s="4">
        <f t="shared" si="502"/>
        <v>4.5291541942450948</v>
      </c>
      <c r="AY332" s="4">
        <f t="shared" si="503"/>
        <v>-18.965827328802987</v>
      </c>
      <c r="AZ332" s="4">
        <f t="shared" si="504"/>
        <v>4.3659543153630125</v>
      </c>
      <c r="BA332" s="4">
        <f t="shared" si="505"/>
        <v>-19.098567870273726</v>
      </c>
      <c r="BB332" s="4">
        <f t="shared" si="412"/>
        <v>4.4166477624040681</v>
      </c>
      <c r="BC332" s="4">
        <f t="shared" si="413"/>
        <v>-19.358899175647394</v>
      </c>
      <c r="BD332" s="4">
        <f t="shared" si="418"/>
        <v>3.8088693630095491</v>
      </c>
      <c r="BE332" s="4">
        <f t="shared" si="419"/>
        <v>6.7976988547298305</v>
      </c>
      <c r="BF332" s="4">
        <f t="shared" si="479"/>
        <v>3.5270202637762567</v>
      </c>
      <c r="BG332" s="4">
        <f t="shared" si="480"/>
        <v>4.4752614485588715</v>
      </c>
      <c r="BH332" s="4">
        <f t="shared" si="481"/>
        <v>2.8407639967822464</v>
      </c>
      <c r="BI332" s="4">
        <f t="shared" si="512"/>
        <v>6.3259058423167192</v>
      </c>
      <c r="BJ332" s="4">
        <f t="shared" si="482"/>
        <v>2.9977653590757241</v>
      </c>
      <c r="BK332" s="4">
        <f t="shared" si="483"/>
        <v>3.8056535956102517</v>
      </c>
      <c r="BL332" s="4">
        <f t="shared" si="484"/>
        <v>3.8236072995297703</v>
      </c>
      <c r="BM332" s="4">
        <f t="shared" si="506"/>
        <v>3.7587273726407182</v>
      </c>
      <c r="BN332" s="4">
        <f t="shared" si="485"/>
        <v>50.171980490129897</v>
      </c>
      <c r="BO332" s="4">
        <f t="shared" si="486"/>
        <v>46.498607247541479</v>
      </c>
      <c r="BP332" s="4">
        <f t="shared" si="487"/>
        <v>32.545076141647399</v>
      </c>
      <c r="BQ332" s="4">
        <f t="shared" si="488"/>
        <v>38.271408823212276</v>
      </c>
      <c r="BR332" s="4">
        <f t="shared" si="489"/>
        <v>14.739781506990193</v>
      </c>
      <c r="BS332" s="4">
        <f t="shared" si="490"/>
        <v>11.002641090033348</v>
      </c>
      <c r="BT332" s="4">
        <f t="shared" si="491"/>
        <v>2.5431618612325191</v>
      </c>
      <c r="BU332" s="4">
        <f t="shared" si="492"/>
        <v>4.2273428392129091</v>
      </c>
      <c r="BV332" s="4" t="s">
        <v>59</v>
      </c>
      <c r="BW332" s="4" t="s">
        <v>59</v>
      </c>
      <c r="BX332">
        <f t="shared" si="493"/>
        <v>100</v>
      </c>
      <c r="BY332">
        <f t="shared" si="494"/>
        <v>100</v>
      </c>
      <c r="BZ332" t="s">
        <v>59</v>
      </c>
      <c r="CA332" t="s">
        <v>59</v>
      </c>
    </row>
    <row r="333" spans="1:79" x14ac:dyDescent="0.35">
      <c r="A333" s="5">
        <v>44682</v>
      </c>
      <c r="B333" s="18">
        <f>+'[1]Senda Inflación Total'!F817</f>
        <v>9.06</v>
      </c>
      <c r="C333" s="4">
        <f>+'[1]Senda Inflación Total'!D817</f>
        <v>118.7</v>
      </c>
      <c r="D333" s="10">
        <f>('[4]May-22'!$D$496/1000)</f>
        <v>303122.40305999998</v>
      </c>
      <c r="E333" s="10">
        <f>'[4]May-22'!$D$497/1000</f>
        <v>10425.24418</v>
      </c>
      <c r="F333" s="14">
        <f>('[4]May-22'!$D$508/1000)</f>
        <v>197918.47658999998</v>
      </c>
      <c r="G333" s="14">
        <f>'[4]May-22'!$D$509/1000</f>
        <v>9001.3327700000009</v>
      </c>
      <c r="H333" s="3">
        <f>+('[4]May-22'!$D$522/1000)</f>
        <v>88992.162760000021</v>
      </c>
      <c r="I333" s="3">
        <f>+('[4]May-22'!$D$523/1000)</f>
        <v>2462.1054900000004</v>
      </c>
      <c r="J333" s="10">
        <f>'[4]May-22'!$D$534/1000</f>
        <v>15344.468399999998</v>
      </c>
      <c r="K333" s="10">
        <f>'[4]May-22'!$D$535/1000</f>
        <v>954.66832999999997</v>
      </c>
      <c r="L333" s="71">
        <f>+H333+(Titularizaciones!C245/1000)</f>
        <v>92662.571363616255</v>
      </c>
      <c r="M333" s="71">
        <f>+I333+((Titularizaciones!C245/1000)*Titularizaciones!M245)</f>
        <v>2706.6209748411738</v>
      </c>
      <c r="N333" s="3">
        <f t="shared" si="495"/>
        <v>605377.51081000001</v>
      </c>
      <c r="O333" s="3">
        <f t="shared" si="496"/>
        <v>22843.350770000005</v>
      </c>
      <c r="P333" s="74">
        <f t="shared" si="497"/>
        <v>609047.91941361618</v>
      </c>
      <c r="Q333" s="74">
        <f t="shared" si="498"/>
        <v>23087.866254841174</v>
      </c>
      <c r="R333" s="74">
        <f t="shared" si="499"/>
        <v>593703.45101361617</v>
      </c>
      <c r="S333" s="74">
        <f t="shared" si="500"/>
        <v>22133.197924841177</v>
      </c>
      <c r="T333" s="3">
        <v>22246.512505220002</v>
      </c>
      <c r="U333" s="3">
        <v>9.2825912200000005</v>
      </c>
      <c r="V333" s="4">
        <f t="shared" si="396"/>
        <v>11.116453578540032</v>
      </c>
      <c r="W333" s="4">
        <f t="shared" si="397"/>
        <v>-15.321524090573433</v>
      </c>
      <c r="X333" s="4">
        <f t="shared" si="398"/>
        <v>21.740490547087049</v>
      </c>
      <c r="Y333" s="4">
        <f t="shared" si="399"/>
        <v>-3.923784754535447</v>
      </c>
      <c r="Z333" s="4">
        <f t="shared" si="400"/>
        <v>15.258089022783452</v>
      </c>
      <c r="AA333" s="4">
        <f t="shared" si="401"/>
        <v>-11.303296000861835</v>
      </c>
      <c r="AB333" s="4">
        <f t="shared" si="435"/>
        <v>13.538614362854801</v>
      </c>
      <c r="AC333" s="4">
        <f t="shared" si="436"/>
        <v>-8.4637816456919097</v>
      </c>
      <c r="AD333" s="4">
        <f t="shared" si="402"/>
        <v>14.068710210349991</v>
      </c>
      <c r="AE333" s="4">
        <f t="shared" si="403"/>
        <v>-12.703158893171533</v>
      </c>
      <c r="AF333" s="4">
        <f t="shared" si="404"/>
        <v>15.069542520437935</v>
      </c>
      <c r="AG333" s="4">
        <f t="shared" si="405"/>
        <v>-10.415858821734105</v>
      </c>
      <c r="AH333" s="4">
        <f t="shared" si="406"/>
        <v>14.888716417606645</v>
      </c>
      <c r="AI333" s="4">
        <f t="shared" si="407"/>
        <v>-10.59508470100883</v>
      </c>
      <c r="AJ333" s="4">
        <f t="shared" si="409"/>
        <v>14.924036048144387</v>
      </c>
      <c r="AK333" s="4">
        <f t="shared" si="410"/>
        <v>-10.684783379534267</v>
      </c>
      <c r="AL333" s="4">
        <f t="shared" ref="AL333:AM333" si="515">+T333/T321*100-100</f>
        <v>14.091530560986769</v>
      </c>
      <c r="AM333" s="4">
        <f t="shared" si="515"/>
        <v>17.018720567386396</v>
      </c>
      <c r="AN333" s="4">
        <f t="shared" si="469"/>
        <v>1.8856167050614658</v>
      </c>
      <c r="AO333" s="4">
        <f t="shared" si="470"/>
        <v>-22.356064634672137</v>
      </c>
      <c r="AP333" s="4">
        <f t="shared" si="471"/>
        <v>11.627077340076156</v>
      </c>
      <c r="AQ333" s="4">
        <f t="shared" si="472"/>
        <v>-11.905175824807856</v>
      </c>
      <c r="AR333" s="4">
        <f t="shared" si="473"/>
        <v>5.6831918419067051</v>
      </c>
      <c r="AS333" s="4">
        <f t="shared" si="474"/>
        <v>-18.671644966863965</v>
      </c>
      <c r="AT333" s="4">
        <f t="shared" si="475"/>
        <v>4.1065600246238603</v>
      </c>
      <c r="AU333" s="4">
        <f t="shared" si="476"/>
        <v>-16.068019113966542</v>
      </c>
      <c r="AV333" s="4">
        <f t="shared" si="477"/>
        <v>4.5926189348523678</v>
      </c>
      <c r="AW333" s="4">
        <f t="shared" si="478"/>
        <v>-19.955216296691304</v>
      </c>
      <c r="AX333" s="4">
        <f t="shared" si="502"/>
        <v>5.5103085644947072</v>
      </c>
      <c r="AY333" s="4">
        <f t="shared" si="503"/>
        <v>-17.85793033351743</v>
      </c>
      <c r="AZ333" s="4">
        <f t="shared" si="504"/>
        <v>5.3445043256983809</v>
      </c>
      <c r="BA333" s="4">
        <f t="shared" si="505"/>
        <v>-18.022267284988828</v>
      </c>
      <c r="BB333" s="4">
        <f t="shared" si="412"/>
        <v>5.3768898295840586</v>
      </c>
      <c r="BC333" s="4">
        <f t="shared" si="413"/>
        <v>-18.104514376979893</v>
      </c>
      <c r="BD333" s="4">
        <f t="shared" si="418"/>
        <v>4.6135435182347067</v>
      </c>
      <c r="BE333" s="4">
        <f t="shared" si="419"/>
        <v>7.297561495861359</v>
      </c>
      <c r="BF333" s="4">
        <f t="shared" si="479"/>
        <v>3.4392852770886848</v>
      </c>
      <c r="BG333" s="4">
        <f t="shared" si="480"/>
        <v>4.548000229734388</v>
      </c>
      <c r="BH333" s="4">
        <f t="shared" si="481"/>
        <v>2.7666542913896475</v>
      </c>
      <c r="BI333" s="4">
        <f t="shared" si="512"/>
        <v>6.2215796931746432</v>
      </c>
      <c r="BJ333" s="4">
        <f t="shared" si="482"/>
        <v>2.9209430895459936</v>
      </c>
      <c r="BK333" s="4">
        <f t="shared" si="483"/>
        <v>3.7734059098818218</v>
      </c>
      <c r="BL333" s="4">
        <f t="shared" si="484"/>
        <v>3.7908127618381631</v>
      </c>
      <c r="BM333" s="4">
        <f t="shared" si="506"/>
        <v>3.7279887605594473</v>
      </c>
      <c r="BN333" s="4">
        <f t="shared" si="485"/>
        <v>50.071632600692375</v>
      </c>
      <c r="BO333" s="4">
        <f t="shared" si="486"/>
        <v>45.63798141948331</v>
      </c>
      <c r="BP333" s="4">
        <f t="shared" si="487"/>
        <v>32.693397599984095</v>
      </c>
      <c r="BQ333" s="4">
        <f t="shared" si="488"/>
        <v>39.404607759302024</v>
      </c>
      <c r="BR333" s="4">
        <f t="shared" si="489"/>
        <v>14.700275641380827</v>
      </c>
      <c r="BS333" s="4">
        <f t="shared" si="490"/>
        <v>10.778215134854316</v>
      </c>
      <c r="BT333" s="4">
        <f t="shared" si="491"/>
        <v>2.5346941579426985</v>
      </c>
      <c r="BU333" s="4">
        <f t="shared" si="492"/>
        <v>4.179195686360333</v>
      </c>
      <c r="BV333" s="4" t="s">
        <v>59</v>
      </c>
      <c r="BW333" s="4" t="s">
        <v>59</v>
      </c>
      <c r="BX333">
        <f t="shared" si="493"/>
        <v>100</v>
      </c>
      <c r="BY333">
        <f t="shared" si="494"/>
        <v>100</v>
      </c>
      <c r="BZ333" t="s">
        <v>59</v>
      </c>
      <c r="CA333" t="s">
        <v>59</v>
      </c>
    </row>
    <row r="334" spans="1:79" x14ac:dyDescent="0.35">
      <c r="A334" s="5">
        <v>44713</v>
      </c>
      <c r="B334" s="18">
        <f>+'[1]Senda Inflación Total'!F818</f>
        <v>9.68</v>
      </c>
      <c r="C334" s="4">
        <f>+'[1]Senda Inflación Total'!D818</f>
        <v>119.31</v>
      </c>
      <c r="D334" s="10">
        <f>('[4]Jun-22'!$D$496/1000)</f>
        <v>309718.98003000004</v>
      </c>
      <c r="E334" s="10">
        <f>'[4]Jun-22'!$D$497/1000</f>
        <v>10096.725390000003</v>
      </c>
      <c r="F334" s="14">
        <f>('[4]Jun-22'!$D$508/1000)</f>
        <v>201295.58066000007</v>
      </c>
      <c r="G334" s="14">
        <f>'[4]Jun-22'!$D$509/1000</f>
        <v>9408.4617800000015</v>
      </c>
      <c r="H334" s="3">
        <f>+('[4]Jun-22'!$D$522/1000)</f>
        <v>90077.215319999988</v>
      </c>
      <c r="I334" s="3">
        <f>+('[4]Jun-22'!$D$523/1000)</f>
        <v>2432.3632099999995</v>
      </c>
      <c r="J334" s="10">
        <f>'[4]Jun-22'!$D$534/1000</f>
        <v>15443.413369999998</v>
      </c>
      <c r="K334" s="10">
        <f>'[4]Jun-22'!$D$535/1000</f>
        <v>932.7332899999999</v>
      </c>
      <c r="L334" s="71">
        <f>+H334+(Titularizaciones!C246/1000)</f>
        <v>93687.838330951708</v>
      </c>
      <c r="M334" s="71">
        <f>+I334+((Titularizaciones!C246/1000)*Titularizaciones!M246)</f>
        <v>2675.2207981694455</v>
      </c>
      <c r="N334" s="3">
        <f t="shared" si="495"/>
        <v>616535.18938</v>
      </c>
      <c r="O334" s="3">
        <f t="shared" si="496"/>
        <v>22870.283670000004</v>
      </c>
      <c r="P334" s="74">
        <f t="shared" si="497"/>
        <v>620145.81239095179</v>
      </c>
      <c r="Q334" s="74">
        <f t="shared" si="498"/>
        <v>23113.141258169449</v>
      </c>
      <c r="R334" s="74">
        <f t="shared" si="499"/>
        <v>604702.39902095182</v>
      </c>
      <c r="S334" s="74">
        <f t="shared" si="500"/>
        <v>22180.407968169449</v>
      </c>
      <c r="T334" s="3">
        <v>22490.078067599999</v>
      </c>
      <c r="U334" s="3">
        <v>9.4167980299999989</v>
      </c>
      <c r="V334" s="4">
        <f t="shared" si="396"/>
        <v>12.691025829598644</v>
      </c>
      <c r="W334" s="4">
        <f t="shared" si="397"/>
        <v>-14.824596191193294</v>
      </c>
      <c r="X334" s="4">
        <f t="shared" si="398"/>
        <v>22.775800475065694</v>
      </c>
      <c r="Y334" s="4">
        <f t="shared" si="399"/>
        <v>4.2543472632681159</v>
      </c>
      <c r="Z334" s="4">
        <f t="shared" si="400"/>
        <v>15.786771974741768</v>
      </c>
      <c r="AA334" s="4">
        <f t="shared" si="401"/>
        <v>-11.204273602462038</v>
      </c>
      <c r="AB334" s="4">
        <f t="shared" si="435"/>
        <v>14.144624774483461</v>
      </c>
      <c r="AC334" s="4">
        <f t="shared" si="436"/>
        <v>-9.0273431106609081</v>
      </c>
      <c r="AD334" s="4">
        <f t="shared" si="402"/>
        <v>14.154817549549193</v>
      </c>
      <c r="AE334" s="4">
        <f t="shared" si="403"/>
        <v>-12.624116535913927</v>
      </c>
      <c r="AF334" s="4">
        <f t="shared" si="404"/>
        <v>16.301426795553979</v>
      </c>
      <c r="AG334" s="4">
        <f t="shared" si="405"/>
        <v>-7.1940986836604424</v>
      </c>
      <c r="AH334" s="4">
        <f t="shared" si="406"/>
        <v>16.046677976770439</v>
      </c>
      <c r="AI334" s="4">
        <f t="shared" si="407"/>
        <v>-7.4200217206122971</v>
      </c>
      <c r="AJ334" s="4">
        <f t="shared" si="409"/>
        <v>16.096084736698117</v>
      </c>
      <c r="AK334" s="4">
        <f t="shared" si="410"/>
        <v>-7.3511850809403398</v>
      </c>
      <c r="AL334" s="4">
        <f t="shared" ref="AL334:AM334" si="516">+T334/T322*100-100</f>
        <v>13.863933037068279</v>
      </c>
      <c r="AM334" s="4">
        <f t="shared" si="516"/>
        <v>16.852555870062375</v>
      </c>
      <c r="AN334" s="4">
        <f t="shared" si="469"/>
        <v>2.7452824850461752</v>
      </c>
      <c r="AO334" s="4">
        <f t="shared" si="470"/>
        <v>-22.341900247258664</v>
      </c>
      <c r="AP334" s="4">
        <f t="shared" si="471"/>
        <v>11.940007727083966</v>
      </c>
      <c r="AQ334" s="4">
        <f t="shared" si="472"/>
        <v>-4.9468022763784489</v>
      </c>
      <c r="AR334" s="4">
        <f t="shared" si="473"/>
        <v>5.5678081461905151</v>
      </c>
      <c r="AS334" s="4">
        <f t="shared" si="474"/>
        <v>-19.041095552937676</v>
      </c>
      <c r="AT334" s="4">
        <f t="shared" si="475"/>
        <v>4.0705915157580819</v>
      </c>
      <c r="AU334" s="4">
        <f t="shared" si="476"/>
        <v>-17.056293864570492</v>
      </c>
      <c r="AV334" s="4">
        <f t="shared" si="477"/>
        <v>4.0798847096546353</v>
      </c>
      <c r="AW334" s="4">
        <f t="shared" si="478"/>
        <v>-20.335627767974046</v>
      </c>
      <c r="AX334" s="4">
        <f t="shared" si="502"/>
        <v>6.0370412067414065</v>
      </c>
      <c r="AY334" s="4">
        <f t="shared" si="503"/>
        <v>-15.384845626969764</v>
      </c>
      <c r="AZ334" s="4">
        <f t="shared" si="504"/>
        <v>5.804775689980346</v>
      </c>
      <c r="BA334" s="4">
        <f t="shared" si="505"/>
        <v>-15.590829431630453</v>
      </c>
      <c r="BB334" s="4">
        <f t="shared" si="412"/>
        <v>5.8498219700019405</v>
      </c>
      <c r="BC334" s="4">
        <f t="shared" si="413"/>
        <v>-15.528068089843487</v>
      </c>
      <c r="BD334" s="4">
        <f t="shared" si="418"/>
        <v>3.8146727179688895</v>
      </c>
      <c r="BE334" s="4">
        <f t="shared" si="419"/>
        <v>6.539529422011654</v>
      </c>
      <c r="BF334" s="4">
        <f t="shared" si="479"/>
        <v>3.2599633994087198</v>
      </c>
      <c r="BG334" s="4">
        <f t="shared" si="480"/>
        <v>4.673953471383677</v>
      </c>
      <c r="BH334" s="4">
        <f t="shared" si="481"/>
        <v>2.7003090641279384</v>
      </c>
      <c r="BI334" s="4">
        <f t="shared" si="512"/>
        <v>6.0396835055383873</v>
      </c>
      <c r="BJ334" s="4">
        <f t="shared" si="482"/>
        <v>2.8554621878660971</v>
      </c>
      <c r="BK334" s="4">
        <f t="shared" si="483"/>
        <v>3.7094855352861229</v>
      </c>
      <c r="BL334" s="4">
        <f t="shared" si="484"/>
        <v>3.7270494771314331</v>
      </c>
      <c r="BM334" s="4">
        <f t="shared" si="506"/>
        <v>3.6679874272172253</v>
      </c>
      <c r="BN334" s="4">
        <f t="shared" si="485"/>
        <v>50.235409975780875</v>
      </c>
      <c r="BO334" s="4">
        <f t="shared" si="486"/>
        <v>44.147792549002524</v>
      </c>
      <c r="BP334" s="4">
        <f t="shared" si="487"/>
        <v>32.649487673595225</v>
      </c>
      <c r="BQ334" s="4">
        <f t="shared" si="488"/>
        <v>41.138369404405381</v>
      </c>
      <c r="BR334" s="4">
        <f t="shared" si="489"/>
        <v>14.610230992748917</v>
      </c>
      <c r="BS334" s="4">
        <f t="shared" si="490"/>
        <v>10.635474597066942</v>
      </c>
      <c r="BT334" s="4">
        <f t="shared" si="491"/>
        <v>2.5048713578749982</v>
      </c>
      <c r="BU334" s="4">
        <f t="shared" si="492"/>
        <v>4.0783634495251526</v>
      </c>
      <c r="BV334" s="4" t="s">
        <v>59</v>
      </c>
      <c r="BW334" s="4" t="s">
        <v>59</v>
      </c>
      <c r="BX334">
        <f t="shared" si="493"/>
        <v>100</v>
      </c>
      <c r="BY334">
        <f t="shared" si="494"/>
        <v>100</v>
      </c>
      <c r="BZ334" t="s">
        <v>59</v>
      </c>
      <c r="CA334" t="s">
        <v>59</v>
      </c>
    </row>
    <row r="335" spans="1:79" x14ac:dyDescent="0.35">
      <c r="A335" s="5">
        <v>44743</v>
      </c>
      <c r="B335" s="18">
        <f>+'[1]Senda Inflación Total'!F819</f>
        <v>10.199999999999999</v>
      </c>
      <c r="C335" s="4">
        <f>+'[1]Senda Inflación Total'!D819</f>
        <v>120.27</v>
      </c>
      <c r="D335" s="10">
        <f>('[4]Jul-22'!$D$496/1000)</f>
        <v>313928.21251999994</v>
      </c>
      <c r="E335" s="10">
        <f>'[4]Jul-22'!$D$497/1000</f>
        <v>9770.8754300000019</v>
      </c>
      <c r="F335" s="14">
        <f>('[4]Jul-22'!$D$508/1000)</f>
        <v>203272.95207000003</v>
      </c>
      <c r="G335" s="14">
        <f>'[4]Jul-22'!$D$509/1000</f>
        <v>9684.0692200000012</v>
      </c>
      <c r="H335" s="3">
        <f>+('[4]Jul-22'!$D$522/1000)</f>
        <v>91147.510229999971</v>
      </c>
      <c r="I335" s="3">
        <f>+('[4]Jul-22'!$D$523/1000)</f>
        <v>2439.1233699999998</v>
      </c>
      <c r="J335" s="10">
        <f>'[4]Jul-22'!$D$534/1000</f>
        <v>15583.595800000001</v>
      </c>
      <c r="K335" s="10">
        <f>'[4]Jul-22'!$D$535/1000</f>
        <v>943.42260999999985</v>
      </c>
      <c r="L335" s="71">
        <f>+H335+(Titularizaciones!C247/1000)</f>
        <v>94706.922121884956</v>
      </c>
      <c r="M335" s="71">
        <f>+I335+((Titularizaciones!C247/1000)*Titularizaciones!M247)</f>
        <v>2684.3947168936916</v>
      </c>
      <c r="N335" s="3">
        <f t="shared" si="495"/>
        <v>623932.27061999997</v>
      </c>
      <c r="O335" s="3">
        <f t="shared" si="496"/>
        <v>22837.490630000008</v>
      </c>
      <c r="P335" s="74">
        <f t="shared" si="497"/>
        <v>627491.68251188495</v>
      </c>
      <c r="Q335" s="74">
        <f t="shared" si="498"/>
        <v>23082.761976893693</v>
      </c>
      <c r="R335" s="74">
        <f t="shared" si="499"/>
        <v>611908.08671188494</v>
      </c>
      <c r="S335" s="74">
        <f t="shared" si="500"/>
        <v>22139.339366893695</v>
      </c>
      <c r="T335" s="3">
        <v>22715.522725589999</v>
      </c>
      <c r="U335" s="3">
        <v>8.4716958099999999</v>
      </c>
      <c r="V335" s="4">
        <f t="shared" si="396"/>
        <v>13.576450124101797</v>
      </c>
      <c r="W335" s="4">
        <f t="shared" si="397"/>
        <v>-18.868353714656791</v>
      </c>
      <c r="X335" s="4">
        <f t="shared" si="398"/>
        <v>22.604190740566011</v>
      </c>
      <c r="Y335" s="4">
        <f t="shared" si="399"/>
        <v>9.3117126364885792</v>
      </c>
      <c r="Z335" s="4">
        <f t="shared" si="400"/>
        <v>15.649305688998709</v>
      </c>
      <c r="AA335" s="4">
        <f t="shared" si="401"/>
        <v>-10.061703584629754</v>
      </c>
      <c r="AB335" s="4">
        <f t="shared" si="435"/>
        <v>14.045723233107665</v>
      </c>
      <c r="AC335" s="4">
        <f t="shared" si="436"/>
        <v>-7.4263502469044482</v>
      </c>
      <c r="AD335" s="4">
        <f t="shared" si="402"/>
        <v>14.101629819727307</v>
      </c>
      <c r="AE335" s="4">
        <f t="shared" si="403"/>
        <v>-11.423592212138715</v>
      </c>
      <c r="AF335" s="4">
        <f t="shared" si="404"/>
        <v>16.693372621699496</v>
      </c>
      <c r="AG335" s="4">
        <f t="shared" si="405"/>
        <v>-7.2908070498806836</v>
      </c>
      <c r="AH335" s="4">
        <f t="shared" si="406"/>
        <v>16.446866279523164</v>
      </c>
      <c r="AI335" s="4">
        <f t="shared" si="407"/>
        <v>-7.4915979359431049</v>
      </c>
      <c r="AJ335" s="4">
        <f t="shared" si="409"/>
        <v>16.509337680550871</v>
      </c>
      <c r="AK335" s="4">
        <f t="shared" si="410"/>
        <v>-7.4943762894734363</v>
      </c>
      <c r="AL335" s="4">
        <f t="shared" ref="AL335:AM335" si="517">+T335/T323*100-100</f>
        <v>13.298894152706325</v>
      </c>
      <c r="AM335" s="4">
        <f t="shared" si="517"/>
        <v>3.5575680683050734</v>
      </c>
      <c r="AN335" s="4">
        <f t="shared" si="469"/>
        <v>3.0639293322157783</v>
      </c>
      <c r="AO335" s="4">
        <f t="shared" si="470"/>
        <v>-26.377816437982588</v>
      </c>
      <c r="AP335" s="4">
        <f t="shared" si="471"/>
        <v>11.256071452419249</v>
      </c>
      <c r="AQ335" s="4">
        <f t="shared" si="472"/>
        <v>-0.80606838794140856</v>
      </c>
      <c r="AR335" s="4">
        <f t="shared" si="473"/>
        <v>4.9449234927392922</v>
      </c>
      <c r="AS335" s="4">
        <f t="shared" si="474"/>
        <v>-18.386300893493441</v>
      </c>
      <c r="AT335" s="4">
        <f t="shared" si="475"/>
        <v>3.4897669991902518</v>
      </c>
      <c r="AU335" s="4">
        <f t="shared" si="476"/>
        <v>-15.99487318230895</v>
      </c>
      <c r="AV335" s="4">
        <f t="shared" si="477"/>
        <v>3.5404989289721414</v>
      </c>
      <c r="AW335" s="4">
        <f t="shared" si="478"/>
        <v>-19.622134493773785</v>
      </c>
      <c r="AX335" s="4">
        <f t="shared" si="502"/>
        <v>5.8923526512699453</v>
      </c>
      <c r="AY335" s="4">
        <f t="shared" si="503"/>
        <v>-15.871875725844546</v>
      </c>
      <c r="AZ335" s="4">
        <f t="shared" si="504"/>
        <v>5.6686626855926932</v>
      </c>
      <c r="BA335" s="4">
        <f t="shared" si="505"/>
        <v>-16.054081611563618</v>
      </c>
      <c r="BB335" s="4">
        <f t="shared" si="412"/>
        <v>5.7253517972330741</v>
      </c>
      <c r="BC335" s="4">
        <f t="shared" si="413"/>
        <v>-16.05660280351492</v>
      </c>
      <c r="BD335" s="4">
        <f t="shared" si="418"/>
        <v>2.8120636594431261</v>
      </c>
      <c r="BE335" s="4">
        <f t="shared" si="419"/>
        <v>-6.0276151830262563</v>
      </c>
      <c r="BF335" s="4">
        <f t="shared" si="479"/>
        <v>3.1124553449867181</v>
      </c>
      <c r="BG335" s="4">
        <f t="shared" si="480"/>
        <v>4.7640717180439971</v>
      </c>
      <c r="BH335" s="4">
        <f t="shared" si="481"/>
        <v>2.6760175498432814</v>
      </c>
      <c r="BI335" s="4">
        <f t="shared" si="512"/>
        <v>6.0539468689248199</v>
      </c>
      <c r="BJ335" s="4">
        <f t="shared" si="482"/>
        <v>2.8344229299722743</v>
      </c>
      <c r="BK335" s="4">
        <f t="shared" si="483"/>
        <v>3.6602515537954865</v>
      </c>
      <c r="BL335" s="4">
        <f t="shared" si="484"/>
        <v>3.6785765644720714</v>
      </c>
      <c r="BM335" s="4">
        <f t="shared" si="506"/>
        <v>3.618082494359637</v>
      </c>
      <c r="BN335" s="4">
        <f t="shared" si="485"/>
        <v>50.314469583060713</v>
      </c>
      <c r="BO335" s="4">
        <f t="shared" si="486"/>
        <v>42.784365359146285</v>
      </c>
      <c r="BP335" s="4">
        <f t="shared" si="487"/>
        <v>32.579329783344626</v>
      </c>
      <c r="BQ335" s="4">
        <f t="shared" si="488"/>
        <v>42.404261382722666</v>
      </c>
      <c r="BR335" s="4">
        <f t="shared" si="489"/>
        <v>14.608558416032386</v>
      </c>
      <c r="BS335" s="4">
        <f t="shared" si="490"/>
        <v>10.680347545697051</v>
      </c>
      <c r="BT335" s="4">
        <f t="shared" si="491"/>
        <v>2.4976422175622717</v>
      </c>
      <c r="BU335" s="4">
        <f t="shared" si="492"/>
        <v>4.1310257124339733</v>
      </c>
      <c r="BV335" s="4" t="s">
        <v>59</v>
      </c>
      <c r="BW335" s="4" t="s">
        <v>59</v>
      </c>
      <c r="BX335">
        <f t="shared" si="493"/>
        <v>100</v>
      </c>
      <c r="BY335">
        <f t="shared" si="494"/>
        <v>100</v>
      </c>
      <c r="BZ335" t="s">
        <v>59</v>
      </c>
      <c r="CA335" t="s">
        <v>59</v>
      </c>
    </row>
    <row r="336" spans="1:79" x14ac:dyDescent="0.35">
      <c r="A336" s="5">
        <v>44774</v>
      </c>
      <c r="B336" s="18">
        <f>+'[1]Senda Inflación Total'!F820</f>
        <v>10.84</v>
      </c>
      <c r="C336" s="4">
        <f>+'[1]Senda Inflación Total'!D820</f>
        <v>121.5</v>
      </c>
      <c r="D336" s="10">
        <f>('[4]Aug-22'!$D$496/1000)</f>
        <v>317177.14679000003</v>
      </c>
      <c r="E336" s="10">
        <f>'[4]Aug-22'!$D$497/1000</f>
        <v>9702.1764399999993</v>
      </c>
      <c r="F336" s="14">
        <f>('[4]Aug-22'!$D$508/1000)</f>
        <v>206476.82683000003</v>
      </c>
      <c r="G336" s="14">
        <f>'[4]Aug-22'!$D$509/1000</f>
        <v>9906.596059999998</v>
      </c>
      <c r="H336" s="3">
        <f>+('[4]Aug-22'!$D$522/1000)</f>
        <v>92239.633679999999</v>
      </c>
      <c r="I336" s="3">
        <f>+('[4]Aug-22'!$D$523/1000)</f>
        <v>2407.0257000000001</v>
      </c>
      <c r="J336" s="10">
        <f>'[4]Aug-22'!$D$534/1000</f>
        <v>15833.672790000001</v>
      </c>
      <c r="K336" s="10">
        <f>'[4]Aug-22'!$D$535/1000</f>
        <v>920.60287999999991</v>
      </c>
      <c r="L336" s="71">
        <f>+H336+(Titularizaciones!C248/1000)</f>
        <v>95742.940335235035</v>
      </c>
      <c r="M336" s="71">
        <f>+I336+((Titularizaciones!C248/1000)*Titularizaciones!M248)</f>
        <v>2650.4653989543144</v>
      </c>
      <c r="N336" s="3">
        <f t="shared" si="495"/>
        <v>631727.28009000001</v>
      </c>
      <c r="O336" s="3">
        <f t="shared" si="496"/>
        <v>22936.401079999996</v>
      </c>
      <c r="P336" s="74">
        <f t="shared" si="497"/>
        <v>635230.58674523514</v>
      </c>
      <c r="Q336" s="74">
        <f t="shared" si="498"/>
        <v>23179.840778954313</v>
      </c>
      <c r="R336" s="74">
        <f t="shared" si="499"/>
        <v>619396.91395523516</v>
      </c>
      <c r="S336" s="74">
        <f t="shared" si="500"/>
        <v>22259.237898954314</v>
      </c>
      <c r="T336" s="3">
        <v>22895.272810450006</v>
      </c>
      <c r="U336" s="3">
        <v>8.5847715999999998</v>
      </c>
      <c r="V336" s="4">
        <f t="shared" ref="V336:V352" si="518">+D336/D324*100-100</f>
        <v>14.110049254121805</v>
      </c>
      <c r="W336" s="4">
        <f t="shared" ref="W336:W352" si="519">+E336/E324*100-100</f>
        <v>-18.466191020868635</v>
      </c>
      <c r="X336" s="4">
        <f t="shared" ref="X336:X352" si="520">+F336/F324*100-100</f>
        <v>22.723101556859262</v>
      </c>
      <c r="Y336" s="4">
        <f t="shared" ref="Y336:Y352" si="521">+G336/G324*100-100</f>
        <v>13.866867485115364</v>
      </c>
      <c r="Z336" s="4">
        <f t="shared" ref="Z336:Z352" si="522">+H336/H324*100-100</f>
        <v>15.504054126881343</v>
      </c>
      <c r="AA336" s="4">
        <f t="shared" ref="AA336:AA352" si="523">+I336/I324*100-100</f>
        <v>-9.6831228488528041</v>
      </c>
      <c r="AB336" s="4">
        <f t="shared" si="435"/>
        <v>14.113583908428112</v>
      </c>
      <c r="AC336" s="4">
        <f t="shared" si="436"/>
        <v>-5.0720584963819988</v>
      </c>
      <c r="AD336" s="4">
        <f t="shared" ref="AD336:AD352" si="524">+L336/L324*100-100</f>
        <v>14.014282353468971</v>
      </c>
      <c r="AE336" s="4">
        <f t="shared" ref="AE336:AE352" si="525">+M336/M324*100-100</f>
        <v>-11.03596874233375</v>
      </c>
      <c r="AF336" s="4">
        <f t="shared" ref="AF336:AF352" si="526">+N336/N324*100-100</f>
        <v>17.000172077392421</v>
      </c>
      <c r="AG336" s="4">
        <f t="shared" ref="AG336:AG352" si="527">+O336/O324*100-100</f>
        <v>-5.3568475652017469</v>
      </c>
      <c r="AH336" s="4">
        <f t="shared" ref="AH336:AH352" si="528">+P336/P324*100-100</f>
        <v>16.758906841590388</v>
      </c>
      <c r="AI336" s="4">
        <f t="shared" ref="AI336:AI352" si="529">+Q336/Q324*100-100</f>
        <v>-5.5763957342666544</v>
      </c>
      <c r="AJ336" s="4">
        <f t="shared" si="409"/>
        <v>16.828137973969206</v>
      </c>
      <c r="AK336" s="4">
        <f t="shared" si="410"/>
        <v>-5.5971388584492274</v>
      </c>
      <c r="AL336" s="4">
        <f t="shared" ref="AL336:AM336" si="530">+T336/T324*100-100</f>
        <v>12.580833759038839</v>
      </c>
      <c r="AM336" s="4">
        <f t="shared" si="530"/>
        <v>3.7154636529919571</v>
      </c>
      <c r="AN336" s="4">
        <f t="shared" si="469"/>
        <v>2.9502429214379333</v>
      </c>
      <c r="AO336" s="4">
        <f t="shared" si="470"/>
        <v>-26.440085727957992</v>
      </c>
      <c r="AP336" s="4">
        <f t="shared" si="471"/>
        <v>10.720950520443211</v>
      </c>
      <c r="AQ336" s="4">
        <f t="shared" si="472"/>
        <v>2.7308439959539612</v>
      </c>
      <c r="AR336" s="4">
        <f t="shared" si="473"/>
        <v>4.2079160293046982</v>
      </c>
      <c r="AS336" s="4">
        <f t="shared" si="474"/>
        <v>-18.515989578539163</v>
      </c>
      <c r="AT336" s="4">
        <f t="shared" si="475"/>
        <v>2.9534318914003137</v>
      </c>
      <c r="AU336" s="4">
        <f t="shared" si="476"/>
        <v>-14.355880996374964</v>
      </c>
      <c r="AV336" s="4">
        <f t="shared" si="477"/>
        <v>2.8638418923393942</v>
      </c>
      <c r="AW336" s="4">
        <f t="shared" si="478"/>
        <v>-19.73652899885758</v>
      </c>
      <c r="AX336" s="4">
        <f t="shared" si="502"/>
        <v>5.5577156959512877</v>
      </c>
      <c r="AY336" s="4">
        <f t="shared" si="503"/>
        <v>-14.612818084808509</v>
      </c>
      <c r="AZ336" s="4">
        <f t="shared" si="504"/>
        <v>5.3400458693525508</v>
      </c>
      <c r="BA336" s="4">
        <f t="shared" si="505"/>
        <v>-14.810894744015386</v>
      </c>
      <c r="BB336" s="4">
        <f t="shared" si="412"/>
        <v>5.4025062919245812</v>
      </c>
      <c r="BC336" s="4">
        <f t="shared" si="413"/>
        <v>-14.829609219098899</v>
      </c>
      <c r="BD336" s="4">
        <f t="shared" si="418"/>
        <v>1.5705826046904008</v>
      </c>
      <c r="BE336" s="4">
        <f t="shared" si="419"/>
        <v>-6.4277664624756881</v>
      </c>
      <c r="BF336" s="4">
        <f t="shared" si="479"/>
        <v>3.0589140920747728</v>
      </c>
      <c r="BG336" s="4">
        <f t="shared" si="480"/>
        <v>4.7979214966125294</v>
      </c>
      <c r="BH336" s="4">
        <f t="shared" si="481"/>
        <v>2.6095351899927453</v>
      </c>
      <c r="BI336" s="4">
        <f t="shared" si="512"/>
        <v>5.814209325971551</v>
      </c>
      <c r="BJ336" s="4">
        <f t="shared" si="482"/>
        <v>2.7683141855409445</v>
      </c>
      <c r="BK336" s="4">
        <f t="shared" si="483"/>
        <v>3.6307441205851241</v>
      </c>
      <c r="BL336" s="4">
        <f t="shared" si="484"/>
        <v>3.6490435540457993</v>
      </c>
      <c r="BM336" s="4">
        <f t="shared" si="506"/>
        <v>3.5936953183727076</v>
      </c>
      <c r="BN336" s="4">
        <f t="shared" si="485"/>
        <v>50.207923068450185</v>
      </c>
      <c r="BO336" s="4">
        <f t="shared" si="486"/>
        <v>42.300343485273586</v>
      </c>
      <c r="BP336" s="4">
        <f t="shared" si="487"/>
        <v>32.684487964582438</v>
      </c>
      <c r="BQ336" s="4">
        <f t="shared" si="488"/>
        <v>43.191588887230949</v>
      </c>
      <c r="BR336" s="4">
        <f t="shared" si="489"/>
        <v>14.601179430918185</v>
      </c>
      <c r="BS336" s="4">
        <f t="shared" si="490"/>
        <v>10.494347790677894</v>
      </c>
      <c r="BT336" s="4">
        <f t="shared" si="491"/>
        <v>2.5064095360492002</v>
      </c>
      <c r="BU336" s="4">
        <f t="shared" si="492"/>
        <v>4.0137198368175735</v>
      </c>
      <c r="BV336" s="4" t="s">
        <v>59</v>
      </c>
      <c r="BW336" s="4" t="s">
        <v>59</v>
      </c>
      <c r="BX336">
        <f t="shared" si="493"/>
        <v>100</v>
      </c>
      <c r="BY336">
        <f t="shared" si="494"/>
        <v>100</v>
      </c>
      <c r="BZ336" t="s">
        <v>59</v>
      </c>
      <c r="CA336" t="s">
        <v>59</v>
      </c>
    </row>
    <row r="337" spans="1:79" x14ac:dyDescent="0.35">
      <c r="A337" s="5">
        <v>44805</v>
      </c>
      <c r="B337" s="18">
        <f>+'[1]Senda Inflación Total'!F821</f>
        <v>11.44</v>
      </c>
      <c r="C337" s="4">
        <f>+'[1]Senda Inflación Total'!D821</f>
        <v>122.63</v>
      </c>
      <c r="D337" s="10">
        <f>('[4]Sep-22'!$D$496/1000)</f>
        <v>321264.0558700001</v>
      </c>
      <c r="E337" s="10">
        <f>'[4]Sep-22'!$D$497/1000</f>
        <v>9596.1284600000017</v>
      </c>
      <c r="F337" s="14">
        <f>('[4]Sep-22'!$D$508/1000)</f>
        <v>209433.59128999998</v>
      </c>
      <c r="G337" s="14">
        <f>'[4]Sep-22'!$D$509/1000</f>
        <v>10333.439319999998</v>
      </c>
      <c r="H337" s="3">
        <f>+('[4]Sep-22'!$D$522/1000)</f>
        <v>93356.112410000002</v>
      </c>
      <c r="I337" s="3">
        <f>+('[4]Sep-22'!$D$523/1000)</f>
        <v>2427.1805100000001</v>
      </c>
      <c r="J337" s="10">
        <f>'[4]Sep-22'!$D$534/1000</f>
        <v>16161.215270000001</v>
      </c>
      <c r="K337" s="10">
        <f>'[4]Sep-22'!$D$535/1000</f>
        <v>913.55425000000002</v>
      </c>
      <c r="L337" s="71">
        <f>+H337+(Titularizaciones!C249/1000)</f>
        <v>96802.007673556524</v>
      </c>
      <c r="M337" s="71">
        <f>+I337+((Titularizaciones!C249/1000)*Titularizaciones!M249)</f>
        <v>2670.0936190309035</v>
      </c>
      <c r="N337" s="3">
        <f t="shared" si="495"/>
        <v>640214.97484000004</v>
      </c>
      <c r="O337" s="3">
        <f t="shared" si="496"/>
        <v>23270.302539999997</v>
      </c>
      <c r="P337" s="74">
        <f t="shared" si="497"/>
        <v>643660.87010355666</v>
      </c>
      <c r="Q337" s="74">
        <f t="shared" si="498"/>
        <v>23513.215649030903</v>
      </c>
      <c r="R337" s="74">
        <f t="shared" si="499"/>
        <v>627499.65483355662</v>
      </c>
      <c r="S337" s="74">
        <f t="shared" si="500"/>
        <v>22599.661399030902</v>
      </c>
      <c r="T337" s="3">
        <v>23084.947557439998</v>
      </c>
      <c r="U337" s="3">
        <v>8.7218936300000003</v>
      </c>
      <c r="V337" s="4">
        <f t="shared" si="518"/>
        <v>14.981209829031556</v>
      </c>
      <c r="W337" s="4">
        <f t="shared" si="519"/>
        <v>-14.673220289750816</v>
      </c>
      <c r="X337" s="4">
        <f t="shared" si="520"/>
        <v>22.329251849409886</v>
      </c>
      <c r="Y337" s="4">
        <f t="shared" si="521"/>
        <v>19.253138028548179</v>
      </c>
      <c r="Z337" s="4">
        <f t="shared" si="522"/>
        <v>15.21091006987281</v>
      </c>
      <c r="AA337" s="4">
        <f t="shared" si="523"/>
        <v>-7.5539052528927471</v>
      </c>
      <c r="AB337" s="4">
        <f t="shared" si="435"/>
        <v>14.601278901893949</v>
      </c>
      <c r="AC337" s="4">
        <f t="shared" si="436"/>
        <v>-2.7548578089540428</v>
      </c>
      <c r="AD337" s="4">
        <f t="shared" si="524"/>
        <v>13.705735370187682</v>
      </c>
      <c r="AE337" s="4">
        <f t="shared" si="525"/>
        <v>-9.1502643989229426</v>
      </c>
      <c r="AF337" s="4">
        <f t="shared" si="526"/>
        <v>17.310648008396498</v>
      </c>
      <c r="AG337" s="4">
        <f t="shared" si="527"/>
        <v>-0.87789192700394381</v>
      </c>
      <c r="AH337" s="4">
        <f t="shared" si="528"/>
        <v>17.061929789315272</v>
      </c>
      <c r="AI337" s="4">
        <f t="shared" si="529"/>
        <v>-1.1630863690464679</v>
      </c>
      <c r="AJ337" s="4">
        <f t="shared" ref="AJ337:AJ352" si="531">+R337/R325*100-100</f>
        <v>17.126700247489964</v>
      </c>
      <c r="AK337" s="4">
        <f t="shared" ref="AK337:AK352" si="532">+S337/S325*100-100</f>
        <v>-1.09764508156114</v>
      </c>
      <c r="AL337" s="4">
        <f t="shared" ref="AL337:AM337" si="533">+T337/T325*100-100</f>
        <v>12.044863665742625</v>
      </c>
      <c r="AM337" s="4">
        <f t="shared" si="533"/>
        <v>3.920548566592359</v>
      </c>
      <c r="AN337" s="4">
        <f t="shared" si="469"/>
        <v>3.1776829047303892</v>
      </c>
      <c r="AO337" s="4">
        <f t="shared" si="470"/>
        <v>-23.432537948448342</v>
      </c>
      <c r="AP337" s="4">
        <f t="shared" si="471"/>
        <v>9.7714033106692995</v>
      </c>
      <c r="AQ337" s="4">
        <f t="shared" si="472"/>
        <v>7.0110714541889507</v>
      </c>
      <c r="AR337" s="4">
        <f t="shared" si="473"/>
        <v>3.3838030059878008</v>
      </c>
      <c r="AS337" s="4">
        <f t="shared" si="474"/>
        <v>-17.044064297283512</v>
      </c>
      <c r="AT337" s="4">
        <f t="shared" si="475"/>
        <v>2.8367542192156776</v>
      </c>
      <c r="AU337" s="4">
        <f t="shared" si="476"/>
        <v>-12.737668529212172</v>
      </c>
      <c r="AV337" s="4">
        <f t="shared" si="477"/>
        <v>2.0331437277348243</v>
      </c>
      <c r="AW337" s="4">
        <f t="shared" si="478"/>
        <v>-18.476547378789448</v>
      </c>
      <c r="AX337" s="4">
        <f t="shared" si="502"/>
        <v>5.2679899572832767</v>
      </c>
      <c r="AY337" s="4">
        <f t="shared" si="503"/>
        <v>-11.053384715545548</v>
      </c>
      <c r="AZ337" s="4">
        <f t="shared" si="504"/>
        <v>5.0448041899813916</v>
      </c>
      <c r="BA337" s="4">
        <f t="shared" si="505"/>
        <v>-11.309302197636825</v>
      </c>
      <c r="BB337" s="4">
        <f t="shared" ref="BB337:BB352" si="534">+(1+AJ337/100)/(1+$B337/100)*100-100</f>
        <v>5.1029255630742512</v>
      </c>
      <c r="BC337" s="4">
        <f t="shared" ref="BC337:BC352" si="535">+(1+AK337/100)/(1+$B337/100)*100-100</f>
        <v>-11.250578859979484</v>
      </c>
      <c r="BD337" s="4">
        <f t="shared" si="418"/>
        <v>0.5427706979025686</v>
      </c>
      <c r="BE337" s="4">
        <f t="shared" si="419"/>
        <v>-6.7475335906385823</v>
      </c>
      <c r="BF337" s="4">
        <f t="shared" si="479"/>
        <v>2.9869910077593889</v>
      </c>
      <c r="BG337" s="4">
        <f t="shared" si="480"/>
        <v>4.9339932798513768</v>
      </c>
      <c r="BH337" s="4">
        <f t="shared" si="481"/>
        <v>2.5999160069351905</v>
      </c>
      <c r="BI337" s="4">
        <f t="shared" si="512"/>
        <v>5.6527571394697471</v>
      </c>
      <c r="BJ337" s="4">
        <f t="shared" si="482"/>
        <v>2.7583039682763677</v>
      </c>
      <c r="BK337" s="4">
        <f t="shared" si="483"/>
        <v>3.6347638612820039</v>
      </c>
      <c r="BL337" s="4">
        <f t="shared" si="484"/>
        <v>3.6530441325799301</v>
      </c>
      <c r="BM337" s="4">
        <f t="shared" si="506"/>
        <v>3.6015416462699776</v>
      </c>
      <c r="BN337" s="4">
        <f t="shared" si="485"/>
        <v>50.180653139250474</v>
      </c>
      <c r="BO337" s="4">
        <f t="shared" si="486"/>
        <v>41.237660935026263</v>
      </c>
      <c r="BP337" s="4">
        <f t="shared" si="487"/>
        <v>32.713010398162083</v>
      </c>
      <c r="BQ337" s="4">
        <f t="shared" si="488"/>
        <v>44.406123651540625</v>
      </c>
      <c r="BR337" s="4">
        <f t="shared" si="489"/>
        <v>14.581994498540304</v>
      </c>
      <c r="BS337" s="4">
        <f t="shared" si="490"/>
        <v>10.430377971355762</v>
      </c>
      <c r="BT337" s="4">
        <f t="shared" si="491"/>
        <v>2.5243419640471463</v>
      </c>
      <c r="BU337" s="4">
        <f t="shared" si="492"/>
        <v>3.925837442077365</v>
      </c>
      <c r="BV337" s="4" t="s">
        <v>59</v>
      </c>
      <c r="BW337" s="4" t="s">
        <v>59</v>
      </c>
      <c r="BX337">
        <f t="shared" si="493"/>
        <v>100</v>
      </c>
      <c r="BY337">
        <f t="shared" si="494"/>
        <v>100</v>
      </c>
      <c r="BZ337" t="s">
        <v>59</v>
      </c>
      <c r="CA337" t="s">
        <v>59</v>
      </c>
    </row>
    <row r="338" spans="1:79" x14ac:dyDescent="0.35">
      <c r="A338" s="5">
        <v>44835</v>
      </c>
      <c r="B338" s="18">
        <f>+'[1]Senda Inflación Total'!F822</f>
        <v>12.22</v>
      </c>
      <c r="C338" s="4">
        <f>+'[1]Senda Inflación Total'!D822</f>
        <v>123.51</v>
      </c>
      <c r="D338" s="10">
        <f>('[4]Oct-22'!$D$496/1000)</f>
        <v>326294.64288</v>
      </c>
      <c r="E338" s="10">
        <f>'[4]Oct-22'!$D$497/1000</f>
        <v>9808.8465499999984</v>
      </c>
      <c r="F338" s="14">
        <f>('[4]Oct-22'!$D$508/1000)</f>
        <v>211624.49882000004</v>
      </c>
      <c r="G338" s="14">
        <f>'[4]Oct-22'!$D$509/1000</f>
        <v>10829.599809999998</v>
      </c>
      <c r="H338" s="3">
        <f>+('[4]Oct-22'!$D$522/1000)</f>
        <v>94390.095499999996</v>
      </c>
      <c r="I338" s="3">
        <f>+('[4]Oct-22'!$D$523/1000)</f>
        <v>2427.532040000001</v>
      </c>
      <c r="J338" s="10">
        <f>'[4]Oct-22'!$D$534/1000</f>
        <v>16372.57828</v>
      </c>
      <c r="K338" s="10">
        <f>'[4]Oct-22'!$D$535/1000</f>
        <v>919.20359000000008</v>
      </c>
      <c r="L338" s="71">
        <f>+H338+(Titularizaciones!C250/1000)</f>
        <v>97790.655301517021</v>
      </c>
      <c r="M338" s="71">
        <f>+I338+((Titularizaciones!C250/1000)*Titularizaciones!M250)</f>
        <v>2672.6962676064791</v>
      </c>
      <c r="N338" s="3">
        <f t="shared" si="495"/>
        <v>648681.81548000011</v>
      </c>
      <c r="O338" s="3">
        <f t="shared" si="496"/>
        <v>23985.181989999997</v>
      </c>
      <c r="P338" s="74">
        <f t="shared" si="497"/>
        <v>652082.37528151704</v>
      </c>
      <c r="Q338" s="74">
        <f t="shared" si="498"/>
        <v>24230.346217606475</v>
      </c>
      <c r="R338" s="74">
        <f t="shared" si="499"/>
        <v>635709.79700151703</v>
      </c>
      <c r="S338" s="74">
        <f t="shared" si="500"/>
        <v>23311.142627606474</v>
      </c>
      <c r="T338" s="3">
        <v>23227.671969169998</v>
      </c>
      <c r="U338" s="3">
        <v>8.8399820099999999</v>
      </c>
      <c r="V338" s="4">
        <f t="shared" si="518"/>
        <v>16.289920950335457</v>
      </c>
      <c r="W338" s="4">
        <f t="shared" si="519"/>
        <v>-14.497130191053699</v>
      </c>
      <c r="X338" s="4">
        <f t="shared" si="520"/>
        <v>21.306302922859246</v>
      </c>
      <c r="Y338" s="4">
        <f t="shared" si="521"/>
        <v>26.150527432771426</v>
      </c>
      <c r="Z338" s="4">
        <f t="shared" si="522"/>
        <v>15.170500419173734</v>
      </c>
      <c r="AA338" s="4">
        <f t="shared" si="523"/>
        <v>-7.2314359627130784</v>
      </c>
      <c r="AB338" s="4">
        <f t="shared" si="435"/>
        <v>14.561651052675757</v>
      </c>
      <c r="AC338" s="4">
        <f t="shared" si="436"/>
        <v>-7.6793821918743248</v>
      </c>
      <c r="AD338" s="4">
        <f t="shared" si="524"/>
        <v>13.370205464897083</v>
      </c>
      <c r="AE338" s="4">
        <f t="shared" si="525"/>
        <v>-8.8129841697764277</v>
      </c>
      <c r="AF338" s="4">
        <f t="shared" si="526"/>
        <v>17.666124406645878</v>
      </c>
      <c r="AG338" s="4">
        <f t="shared" si="527"/>
        <v>1.33567411317064</v>
      </c>
      <c r="AH338" s="4">
        <f t="shared" si="528"/>
        <v>17.367301959293656</v>
      </c>
      <c r="AI338" s="4">
        <f t="shared" si="529"/>
        <v>1.0301409971509941</v>
      </c>
      <c r="AJ338" s="4">
        <f t="shared" si="531"/>
        <v>17.441377303093873</v>
      </c>
      <c r="AK338" s="4">
        <f t="shared" si="532"/>
        <v>1.4073772117715606</v>
      </c>
      <c r="AL338" s="4">
        <f t="shared" ref="AL338:AM338" si="536">+T338/T326*100-100</f>
        <v>11.28379563965278</v>
      </c>
      <c r="AM338" s="4">
        <f t="shared" si="536"/>
        <v>3.7557215719075714</v>
      </c>
      <c r="AN338" s="4">
        <f t="shared" si="469"/>
        <v>3.6267340494880074</v>
      </c>
      <c r="AO338" s="4">
        <f t="shared" si="470"/>
        <v>-23.807815176486997</v>
      </c>
      <c r="AP338" s="4">
        <f t="shared" si="471"/>
        <v>8.0968659088034514</v>
      </c>
      <c r="AQ338" s="4">
        <f t="shared" si="472"/>
        <v>12.413587090332754</v>
      </c>
      <c r="AR338" s="4">
        <f t="shared" si="473"/>
        <v>2.6292108529439844</v>
      </c>
      <c r="AS338" s="4">
        <f t="shared" si="474"/>
        <v>-17.333305972832903</v>
      </c>
      <c r="AT338" s="4">
        <f t="shared" si="475"/>
        <v>2.0866610699302726</v>
      </c>
      <c r="AU338" s="4">
        <f t="shared" si="476"/>
        <v>-17.732473883331252</v>
      </c>
      <c r="AV338" s="4">
        <f t="shared" si="477"/>
        <v>1.0249558589352006</v>
      </c>
      <c r="AW338" s="4">
        <f t="shared" si="478"/>
        <v>-18.742634262855489</v>
      </c>
      <c r="AX338" s="4">
        <f t="shared" si="502"/>
        <v>4.8530782450952188</v>
      </c>
      <c r="AY338" s="4">
        <f t="shared" si="503"/>
        <v>-9.6990963169037343</v>
      </c>
      <c r="AZ338" s="4">
        <f t="shared" si="504"/>
        <v>4.5867955438367858</v>
      </c>
      <c r="BA338" s="4">
        <f t="shared" si="505"/>
        <v>-9.9713589403395275</v>
      </c>
      <c r="BB338" s="4">
        <f t="shared" si="534"/>
        <v>4.6528045830456932</v>
      </c>
      <c r="BC338" s="4">
        <f t="shared" si="535"/>
        <v>-9.6352012014154838</v>
      </c>
      <c r="BD338" s="4">
        <f t="shared" si="418"/>
        <v>-0.83425802918128511</v>
      </c>
      <c r="BE338" s="4">
        <f t="shared" si="419"/>
        <v>-7.5425756799968156</v>
      </c>
      <c r="BF338" s="4">
        <f t="shared" si="479"/>
        <v>3.0061316555562807</v>
      </c>
      <c r="BG338" s="4">
        <f t="shared" si="480"/>
        <v>5.1173658392033587</v>
      </c>
      <c r="BH338" s="4">
        <f t="shared" si="481"/>
        <v>2.5718080134795507</v>
      </c>
      <c r="BI338" s="4">
        <f t="shared" si="512"/>
        <v>5.6142873424087245</v>
      </c>
      <c r="BJ338" s="4">
        <f t="shared" si="482"/>
        <v>2.7330794127166644</v>
      </c>
      <c r="BK338" s="4">
        <f t="shared" si="483"/>
        <v>3.6975264941336246</v>
      </c>
      <c r="BL338" s="4">
        <f t="shared" si="484"/>
        <v>3.715841301054295</v>
      </c>
      <c r="BM338" s="4">
        <f t="shared" si="506"/>
        <v>3.6669472041424034</v>
      </c>
      <c r="BN338" s="4">
        <f t="shared" si="485"/>
        <v>50.301185433809991</v>
      </c>
      <c r="BO338" s="4">
        <f t="shared" si="486"/>
        <v>40.895443503783056</v>
      </c>
      <c r="BP338" s="4">
        <f t="shared" si="487"/>
        <v>32.623775442727016</v>
      </c>
      <c r="BQ338" s="4">
        <f t="shared" si="488"/>
        <v>45.151209669849997</v>
      </c>
      <c r="BR338" s="4">
        <f t="shared" si="489"/>
        <v>14.551062361776687</v>
      </c>
      <c r="BS338" s="4">
        <f t="shared" si="490"/>
        <v>10.120965690450454</v>
      </c>
      <c r="BT338" s="4">
        <f t="shared" si="491"/>
        <v>2.5239767616862991</v>
      </c>
      <c r="BU338" s="4">
        <f t="shared" si="492"/>
        <v>3.8323811359164934</v>
      </c>
      <c r="BV338" s="4" t="s">
        <v>59</v>
      </c>
      <c r="BW338" s="4" t="s">
        <v>59</v>
      </c>
      <c r="BX338">
        <f t="shared" si="493"/>
        <v>100</v>
      </c>
      <c r="BY338">
        <f t="shared" si="494"/>
        <v>100</v>
      </c>
      <c r="BZ338" t="s">
        <v>59</v>
      </c>
      <c r="CA338" t="s">
        <v>59</v>
      </c>
    </row>
    <row r="339" spans="1:79" x14ac:dyDescent="0.35">
      <c r="A339" s="5">
        <v>44866</v>
      </c>
      <c r="B339" s="18">
        <f>+'[1]Senda Inflación Total'!F823</f>
        <v>12.53</v>
      </c>
      <c r="C339" s="4">
        <f>+'[1]Senda Inflación Total'!D823</f>
        <v>124.46</v>
      </c>
      <c r="D339" s="10">
        <f>('[4]Nov-22'!$D$496/1000)</f>
        <v>329775.81330999994</v>
      </c>
      <c r="E339" s="10">
        <f>'[4]Nov-22'!$D$497/1000</f>
        <v>9655.9294500000015</v>
      </c>
      <c r="F339" s="14">
        <f>('[4]Nov-22'!$D$508/1000)</f>
        <v>213733.67472000001</v>
      </c>
      <c r="G339" s="14">
        <f>'[4]Nov-22'!$D$509/1000</f>
        <v>11611.730319999999</v>
      </c>
      <c r="H339" s="3">
        <f>+('[4]Nov-22'!$D$522/1000)</f>
        <v>95511.575030000036</v>
      </c>
      <c r="I339" s="3">
        <f>+('[4]Nov-22'!$D$523/1000)</f>
        <v>2490.7034100000001</v>
      </c>
      <c r="J339" s="10">
        <f>'[4]Nov-22'!$D$534/1000</f>
        <v>16578.226750000002</v>
      </c>
      <c r="K339" s="10">
        <f>'[4]Nov-22'!$D$535/1000</f>
        <v>931.2250899999998</v>
      </c>
      <c r="L339" s="71">
        <f>+H339+(Titularizaciones!C251/1000)</f>
        <v>98948.118847606544</v>
      </c>
      <c r="M339" s="71">
        <f>+I339+((Titularizaciones!C251/1000)*Titularizaciones!M251)</f>
        <v>2737.0486671372046</v>
      </c>
      <c r="N339" s="3">
        <f t="shared" si="495"/>
        <v>655599.28980999999</v>
      </c>
      <c r="O339" s="3">
        <f t="shared" si="496"/>
        <v>24689.58827</v>
      </c>
      <c r="P339" s="74">
        <f t="shared" si="497"/>
        <v>659035.83362760651</v>
      </c>
      <c r="Q339" s="74">
        <f t="shared" si="498"/>
        <v>24935.933527137204</v>
      </c>
      <c r="R339" s="74">
        <f t="shared" si="499"/>
        <v>642457.60687760648</v>
      </c>
      <c r="S339" s="74">
        <f t="shared" si="500"/>
        <v>24004.708437137204</v>
      </c>
      <c r="T339" s="3">
        <v>23414.53957184</v>
      </c>
      <c r="U339" s="3">
        <v>8.9396233200000008</v>
      </c>
      <c r="V339" s="4">
        <f t="shared" si="518"/>
        <v>15.629559323815485</v>
      </c>
      <c r="W339" s="4">
        <f t="shared" si="519"/>
        <v>-16.215771364282091</v>
      </c>
      <c r="X339" s="4">
        <f t="shared" si="520"/>
        <v>19.789330977056906</v>
      </c>
      <c r="Y339" s="4">
        <f t="shared" si="521"/>
        <v>35.916831135372774</v>
      </c>
      <c r="Z339" s="4">
        <f t="shared" si="522"/>
        <v>14.98464391859882</v>
      </c>
      <c r="AA339" s="4">
        <f t="shared" si="523"/>
        <v>-6.158847057275139</v>
      </c>
      <c r="AB339" s="4">
        <f t="shared" si="435"/>
        <v>14.289140578947809</v>
      </c>
      <c r="AC339" s="4">
        <f t="shared" si="436"/>
        <v>-5.7241256092561059</v>
      </c>
      <c r="AD339" s="4">
        <f t="shared" si="524"/>
        <v>13.637766701788493</v>
      </c>
      <c r="AE339" s="4">
        <f t="shared" si="525"/>
        <v>-6.1785118966760137</v>
      </c>
      <c r="AF339" s="4">
        <f t="shared" si="526"/>
        <v>16.822001429098449</v>
      </c>
      <c r="AG339" s="4">
        <f t="shared" si="527"/>
        <v>4.131737945183616</v>
      </c>
      <c r="AH339" s="4">
        <f t="shared" si="528"/>
        <v>16.601475094002893</v>
      </c>
      <c r="AI339" s="4">
        <f t="shared" si="529"/>
        <v>4.0163972449127812</v>
      </c>
      <c r="AJ339" s="4">
        <f t="shared" si="531"/>
        <v>16.662382504542705</v>
      </c>
      <c r="AK339" s="4">
        <f t="shared" si="532"/>
        <v>4.4349844413969208</v>
      </c>
      <c r="AL339" s="4">
        <f t="shared" ref="AL339:AM339" si="537">+T339/T327*100-100</f>
        <v>11.22395469028541</v>
      </c>
      <c r="AM339" s="4">
        <f t="shared" si="537"/>
        <v>3.7686272186075342</v>
      </c>
      <c r="AN339" s="4">
        <f t="shared" si="469"/>
        <v>2.7544293289038393</v>
      </c>
      <c r="AO339" s="4">
        <f t="shared" si="470"/>
        <v>-25.544984772311466</v>
      </c>
      <c r="AP339" s="4">
        <f t="shared" si="471"/>
        <v>6.4510183747062229</v>
      </c>
      <c r="AQ339" s="4">
        <f t="shared" si="472"/>
        <v>20.782752275280174</v>
      </c>
      <c r="AR339" s="4">
        <f t="shared" si="473"/>
        <v>2.1813240190161025</v>
      </c>
      <c r="AS339" s="4">
        <f t="shared" si="474"/>
        <v>-16.607879727428369</v>
      </c>
      <c r="AT339" s="4">
        <f t="shared" si="475"/>
        <v>1.5632636443151426</v>
      </c>
      <c r="AU339" s="4">
        <f t="shared" si="476"/>
        <v>-16.221563680135162</v>
      </c>
      <c r="AV339" s="4">
        <f t="shared" si="477"/>
        <v>0.98441900096727863</v>
      </c>
      <c r="AW339" s="4">
        <f t="shared" si="478"/>
        <v>-16.625354924620993</v>
      </c>
      <c r="AX339" s="4">
        <f t="shared" si="502"/>
        <v>3.8140952893436832</v>
      </c>
      <c r="AY339" s="4">
        <f t="shared" si="503"/>
        <v>-7.4631316580613003</v>
      </c>
      <c r="AZ339" s="4">
        <f t="shared" si="504"/>
        <v>3.6181241393431947</v>
      </c>
      <c r="BA339" s="4">
        <f t="shared" si="505"/>
        <v>-7.5656293922395861</v>
      </c>
      <c r="BB339" s="4">
        <f t="shared" si="534"/>
        <v>3.6722496263598146</v>
      </c>
      <c r="BC339" s="4">
        <f t="shared" si="535"/>
        <v>-7.193651078470694</v>
      </c>
      <c r="BD339" s="4">
        <f t="shared" si="418"/>
        <v>-1.1606196656132539</v>
      </c>
      <c r="BE339" s="4">
        <f t="shared" si="419"/>
        <v>-7.7858107006064756</v>
      </c>
      <c r="BF339" s="4">
        <f t="shared" si="479"/>
        <v>2.9280283939207861</v>
      </c>
      <c r="BG339" s="4">
        <f t="shared" si="480"/>
        <v>5.4328033873051815</v>
      </c>
      <c r="BH339" s="4">
        <f t="shared" si="481"/>
        <v>2.6077503268244442</v>
      </c>
      <c r="BI339" s="4">
        <f t="shared" si="512"/>
        <v>5.6171573959199206</v>
      </c>
      <c r="BJ339" s="4">
        <f t="shared" si="482"/>
        <v>2.7661452274323968</v>
      </c>
      <c r="BK339" s="4">
        <f t="shared" si="483"/>
        <v>3.7659571408558601</v>
      </c>
      <c r="BL339" s="4">
        <f t="shared" si="484"/>
        <v>3.7836991943032117</v>
      </c>
      <c r="BM339" s="4">
        <f t="shared" si="506"/>
        <v>3.7363879235241586</v>
      </c>
      <c r="BN339" s="4">
        <f t="shared" si="485"/>
        <v>50.30142930837718</v>
      </c>
      <c r="BO339" s="4">
        <f t="shared" si="486"/>
        <v>39.109317435369292</v>
      </c>
      <c r="BP339" s="4">
        <f t="shared" si="487"/>
        <v>32.60126696933159</v>
      </c>
      <c r="BQ339" s="4">
        <f t="shared" si="488"/>
        <v>47.0308787372905</v>
      </c>
      <c r="BR339" s="4">
        <f t="shared" si="489"/>
        <v>14.568590374416109</v>
      </c>
      <c r="BS339" s="4">
        <f t="shared" si="490"/>
        <v>10.088071873707273</v>
      </c>
      <c r="BT339" s="4">
        <f t="shared" si="491"/>
        <v>2.5287133478751262</v>
      </c>
      <c r="BU339" s="4">
        <f t="shared" si="492"/>
        <v>3.7717319536329383</v>
      </c>
      <c r="BV339" s="4" t="s">
        <v>59</v>
      </c>
      <c r="BW339" s="4" t="s">
        <v>59</v>
      </c>
      <c r="BX339">
        <f t="shared" si="493"/>
        <v>100</v>
      </c>
      <c r="BY339">
        <f t="shared" si="494"/>
        <v>100</v>
      </c>
      <c r="BZ339" t="s">
        <v>59</v>
      </c>
      <c r="CA339" t="s">
        <v>59</v>
      </c>
    </row>
    <row r="340" spans="1:79" x14ac:dyDescent="0.35">
      <c r="A340" s="5">
        <v>44896</v>
      </c>
      <c r="B340" s="18">
        <f>+'[1]Senda Inflación Total'!F824</f>
        <v>13.12</v>
      </c>
      <c r="C340" s="4">
        <f>+'[1]Senda Inflación Total'!D824</f>
        <v>126.03</v>
      </c>
      <c r="D340" s="10">
        <f>('[4]Dic-22'!$D$496/1000)</f>
        <v>333983.11921000003</v>
      </c>
      <c r="E340" s="10">
        <f>'[4]Dic-22'!$D$497/1000</f>
        <v>9172.6189100000029</v>
      </c>
      <c r="F340" s="14">
        <f>('[4]Dic-22'!$D$508/1000)</f>
        <v>213945.7599899999</v>
      </c>
      <c r="G340" s="14">
        <f>'[4]Dic-22'!$D$509/1000</f>
        <v>11777.184679999998</v>
      </c>
      <c r="H340" s="3">
        <f>+('[4]Dic-22'!$D$522/1000)</f>
        <v>96564.113569999987</v>
      </c>
      <c r="I340" s="3">
        <f>+('[4]Dic-22'!$D$523/1000)</f>
        <v>2382.1577000000002</v>
      </c>
      <c r="J340" s="10">
        <f>'[4]Dic-22'!$D$534/1000</f>
        <v>16670.589069999998</v>
      </c>
      <c r="K340" s="10">
        <f>'[4]Dic-22'!$D$535/1000</f>
        <v>928.38652999999999</v>
      </c>
      <c r="L340" s="71">
        <f>+H340+(Titularizaciones!C252/1000)</f>
        <v>99997.427332124731</v>
      </c>
      <c r="M340" s="71">
        <f>+I340+((Titularizaciones!C252/1000)*Titularizaciones!M252)</f>
        <v>2629.9424826799368</v>
      </c>
      <c r="N340" s="3">
        <f t="shared" si="495"/>
        <v>661163.58183999988</v>
      </c>
      <c r="O340" s="3">
        <f t="shared" si="496"/>
        <v>24260.347820000003</v>
      </c>
      <c r="P340" s="74">
        <f t="shared" si="497"/>
        <v>664596.89560212474</v>
      </c>
      <c r="Q340" s="74">
        <f t="shared" si="498"/>
        <v>24508.132602679936</v>
      </c>
      <c r="R340" s="74">
        <f t="shared" si="499"/>
        <v>647926.30653212476</v>
      </c>
      <c r="S340" s="74">
        <f t="shared" si="500"/>
        <v>23579.74607267994</v>
      </c>
      <c r="T340" s="3">
        <v>23638.86452332</v>
      </c>
      <c r="U340" s="3">
        <v>8.8332148699999991</v>
      </c>
      <c r="V340" s="4">
        <f t="shared" si="518"/>
        <v>16.744610100592666</v>
      </c>
      <c r="W340" s="4">
        <f t="shared" si="519"/>
        <v>-13.929494438744925</v>
      </c>
      <c r="X340" s="4">
        <f t="shared" si="520"/>
        <v>18.289855133391313</v>
      </c>
      <c r="Y340" s="4">
        <f t="shared" si="521"/>
        <v>46.832633073259302</v>
      </c>
      <c r="Z340" s="4">
        <f t="shared" si="522"/>
        <v>14.59592109082115</v>
      </c>
      <c r="AA340" s="4">
        <f t="shared" si="523"/>
        <v>-8.5925436445066623</v>
      </c>
      <c r="AB340" s="4">
        <f t="shared" si="435"/>
        <v>14.554556062783348</v>
      </c>
      <c r="AC340" s="4">
        <f t="shared" si="436"/>
        <v>-3.6948568552238186</v>
      </c>
      <c r="AD340" s="4">
        <f t="shared" si="524"/>
        <v>13.36813078840791</v>
      </c>
      <c r="AE340" s="4">
        <f t="shared" si="525"/>
        <v>-8.416099566226535</v>
      </c>
      <c r="AF340" s="4">
        <f t="shared" si="526"/>
        <v>16.862242270127297</v>
      </c>
      <c r="AG340" s="4">
        <f t="shared" si="527"/>
        <v>9.0450078646505716</v>
      </c>
      <c r="AH340" s="4">
        <f t="shared" si="528"/>
        <v>16.65646864519212</v>
      </c>
      <c r="AI340" s="4">
        <f t="shared" si="529"/>
        <v>8.859488852773751</v>
      </c>
      <c r="AJ340" s="4">
        <f t="shared" si="531"/>
        <v>16.711567366209309</v>
      </c>
      <c r="AK340" s="4">
        <f t="shared" si="532"/>
        <v>9.4210995661677259</v>
      </c>
      <c r="AL340" s="4">
        <f t="shared" ref="AL340:AM340" si="538">+T340/T328*100-100</f>
        <v>10.795610288118084</v>
      </c>
      <c r="AM340" s="4">
        <f t="shared" si="538"/>
        <v>1.2143848329250631</v>
      </c>
      <c r="AN340" s="4">
        <f t="shared" si="469"/>
        <v>3.2042168498874304</v>
      </c>
      <c r="AO340" s="4">
        <f t="shared" si="470"/>
        <v>-23.912212198324724</v>
      </c>
      <c r="AP340" s="4">
        <f t="shared" si="471"/>
        <v>4.570239686519912</v>
      </c>
      <c r="AQ340" s="4">
        <f t="shared" si="472"/>
        <v>29.802539845526269</v>
      </c>
      <c r="AR340" s="4">
        <f t="shared" si="473"/>
        <v>1.3047392952803705</v>
      </c>
      <c r="AS340" s="4">
        <f t="shared" si="474"/>
        <v>-19.194257111480425</v>
      </c>
      <c r="AT340" s="4">
        <f t="shared" si="475"/>
        <v>1.2681719084011149</v>
      </c>
      <c r="AU340" s="4">
        <f t="shared" si="476"/>
        <v>-14.864618860699977</v>
      </c>
      <c r="AV340" s="4">
        <f t="shared" si="477"/>
        <v>0.21935182850769763</v>
      </c>
      <c r="AW340" s="4">
        <f t="shared" si="478"/>
        <v>-19.038277551473243</v>
      </c>
      <c r="AX340" s="4">
        <f t="shared" si="502"/>
        <v>3.3082056843416723</v>
      </c>
      <c r="AY340" s="4">
        <f t="shared" si="503"/>
        <v>-3.6023622130033885</v>
      </c>
      <c r="AZ340" s="4">
        <f t="shared" si="504"/>
        <v>3.1262983072773238</v>
      </c>
      <c r="BA340" s="4">
        <f t="shared" si="505"/>
        <v>-3.7663641683400471</v>
      </c>
      <c r="BB340" s="4">
        <f t="shared" si="534"/>
        <v>3.1750065118540505</v>
      </c>
      <c r="BC340" s="4">
        <f t="shared" si="535"/>
        <v>-3.2698907654104374</v>
      </c>
      <c r="BD340" s="4">
        <f t="shared" si="418"/>
        <v>-2.0547999574627909</v>
      </c>
      <c r="BE340" s="4">
        <f t="shared" si="419"/>
        <v>-10.524765883199194</v>
      </c>
      <c r="BF340" s="4">
        <f t="shared" si="479"/>
        <v>2.7464318950301481</v>
      </c>
      <c r="BG340" s="4">
        <f t="shared" si="480"/>
        <v>5.5047525506233352</v>
      </c>
      <c r="BH340" s="4">
        <f t="shared" si="481"/>
        <v>2.466918207946017</v>
      </c>
      <c r="BI340" s="4">
        <f t="shared" si="512"/>
        <v>5.5690085461389165</v>
      </c>
      <c r="BJ340" s="4">
        <f t="shared" si="482"/>
        <v>2.6300101441060306</v>
      </c>
      <c r="BK340" s="4">
        <f t="shared" si="483"/>
        <v>3.6693412169623936</v>
      </c>
      <c r="BL340" s="4">
        <f t="shared" si="484"/>
        <v>3.6876688357798559</v>
      </c>
      <c r="BM340" s="4">
        <f t="shared" si="506"/>
        <v>3.6392635759589793</v>
      </c>
      <c r="BN340" s="4">
        <f t="shared" si="485"/>
        <v>50.514445801829297</v>
      </c>
      <c r="BO340" s="4">
        <f t="shared" si="486"/>
        <v>37.809098938137161</v>
      </c>
      <c r="BP340" s="4">
        <f t="shared" si="487"/>
        <v>32.358975277282333</v>
      </c>
      <c r="BQ340" s="4">
        <f t="shared" si="488"/>
        <v>48.544995180534869</v>
      </c>
      <c r="BR340" s="4">
        <f t="shared" si="489"/>
        <v>14.605177330134358</v>
      </c>
      <c r="BS340" s="4">
        <f t="shared" si="490"/>
        <v>9.8191407545945069</v>
      </c>
      <c r="BT340" s="4">
        <f t="shared" si="491"/>
        <v>2.5214015907540177</v>
      </c>
      <c r="BU340" s="4">
        <f t="shared" si="492"/>
        <v>3.8267651267334544</v>
      </c>
      <c r="BV340" s="4" t="s">
        <v>59</v>
      </c>
      <c r="BW340" s="4" t="s">
        <v>59</v>
      </c>
      <c r="BX340">
        <f t="shared" si="493"/>
        <v>100</v>
      </c>
      <c r="BY340">
        <f t="shared" si="494"/>
        <v>100</v>
      </c>
      <c r="BZ340" t="s">
        <v>59</v>
      </c>
      <c r="CA340" t="s">
        <v>59</v>
      </c>
    </row>
    <row r="341" spans="1:79" x14ac:dyDescent="0.35">
      <c r="A341" s="5">
        <v>44927</v>
      </c>
      <c r="B341" s="18">
        <f>+'[1]Senda Inflación Total'!F825</f>
        <v>13.25</v>
      </c>
      <c r="C341" s="4">
        <f>+'[1]Senda Inflación Total'!D825</f>
        <v>128.27000000000001</v>
      </c>
      <c r="D341" s="10">
        <f>('[4]Ene-23'!$D$496/1000)</f>
        <v>332426.05510000011</v>
      </c>
      <c r="E341" s="10">
        <f>'[4]Ene-23'!$D$497/1000</f>
        <v>9875.0149699999984</v>
      </c>
      <c r="F341" s="14">
        <f>('[4]Ene-23'!$D$508/1000)</f>
        <v>213501.38226000001</v>
      </c>
      <c r="G341" s="14">
        <f>'[4]Ene-23'!$D$509/1000</f>
        <v>12601.060309999999</v>
      </c>
      <c r="H341" s="3">
        <f>+('[4]Ene-23'!$D$522/1000)</f>
        <v>96843.462849999982</v>
      </c>
      <c r="I341" s="3">
        <f>+('[4]Ene-23'!$D$523/1000)</f>
        <v>2443.7800400000001</v>
      </c>
      <c r="J341" s="10">
        <f>'[4]Ene-23'!$D$534/1000</f>
        <v>16799.798600000002</v>
      </c>
      <c r="K341" s="10">
        <f>'[4]Ene-23'!$D$535/1000</f>
        <v>1017.5703100000001</v>
      </c>
      <c r="L341" s="71">
        <f>+H341+(Titularizaciones!C253/1000)</f>
        <v>100235.89719050893</v>
      </c>
      <c r="M341" s="71">
        <f>+I341+((Titularizaciones!C253/1000)*Titularizaciones!M253)</f>
        <v>2696.5205985686039</v>
      </c>
      <c r="N341" s="3">
        <f t="shared" si="495"/>
        <v>659570.69881000009</v>
      </c>
      <c r="O341" s="3">
        <f t="shared" si="496"/>
        <v>25937.425629999998</v>
      </c>
      <c r="P341" s="74">
        <f t="shared" si="497"/>
        <v>662963.13315050909</v>
      </c>
      <c r="Q341" s="74">
        <f t="shared" si="498"/>
        <v>26190.166188568601</v>
      </c>
      <c r="R341" s="74">
        <f t="shared" si="499"/>
        <v>646163.334550509</v>
      </c>
      <c r="S341" s="74">
        <f t="shared" si="500"/>
        <v>25172.595878568602</v>
      </c>
      <c r="T341" s="3">
        <v>23634.834282060001</v>
      </c>
      <c r="U341" s="3">
        <v>8.9039885399999985</v>
      </c>
      <c r="V341" s="4">
        <f t="shared" si="518"/>
        <v>16.594996302120052</v>
      </c>
      <c r="W341" s="4">
        <f t="shared" si="519"/>
        <v>-14.871076073760065</v>
      </c>
      <c r="X341" s="4">
        <f t="shared" si="520"/>
        <v>16.598730540310157</v>
      </c>
      <c r="Y341" s="4">
        <f t="shared" si="521"/>
        <v>51.956644614419389</v>
      </c>
      <c r="Z341" s="4">
        <f t="shared" si="522"/>
        <v>14.2273158556998</v>
      </c>
      <c r="AA341" s="4">
        <f t="shared" si="523"/>
        <v>-6.795700437347918</v>
      </c>
      <c r="AB341" s="4">
        <f t="shared" si="435"/>
        <v>14.567666002978669</v>
      </c>
      <c r="AC341" s="4">
        <f t="shared" si="436"/>
        <v>1.5304809613070063</v>
      </c>
      <c r="AD341" s="4">
        <f t="shared" si="524"/>
        <v>13.048195210965645</v>
      </c>
      <c r="AE341" s="4">
        <f t="shared" si="525"/>
        <v>-6.5703834378666386</v>
      </c>
      <c r="AF341" s="4">
        <f t="shared" si="526"/>
        <v>16.190216001900183</v>
      </c>
      <c r="AG341" s="4">
        <f t="shared" si="527"/>
        <v>10.293181791641786</v>
      </c>
      <c r="AH341" s="4">
        <f t="shared" si="528"/>
        <v>15.993951874699235</v>
      </c>
      <c r="AI341" s="4">
        <f t="shared" si="529"/>
        <v>10.130680843553264</v>
      </c>
      <c r="AJ341" s="4">
        <f t="shared" si="531"/>
        <v>16.031508124228907</v>
      </c>
      <c r="AK341" s="4">
        <f t="shared" si="532"/>
        <v>10.50907679014756</v>
      </c>
      <c r="AL341" s="4">
        <f t="shared" ref="AL341:AM341" si="539">+T341/T329*100-100</f>
        <v>10.602381920852523</v>
      </c>
      <c r="AM341" s="4">
        <f t="shared" si="539"/>
        <v>0.86116344093072428</v>
      </c>
      <c r="AN341" s="4">
        <f t="shared" si="469"/>
        <v>2.9536391188697877</v>
      </c>
      <c r="AO341" s="4">
        <f t="shared" si="470"/>
        <v>-24.830972250560762</v>
      </c>
      <c r="AP341" s="4">
        <f t="shared" si="471"/>
        <v>2.9569364594350276</v>
      </c>
      <c r="AQ341" s="4">
        <f t="shared" si="472"/>
        <v>34.178052639663917</v>
      </c>
      <c r="AR341" s="4">
        <f t="shared" si="473"/>
        <v>0.86297205801307086</v>
      </c>
      <c r="AS341" s="4">
        <f t="shared" si="474"/>
        <v>-17.700397737172551</v>
      </c>
      <c r="AT341" s="4">
        <f t="shared" si="475"/>
        <v>1.1635019893851251</v>
      </c>
      <c r="AU341" s="4">
        <f t="shared" si="476"/>
        <v>-10.348361182068871</v>
      </c>
      <c r="AV341" s="4">
        <f t="shared" si="477"/>
        <v>-0.17819407420252276</v>
      </c>
      <c r="AW341" s="4">
        <f t="shared" si="478"/>
        <v>-17.501442329242082</v>
      </c>
      <c r="AX341" s="4">
        <f t="shared" si="502"/>
        <v>2.5962172202208933</v>
      </c>
      <c r="AY341" s="4">
        <f t="shared" si="503"/>
        <v>-2.6108770051728243</v>
      </c>
      <c r="AZ341" s="4">
        <f t="shared" si="504"/>
        <v>2.4229155626483276</v>
      </c>
      <c r="BA341" s="4">
        <f t="shared" si="505"/>
        <v>-2.7543657010567273</v>
      </c>
      <c r="BB341" s="4">
        <f t="shared" si="534"/>
        <v>2.4560778138886548</v>
      </c>
      <c r="BC341" s="4">
        <f t="shared" si="535"/>
        <v>-2.4202412449028259</v>
      </c>
      <c r="BD341" s="4">
        <f t="shared" ref="BD341:BD352" si="540">+(1+AL341/100)/(1+$B341/100)*100-100</f>
        <v>-2.3378526085187588</v>
      </c>
      <c r="BE341" s="4">
        <f t="shared" ref="BE341:BE352" si="541">+(1+AM341/100)/(1+$B341/100)*100-100</f>
        <v>-10.939370030083253</v>
      </c>
      <c r="BF341" s="4">
        <f t="shared" si="479"/>
        <v>2.9705899457939315</v>
      </c>
      <c r="BG341" s="4">
        <f t="shared" si="480"/>
        <v>5.9020977647135524</v>
      </c>
      <c r="BH341" s="4">
        <f t="shared" si="481"/>
        <v>2.5234331446668223</v>
      </c>
      <c r="BI341" s="4">
        <f t="shared" si="512"/>
        <v>6.0570387433096968</v>
      </c>
      <c r="BJ341" s="4">
        <f t="shared" si="482"/>
        <v>2.6901745523797538</v>
      </c>
      <c r="BK341" s="4">
        <f t="shared" si="483"/>
        <v>3.9324708748882262</v>
      </c>
      <c r="BL341" s="4">
        <f t="shared" si="484"/>
        <v>3.9504709808083378</v>
      </c>
      <c r="BM341" s="4">
        <f t="shared" si="506"/>
        <v>3.8957016798360176</v>
      </c>
      <c r="BN341" s="4">
        <f t="shared" si="485"/>
        <v>50.400367344966114</v>
      </c>
      <c r="BO341" s="4">
        <f t="shared" si="486"/>
        <v>38.072456036570806</v>
      </c>
      <c r="BP341" s="4">
        <f t="shared" si="487"/>
        <v>32.369749390808295</v>
      </c>
      <c r="BQ341" s="4">
        <f t="shared" si="488"/>
        <v>48.582540494786954</v>
      </c>
      <c r="BR341" s="4">
        <f t="shared" si="489"/>
        <v>14.682802469049234</v>
      </c>
      <c r="BS341" s="4">
        <f t="shared" si="490"/>
        <v>9.4218295788516944</v>
      </c>
      <c r="BT341" s="4">
        <f t="shared" si="491"/>
        <v>2.5470807951763565</v>
      </c>
      <c r="BU341" s="4">
        <f t="shared" si="492"/>
        <v>3.9231738897905424</v>
      </c>
      <c r="BV341" s="4" t="s">
        <v>59</v>
      </c>
      <c r="BW341" s="4" t="s">
        <v>59</v>
      </c>
      <c r="BX341">
        <f t="shared" si="493"/>
        <v>100</v>
      </c>
      <c r="BY341">
        <f t="shared" si="494"/>
        <v>100</v>
      </c>
      <c r="BZ341" t="s">
        <v>59</v>
      </c>
      <c r="CA341" t="s">
        <v>59</v>
      </c>
    </row>
    <row r="342" spans="1:79" x14ac:dyDescent="0.35">
      <c r="A342" s="5">
        <v>44958</v>
      </c>
      <c r="B342" s="18">
        <f>+'[1]Senda Inflación Total'!F826</f>
        <v>13.28</v>
      </c>
      <c r="C342" s="4">
        <f>+'[1]Senda Inflación Total'!D826</f>
        <v>130.4</v>
      </c>
      <c r="D342" s="10">
        <f>('[4]Feb-23'!$D$496/1000)</f>
        <v>337008.07684999995</v>
      </c>
      <c r="E342" s="10">
        <f>'[4]Feb-23'!$D$497/1000</f>
        <v>10067.482050000002</v>
      </c>
      <c r="F342" s="14">
        <f>('[4]Feb-23'!$D$508/1000)</f>
        <v>213329.89928999997</v>
      </c>
      <c r="G342" s="14">
        <f>'[4]Feb-23'!$D$509/1000</f>
        <v>13568.849730000002</v>
      </c>
      <c r="H342" s="3">
        <f>+('[4]Feb-23'!$D$522/1000)</f>
        <v>97331.366509999993</v>
      </c>
      <c r="I342" s="3">
        <f>+('[4]Feb-23'!$D$523/1000)</f>
        <v>2474.98983</v>
      </c>
      <c r="J342" s="10">
        <f>'[4]Feb-23'!$D$534/1000</f>
        <v>16975.84547</v>
      </c>
      <c r="K342" s="10">
        <f>'[4]Feb-23'!$D$535/1000</f>
        <v>1048.79423</v>
      </c>
      <c r="L342" s="71">
        <f>+H342+(Titularizaciones!C254/1000)</f>
        <v>100682.22403221249</v>
      </c>
      <c r="M342" s="71">
        <f>+I342+((Titularizaciones!C254/1000)*Titularizaciones!M254)</f>
        <v>2727.9013021359137</v>
      </c>
      <c r="N342" s="3">
        <f t="shared" si="495"/>
        <v>664645.18811999983</v>
      </c>
      <c r="O342" s="3">
        <f t="shared" si="496"/>
        <v>27160.115840000002</v>
      </c>
      <c r="P342" s="74">
        <f t="shared" si="497"/>
        <v>667996.04564221238</v>
      </c>
      <c r="Q342" s="74">
        <f t="shared" si="498"/>
        <v>27413.027312135917</v>
      </c>
      <c r="R342" s="74">
        <f t="shared" si="499"/>
        <v>651020.20017221244</v>
      </c>
      <c r="S342" s="74">
        <f t="shared" si="500"/>
        <v>26364.233082135917</v>
      </c>
      <c r="T342" s="3">
        <v>23695.802708570001</v>
      </c>
      <c r="U342" s="3">
        <v>8.9776529700000012</v>
      </c>
      <c r="V342" s="4">
        <f t="shared" si="518"/>
        <v>16.013670411527102</v>
      </c>
      <c r="W342" s="4">
        <f t="shared" si="519"/>
        <v>-10.109244851397904</v>
      </c>
      <c r="X342" s="4">
        <f t="shared" si="520"/>
        <v>14.167311246416105</v>
      </c>
      <c r="Y342" s="4">
        <f t="shared" si="521"/>
        <v>60.674905856209818</v>
      </c>
      <c r="Z342" s="4">
        <f t="shared" si="522"/>
        <v>13.344553477630953</v>
      </c>
      <c r="AA342" s="4">
        <f t="shared" si="523"/>
        <v>-3.6302659150539114</v>
      </c>
      <c r="AB342" s="4">
        <f t="shared" si="435"/>
        <v>14.526883824042031</v>
      </c>
      <c r="AC342" s="4">
        <f t="shared" si="436"/>
        <v>5.8633326935537866</v>
      </c>
      <c r="AD342" s="4">
        <f t="shared" si="524"/>
        <v>12.286921764379443</v>
      </c>
      <c r="AE342" s="4">
        <f t="shared" si="525"/>
        <v>-3.3545378019222909</v>
      </c>
      <c r="AF342" s="4">
        <f t="shared" si="526"/>
        <v>14.982177167280966</v>
      </c>
      <c r="AG342" s="4">
        <f t="shared" si="527"/>
        <v>17.051686089162061</v>
      </c>
      <c r="AH342" s="4">
        <f t="shared" si="528"/>
        <v>14.808512387456133</v>
      </c>
      <c r="AI342" s="4">
        <f t="shared" si="529"/>
        <v>16.860600926612079</v>
      </c>
      <c r="AJ342" s="4">
        <f t="shared" si="531"/>
        <v>14.81587459647136</v>
      </c>
      <c r="AK342" s="4">
        <f t="shared" si="532"/>
        <v>17.345533062337879</v>
      </c>
      <c r="AL342" s="4">
        <f t="shared" ref="AL342:AM342" si="542">+T342/T330*100-100</f>
        <v>9.6654561130838772</v>
      </c>
      <c r="AM342" s="4">
        <f t="shared" si="542"/>
        <v>-0.17239652595138466</v>
      </c>
      <c r="AN342" s="4">
        <f t="shared" si="469"/>
        <v>2.4131977502887594</v>
      </c>
      <c r="AO342" s="4">
        <f t="shared" si="470"/>
        <v>-20.647285356106906</v>
      </c>
      <c r="AP342" s="4">
        <f t="shared" si="471"/>
        <v>0.78329029521195537</v>
      </c>
      <c r="AQ342" s="4">
        <f t="shared" si="472"/>
        <v>41.838723390015701</v>
      </c>
      <c r="AR342" s="4">
        <f t="shared" si="473"/>
        <v>5.6985767682689925E-2</v>
      </c>
      <c r="AS342" s="4">
        <f t="shared" si="474"/>
        <v>-14.927847735746752</v>
      </c>
      <c r="AT342" s="4">
        <f t="shared" si="475"/>
        <v>1.1007095904325865</v>
      </c>
      <c r="AU342" s="4">
        <f t="shared" si="476"/>
        <v>-6.5471992465097202</v>
      </c>
      <c r="AV342" s="4">
        <f t="shared" si="477"/>
        <v>-0.8766580469814329</v>
      </c>
      <c r="AW342" s="4">
        <f t="shared" si="478"/>
        <v>-14.684443681075464</v>
      </c>
      <c r="AX342" s="4">
        <f t="shared" si="502"/>
        <v>1.5026281490827671</v>
      </c>
      <c r="AY342" s="4">
        <f t="shared" si="503"/>
        <v>3.3295251493309195</v>
      </c>
      <c r="AZ342" s="4">
        <f t="shared" si="504"/>
        <v>1.349322375932303</v>
      </c>
      <c r="BA342" s="4">
        <f t="shared" si="505"/>
        <v>3.1608412134640531</v>
      </c>
      <c r="BB342" s="4">
        <f t="shared" si="534"/>
        <v>1.3558215011223069</v>
      </c>
      <c r="BC342" s="4">
        <f t="shared" si="535"/>
        <v>3.588923960397139</v>
      </c>
      <c r="BD342" s="4">
        <f t="shared" si="540"/>
        <v>-3.1908049849188984</v>
      </c>
      <c r="BE342" s="4">
        <f t="shared" si="541"/>
        <v>-11.875350040564427</v>
      </c>
      <c r="BF342" s="4">
        <f t="shared" si="479"/>
        <v>2.987311800981248</v>
      </c>
      <c r="BG342" s="4">
        <f t="shared" si="480"/>
        <v>6.3605006964141255</v>
      </c>
      <c r="BH342" s="4">
        <f t="shared" si="481"/>
        <v>2.5428491541272207</v>
      </c>
      <c r="BI342" s="4">
        <f t="shared" si="512"/>
        <v>6.178156085677422</v>
      </c>
      <c r="BJ342" s="4">
        <f t="shared" si="482"/>
        <v>2.7094170081733031</v>
      </c>
      <c r="BK342" s="4">
        <f t="shared" si="483"/>
        <v>4.0864082559334385</v>
      </c>
      <c r="BL342" s="4">
        <f t="shared" si="484"/>
        <v>4.1037708966946047</v>
      </c>
      <c r="BM342" s="4">
        <f t="shared" si="506"/>
        <v>4.0496797296246516</v>
      </c>
      <c r="BN342" s="4">
        <f t="shared" si="485"/>
        <v>50.704960010807163</v>
      </c>
      <c r="BO342" s="4">
        <f t="shared" si="486"/>
        <v>37.067154312991327</v>
      </c>
      <c r="BP342" s="4">
        <f t="shared" si="487"/>
        <v>32.096809410961065</v>
      </c>
      <c r="BQ342" s="4">
        <f t="shared" si="488"/>
        <v>49.958732907966862</v>
      </c>
      <c r="BR342" s="4">
        <f t="shared" si="489"/>
        <v>14.64410910508647</v>
      </c>
      <c r="BS342" s="4">
        <f t="shared" si="490"/>
        <v>9.1125893739928898</v>
      </c>
      <c r="BT342" s="4">
        <f t="shared" si="491"/>
        <v>2.5541214731453166</v>
      </c>
      <c r="BU342" s="4">
        <f t="shared" si="492"/>
        <v>3.8615234050489229</v>
      </c>
      <c r="BV342" s="4" t="s">
        <v>59</v>
      </c>
      <c r="BW342" s="4" t="s">
        <v>59</v>
      </c>
      <c r="BX342">
        <f t="shared" si="493"/>
        <v>100</v>
      </c>
      <c r="BY342">
        <f t="shared" si="494"/>
        <v>100</v>
      </c>
      <c r="BZ342" t="s">
        <v>59</v>
      </c>
      <c r="CA342" t="s">
        <v>59</v>
      </c>
    </row>
    <row r="343" spans="1:79" x14ac:dyDescent="0.35">
      <c r="A343" s="5">
        <v>44986</v>
      </c>
      <c r="B343" s="18">
        <f>+'[1]Senda Inflación Total'!F827</f>
        <v>13.34</v>
      </c>
      <c r="C343" s="4">
        <f>+'[1]Senda Inflación Total'!D827</f>
        <v>131.77000000000001</v>
      </c>
      <c r="D343" s="10">
        <f>('[4]Mar-23'!$D$496/1000)</f>
        <v>336602.04312000005</v>
      </c>
      <c r="E343" s="10">
        <f>'[4]Mar-23'!$D$497/1000</f>
        <v>10675.289279999999</v>
      </c>
      <c r="F343" s="14">
        <f>('[4]Mar-23'!$D$508/1000)</f>
        <v>213106.83432000002</v>
      </c>
      <c r="G343" s="14">
        <f>'[4]Mar-23'!$D$509/1000</f>
        <v>14370.307889999998</v>
      </c>
      <c r="H343" s="3">
        <f>+('[4]Mar-23'!$D$522/1000)</f>
        <v>97812.850019999998</v>
      </c>
      <c r="I343" s="3">
        <f>+('[4]Mar-23'!$D$523/1000)</f>
        <v>2476.0512900000003</v>
      </c>
      <c r="J343" s="10">
        <f>'[4]Mar-23'!$D$534/1000</f>
        <v>17217.367150000002</v>
      </c>
      <c r="K343" s="10">
        <f>'[4]Mar-23'!$D$535/1000</f>
        <v>1074.3020000000001</v>
      </c>
      <c r="L343" s="71">
        <f>+H343+(Titularizaciones!C255/1000)</f>
        <v>101126.23153999999</v>
      </c>
      <c r="M343" s="71">
        <f>+I343+((Titularizaciones!C255/1000)*Titularizaciones!M255)</f>
        <v>2732.1756814960004</v>
      </c>
      <c r="N343" s="3">
        <f t="shared" si="495"/>
        <v>664739.09461000003</v>
      </c>
      <c r="O343" s="3">
        <f t="shared" si="496"/>
        <v>28595.950459999996</v>
      </c>
      <c r="P343" s="74">
        <f t="shared" si="497"/>
        <v>668052.47613000008</v>
      </c>
      <c r="Q343" s="74">
        <f t="shared" si="498"/>
        <v>28852.074851496</v>
      </c>
      <c r="R343" s="74">
        <f t="shared" si="499"/>
        <v>650835.10898000002</v>
      </c>
      <c r="S343" s="74">
        <f t="shared" si="500"/>
        <v>27777.772851495996</v>
      </c>
      <c r="T343" s="3">
        <v>23746.701464819998</v>
      </c>
      <c r="U343" s="3">
        <v>9.0674880800000004</v>
      </c>
      <c r="V343" s="4">
        <f t="shared" si="518"/>
        <v>14.811408167185959</v>
      </c>
      <c r="W343" s="4">
        <f t="shared" si="519"/>
        <v>0.67667567084393454</v>
      </c>
      <c r="X343" s="4">
        <f t="shared" si="520"/>
        <v>11.82705464789197</v>
      </c>
      <c r="Y343" s="4">
        <f t="shared" si="521"/>
        <v>71.25519649471741</v>
      </c>
      <c r="Z343" s="4">
        <f t="shared" si="522"/>
        <v>12.454266628735539</v>
      </c>
      <c r="AA343" s="4">
        <f t="shared" si="523"/>
        <v>-1.3936661238784467</v>
      </c>
      <c r="AB343" s="4">
        <f t="shared" si="435"/>
        <v>14.976872024234694</v>
      </c>
      <c r="AC343" s="4">
        <f t="shared" si="436"/>
        <v>12.703379231908031</v>
      </c>
      <c r="AD343" s="4">
        <f t="shared" si="524"/>
        <v>11.401170234134412</v>
      </c>
      <c r="AE343" s="4">
        <f t="shared" si="525"/>
        <v>-1.1831386408154572</v>
      </c>
      <c r="AF343" s="4">
        <f t="shared" si="526"/>
        <v>13.494576920252555</v>
      </c>
      <c r="AG343" s="4">
        <f t="shared" si="527"/>
        <v>27.325340202468666</v>
      </c>
      <c r="AH343" s="4">
        <f t="shared" si="528"/>
        <v>13.325710952260692</v>
      </c>
      <c r="AI343" s="4">
        <f t="shared" si="529"/>
        <v>27.030000915301926</v>
      </c>
      <c r="AJ343" s="4">
        <f t="shared" si="531"/>
        <v>13.282674326587426</v>
      </c>
      <c r="AK343" s="4">
        <f t="shared" si="532"/>
        <v>27.657600277032216</v>
      </c>
      <c r="AL343" s="4">
        <f t="shared" ref="AL343:AM343" si="543">+T343/T331*100-100</f>
        <v>8.7126106929956535</v>
      </c>
      <c r="AM343" s="4">
        <f t="shared" si="543"/>
        <v>-1.2109669826886886</v>
      </c>
      <c r="AN343" s="4">
        <f t="shared" si="469"/>
        <v>1.2982249578136162</v>
      </c>
      <c r="AO343" s="4">
        <f t="shared" si="470"/>
        <v>-11.172864239594205</v>
      </c>
      <c r="AP343" s="4">
        <f t="shared" si="471"/>
        <v>-1.3348732593153443</v>
      </c>
      <c r="AQ343" s="4">
        <f t="shared" si="472"/>
        <v>51.09863816368221</v>
      </c>
      <c r="AR343" s="4">
        <f t="shared" si="473"/>
        <v>-0.78148347561712228</v>
      </c>
      <c r="AS343" s="4">
        <f t="shared" si="474"/>
        <v>-12.999528960542122</v>
      </c>
      <c r="AT343" s="4">
        <f t="shared" si="475"/>
        <v>1.4442138911546749</v>
      </c>
      <c r="AU343" s="4">
        <f t="shared" si="476"/>
        <v>-0.56169116648311501</v>
      </c>
      <c r="AV343" s="4">
        <f t="shared" si="477"/>
        <v>-1.7106315209684055</v>
      </c>
      <c r="AW343" s="4">
        <f t="shared" si="478"/>
        <v>-12.813780343052287</v>
      </c>
      <c r="AX343" s="4">
        <f t="shared" si="502"/>
        <v>0.13638337767120845</v>
      </c>
      <c r="AY343" s="4">
        <f t="shared" si="503"/>
        <v>12.339280220988755</v>
      </c>
      <c r="AZ343" s="4">
        <f t="shared" si="504"/>
        <v>-1.2607241696926508E-2</v>
      </c>
      <c r="BA343" s="4">
        <f t="shared" si="505"/>
        <v>12.078702060439326</v>
      </c>
      <c r="BB343" s="4">
        <f t="shared" si="534"/>
        <v>-5.057850133454167E-2</v>
      </c>
      <c r="BC343" s="4">
        <f t="shared" si="535"/>
        <v>12.632433630697221</v>
      </c>
      <c r="BD343" s="4">
        <f t="shared" si="540"/>
        <v>-4.0827504032154138</v>
      </c>
      <c r="BE343" s="4">
        <f t="shared" si="541"/>
        <v>-12.83833331805954</v>
      </c>
      <c r="BF343" s="4">
        <f t="shared" si="479"/>
        <v>3.1714867744264441</v>
      </c>
      <c r="BG343" s="4">
        <f t="shared" si="480"/>
        <v>6.7432412178868111</v>
      </c>
      <c r="BH343" s="4">
        <f t="shared" si="481"/>
        <v>2.5314171803538255</v>
      </c>
      <c r="BI343" s="4">
        <f t="shared" si="512"/>
        <v>6.239641581901215</v>
      </c>
      <c r="BJ343" s="4">
        <f t="shared" si="482"/>
        <v>2.7017477462465327</v>
      </c>
      <c r="BK343" s="4">
        <f t="shared" si="483"/>
        <v>4.3018307019804718</v>
      </c>
      <c r="BL343" s="4">
        <f t="shared" si="484"/>
        <v>4.3188336069996867</v>
      </c>
      <c r="BM343" s="4">
        <f t="shared" si="506"/>
        <v>4.2680200358320866</v>
      </c>
      <c r="BN343" s="4">
        <f t="shared" si="485"/>
        <v>50.636715344308612</v>
      </c>
      <c r="BO343" s="4">
        <f t="shared" si="486"/>
        <v>37.331472142996574</v>
      </c>
      <c r="BP343" s="4">
        <f t="shared" si="487"/>
        <v>32.058718382590243</v>
      </c>
      <c r="BQ343" s="4">
        <f t="shared" si="488"/>
        <v>50.252947213981145</v>
      </c>
      <c r="BR343" s="4">
        <f t="shared" si="489"/>
        <v>14.714472311484316</v>
      </c>
      <c r="BS343" s="4">
        <f t="shared" si="490"/>
        <v>8.6587480051187669</v>
      </c>
      <c r="BT343" s="4">
        <f t="shared" si="491"/>
        <v>2.5900939616168306</v>
      </c>
      <c r="BU343" s="4">
        <f t="shared" si="492"/>
        <v>3.7568326379035151</v>
      </c>
      <c r="BV343" s="4" t="s">
        <v>59</v>
      </c>
      <c r="BW343" s="4" t="s">
        <v>59</v>
      </c>
      <c r="BX343">
        <f t="shared" si="493"/>
        <v>100</v>
      </c>
      <c r="BY343">
        <f t="shared" si="494"/>
        <v>100</v>
      </c>
      <c r="BZ343" t="s">
        <v>59</v>
      </c>
      <c r="CA343" t="s">
        <v>59</v>
      </c>
    </row>
    <row r="344" spans="1:79" x14ac:dyDescent="0.35">
      <c r="A344" s="5">
        <v>45017</v>
      </c>
      <c r="B344" s="18">
        <f>+'[1]Senda Inflación Total'!F828</f>
        <v>12.82</v>
      </c>
      <c r="C344" s="4">
        <f>+'[1]Senda Inflación Total'!D828</f>
        <v>132.80000000000001</v>
      </c>
      <c r="D344" s="10">
        <f>('[4]Abr-23'!$D$496/1000)</f>
        <v>340826.82017000002</v>
      </c>
      <c r="E344" s="10">
        <f>'[4]Abr-23'!$D$497/1000</f>
        <v>11331.090129999999</v>
      </c>
      <c r="F344" s="14">
        <f>('[4]Abr-23'!$D$508/1000)</f>
        <v>212897.27726000003</v>
      </c>
      <c r="G344" s="14">
        <f>'[4]Abr-23'!$D$509/1000</f>
        <v>15432.189270000003</v>
      </c>
      <c r="H344" s="3">
        <f>+('[4]Abr-23'!$D$522/1000)</f>
        <v>98152.756119999991</v>
      </c>
      <c r="I344" s="3">
        <f>+('[4]Abr-23'!$D$523/1000)</f>
        <v>2568.6780100000001</v>
      </c>
      <c r="J344" s="10">
        <f>'[4]Abr-23'!$D$534/1000</f>
        <v>17388.836550000004</v>
      </c>
      <c r="K344" s="10">
        <f>'[4]Abr-23'!$D$535/1000</f>
        <v>1142.00884</v>
      </c>
      <c r="L344" s="71">
        <f>+H344+(Titularizaciones!C256/1000)</f>
        <v>101435.32905649852</v>
      </c>
      <c r="M344" s="71">
        <f>+I344+((Titularizaciones!C256/1000)*Titularizaciones!M256)</f>
        <v>2834.8709845766621</v>
      </c>
      <c r="N344" s="3">
        <f t="shared" si="495"/>
        <v>669265.69010000012</v>
      </c>
      <c r="O344" s="3">
        <f t="shared" si="496"/>
        <v>30473.966249999998</v>
      </c>
      <c r="P344" s="74">
        <f t="shared" si="497"/>
        <v>672548.26303649857</v>
      </c>
      <c r="Q344" s="74">
        <f t="shared" si="498"/>
        <v>30740.159224576666</v>
      </c>
      <c r="R344" s="74">
        <f t="shared" si="499"/>
        <v>655159.42648649856</v>
      </c>
      <c r="S344" s="74">
        <f t="shared" si="500"/>
        <v>29598.15038457666</v>
      </c>
      <c r="T344" s="3">
        <v>23769.04952602</v>
      </c>
      <c r="U344" s="3">
        <v>9.1487819000000012</v>
      </c>
      <c r="V344" s="4">
        <f t="shared" si="518"/>
        <v>13.967347385718739</v>
      </c>
      <c r="W344" s="4">
        <f t="shared" si="519"/>
        <v>7.4262501975995434</v>
      </c>
      <c r="X344" s="4">
        <f t="shared" si="520"/>
        <v>9.7470202321186861</v>
      </c>
      <c r="Y344" s="4">
        <f t="shared" si="521"/>
        <v>77.759065732478319</v>
      </c>
      <c r="Z344" s="4">
        <f t="shared" si="522"/>
        <v>11.717028412123014</v>
      </c>
      <c r="AA344" s="4">
        <f t="shared" si="523"/>
        <v>2.9180120539671748</v>
      </c>
      <c r="AB344" s="4">
        <f t="shared" si="435"/>
        <v>14.710836123942499</v>
      </c>
      <c r="AC344" s="4">
        <f t="shared" si="436"/>
        <v>19.091471751570353</v>
      </c>
      <c r="AD344" s="4">
        <f t="shared" si="524"/>
        <v>10.733820660355377</v>
      </c>
      <c r="AE344" s="4">
        <f t="shared" si="525"/>
        <v>3.2349387359325306</v>
      </c>
      <c r="AF344" s="4">
        <f t="shared" si="526"/>
        <v>12.281054722267726</v>
      </c>
      <c r="AG344" s="4">
        <f t="shared" si="527"/>
        <v>34.340713213441006</v>
      </c>
      <c r="AH344" s="4">
        <f t="shared" si="528"/>
        <v>12.127377697656101</v>
      </c>
      <c r="AI344" s="4">
        <f t="shared" si="529"/>
        <v>34.035870973421027</v>
      </c>
      <c r="AJ344" s="4">
        <f t="shared" si="531"/>
        <v>12.060393446595612</v>
      </c>
      <c r="AK344" s="4">
        <f t="shared" si="532"/>
        <v>34.687997079307934</v>
      </c>
      <c r="AL344" s="4">
        <f t="shared" ref="AL344:AM344" si="544">+T344/T332*100-100</f>
        <v>8.814920316105983</v>
      </c>
      <c r="AM344" s="4">
        <f t="shared" si="544"/>
        <v>1.3559162213255149E-2</v>
      </c>
      <c r="AN344" s="4">
        <f t="shared" si="469"/>
        <v>1.0169716235762536</v>
      </c>
      <c r="AO344" s="4">
        <f t="shared" si="470"/>
        <v>-4.7808454196068624</v>
      </c>
      <c r="AP344" s="4">
        <f t="shared" si="471"/>
        <v>-2.7237899023943726</v>
      </c>
      <c r="AQ344" s="4">
        <f t="shared" si="472"/>
        <v>57.559888080551559</v>
      </c>
      <c r="AR344" s="4">
        <f t="shared" si="473"/>
        <v>-0.97763835124712273</v>
      </c>
      <c r="AS344" s="4">
        <f t="shared" si="474"/>
        <v>-8.776801937628818</v>
      </c>
      <c r="AT344" s="4">
        <f t="shared" si="475"/>
        <v>1.6759760006581246</v>
      </c>
      <c r="AU344" s="4">
        <f t="shared" si="476"/>
        <v>5.5588297744817936</v>
      </c>
      <c r="AV344" s="4">
        <f t="shared" si="477"/>
        <v>-1.8491219106936967</v>
      </c>
      <c r="AW344" s="4">
        <f t="shared" si="478"/>
        <v>-8.495888374461515</v>
      </c>
      <c r="AX344" s="4">
        <f t="shared" si="502"/>
        <v>-0.47770366755209182</v>
      </c>
      <c r="AY344" s="4">
        <f t="shared" si="503"/>
        <v>19.075264326751466</v>
      </c>
      <c r="AZ344" s="4">
        <f t="shared" si="504"/>
        <v>-0.61391801306851335</v>
      </c>
      <c r="BA344" s="4">
        <f t="shared" si="505"/>
        <v>18.805062022177822</v>
      </c>
      <c r="BB344" s="4">
        <f t="shared" si="534"/>
        <v>-0.67329068729338815</v>
      </c>
      <c r="BC344" s="4">
        <f t="shared" si="535"/>
        <v>19.38308551613892</v>
      </c>
      <c r="BD344" s="4">
        <f t="shared" si="540"/>
        <v>-3.5499731287839325</v>
      </c>
      <c r="BE344" s="4">
        <f t="shared" si="541"/>
        <v>-11.35121506628856</v>
      </c>
      <c r="BF344" s="4">
        <f t="shared" si="479"/>
        <v>3.3245887528300142</v>
      </c>
      <c r="BG344" s="4">
        <f t="shared" si="480"/>
        <v>7.2486550643639731</v>
      </c>
      <c r="BH344" s="4">
        <f t="shared" si="481"/>
        <v>2.6170207659371028</v>
      </c>
      <c r="BI344" s="4">
        <f t="shared" si="512"/>
        <v>6.5674827451293734</v>
      </c>
      <c r="BJ344" s="4">
        <f t="shared" si="482"/>
        <v>2.7947570249391767</v>
      </c>
      <c r="BK344" s="4">
        <f t="shared" si="483"/>
        <v>4.5533435675518712</v>
      </c>
      <c r="BL344" s="4">
        <f t="shared" si="484"/>
        <v>4.5706993704492591</v>
      </c>
      <c r="BM344" s="4">
        <f t="shared" si="506"/>
        <v>4.5177019803112932</v>
      </c>
      <c r="BN344" s="4">
        <f t="shared" si="485"/>
        <v>50.925488219644798</v>
      </c>
      <c r="BO344" s="4">
        <f t="shared" si="486"/>
        <v>37.182853183740072</v>
      </c>
      <c r="BP344" s="4">
        <f t="shared" si="487"/>
        <v>31.810576936670611</v>
      </c>
      <c r="BQ344" s="4">
        <f t="shared" si="488"/>
        <v>50.640566913405969</v>
      </c>
      <c r="BR344" s="4">
        <f t="shared" si="489"/>
        <v>14.665738520875655</v>
      </c>
      <c r="BS344" s="4">
        <f t="shared" si="490"/>
        <v>8.4290898957072926</v>
      </c>
      <c r="BT344" s="4">
        <f t="shared" si="491"/>
        <v>2.5981963228089286</v>
      </c>
      <c r="BU344" s="4">
        <f t="shared" si="492"/>
        <v>3.7474900071466739</v>
      </c>
      <c r="BV344" s="4" t="s">
        <v>59</v>
      </c>
      <c r="BW344" s="4" t="s">
        <v>59</v>
      </c>
      <c r="BX344">
        <f t="shared" si="493"/>
        <v>100</v>
      </c>
      <c r="BY344">
        <f t="shared" si="494"/>
        <v>100</v>
      </c>
      <c r="BZ344" t="s">
        <v>59</v>
      </c>
      <c r="CA344" t="s">
        <v>59</v>
      </c>
    </row>
    <row r="345" spans="1:79" x14ac:dyDescent="0.35">
      <c r="A345" s="5">
        <v>45047</v>
      </c>
      <c r="B345" s="18">
        <f>+'[1]Senda Inflación Total'!F829</f>
        <v>12.37</v>
      </c>
      <c r="C345" s="4">
        <f>+'[1]Senda Inflación Total'!D829</f>
        <v>133.38</v>
      </c>
      <c r="D345" s="10">
        <f>('[4]May-23'!$D$496/1000)</f>
        <v>341234.95592999994</v>
      </c>
      <c r="E345" s="10">
        <f>'[4]May-23'!$D$497/1000</f>
        <v>11533.303490000002</v>
      </c>
      <c r="F345" s="14">
        <f>('[4]May-23'!$D$508/1000)</f>
        <v>212874.96596999993</v>
      </c>
      <c r="G345" s="14">
        <f>'[4]May-23'!$D$509/1000</f>
        <v>15797.19882</v>
      </c>
      <c r="H345" s="3">
        <f>+('[4]May-23'!$D$522/1000)</f>
        <v>98749.283619999987</v>
      </c>
      <c r="I345" s="3">
        <f>+('[4]May-23'!$D$523/1000)</f>
        <v>2608.3101100000003</v>
      </c>
      <c r="J345" s="10">
        <f>'[4]May-23'!$D$534/1000</f>
        <v>17600.488789999999</v>
      </c>
      <c r="K345" s="10">
        <f>'[4]May-23'!$D$535/1000</f>
        <v>1175.2852600000001</v>
      </c>
      <c r="L345" s="71">
        <f>+H345+(Titularizaciones!C257/1000)</f>
        <v>101991.03702594044</v>
      </c>
      <c r="M345" s="71">
        <f>+I345+((Titularizaciones!C257/1000)*Titularizaciones!M257)</f>
        <v>2874.5902170439535</v>
      </c>
      <c r="N345" s="3">
        <f t="shared" si="495"/>
        <v>670459.69430999982</v>
      </c>
      <c r="O345" s="3">
        <f t="shared" si="496"/>
        <v>31114.097680000003</v>
      </c>
      <c r="P345" s="74">
        <f t="shared" si="497"/>
        <v>673701.4477159403</v>
      </c>
      <c r="Q345" s="74">
        <f t="shared" si="498"/>
        <v>31380.377787043955</v>
      </c>
      <c r="R345" s="74">
        <f t="shared" si="499"/>
        <v>656100.95892594033</v>
      </c>
      <c r="S345" s="74">
        <f t="shared" si="500"/>
        <v>30205.092527043958</v>
      </c>
      <c r="T345" s="3">
        <v>23756.26333609</v>
      </c>
      <c r="U345" s="3">
        <v>9.2917450299999995</v>
      </c>
      <c r="V345" s="4">
        <f t="shared" si="518"/>
        <v>12.573321036405204</v>
      </c>
      <c r="W345" s="4">
        <f t="shared" si="519"/>
        <v>10.628617333738106</v>
      </c>
      <c r="X345" s="4">
        <f t="shared" si="520"/>
        <v>7.5568939483013651</v>
      </c>
      <c r="Y345" s="4">
        <f t="shared" si="521"/>
        <v>75.498442548969308</v>
      </c>
      <c r="Z345" s="4">
        <f t="shared" si="522"/>
        <v>10.964022625580654</v>
      </c>
      <c r="AA345" s="4">
        <f t="shared" si="523"/>
        <v>5.9381947927828094</v>
      </c>
      <c r="AB345" s="4">
        <f t="shared" si="435"/>
        <v>14.702499501383841</v>
      </c>
      <c r="AC345" s="4">
        <f t="shared" si="436"/>
        <v>23.109275029580175</v>
      </c>
      <c r="AD345" s="4">
        <f t="shared" si="524"/>
        <v>10.06713446977254</v>
      </c>
      <c r="AE345" s="4">
        <f t="shared" si="525"/>
        <v>6.2058649424541699</v>
      </c>
      <c r="AF345" s="4">
        <f t="shared" si="526"/>
        <v>10.750677443058507</v>
      </c>
      <c r="AG345" s="4">
        <f t="shared" si="527"/>
        <v>36.206364789800915</v>
      </c>
      <c r="AH345" s="4">
        <f t="shared" si="528"/>
        <v>10.615507621234755</v>
      </c>
      <c r="AI345" s="4">
        <f t="shared" si="529"/>
        <v>35.917184553440364</v>
      </c>
      <c r="AJ345" s="4">
        <f t="shared" si="531"/>
        <v>10.509877920668018</v>
      </c>
      <c r="AK345" s="4">
        <f t="shared" si="532"/>
        <v>36.469626439039331</v>
      </c>
      <c r="AL345" s="4">
        <f t="shared" ref="AL345:AM345" si="545">+T345/T333*100-100</f>
        <v>6.7864607116092657</v>
      </c>
      <c r="AM345" s="4">
        <f t="shared" si="545"/>
        <v>9.8612658718352009E-2</v>
      </c>
      <c r="AN345" s="4">
        <f t="shared" si="469"/>
        <v>0.18093889508338634</v>
      </c>
      <c r="AO345" s="4">
        <f t="shared" si="470"/>
        <v>-1.5496864521330309</v>
      </c>
      <c r="AP345" s="4">
        <f t="shared" si="471"/>
        <v>-4.2832660422698439</v>
      </c>
      <c r="AQ345" s="4">
        <f t="shared" si="472"/>
        <v>56.179089213285863</v>
      </c>
      <c r="AR345" s="4">
        <f t="shared" si="473"/>
        <v>-1.2512035013076002</v>
      </c>
      <c r="AS345" s="4">
        <f t="shared" si="474"/>
        <v>-5.723774323411206</v>
      </c>
      <c r="AT345" s="4">
        <f t="shared" si="475"/>
        <v>2.0757315132009069</v>
      </c>
      <c r="AU345" s="4">
        <f t="shared" si="476"/>
        <v>9.5570659691912425</v>
      </c>
      <c r="AV345" s="4">
        <f t="shared" si="477"/>
        <v>-2.0493597314474101</v>
      </c>
      <c r="AW345" s="4">
        <f t="shared" si="478"/>
        <v>-5.4855700432017755</v>
      </c>
      <c r="AX345" s="4">
        <f t="shared" si="502"/>
        <v>-1.4410630568136469</v>
      </c>
      <c r="AY345" s="4">
        <f t="shared" si="503"/>
        <v>21.212391910475148</v>
      </c>
      <c r="AZ345" s="4">
        <f t="shared" si="504"/>
        <v>-1.5613530112710094</v>
      </c>
      <c r="BA345" s="4">
        <f t="shared" si="505"/>
        <v>20.955045433336636</v>
      </c>
      <c r="BB345" s="4">
        <f t="shared" si="534"/>
        <v>-1.6553547026181121</v>
      </c>
      <c r="BC345" s="4">
        <f t="shared" si="535"/>
        <v>21.446672990156927</v>
      </c>
      <c r="BD345" s="4">
        <f t="shared" si="540"/>
        <v>-4.968887860096757</v>
      </c>
      <c r="BE345" s="4">
        <f t="shared" si="541"/>
        <v>-10.920519125461993</v>
      </c>
      <c r="BF345" s="4">
        <f t="shared" si="479"/>
        <v>3.3798716367047441</v>
      </c>
      <c r="BG345" s="4">
        <f t="shared" si="480"/>
        <v>7.4208814305700326</v>
      </c>
      <c r="BH345" s="4">
        <f t="shared" si="481"/>
        <v>2.6413458552642415</v>
      </c>
      <c r="BI345" s="4">
        <f t="shared" si="512"/>
        <v>6.6775717085070809</v>
      </c>
      <c r="BJ345" s="4">
        <f t="shared" si="482"/>
        <v>2.8184733687067318</v>
      </c>
      <c r="BK345" s="4">
        <f t="shared" si="483"/>
        <v>4.6407111335784199</v>
      </c>
      <c r="BL345" s="4">
        <f t="shared" si="484"/>
        <v>4.6579056484787582</v>
      </c>
      <c r="BM345" s="4">
        <f t="shared" si="506"/>
        <v>4.6037263192681088</v>
      </c>
      <c r="BN345" s="4">
        <f t="shared" si="485"/>
        <v>50.895670362583111</v>
      </c>
      <c r="BO345" s="4">
        <f t="shared" si="486"/>
        <v>37.067774256598661</v>
      </c>
      <c r="BP345" s="4">
        <f t="shared" si="487"/>
        <v>31.750598548519626</v>
      </c>
      <c r="BQ345" s="4">
        <f t="shared" si="488"/>
        <v>50.771836556116376</v>
      </c>
      <c r="BR345" s="4">
        <f t="shared" si="489"/>
        <v>14.728593598997373</v>
      </c>
      <c r="BS345" s="4">
        <f t="shared" si="490"/>
        <v>8.3830491786255799</v>
      </c>
      <c r="BT345" s="4">
        <f t="shared" si="491"/>
        <v>2.6251374898998892</v>
      </c>
      <c r="BU345" s="4">
        <f t="shared" si="492"/>
        <v>3.77734000865938</v>
      </c>
      <c r="BV345" s="4" t="s">
        <v>59</v>
      </c>
      <c r="BW345" s="4" t="s">
        <v>59</v>
      </c>
      <c r="BX345">
        <f t="shared" si="493"/>
        <v>100</v>
      </c>
      <c r="BY345">
        <f t="shared" si="494"/>
        <v>100</v>
      </c>
      <c r="BZ345" t="s">
        <v>59</v>
      </c>
      <c r="CA345" t="s">
        <v>59</v>
      </c>
    </row>
    <row r="346" spans="1:79" x14ac:dyDescent="0.35">
      <c r="A346" s="5">
        <v>45078</v>
      </c>
      <c r="B346" s="18">
        <f>+'[1]Senda Inflación Total'!F830</f>
        <v>12.13</v>
      </c>
      <c r="C346" s="4">
        <f>+'[1]Senda Inflación Total'!D830</f>
        <v>133.78</v>
      </c>
      <c r="D346" s="10">
        <f>('[4]Jun-23'!$D$496/1000)</f>
        <v>343485.57844999997</v>
      </c>
      <c r="E346" s="10">
        <f>'[4]Jun-23'!$D$497/1000</f>
        <v>11901.489189999998</v>
      </c>
      <c r="F346" s="14">
        <f>('[4]Jun-23'!$D$508/1000)</f>
        <v>211899.66799000002</v>
      </c>
      <c r="G346" s="14">
        <f>'[4]Jun-23'!$D$509/1000</f>
        <v>15974.106359999998</v>
      </c>
      <c r="H346" s="3">
        <f>+('[4]Jun-23'!$D$522/1000)</f>
        <v>99388.998280000014</v>
      </c>
      <c r="I346" s="3">
        <f>+('[4]Jun-23'!$D$523/1000)</f>
        <v>2646.1951999999997</v>
      </c>
      <c r="J346" s="10">
        <f>'[4]Jun-23'!$D$534/1000</f>
        <v>17732.294519999999</v>
      </c>
      <c r="K346" s="10">
        <f>'[4]Jun-23'!$D$535/1000</f>
        <v>1189.35743</v>
      </c>
      <c r="L346" s="71">
        <f>+H346+(Titularizaciones!C258/1000)</f>
        <v>102585.20292669069</v>
      </c>
      <c r="M346" s="71">
        <f>+I346+((Titularizaciones!C258/1000)*Titularizaciones!M258)</f>
        <v>2918.0694597896099</v>
      </c>
      <c r="N346" s="3">
        <f t="shared" si="495"/>
        <v>672506.53924000007</v>
      </c>
      <c r="O346" s="3">
        <f t="shared" si="496"/>
        <v>31711.148179999997</v>
      </c>
      <c r="P346" s="74">
        <f t="shared" si="497"/>
        <v>675702.74388669059</v>
      </c>
      <c r="Q346" s="74">
        <f t="shared" si="498"/>
        <v>31983.022439789609</v>
      </c>
      <c r="R346" s="74">
        <f t="shared" si="499"/>
        <v>657970.44936669071</v>
      </c>
      <c r="S346" s="74">
        <f t="shared" si="500"/>
        <v>30793.665009789609</v>
      </c>
      <c r="T346" s="3">
        <v>23540.91142412</v>
      </c>
      <c r="U346" s="3">
        <v>9.3557144799999996</v>
      </c>
      <c r="V346" s="4">
        <f t="shared" si="518"/>
        <v>10.902334244007022</v>
      </c>
      <c r="W346" s="4">
        <f t="shared" si="519"/>
        <v>17.874743843062916</v>
      </c>
      <c r="X346" s="4">
        <f t="shared" si="520"/>
        <v>5.2679185977315939</v>
      </c>
      <c r="Y346" s="4">
        <f t="shared" si="521"/>
        <v>69.784463534271765</v>
      </c>
      <c r="Z346" s="4">
        <f t="shared" si="522"/>
        <v>10.337556425251208</v>
      </c>
      <c r="AA346" s="4">
        <f t="shared" si="523"/>
        <v>8.7911208786947554</v>
      </c>
      <c r="AB346" s="4">
        <f t="shared" si="435"/>
        <v>14.821083235694047</v>
      </c>
      <c r="AC346" s="4">
        <f t="shared" si="436"/>
        <v>27.513131862163959</v>
      </c>
      <c r="AD346" s="4">
        <f t="shared" si="524"/>
        <v>9.4968191755146307</v>
      </c>
      <c r="AE346" s="4">
        <f t="shared" si="525"/>
        <v>9.0777053537538563</v>
      </c>
      <c r="AF346" s="4">
        <f t="shared" si="526"/>
        <v>9.0783706792609848</v>
      </c>
      <c r="AG346" s="4">
        <f t="shared" si="527"/>
        <v>38.656558167649479</v>
      </c>
      <c r="AH346" s="4">
        <f t="shared" si="528"/>
        <v>8.9586884867513419</v>
      </c>
      <c r="AI346" s="4">
        <f t="shared" si="529"/>
        <v>38.375922521933546</v>
      </c>
      <c r="AJ346" s="4">
        <f t="shared" si="531"/>
        <v>8.8089695744523198</v>
      </c>
      <c r="AK346" s="4">
        <f t="shared" si="532"/>
        <v>38.832725953376666</v>
      </c>
      <c r="AL346" s="4">
        <f t="shared" ref="AL346:AM346" si="546">+T346/T334*100-100</f>
        <v>4.6724308975782094</v>
      </c>
      <c r="AM346" s="4">
        <f t="shared" si="546"/>
        <v>-0.64866581831105918</v>
      </c>
      <c r="AN346" s="4">
        <f t="shared" si="469"/>
        <v>-1.0948593204253854</v>
      </c>
      <c r="AO346" s="4">
        <f t="shared" si="470"/>
        <v>5.1232888995477595</v>
      </c>
      <c r="AP346" s="4">
        <f t="shared" si="471"/>
        <v>-6.1197551077039236</v>
      </c>
      <c r="AQ346" s="4">
        <f t="shared" si="472"/>
        <v>51.41751853587067</v>
      </c>
      <c r="AR346" s="4">
        <f t="shared" si="473"/>
        <v>-1.5985405999721678</v>
      </c>
      <c r="AS346" s="4">
        <f t="shared" si="474"/>
        <v>-2.9776858301125912</v>
      </c>
      <c r="AT346" s="4">
        <f t="shared" si="475"/>
        <v>2.3999672127834231</v>
      </c>
      <c r="AU346" s="4">
        <f t="shared" si="476"/>
        <v>13.719015305595249</v>
      </c>
      <c r="AV346" s="4">
        <f t="shared" si="477"/>
        <v>-2.3483285690585518</v>
      </c>
      <c r="AW346" s="4">
        <f t="shared" si="478"/>
        <v>-2.7221034925944423</v>
      </c>
      <c r="AX346" s="4">
        <f t="shared" si="502"/>
        <v>-2.7215101406751216</v>
      </c>
      <c r="AY346" s="4">
        <f t="shared" si="503"/>
        <v>23.656967954739571</v>
      </c>
      <c r="AZ346" s="4">
        <f t="shared" si="504"/>
        <v>-2.8282453520455277</v>
      </c>
      <c r="BA346" s="4">
        <f t="shared" si="505"/>
        <v>23.406690914058288</v>
      </c>
      <c r="BB346" s="4">
        <f t="shared" si="534"/>
        <v>-2.9617679707015725</v>
      </c>
      <c r="BC346" s="4">
        <f t="shared" si="535"/>
        <v>23.814078260391241</v>
      </c>
      <c r="BD346" s="4">
        <f t="shared" si="540"/>
        <v>-6.6508241348629156</v>
      </c>
      <c r="BE346" s="4">
        <f t="shared" si="541"/>
        <v>-11.396295209409658</v>
      </c>
      <c r="BF346" s="4">
        <f t="shared" si="479"/>
        <v>3.4649167058792418</v>
      </c>
      <c r="BG346" s="4">
        <f t="shared" si="480"/>
        <v>7.5385235434884441</v>
      </c>
      <c r="BH346" s="4">
        <f t="shared" si="481"/>
        <v>2.6624628940771724</v>
      </c>
      <c r="BI346" s="4">
        <f t="shared" si="512"/>
        <v>6.7072957121174639</v>
      </c>
      <c r="BJ346" s="4">
        <f t="shared" si="482"/>
        <v>2.8445325217857365</v>
      </c>
      <c r="BK346" s="4">
        <f t="shared" si="483"/>
        <v>4.7153665176009705</v>
      </c>
      <c r="BL346" s="4">
        <f t="shared" si="484"/>
        <v>4.7332977006754433</v>
      </c>
      <c r="BM346" s="4">
        <f t="shared" si="506"/>
        <v>4.6800984815395745</v>
      </c>
      <c r="BN346" s="4">
        <f t="shared" si="485"/>
        <v>51.075425800048457</v>
      </c>
      <c r="BO346" s="4">
        <f t="shared" si="486"/>
        <v>37.530931149021548</v>
      </c>
      <c r="BP346" s="4">
        <f t="shared" si="487"/>
        <v>31.508937924896301</v>
      </c>
      <c r="BQ346" s="4">
        <f t="shared" si="488"/>
        <v>50.373787380157864</v>
      </c>
      <c r="BR346" s="4">
        <f t="shared" si="489"/>
        <v>14.77888949486195</v>
      </c>
      <c r="BS346" s="4">
        <f t="shared" si="490"/>
        <v>8.3446842888802646</v>
      </c>
      <c r="BT346" s="4">
        <f t="shared" si="491"/>
        <v>2.636746780193286</v>
      </c>
      <c r="BU346" s="4">
        <f t="shared" si="492"/>
        <v>3.7505971819403232</v>
      </c>
      <c r="BV346" s="4" t="s">
        <v>59</v>
      </c>
      <c r="BW346" s="4" t="s">
        <v>59</v>
      </c>
      <c r="BX346">
        <f t="shared" si="493"/>
        <v>100</v>
      </c>
      <c r="BY346">
        <f t="shared" si="494"/>
        <v>100</v>
      </c>
      <c r="BZ346" t="s">
        <v>59</v>
      </c>
      <c r="CA346" t="s">
        <v>59</v>
      </c>
    </row>
    <row r="347" spans="1:79" x14ac:dyDescent="0.35">
      <c r="A347" s="5">
        <v>45108</v>
      </c>
      <c r="B347" s="18">
        <f>+'[1]Senda Inflación Total'!F831</f>
        <v>11.79</v>
      </c>
      <c r="C347" s="4">
        <f>+'[1]Senda Inflación Total'!D831</f>
        <v>134.44999999999999</v>
      </c>
      <c r="D347" s="10">
        <f>('[4]Jul-23'!$D$496/1000)</f>
        <v>341425.58469000005</v>
      </c>
      <c r="E347" s="10">
        <f>'[4]Jul-23'!$D$497/1000</f>
        <v>12963.533200000002</v>
      </c>
      <c r="F347" s="14">
        <f>('[4]Jul-23'!$D$508/1000)</f>
        <v>211233.43707999997</v>
      </c>
      <c r="G347" s="14">
        <f>'[4]Jul-23'!$D$509/1000</f>
        <v>15876.694450000001</v>
      </c>
      <c r="H347" s="3">
        <f>+('[4]Jul-23'!$D$522/1000)</f>
        <v>99867.129560000001</v>
      </c>
      <c r="I347" s="3">
        <f>+('[4]Jul-23'!$D$523/1000)</f>
        <v>2719.66768</v>
      </c>
      <c r="J347" s="10">
        <f>'[4]Jul-23'!$D$534/1000</f>
        <v>17859.671520000004</v>
      </c>
      <c r="K347" s="10">
        <f>'[4]Jul-23'!$D$535/1000</f>
        <v>1326.6818700000001</v>
      </c>
      <c r="L347" s="71">
        <f>+H347+(Titularizaciones!C259/1000)</f>
        <v>103016.12302720247</v>
      </c>
      <c r="M347" s="71">
        <f>+I347+((Titularizaciones!C259/1000)*Titularizaciones!M259)</f>
        <v>2987.2040572538931</v>
      </c>
      <c r="N347" s="3">
        <f t="shared" si="495"/>
        <v>670385.82285</v>
      </c>
      <c r="O347" s="3">
        <f t="shared" si="496"/>
        <v>32886.5772</v>
      </c>
      <c r="P347" s="74">
        <f t="shared" si="497"/>
        <v>673534.81631720252</v>
      </c>
      <c r="Q347" s="74">
        <f t="shared" si="498"/>
        <v>33154.113577253898</v>
      </c>
      <c r="R347" s="74">
        <f t="shared" si="499"/>
        <v>655675.14479720243</v>
      </c>
      <c r="S347" s="74">
        <f t="shared" si="500"/>
        <v>31827.431707253894</v>
      </c>
      <c r="T347" s="3">
        <v>23469.82418802</v>
      </c>
      <c r="U347" s="3">
        <v>9.4724015900000005</v>
      </c>
      <c r="V347" s="4">
        <f t="shared" si="518"/>
        <v>8.7591274289335388</v>
      </c>
      <c r="W347" s="4">
        <f t="shared" si="519"/>
        <v>32.67524791276557</v>
      </c>
      <c r="X347" s="4">
        <f t="shared" si="520"/>
        <v>3.9161555578032079</v>
      </c>
      <c r="Y347" s="4">
        <f t="shared" si="521"/>
        <v>63.946519684211836</v>
      </c>
      <c r="Z347" s="4">
        <f t="shared" si="522"/>
        <v>9.5664920610525712</v>
      </c>
      <c r="AA347" s="4">
        <f t="shared" si="523"/>
        <v>11.50184994537608</v>
      </c>
      <c r="AB347" s="4">
        <f t="shared" si="435"/>
        <v>14.605587498618263</v>
      </c>
      <c r="AC347" s="4">
        <f t="shared" si="436"/>
        <v>40.624345435180999</v>
      </c>
      <c r="AD347" s="4">
        <f t="shared" si="524"/>
        <v>8.7735940722725871</v>
      </c>
      <c r="AE347" s="4">
        <f t="shared" si="525"/>
        <v>11.280358229530577</v>
      </c>
      <c r="AF347" s="4">
        <f t="shared" si="526"/>
        <v>7.4452876405702142</v>
      </c>
      <c r="AG347" s="4">
        <f t="shared" si="527"/>
        <v>44.002586504837865</v>
      </c>
      <c r="AH347" s="4">
        <f t="shared" si="528"/>
        <v>7.3376484642799085</v>
      </c>
      <c r="AI347" s="4">
        <f t="shared" si="529"/>
        <v>43.631484007164431</v>
      </c>
      <c r="AJ347" s="4">
        <f t="shared" si="531"/>
        <v>7.1525542864618217</v>
      </c>
      <c r="AK347" s="4">
        <f t="shared" si="532"/>
        <v>43.759627059366522</v>
      </c>
      <c r="AL347" s="4">
        <f t="shared" ref="AL347:AM347" si="547">+T347/T335*100-100</f>
        <v>3.3206432074761381</v>
      </c>
      <c r="AM347" s="4">
        <f t="shared" si="547"/>
        <v>11.812343153525021</v>
      </c>
      <c r="AN347" s="4">
        <f t="shared" si="469"/>
        <v>-2.7112197612187572</v>
      </c>
      <c r="AO347" s="4">
        <f t="shared" si="470"/>
        <v>18.682572602885401</v>
      </c>
      <c r="AP347" s="4">
        <f t="shared" si="471"/>
        <v>-7.0434246732237114</v>
      </c>
      <c r="AQ347" s="4">
        <f t="shared" si="472"/>
        <v>46.655800773067199</v>
      </c>
      <c r="AR347" s="4">
        <f t="shared" si="473"/>
        <v>-1.9890043286048922</v>
      </c>
      <c r="AS347" s="4">
        <f t="shared" si="474"/>
        <v>-0.25776013473826254</v>
      </c>
      <c r="AT347" s="4">
        <f t="shared" si="475"/>
        <v>2.5186398592166341</v>
      </c>
      <c r="AU347" s="4">
        <f t="shared" si="476"/>
        <v>25.793313744682877</v>
      </c>
      <c r="AV347" s="4">
        <f t="shared" si="477"/>
        <v>-2.6982788511739955</v>
      </c>
      <c r="AW347" s="4">
        <f t="shared" si="478"/>
        <v>-0.45589209273585141</v>
      </c>
      <c r="AX347" s="4">
        <f t="shared" si="502"/>
        <v>-3.886494641228893</v>
      </c>
      <c r="AY347" s="4">
        <f t="shared" si="503"/>
        <v>28.815266575577311</v>
      </c>
      <c r="AZ347" s="4">
        <f t="shared" si="504"/>
        <v>-3.9827815866536156</v>
      </c>
      <c r="BA347" s="4">
        <f t="shared" si="505"/>
        <v>28.483302627394636</v>
      </c>
      <c r="BB347" s="4">
        <f t="shared" si="534"/>
        <v>-4.14835469499792</v>
      </c>
      <c r="BC347" s="4">
        <f t="shared" si="535"/>
        <v>28.597930995050149</v>
      </c>
      <c r="BD347" s="4">
        <f t="shared" si="540"/>
        <v>-7.5761309531477252</v>
      </c>
      <c r="BE347" s="4">
        <f t="shared" si="541"/>
        <v>1.9986719317486745E-2</v>
      </c>
      <c r="BF347" s="4">
        <f t="shared" si="479"/>
        <v>3.7968839423004401</v>
      </c>
      <c r="BG347" s="4">
        <f t="shared" si="480"/>
        <v>7.5161843075000752</v>
      </c>
      <c r="BH347" s="4">
        <f t="shared" si="481"/>
        <v>2.7232861222530969</v>
      </c>
      <c r="BI347" s="4">
        <f t="shared" si="512"/>
        <v>7.4283665772594221</v>
      </c>
      <c r="BJ347" s="4">
        <f t="shared" si="482"/>
        <v>2.8997442045698913</v>
      </c>
      <c r="BK347" s="4">
        <f t="shared" si="483"/>
        <v>4.9056194327305205</v>
      </c>
      <c r="BL347" s="4">
        <f t="shared" si="484"/>
        <v>4.9224053121019216</v>
      </c>
      <c r="BM347" s="4">
        <f t="shared" si="506"/>
        <v>4.854146441237754</v>
      </c>
      <c r="BN347" s="4">
        <f t="shared" si="485"/>
        <v>50.92971436038178</v>
      </c>
      <c r="BO347" s="4">
        <f t="shared" si="486"/>
        <v>39.41891891382361</v>
      </c>
      <c r="BP347" s="4">
        <f t="shared" si="487"/>
        <v>31.509233918758429</v>
      </c>
      <c r="BQ347" s="4">
        <f t="shared" si="488"/>
        <v>48.277126419833074</v>
      </c>
      <c r="BR347" s="4">
        <f t="shared" si="489"/>
        <v>14.89696323460967</v>
      </c>
      <c r="BS347" s="4">
        <f t="shared" si="490"/>
        <v>8.2698411070885172</v>
      </c>
      <c r="BT347" s="4">
        <f t="shared" si="491"/>
        <v>2.6640884862501242</v>
      </c>
      <c r="BU347" s="4">
        <f t="shared" si="492"/>
        <v>4.0341135592548083</v>
      </c>
      <c r="BV347" s="4" t="s">
        <v>59</v>
      </c>
      <c r="BW347" s="4" t="s">
        <v>59</v>
      </c>
      <c r="BX347">
        <f t="shared" si="493"/>
        <v>100</v>
      </c>
      <c r="BY347">
        <f t="shared" si="494"/>
        <v>100</v>
      </c>
      <c r="BZ347" t="s">
        <v>59</v>
      </c>
      <c r="CA347" t="s">
        <v>59</v>
      </c>
    </row>
    <row r="348" spans="1:79" x14ac:dyDescent="0.35">
      <c r="A348" s="5">
        <v>45139</v>
      </c>
      <c r="B348" s="18">
        <f>+'[1]Senda Inflación Total'!F832</f>
        <v>11.43</v>
      </c>
      <c r="C348" s="4">
        <f>+'[1]Senda Inflación Total'!D832</f>
        <v>135.38999999999999</v>
      </c>
      <c r="D348" s="10">
        <f>('[4]Aug-23'!$D$496/1000)</f>
        <v>342653.76336999994</v>
      </c>
      <c r="E348" s="10">
        <f>'[4]Aug-23'!$D$497/1000</f>
        <v>12442.21686</v>
      </c>
      <c r="F348" s="14">
        <f>('[4]Aug-23'!$D$508/1000)</f>
        <v>211380.83394999994</v>
      </c>
      <c r="G348" s="14">
        <f>'[4]Aug-23'!$D$509/1000</f>
        <v>16159.046820000001</v>
      </c>
      <c r="H348" s="3">
        <f>+('[4]Aug-23'!$D$522/1000)</f>
        <v>100671.83254999999</v>
      </c>
      <c r="I348" s="3">
        <f>+('[4]Aug-23'!$D$523/1000)</f>
        <v>2778.0392000000006</v>
      </c>
      <c r="J348" s="10">
        <f>'[4]Aug-23'!$D$534/1000</f>
        <v>18084.062569999998</v>
      </c>
      <c r="K348" s="10">
        <f>'[4]Aug-23'!$D$535/1000</f>
        <v>1357.2898500000001</v>
      </c>
      <c r="L348" s="71">
        <f>+H348+(Titularizaciones!C260/1000)</f>
        <v>103765.82080999379</v>
      </c>
      <c r="M348" s="71">
        <f>+I348+((Titularizaciones!C260/1000)*Titularizaciones!M260)</f>
        <v>3045.9314473820741</v>
      </c>
      <c r="N348" s="3">
        <f t="shared" si="495"/>
        <v>672790.49243999983</v>
      </c>
      <c r="O348" s="3">
        <f t="shared" si="496"/>
        <v>32736.592730000004</v>
      </c>
      <c r="P348" s="74">
        <f t="shared" si="497"/>
        <v>675884.48069999367</v>
      </c>
      <c r="Q348" s="74">
        <f t="shared" si="498"/>
        <v>33004.484977382075</v>
      </c>
      <c r="R348" s="74">
        <f t="shared" si="499"/>
        <v>657800.41812999372</v>
      </c>
      <c r="S348" s="74">
        <f t="shared" si="500"/>
        <v>31647.195127382078</v>
      </c>
      <c r="T348" s="3">
        <v>23452.275774680002</v>
      </c>
      <c r="U348" s="3">
        <v>9.5631440999999988</v>
      </c>
      <c r="V348" s="4">
        <f t="shared" si="518"/>
        <v>8.0322989338408348</v>
      </c>
      <c r="W348" s="4">
        <f t="shared" si="519"/>
        <v>28.241502686999183</v>
      </c>
      <c r="X348" s="4">
        <f t="shared" si="520"/>
        <v>2.3750883793063764</v>
      </c>
      <c r="Y348" s="4">
        <f t="shared" si="521"/>
        <v>63.114017389339324</v>
      </c>
      <c r="Z348" s="4">
        <f t="shared" si="522"/>
        <v>9.1416222437018462</v>
      </c>
      <c r="AA348" s="4">
        <f t="shared" si="523"/>
        <v>15.413773936854952</v>
      </c>
      <c r="AB348" s="4">
        <f t="shared" si="435"/>
        <v>14.21268337325543</v>
      </c>
      <c r="AC348" s="4">
        <f t="shared" si="436"/>
        <v>47.434890709879198</v>
      </c>
      <c r="AD348" s="4">
        <f t="shared" si="524"/>
        <v>8.3796052708088808</v>
      </c>
      <c r="AE348" s="4">
        <f t="shared" si="525"/>
        <v>14.920626716492237</v>
      </c>
      <c r="AF348" s="4">
        <f t="shared" si="526"/>
        <v>6.5001486629087282</v>
      </c>
      <c r="AG348" s="4">
        <f t="shared" si="527"/>
        <v>42.727678225619911</v>
      </c>
      <c r="AH348" s="4">
        <f t="shared" si="528"/>
        <v>6.3998640498498389</v>
      </c>
      <c r="AI348" s="4">
        <f t="shared" si="529"/>
        <v>42.384433491656495</v>
      </c>
      <c r="AJ348" s="4">
        <f t="shared" si="531"/>
        <v>6.2001445776550952</v>
      </c>
      <c r="AK348" s="4">
        <f t="shared" si="532"/>
        <v>42.175555475188958</v>
      </c>
      <c r="AL348" s="4">
        <f t="shared" ref="AL348:AM348" si="548">+T348/T336*100-100</f>
        <v>2.4328295576183905</v>
      </c>
      <c r="AM348" s="4">
        <f t="shared" si="548"/>
        <v>11.39660489045508</v>
      </c>
      <c r="AN348" s="4">
        <f t="shared" si="469"/>
        <v>-3.0491798134785739</v>
      </c>
      <c r="AO348" s="4">
        <f t="shared" si="470"/>
        <v>15.087052577402133</v>
      </c>
      <c r="AP348" s="4">
        <f t="shared" si="471"/>
        <v>-8.126098555769218</v>
      </c>
      <c r="AQ348" s="4">
        <f t="shared" si="472"/>
        <v>46.382497881485506</v>
      </c>
      <c r="AR348" s="4">
        <f t="shared" si="473"/>
        <v>-2.0536460166006947</v>
      </c>
      <c r="AS348" s="4">
        <f t="shared" si="474"/>
        <v>3.5751359031274745</v>
      </c>
      <c r="AT348" s="4">
        <f t="shared" si="475"/>
        <v>2.4972479343582847</v>
      </c>
      <c r="AU348" s="4">
        <f t="shared" si="476"/>
        <v>32.31166715415884</v>
      </c>
      <c r="AV348" s="4">
        <f t="shared" si="477"/>
        <v>-2.7374986351890271</v>
      </c>
      <c r="AW348" s="4">
        <f t="shared" si="478"/>
        <v>3.1325735587294474</v>
      </c>
      <c r="AX348" s="4">
        <f t="shared" si="502"/>
        <v>-4.4241688388147509</v>
      </c>
      <c r="AY348" s="4">
        <f t="shared" si="503"/>
        <v>28.087299852481294</v>
      </c>
      <c r="AZ348" s="4">
        <f t="shared" si="504"/>
        <v>-4.5141666967155771</v>
      </c>
      <c r="BA348" s="4">
        <f t="shared" si="505"/>
        <v>27.779263655798701</v>
      </c>
      <c r="BB348" s="4">
        <f t="shared" si="534"/>
        <v>-4.6933998226194973</v>
      </c>
      <c r="BC348" s="4">
        <f t="shared" si="535"/>
        <v>27.591811428869192</v>
      </c>
      <c r="BD348" s="4">
        <f t="shared" si="540"/>
        <v>-8.0742802139294696</v>
      </c>
      <c r="BE348" s="4">
        <f t="shared" si="541"/>
        <v>-2.9969585878959037E-2</v>
      </c>
      <c r="BF348" s="4">
        <f t="shared" si="479"/>
        <v>3.6311338704209142</v>
      </c>
      <c r="BG348" s="4">
        <f t="shared" si="480"/>
        <v>7.6445184353006495</v>
      </c>
      <c r="BH348" s="4">
        <f t="shared" si="481"/>
        <v>2.7594999809109968</v>
      </c>
      <c r="BI348" s="4">
        <f t="shared" si="512"/>
        <v>7.5054476545089734</v>
      </c>
      <c r="BJ348" s="4">
        <f t="shared" si="482"/>
        <v>2.9353899228142737</v>
      </c>
      <c r="BK348" s="4">
        <f t="shared" si="483"/>
        <v>4.8657930065680119</v>
      </c>
      <c r="BL348" s="4">
        <f t="shared" si="484"/>
        <v>4.8831547283346852</v>
      </c>
      <c r="BM348" s="4">
        <f t="shared" si="506"/>
        <v>4.8110633947830657</v>
      </c>
      <c r="BN348" s="4">
        <f t="shared" si="485"/>
        <v>50.930232698042801</v>
      </c>
      <c r="BO348" s="4">
        <f t="shared" si="486"/>
        <v>38.00706128038145</v>
      </c>
      <c r="BP348" s="4">
        <f t="shared" si="487"/>
        <v>31.418522753403966</v>
      </c>
      <c r="BQ348" s="4">
        <f t="shared" si="488"/>
        <v>49.360808417889366</v>
      </c>
      <c r="BR348" s="4">
        <f t="shared" si="489"/>
        <v>14.963325683288845</v>
      </c>
      <c r="BS348" s="4">
        <f t="shared" si="490"/>
        <v>8.4860364757942239</v>
      </c>
      <c r="BT348" s="4">
        <f t="shared" si="491"/>
        <v>2.6879188652643977</v>
      </c>
      <c r="BU348" s="4">
        <f t="shared" si="492"/>
        <v>4.1460938259349511</v>
      </c>
      <c r="BV348" s="4" t="s">
        <v>59</v>
      </c>
      <c r="BW348" s="4" t="s">
        <v>59</v>
      </c>
      <c r="BX348">
        <f t="shared" si="493"/>
        <v>100</v>
      </c>
      <c r="BY348">
        <f t="shared" si="494"/>
        <v>100</v>
      </c>
      <c r="BZ348" t="s">
        <v>59</v>
      </c>
      <c r="CA348" t="s">
        <v>59</v>
      </c>
    </row>
    <row r="349" spans="1:79" x14ac:dyDescent="0.35">
      <c r="A349" s="5">
        <v>45170</v>
      </c>
      <c r="B349" s="18">
        <f>+'[1]Senda Inflación Total'!F833</f>
        <v>10.99</v>
      </c>
      <c r="C349" s="4">
        <f>+'[1]Senda Inflación Total'!D833</f>
        <v>136.11000000000001</v>
      </c>
      <c r="D349" s="10">
        <f>('[4]Sep-23'!$D$496/1000)</f>
        <v>344232.67152000003</v>
      </c>
      <c r="E349" s="10">
        <f>'[4]Sep-23'!$D$497/1000</f>
        <v>12270.167590000001</v>
      </c>
      <c r="F349" s="14">
        <f>('[4]Sep-23'!$D$508/1000)</f>
        <v>211082.01074999999</v>
      </c>
      <c r="G349" s="14">
        <f>'[4]Sep-23'!$D$509/1000</f>
        <v>16431.636829999999</v>
      </c>
      <c r="H349" s="3">
        <f>+('[4]Sep-23'!$D$522/1000)</f>
        <v>101593.71014000004</v>
      </c>
      <c r="I349" s="3">
        <f>+('[4]Sep-23'!$D$523/1000)</f>
        <v>2842.49467</v>
      </c>
      <c r="J349" s="10">
        <f>'[4]Sep-23'!$D$534/1000</f>
        <v>18279.002829999998</v>
      </c>
      <c r="K349" s="10">
        <f>'[4]Sep-23'!$D$535/1000</f>
        <v>1367.8767700000001</v>
      </c>
      <c r="L349" s="71">
        <f>+H349+(Titularizaciones!C261/1000)</f>
        <v>104652.70536012395</v>
      </c>
      <c r="M349" s="71">
        <f>+I349+((Titularizaciones!C261/1000)*Titularizaciones!M261)</f>
        <v>3111.7769144223112</v>
      </c>
      <c r="N349" s="3">
        <f t="shared" si="495"/>
        <v>675187.3952400001</v>
      </c>
      <c r="O349" s="3">
        <f t="shared" si="496"/>
        <v>32912.175860000003</v>
      </c>
      <c r="P349" s="74">
        <f t="shared" si="497"/>
        <v>678246.39046012401</v>
      </c>
      <c r="Q349" s="74">
        <f t="shared" si="498"/>
        <v>33181.458104422316</v>
      </c>
      <c r="R349" s="74">
        <f t="shared" si="499"/>
        <v>659967.38763012388</v>
      </c>
      <c r="S349" s="74">
        <f t="shared" si="500"/>
        <v>31813.581334422313</v>
      </c>
      <c r="T349" s="3">
        <v>23480.07762665</v>
      </c>
      <c r="U349" s="3">
        <v>9.731356400000001</v>
      </c>
      <c r="V349" s="4">
        <f t="shared" si="518"/>
        <v>7.1494508116694391</v>
      </c>
      <c r="W349" s="4">
        <f t="shared" si="519"/>
        <v>27.865812146495571</v>
      </c>
      <c r="X349" s="4">
        <f t="shared" si="520"/>
        <v>0.78708455976264702</v>
      </c>
      <c r="Y349" s="4">
        <f t="shared" si="521"/>
        <v>59.014209317484074</v>
      </c>
      <c r="Z349" s="4">
        <f t="shared" si="522"/>
        <v>8.8238440069379465</v>
      </c>
      <c r="AA349" s="4">
        <f t="shared" si="523"/>
        <v>17.110971280829858</v>
      </c>
      <c r="AB349" s="4">
        <f t="shared" si="435"/>
        <v>13.10413557779431</v>
      </c>
      <c r="AC349" s="4">
        <f t="shared" si="436"/>
        <v>49.731312617723574</v>
      </c>
      <c r="AD349" s="4">
        <f t="shared" si="524"/>
        <v>8.1100566767604363</v>
      </c>
      <c r="AE349" s="4">
        <f t="shared" si="525"/>
        <v>16.541865507761273</v>
      </c>
      <c r="AF349" s="4">
        <f t="shared" si="526"/>
        <v>5.462605808110041</v>
      </c>
      <c r="AG349" s="4">
        <f t="shared" si="527"/>
        <v>41.434241361608059</v>
      </c>
      <c r="AH349" s="4">
        <f t="shared" si="528"/>
        <v>5.3732519658998399</v>
      </c>
      <c r="AI349" s="4">
        <f t="shared" si="529"/>
        <v>41.118333620139651</v>
      </c>
      <c r="AJ349" s="4">
        <f t="shared" si="531"/>
        <v>5.1741435308325805</v>
      </c>
      <c r="AK349" s="4">
        <f t="shared" si="532"/>
        <v>40.770168068918565</v>
      </c>
      <c r="AL349" s="4">
        <f t="shared" ref="AL349:AM349" si="549">+T349/T337*100-100</f>
        <v>1.7116351173284556</v>
      </c>
      <c r="AM349" s="4">
        <f t="shared" si="549"/>
        <v>11.573894532809163</v>
      </c>
      <c r="AN349" s="4">
        <f t="shared" si="469"/>
        <v>-3.4602659593932543</v>
      </c>
      <c r="AO349" s="4">
        <f t="shared" si="470"/>
        <v>15.204804168389543</v>
      </c>
      <c r="AP349" s="4">
        <f t="shared" si="471"/>
        <v>-9.1926438780406983</v>
      </c>
      <c r="AQ349" s="4">
        <f t="shared" si="472"/>
        <v>43.268951542917449</v>
      </c>
      <c r="AR349" s="4">
        <f t="shared" si="473"/>
        <v>-1.9516677115614698</v>
      </c>
      <c r="AS349" s="4">
        <f t="shared" si="474"/>
        <v>5.5148853778086675</v>
      </c>
      <c r="AT349" s="4">
        <f t="shared" si="475"/>
        <v>1.9047982501074756</v>
      </c>
      <c r="AU349" s="4">
        <f t="shared" si="476"/>
        <v>34.905228054530653</v>
      </c>
      <c r="AV349" s="4">
        <f t="shared" si="477"/>
        <v>-2.5947772981706265</v>
      </c>
      <c r="AW349" s="4">
        <f t="shared" si="478"/>
        <v>5.0021312800804196</v>
      </c>
      <c r="AX349" s="4">
        <f t="shared" si="502"/>
        <v>-4.9800830632399027</v>
      </c>
      <c r="AY349" s="4">
        <f t="shared" si="503"/>
        <v>27.429715615468098</v>
      </c>
      <c r="AZ349" s="4">
        <f t="shared" si="504"/>
        <v>-5.0605892729977171</v>
      </c>
      <c r="BA349" s="4">
        <f t="shared" si="505"/>
        <v>27.145088404486572</v>
      </c>
      <c r="BB349" s="4">
        <f t="shared" si="534"/>
        <v>-5.2399824030700302</v>
      </c>
      <c r="BC349" s="4">
        <f t="shared" si="535"/>
        <v>26.831397485285663</v>
      </c>
      <c r="BD349" s="4">
        <f t="shared" si="540"/>
        <v>-8.3596404024430626</v>
      </c>
      <c r="BE349" s="4">
        <f t="shared" si="541"/>
        <v>0.52607850509880905</v>
      </c>
      <c r="BF349" s="4">
        <f t="shared" si="479"/>
        <v>3.5644982609639073</v>
      </c>
      <c r="BG349" s="4">
        <f t="shared" si="480"/>
        <v>7.7844799618955687</v>
      </c>
      <c r="BH349" s="4">
        <f t="shared" si="481"/>
        <v>2.7979041872601496</v>
      </c>
      <c r="BI349" s="4">
        <f t="shared" si="512"/>
        <v>7.4833227103340851</v>
      </c>
      <c r="BJ349" s="4">
        <f t="shared" si="482"/>
        <v>2.9734318895190248</v>
      </c>
      <c r="BK349" s="4">
        <f t="shared" si="483"/>
        <v>4.8745246270927707</v>
      </c>
      <c r="BL349" s="4">
        <f t="shared" si="484"/>
        <v>4.8922424905073116</v>
      </c>
      <c r="BM349" s="4">
        <f t="shared" si="506"/>
        <v>4.8204777888588808</v>
      </c>
      <c r="BN349" s="4">
        <f t="shared" si="485"/>
        <v>50.983278708519151</v>
      </c>
      <c r="BO349" s="4">
        <f t="shared" si="486"/>
        <v>37.281544806378534</v>
      </c>
      <c r="BP349" s="4">
        <f t="shared" si="487"/>
        <v>31.262729760375546</v>
      </c>
      <c r="BQ349" s="4">
        <f t="shared" si="488"/>
        <v>49.925708041595271</v>
      </c>
      <c r="BR349" s="4">
        <f t="shared" si="489"/>
        <v>15.046742705243757</v>
      </c>
      <c r="BS349" s="4">
        <f t="shared" si="490"/>
        <v>8.6366051338910168</v>
      </c>
      <c r="BT349" s="4">
        <f t="shared" si="491"/>
        <v>2.7072488258615373</v>
      </c>
      <c r="BU349" s="4">
        <f t="shared" si="492"/>
        <v>4.1561420181351689</v>
      </c>
      <c r="BV349" s="4" t="s">
        <v>59</v>
      </c>
      <c r="BW349" s="4" t="s">
        <v>59</v>
      </c>
      <c r="BX349">
        <f t="shared" si="493"/>
        <v>100</v>
      </c>
      <c r="BY349">
        <f t="shared" si="494"/>
        <v>100</v>
      </c>
      <c r="BZ349" t="s">
        <v>59</v>
      </c>
      <c r="CA349" t="s">
        <v>59</v>
      </c>
    </row>
    <row r="350" spans="1:79" x14ac:dyDescent="0.35">
      <c r="A350" s="5">
        <v>45200</v>
      </c>
      <c r="B350" s="18">
        <f>+'[1]Senda Inflación Total'!F834</f>
        <v>10.48</v>
      </c>
      <c r="C350" s="4">
        <f>+'[1]Senda Inflación Total'!D834</f>
        <v>136.44999999999999</v>
      </c>
      <c r="D350" s="10">
        <f>('[4]Oct-23'!$D$496/1000)</f>
        <v>344594.83450000006</v>
      </c>
      <c r="E350" s="10">
        <f>'[4]Oct-23'!$D$497/1000</f>
        <v>12840.881869999999</v>
      </c>
      <c r="F350" s="14">
        <f>('[4]Oct-23'!$D$508/1000)</f>
        <v>210560.97474999996</v>
      </c>
      <c r="G350" s="14">
        <f>'[4]Oct-23'!$D$509/1000</f>
        <v>17391.451559999994</v>
      </c>
      <c r="H350" s="3">
        <f>+('[4]Oct-23'!$D$522/1000)</f>
        <v>102538.90011</v>
      </c>
      <c r="I350" s="3">
        <f>+('[4]Oct-23'!$D$523/1000)</f>
        <v>2954.0654800000002</v>
      </c>
      <c r="J350" s="10">
        <f>'[4]Oct-23'!$D$534/1000</f>
        <v>18455.956509999993</v>
      </c>
      <c r="K350" s="10">
        <f>'[4]Oct-23'!$D$535/1000</f>
        <v>1449.6813299999999</v>
      </c>
      <c r="L350" s="71">
        <f>+H350+(Titularizaciones!C262/1000)</f>
        <v>105548.12152479129</v>
      </c>
      <c r="M350" s="71">
        <f>+I350+((Titularizaciones!C262/1000)*Titularizaciones!M262)</f>
        <v>3225.2300435218476</v>
      </c>
      <c r="N350" s="3">
        <f t="shared" si="495"/>
        <v>676150.66587000014</v>
      </c>
      <c r="O350" s="3">
        <f t="shared" si="496"/>
        <v>34636.080239999988</v>
      </c>
      <c r="P350" s="74">
        <f t="shared" si="497"/>
        <v>679159.88728479133</v>
      </c>
      <c r="Q350" s="74">
        <f t="shared" si="498"/>
        <v>34907.24480352184</v>
      </c>
      <c r="R350" s="74">
        <f t="shared" si="499"/>
        <v>660703.9307747914</v>
      </c>
      <c r="S350" s="74">
        <f t="shared" si="500"/>
        <v>33457.563473521841</v>
      </c>
      <c r="T350" s="3">
        <v>23440.52043986</v>
      </c>
      <c r="U350" s="3">
        <v>9.9087062200000009</v>
      </c>
      <c r="V350" s="4">
        <f t="shared" si="518"/>
        <v>5.6084866911928515</v>
      </c>
      <c r="W350" s="4">
        <f t="shared" si="519"/>
        <v>30.911232065303352</v>
      </c>
      <c r="X350" s="4">
        <f t="shared" si="520"/>
        <v>-0.5025524341133405</v>
      </c>
      <c r="Y350" s="4">
        <f t="shared" si="521"/>
        <v>60.591821167212629</v>
      </c>
      <c r="Z350" s="4">
        <f t="shared" si="522"/>
        <v>8.633114064388252</v>
      </c>
      <c r="AA350" s="4">
        <f t="shared" si="523"/>
        <v>21.690071699321379</v>
      </c>
      <c r="AB350" s="4">
        <f t="shared" si="435"/>
        <v>12.724802376086089</v>
      </c>
      <c r="AC350" s="4">
        <f t="shared" si="436"/>
        <v>57.710581830952151</v>
      </c>
      <c r="AD350" s="4">
        <f t="shared" si="524"/>
        <v>7.9327275181414194</v>
      </c>
      <c r="AE350" s="4">
        <f t="shared" si="525"/>
        <v>20.673272253647724</v>
      </c>
      <c r="AF350" s="4">
        <f t="shared" si="526"/>
        <v>4.234564579195748</v>
      </c>
      <c r="AG350" s="4">
        <f t="shared" si="527"/>
        <v>44.4061598300176</v>
      </c>
      <c r="AH350" s="4">
        <f t="shared" si="528"/>
        <v>4.1524680055314178</v>
      </c>
      <c r="AI350" s="4">
        <f t="shared" si="529"/>
        <v>44.064160247769053</v>
      </c>
      <c r="AJ350" s="4">
        <f t="shared" si="531"/>
        <v>3.9316892536760406</v>
      </c>
      <c r="AK350" s="4">
        <f t="shared" si="532"/>
        <v>43.526055363323792</v>
      </c>
      <c r="AL350" s="4">
        <f t="shared" ref="AL350:AM350" si="550">+T350/T338*100-100</f>
        <v>0.9163573128315079</v>
      </c>
      <c r="AM350" s="4">
        <f t="shared" si="550"/>
        <v>12.0896649879042</v>
      </c>
      <c r="AN350" s="4">
        <f t="shared" si="469"/>
        <v>-4.4094074120267379</v>
      </c>
      <c r="AO350" s="4">
        <f t="shared" si="470"/>
        <v>18.493149950491812</v>
      </c>
      <c r="AP350" s="4">
        <f t="shared" si="471"/>
        <v>-9.9407607115435894</v>
      </c>
      <c r="AQ350" s="4">
        <f t="shared" si="472"/>
        <v>45.358274047078794</v>
      </c>
      <c r="AR350" s="4">
        <f t="shared" si="473"/>
        <v>-1.6716925557673363</v>
      </c>
      <c r="AS350" s="4">
        <f t="shared" si="474"/>
        <v>10.146697772738406</v>
      </c>
      <c r="AT350" s="4">
        <f t="shared" si="475"/>
        <v>2.0318631210047897</v>
      </c>
      <c r="AU350" s="4">
        <f t="shared" si="476"/>
        <v>42.750345610926985</v>
      </c>
      <c r="AV350" s="4">
        <f t="shared" si="477"/>
        <v>-2.3056412761210794</v>
      </c>
      <c r="AW350" s="4">
        <f t="shared" si="478"/>
        <v>9.2263507002604399</v>
      </c>
      <c r="AX350" s="4">
        <f t="shared" si="502"/>
        <v>-5.6530009239719874</v>
      </c>
      <c r="AY350" s="4">
        <f t="shared" si="503"/>
        <v>30.707965088719789</v>
      </c>
      <c r="AZ350" s="4">
        <f t="shared" si="504"/>
        <v>-5.727309915340868</v>
      </c>
      <c r="BA350" s="4">
        <f t="shared" si="505"/>
        <v>30.398407175750407</v>
      </c>
      <c r="BB350" s="4">
        <f t="shared" si="534"/>
        <v>-5.9271458601773759</v>
      </c>
      <c r="BC350" s="4">
        <f t="shared" si="535"/>
        <v>29.911346273826751</v>
      </c>
      <c r="BD350" s="4">
        <f t="shared" si="540"/>
        <v>-8.6564470376253553</v>
      </c>
      <c r="BE350" s="4">
        <f t="shared" si="541"/>
        <v>1.4569741020132199</v>
      </c>
      <c r="BF350" s="4">
        <f t="shared" si="479"/>
        <v>3.7263709679896539</v>
      </c>
      <c r="BG350" s="4">
        <f t="shared" si="480"/>
        <v>8.2595797158751498</v>
      </c>
      <c r="BH350" s="4">
        <f t="shared" si="481"/>
        <v>2.8809217544083134</v>
      </c>
      <c r="BI350" s="4">
        <f t="shared" si="512"/>
        <v>7.8548154858000387</v>
      </c>
      <c r="BJ350" s="4">
        <f t="shared" si="482"/>
        <v>3.0556962994024497</v>
      </c>
      <c r="BK350" s="4">
        <f t="shared" si="483"/>
        <v>5.1225388050803584</v>
      </c>
      <c r="BL350" s="4">
        <f t="shared" si="484"/>
        <v>5.1397683310004183</v>
      </c>
      <c r="BM350" s="4">
        <f t="shared" si="506"/>
        <v>5.0639268082281532</v>
      </c>
      <c r="BN350" s="4">
        <f t="shared" si="485"/>
        <v>50.964208407102788</v>
      </c>
      <c r="BO350" s="4">
        <f t="shared" si="486"/>
        <v>37.073715561989367</v>
      </c>
      <c r="BP350" s="4">
        <f t="shared" si="487"/>
        <v>31.141132498785911</v>
      </c>
      <c r="BQ350" s="4">
        <f t="shared" si="488"/>
        <v>50.21195077356132</v>
      </c>
      <c r="BR350" s="4">
        <f t="shared" si="489"/>
        <v>15.165096373611291</v>
      </c>
      <c r="BS350" s="4">
        <f t="shared" si="490"/>
        <v>8.5288677573522147</v>
      </c>
      <c r="BT350" s="4">
        <f t="shared" si="491"/>
        <v>2.729562720499993</v>
      </c>
      <c r="BU350" s="4">
        <f t="shared" si="492"/>
        <v>4.1854659070971145</v>
      </c>
      <c r="BV350" s="4" t="s">
        <v>59</v>
      </c>
      <c r="BW350" s="4" t="s">
        <v>59</v>
      </c>
      <c r="BX350">
        <f t="shared" si="493"/>
        <v>100</v>
      </c>
      <c r="BY350">
        <f t="shared" si="494"/>
        <v>100</v>
      </c>
      <c r="BZ350" t="s">
        <v>59</v>
      </c>
      <c r="CA350" t="s">
        <v>59</v>
      </c>
    </row>
    <row r="351" spans="1:79" x14ac:dyDescent="0.35">
      <c r="A351" s="5">
        <v>45231</v>
      </c>
      <c r="B351" s="18">
        <f>+'[1]Senda Inflación Total'!F835</f>
        <v>10.15</v>
      </c>
      <c r="C351" s="4">
        <f>+'[1]Senda Inflación Total'!D835</f>
        <v>137.09</v>
      </c>
      <c r="D351" s="10">
        <f>('[4]Nov-23'!$D$496/1000)</f>
        <v>344083.53332000005</v>
      </c>
      <c r="E351" s="10">
        <f>'[4]Nov-23'!$D$497/1000</f>
        <v>12786.757960000001</v>
      </c>
      <c r="F351" s="14">
        <f>('[4]Nov-23'!$D$508/1000)</f>
        <v>210618.07232000006</v>
      </c>
      <c r="G351" s="14">
        <f>'[4]Nov-23'!$D$509/1000</f>
        <v>17752.107230000001</v>
      </c>
      <c r="H351" s="3">
        <f>+('[4]Nov-23'!$D$522/1000)</f>
        <v>103578.96896999999</v>
      </c>
      <c r="I351" s="3">
        <f>+('[4]Nov-23'!$D$523/1000)</f>
        <v>3109.6206800000004</v>
      </c>
      <c r="J351" s="10">
        <f>'[4]Nov-23'!$D$534/1000</f>
        <v>18606.608</v>
      </c>
      <c r="K351" s="10">
        <f>'[4]Nov-23'!$D$535/1000</f>
        <v>1526.3956700000001</v>
      </c>
      <c r="L351" s="71">
        <f>+H351+(Titularizaciones!C263/1000)</f>
        <v>106759.54895014405</v>
      </c>
      <c r="M351" s="71">
        <f>+I351+((Titularizaciones!C263/1000)*Titularizaciones!M263)</f>
        <v>3381.3144827816304</v>
      </c>
      <c r="N351" s="3">
        <f t="shared" si="495"/>
        <v>676887.18261000002</v>
      </c>
      <c r="O351" s="3">
        <f t="shared" si="496"/>
        <v>35174.881540000002</v>
      </c>
      <c r="P351" s="74">
        <f t="shared" si="497"/>
        <v>680067.76259014418</v>
      </c>
      <c r="Q351" s="74">
        <f t="shared" si="498"/>
        <v>35446.575342781631</v>
      </c>
      <c r="R351" s="74">
        <f t="shared" si="499"/>
        <v>661461.15459014417</v>
      </c>
      <c r="S351" s="74">
        <f t="shared" si="500"/>
        <v>33920.179672781633</v>
      </c>
      <c r="T351" s="74">
        <v>23453.040576346688</v>
      </c>
      <c r="U351" s="74">
        <v>10.025389670799999</v>
      </c>
      <c r="V351" s="4">
        <f t="shared" si="518"/>
        <v>4.338620187572829</v>
      </c>
      <c r="W351" s="4">
        <f t="shared" si="519"/>
        <v>32.423895868460363</v>
      </c>
      <c r="X351" s="4">
        <f t="shared" si="520"/>
        <v>-1.4577030989999571</v>
      </c>
      <c r="Y351" s="4">
        <f t="shared" si="521"/>
        <v>52.880808809552207</v>
      </c>
      <c r="Z351" s="4">
        <f t="shared" si="522"/>
        <v>8.4465091665235263</v>
      </c>
      <c r="AA351" s="4">
        <f t="shared" si="523"/>
        <v>24.849095541247152</v>
      </c>
      <c r="AB351" s="4">
        <f t="shared" si="435"/>
        <v>12.235212369742726</v>
      </c>
      <c r="AC351" s="4">
        <f t="shared" si="436"/>
        <v>63.912644363995867</v>
      </c>
      <c r="AD351" s="4">
        <f t="shared" si="524"/>
        <v>7.8944705503377577</v>
      </c>
      <c r="AE351" s="4">
        <f t="shared" si="525"/>
        <v>23.538705152739965</v>
      </c>
      <c r="AF351" s="4">
        <f t="shared" si="526"/>
        <v>3.2470890574285818</v>
      </c>
      <c r="AG351" s="4">
        <f t="shared" si="527"/>
        <v>42.468481674684483</v>
      </c>
      <c r="AH351" s="4">
        <f t="shared" si="528"/>
        <v>3.1913179662430764</v>
      </c>
      <c r="AI351" s="4">
        <f t="shared" si="529"/>
        <v>42.150584834555872</v>
      </c>
      <c r="AJ351" s="4">
        <f t="shared" si="531"/>
        <v>2.9579457864770831</v>
      </c>
      <c r="AK351" s="4">
        <f t="shared" si="532"/>
        <v>41.306359798581866</v>
      </c>
      <c r="AL351" s="4">
        <f t="shared" ref="AL351:AM351" si="551">+T351/T339*100-100</f>
        <v>0.16443203757461333</v>
      </c>
      <c r="AM351" s="4">
        <f t="shared" si="551"/>
        <v>12.1455492243268</v>
      </c>
      <c r="AN351" s="4">
        <f t="shared" ref="AN351:AO353" si="552">+(1+V351/100)/(1+$B351/100)*100-100</f>
        <v>-5.2758781774191306</v>
      </c>
      <c r="AO351" s="4">
        <f t="shared" si="552"/>
        <v>20.221421578266316</v>
      </c>
      <c r="AP351" s="4">
        <f t="shared" ref="AP351:AW351" si="553">+(1+X351/100)/(1+$B351/100)*100-100</f>
        <v>-10.538087243758469</v>
      </c>
      <c r="AQ351" s="4">
        <f t="shared" si="553"/>
        <v>38.793289886111893</v>
      </c>
      <c r="AR351" s="4">
        <f t="shared" si="553"/>
        <v>-1.5465191406958496</v>
      </c>
      <c r="AS351" s="4">
        <f t="shared" si="553"/>
        <v>13.344616923510813</v>
      </c>
      <c r="AT351" s="4">
        <f t="shared" si="553"/>
        <v>1.8930661550092793</v>
      </c>
      <c r="AU351" s="4">
        <f t="shared" si="553"/>
        <v>48.808574093505086</v>
      </c>
      <c r="AV351" s="4">
        <f t="shared" si="553"/>
        <v>-2.0476890146729261</v>
      </c>
      <c r="AW351" s="4">
        <f t="shared" si="553"/>
        <v>12.154975172709911</v>
      </c>
      <c r="AX351" s="4">
        <f t="shared" si="502"/>
        <v>-6.2668279097334647</v>
      </c>
      <c r="AY351" s="4">
        <f t="shared" si="503"/>
        <v>29.340428211243307</v>
      </c>
      <c r="AZ351" s="4">
        <f t="shared" si="504"/>
        <v>-6.3174598581542654</v>
      </c>
      <c r="BA351" s="4">
        <f t="shared" si="505"/>
        <v>29.051824634186005</v>
      </c>
      <c r="BB351" s="4">
        <f t="shared" si="534"/>
        <v>-6.5293274748278805</v>
      </c>
      <c r="BC351" s="4">
        <f t="shared" si="535"/>
        <v>28.285392463533242</v>
      </c>
      <c r="BD351" s="4">
        <f t="shared" si="540"/>
        <v>-9.0654271106903224</v>
      </c>
      <c r="BE351" s="4">
        <f t="shared" si="541"/>
        <v>1.8116652059253795</v>
      </c>
      <c r="BF351" s="4">
        <f t="shared" si="479"/>
        <v>3.7161784048840922</v>
      </c>
      <c r="BG351" s="4">
        <f t="shared" si="480"/>
        <v>8.4285773934102615</v>
      </c>
      <c r="BH351" s="4">
        <f t="shared" si="481"/>
        <v>3.0021738108830309</v>
      </c>
      <c r="BI351" s="4">
        <f t="shared" si="512"/>
        <v>8.203513880660033</v>
      </c>
      <c r="BJ351" s="4">
        <f t="shared" si="482"/>
        <v>3.1672243991595357</v>
      </c>
      <c r="BK351" s="4">
        <f t="shared" si="483"/>
        <v>5.1965648698457638</v>
      </c>
      <c r="BL351" s="4">
        <f t="shared" si="484"/>
        <v>5.2122122665802921</v>
      </c>
      <c r="BM351" s="4">
        <f t="shared" si="506"/>
        <v>5.128068282981685</v>
      </c>
      <c r="BN351" s="4">
        <f t="shared" si="485"/>
        <v>50.833217434145098</v>
      </c>
      <c r="BO351" s="4">
        <f t="shared" si="486"/>
        <v>36.351957420124407</v>
      </c>
      <c r="BP351" s="4">
        <f t="shared" si="487"/>
        <v>31.115683341481031</v>
      </c>
      <c r="BQ351" s="4">
        <f t="shared" si="488"/>
        <v>50.468136501931774</v>
      </c>
      <c r="BR351" s="4">
        <f t="shared" si="489"/>
        <v>15.302250010202773</v>
      </c>
      <c r="BS351" s="4">
        <f t="shared" si="490"/>
        <v>8.8404581447241455</v>
      </c>
      <c r="BT351" s="4">
        <f t="shared" si="491"/>
        <v>2.7488492141711172</v>
      </c>
      <c r="BU351" s="4">
        <f t="shared" si="492"/>
        <v>4.3394479332196774</v>
      </c>
      <c r="BV351" s="4" t="s">
        <v>59</v>
      </c>
      <c r="BW351" s="4" t="s">
        <v>59</v>
      </c>
      <c r="BX351">
        <f t="shared" si="493"/>
        <v>100</v>
      </c>
      <c r="BY351">
        <f t="shared" si="494"/>
        <v>100</v>
      </c>
      <c r="BZ351" t="s">
        <v>59</v>
      </c>
      <c r="CA351" t="s">
        <v>59</v>
      </c>
    </row>
    <row r="352" spans="1:79" x14ac:dyDescent="0.35">
      <c r="A352" s="5">
        <v>45261</v>
      </c>
      <c r="B352" s="18">
        <f>+'[1]Senda Inflación Total'!F836</f>
        <v>9.2799999999999994</v>
      </c>
      <c r="C352" s="4">
        <f>+'[1]Senda Inflación Total'!D836</f>
        <v>137.72</v>
      </c>
      <c r="D352" s="10">
        <f>('[4]Dic-23'!$D$496/1000)</f>
        <v>341707.47742999991</v>
      </c>
      <c r="E352" s="10">
        <f>'[4]Dic-23'!$D$497/1000</f>
        <v>11765.490150000001</v>
      </c>
      <c r="F352" s="14">
        <f>('[4]Dic-23'!$D$508/1000)</f>
        <v>208832.58397000007</v>
      </c>
      <c r="G352" s="14">
        <f>'[4]Dic-23'!$D$509/1000</f>
        <v>17183.371580000003</v>
      </c>
      <c r="H352" s="3">
        <f>+('[4]Dic-23'!$D$522/1000)</f>
        <v>104555.72475999994</v>
      </c>
      <c r="I352" s="3">
        <f>+('[4]Dic-23'!$D$523/1000)</f>
        <v>3168.9103700000001</v>
      </c>
      <c r="J352" s="10">
        <f>'[4]Dic-23'!$D$534/1000</f>
        <v>18558.778300000005</v>
      </c>
      <c r="K352" s="10">
        <f>'[4]Dic-23'!$D$535/1000</f>
        <v>1590.4412199999999</v>
      </c>
      <c r="L352" s="71">
        <f>+H352+(Titularizaciones!C264/1000)</f>
        <v>107691.99296109693</v>
      </c>
      <c r="M352" s="71">
        <f>+I352+((Titularizaciones!C264/1000)*Titularizaciones!M264)</f>
        <v>3448.9529376173564</v>
      </c>
      <c r="N352" s="3">
        <f t="shared" ref="N352" si="554">+D352+F352+H352+J352</f>
        <v>673654.56445999991</v>
      </c>
      <c r="O352" s="3">
        <f t="shared" ref="O352" si="555">+E352+G352+I352+K352</f>
        <v>33708.213320000003</v>
      </c>
      <c r="P352" s="74">
        <f t="shared" ref="P352" si="556">+L352+J352+F352+D352</f>
        <v>676790.83266109694</v>
      </c>
      <c r="Q352" s="74">
        <f t="shared" ref="Q352" si="557">+M352+K352+G352+E352</f>
        <v>33988.255887617357</v>
      </c>
      <c r="R352" s="74">
        <f t="shared" si="499"/>
        <v>658232.05436109693</v>
      </c>
      <c r="S352" s="74">
        <f t="shared" si="500"/>
        <v>32397.81466761736</v>
      </c>
      <c r="T352" s="74">
        <v>23437.344321924465</v>
      </c>
      <c r="U352" s="74">
        <v>10.13519742411</v>
      </c>
      <c r="V352" s="4">
        <f t="shared" si="518"/>
        <v>2.3127989936350559</v>
      </c>
      <c r="W352" s="4">
        <f t="shared" si="519"/>
        <v>28.267512969204972</v>
      </c>
      <c r="X352" s="4">
        <f t="shared" si="520"/>
        <v>-2.3899403382608853</v>
      </c>
      <c r="Y352" s="4">
        <f t="shared" si="521"/>
        <v>45.903898485864659</v>
      </c>
      <c r="Z352" s="4">
        <f t="shared" si="522"/>
        <v>8.2759639109686276</v>
      </c>
      <c r="AA352" s="4">
        <f t="shared" si="523"/>
        <v>33.026892803948272</v>
      </c>
      <c r="AB352" s="4">
        <f t="shared" si="435"/>
        <v>11.326469761035312</v>
      </c>
      <c r="AC352" s="4">
        <f t="shared" si="436"/>
        <v>71.31239721886098</v>
      </c>
      <c r="AD352" s="4">
        <f t="shared" si="524"/>
        <v>7.6947635896831486</v>
      </c>
      <c r="AE352" s="4">
        <f t="shared" si="525"/>
        <v>31.141762997905573</v>
      </c>
      <c r="AF352" s="4">
        <f t="shared" si="526"/>
        <v>1.8892423846513111</v>
      </c>
      <c r="AG352" s="4">
        <f t="shared" si="527"/>
        <v>38.943652292615809</v>
      </c>
      <c r="AH352" s="4">
        <f t="shared" si="528"/>
        <v>1.8347869422297549</v>
      </c>
      <c r="AI352" s="4">
        <f t="shared" si="529"/>
        <v>38.6815406894803</v>
      </c>
      <c r="AJ352" s="4">
        <f t="shared" si="531"/>
        <v>1.590574070704335</v>
      </c>
      <c r="AK352" s="4">
        <f t="shared" si="532"/>
        <v>37.396792008520606</v>
      </c>
      <c r="AL352" s="4">
        <f t="shared" ref="AL352:AM352" si="558">+T352/T340*100-100</f>
        <v>-0.85249526768399164</v>
      </c>
      <c r="AM352" s="4">
        <f t="shared" si="558"/>
        <v>14.739622813115162</v>
      </c>
      <c r="AN352" s="4">
        <f t="shared" si="552"/>
        <v>-6.3755499692212112</v>
      </c>
      <c r="AO352" s="4">
        <f t="shared" si="552"/>
        <v>17.375103375919636</v>
      </c>
      <c r="AP352" s="4">
        <f t="shared" ref="AP352" si="559">+(1+X352/100)/(1+$B352/100)*100-100</f>
        <v>-10.678935155802421</v>
      </c>
      <c r="AQ352" s="4">
        <f t="shared" ref="AQ352" si="560">+(1+Y352/100)/(1+$B352/100)*100-100</f>
        <v>33.513816330403245</v>
      </c>
      <c r="AR352" s="4">
        <f t="shared" ref="AR352" si="561">+(1+Z352/100)/(1+$B352/100)*100-100</f>
        <v>-0.91877387356457518</v>
      </c>
      <c r="AS352" s="4">
        <f t="shared" ref="AS352" si="562">+(1+AA352/100)/(1+$B352/100)*100-100</f>
        <v>21.730319183700857</v>
      </c>
      <c r="AT352" s="4">
        <f t="shared" ref="AT352" si="563">+(1+AB352/100)/(1+$B352/100)*100-100</f>
        <v>1.8726846275945377</v>
      </c>
      <c r="AU352" s="4">
        <f t="shared" ref="AU352" si="564">+(1+AC352/100)/(1+$B352/100)*100-100</f>
        <v>56.764638743467231</v>
      </c>
      <c r="AV352" s="4">
        <f t="shared" ref="AV352" si="565">+(1+AD352/100)/(1+$B352/100)*100-100</f>
        <v>-1.4506189699092715</v>
      </c>
      <c r="AW352" s="4">
        <f t="shared" ref="AW352" si="566">+(1+AE352/100)/(1+$B352/100)*100-100</f>
        <v>20.00527360716103</v>
      </c>
      <c r="AX352" s="4">
        <f t="shared" ref="AX352" si="567">+(1+AF352/100)/(1+$B352/100)*100-100</f>
        <v>-6.7631383742209721</v>
      </c>
      <c r="AY352" s="4">
        <f t="shared" ref="AY352" si="568">+(1+AG352/100)/(1+$B352/100)*100-100</f>
        <v>27.144630575234089</v>
      </c>
      <c r="AZ352" s="4">
        <f t="shared" ref="AZ352" si="569">+(1+AH352/100)/(1+$B352/100)*100-100</f>
        <v>-6.8129694891748187</v>
      </c>
      <c r="BA352" s="4">
        <f t="shared" ref="BA352" si="570">+(1+AI352/100)/(1+$B352/100)*100-100</f>
        <v>26.90477735128141</v>
      </c>
      <c r="BB352" s="4">
        <f t="shared" si="534"/>
        <v>-7.0364439323715828</v>
      </c>
      <c r="BC352" s="4">
        <f t="shared" si="535"/>
        <v>25.729128851135272</v>
      </c>
      <c r="BD352" s="4">
        <f t="shared" si="540"/>
        <v>-9.2720491102525529</v>
      </c>
      <c r="BE352" s="4">
        <f t="shared" si="541"/>
        <v>4.9959945215182699</v>
      </c>
      <c r="BF352" s="4">
        <f t="shared" si="479"/>
        <v>3.4431468220973325</v>
      </c>
      <c r="BG352" s="4">
        <f t="shared" si="480"/>
        <v>8.228300035050319</v>
      </c>
      <c r="BH352" s="4">
        <f t="shared" si="481"/>
        <v>3.0308339187299436</v>
      </c>
      <c r="BI352" s="4">
        <f t="shared" si="512"/>
        <v>8.5697517061238866</v>
      </c>
      <c r="BJ352" s="4">
        <f t="shared" si="482"/>
        <v>3.2026085159954927</v>
      </c>
      <c r="BK352" s="4">
        <f t="shared" si="483"/>
        <v>5.0037831105650472</v>
      </c>
      <c r="BL352" s="4">
        <f t="shared" si="484"/>
        <v>5.0219734439926995</v>
      </c>
      <c r="BM352" s="4">
        <f t="shared" si="506"/>
        <v>4.9219442372893569</v>
      </c>
      <c r="BN352" s="4">
        <f t="shared" si="485"/>
        <v>50.724435854437047</v>
      </c>
      <c r="BO352" s="4">
        <f t="shared" si="486"/>
        <v>34.903926940023297</v>
      </c>
      <c r="BP352" s="4">
        <f t="shared" si="487"/>
        <v>30.99995086315489</v>
      </c>
      <c r="BQ352" s="4">
        <f t="shared" si="488"/>
        <v>50.976809173699635</v>
      </c>
      <c r="BR352" s="4">
        <f t="shared" si="489"/>
        <v>15.520673394948581</v>
      </c>
      <c r="BS352" s="4">
        <f t="shared" si="490"/>
        <v>9.4010036661296414</v>
      </c>
      <c r="BT352" s="4">
        <f t="shared" si="491"/>
        <v>2.7549398874594853</v>
      </c>
      <c r="BU352" s="4">
        <f t="shared" si="492"/>
        <v>4.718260220147438</v>
      </c>
      <c r="BV352" s="4" t="s">
        <v>59</v>
      </c>
      <c r="BW352" s="4" t="s">
        <v>59</v>
      </c>
      <c r="BX352">
        <f t="shared" si="493"/>
        <v>100</v>
      </c>
      <c r="BY352">
        <f t="shared" si="494"/>
        <v>100</v>
      </c>
      <c r="BZ352" t="s">
        <v>59</v>
      </c>
      <c r="CA352" t="s">
        <v>59</v>
      </c>
    </row>
    <row r="353" spans="1:79" x14ac:dyDescent="0.35">
      <c r="A353" s="5">
        <v>45292</v>
      </c>
      <c r="B353" s="18">
        <f>+'[1]Senda Inflación Total'!F837</f>
        <v>8.35</v>
      </c>
      <c r="C353" s="4">
        <f>+'[1]Senda Inflación Total'!D837</f>
        <v>138.97999999999999</v>
      </c>
      <c r="D353" s="10">
        <f>('[4]Ene-24'!$D$496/1000)</f>
        <v>341728.71490000008</v>
      </c>
      <c r="E353" s="10">
        <f>'[4]Ene-24'!$D$497/1000</f>
        <v>12255.398340000003</v>
      </c>
      <c r="F353" s="14">
        <f>('[4]Ene-24'!$D$508/1000)</f>
        <v>206881.34371000004</v>
      </c>
      <c r="G353" s="14">
        <f>'[4]Ene-24'!$D$509/1000</f>
        <v>17298.723470000004</v>
      </c>
      <c r="H353" s="3">
        <f>+('[4]Ene-24'!$D$522/1000)</f>
        <v>105111.25138999999</v>
      </c>
      <c r="I353" s="3">
        <f>+('[4]Ene-24'!$D$523/1000)</f>
        <v>3297.8979500000005</v>
      </c>
      <c r="J353" s="10">
        <f>'[4]Ene-24'!$D$534/1000</f>
        <v>18653.846000000005</v>
      </c>
      <c r="K353" s="10">
        <f>'[4]Ene-24'!$D$535/1000</f>
        <v>1801.1490900000001</v>
      </c>
      <c r="L353" s="71">
        <f>+H353+(Titularizaciones!C265/1000)</f>
        <v>108203.55534723576</v>
      </c>
      <c r="M353" s="71">
        <f>+I353+((Titularizaciones!C265/1000)*Titularizaciones!M265)</f>
        <v>3587.3156199453115</v>
      </c>
      <c r="N353" s="3">
        <f t="shared" ref="N353" si="571">+D353+F353+H353+J353</f>
        <v>672375.15600000019</v>
      </c>
      <c r="O353" s="3">
        <f t="shared" ref="O353" si="572">+E353+G353+I353+K353</f>
        <v>34653.168850000009</v>
      </c>
      <c r="P353" s="74">
        <f t="shared" ref="P353" si="573">+L353+J353+F353+D353</f>
        <v>675467.45995723596</v>
      </c>
      <c r="Q353" s="74">
        <f t="shared" ref="Q353" si="574">+M353+K353+G353+E353</f>
        <v>34942.586519945318</v>
      </c>
      <c r="R353" s="74">
        <f t="shared" ref="R353" si="575">+D353+F353+L353</f>
        <v>656813.61395723594</v>
      </c>
      <c r="S353" s="74">
        <f t="shared" ref="S353" si="576">+E353+G353+M353</f>
        <v>33141.437429945319</v>
      </c>
      <c r="T353" s="74">
        <v>23369.629354920373</v>
      </c>
      <c r="U353" s="74">
        <v>10.25924298786</v>
      </c>
      <c r="V353" s="4">
        <f t="shared" ref="V353" si="577">+D353/D341*100-100</f>
        <v>2.7984147624053008</v>
      </c>
      <c r="W353" s="4">
        <f t="shared" ref="W353" si="578">+E353/E341*100-100</f>
        <v>24.105111508504422</v>
      </c>
      <c r="X353" s="4">
        <f t="shared" ref="X353" si="579">+F353/F341*100-100</f>
        <v>-3.1007005574971629</v>
      </c>
      <c r="Y353" s="4">
        <f t="shared" ref="Y353" si="580">+G353/G341*100-100</f>
        <v>37.279903789302693</v>
      </c>
      <c r="Z353" s="4">
        <f t="shared" ref="Z353" si="581">+H353/H341*100-100</f>
        <v>8.5372706599782759</v>
      </c>
      <c r="AA353" s="4">
        <f t="shared" ref="AA353" si="582">+I353/I341*100-100</f>
        <v>34.950686887515474</v>
      </c>
      <c r="AB353" s="4">
        <f t="shared" ref="AB353" si="583">+J353/J341*100-100</f>
        <v>11.036128730733736</v>
      </c>
      <c r="AC353" s="4">
        <f t="shared" ref="AC353" si="584">+K353/K341*100-100</f>
        <v>77.004878414740716</v>
      </c>
      <c r="AD353" s="4">
        <f t="shared" ref="AD353" si="585">+L353/L341*100-100</f>
        <v>7.9489069086531572</v>
      </c>
      <c r="AE353" s="4">
        <f t="shared" ref="AE353" si="586">+M353/M341*100-100</f>
        <v>33.034979293299983</v>
      </c>
      <c r="AF353" s="4">
        <f t="shared" ref="AF353" si="587">+N353/N341*100-100</f>
        <v>1.9413320229509878</v>
      </c>
      <c r="AG353" s="4">
        <f t="shared" ref="AG353" si="588">+O353/O341*100-100</f>
        <v>33.602961775509129</v>
      </c>
      <c r="AH353" s="4">
        <f t="shared" ref="AH353" si="589">+P353/P341*100-100</f>
        <v>1.8861270229770071</v>
      </c>
      <c r="AI353" s="4">
        <f t="shared" ref="AI353" si="590">+Q353/Q341*100-100</f>
        <v>33.418727732995222</v>
      </c>
      <c r="AJ353" s="4">
        <f t="shared" ref="AJ353" si="591">+R353/R341*100-100</f>
        <v>1.6482333238755587</v>
      </c>
      <c r="AK353" s="4">
        <f t="shared" ref="AK353" si="592">+S353/S341*100-100</f>
        <v>31.656812788867796</v>
      </c>
      <c r="AL353" s="4">
        <f t="shared" ref="AL353" si="593">+T353/T341*100-100</f>
        <v>-1.1220934489095669</v>
      </c>
      <c r="AM353" s="4">
        <f t="shared" ref="AM353" si="594">+U353/U341*100-100</f>
        <v>15.220756875098161</v>
      </c>
      <c r="AN353" s="4">
        <f t="shared" si="552"/>
        <v>-5.1237519497874331</v>
      </c>
      <c r="AO353" s="4">
        <f t="shared" si="552"/>
        <v>14.540942785883175</v>
      </c>
      <c r="AP353" s="4">
        <f t="shared" ref="AP353" si="595">+(1+X353/100)/(1+$B353/100)*100-100</f>
        <v>-10.568251552835392</v>
      </c>
      <c r="AQ353" s="4">
        <f t="shared" ref="AQ353" si="596">+(1+Y353/100)/(1+$B353/100)*100-100</f>
        <v>26.700418817999733</v>
      </c>
      <c r="AR353" s="4">
        <f t="shared" ref="AR353" si="597">+(1+Z353/100)/(1+$B353/100)*100-100</f>
        <v>0.17283863403625332</v>
      </c>
      <c r="AS353" s="4">
        <f t="shared" ref="AS353" si="598">+(1+AA353/100)/(1+$B353/100)*100-100</f>
        <v>24.550703172603122</v>
      </c>
      <c r="AT353" s="4">
        <f t="shared" ref="AT353" si="599">+(1+AB353/100)/(1+$B353/100)*100-100</f>
        <v>2.4791220403634071</v>
      </c>
      <c r="AU353" s="4">
        <f t="shared" ref="AU353" si="600">+(1+AC353/100)/(1+$B353/100)*100-100</f>
        <v>63.363985615819786</v>
      </c>
      <c r="AV353" s="4">
        <f t="shared" ref="AV353" si="601">+(1+AD353/100)/(1+$B353/100)*100-100</f>
        <v>-0.37018282542393877</v>
      </c>
      <c r="AW353" s="4">
        <f t="shared" ref="AW353" si="602">+(1+AE353/100)/(1+$B353/100)*100-100</f>
        <v>22.782629712321167</v>
      </c>
      <c r="AX353" s="4">
        <f t="shared" ref="AX353" si="603">+(1+AF353/100)/(1+$B353/100)*100-100</f>
        <v>-5.9147835505759048</v>
      </c>
      <c r="AY353" s="4">
        <f t="shared" ref="AY353" si="604">+(1+AG353/100)/(1+$B353/100)*100-100</f>
        <v>23.306840586533582</v>
      </c>
      <c r="AZ353" s="4">
        <f t="shared" ref="AZ353" si="605">+(1+AH353/100)/(1+$B353/100)*100-100</f>
        <v>-5.9657341735329794</v>
      </c>
      <c r="BA353" s="4">
        <f t="shared" ref="BA353" si="606">+(1+AI353/100)/(1+$B353/100)*100-100</f>
        <v>23.136804552833638</v>
      </c>
      <c r="BB353" s="4">
        <f t="shared" ref="BB353" si="607">+(1+AJ353/100)/(1+$B353/100)*100-100</f>
        <v>-6.1852945787950375</v>
      </c>
      <c r="BC353" s="4">
        <f t="shared" ref="BC353" si="608">+(1+AK353/100)/(1+$B353/100)*100-100</f>
        <v>21.510671701770008</v>
      </c>
      <c r="BD353" s="4">
        <f t="shared" ref="BD353" si="609">+(1+AL353/100)/(1+$B353/100)*100-100</f>
        <v>-8.7421259334652177</v>
      </c>
      <c r="BE353" s="4">
        <f t="shared" ref="BE353" si="610">+(1+AM353/100)/(1+$B353/100)*100-100</f>
        <v>6.3412615367772815</v>
      </c>
      <c r="BF353" s="4">
        <f t="shared" ref="BF353" si="611">+(E353/D353)*100</f>
        <v>3.5862945680717218</v>
      </c>
      <c r="BG353" s="4">
        <f t="shared" ref="BG353" si="612">+(G353/F353)*100</f>
        <v>8.3616643046599819</v>
      </c>
      <c r="BH353" s="4">
        <f t="shared" ref="BH353" si="613">+(I353/H353)*100</f>
        <v>3.1375308602916645</v>
      </c>
      <c r="BI353" s="4">
        <f t="shared" ref="BI353" si="614">+(K353/J353)*100</f>
        <v>9.6556446858197482</v>
      </c>
      <c r="BJ353" s="4">
        <f t="shared" ref="BJ353" si="615">+(M353/L353)*100</f>
        <v>3.3153398780966721</v>
      </c>
      <c r="BK353" s="4">
        <f t="shared" ref="BK353" si="616">+(O353/N353)*100</f>
        <v>5.1538443294296856</v>
      </c>
      <c r="BL353" s="4">
        <f t="shared" ref="BL353" si="617">+(Q353/P353)*100</f>
        <v>5.1730969426947002</v>
      </c>
      <c r="BM353" s="4">
        <f t="shared" ref="BM353" si="618">+(S353/R353)*100</f>
        <v>5.045790270739289</v>
      </c>
      <c r="BN353" s="4">
        <f t="shared" ref="BN353" si="619">+(D353/$N353)*100</f>
        <v>50.824113867169707</v>
      </c>
      <c r="BO353" s="4">
        <f t="shared" ref="BO353" si="620">+(E353/$O353)*100</f>
        <v>35.365880658847743</v>
      </c>
      <c r="BP353" s="4">
        <f t="shared" ref="BP353" si="621">+(F353/$N353)*100</f>
        <v>30.768737045662046</v>
      </c>
      <c r="BQ353" s="4">
        <f t="shared" ref="BQ353" si="622">+(G353/$O353)*100</f>
        <v>49.919600556241775</v>
      </c>
      <c r="BR353" s="4">
        <f t="shared" ref="BR353" si="623">+(H353/$N353)*100</f>
        <v>15.632827961002171</v>
      </c>
      <c r="BS353" s="4">
        <f t="shared" ref="BS353" si="624">+(I353/$O353)*100</f>
        <v>9.5168726539131487</v>
      </c>
      <c r="BT353" s="4">
        <f t="shared" ref="BT353" si="625">+(J353/$N353)*100</f>
        <v>2.7743211261660594</v>
      </c>
      <c r="BU353" s="4">
        <f t="shared" ref="BU353" si="626">+(K353/$O353)*100</f>
        <v>5.1976461309973372</v>
      </c>
      <c r="BV353" s="4" t="s">
        <v>59</v>
      </c>
      <c r="BW353" s="4" t="s">
        <v>59</v>
      </c>
      <c r="BX353">
        <f t="shared" ref="BX353" si="627">+(N353/$N353)*100</f>
        <v>100</v>
      </c>
      <c r="BY353">
        <f t="shared" ref="BY353" si="628">+(O353/$O353)*100</f>
        <v>100</v>
      </c>
      <c r="BZ353" t="s">
        <v>59</v>
      </c>
      <c r="CA353" t="s">
        <v>59</v>
      </c>
    </row>
    <row r="354" spans="1:79" x14ac:dyDescent="0.35">
      <c r="A354" s="5">
        <v>45323</v>
      </c>
      <c r="B354" s="18">
        <f>+'[1]Senda Inflación Total'!F838</f>
        <v>7.74</v>
      </c>
      <c r="C354" s="4">
        <f>+'[1]Senda Inflación Total'!D838</f>
        <v>140.49</v>
      </c>
      <c r="D354" s="10">
        <f>('[4]Feb-24'!$D$496/1000)</f>
        <v>344575.45205999992</v>
      </c>
      <c r="E354" s="10">
        <f>'[4]Feb-24'!$D$497/1000</f>
        <v>12244.462099999999</v>
      </c>
      <c r="F354" s="14">
        <f>('[4]Feb-24'!$D$508/1000)</f>
        <v>205563.27446000004</v>
      </c>
      <c r="G354" s="14">
        <f>'[4]Feb-24'!$D$509/1000</f>
        <v>17148.133070000003</v>
      </c>
      <c r="H354" s="3">
        <f>+('[4]Feb-24'!$D$522/1000)</f>
        <v>105671.19589999999</v>
      </c>
      <c r="I354" s="3">
        <f>+('[4]Feb-24'!$D$523/1000)</f>
        <v>3298.8160699999999</v>
      </c>
      <c r="J354" s="10">
        <f>'[4]Feb-24'!$D$534/1000</f>
        <v>18761.271740000007</v>
      </c>
      <c r="K354" s="10">
        <f>'[4]Feb-24'!$D$535/1000</f>
        <v>1804.9442199999999</v>
      </c>
      <c r="L354" s="71">
        <f>+H354+(Titularizaciones!C266/1000)</f>
        <v>108720.19958179419</v>
      </c>
      <c r="M354" s="71">
        <f>+I354+((Titularizaciones!C266/1000)*Titularizaciones!M266)</f>
        <v>3589.8175409542714</v>
      </c>
      <c r="N354" s="3">
        <f t="shared" ref="N354" si="629">+D354+F354+H354+J354</f>
        <v>674571.19415999996</v>
      </c>
      <c r="O354" s="3">
        <f t="shared" ref="O354" si="630">+E354+G354+I354+K354</f>
        <v>34496.355459999999</v>
      </c>
      <c r="P354" s="74">
        <f t="shared" ref="P354" si="631">+L354+J354+F354+D354</f>
        <v>677620.19784179423</v>
      </c>
      <c r="Q354" s="74">
        <f t="shared" ref="Q354" si="632">+M354+K354+G354+E354</f>
        <v>34787.356930954273</v>
      </c>
      <c r="R354" s="74">
        <f t="shared" ref="R354" si="633">+D354+F354+L354</f>
        <v>658858.92610179423</v>
      </c>
      <c r="S354" s="74">
        <f t="shared" ref="S354" si="634">+E354+G354+M354</f>
        <v>32982.412710954275</v>
      </c>
      <c r="T354" s="74">
        <v>23298.700851226415</v>
      </c>
      <c r="U354" s="74">
        <v>10.34470087903</v>
      </c>
      <c r="V354" s="4">
        <f t="shared" ref="V354" si="635">+D354/D342*100-100</f>
        <v>2.2454581150493311</v>
      </c>
      <c r="W354" s="4">
        <f t="shared" ref="W354" si="636">+E354/E342*100-100</f>
        <v>21.623878137433536</v>
      </c>
      <c r="X354" s="4">
        <f t="shared" ref="X354" si="637">+F354/F342*100-100</f>
        <v>-3.640663993115183</v>
      </c>
      <c r="Y354" s="4">
        <f t="shared" ref="Y354" si="638">+G354/G342*100-100</f>
        <v>26.378679189632393</v>
      </c>
      <c r="Z354" s="4">
        <f t="shared" ref="Z354" si="639">+H354/H342*100-100</f>
        <v>8.5684910106991623</v>
      </c>
      <c r="AA354" s="4">
        <f t="shared" ref="AA354" si="640">+I354/I342*100-100</f>
        <v>33.286045462255487</v>
      </c>
      <c r="AB354" s="4">
        <f t="shared" ref="AB354" si="641">+J354/J342*100-100</f>
        <v>10.517451240677488</v>
      </c>
      <c r="AC354" s="4">
        <f t="shared" ref="AC354" si="642">+K354/K342*100-100</f>
        <v>72.097077612640959</v>
      </c>
      <c r="AD354" s="4">
        <f t="shared" ref="AD354" si="643">+L354/L342*100-100</f>
        <v>7.9835101248955596</v>
      </c>
      <c r="AE354" s="4">
        <f t="shared" ref="AE354" si="644">+M354/M342*100-100</f>
        <v>31.596313185652576</v>
      </c>
      <c r="AF354" s="4">
        <f t="shared" ref="AF354" si="645">+N354/N342*100-100</f>
        <v>1.4934293089635702</v>
      </c>
      <c r="AG354" s="4">
        <f t="shared" ref="AG354" si="646">+O354/O342*100-100</f>
        <v>27.011076326837923</v>
      </c>
      <c r="AH354" s="4">
        <f t="shared" ref="AH354" si="647">+P354/P342*100-100</f>
        <v>1.4407498760459276</v>
      </c>
      <c r="AI354" s="4">
        <f t="shared" ref="AI354" si="648">+Q354/Q342*100-100</f>
        <v>26.900821769340652</v>
      </c>
      <c r="AJ354" s="4">
        <f t="shared" ref="AJ354" si="649">+R354/R342*100-100</f>
        <v>1.2040680039587386</v>
      </c>
      <c r="AK354" s="4">
        <f t="shared" ref="AK354" si="650">+S354/S342*100-100</f>
        <v>25.102871789214888</v>
      </c>
      <c r="AL354" s="4">
        <f t="shared" ref="AL354" si="651">+T354/T342*100-100</f>
        <v>-1.675832054425257</v>
      </c>
      <c r="AM354" s="4">
        <f t="shared" ref="AM354" si="652">+U354/U342*100-100</f>
        <v>15.227230475472481</v>
      </c>
      <c r="AN354" s="4">
        <f t="shared" ref="AN354" si="653">+(1+V354/100)/(1+$B354/100)*100-100</f>
        <v>-5.0998161174593122</v>
      </c>
      <c r="AO354" s="4">
        <f t="shared" ref="AO354" si="654">+(1+W354/100)/(1+$B354/100)*100-100</f>
        <v>12.886465692810049</v>
      </c>
      <c r="AP354" s="4">
        <f t="shared" ref="AP354" si="655">+(1+X354/100)/(1+$B354/100)*100-100</f>
        <v>-10.563081486091676</v>
      </c>
      <c r="AQ354" s="4">
        <f t="shared" ref="AQ354" si="656">+(1+Y354/100)/(1+$B354/100)*100-100</f>
        <v>17.299683673317617</v>
      </c>
      <c r="AR354" s="4">
        <f t="shared" ref="AR354" si="657">+(1+Z354/100)/(1+$B354/100)*100-100</f>
        <v>0.76897253638313146</v>
      </c>
      <c r="AS354" s="4">
        <f t="shared" ref="AS354" si="658">+(1+AA354/100)/(1+$B354/100)*100-100</f>
        <v>23.710827419951272</v>
      </c>
      <c r="AT354" s="4">
        <f t="shared" ref="AT354" si="659">+(1+AB354/100)/(1+$B354/100)*100-100</f>
        <v>2.5779202159620382</v>
      </c>
      <c r="AU354" s="4">
        <f t="shared" ref="AU354" si="660">+(1+AC354/100)/(1+$B354/100)*100-100</f>
        <v>59.733690006163897</v>
      </c>
      <c r="AV354" s="4">
        <f t="shared" ref="AV354" si="661">+(1+AD354/100)/(1+$B354/100)*100-100</f>
        <v>0.22601645154591665</v>
      </c>
      <c r="AW354" s="4">
        <f t="shared" ref="AW354" si="662">+(1+AE354/100)/(1+$B354/100)*100-100</f>
        <v>22.142484857669004</v>
      </c>
      <c r="AX354" s="4">
        <f t="shared" ref="AX354" si="663">+(1+AF354/100)/(1+$B354/100)*100-100</f>
        <v>-5.7978194644852721</v>
      </c>
      <c r="AY354" s="4">
        <f t="shared" ref="AY354" si="664">+(1+AG354/100)/(1+$B354/100)*100-100</f>
        <v>17.886649644364155</v>
      </c>
      <c r="AZ354" s="4">
        <f t="shared" ref="AZ354" si="665">+(1+AH354/100)/(1+$B354/100)*100-100</f>
        <v>-5.8467144272824072</v>
      </c>
      <c r="BA354" s="4">
        <f t="shared" ref="BA354" si="666">+(1+AI354/100)/(1+$B354/100)*100-100</f>
        <v>17.784315731706585</v>
      </c>
      <c r="BB354" s="4">
        <f t="shared" ref="BB354" si="667">+(1+AJ354/100)/(1+$B354/100)*100-100</f>
        <v>-6.0663931650652074</v>
      </c>
      <c r="BC354" s="4">
        <f t="shared" ref="BC354" si="668">+(1+AK354/100)/(1+$B354/100)*100-100</f>
        <v>16.115529783938086</v>
      </c>
      <c r="BD354" s="4">
        <f t="shared" ref="BD354" si="669">+(1+AL354/100)/(1+$B354/100)*100-100</f>
        <v>-8.7394023152266982</v>
      </c>
      <c r="BE354" s="4">
        <f t="shared" ref="BE354" si="670">+(1+AM354/100)/(1+$B354/100)*100-100</f>
        <v>6.9493507290444398</v>
      </c>
      <c r="BF354" s="4">
        <f t="shared" ref="BF354" si="671">+(E354/D354)*100</f>
        <v>3.5534922835617162</v>
      </c>
      <c r="BG354" s="4">
        <f t="shared" ref="BG354" si="672">+(G354/F354)*100</f>
        <v>8.342021752205941</v>
      </c>
      <c r="BH354" s="4">
        <f t="shared" ref="BH354" si="673">+(I354/H354)*100</f>
        <v>3.12177414280593</v>
      </c>
      <c r="BI354" s="4">
        <f t="shared" ref="BI354" si="674">+(K354/J354)*100</f>
        <v>9.6205856671846242</v>
      </c>
      <c r="BJ354" s="4">
        <f t="shared" ref="BJ354" si="675">+(M354/L354)*100</f>
        <v>3.3018864523455185</v>
      </c>
      <c r="BK354" s="4">
        <f t="shared" ref="BK354" si="676">+(O354/N354)*100</f>
        <v>5.1138198248972211</v>
      </c>
      <c r="BL354" s="4">
        <f t="shared" ref="BL354" si="677">+(Q354/P354)*100</f>
        <v>5.1337544308376959</v>
      </c>
      <c r="BM354" s="4">
        <f t="shared" ref="BM354" si="678">+(S354/R354)*100</f>
        <v>5.0059901147728345</v>
      </c>
      <c r="BN354" s="4">
        <f t="shared" ref="BN354" si="679">+(D354/$N354)*100</f>
        <v>51.080665027370095</v>
      </c>
      <c r="BO354" s="4">
        <f t="shared" ref="BO354" si="680">+(E354/$O354)*100</f>
        <v>35.494944137498749</v>
      </c>
      <c r="BP354" s="4">
        <f t="shared" ref="BP354" si="681">+(F354/$N354)*100</f>
        <v>30.473177070060743</v>
      </c>
      <c r="BQ354" s="4">
        <f t="shared" ref="BQ354" si="682">+(G354/$O354)*100</f>
        <v>49.70998484139578</v>
      </c>
      <c r="BR354" s="4">
        <f t="shared" ref="BR354" si="683">+(H354/$N354)*100</f>
        <v>15.664943421069962</v>
      </c>
      <c r="BS354" s="4">
        <f t="shared" ref="BS354" si="684">+(I354/$O354)*100</f>
        <v>9.5627959128178581</v>
      </c>
      <c r="BT354" s="4">
        <f t="shared" ref="BT354" si="685">+(J354/$N354)*100</f>
        <v>2.7812144814992004</v>
      </c>
      <c r="BU354" s="4">
        <f t="shared" ref="BU354" si="686">+(K354/$O354)*100</f>
        <v>5.2322751082876273</v>
      </c>
      <c r="BV354" s="4" t="s">
        <v>59</v>
      </c>
      <c r="BW354" s="4" t="s">
        <v>59</v>
      </c>
      <c r="BX354">
        <f t="shared" ref="BX354" si="687">+(N354/$N354)*100</f>
        <v>100</v>
      </c>
      <c r="BY354">
        <f t="shared" ref="BY354" si="688">+(O354/$O354)*100</f>
        <v>100</v>
      </c>
      <c r="BZ354" t="s">
        <v>59</v>
      </c>
      <c r="CA354" t="s">
        <v>59</v>
      </c>
    </row>
    <row r="355" spans="1:79" x14ac:dyDescent="0.35">
      <c r="A355" s="5">
        <v>45352</v>
      </c>
      <c r="B355" s="18">
        <f>+'[1]Senda Inflación Total'!F839</f>
        <v>7.37</v>
      </c>
      <c r="C355" s="4">
        <f>+'[1]Senda Inflación Total'!D839</f>
        <v>141.47999999999999</v>
      </c>
      <c r="D355" s="10">
        <f>('[4]Mar-24'!$D$496/1000)</f>
        <v>346018.62703000003</v>
      </c>
      <c r="E355" s="10">
        <f>'[4]Mar-24'!$D$497/1000</f>
        <v>12497.044250000003</v>
      </c>
      <c r="F355" s="14">
        <f>('[4]Mar-24'!$D$508/1000)</f>
        <v>204330.64474000002</v>
      </c>
      <c r="G355" s="14">
        <f>'[4]Mar-24'!$D$509/1000</f>
        <v>17198.91459</v>
      </c>
      <c r="H355" s="3">
        <f>+('[4]Mar-24'!$D$522/1000)</f>
        <v>105732.78496999999</v>
      </c>
      <c r="I355" s="3">
        <f>+('[4]Mar-24'!$D$523/1000)</f>
        <v>3297.3836799999999</v>
      </c>
      <c r="J355" s="10">
        <f>'[4]Mar-24'!$D$534/1000</f>
        <v>19264.74871</v>
      </c>
      <c r="K355" s="10">
        <f>'[4]Mar-24'!$D$535/1000</f>
        <v>1936.2793599999998</v>
      </c>
      <c r="L355" s="71">
        <f>+H355+(Titularizaciones!C267/1000)</f>
        <v>109056.37819591866</v>
      </c>
      <c r="M355" s="71">
        <f>+I355+((Titularizaciones!C267/1000)*Titularizaciones!M267)</f>
        <v>3589.4126610134699</v>
      </c>
      <c r="N355" s="3">
        <f t="shared" ref="N355" si="689">+D355+F355+H355+J355</f>
        <v>675346.80544999999</v>
      </c>
      <c r="O355" s="3">
        <f t="shared" ref="O355" si="690">+E355+G355+I355+K355</f>
        <v>34929.621880000006</v>
      </c>
      <c r="P355" s="74">
        <f t="shared" ref="P355" si="691">+L355+J355+F355+D355</f>
        <v>678670.3986759187</v>
      </c>
      <c r="Q355" s="74">
        <f t="shared" ref="Q355" si="692">+M355+K355+G355+E355</f>
        <v>35221.650861013477</v>
      </c>
      <c r="R355" s="74">
        <f t="shared" ref="R355" si="693">+D355+F355+L355</f>
        <v>659405.64996591862</v>
      </c>
      <c r="S355" s="74">
        <f t="shared" ref="S355" si="694">+E355+G355+M355</f>
        <v>33285.371501013477</v>
      </c>
      <c r="T355" s="74">
        <v>23179.332923349019</v>
      </c>
      <c r="U355" s="74">
        <v>10.445861234539999</v>
      </c>
      <c r="V355" s="4">
        <f t="shared" ref="V355" si="695">+D355/D343*100-100</f>
        <v>2.7975421131484239</v>
      </c>
      <c r="W355" s="4">
        <f t="shared" ref="W355" si="696">+E355/E343*100-100</f>
        <v>17.065157882072896</v>
      </c>
      <c r="X355" s="4">
        <f t="shared" ref="X355" si="697">+F355/F343*100-100</f>
        <v>-4.1182112286561932</v>
      </c>
      <c r="Y355" s="4">
        <f t="shared" ref="Y355" si="698">+G355/G343*100-100</f>
        <v>19.683688906682178</v>
      </c>
      <c r="Z355" s="4">
        <f t="shared" ref="Z355" si="699">+H355/H343*100-100</f>
        <v>8.0970291207960798</v>
      </c>
      <c r="AA355" s="4">
        <f t="shared" ref="AA355" si="700">+I355/I343*100-100</f>
        <v>33.171057211823722</v>
      </c>
      <c r="AB355" s="4">
        <f t="shared" ref="AB355" si="701">+J355/J343*100-100</f>
        <v>11.891374227911484</v>
      </c>
      <c r="AC355" s="4">
        <f t="shared" ref="AC355" si="702">+K355/K343*100-100</f>
        <v>80.236037911127369</v>
      </c>
      <c r="AD355" s="4">
        <f t="shared" ref="AD355" si="703">+L355/L343*100-100</f>
        <v>7.8418294987902613</v>
      </c>
      <c r="AE355" s="4">
        <f t="shared" ref="AE355" si="704">+M355/M343*100-100</f>
        <v>31.375617070425363</v>
      </c>
      <c r="AF355" s="4">
        <f t="shared" ref="AF355" si="705">+N355/N343*100-100</f>
        <v>1.5957705701397771</v>
      </c>
      <c r="AG355" s="4">
        <f t="shared" ref="AG355" si="706">+O355/O343*100-100</f>
        <v>22.14884037115516</v>
      </c>
      <c r="AH355" s="4">
        <f t="shared" ref="AH355" si="707">+P355/P343*100-100</f>
        <v>1.5893845057543672</v>
      </c>
      <c r="AI355" s="4">
        <f t="shared" ref="AI355" si="708">+Q355/Q343*100-100</f>
        <v>22.076665343141542</v>
      </c>
      <c r="AJ355" s="4">
        <f t="shared" ref="AJ355" si="709">+R355/R343*100-100</f>
        <v>1.3168528967883333</v>
      </c>
      <c r="AK355" s="4">
        <f t="shared" ref="AK355" si="710">+S355/S343*100-100</f>
        <v>19.827358654568528</v>
      </c>
      <c r="AL355" s="4">
        <f t="shared" ref="AL355" si="711">+T355/T343*100-100</f>
        <v>-2.3892520075325763</v>
      </c>
      <c r="AM355" s="4">
        <f t="shared" ref="AM355" si="712">+U355/U343*100-100</f>
        <v>15.201267896676399</v>
      </c>
      <c r="AN355" s="4">
        <f t="shared" ref="AN355" si="713">+(1+V355/100)/(1+$B355/100)*100-100</f>
        <v>-4.2585991309039599</v>
      </c>
      <c r="AO355" s="4">
        <f t="shared" ref="AO355" si="714">+(1+W355/100)/(1+$B355/100)*100-100</f>
        <v>9.0296711204925799</v>
      </c>
      <c r="AP355" s="4">
        <f t="shared" ref="AP355" si="715">+(1+X355/100)/(1+$B355/100)*100-100</f>
        <v>-10.69964722795585</v>
      </c>
      <c r="AQ355" s="4">
        <f t="shared" ref="AQ355" si="716">+(1+Y355/100)/(1+$B355/100)*100-100</f>
        <v>11.468463170980868</v>
      </c>
      <c r="AR355" s="4">
        <f t="shared" ref="AR355" si="717">+(1+Z355/100)/(1+$B355/100)*100-100</f>
        <v>0.6771250077266302</v>
      </c>
      <c r="AS355" s="4">
        <f t="shared" ref="AS355" si="718">+(1+AA355/100)/(1+$B355/100)*100-100</f>
        <v>24.03004303979111</v>
      </c>
      <c r="AT355" s="4">
        <f t="shared" ref="AT355" si="719">+(1+AB355/100)/(1+$B355/100)*100-100</f>
        <v>4.2110219129286293</v>
      </c>
      <c r="AU355" s="4">
        <f t="shared" ref="AU355" si="720">+(1+AC355/100)/(1+$B355/100)*100-100</f>
        <v>67.864429459930477</v>
      </c>
      <c r="AV355" s="4">
        <f t="shared" ref="AV355" si="721">+(1+AD355/100)/(1+$B355/100)*100-100</f>
        <v>0.43944258060002994</v>
      </c>
      <c r="AW355" s="4">
        <f t="shared" ref="AW355" si="722">+(1+AE355/100)/(1+$B355/100)*100-100</f>
        <v>22.357843969847565</v>
      </c>
      <c r="AX355" s="4">
        <f t="shared" ref="AX355" si="723">+(1+AF355/100)/(1+$B355/100)*100-100</f>
        <v>-5.3778796962468505</v>
      </c>
      <c r="AY355" s="4">
        <f t="shared" ref="AY355" si="724">+(1+AG355/100)/(1+$B355/100)*100-100</f>
        <v>13.764403810333576</v>
      </c>
      <c r="AZ355" s="4">
        <f t="shared" ref="AZ355" si="725">+(1+AH355/100)/(1+$B355/100)*100-100</f>
        <v>-5.3838274138452391</v>
      </c>
      <c r="BA355" s="4">
        <f t="shared" ref="BA355" si="726">+(1+AI355/100)/(1+$B355/100)*100-100</f>
        <v>13.697182959058878</v>
      </c>
      <c r="BB355" s="4">
        <f t="shared" ref="BB355" si="727">+(1+AJ355/100)/(1+$B355/100)*100-100</f>
        <v>-5.6376521404597923</v>
      </c>
      <c r="BC355" s="4">
        <f t="shared" ref="BC355" si="728">+(1+AK355/100)/(1+$B355/100)*100-100</f>
        <v>11.60227126252073</v>
      </c>
      <c r="BD355" s="4">
        <f t="shared" ref="BD355" si="729">+(1+AL355/100)/(1+$B355/100)*100-100</f>
        <v>-9.0893657516369331</v>
      </c>
      <c r="BE355" s="4">
        <f t="shared" ref="BE355" si="730">+(1+AM355/100)/(1+$B355/100)*100-100</f>
        <v>7.293720682384631</v>
      </c>
      <c r="BF355" s="4">
        <f t="shared" ref="BF355" si="731">+(E355/D355)*100</f>
        <v>3.6116680645971413</v>
      </c>
      <c r="BG355" s="4">
        <f t="shared" ref="BG355" si="732">+(G355/F355)*100</f>
        <v>8.4171978275136912</v>
      </c>
      <c r="BH355" s="4">
        <f t="shared" ref="BH355" si="733">+(I355/H355)*100</f>
        <v>3.1186009911075177</v>
      </c>
      <c r="BI355" s="4">
        <f t="shared" ref="BI355" si="734">+(K355/J355)*100</f>
        <v>10.050893417545128</v>
      </c>
      <c r="BJ355" s="4">
        <f t="shared" ref="BJ355" si="735">+(M355/L355)*100</f>
        <v>3.2913367566316269</v>
      </c>
      <c r="BK355" s="4">
        <f t="shared" ref="BK355" si="736">+(O355/N355)*100</f>
        <v>5.172101444490516</v>
      </c>
      <c r="BL355" s="4">
        <f t="shared" ref="BL355" si="737">+(Q355/P355)*100</f>
        <v>5.1898021380821495</v>
      </c>
      <c r="BM355" s="4">
        <f t="shared" ref="BM355" si="738">+(S355/R355)*100</f>
        <v>5.0477837887397277</v>
      </c>
      <c r="BN355" s="4">
        <f t="shared" ref="BN355" si="739">+(D355/$N355)*100</f>
        <v>51.235694644241249</v>
      </c>
      <c r="BO355" s="4">
        <f t="shared" ref="BO355" si="740">+(E355/$O355)*100</f>
        <v>35.777782802611888</v>
      </c>
      <c r="BP355" s="4">
        <f t="shared" ref="BP355" si="741">+(F355/$N355)*100</f>
        <v>30.255661697229698</v>
      </c>
      <c r="BQ355" s="4">
        <f t="shared" ref="BQ355" si="742">+(G355/$O355)*100</f>
        <v>49.238765449813677</v>
      </c>
      <c r="BR355" s="4">
        <f t="shared" ref="BR355" si="743">+(H355/$N355)*100</f>
        <v>15.656072423345169</v>
      </c>
      <c r="BS355" s="4">
        <f t="shared" ref="BS355" si="744">+(I355/$O355)*100</f>
        <v>9.4400783705248603</v>
      </c>
      <c r="BT355" s="4">
        <f t="shared" ref="BT355" si="745">+(J355/$N355)*100</f>
        <v>2.852571235183889</v>
      </c>
      <c r="BU355" s="4">
        <f t="shared" ref="BU355" si="746">+(K355/$O355)*100</f>
        <v>5.5433733770495639</v>
      </c>
      <c r="BV355" s="4" t="s">
        <v>59</v>
      </c>
      <c r="BW355" s="4" t="s">
        <v>59</v>
      </c>
      <c r="BX355">
        <f t="shared" ref="BX355" si="747">+(N355/$N355)*100</f>
        <v>100</v>
      </c>
      <c r="BY355">
        <f t="shared" ref="BY355" si="748">+(O355/$O355)*100</f>
        <v>100</v>
      </c>
      <c r="BZ355" t="s">
        <v>59</v>
      </c>
      <c r="CA355" t="s">
        <v>59</v>
      </c>
    </row>
    <row r="356" spans="1:79" x14ac:dyDescent="0.35">
      <c r="A356" s="5">
        <v>45383</v>
      </c>
      <c r="B356" s="18">
        <f>+'[1]Senda Inflación Total'!F840</f>
        <v>7.17</v>
      </c>
      <c r="C356" s="4">
        <f>+'[1]Senda Inflación Total'!D840</f>
        <v>142.32</v>
      </c>
      <c r="D356" s="10">
        <f>('[4]Abr-24'!$D$496/1000)</f>
        <v>346159.59100999997</v>
      </c>
      <c r="E356" s="10">
        <f>'[4]Abr-24'!$D$497/1000</f>
        <v>13207.29544</v>
      </c>
      <c r="F356" s="14">
        <f>('[4]Abr-24'!$D$508/1000)</f>
        <v>203793.19444999995</v>
      </c>
      <c r="G356" s="14">
        <f>'[4]Abr-24'!$D$509/1000</f>
        <v>16929.38753</v>
      </c>
      <c r="H356" s="3">
        <f>+('[4]Abr-24'!$D$522/1000)</f>
        <v>106236.90282</v>
      </c>
      <c r="I356" s="3">
        <f>+('[4]Abr-24'!$D$523/1000)</f>
        <v>3382.6533100000001</v>
      </c>
      <c r="J356" s="10">
        <f>'[4]Abr-24'!$D$534/1000</f>
        <v>19361.038219999999</v>
      </c>
      <c r="K356" s="10">
        <f>'[4]Abr-24'!$D$535/1000</f>
        <v>1917.2404700000002</v>
      </c>
      <c r="L356" s="71">
        <f>+H356+(Titularizaciones!C268/1000)</f>
        <v>109493.11658660381</v>
      </c>
      <c r="M356" s="71">
        <f>+I356+((Titularizaciones!C268/1000)*Titularizaciones!M268)</f>
        <v>3670.760404779433</v>
      </c>
      <c r="N356" s="3">
        <f t="shared" ref="N356" si="749">+D356+F356+H356+J356</f>
        <v>675550.72649999987</v>
      </c>
      <c r="O356" s="3">
        <f t="shared" ref="O356" si="750">+E356+G356+I356+K356</f>
        <v>35436.57675</v>
      </c>
      <c r="P356" s="74">
        <f t="shared" ref="P356" si="751">+L356+J356+F356+D356</f>
        <v>678806.94026660372</v>
      </c>
      <c r="Q356" s="74">
        <f t="shared" ref="Q356" si="752">+M356+K356+G356+E356</f>
        <v>35724.683844779436</v>
      </c>
      <c r="R356" s="74">
        <f t="shared" ref="R356" si="753">+D356+F356+L356</f>
        <v>659445.90204660373</v>
      </c>
      <c r="S356" s="74">
        <f t="shared" ref="S356" si="754">+E356+G356+M356</f>
        <v>33807.443374779432</v>
      </c>
      <c r="T356" s="74">
        <v>23067.081407417212</v>
      </c>
      <c r="U356" s="74">
        <v>10.54863717464</v>
      </c>
      <c r="V356" s="4">
        <f t="shared" ref="V356" si="755">+D356/D344*100-100</f>
        <v>1.564657041174172</v>
      </c>
      <c r="W356" s="4">
        <f t="shared" ref="W356" si="756">+E356/E344*100-100</f>
        <v>16.558030061314156</v>
      </c>
      <c r="X356" s="4">
        <f t="shared" ref="X356" si="757">+F356/F344*100-100</f>
        <v>-4.2762795875880215</v>
      </c>
      <c r="Y356" s="4">
        <f t="shared" ref="Y356" si="758">+G356/G344*100-100</f>
        <v>9.7017878267637201</v>
      </c>
      <c r="Z356" s="4">
        <f t="shared" ref="Z356" si="759">+H356/H344*100-100</f>
        <v>8.2362910829691458</v>
      </c>
      <c r="AA356" s="4">
        <f t="shared" ref="AA356" si="760">+I356/I344*100-100</f>
        <v>31.688490999305913</v>
      </c>
      <c r="AB356" s="4">
        <f t="shared" ref="AB356" si="761">+J356/J344*100-100</f>
        <v>11.341768981088009</v>
      </c>
      <c r="AC356" s="4">
        <f t="shared" ref="AC356" si="762">+K356/K344*100-100</f>
        <v>67.88315491498301</v>
      </c>
      <c r="AD356" s="4">
        <f t="shared" ref="AD356" si="763">+L356/L344*100-100</f>
        <v>7.9437683152949319</v>
      </c>
      <c r="AE356" s="4">
        <f t="shared" ref="AE356" si="764">+M356/M344*100-100</f>
        <v>29.485977483648924</v>
      </c>
      <c r="AF356" s="4">
        <f t="shared" ref="AF356" si="765">+N356/N344*100-100</f>
        <v>0.93909436759871312</v>
      </c>
      <c r="AG356" s="4">
        <f t="shared" ref="AG356" si="766">+O356/O344*100-100</f>
        <v>16.284754203926454</v>
      </c>
      <c r="AH356" s="4">
        <f t="shared" ref="AH356" si="767">+P356/P344*100-100</f>
        <v>0.93059153879124779</v>
      </c>
      <c r="AI356" s="4">
        <f t="shared" ref="AI356" si="768">+Q356/Q344*100-100</f>
        <v>16.215025380277325</v>
      </c>
      <c r="AJ356" s="4">
        <f t="shared" ref="AJ356" si="769">+R356/R344*100-100</f>
        <v>0.65426450216747867</v>
      </c>
      <c r="AK356" s="4">
        <f t="shared" ref="AK356" si="770">+S356/S344*100-100</f>
        <v>14.221473083656605</v>
      </c>
      <c r="AL356" s="4">
        <f t="shared" ref="AL356" si="771">+T356/T344*100-100</f>
        <v>-2.9532864485571508</v>
      </c>
      <c r="AM356" s="4">
        <f t="shared" ref="AM356" si="772">+U356/U344*100-100</f>
        <v>15.301001706467602</v>
      </c>
      <c r="AN356" s="4">
        <f t="shared" ref="AN356" si="773">+(1+V356/100)/(1+$B356/100)*100-100</f>
        <v>-5.2303284117064806</v>
      </c>
      <c r="AO356" s="4">
        <f t="shared" ref="AO356" si="774">+(1+W356/100)/(1+$B356/100)*100-100</f>
        <v>8.7599422052012272</v>
      </c>
      <c r="AP356" s="4">
        <f t="shared" ref="AP356" si="775">+(1+X356/100)/(1+$B356/100)*100-100</f>
        <v>-10.680488557980809</v>
      </c>
      <c r="AQ356" s="4">
        <f t="shared" ref="AQ356" si="776">+(1+Y356/100)/(1+$B356/100)*100-100</f>
        <v>2.3624034960937763</v>
      </c>
      <c r="AR356" s="4">
        <f t="shared" ref="AR356" si="777">+(1+Z356/100)/(1+$B356/100)*100-100</f>
        <v>0.99495295602234535</v>
      </c>
      <c r="AS356" s="4">
        <f t="shared" ref="AS356" si="778">+(1+AA356/100)/(1+$B356/100)*100-100</f>
        <v>22.878129139970042</v>
      </c>
      <c r="AT356" s="4">
        <f t="shared" ref="AT356" si="779">+(1+AB356/100)/(1+$B356/100)*100-100</f>
        <v>3.8926649072389665</v>
      </c>
      <c r="AU356" s="4">
        <f t="shared" ref="AU356" si="780">+(1+AC356/100)/(1+$B356/100)*100-100</f>
        <v>56.651259601551743</v>
      </c>
      <c r="AV356" s="4">
        <f t="shared" ref="AV356" si="781">+(1+AD356/100)/(1+$B356/100)*100-100</f>
        <v>0.7220008540588907</v>
      </c>
      <c r="AW356" s="4">
        <f t="shared" ref="AW356" si="782">+(1+AE356/100)/(1+$B356/100)*100-100</f>
        <v>20.822970498879272</v>
      </c>
      <c r="AX356" s="4">
        <f t="shared" ref="AX356" si="783">+(1+AF356/100)/(1+$B356/100)*100-100</f>
        <v>-5.814039033686015</v>
      </c>
      <c r="AY356" s="4">
        <f t="shared" ref="AY356" si="784">+(1+AG356/100)/(1+$B356/100)*100-100</f>
        <v>8.5049493364994362</v>
      </c>
      <c r="AZ356" s="4">
        <f t="shared" ref="AZ356" si="785">+(1+AH356/100)/(1+$B356/100)*100-100</f>
        <v>-5.821972997302197</v>
      </c>
      <c r="BA356" s="4">
        <f t="shared" ref="BA356" si="786">+(1+AI356/100)/(1+$B356/100)*100-100</f>
        <v>8.4398855839109075</v>
      </c>
      <c r="BB356" s="4">
        <f t="shared" ref="BB356" si="787">+(1+AJ356/100)/(1+$B356/100)*100-100</f>
        <v>-6.0798129120393014</v>
      </c>
      <c r="BC356" s="4">
        <f t="shared" ref="BC356" si="788">+(1+AK356/100)/(1+$B356/100)*100-100</f>
        <v>6.5797080187147401</v>
      </c>
      <c r="BD356" s="4">
        <f t="shared" ref="BD356" si="789">+(1+AL356/100)/(1+$B356/100)*100-100</f>
        <v>-9.4460076967035178</v>
      </c>
      <c r="BE356" s="4">
        <f t="shared" ref="BE356" si="790">+(1+AM356/100)/(1+$B356/100)*100-100</f>
        <v>7.5870128827727683</v>
      </c>
      <c r="BF356" s="4">
        <f t="shared" ref="BF356" si="791">+(E356/D356)*100</f>
        <v>3.8153775839244224</v>
      </c>
      <c r="BG356" s="4">
        <f t="shared" ref="BG356" si="792">+(G356/F356)*100</f>
        <v>8.3071407637969852</v>
      </c>
      <c r="BH356" s="4">
        <f t="shared" ref="BH356" si="793">+(I356/H356)*100</f>
        <v>3.1840661956526719</v>
      </c>
      <c r="BI356" s="4">
        <f t="shared" ref="BI356" si="794">+(K356/J356)*100</f>
        <v>9.9025705554337797</v>
      </c>
      <c r="BJ356" s="4">
        <f t="shared" ref="BJ356" si="795">+(M356/L356)*100</f>
        <v>3.3525033529172013</v>
      </c>
      <c r="BK356" s="4">
        <f t="shared" ref="BK356" si="796">+(O356/N356)*100</f>
        <v>5.2455833973557286</v>
      </c>
      <c r="BL356" s="4">
        <f t="shared" ref="BL356" si="797">+(Q356/P356)*100</f>
        <v>5.2628636694180591</v>
      </c>
      <c r="BM356" s="4">
        <f t="shared" ref="BM356" si="798">+(S356/R356)*100</f>
        <v>5.1266439399892159</v>
      </c>
      <c r="BN356" s="4">
        <f t="shared" ref="BN356" si="799">+(D356/$N356)*100</f>
        <v>51.24109521774011</v>
      </c>
      <c r="BO356" s="4">
        <f t="shared" ref="BO356" si="800">+(E356/$O356)*100</f>
        <v>37.270235026299488</v>
      </c>
      <c r="BP356" s="4">
        <f t="shared" ref="BP356" si="801">+(F356/$N356)*100</f>
        <v>30.166971399149251</v>
      </c>
      <c r="BQ356" s="4">
        <f t="shared" ref="BQ356" si="802">+(G356/$O356)*100</f>
        <v>47.773766776160173</v>
      </c>
      <c r="BR356" s="4">
        <f t="shared" ref="BR356" si="803">+(H356/$N356)*100</f>
        <v>15.725969738854248</v>
      </c>
      <c r="BS356" s="4">
        <f t="shared" ref="BS356" si="804">+(I356/$O356)*100</f>
        <v>9.5456548578722398</v>
      </c>
      <c r="BT356" s="4">
        <f t="shared" ref="BT356" si="805">+(J356/$N356)*100</f>
        <v>2.8659636442564027</v>
      </c>
      <c r="BU356" s="4">
        <f t="shared" ref="BU356" si="806">+(K356/$O356)*100</f>
        <v>5.4103433396681018</v>
      </c>
      <c r="BV356" s="4" t="s">
        <v>59</v>
      </c>
      <c r="BW356" s="4" t="s">
        <v>59</v>
      </c>
      <c r="BX356">
        <f t="shared" ref="BX356" si="807">+(N356/$N356)*100</f>
        <v>100</v>
      </c>
      <c r="BY356">
        <f t="shared" ref="BY356" si="808">+(O356/$O356)*100</f>
        <v>100</v>
      </c>
      <c r="BZ356" t="s">
        <v>59</v>
      </c>
      <c r="CA356" t="s">
        <v>59</v>
      </c>
    </row>
    <row r="357" spans="1:79" x14ac:dyDescent="0.35">
      <c r="A357" s="5">
        <v>45413</v>
      </c>
      <c r="B357" s="18">
        <f>+'[1]Senda Inflación Total'!F841</f>
        <v>7.15</v>
      </c>
      <c r="C357" s="4">
        <f>+'[5]Senda Inflación Total'!D841</f>
        <v>142.92670000000001</v>
      </c>
      <c r="D357" s="10">
        <f>('[4]May-24'!$D$496/1000)</f>
        <v>347843.8170499999</v>
      </c>
      <c r="E357" s="10">
        <f>'[4]May-24'!$D$497/1000</f>
        <v>13049.238179999998</v>
      </c>
      <c r="F357" s="14">
        <f>('[4]May-24'!$D$508/1000)</f>
        <v>203063.11632000003</v>
      </c>
      <c r="G357" s="14">
        <f>'[4]May-24'!$D$509/1000</f>
        <v>16597.175269999996</v>
      </c>
      <c r="H357" s="3">
        <f>+('[4]May-24'!$D$522/1000)</f>
        <v>106961.20595000002</v>
      </c>
      <c r="I357" s="3">
        <f>+('[4]May-24'!$D$523/1000)</f>
        <v>3503.2562199999998</v>
      </c>
      <c r="J357" s="10">
        <f>'[4]May-24'!$D$534/1000</f>
        <v>19484.126869999996</v>
      </c>
      <c r="K357" s="10">
        <f>'[4]May-24'!$D$535/1000</f>
        <v>1912.1766299999997</v>
      </c>
      <c r="L357" s="71">
        <f>+H357+(Titularizaciones!C269/1000)</f>
        <v>110151.27959329159</v>
      </c>
      <c r="M357" s="71">
        <f>+I357+((Titularizaciones!C269/1000)*Titularizaciones!M269)</f>
        <v>3796.5988268927322</v>
      </c>
      <c r="N357" s="3">
        <f t="shared" ref="N357" si="809">+D357+F357+H357+J357</f>
        <v>677352.26618999999</v>
      </c>
      <c r="O357" s="3">
        <f t="shared" ref="O357" si="810">+E357+G357+I357+K357</f>
        <v>35061.846299999997</v>
      </c>
      <c r="P357" s="74">
        <f t="shared" ref="P357" si="811">+L357+J357+F357+D357</f>
        <v>680542.33983329148</v>
      </c>
      <c r="Q357" s="74">
        <f t="shared" ref="Q357" si="812">+M357+K357+G357+E357</f>
        <v>35355.188906892727</v>
      </c>
      <c r="R357" s="74">
        <f t="shared" ref="R357" si="813">+D357+F357+L357</f>
        <v>661058.21296329156</v>
      </c>
      <c r="S357" s="74">
        <f t="shared" ref="S357" si="814">+E357+G357+M357</f>
        <v>33443.012276892725</v>
      </c>
      <c r="T357" s="74">
        <v>22995.180510193884</v>
      </c>
      <c r="U357" s="74">
        <v>10.633822585470002</v>
      </c>
      <c r="V357" s="4">
        <f t="shared" ref="V357" si="815">+D357/D345*100-100</f>
        <v>1.936747981163947</v>
      </c>
      <c r="W357" s="4">
        <f t="shared" ref="W357" si="816">+E357/E345*100-100</f>
        <v>13.143976409832561</v>
      </c>
      <c r="X357" s="4">
        <f t="shared" ref="X357" si="817">+F357/F345*100-100</f>
        <v>-4.6092078536762529</v>
      </c>
      <c r="Y357" s="4">
        <f t="shared" ref="Y357" si="818">+G357/G345*100-100</f>
        <v>5.064039891598938</v>
      </c>
      <c r="Z357" s="4">
        <f t="shared" ref="Z357" si="819">+H357/H345*100-100</f>
        <v>8.3159310416879322</v>
      </c>
      <c r="AA357" s="4">
        <f t="shared" ref="AA357" si="820">+I357/I345*100-100</f>
        <v>34.311338462741276</v>
      </c>
      <c r="AB357" s="4">
        <f t="shared" ref="AB357" si="821">+J357/J345*100-100</f>
        <v>10.702191867933891</v>
      </c>
      <c r="AC357" s="4">
        <f t="shared" ref="AC357" si="822">+K357/K345*100-100</f>
        <v>62.698937447747738</v>
      </c>
      <c r="AD357" s="4">
        <f t="shared" ref="AD357" si="823">+L357/L345*100-100</f>
        <v>8.0009408721627864</v>
      </c>
      <c r="AE357" s="4">
        <f t="shared" ref="AE357" si="824">+M357/M345*100-100</f>
        <v>32.074436362512699</v>
      </c>
      <c r="AF357" s="4">
        <f t="shared" ref="AF357" si="825">+N357/N345*100-100</f>
        <v>1.0280367244288442</v>
      </c>
      <c r="AG357" s="4">
        <f t="shared" ref="AG357" si="826">+O357/O345*100-100</f>
        <v>12.687973987230848</v>
      </c>
      <c r="AH357" s="4">
        <f t="shared" ref="AH357" si="827">+P357/P345*100-100</f>
        <v>1.0154189426999238</v>
      </c>
      <c r="AI357" s="4">
        <f t="shared" ref="AI357" si="828">+Q357/Q345*100-100</f>
        <v>12.666549608876451</v>
      </c>
      <c r="AJ357" s="4">
        <f t="shared" ref="AJ357" si="829">+R357/R345*100-100</f>
        <v>0.75556268740506027</v>
      </c>
      <c r="AK357" s="4">
        <f t="shared" ref="AK357" si="830">+S357/S345*100-100</f>
        <v>10.719780934124643</v>
      </c>
      <c r="AL357" s="4">
        <f t="shared" ref="AL357" si="831">+T357/T345*100-100</f>
        <v>-3.2037143852496968</v>
      </c>
      <c r="AM357" s="4">
        <f t="shared" ref="AM357" si="832">+U357/U345*100-100</f>
        <v>14.443762190383765</v>
      </c>
      <c r="AN357" s="4">
        <f t="shared" ref="AN357" si="833">+(1+V357/100)/(1+$B357/100)*100-100</f>
        <v>-4.8653775257452594</v>
      </c>
      <c r="AO357" s="4">
        <f t="shared" ref="AO357" si="834">+(1+W357/100)/(1+$B357/100)*100-100</f>
        <v>5.5940050488404722</v>
      </c>
      <c r="AP357" s="4">
        <f t="shared" ref="AP357" si="835">+(1+X357/100)/(1+$B357/100)*100-100</f>
        <v>-10.974529028162621</v>
      </c>
      <c r="AQ357" s="4">
        <f t="shared" ref="AQ357" si="836">+(1+Y357/100)/(1+$B357/100)*100-100</f>
        <v>-1.9467663167531981</v>
      </c>
      <c r="AR357" s="4">
        <f t="shared" ref="AR357" si="837">+(1+Z357/100)/(1+$B357/100)*100-100</f>
        <v>1.0881297635911551</v>
      </c>
      <c r="AS357" s="4">
        <f t="shared" ref="AS357" si="838">+(1+AA357/100)/(1+$B357/100)*100-100</f>
        <v>25.348892639049268</v>
      </c>
      <c r="AT357" s="4">
        <f t="shared" ref="AT357" si="839">+(1+AB357/100)/(1+$B357/100)*100-100</f>
        <v>3.3151580662005529</v>
      </c>
      <c r="AU357" s="4">
        <f t="shared" ref="AU357" si="840">+(1+AC357/100)/(1+$B357/100)*100-100</f>
        <v>51.842218803311027</v>
      </c>
      <c r="AV357" s="4">
        <f t="shared" ref="AV357" si="841">+(1+AD357/100)/(1+$B357/100)*100-100</f>
        <v>0.79415853678281678</v>
      </c>
      <c r="AW357" s="4">
        <f t="shared" ref="AW357" si="842">+(1+AE357/100)/(1+$B357/100)*100-100</f>
        <v>23.26125652124378</v>
      </c>
      <c r="AX357" s="4">
        <f t="shared" ref="AX357" si="843">+(1+AF357/100)/(1+$B357/100)*100-100</f>
        <v>-5.7134514937668257</v>
      </c>
      <c r="AY357" s="4">
        <f t="shared" ref="AY357" si="844">+(1+AG357/100)/(1+$B357/100)*100-100</f>
        <v>5.1684311593381835</v>
      </c>
      <c r="AZ357" s="4">
        <f t="shared" ref="AZ357" si="845">+(1+AH357/100)/(1+$B357/100)*100-100</f>
        <v>-5.7252273049930693</v>
      </c>
      <c r="BA357" s="4">
        <f t="shared" ref="BA357" si="846">+(1+AI357/100)/(1+$B357/100)*100-100</f>
        <v>5.1484364058576517</v>
      </c>
      <c r="BB357" s="4">
        <f t="shared" ref="BB357" si="847">+(1+AJ357/100)/(1+$B357/100)*100-100</f>
        <v>-5.9677436421791299</v>
      </c>
      <c r="BC357" s="4">
        <f t="shared" ref="BC357" si="848">+(1+AK357/100)/(1+$B357/100)*100-100</f>
        <v>3.3315734336207612</v>
      </c>
      <c r="BD357" s="4">
        <f t="shared" ref="BD357" si="849">+(1+AL357/100)/(1+$B357/100)*100-100</f>
        <v>-9.6628225713949547</v>
      </c>
      <c r="BE357" s="4">
        <f t="shared" ref="BE357" si="850">+(1+AM357/100)/(1+$B357/100)*100-100</f>
        <v>6.807057573853271</v>
      </c>
      <c r="BF357" s="4">
        <f t="shared" ref="BF357" si="851">+(E357/D357)*100</f>
        <v>3.7514647495155184</v>
      </c>
      <c r="BG357" s="4">
        <f t="shared" ref="BG357" si="852">+(G357/F357)*100</f>
        <v>8.1734071508314141</v>
      </c>
      <c r="BH357" s="4">
        <f t="shared" ref="BH357" si="853">+(I357/H357)*100</f>
        <v>3.2752587154240094</v>
      </c>
      <c r="BI357" s="4">
        <f t="shared" ref="BI357" si="854">+(K357/J357)*100</f>
        <v>9.8140226798882466</v>
      </c>
      <c r="BJ357" s="4">
        <f t="shared" ref="BJ357" si="855">+(M357/L357)*100</f>
        <v>3.4467133209081227</v>
      </c>
      <c r="BK357" s="4">
        <f t="shared" ref="BK357" si="856">+(O357/N357)*100</f>
        <v>5.1763089975644982</v>
      </c>
      <c r="BL357" s="4">
        <f t="shared" ref="BL357" si="857">+(Q357/P357)*100</f>
        <v>5.195149050616525</v>
      </c>
      <c r="BM357" s="4">
        <f t="shared" ref="BM357" si="858">+(S357/R357)*100</f>
        <v>5.0590116908130467</v>
      </c>
      <c r="BN357" s="4">
        <f t="shared" ref="BN357" si="859">+(D357/$N357)*100</f>
        <v>51.353458814948198</v>
      </c>
      <c r="BO357" s="4">
        <f t="shared" ref="BO357" si="860">+(E357/$O357)*100</f>
        <v>37.21777247081252</v>
      </c>
      <c r="BP357" s="4">
        <f t="shared" ref="BP357" si="861">+(F357/$N357)*100</f>
        <v>29.978952822022453</v>
      </c>
      <c r="BQ357" s="4">
        <f t="shared" ref="BQ357" si="862">+(G357/$O357)*100</f>
        <v>47.336854790787207</v>
      </c>
      <c r="BR357" s="4">
        <f t="shared" ref="BR357" si="863">+(H357/$N357)*100</f>
        <v>15.791075233517708</v>
      </c>
      <c r="BS357" s="4">
        <f t="shared" ref="BS357" si="864">+(I357/$O357)*100</f>
        <v>9.9916478728046911</v>
      </c>
      <c r="BT357" s="4">
        <f t="shared" ref="BT357" si="865">+(J357/$N357)*100</f>
        <v>2.876513129511642</v>
      </c>
      <c r="BU357" s="4">
        <f t="shared" ref="BU357" si="866">+(K357/$O357)*100</f>
        <v>5.4537248655955688</v>
      </c>
      <c r="BV357" s="4" t="s">
        <v>59</v>
      </c>
      <c r="BW357" s="4" t="s">
        <v>59</v>
      </c>
      <c r="BX357">
        <f t="shared" ref="BX357" si="867">+(N357/$N357)*100</f>
        <v>100</v>
      </c>
      <c r="BY357">
        <f t="shared" ref="BY357" si="868">+(O357/$O357)*100</f>
        <v>100</v>
      </c>
      <c r="BZ357" t="s">
        <v>59</v>
      </c>
      <c r="CA357" t="s">
        <v>59</v>
      </c>
    </row>
    <row r="358" spans="1:79" x14ac:dyDescent="0.35">
      <c r="A358" s="5">
        <v>45444</v>
      </c>
      <c r="B358" s="18">
        <f>+'[1]Senda Inflación Total'!F842</f>
        <v>7.18</v>
      </c>
      <c r="C358" s="4">
        <f>+'[6]Senda Inflación Total'!D842</f>
        <v>143.38409999999999</v>
      </c>
      <c r="D358" s="10">
        <f>('[4]Jun-24'!$D$496/1000)</f>
        <v>353682.38944</v>
      </c>
      <c r="E358" s="10">
        <f>'[4]Jun-24'!$D$497/1000</f>
        <v>13109.55503</v>
      </c>
      <c r="F358" s="14">
        <f>('[4]Jun-24'!$D$508/1000)</f>
        <v>201839.19460000005</v>
      </c>
      <c r="G358" s="14">
        <f>'[4]Jun-24'!$D$509/1000</f>
        <v>16309.534589999997</v>
      </c>
      <c r="H358" s="3">
        <f>+('[4]Jun-24'!$D$522/1000)</f>
        <v>107470.54218000002</v>
      </c>
      <c r="I358" s="3">
        <f>+('[4]Jun-24'!$D$523/1000)</f>
        <v>3573.3276599999995</v>
      </c>
      <c r="J358" s="10">
        <f>'[4]Jun-24'!$D$534/1000</f>
        <v>19353.14718</v>
      </c>
      <c r="K358" s="10">
        <f>'[4]Jun-24'!$D$535/1000</f>
        <v>1862.8180799999998</v>
      </c>
      <c r="L358" s="71">
        <f>+H358+(Titularizaciones!C270/1000)</f>
        <v>110715.98543711136</v>
      </c>
      <c r="M358" s="71">
        <f>+I358+((Titularizaciones!C270/1000)*Titularizaciones!M270)</f>
        <v>3866.3562830754499</v>
      </c>
      <c r="N358" s="3">
        <f t="shared" ref="N358" si="869">+D358+F358+H358+J358</f>
        <v>682345.27340000006</v>
      </c>
      <c r="O358" s="3">
        <f t="shared" ref="O358" si="870">+E358+G358+I358+K358</f>
        <v>34855.235359999999</v>
      </c>
      <c r="P358" s="74">
        <f t="shared" ref="P358" si="871">+L358+J358+F358+D358</f>
        <v>685590.71665711142</v>
      </c>
      <c r="Q358" s="74">
        <f t="shared" ref="Q358" si="872">+M358+K358+G358+E358</f>
        <v>35148.263983075449</v>
      </c>
      <c r="R358" s="74">
        <f t="shared" ref="R358" si="873">+D358+F358+L358</f>
        <v>666237.56947711145</v>
      </c>
      <c r="S358" s="74">
        <f t="shared" ref="S358" si="874">+E358+G358+M358</f>
        <v>33285.445903075451</v>
      </c>
      <c r="T358" s="74">
        <v>23004.295716745299</v>
      </c>
      <c r="U358" s="74">
        <v>10.41601456726</v>
      </c>
      <c r="V358" s="4">
        <f t="shared" ref="V358" si="875">+D358/D346*100-100</f>
        <v>2.9686285625189157</v>
      </c>
      <c r="W358" s="4">
        <f t="shared" ref="W358" si="876">+E358/E346*100-100</f>
        <v>10.150543522024577</v>
      </c>
      <c r="X358" s="4">
        <f t="shared" ref="X358" si="877">+F358/F346*100-100</f>
        <v>-4.7477532576760524</v>
      </c>
      <c r="Y358" s="4">
        <f t="shared" ref="Y358" si="878">+G358/G346*100-100</f>
        <v>2.0998246940431784</v>
      </c>
      <c r="Z358" s="4">
        <f t="shared" ref="Z358" si="879">+H358/H346*100-100</f>
        <v>8.1312258296763957</v>
      </c>
      <c r="AA358" s="4">
        <f t="shared" ref="AA358" si="880">+I358/I346*100-100</f>
        <v>35.036434953853728</v>
      </c>
      <c r="AB358" s="4">
        <f t="shared" ref="AB358" si="881">+J358/J346*100-100</f>
        <v>9.1406820373520361</v>
      </c>
      <c r="AC358" s="4">
        <f t="shared" ref="AC358" si="882">+K358/K346*100-100</f>
        <v>56.623907415283867</v>
      </c>
      <c r="AD358" s="4">
        <f t="shared" ref="AD358" si="883">+L358/L346*100-100</f>
        <v>7.9258823674902601</v>
      </c>
      <c r="AE358" s="4">
        <f t="shared" ref="AE358" si="884">+M358/M346*100-100</f>
        <v>32.497061374070597</v>
      </c>
      <c r="AF358" s="4">
        <f t="shared" ref="AF358" si="885">+N358/N346*100-100</f>
        <v>1.4629945711931214</v>
      </c>
      <c r="AG358" s="4">
        <f t="shared" ref="AG358" si="886">+O358/O346*100-100</f>
        <v>9.9147692860359911</v>
      </c>
      <c r="AH358" s="4">
        <f t="shared" ref="AH358" si="887">+P358/P346*100-100</f>
        <v>1.4633613463731905</v>
      </c>
      <c r="AI358" s="4">
        <f t="shared" ref="AI358" si="888">+Q358/Q346*100-100</f>
        <v>9.8966304677571912</v>
      </c>
      <c r="AJ358" s="4">
        <f t="shared" ref="AJ358" si="889">+R358/R346*100-100</f>
        <v>1.2564576598201427</v>
      </c>
      <c r="AK358" s="4">
        <f t="shared" ref="AK358" si="890">+S358/S346*100-100</f>
        <v>8.0918620518008595</v>
      </c>
      <c r="AL358" s="4">
        <f t="shared" ref="AL358" si="891">+T358/T346*100-100</f>
        <v>-2.2795026824020397</v>
      </c>
      <c r="AM358" s="4">
        <f t="shared" ref="AM358" si="892">+U358/U346*100-100</f>
        <v>11.33318133560654</v>
      </c>
      <c r="AN358" s="4">
        <f t="shared" ref="AN358" si="893">+(1+V358/100)/(1+$B358/100)*100-100</f>
        <v>-3.9292512012326029</v>
      </c>
      <c r="AO358" s="4">
        <f t="shared" ref="AO358" si="894">+(1+W358/100)/(1+$B358/100)*100-100</f>
        <v>2.7715464844416715</v>
      </c>
      <c r="AP358" s="4">
        <f t="shared" ref="AP358" si="895">+(1+X358/100)/(1+$B358/100)*100-100</f>
        <v>-11.128711753756363</v>
      </c>
      <c r="AQ358" s="4">
        <f t="shared" ref="AQ358" si="896">+(1+Y358/100)/(1+$B358/100)*100-100</f>
        <v>-4.7398538029080299</v>
      </c>
      <c r="AR358" s="4">
        <f t="shared" ref="AR358" si="897">+(1+Z358/100)/(1+$B358/100)*100-100</f>
        <v>0.88750310662099707</v>
      </c>
      <c r="AS358" s="4">
        <f t="shared" ref="AS358" si="898">+(1+AA358/100)/(1+$B358/100)*100-100</f>
        <v>25.990329309436206</v>
      </c>
      <c r="AT358" s="4">
        <f t="shared" ref="AT358" si="899">+(1+AB358/100)/(1+$B358/100)*100-100</f>
        <v>1.829335731808186</v>
      </c>
      <c r="AU358" s="4">
        <f t="shared" ref="AU358" si="900">+(1+AC358/100)/(1+$B358/100)*100-100</f>
        <v>46.131654613998762</v>
      </c>
      <c r="AV358" s="4">
        <f t="shared" ref="AV358" si="901">+(1+AD358/100)/(1+$B358/100)*100-100</f>
        <v>0.69591562557403108</v>
      </c>
      <c r="AW358" s="4">
        <f t="shared" ref="AW358" si="902">+(1+AE358/100)/(1+$B358/100)*100-100</f>
        <v>23.621068645335512</v>
      </c>
      <c r="AX358" s="4">
        <f t="shared" ref="AX358" si="903">+(1+AF358/100)/(1+$B358/100)*100-100</f>
        <v>-5.3340226057164557</v>
      </c>
      <c r="AY358" s="4">
        <f t="shared" ref="AY358" si="904">+(1+AG358/100)/(1+$B358/100)*100-100</f>
        <v>2.5515667904795407</v>
      </c>
      <c r="AZ358" s="4">
        <f t="shared" ref="AZ358" si="905">+(1+AH358/100)/(1+$B358/100)*100-100</f>
        <v>-5.3336804008460632</v>
      </c>
      <c r="BA358" s="4">
        <f t="shared" ref="BA358" si="906">+(1+AI358/100)/(1+$B358/100)*100-100</f>
        <v>2.5346430936342443</v>
      </c>
      <c r="BB358" s="4">
        <f t="shared" ref="BB358" si="907">+(1+AJ358/100)/(1+$B358/100)*100-100</f>
        <v>-5.5267235866578375</v>
      </c>
      <c r="BC358" s="4">
        <f t="shared" ref="BC358" si="908">+(1+AK358/100)/(1+$B358/100)*100-100</f>
        <v>0.85077631255910546</v>
      </c>
      <c r="BD358" s="4">
        <f t="shared" ref="BD358" si="909">+(1+AL358/100)/(1+$B358/100)*100-100</f>
        <v>-8.8258095562623993</v>
      </c>
      <c r="BE358" s="4">
        <f t="shared" ref="BE358" si="910">+(1+AM358/100)/(1+$B358/100)*100-100</f>
        <v>3.8749592606890531</v>
      </c>
      <c r="BF358" s="4">
        <f t="shared" ref="BF358" si="911">+(E358/D358)*100</f>
        <v>3.7065897034785649</v>
      </c>
      <c r="BG358" s="4">
        <f t="shared" ref="BG358" si="912">+(G358/F358)*100</f>
        <v>8.0804596066298373</v>
      </c>
      <c r="BH358" s="4">
        <f t="shared" ref="BH358" si="913">+(I358/H358)*100</f>
        <v>3.3249368501510981</v>
      </c>
      <c r="BI358" s="4">
        <f t="shared" ref="BI358" si="914">+(K358/J358)*100</f>
        <v>9.6254012986842792</v>
      </c>
      <c r="BJ358" s="4">
        <f t="shared" ref="BJ358" si="915">+(M358/L358)*100</f>
        <v>3.4921391593191471</v>
      </c>
      <c r="BK358" s="4">
        <f t="shared" ref="BK358" si="916">+(O358/N358)*100</f>
        <v>5.1081522388691605</v>
      </c>
      <c r="BL358" s="4">
        <f t="shared" ref="BL358" si="917">+(Q358/P358)*100</f>
        <v>5.1267123560913621</v>
      </c>
      <c r="BM358" s="4">
        <f t="shared" ref="BM358" si="918">+(S358/R358)*100</f>
        <v>4.9960325607574383</v>
      </c>
      <c r="BN358" s="4">
        <f t="shared" ref="BN358" si="919">+(D358/$N358)*100</f>
        <v>51.833346434374228</v>
      </c>
      <c r="BO358" s="4">
        <f t="shared" ref="BO358" si="920">+(E358/$O358)*100</f>
        <v>37.61143740559725</v>
      </c>
      <c r="BP358" s="4">
        <f t="shared" ref="BP358" si="921">+(F358/$N358)*100</f>
        <v>29.580214367760288</v>
      </c>
      <c r="BQ358" s="4">
        <f t="shared" ref="BQ358" si="922">+(G358/$O358)*100</f>
        <v>46.792209037030005</v>
      </c>
      <c r="BR358" s="4">
        <f t="shared" ref="BR358" si="923">+(H358/$N358)*100</f>
        <v>15.750170239253542</v>
      </c>
      <c r="BS358" s="4">
        <f t="shared" ref="BS358" si="924">+(I358/$O358)*100</f>
        <v>10.251910862437509</v>
      </c>
      <c r="BT358" s="4">
        <f t="shared" ref="BT358" si="925">+(J358/$N358)*100</f>
        <v>2.8362689586119436</v>
      </c>
      <c r="BU358" s="4">
        <f t="shared" ref="BU358" si="926">+(K358/$O358)*100</f>
        <v>5.3444426949352257</v>
      </c>
      <c r="BV358" s="4" t="s">
        <v>59</v>
      </c>
      <c r="BW358" s="4" t="s">
        <v>59</v>
      </c>
      <c r="BX358">
        <f t="shared" ref="BX358" si="927">+(N358/$N358)*100</f>
        <v>100</v>
      </c>
      <c r="BY358">
        <f t="shared" ref="BY358" si="928">+(O358/$O358)*100</f>
        <v>100</v>
      </c>
      <c r="BZ358" t="s">
        <v>59</v>
      </c>
      <c r="CA358" t="s">
        <v>59</v>
      </c>
    </row>
    <row r="359" spans="1:79" x14ac:dyDescent="0.35">
      <c r="A359" s="5">
        <v>45474</v>
      </c>
      <c r="B359" s="18">
        <f>+'[1]Senda Inflación Total'!F843</f>
        <v>6.86</v>
      </c>
      <c r="C359" s="4">
        <f>'[1]Senda Inflación Total'!$D843</f>
        <v>143.66999999999999</v>
      </c>
      <c r="D359" s="10">
        <f>('[4]Jul-24'!$D$496/1000)</f>
        <v>353544.56292</v>
      </c>
      <c r="E359" s="10">
        <f>'[4]Jul-24'!$D$497/1000</f>
        <v>13525.991600000003</v>
      </c>
      <c r="F359" s="14">
        <f>('[4]Jul-24'!$D$508/1000)</f>
        <v>200918.67440999992</v>
      </c>
      <c r="G359" s="14">
        <f>'[4]Jul-24'!$D$509/1000</f>
        <v>15745.968759999998</v>
      </c>
      <c r="H359" s="3">
        <f>+('[4]Jul-24'!$D$522/1000)</f>
        <v>107958.53724999998</v>
      </c>
      <c r="I359" s="3">
        <f>+('[4]Jul-24'!$D$523/1000)</f>
        <v>3690.1195900000002</v>
      </c>
      <c r="J359" s="10">
        <f>'[4]Jul-24'!$D$534/1000</f>
        <v>19430.681699999994</v>
      </c>
      <c r="K359" s="10">
        <f>'[4]Jul-24'!$D$535/1000</f>
        <v>1961.30016</v>
      </c>
      <c r="L359" s="71">
        <f>+H359+(Titularizaciones!C271/1000)</f>
        <v>111340.90659136284</v>
      </c>
      <c r="M359" s="71">
        <f>+I359+((Titularizaciones!C271/1000)*Titularizaciones!M271)</f>
        <v>3967.0244958591643</v>
      </c>
      <c r="N359" s="3">
        <f t="shared" ref="N359" si="929">+D359+F359+H359+J359</f>
        <v>681852.45627999981</v>
      </c>
      <c r="O359" s="3">
        <f t="shared" ref="O359" si="930">+E359+G359+I359+K359</f>
        <v>34923.380109999998</v>
      </c>
      <c r="P359" s="74">
        <f t="shared" ref="P359" si="931">+L359+J359+F359+D359</f>
        <v>685234.82562136278</v>
      </c>
      <c r="Q359" s="74">
        <f t="shared" ref="Q359" si="932">+M359+K359+G359+E359</f>
        <v>35200.285015859168</v>
      </c>
      <c r="R359" s="74">
        <f t="shared" ref="R359" si="933">+D359+F359+L359</f>
        <v>665804.1439213627</v>
      </c>
      <c r="S359" s="74">
        <f t="shared" ref="S359" si="934">+E359+G359+M359</f>
        <v>33238.984855859162</v>
      </c>
      <c r="T359" s="74">
        <v>22864.77458200631</v>
      </c>
      <c r="U359" s="74">
        <v>10.470066511630002</v>
      </c>
      <c r="V359" s="4">
        <f t="shared" ref="V359" si="935">+D359/D347*100-100</f>
        <v>3.5495225822058671</v>
      </c>
      <c r="W359" s="4">
        <f t="shared" ref="W359" si="936">+E359/E347*100-100</f>
        <v>4.3387739385740929</v>
      </c>
      <c r="X359" s="4">
        <f t="shared" ref="X359" si="937">+F359/F347*100-100</f>
        <v>-4.8831107482730403</v>
      </c>
      <c r="Y359" s="4">
        <f t="shared" ref="Y359" si="938">+G359/G347*100-100</f>
        <v>-0.82338102815855052</v>
      </c>
      <c r="Z359" s="4">
        <f t="shared" ref="Z359" si="939">+H359/H347*100-100</f>
        <v>8.102173083024951</v>
      </c>
      <c r="AA359" s="4">
        <f t="shared" ref="AA359" si="940">+I359/I347*100-100</f>
        <v>35.682738635185018</v>
      </c>
      <c r="AB359" s="4">
        <f t="shared" ref="AB359" si="941">+J359/J347*100-100</f>
        <v>8.7964113911093307</v>
      </c>
      <c r="AC359" s="4">
        <f t="shared" ref="AC359" si="942">+K359/K347*100-100</f>
        <v>47.835001317987405</v>
      </c>
      <c r="AD359" s="4">
        <f t="shared" ref="AD359" si="943">+L359/L347*100-100</f>
        <v>8.0810491790320356</v>
      </c>
      <c r="AE359" s="4">
        <f t="shared" ref="AE359" si="944">+M359/M347*100-100</f>
        <v>32.800586094075214</v>
      </c>
      <c r="AF359" s="4">
        <f t="shared" ref="AF359" si="945">+N359/N347*100-100</f>
        <v>1.7104528525456999</v>
      </c>
      <c r="AG359" s="4">
        <f t="shared" ref="AG359" si="946">+O359/O347*100-100</f>
        <v>6.1934171428457319</v>
      </c>
      <c r="AH359" s="4">
        <f t="shared" ref="AH359" si="947">+P359/P347*100-100</f>
        <v>1.7371053464072332</v>
      </c>
      <c r="AI359" s="4">
        <f t="shared" ref="AI359" si="948">+Q359/Q347*100-100</f>
        <v>6.1716970168344005</v>
      </c>
      <c r="AJ359" s="4">
        <f t="shared" ref="AJ359" si="949">+R359/R347*100-100</f>
        <v>1.5448197487023947</v>
      </c>
      <c r="AK359" s="4">
        <f t="shared" ref="AK359" si="950">+S359/S347*100-100</f>
        <v>4.435020587236238</v>
      </c>
      <c r="AL359" s="4">
        <f t="shared" ref="AL359" si="951">+T359/T347*100-100</f>
        <v>-2.5779895118367904</v>
      </c>
      <c r="AM359" s="4">
        <f t="shared" ref="AM359" si="952">+U359/U347*100-100</f>
        <v>10.532333454730576</v>
      </c>
      <c r="AN359" s="4">
        <f t="shared" ref="AN359" si="953">+(1+V359/100)/(1+$B359/100)*100-100</f>
        <v>-3.09795753115678</v>
      </c>
      <c r="AO359" s="4">
        <f t="shared" ref="AO359" si="954">+(1+W359/100)/(1+$B359/100)*100-100</f>
        <v>-2.3593730688994015</v>
      </c>
      <c r="AP359" s="4">
        <f t="shared" ref="AP359" si="955">+(1+X359/100)/(1+$B359/100)*100-100</f>
        <v>-10.989248313936969</v>
      </c>
      <c r="AQ359" s="4">
        <f t="shared" ref="AQ359" si="956">+(1+Y359/100)/(1+$B359/100)*100-100</f>
        <v>-7.1901375895176471</v>
      </c>
      <c r="AR359" s="4">
        <f t="shared" ref="AR359" si="957">+(1+Z359/100)/(1+$B359/100)*100-100</f>
        <v>1.1624303603078374</v>
      </c>
      <c r="AS359" s="4">
        <f t="shared" ref="AS359" si="958">+(1+AA359/100)/(1+$B359/100)*100-100</f>
        <v>26.972429941217484</v>
      </c>
      <c r="AT359" s="4">
        <f t="shared" ref="AT359" si="959">+(1+AB359/100)/(1+$B359/100)*100-100</f>
        <v>1.8121012456572458</v>
      </c>
      <c r="AU359" s="4">
        <f t="shared" ref="AU359" si="960">+(1+AC359/100)/(1+$B359/100)*100-100</f>
        <v>38.34456421297719</v>
      </c>
      <c r="AV359" s="4">
        <f t="shared" ref="AV359" si="961">+(1+AD359/100)/(1+$B359/100)*100-100</f>
        <v>1.1426625295077883</v>
      </c>
      <c r="AW359" s="4">
        <f t="shared" ref="AW359" si="962">+(1+AE359/100)/(1+$B359/100)*100-100</f>
        <v>24.275300481073558</v>
      </c>
      <c r="AX359" s="4">
        <f t="shared" ref="AX359" si="963">+(1+AF359/100)/(1+$B359/100)*100-100</f>
        <v>-4.8189660747279532</v>
      </c>
      <c r="AY359" s="4">
        <f t="shared" ref="AY359" si="964">+(1+AG359/100)/(1+$B359/100)*100-100</f>
        <v>-0.62379080774309159</v>
      </c>
      <c r="AZ359" s="4">
        <f t="shared" ref="AZ359" si="965">+(1+AH359/100)/(1+$B359/100)*100-100</f>
        <v>-4.7940245682133309</v>
      </c>
      <c r="BA359" s="4">
        <f t="shared" ref="BA359" si="966">+(1+AI359/100)/(1+$B359/100)*100-100</f>
        <v>-0.64411658540669237</v>
      </c>
      <c r="BB359" s="4">
        <f t="shared" ref="BB359" si="967">+(1+AJ359/100)/(1+$B359/100)*100-100</f>
        <v>-4.9739661719049195</v>
      </c>
      <c r="BC359" s="4">
        <f t="shared" ref="BC359" si="968">+(1+AK359/100)/(1+$B359/100)*100-100</f>
        <v>-2.2693050840012745</v>
      </c>
      <c r="BD359" s="4">
        <f t="shared" ref="BD359" si="969">+(1+AL359/100)/(1+$B359/100)*100-100</f>
        <v>-8.8321069734575985</v>
      </c>
      <c r="BE359" s="4">
        <f t="shared" ref="BE359" si="970">+(1+AM359/100)/(1+$B359/100)*100-100</f>
        <v>3.4365838056621385</v>
      </c>
      <c r="BF359" s="4">
        <f t="shared" ref="BF359" si="971">+(E359/D359)*100</f>
        <v>3.8258236778656562</v>
      </c>
      <c r="BG359" s="4">
        <f t="shared" ref="BG359" si="972">+(G359/F359)*100</f>
        <v>7.8369861866938066</v>
      </c>
      <c r="BH359" s="4">
        <f t="shared" ref="BH359" si="973">+(I359/H359)*100</f>
        <v>3.4180896518213997</v>
      </c>
      <c r="BI359" s="4">
        <f t="shared" ref="BI359" si="974">+(K359/J359)*100</f>
        <v>10.093830933373791</v>
      </c>
      <c r="BJ359" s="4">
        <f t="shared" ref="BJ359" si="975">+(M359/L359)*100</f>
        <v>3.5629532912092365</v>
      </c>
      <c r="BK359" s="4">
        <f t="shared" ref="BK359" si="976">+(O359/N359)*100</f>
        <v>5.1218382786992356</v>
      </c>
      <c r="BL359" s="4">
        <f t="shared" ref="BL359" si="977">+(Q359/P359)*100</f>
        <v>5.1369667301920874</v>
      </c>
      <c r="BM359" s="4">
        <f t="shared" ref="BM359" si="978">+(S359/R359)*100</f>
        <v>4.9923066954934692</v>
      </c>
      <c r="BN359" s="4">
        <f t="shared" ref="BN359" si="979">+(D359/$N359)*100</f>
        <v>51.850596073062825</v>
      </c>
      <c r="BO359" s="4">
        <f t="shared" ref="BO359" si="980">+(E359/$O359)*100</f>
        <v>38.730476710434324</v>
      </c>
      <c r="BP359" s="4">
        <f t="shared" ref="BP359" si="981">+(F359/$N359)*100</f>
        <v>29.466590984530168</v>
      </c>
      <c r="BQ359" s="4">
        <f t="shared" ref="BQ359" si="982">+(G359/$O359)*100</f>
        <v>45.087184317222722</v>
      </c>
      <c r="BR359" s="4">
        <f t="shared" ref="BR359" si="983">+(H359/$N359)*100</f>
        <v>15.8331228780772</v>
      </c>
      <c r="BS359" s="4">
        <f t="shared" ref="BS359" si="984">+(I359/$O359)*100</f>
        <v>10.56633000121133</v>
      </c>
      <c r="BT359" s="4">
        <f t="shared" ref="BT359" si="985">+(J359/$N359)*100</f>
        <v>2.8496900643298217</v>
      </c>
      <c r="BU359" s="4">
        <f t="shared" ref="BU359" si="986">+(K359/$O359)*100</f>
        <v>5.6160089711316319</v>
      </c>
      <c r="BV359" s="4" t="s">
        <v>59</v>
      </c>
      <c r="BW359" s="4" t="s">
        <v>59</v>
      </c>
      <c r="BX359">
        <f t="shared" ref="BX359" si="987">+(N359/$N359)*100</f>
        <v>100</v>
      </c>
      <c r="BY359">
        <f t="shared" ref="BY359" si="988">+(O359/$O359)*100</f>
        <v>100</v>
      </c>
      <c r="BZ359" t="s">
        <v>59</v>
      </c>
      <c r="CA359" t="s">
        <v>59</v>
      </c>
    </row>
    <row r="360" spans="1:79" x14ac:dyDescent="0.35">
      <c r="A360" s="5">
        <v>45505</v>
      </c>
      <c r="B360" s="18">
        <f>+'[1]Senda Inflación Total'!F844</f>
        <v>6.12</v>
      </c>
      <c r="C360" s="4">
        <f>'[1]Senda Inflación Total'!$D844</f>
        <v>143.66999999999999</v>
      </c>
      <c r="D360" s="10">
        <f>('[4]Ago-24'!$D$496/1000)</f>
        <v>353443.79966000002</v>
      </c>
      <c r="E360" s="10">
        <f>'[4]Ago-24'!$D$497/1000</f>
        <v>13618.914229999997</v>
      </c>
      <c r="F360" s="14">
        <f>('[4]Ago-24'!$D$508/1000)</f>
        <v>200560.32024</v>
      </c>
      <c r="G360" s="14">
        <f>'[4]Ago-24'!$D$509/1000</f>
        <v>15469.595280000003</v>
      </c>
      <c r="H360" s="3">
        <f>+('[4]Ago-24'!$D$522/1000)</f>
        <v>108730.88367999998</v>
      </c>
      <c r="I360" s="3">
        <f>+('[4]Ago-24'!$D$523/1000)</f>
        <v>3804.9752399999993</v>
      </c>
      <c r="J360" s="10">
        <f>'[4]Ago-24'!$D$534/1000</f>
        <v>19531.97827</v>
      </c>
      <c r="K360" s="10">
        <f>'[4]Ago-24'!$D$535/1000</f>
        <v>1916.1549299999997</v>
      </c>
      <c r="L360" s="71">
        <f>+H360+(Titularizaciones!C272/1000)</f>
        <v>112049.28267200958</v>
      </c>
      <c r="M360" s="71">
        <f>+I360+((Titularizaciones!C272/1000)*Titularizaciones!M272)</f>
        <v>4088.3693876207549</v>
      </c>
      <c r="N360" s="3">
        <f t="shared" ref="N360" si="989">+D360+F360+H360+J360</f>
        <v>682266.98184999998</v>
      </c>
      <c r="O360" s="3">
        <f t="shared" ref="O360" si="990">+E360+G360+I360+K360</f>
        <v>34809.639679999993</v>
      </c>
      <c r="P360" s="74">
        <f t="shared" ref="P360" si="991">+L360+J360+F360+D360</f>
        <v>685585.38084200956</v>
      </c>
      <c r="Q360" s="74">
        <f t="shared" ref="Q360" si="992">+M360+K360+G360+E360</f>
        <v>35093.033827620755</v>
      </c>
      <c r="R360" s="74">
        <f t="shared" ref="R360" si="993">+D360+F360+L360</f>
        <v>666053.4025720096</v>
      </c>
      <c r="S360" s="74">
        <f t="shared" ref="S360" si="994">+E360+G360+M360</f>
        <v>33176.878897620758</v>
      </c>
      <c r="T360" s="74">
        <v>22830.375447580231</v>
      </c>
      <c r="U360" s="74">
        <v>10.51231848578</v>
      </c>
      <c r="V360" s="4">
        <f t="shared" ref="V360" si="995">+D360/D348*100-100</f>
        <v>3.1489618511351125</v>
      </c>
      <c r="W360" s="4">
        <f t="shared" ref="W360" si="996">+E360/E348*100-100</f>
        <v>9.4572967441430364</v>
      </c>
      <c r="X360" s="4">
        <f t="shared" ref="X360" si="997">+F360/F348*100-100</f>
        <v>-5.1189663262277634</v>
      </c>
      <c r="Y360" s="4">
        <f t="shared" ref="Y360" si="998">+G360/G348*100-100</f>
        <v>-4.2666597088305167</v>
      </c>
      <c r="Z360" s="4">
        <f t="shared" ref="Z360" si="999">+H360/H348*100-100</f>
        <v>8.0052691262944506</v>
      </c>
      <c r="AA360" s="4">
        <f t="shared" ref="AA360" si="1000">+I360/I348*100-100</f>
        <v>36.966218475246791</v>
      </c>
      <c r="AB360" s="4">
        <f t="shared" ref="AB360" si="1001">+J360/J348*100-100</f>
        <v>8.0065842196430879</v>
      </c>
      <c r="AC360" s="4">
        <f t="shared" ref="AC360" si="1002">+K360/K348*100-100</f>
        <v>41.175072516750902</v>
      </c>
      <c r="AD360" s="4">
        <f t="shared" ref="AD360" si="1003">+L360/L348*100-100</f>
        <v>7.9828423245296563</v>
      </c>
      <c r="AE360" s="4">
        <f t="shared" ref="AE360" si="1004">+M360/M348*100-100</f>
        <v>34.223946213058696</v>
      </c>
      <c r="AF360" s="4">
        <f t="shared" ref="AF360" si="1005">+N360/N348*100-100</f>
        <v>1.408534977305024</v>
      </c>
      <c r="AG360" s="4">
        <f t="shared" ref="AG360" si="1006">+O360/O348*100-100</f>
        <v>6.3325067672673043</v>
      </c>
      <c r="AH360" s="4">
        <f t="shared" ref="AH360" si="1007">+P360/P348*100-100</f>
        <v>1.4352896713901515</v>
      </c>
      <c r="AI360" s="4">
        <f t="shared" ref="AI360" si="1008">+Q360/Q348*100-100</f>
        <v>6.3280758711125458</v>
      </c>
      <c r="AJ360" s="4">
        <f t="shared" ref="AJ360" si="1009">+R360/R348*100-100</f>
        <v>1.2546335050192852</v>
      </c>
      <c r="AK360" s="4">
        <f t="shared" ref="AK360" si="1010">+S360/S348*100-100</f>
        <v>4.8335524335777649</v>
      </c>
      <c r="AL360" s="4">
        <f t="shared" ref="AL360" si="1011">+T360/T348*100-100</f>
        <v>-2.6517696324004447</v>
      </c>
      <c r="AM360" s="4">
        <f t="shared" ref="AM360" si="1012">+U360/U348*100-100</f>
        <v>9.9253381090430395</v>
      </c>
      <c r="AN360" s="4">
        <f t="shared" ref="AN360" si="1013">+(1+V360/100)/(1+$B360/100)*100-100</f>
        <v>-2.7996967102006067</v>
      </c>
      <c r="AO360" s="4">
        <f t="shared" ref="AO360" si="1014">+(1+W360/100)/(1+$B360/100)*100-100</f>
        <v>3.1448329665878703</v>
      </c>
      <c r="AP360" s="4">
        <f t="shared" ref="AP360" si="1015">+(1+X360/100)/(1+$B360/100)*100-100</f>
        <v>-10.590808826072134</v>
      </c>
      <c r="AQ360" s="4">
        <f t="shared" ref="AQ360" si="1016">+(1+Y360/100)/(1+$B360/100)*100-100</f>
        <v>-9.7876552099797465</v>
      </c>
      <c r="AR360" s="4">
        <f t="shared" ref="AR360" si="1017">+(1+Z360/100)/(1+$B360/100)*100-100</f>
        <v>1.776544596960477</v>
      </c>
      <c r="AS360" s="4">
        <f t="shared" ref="AS360" si="1018">+(1+AA360/100)/(1+$B360/100)*100-100</f>
        <v>29.067299731668697</v>
      </c>
      <c r="AT360" s="4">
        <f t="shared" ref="AT360" si="1019">+(1+AB360/100)/(1+$B360/100)*100-100</f>
        <v>1.7777838481370907</v>
      </c>
      <c r="AU360" s="4">
        <f t="shared" ref="AU360" si="1020">+(1+AC360/100)/(1+$B360/100)*100-100</f>
        <v>33.033426796787523</v>
      </c>
      <c r="AV360" s="4">
        <f t="shared" ref="AV360" si="1021">+(1+AD360/100)/(1+$B360/100)*100-100</f>
        <v>1.7554111614489898</v>
      </c>
      <c r="AW360" s="4">
        <f t="shared" ref="AW360" si="1022">+(1+AE360/100)/(1+$B360/100)*100-100</f>
        <v>26.483175850978796</v>
      </c>
      <c r="AX360" s="4">
        <f t="shared" ref="AX360" si="1023">+(1+AF360/100)/(1+$B360/100)*100-100</f>
        <v>-4.4397521887438529</v>
      </c>
      <c r="AY360" s="4">
        <f t="shared" ref="AY360" si="1024">+(1+AG360/100)/(1+$B360/100)*100-100</f>
        <v>0.20025138264918496</v>
      </c>
      <c r="AZ360" s="4">
        <f t="shared" ref="AZ360" si="1025">+(1+AH360/100)/(1+$B360/100)*100-100</f>
        <v>-4.4145404528927941</v>
      </c>
      <c r="BA360" s="4">
        <f t="shared" ref="BA360" si="1026">+(1+AI360/100)/(1+$B360/100)*100-100</f>
        <v>0.19607601876418812</v>
      </c>
      <c r="BB360" s="4">
        <f t="shared" ref="BB360" si="1027">+(1+AJ360/100)/(1+$B360/100)*100-100</f>
        <v>-4.584778076687428</v>
      </c>
      <c r="BC360" s="4">
        <f t="shared" ref="BC360" si="1028">+(1+AK360/100)/(1+$B360/100)*100-100</f>
        <v>-1.2122574127612324</v>
      </c>
      <c r="BD360" s="4">
        <f t="shared" ref="BD360" si="1029">+(1+AL360/100)/(1+$B360/100)*100-100</f>
        <v>-8.2658967512254407</v>
      </c>
      <c r="BE360" s="4">
        <f t="shared" ref="BE360" si="1030">+(1+AM360/100)/(1+$B360/100)*100-100</f>
        <v>3.5858821231088029</v>
      </c>
      <c r="BF360" s="4">
        <f t="shared" ref="BF360" si="1031">+(E360/D360)*100</f>
        <v>3.8532050196101597</v>
      </c>
      <c r="BG360" s="4">
        <f t="shared" ref="BG360" si="1032">+(G360/F360)*100</f>
        <v>7.7131883622285553</v>
      </c>
      <c r="BH360" s="4">
        <f t="shared" ref="BH360" si="1033">+(I360/H360)*100</f>
        <v>3.4994429468615538</v>
      </c>
      <c r="BI360" s="4">
        <f t="shared" ref="BI360" si="1034">+(K360/J360)*100</f>
        <v>9.8103474390154535</v>
      </c>
      <c r="BJ360" s="4">
        <f t="shared" ref="BJ360" si="1035">+(M360/L360)*100</f>
        <v>3.6487242846419834</v>
      </c>
      <c r="BK360" s="4">
        <f t="shared" ref="BK360" si="1036">+(O360/N360)*100</f>
        <v>5.1020554425207516</v>
      </c>
      <c r="BL360" s="4">
        <f t="shared" ref="BL360" si="1037">+(Q360/P360)*100</f>
        <v>5.1186963445050182</v>
      </c>
      <c r="BM360" s="4">
        <f t="shared" ref="BM360" si="1038">+(S360/R360)*100</f>
        <v>4.9811139421412802</v>
      </c>
      <c r="BN360" s="4">
        <f t="shared" ref="BN360" si="1039">+(D360/$N360)*100</f>
        <v>51.804324269308779</v>
      </c>
      <c r="BO360" s="4">
        <f t="shared" ref="BO360" si="1040">+(E360/$O360)*100</f>
        <v>39.123973575126648</v>
      </c>
      <c r="BP360" s="4">
        <f t="shared" ref="BP360" si="1041">+(F360/$N360)*100</f>
        <v>29.396163902900735</v>
      </c>
      <c r="BQ360" s="4">
        <f t="shared" ref="BQ360" si="1042">+(G360/$O360)*100</f>
        <v>44.440549865525085</v>
      </c>
      <c r="BR360" s="4">
        <f t="shared" ref="BR360" si="1043">+(H360/$N360)*100</f>
        <v>15.936706094903045</v>
      </c>
      <c r="BS360" s="4">
        <f t="shared" ref="BS360" si="1044">+(I360/$O360)*100</f>
        <v>10.93080903732009</v>
      </c>
      <c r="BT360" s="4">
        <f t="shared" ref="BT360" si="1045">+(J360/$N360)*100</f>
        <v>2.8628057328874532</v>
      </c>
      <c r="BU360" s="4">
        <f t="shared" ref="BU360" si="1046">+(K360/$O360)*100</f>
        <v>5.5046675220281971</v>
      </c>
      <c r="BV360" s="4" t="s">
        <v>59</v>
      </c>
      <c r="BW360" s="4" t="s">
        <v>59</v>
      </c>
      <c r="BX360">
        <f t="shared" ref="BX360" si="1047">+(N360/$N360)*100</f>
        <v>100</v>
      </c>
      <c r="BY360">
        <f t="shared" ref="BY360" si="1048">+(O360/$O360)*100</f>
        <v>100</v>
      </c>
      <c r="BZ360" t="s">
        <v>59</v>
      </c>
      <c r="CA360" t="s">
        <v>59</v>
      </c>
    </row>
    <row r="361" spans="1:79" x14ac:dyDescent="0.35">
      <c r="A361" s="5">
        <v>45536</v>
      </c>
      <c r="B361" s="18">
        <f>+'[1]Senda Inflación Total'!F845</f>
        <v>5.81</v>
      </c>
      <c r="C361" s="4">
        <f>'[1]Senda Inflación Total'!$D845</f>
        <v>144.01480000000001</v>
      </c>
      <c r="D361" s="10">
        <f>('[4]Sep-24'!$D$496/1000)</f>
        <v>353755.36008999997</v>
      </c>
      <c r="E361" s="10">
        <f>'[4]Sep-24'!$D$497/1000</f>
        <v>13754.22464</v>
      </c>
      <c r="F361" s="14">
        <f>('[4]Sep-24'!$D$508/1000)</f>
        <v>200430.44102999999</v>
      </c>
      <c r="G361" s="14">
        <f>'[4]Sep-24'!$D$509/1000</f>
        <v>15246.241889999999</v>
      </c>
      <c r="H361" s="3">
        <f>+('[4]Sep-24'!$D$522/1000)</f>
        <v>109564.22479000002</v>
      </c>
      <c r="I361" s="3">
        <f>+('[4]Sep-24'!$D$523/1000)</f>
        <v>3824.6583700000006</v>
      </c>
      <c r="J361" s="10">
        <f>'[4]Sep-24'!$D$534/1000</f>
        <v>19646.392029999999</v>
      </c>
      <c r="K361" s="10">
        <f>'[4]Sep-24'!$D$535/1000</f>
        <v>1879.2897999999998</v>
      </c>
      <c r="L361" s="71">
        <f>+H361+(Titularizaciones!C273/1000)</f>
        <v>112936.08663895828</v>
      </c>
      <c r="M361" s="71">
        <f>+I361+((Titularizaciones!C273/1000)*Titularizaciones!M273)</f>
        <v>4111.132400460604</v>
      </c>
      <c r="N361" s="3">
        <f t="shared" ref="N361" si="1049">+D361+F361+H361+J361</f>
        <v>683396.41793999996</v>
      </c>
      <c r="O361" s="3">
        <f t="shared" ref="O361" si="1050">+E361+G361+I361+K361</f>
        <v>34704.414699999994</v>
      </c>
      <c r="P361" s="74">
        <f t="shared" ref="P361" si="1051">+L361+J361+F361+D361</f>
        <v>686768.27978895826</v>
      </c>
      <c r="Q361" s="74">
        <f t="shared" ref="Q361" si="1052">+M361+K361+G361+E361</f>
        <v>34990.888730460603</v>
      </c>
      <c r="R361" s="74">
        <f t="shared" ref="R361" si="1053">+D361+F361+L361</f>
        <v>667121.88775895827</v>
      </c>
      <c r="S361" s="74">
        <f t="shared" ref="S361" si="1054">+E361+G361+M361</f>
        <v>33111.598930460605</v>
      </c>
      <c r="T361" s="74">
        <v>22762.606981502679</v>
      </c>
      <c r="U361" s="74">
        <v>10.38387606355</v>
      </c>
      <c r="V361" s="4">
        <f t="shared" ref="V361" si="1055">+D361/D349*100-100</f>
        <v>2.7663523418481475</v>
      </c>
      <c r="W361" s="4">
        <f t="shared" ref="W361" si="1056">+E361/E349*100-100</f>
        <v>12.094839284913121</v>
      </c>
      <c r="X361" s="4">
        <f t="shared" ref="X361" si="1057">+F361/F349*100-100</f>
        <v>-5.0461759778361426</v>
      </c>
      <c r="Y361" s="4">
        <f t="shared" ref="Y361" si="1058">+G361/G349*100-100</f>
        <v>-7.2141013842015411</v>
      </c>
      <c r="Z361" s="4">
        <f t="shared" ref="Z361" si="1059">+H361/H349*100-100</f>
        <v>7.8454804328105752</v>
      </c>
      <c r="AA361" s="4">
        <f t="shared" ref="AA361" si="1060">+I361/I349*100-100</f>
        <v>34.552877455351592</v>
      </c>
      <c r="AB361" s="4">
        <f t="shared" ref="AB361" si="1061">+J361/J349*100-100</f>
        <v>7.4806553328817529</v>
      </c>
      <c r="AC361" s="4">
        <f t="shared" ref="AC361" si="1062">+K361/K349*100-100</f>
        <v>37.387361289862383</v>
      </c>
      <c r="AD361" s="4">
        <f t="shared" ref="AD361" si="1063">+L361/L349*100-100</f>
        <v>7.9151143301361344</v>
      </c>
      <c r="AE361" s="4">
        <f t="shared" ref="AE361" si="1064">+M361/M349*100-100</f>
        <v>32.115267691797868</v>
      </c>
      <c r="AF361" s="4">
        <f t="shared" ref="AF361" si="1065">+N361/N349*100-100</f>
        <v>1.2158139737016143</v>
      </c>
      <c r="AG361" s="4">
        <f t="shared" ref="AG361" si="1066">+O361/O349*100-100</f>
        <v>5.4455191526191271</v>
      </c>
      <c r="AH361" s="4">
        <f t="shared" ref="AH361" si="1067">+P361/P349*100-100</f>
        <v>1.2564592231818494</v>
      </c>
      <c r="AI361" s="4">
        <f t="shared" ref="AI361" si="1068">+Q361/Q349*100-100</f>
        <v>5.4531377745486509</v>
      </c>
      <c r="AJ361" s="4">
        <f t="shared" ref="AJ361" si="1069">+R361/R349*100-100</f>
        <v>1.0840687377789067</v>
      </c>
      <c r="AK361" s="4">
        <f t="shared" ref="AK361" si="1070">+S361/S349*100-100</f>
        <v>4.0800737973936805</v>
      </c>
      <c r="AL361" s="4">
        <f t="shared" ref="AL361" si="1071">+T361/T349*100-100</f>
        <v>-3.0556570406436379</v>
      </c>
      <c r="AM361" s="4">
        <f t="shared" ref="AM361" si="1072">+U361/U349*100-100</f>
        <v>6.7053310630982565</v>
      </c>
      <c r="AN361" s="4">
        <f t="shared" ref="AN361" si="1073">+(1+V361/100)/(1+$B361/100)*100-100</f>
        <v>-2.8765217447801348</v>
      </c>
      <c r="AO361" s="4">
        <f t="shared" ref="AO361" si="1074">+(1+W361/100)/(1+$B361/100)*100-100</f>
        <v>5.9397403694481739</v>
      </c>
      <c r="AP361" s="4">
        <f t="shared" ref="AP361" si="1075">+(1+X361/100)/(1+$B361/100)*100-100</f>
        <v>-10.260066135371076</v>
      </c>
      <c r="AQ361" s="4">
        <f t="shared" ref="AQ361" si="1076">+(1+Y361/100)/(1+$B361/100)*100-100</f>
        <v>-12.30895131292084</v>
      </c>
      <c r="AR361" s="4">
        <f t="shared" ref="AR361" si="1077">+(1+Z361/100)/(1+$B361/100)*100-100</f>
        <v>1.9237127235710858</v>
      </c>
      <c r="AS361" s="4">
        <f t="shared" ref="AS361" si="1078">+(1+AA361/100)/(1+$B361/100)*100-100</f>
        <v>27.164613415888454</v>
      </c>
      <c r="AT361" s="4">
        <f t="shared" ref="AT361" si="1079">+(1+AB361/100)/(1+$B361/100)*100-100</f>
        <v>1.5789200764405535</v>
      </c>
      <c r="AU361" s="4">
        <f t="shared" ref="AU361" si="1080">+(1+AC361/100)/(1+$B361/100)*100-100</f>
        <v>29.84345646901275</v>
      </c>
      <c r="AV361" s="4">
        <f t="shared" ref="AV361" si="1081">+(1+AD361/100)/(1+$B361/100)*100-100</f>
        <v>1.989523041429095</v>
      </c>
      <c r="AW361" s="4">
        <f t="shared" ref="AW361" si="1082">+(1+AE361/100)/(1+$B361/100)*100-100</f>
        <v>24.860852180132184</v>
      </c>
      <c r="AX361" s="4">
        <f t="shared" ref="AX361" si="1083">+(1+AF361/100)/(1+$B361/100)*100-100</f>
        <v>-4.3419204482547826</v>
      </c>
      <c r="AY361" s="4">
        <f t="shared" ref="AY361" si="1084">+(1+AG361/100)/(1+$B361/100)*100-100</f>
        <v>-0.34446729740183457</v>
      </c>
      <c r="AZ361" s="4">
        <f t="shared" ref="AZ361" si="1085">+(1+AH361/100)/(1+$B361/100)*100-100</f>
        <v>-4.3035070190134803</v>
      </c>
      <c r="BA361" s="4">
        <f t="shared" ref="BA361" si="1086">+(1+AI361/100)/(1+$B361/100)*100-100</f>
        <v>-0.33726701205118559</v>
      </c>
      <c r="BB361" s="4">
        <f t="shared" ref="BB361" si="1087">+(1+AJ361/100)/(1+$B361/100)*100-100</f>
        <v>-4.4664315870154923</v>
      </c>
      <c r="BC361" s="4">
        <f t="shared" ref="BC361" si="1088">+(1+AK361/100)/(1+$B361/100)*100-100</f>
        <v>-1.6349363978889784</v>
      </c>
      <c r="BD361" s="4">
        <f t="shared" ref="BD361" si="1089">+(1+AL361/100)/(1+$B361/100)*100-100</f>
        <v>-8.3788460832091829</v>
      </c>
      <c r="BE361" s="4">
        <f t="shared" ref="BE361" si="1090">+(1+AM361/100)/(1+$B361/100)*100-100</f>
        <v>0.84616866373524147</v>
      </c>
      <c r="BF361" s="4">
        <f t="shared" ref="BF361" si="1091">+(E361/D361)*100</f>
        <v>3.8880611269044083</v>
      </c>
      <c r="BG361" s="4">
        <f t="shared" ref="BG361" si="1092">+(G361/F361)*100</f>
        <v>7.606749659208691</v>
      </c>
      <c r="BH361" s="4">
        <f t="shared" ref="BH361" si="1093">+(I361/H361)*100</f>
        <v>3.4907912480836343</v>
      </c>
      <c r="BI361" s="4">
        <f t="shared" ref="BI361" si="1094">+(K361/J361)*100</f>
        <v>9.5655721270873979</v>
      </c>
      <c r="BJ361" s="4">
        <f t="shared" ref="BJ361" si="1095">+(M361/L361)*100</f>
        <v>3.6402291976021357</v>
      </c>
      <c r="BK361" s="4">
        <f t="shared" ref="BK361" si="1096">+(O361/N361)*100</f>
        <v>5.0782260177206444</v>
      </c>
      <c r="BL361" s="4">
        <f t="shared" ref="BL361" si="1097">+(Q361/P361)*100</f>
        <v>5.0950065342582791</v>
      </c>
      <c r="BM361" s="4">
        <f t="shared" ref="BM361" si="1098">+(S361/R361)*100</f>
        <v>4.9633507066739124</v>
      </c>
      <c r="BN361" s="4">
        <f t="shared" ref="BN361" si="1099">+(D361/$N361)*100</f>
        <v>51.764298261372886</v>
      </c>
      <c r="BO361" s="4">
        <f t="shared" ref="BO361" si="1100">+(E361/$O361)*100</f>
        <v>39.632492750266735</v>
      </c>
      <c r="BP361" s="4">
        <f t="shared" ref="BP361" si="1101">+(F361/$N361)*100</f>
        <v>29.328576470179442</v>
      </c>
      <c r="BQ361" s="4">
        <f t="shared" ref="BQ361" si="1102">+(G361/$O361)*100</f>
        <v>43.931707311000991</v>
      </c>
      <c r="BR361" s="4">
        <f t="shared" ref="BR361" si="1103">+(H361/$N361)*100</f>
        <v>16.032308907949151</v>
      </c>
      <c r="BS361" s="4">
        <f t="shared" ref="BS361" si="1104">+(I361/$O361)*100</f>
        <v>11.020668128426903</v>
      </c>
      <c r="BT361" s="4">
        <f t="shared" ref="BT361" si="1105">+(J361/$N361)*100</f>
        <v>2.8748163604985257</v>
      </c>
      <c r="BU361" s="4">
        <f t="shared" ref="BU361" si="1106">+(K361/$O361)*100</f>
        <v>5.4151318103053914</v>
      </c>
      <c r="BV361" s="4" t="s">
        <v>59</v>
      </c>
      <c r="BW361" s="4" t="s">
        <v>59</v>
      </c>
      <c r="BX361">
        <f t="shared" ref="BX361" si="1107">+(N361/$N361)*100</f>
        <v>100</v>
      </c>
      <c r="BY361">
        <f t="shared" ref="BY361" si="1108">+(O361/$O361)*100</f>
        <v>100</v>
      </c>
      <c r="BZ361" t="s">
        <v>59</v>
      </c>
      <c r="CA361" t="s">
        <v>59</v>
      </c>
    </row>
    <row r="362" spans="1:79" x14ac:dyDescent="0.35">
      <c r="A362" s="5">
        <v>45566</v>
      </c>
      <c r="B362" s="18">
        <f>+'[1]Senda Inflación Total'!F846</f>
        <v>5.41</v>
      </c>
      <c r="C362" s="4">
        <f>'[1]Senda Inflación Total'!$D846</f>
        <v>143.82759999999999</v>
      </c>
      <c r="D362" s="10">
        <f>('[4]Oct-24'!$D$496/1000)</f>
        <v>356095.05310000002</v>
      </c>
      <c r="E362" s="10">
        <f>'[4]Oct-24'!$D$497/1000</f>
        <v>13874.757959999999</v>
      </c>
      <c r="F362" s="14">
        <f>('[4]Oct-24'!$D$508/1000)</f>
        <v>200793.04022999996</v>
      </c>
      <c r="G362" s="14">
        <f>'[4]Oct-24'!$D$509/1000</f>
        <v>14896.050480000002</v>
      </c>
      <c r="H362" s="3">
        <f>+('[4]Oct-24'!$D$522/1000)</f>
        <v>110433.53538999999</v>
      </c>
      <c r="I362" s="3">
        <f>+('[4]Oct-24'!$D$523/1000)</f>
        <v>3879.1509700000001</v>
      </c>
      <c r="J362" s="10">
        <f>'[4]Oct-24'!$D$534/1000</f>
        <v>19877.520769999999</v>
      </c>
      <c r="K362" s="10">
        <f>'[4]Oct-24'!$D$535/1000</f>
        <v>1832.2125200000005</v>
      </c>
      <c r="L362" s="71">
        <f>+H362+(Titularizaciones!C274/1000)</f>
        <v>114016.67795795669</v>
      </c>
      <c r="M362" s="71">
        <f>+I362+((Titularizaciones!C274/1000)*Titularizaciones!M274)</f>
        <v>4160.6056097119636</v>
      </c>
      <c r="N362" s="3">
        <f t="shared" ref="N362" si="1109">+D362+F362+H362+J362</f>
        <v>687199.14948999987</v>
      </c>
      <c r="O362" s="3">
        <f t="shared" ref="O362" si="1110">+E362+G362+I362+K362</f>
        <v>34482.171929999997</v>
      </c>
      <c r="P362" s="74">
        <f t="shared" ref="P362" si="1111">+L362+J362+F362+D362</f>
        <v>690782.29205795669</v>
      </c>
      <c r="Q362" s="74">
        <f t="shared" ref="Q362" si="1112">+M362+K362+G362+E362</f>
        <v>34763.626569711967</v>
      </c>
      <c r="R362" s="74">
        <f t="shared" ref="R362" si="1113">+D362+F362+L362</f>
        <v>670904.77128795662</v>
      </c>
      <c r="S362" s="74">
        <f t="shared" ref="S362" si="1114">+E362+G362+M362</f>
        <v>32931.414049711966</v>
      </c>
      <c r="T362" s="74">
        <v>22643.430704984392</v>
      </c>
      <c r="U362" s="74">
        <v>10.4987595993</v>
      </c>
      <c r="V362" s="4">
        <f t="shared" ref="V362" si="1115">+D362/D350*100-100</f>
        <v>3.3373160153971924</v>
      </c>
      <c r="W362" s="4">
        <f t="shared" ref="W362" si="1116">+E362/E350*100-100</f>
        <v>8.0514414856150296</v>
      </c>
      <c r="X362" s="4">
        <f t="shared" ref="X362" si="1117">+F362/F350*100-100</f>
        <v>-4.6390051772877428</v>
      </c>
      <c r="Y362" s="4">
        <f t="shared" ref="Y362" si="1118">+G362/G350*100-100</f>
        <v>-14.348434754804302</v>
      </c>
      <c r="Z362" s="4">
        <f t="shared" ref="Z362" si="1119">+H362/H350*100-100</f>
        <v>7.6991612661447562</v>
      </c>
      <c r="AA362" s="4">
        <f t="shared" ref="AA362" si="1120">+I362/I350*100-100</f>
        <v>31.31567313802401</v>
      </c>
      <c r="AB362" s="4">
        <f t="shared" ref="AB362" si="1121">+J362/J350*100-100</f>
        <v>7.702468627024345</v>
      </c>
      <c r="AC362" s="4">
        <f t="shared" ref="AC362" si="1122">+K362/K350*100-100</f>
        <v>26.387260571259532</v>
      </c>
      <c r="AD362" s="4">
        <f t="shared" ref="AD362" si="1123">+L362/L350*100-100</f>
        <v>8.023408006533117</v>
      </c>
      <c r="AE362" s="4">
        <f t="shared" ref="AE362" si="1124">+M362/M350*100-100</f>
        <v>29.001824786696943</v>
      </c>
      <c r="AF362" s="4">
        <f t="shared" ref="AF362" si="1125">+N362/N350*100-100</f>
        <v>1.6340268785779699</v>
      </c>
      <c r="AG362" s="4">
        <f t="shared" ref="AG362" si="1126">+O362/O350*100-100</f>
        <v>-0.44435833654827661</v>
      </c>
      <c r="AH362" s="4">
        <f t="shared" ref="AH362" si="1127">+P362/P350*100-100</f>
        <v>1.7112914043893852</v>
      </c>
      <c r="AI362" s="4">
        <f t="shared" ref="AI362" si="1128">+Q362/Q350*100-100</f>
        <v>-0.41142815658537302</v>
      </c>
      <c r="AJ362" s="4">
        <f t="shared" ref="AJ362" si="1129">+R362/R350*100-100</f>
        <v>1.5439351936657744</v>
      </c>
      <c r="AK362" s="4">
        <f t="shared" ref="AK362" si="1130">+S362/S350*100-100</f>
        <v>-1.5725873888762578</v>
      </c>
      <c r="AL362" s="4">
        <f t="shared" ref="AL362" si="1131">+T362/T350*100-100</f>
        <v>-3.4004779753958729</v>
      </c>
      <c r="AM362" s="4">
        <f t="shared" ref="AM362" si="1132">+U362/U350*100-100</f>
        <v>5.9548983106292752</v>
      </c>
      <c r="AN362" s="4">
        <f t="shared" ref="AN362" si="1133">+(1+V362/100)/(1+$B362/100)*100-100</f>
        <v>-1.9663067874042355</v>
      </c>
      <c r="AO362" s="4">
        <f t="shared" ref="AO362" si="1134">+(1+W362/100)/(1+$B362/100)*100-100</f>
        <v>2.5058737174983747</v>
      </c>
      <c r="AP362" s="4">
        <f t="shared" ref="AP362" si="1135">+(1+X362/100)/(1+$B362/100)*100-100</f>
        <v>-9.5332560262667272</v>
      </c>
      <c r="AQ362" s="4">
        <f t="shared" ref="AQ362" si="1136">+(1+Y362/100)/(1+$B362/100)*100-100</f>
        <v>-18.744364628407453</v>
      </c>
      <c r="AR362" s="4">
        <f t="shared" ref="AR362" si="1137">+(1+Z362/100)/(1+$B362/100)*100-100</f>
        <v>2.1716737180009034</v>
      </c>
      <c r="AS362" s="4">
        <f t="shared" ref="AS362" si="1138">+(1+AA362/100)/(1+$B362/100)*100-100</f>
        <v>24.576105813512953</v>
      </c>
      <c r="AT362" s="4">
        <f t="shared" ref="AT362" si="1139">+(1+AB362/100)/(1+$B362/100)*100-100</f>
        <v>2.1748113338623938</v>
      </c>
      <c r="AU362" s="4">
        <f t="shared" ref="AU362" si="1140">+(1+AC362/100)/(1+$B362/100)*100-100</f>
        <v>19.90063615525996</v>
      </c>
      <c r="AV362" s="4">
        <f t="shared" ref="AV362" si="1141">+(1+AD362/100)/(1+$B362/100)*100-100</f>
        <v>2.4792790119847439</v>
      </c>
      <c r="AW362" s="4">
        <f t="shared" ref="AW362" si="1142">+(1+AE362/100)/(1+$B362/100)*100-100</f>
        <v>22.381012035572482</v>
      </c>
      <c r="AX362" s="4">
        <f t="shared" ref="AX362" si="1143">+(1+AF362/100)/(1+$B362/100)*100-100</f>
        <v>-3.5821773279784139</v>
      </c>
      <c r="AY362" s="4">
        <f t="shared" ref="AY362" si="1144">+(1+AG362/100)/(1+$B362/100)*100-100</f>
        <v>-5.5538927393494788</v>
      </c>
      <c r="AZ362" s="4">
        <f t="shared" ref="AZ362" si="1145">+(1+AH362/100)/(1+$B362/100)*100-100</f>
        <v>-3.5088782806286076</v>
      </c>
      <c r="BA362" s="4">
        <f t="shared" ref="BA362" si="1146">+(1+AI362/100)/(1+$B362/100)*100-100</f>
        <v>-5.5226526483117055</v>
      </c>
      <c r="BB362" s="4">
        <f t="shared" ref="BB362" si="1147">+(1+AJ362/100)/(1+$B362/100)*100-100</f>
        <v>-3.6676452009621698</v>
      </c>
      <c r="BC362" s="4">
        <f t="shared" ref="BC362" si="1148">+(1+AK362/100)/(1+$B362/100)*100-100</f>
        <v>-6.6242172363876932</v>
      </c>
      <c r="BD362" s="4">
        <f t="shared" ref="BD362" si="1149">+(1+AL362/100)/(1+$B362/100)*100-100</f>
        <v>-8.3582942561387767</v>
      </c>
      <c r="BE362" s="4">
        <f t="shared" ref="BE362" si="1150">+(1+AM362/100)/(1+$B362/100)*100-100</f>
        <v>0.51693227457477064</v>
      </c>
      <c r="BF362" s="4">
        <f t="shared" ref="BF362" si="1151">+(E362/D362)*100</f>
        <v>3.8963635802330665</v>
      </c>
      <c r="BG362" s="4">
        <f t="shared" ref="BG362" si="1152">+(G362/F362)*100</f>
        <v>7.4186089632076913</v>
      </c>
      <c r="BH362" s="4">
        <f t="shared" ref="BH362" si="1153">+(I362/H362)*100</f>
        <v>3.5126566910138655</v>
      </c>
      <c r="BI362" s="4">
        <f t="shared" ref="BI362" si="1154">+(K362/J362)*100</f>
        <v>9.2175102780687492</v>
      </c>
      <c r="BJ362" s="4">
        <f t="shared" ref="BJ362" si="1155">+(M362/L362)*100</f>
        <v>3.6491201850716735</v>
      </c>
      <c r="BK362" s="4">
        <f t="shared" ref="BK362" si="1156">+(O362/N362)*100</f>
        <v>5.0177844305527302</v>
      </c>
      <c r="BL362" s="4">
        <f t="shared" ref="BL362" si="1157">+(Q362/P362)*100</f>
        <v>5.0325011178478931</v>
      </c>
      <c r="BM362" s="4">
        <f t="shared" ref="BM362" si="1158">+(S362/R362)*100</f>
        <v>4.9085079521036219</v>
      </c>
      <c r="BN362" s="4">
        <f t="shared" ref="BN362" si="1159">+(D362/$N362)*100</f>
        <v>51.818319822466819</v>
      </c>
      <c r="BO362" s="4">
        <f t="shared" ref="BO362" si="1160">+(E362/$O362)*100</f>
        <v>40.23748268573754</v>
      </c>
      <c r="BP362" s="4">
        <f t="shared" ref="BP362" si="1161">+(F362/$N362)*100</f>
        <v>29.219046673590494</v>
      </c>
      <c r="BQ362" s="4">
        <f t="shared" ref="BQ362" si="1162">+(G362/$O362)*100</f>
        <v>43.19928138586949</v>
      </c>
      <c r="BR362" s="4">
        <f t="shared" ref="BR362" si="1163">+(H362/$N362)*100</f>
        <v>16.070091977261246</v>
      </c>
      <c r="BS362" s="4">
        <f t="shared" ref="BS362" si="1164">+(I362/$O362)*100</f>
        <v>11.249729216230378</v>
      </c>
      <c r="BT362" s="4">
        <f t="shared" ref="BT362" si="1165">+(J362/$N362)*100</f>
        <v>2.8925415266814527</v>
      </c>
      <c r="BU362" s="4">
        <f t="shared" ref="BU362" si="1166">+(K362/$O362)*100</f>
        <v>5.3135067121626083</v>
      </c>
      <c r="BV362" s="4" t="s">
        <v>59</v>
      </c>
      <c r="BW362" s="4" t="s">
        <v>59</v>
      </c>
      <c r="BX362">
        <f t="shared" ref="BX362" si="1167">+(N362/$N362)*100</f>
        <v>100</v>
      </c>
      <c r="BY362">
        <f t="shared" ref="BY362" si="1168">+(O362/$O362)*100</f>
        <v>100</v>
      </c>
      <c r="BZ362" t="s">
        <v>59</v>
      </c>
      <c r="CA362" t="s">
        <v>59</v>
      </c>
    </row>
    <row r="363" spans="1:79" x14ac:dyDescent="0.35">
      <c r="A363" s="5">
        <v>45597</v>
      </c>
      <c r="B363" s="18">
        <f>+'[1]Senda Inflación Total'!F847</f>
        <v>5.2</v>
      </c>
      <c r="C363" s="4">
        <f>'[1]Senda Inflación Total'!$D847</f>
        <v>144.2159</v>
      </c>
      <c r="D363" s="10">
        <f>('[4]Nov-24'!$D$496/1000)</f>
        <v>359674.91235000006</v>
      </c>
      <c r="E363" s="10">
        <f>'[4]Nov-24'!$D$497/1000</f>
        <v>14221.174720000001</v>
      </c>
      <c r="F363" s="14">
        <f>('[4]Nov-24'!$D$508/1000)</f>
        <v>203155.73910000009</v>
      </c>
      <c r="G363" s="14">
        <f>'[4]Nov-24'!$D$509/1000</f>
        <v>14899.393809999998</v>
      </c>
      <c r="H363" s="3">
        <f>+('[4]Nov-24'!$D$522/1000)</f>
        <v>111581.03259</v>
      </c>
      <c r="I363" s="3">
        <f>+('[4]Nov-24'!$D$523/1000)</f>
        <v>3966.2685899999992</v>
      </c>
      <c r="J363" s="10">
        <f>'[4]Nov-24'!$D$534/1000</f>
        <v>20046.161860000004</v>
      </c>
      <c r="K363" s="10">
        <f>'[4]Nov-24'!$D$535/1000</f>
        <v>1783.1454999999999</v>
      </c>
      <c r="L363" s="71">
        <f>+H363+(Titularizaciones!C275/1000)</f>
        <v>115195.01759</v>
      </c>
      <c r="M363" s="71">
        <f>+I363+((Titularizaciones!C275/1000)*Titularizaciones!M275)</f>
        <v>4253.3603306747009</v>
      </c>
      <c r="N363" s="3">
        <f t="shared" ref="N363" si="1169">+D363+F363+H363+J363</f>
        <v>694457.84590000007</v>
      </c>
      <c r="O363" s="3">
        <f t="shared" ref="O363" si="1170">+E363+G363+I363+K363</f>
        <v>34869.982619999995</v>
      </c>
      <c r="P363" s="74">
        <f t="shared" ref="P363" si="1171">+L363+J363+F363+D363</f>
        <v>698071.83090000018</v>
      </c>
      <c r="Q363" s="74">
        <f t="shared" ref="Q363" si="1172">+M363+K363+G363+E363</f>
        <v>35157.074360674698</v>
      </c>
      <c r="R363" s="74">
        <f t="shared" ref="R363" si="1173">+D363+F363+L363</f>
        <v>678025.66904000007</v>
      </c>
      <c r="S363" s="74">
        <f t="shared" ref="S363" si="1174">+E363+G363+M363</f>
        <v>33373.9288606747</v>
      </c>
      <c r="T363" s="74">
        <v>22643.430704984392</v>
      </c>
      <c r="U363" s="74">
        <v>10.4987595993</v>
      </c>
      <c r="V363" s="4">
        <f t="shared" ref="V363:V365" si="1175">+D363/D351*100-100</f>
        <v>4.5312772975683089</v>
      </c>
      <c r="W363" s="4">
        <f t="shared" ref="W363:W365" si="1176">+E363/E351*100-100</f>
        <v>11.21798632997664</v>
      </c>
      <c r="X363" s="4">
        <f t="shared" ref="X363" si="1177">+F363/F351*100-100</f>
        <v>-3.5430640579893691</v>
      </c>
      <c r="Y363" s="4">
        <f t="shared" ref="Y363" si="1178">+G363/G351*100-100</f>
        <v>-16.069717149855251</v>
      </c>
      <c r="Z363" s="4">
        <f t="shared" ref="Z363" si="1179">+H363/H351*100-100</f>
        <v>7.7255679406479629</v>
      </c>
      <c r="AA363" s="4">
        <f t="shared" ref="AA363" si="1180">+I363/I351*100-100</f>
        <v>27.54830888248398</v>
      </c>
      <c r="AB363" s="4">
        <f t="shared" ref="AB363" si="1181">+J363/J351*100-100</f>
        <v>7.7367882421127234</v>
      </c>
      <c r="AC363" s="4">
        <f t="shared" ref="AC363" si="1182">+K363/K351*100-100</f>
        <v>16.820660268251402</v>
      </c>
      <c r="AD363" s="4">
        <f t="shared" ref="AD363" si="1183">+L363/L351*100-100</f>
        <v>7.9013715614284479</v>
      </c>
      <c r="AE363" s="4">
        <f t="shared" ref="AE363" si="1184">+M363/M351*100-100</f>
        <v>25.790143221924851</v>
      </c>
      <c r="AF363" s="4">
        <f t="shared" ref="AF363" si="1185">+N363/N351*100-100</f>
        <v>2.5958038121285654</v>
      </c>
      <c r="AG363" s="4">
        <f t="shared" ref="AG363" si="1186">+O363/O351*100-100</f>
        <v>-0.86680866189495021</v>
      </c>
      <c r="AH363" s="4">
        <f t="shared" ref="AH363" si="1187">+P363/P351*100-100</f>
        <v>2.6473932893517258</v>
      </c>
      <c r="AI363" s="4">
        <f t="shared" ref="AI363" si="1188">+Q363/Q351*100-100</f>
        <v>-0.81672482971161742</v>
      </c>
      <c r="AJ363" s="4">
        <f t="shared" ref="AJ363" si="1189">+R363/R351*100-100</f>
        <v>2.5042308735604593</v>
      </c>
      <c r="AK363" s="4">
        <f t="shared" ref="AK363" si="1190">+S363/S351*100-100</f>
        <v>-1.6104007035825276</v>
      </c>
      <c r="AL363" s="4">
        <f t="shared" ref="AL363" si="1191">+T363/T351*100-100</f>
        <v>-3.4520465213317379</v>
      </c>
      <c r="AM363" s="4">
        <f t="shared" ref="AM363" si="1192">+U363/U351*100-100</f>
        <v>4.7217110161686691</v>
      </c>
      <c r="AN363" s="4">
        <f t="shared" ref="AN363" si="1193">+(1+V363/100)/(1+$B363/100)*100-100</f>
        <v>-0.6356679680909707</v>
      </c>
      <c r="AO363" s="4">
        <f t="shared" ref="AO363" si="1194">+(1+W363/100)/(1+$B363/100)*100-100</f>
        <v>5.7205193250728428</v>
      </c>
      <c r="AP363" s="4">
        <f t="shared" ref="AP363" si="1195">+(1+X363/100)/(1+$B363/100)*100-100</f>
        <v>-8.3108973935260195</v>
      </c>
      <c r="AQ363" s="4">
        <f t="shared" ref="AQ363" si="1196">+(1+Y363/100)/(1+$B363/100)*100-100</f>
        <v>-20.218362309748343</v>
      </c>
      <c r="AR363" s="4">
        <f t="shared" ref="AR363" si="1197">+(1+Z363/100)/(1+$B363/100)*100-100</f>
        <v>2.4007299816045276</v>
      </c>
      <c r="AS363" s="4">
        <f t="shared" ref="AS363" si="1198">+(1+AA363/100)/(1+$B363/100)*100-100</f>
        <v>21.243639622133074</v>
      </c>
      <c r="AT363" s="4">
        <f t="shared" ref="AT363" si="1199">+(1+AB363/100)/(1+$B363/100)*100-100</f>
        <v>2.4113956674075325</v>
      </c>
      <c r="AU363" s="4">
        <f t="shared" ref="AU363" si="1200">+(1+AC363/100)/(1+$B363/100)*100-100</f>
        <v>11.046255007843527</v>
      </c>
      <c r="AV363" s="4">
        <f t="shared" ref="AV363" si="1201">+(1+AD363/100)/(1+$B363/100)*100-100</f>
        <v>2.5678436895707648</v>
      </c>
      <c r="AW363" s="4">
        <f t="shared" ref="AW363" si="1202">+(1+AE363/100)/(1+$B363/100)*100-100</f>
        <v>19.572379488521733</v>
      </c>
      <c r="AX363" s="4">
        <f t="shared" ref="AX363" si="1203">+(1+AF363/100)/(1+$B363/100)*100-100</f>
        <v>-2.4754716614747565</v>
      </c>
      <c r="AY363" s="4">
        <f t="shared" ref="AY363" si="1204">+(1+AG363/100)/(1+$B363/100)*100-100</f>
        <v>-5.7669283858317044</v>
      </c>
      <c r="AZ363" s="4">
        <f t="shared" ref="AZ363" si="1205">+(1+AH363/100)/(1+$B363/100)*100-100</f>
        <v>-2.4264322344565272</v>
      </c>
      <c r="BA363" s="4">
        <f t="shared" ref="BA363" si="1206">+(1+AI363/100)/(1+$B363/100)*100-100</f>
        <v>-5.7193201803342362</v>
      </c>
      <c r="BB363" s="4">
        <f t="shared" ref="BB363" si="1207">+(1+AJ363/100)/(1+$B363/100)*100-100</f>
        <v>-2.5625181810261779</v>
      </c>
      <c r="BC363" s="4">
        <f t="shared" ref="BC363" si="1208">+(1+AK363/100)/(1+$B363/100)*100-100</f>
        <v>-6.4737649273598095</v>
      </c>
      <c r="BD363" s="4">
        <f t="shared" ref="BD363" si="1209">+(1+AL363/100)/(1+$B363/100)*100-100</f>
        <v>-8.2243788225586911</v>
      </c>
      <c r="BE363" s="4">
        <f t="shared" ref="BE363" si="1210">+(1+AM363/100)/(1+$B363/100)*100-100</f>
        <v>-0.45464732303358346</v>
      </c>
      <c r="BF363" s="4">
        <f t="shared" ref="BF363" si="1211">+(E363/D363)*100</f>
        <v>3.9538967639092273</v>
      </c>
      <c r="BG363" s="4">
        <f t="shared" ref="BG363" si="1212">+(G363/F363)*100</f>
        <v>7.3339763257517498</v>
      </c>
      <c r="BH363" s="4">
        <f t="shared" ref="BH363" si="1213">+(I363/H363)*100</f>
        <v>3.5546082501081462</v>
      </c>
      <c r="BI363" s="4">
        <f t="shared" ref="BI363" si="1214">+(K363/J363)*100</f>
        <v>8.8951965590883422</v>
      </c>
      <c r="BJ363" s="4">
        <f t="shared" ref="BJ363" si="1215">+(M363/L363)*100</f>
        <v>3.6923127576690717</v>
      </c>
      <c r="BK363" s="4">
        <f t="shared" ref="BK363" si="1216">+(O363/N363)*100</f>
        <v>5.0211805980547846</v>
      </c>
      <c r="BL363" s="4">
        <f t="shared" ref="BL363" si="1217">+(Q363/P363)*100</f>
        <v>5.0363118528000026</v>
      </c>
      <c r="BM363" s="4">
        <f t="shared" ref="BM363" si="1218">+(S363/R363)*100</f>
        <v>4.9222220314944751</v>
      </c>
      <c r="BN363" s="4">
        <f t="shared" ref="BN363" si="1219">+(D363/$N363)*100</f>
        <v>51.792187887786092</v>
      </c>
      <c r="BO363" s="4">
        <f t="shared" ref="BO363" si="1220">+(E363/$O363)*100</f>
        <v>40.783429332262749</v>
      </c>
      <c r="BP363" s="4">
        <f t="shared" ref="BP363" si="1221">+(F363/$N363)*100</f>
        <v>29.253861886564952</v>
      </c>
      <c r="BQ363" s="4">
        <f t="shared" ref="BQ363" si="1222">+(G363/$O363)*100</f>
        <v>42.728423390306816</v>
      </c>
      <c r="BR363" s="4">
        <f t="shared" ref="BR363" si="1223">+(H363/$N363)*100</f>
        <v>16.067358623530815</v>
      </c>
      <c r="BS363" s="4">
        <f t="shared" ref="BS363" si="1224">+(I363/$O363)*100</f>
        <v>11.37444957522035</v>
      </c>
      <c r="BT363" s="4">
        <f t="shared" ref="BT363" si="1225">+(J363/$N363)*100</f>
        <v>2.8865916021181501</v>
      </c>
      <c r="BU363" s="4">
        <f t="shared" ref="BU363" si="1226">+(K363/$O363)*100</f>
        <v>5.1136977022100965</v>
      </c>
      <c r="BV363" s="4" t="s">
        <v>59</v>
      </c>
      <c r="BW363" s="4" t="s">
        <v>59</v>
      </c>
      <c r="BX363">
        <f t="shared" ref="BX363" si="1227">+(N363/$N363)*100</f>
        <v>100</v>
      </c>
      <c r="BY363">
        <f t="shared" ref="BY363" si="1228">+(O363/$O363)*100</f>
        <v>100</v>
      </c>
      <c r="BZ363" t="s">
        <v>59</v>
      </c>
      <c r="CA363" t="s">
        <v>59</v>
      </c>
    </row>
    <row r="364" spans="1:79" x14ac:dyDescent="0.35">
      <c r="A364" s="5">
        <v>45627</v>
      </c>
      <c r="B364" s="18">
        <f>+'[1]Senda Inflación Total'!F848</f>
        <v>5.2</v>
      </c>
      <c r="C364" s="4">
        <f>'[1]Senda Inflación Total'!$D848</f>
        <v>144.88</v>
      </c>
      <c r="D364" s="10">
        <f>('[4]Dic-24'!$D$496/1000)</f>
        <v>361639.50199999992</v>
      </c>
      <c r="E364" s="10">
        <f>'[4]Dic-24'!$D$497/1000</f>
        <v>13085.82366</v>
      </c>
      <c r="F364" s="14">
        <f>('[4]Dic-24'!$D$508/1000)</f>
        <v>202124.38938000004</v>
      </c>
      <c r="G364" s="14">
        <f>'[4]Dic-24'!$D$509/1000</f>
        <v>13992.201150000001</v>
      </c>
      <c r="H364" s="3">
        <f>+('[4]Dic-24'!$D$522/1000)</f>
        <v>112947.76623999997</v>
      </c>
      <c r="I364" s="3">
        <f>+('[4]Dic-24'!$D$523/1000)</f>
        <v>3960.9816500000002</v>
      </c>
      <c r="J364" s="10">
        <f>'[4]Dic-24'!$D$534/1000</f>
        <v>20129.529700000006</v>
      </c>
      <c r="K364" s="10">
        <f>'[4]Dic-24'!$D$535/1000</f>
        <v>1736.0843000000002</v>
      </c>
      <c r="L364" s="71">
        <f>+H364+(Titularizaciones!C276/1000)</f>
        <v>116552.45644676132</v>
      </c>
      <c r="M364" s="71">
        <f>+I364+((Titularizaciones!C276/1000)*Titularizaciones!M276)</f>
        <v>4244.0512534063046</v>
      </c>
      <c r="N364" s="3">
        <f t="shared" ref="N364:N365" si="1229">+D364+F364+H364+J364</f>
        <v>696841.18731999991</v>
      </c>
      <c r="O364" s="3">
        <f t="shared" ref="O364:O365" si="1230">+E364+G364+I364+K364</f>
        <v>32775.090760000006</v>
      </c>
      <c r="P364" s="74">
        <f t="shared" ref="P364:P365" si="1231">+L364+J364+F364+D364</f>
        <v>700445.87752676127</v>
      </c>
      <c r="Q364" s="74">
        <f t="shared" ref="Q364:Q365" si="1232">+M364+K364+G364+E364</f>
        <v>33058.160363406307</v>
      </c>
      <c r="R364" s="74">
        <f t="shared" ref="R364:R365" si="1233">+D364+F364+L364</f>
        <v>680316.34782676119</v>
      </c>
      <c r="S364" s="74">
        <f t="shared" ref="S364:S365" si="1234">+E364+G364+M364</f>
        <v>31322.076063406308</v>
      </c>
      <c r="T364" s="74">
        <v>22680.377309047242</v>
      </c>
      <c r="U364" s="74">
        <v>10.642237398870002</v>
      </c>
      <c r="V364" s="4">
        <f t="shared" si="1175"/>
        <v>5.833066551516481</v>
      </c>
      <c r="W364" s="4">
        <f t="shared" si="1176"/>
        <v>11.222086739837181</v>
      </c>
      <c r="X364" s="4">
        <f t="shared" ref="X364:X365" si="1235">+F364/F352*100-100</f>
        <v>-3.2122355920107282</v>
      </c>
      <c r="Y364" s="4">
        <f t="shared" ref="Y364:Y365" si="1236">+G364/G352*100-100</f>
        <v>-18.571270574828603</v>
      </c>
      <c r="Z364" s="4">
        <f t="shared" ref="Z364:Z365" si="1237">+H364/H352*100-100</f>
        <v>8.0263816249787965</v>
      </c>
      <c r="AA364" s="4">
        <f t="shared" ref="AA364:AA365" si="1238">+I364/I352*100-100</f>
        <v>24.995067310786709</v>
      </c>
      <c r="AB364" s="4">
        <f t="shared" ref="AB364:AB365" si="1239">+J364/J352*100-100</f>
        <v>8.4636573302888252</v>
      </c>
      <c r="AC364" s="4">
        <f t="shared" ref="AC364:AC365" si="1240">+K364/K352*100-100</f>
        <v>9.1574009883873799</v>
      </c>
      <c r="AD364" s="4">
        <f t="shared" ref="AD364:AD365" si="1241">+L364/L352*100-100</f>
        <v>8.2275972818751626</v>
      </c>
      <c r="AE364" s="4">
        <f t="shared" ref="AE364:AE365" si="1242">+M364/M352*100-100</f>
        <v>23.053324593585984</v>
      </c>
      <c r="AF364" s="4">
        <f t="shared" ref="AF364:AF365" si="1243">+N364/N352*100-100</f>
        <v>3.4419157953136335</v>
      </c>
      <c r="AG364" s="4">
        <f t="shared" ref="AG364:AG365" si="1244">+O364/O352*100-100</f>
        <v>-2.7682350029698739</v>
      </c>
      <c r="AH364" s="4">
        <f t="shared" ref="AH364:AH365" si="1245">+P364/P352*100-100</f>
        <v>3.495178085177983</v>
      </c>
      <c r="AI364" s="4">
        <f t="shared" ref="AI364:AI365" si="1246">+Q364/Q352*100-100</f>
        <v>-2.7365203065624257</v>
      </c>
      <c r="AJ364" s="4">
        <f t="shared" ref="AJ364:AJ365" si="1247">+R364/R352*100-100</f>
        <v>3.3550923749983639</v>
      </c>
      <c r="AK364" s="4">
        <f t="shared" ref="AK364:AK365" si="1248">+S364/S352*100-100</f>
        <v>-3.3204048336207279</v>
      </c>
      <c r="AL364" s="4">
        <f t="shared" ref="AL364:AL365" si="1249">+T364/T352*100-100</f>
        <v>-3.2297473744460063</v>
      </c>
      <c r="AM364" s="4">
        <f t="shared" ref="AM364:AM365" si="1250">+U364/U352*100-100</f>
        <v>5.0027636714193164</v>
      </c>
      <c r="AN364" s="4">
        <f t="shared" ref="AN364:AN365" si="1251">+(1+V364/100)/(1+$B364/100)*100-100</f>
        <v>0.60177428851375225</v>
      </c>
      <c r="AO364" s="4">
        <f t="shared" ref="AO364:AO365" si="1252">+(1+W364/100)/(1+$B364/100)*100-100</f>
        <v>5.7244170530771612</v>
      </c>
      <c r="AP364" s="4">
        <f t="shared" ref="AP364:AP365" si="1253">+(1+X364/100)/(1+$B364/100)*100-100</f>
        <v>-7.9964216654094429</v>
      </c>
      <c r="AQ364" s="4">
        <f t="shared" ref="AQ364:AQ365" si="1254">+(1+Y364/100)/(1+$B364/100)*100-100</f>
        <v>-22.596264804970161</v>
      </c>
      <c r="AR364" s="4">
        <f t="shared" ref="AR364:AR365" si="1255">+(1+Z364/100)/(1+$B364/100)*100-100</f>
        <v>2.6866745484589245</v>
      </c>
      <c r="AS364" s="4">
        <f t="shared" ref="AS364:AS365" si="1256">+(1+AA364/100)/(1+$B364/100)*100-100</f>
        <v>18.816603907591926</v>
      </c>
      <c r="AT364" s="4">
        <f t="shared" ref="AT364:AT365" si="1257">+(1+AB364/100)/(1+$B364/100)*100-100</f>
        <v>3.1023358652935542</v>
      </c>
      <c r="AU364" s="4">
        <f t="shared" ref="AU364:AU365" si="1258">+(1+AC364/100)/(1+$B364/100)*100-100</f>
        <v>3.7617880117750673</v>
      </c>
      <c r="AV364" s="4">
        <f t="shared" ref="AV364:AV365" si="1259">+(1+AD364/100)/(1+$B364/100)*100-100</f>
        <v>2.8779441842919766</v>
      </c>
      <c r="AW364" s="4">
        <f t="shared" ref="AW364:AW365" si="1260">+(1+AE364/100)/(1+$B364/100)*100-100</f>
        <v>16.970840868427729</v>
      </c>
      <c r="AX364" s="4">
        <f t="shared" ref="AX364:AX365" si="1261">+(1+AF364/100)/(1+$B364/100)*100-100</f>
        <v>-1.6711827040744964</v>
      </c>
      <c r="AY364" s="4">
        <f t="shared" ref="AY364:AY365" si="1262">+(1+AG364/100)/(1+$B364/100)*100-100</f>
        <v>-7.574367873545512</v>
      </c>
      <c r="AZ364" s="4">
        <f t="shared" ref="AZ364:AZ365" si="1263">+(1+AH364/100)/(1+$B364/100)*100-100</f>
        <v>-1.620553150971503</v>
      </c>
      <c r="BA364" s="4">
        <f t="shared" ref="BA364:BA365" si="1264">+(1+AI364/100)/(1+$B364/100)*100-100</f>
        <v>-7.5442208237285513</v>
      </c>
      <c r="BB364" s="4">
        <f t="shared" ref="BB364:BB365" si="1265">+(1+AJ364/100)/(1+$B364/100)*100-100</f>
        <v>-1.7537144724350213</v>
      </c>
      <c r="BC364" s="4">
        <f t="shared" ref="BC364:BC365" si="1266">+(1+AK364/100)/(1+$B364/100)*100-100</f>
        <v>-8.0992441384227476</v>
      </c>
      <c r="BD364" s="4">
        <f t="shared" ref="BD364:BD365" si="1267">+(1+AL364/100)/(1+$B364/100)*100-100</f>
        <v>-8.0130678464315679</v>
      </c>
      <c r="BE364" s="4">
        <f t="shared" ref="BE364:BE365" si="1268">+(1+AM364/100)/(1+$B364/100)*100-100</f>
        <v>-0.18748700435425292</v>
      </c>
      <c r="BF364" s="4">
        <f t="shared" ref="BF364:BF365" si="1269">+(E364/D364)*100</f>
        <v>3.6184718725776817</v>
      </c>
      <c r="BG364" s="4">
        <f t="shared" ref="BG364:BG365" si="1270">+(G364/F364)*100</f>
        <v>6.9225694103121</v>
      </c>
      <c r="BH364" s="4">
        <f t="shared" ref="BH364:BH365" si="1271">+(I364/H364)*100</f>
        <v>3.506914551619734</v>
      </c>
      <c r="BI364" s="4">
        <f t="shared" ref="BI364:BI365" si="1272">+(K364/J364)*100</f>
        <v>8.6245646365001747</v>
      </c>
      <c r="BJ364" s="4">
        <f t="shared" ref="BJ364:BJ365" si="1273">+(M364/L364)*100</f>
        <v>3.6413228710841428</v>
      </c>
      <c r="BK364" s="4">
        <f t="shared" ref="BK364:BK365" si="1274">+(O364/N364)*100</f>
        <v>4.7033802473775417</v>
      </c>
      <c r="BL364" s="4">
        <f t="shared" ref="BL364:BL365" si="1275">+(Q364/P364)*100</f>
        <v>4.7195881115230476</v>
      </c>
      <c r="BM364" s="4">
        <f t="shared" ref="BM364:BM365" si="1276">+(S364/R364)*100</f>
        <v>4.6040457742141898</v>
      </c>
      <c r="BN364" s="4">
        <f t="shared" ref="BN364:BN365" si="1277">+(D364/$N364)*100</f>
        <v>51.896975750075704</v>
      </c>
      <c r="BO364" s="4">
        <f t="shared" ref="BO364:BO365" si="1278">+(E364/$O364)*100</f>
        <v>39.926124860561629</v>
      </c>
      <c r="BP364" s="4">
        <f t="shared" ref="BP364:BP365" si="1279">+(F364/$N364)*100</f>
        <v>29.005804056639594</v>
      </c>
      <c r="BQ364" s="4">
        <f t="shared" ref="BQ364:BQ365" si="1280">+(G364/$O364)*100</f>
        <v>42.691571024043135</v>
      </c>
      <c r="BR364" s="4">
        <f t="shared" ref="BR364:BR365" si="1281">+(H364/$N364)*100</f>
        <v>16.208537654668316</v>
      </c>
      <c r="BS364" s="4">
        <f t="shared" ref="BS364:BS365" si="1282">+(I364/$O364)*100</f>
        <v>12.085341514398294</v>
      </c>
      <c r="BT364" s="4">
        <f t="shared" ref="BT364:BT365" si="1283">+(J364/$N364)*100</f>
        <v>2.8886825386163957</v>
      </c>
      <c r="BU364" s="4">
        <f t="shared" ref="BU364:BU365" si="1284">+(K364/$O364)*100</f>
        <v>5.2969626009969284</v>
      </c>
      <c r="BV364" s="4" t="s">
        <v>59</v>
      </c>
      <c r="BW364" s="4" t="s">
        <v>59</v>
      </c>
      <c r="BX364">
        <f t="shared" ref="BX364:BX365" si="1285">+(N364/$N364)*100</f>
        <v>100</v>
      </c>
      <c r="BY364">
        <f t="shared" ref="BY364:BY365" si="1286">+(O364/$O364)*100</f>
        <v>100</v>
      </c>
      <c r="BZ364" t="s">
        <v>59</v>
      </c>
      <c r="CA364" t="s">
        <v>59</v>
      </c>
    </row>
    <row r="365" spans="1:79" x14ac:dyDescent="0.35">
      <c r="A365" s="5">
        <v>45658</v>
      </c>
      <c r="B365" s="18">
        <f>+'[1]Senda Inflación Total'!F849</f>
        <v>5.22</v>
      </c>
      <c r="C365" s="4">
        <f>'[1]Senda Inflación Total'!$D849</f>
        <v>146.24</v>
      </c>
      <c r="D365" s="10">
        <f>('[4]Ene-25'!$D$496/1000)</f>
        <v>360353.66632999998</v>
      </c>
      <c r="E365" s="10">
        <f>'[4]Ene-25'!$D$497/1000</f>
        <v>13301.66431</v>
      </c>
      <c r="F365" s="14">
        <f>('[4]Ene-25'!$D$508/1000)</f>
        <v>201018.66825999995</v>
      </c>
      <c r="G365" s="14">
        <f>'[4]Ene-25'!$D$509/1000</f>
        <v>13793.240410000002</v>
      </c>
      <c r="H365" s="3">
        <f>+('[4]Ene-25'!$D$522/1000)</f>
        <v>113710.08293999998</v>
      </c>
      <c r="I365" s="3">
        <f>+('[4]Ene-25'!$D$523/1000)</f>
        <v>4031.0110500000014</v>
      </c>
      <c r="J365" s="10">
        <f>'[4]Ene-25'!$D$534/1000</f>
        <v>20234.227200000001</v>
      </c>
      <c r="K365" s="10">
        <f>'[4]Ene-25'!$D$535/1000</f>
        <v>1775.08044</v>
      </c>
      <c r="L365" s="71">
        <f>+H365+(Titularizaciones!C277/1000)</f>
        <v>117217.08098659292</v>
      </c>
      <c r="M365" s="71">
        <f>+I365+((Titularizaciones!C277/1000)*Titularizaciones!M277)</f>
        <v>4317.8803630680522</v>
      </c>
      <c r="N365" s="3">
        <f t="shared" si="1229"/>
        <v>695316.64472999983</v>
      </c>
      <c r="O365" s="3">
        <f t="shared" si="1230"/>
        <v>32900.996210000005</v>
      </c>
      <c r="P365" s="74">
        <f t="shared" si="1231"/>
        <v>698823.64277659287</v>
      </c>
      <c r="Q365" s="74">
        <f t="shared" si="1232"/>
        <v>33187.865523068052</v>
      </c>
      <c r="R365" s="74">
        <f t="shared" si="1233"/>
        <v>678589.41557659279</v>
      </c>
      <c r="S365" s="74">
        <f t="shared" si="1234"/>
        <v>31412.785083068055</v>
      </c>
      <c r="T365" s="74">
        <v>22643.453401720726</v>
      </c>
      <c r="U365" s="74">
        <v>10.642237398870002</v>
      </c>
      <c r="V365" s="4">
        <f t="shared" si="1175"/>
        <v>5.4502155124570351</v>
      </c>
      <c r="W365" s="4">
        <f t="shared" si="1176"/>
        <v>8.5371845204339252</v>
      </c>
      <c r="X365" s="4">
        <f t="shared" si="1235"/>
        <v>-2.8338347696630422</v>
      </c>
      <c r="Y365" s="4">
        <f t="shared" si="1236"/>
        <v>-20.264403128238456</v>
      </c>
      <c r="Z365" s="4">
        <f t="shared" si="1237"/>
        <v>8.1806956308561922</v>
      </c>
      <c r="AA365" s="4">
        <f t="shared" si="1238"/>
        <v>22.229708472331609</v>
      </c>
      <c r="AB365" s="4">
        <f t="shared" si="1239"/>
        <v>8.4721467090486158</v>
      </c>
      <c r="AC365" s="4">
        <f t="shared" si="1240"/>
        <v>-1.4473343791879074</v>
      </c>
      <c r="AD365" s="4">
        <f t="shared" si="1241"/>
        <v>8.3301566297261331</v>
      </c>
      <c r="AE365" s="4">
        <f t="shared" si="1242"/>
        <v>20.365220697639046</v>
      </c>
      <c r="AF365" s="4">
        <f t="shared" si="1243"/>
        <v>3.4120071994450143</v>
      </c>
      <c r="AG365" s="4">
        <f t="shared" si="1244"/>
        <v>-5.0563128803154314</v>
      </c>
      <c r="AH365" s="4">
        <f t="shared" si="1245"/>
        <v>3.4577806043884891</v>
      </c>
      <c r="AI365" s="4">
        <f t="shared" si="1246"/>
        <v>-5.0217261274452767</v>
      </c>
      <c r="AJ365" s="4">
        <f t="shared" si="1247"/>
        <v>3.3153700161846302</v>
      </c>
      <c r="AK365" s="4">
        <f t="shared" si="1248"/>
        <v>-5.2159848242288973</v>
      </c>
      <c r="AL365" s="4">
        <f t="shared" si="1249"/>
        <v>-3.1073490390927105</v>
      </c>
      <c r="AM365" s="4">
        <f t="shared" si="1250"/>
        <v>3.7331644397467443</v>
      </c>
      <c r="AN365" s="4">
        <f t="shared" si="1251"/>
        <v>0.21879444255563385</v>
      </c>
      <c r="AO365" s="4">
        <f t="shared" si="1252"/>
        <v>3.1526178677380017</v>
      </c>
      <c r="AP365" s="4">
        <f t="shared" si="1253"/>
        <v>-7.6542812865073699</v>
      </c>
      <c r="AQ365" s="4">
        <f t="shared" si="1254"/>
        <v>-24.220113218246013</v>
      </c>
      <c r="AR365" s="4">
        <f t="shared" si="1255"/>
        <v>2.8138145132638073</v>
      </c>
      <c r="AS365" s="4">
        <f t="shared" si="1256"/>
        <v>16.165851047644566</v>
      </c>
      <c r="AT365" s="4">
        <f t="shared" si="1257"/>
        <v>3.0908066043039355</v>
      </c>
      <c r="AU365" s="4">
        <f t="shared" si="1258"/>
        <v>-6.3365656521458931</v>
      </c>
      <c r="AV365" s="4">
        <f t="shared" si="1259"/>
        <v>2.9558607011273068</v>
      </c>
      <c r="AW365" s="4">
        <f t="shared" si="1260"/>
        <v>14.393861145826875</v>
      </c>
      <c r="AX365" s="4">
        <f t="shared" si="1261"/>
        <v>-1.7182976625688866</v>
      </c>
      <c r="AY365" s="4">
        <f t="shared" si="1262"/>
        <v>-9.7665015019154424</v>
      </c>
      <c r="AZ365" s="4">
        <f t="shared" si="1263"/>
        <v>-1.674795091818595</v>
      </c>
      <c r="BA365" s="4">
        <f t="shared" si="1264"/>
        <v>-9.7336306096229634</v>
      </c>
      <c r="BB365" s="4">
        <f t="shared" si="1265"/>
        <v>-1.8101406422879478</v>
      </c>
      <c r="BC365" s="4">
        <f t="shared" si="1266"/>
        <v>-9.9182520663646585</v>
      </c>
      <c r="BD365" s="4">
        <f t="shared" si="1267"/>
        <v>-7.9142264199702623</v>
      </c>
      <c r="BE365" s="4">
        <f t="shared" si="1268"/>
        <v>-1.4130731422289102</v>
      </c>
      <c r="BF365" s="4">
        <f t="shared" si="1269"/>
        <v>3.691280415007288</v>
      </c>
      <c r="BG365" s="4">
        <f t="shared" si="1270"/>
        <v>6.8616713708199768</v>
      </c>
      <c r="BH365" s="4">
        <f t="shared" si="1271"/>
        <v>3.5449899831020231</v>
      </c>
      <c r="BI365" s="4">
        <f t="shared" si="1272"/>
        <v>8.7726623925622409</v>
      </c>
      <c r="BJ365" s="4">
        <f t="shared" si="1273"/>
        <v>3.6836613970637297</v>
      </c>
      <c r="BK365" s="4">
        <f t="shared" si="1274"/>
        <v>4.7318004623312122</v>
      </c>
      <c r="BL365" s="4">
        <f t="shared" si="1275"/>
        <v>4.7491045653814394</v>
      </c>
      <c r="BM365" s="4">
        <f t="shared" si="1276"/>
        <v>4.6291298334467577</v>
      </c>
      <c r="BN365" s="4">
        <f t="shared" si="1277"/>
        <v>51.825836338195217</v>
      </c>
      <c r="BO365" s="4">
        <f t="shared" si="1278"/>
        <v>40.429366409145572</v>
      </c>
      <c r="BP365" s="4">
        <f t="shared" si="1279"/>
        <v>28.910377708282535</v>
      </c>
      <c r="BQ365" s="4">
        <f t="shared" si="1280"/>
        <v>41.923473447310549</v>
      </c>
      <c r="BR365" s="4">
        <f t="shared" si="1281"/>
        <v>16.353712197434167</v>
      </c>
      <c r="BS365" s="4">
        <f t="shared" si="1282"/>
        <v>12.251942233818459</v>
      </c>
      <c r="BT365" s="4">
        <f t="shared" si="1283"/>
        <v>2.9100737560880918</v>
      </c>
      <c r="BU365" s="4">
        <f t="shared" si="1284"/>
        <v>5.3952179097254138</v>
      </c>
      <c r="BV365" s="4" t="s">
        <v>59</v>
      </c>
      <c r="BW365" s="4" t="s">
        <v>59</v>
      </c>
      <c r="BX365">
        <f t="shared" si="1285"/>
        <v>100</v>
      </c>
      <c r="BY365">
        <f t="shared" si="1286"/>
        <v>100</v>
      </c>
      <c r="BZ365" t="s">
        <v>59</v>
      </c>
      <c r="CA365" t="s">
        <v>59</v>
      </c>
    </row>
    <row r="366" spans="1:79" x14ac:dyDescent="0.35">
      <c r="A366" s="5">
        <v>45689</v>
      </c>
      <c r="B366" s="18">
        <f>+'[1]Senda Inflación Total'!F850</f>
        <v>5.28</v>
      </c>
      <c r="C366" s="4">
        <f>'[1]Senda Inflación Total'!$D850</f>
        <v>147.90710000000001</v>
      </c>
      <c r="D366" s="10">
        <f>('[4]Feb-25'!$D$496/1000)</f>
        <v>364598.43717999995</v>
      </c>
      <c r="E366" s="10">
        <f>'[4]Feb-25'!$D$497/1000</f>
        <v>13612.09914</v>
      </c>
      <c r="F366" s="14">
        <f>('[4]Feb-25'!$D$508/1000)</f>
        <v>201091.46302999996</v>
      </c>
      <c r="G366" s="14">
        <f>'[4]Feb-25'!$D$509/1000</f>
        <v>13531.26838</v>
      </c>
      <c r="H366" s="3">
        <f>+('[4]Feb-25'!$D$522/1000)</f>
        <v>114908.87514999999</v>
      </c>
      <c r="I366" s="3">
        <f>+('[4]Feb-25'!$D$523/1000)</f>
        <v>4010.7534300000007</v>
      </c>
      <c r="J366" s="10">
        <f>'[4]Feb-25'!$D$534/1000</f>
        <v>20428.882079999999</v>
      </c>
      <c r="K366" s="10">
        <f>'[4]Feb-25'!$D$535/1000</f>
        <v>1703.1492800000001</v>
      </c>
      <c r="L366" s="71">
        <f>+H366+(Titularizaciones!C278/1000)</f>
        <v>118333.32225405633</v>
      </c>
      <c r="M366" s="71">
        <f>+I366+((Titularizaciones!C278/1000)*Titularizaciones!M278)</f>
        <v>4300.8040997135722</v>
      </c>
      <c r="N366" s="3">
        <f t="shared" ref="N366" si="1287">+D366+F366+H366+J366</f>
        <v>701027.65743999986</v>
      </c>
      <c r="O366" s="3">
        <f t="shared" ref="O366" si="1288">+E366+G366+I366+K366</f>
        <v>32857.270230000002</v>
      </c>
      <c r="P366" s="74">
        <f t="shared" ref="P366" si="1289">+L366+J366+F366+D366</f>
        <v>704452.10454405623</v>
      </c>
      <c r="Q366" s="74">
        <f t="shared" ref="Q366" si="1290">+M366+K366+G366+E366</f>
        <v>33147.320899713573</v>
      </c>
      <c r="R366" s="74">
        <f t="shared" ref="R366" si="1291">+D366+F366+L366</f>
        <v>684023.22246405622</v>
      </c>
      <c r="S366" s="74">
        <f t="shared" ref="S366" si="1292">+E366+G366+M366</f>
        <v>31444.171619713572</v>
      </c>
      <c r="T366" s="74">
        <v>22725.065946915038</v>
      </c>
      <c r="U366" s="74">
        <v>11.08636586161</v>
      </c>
      <c r="V366" s="4">
        <f t="shared" ref="V366" si="1293">+D366/D354*100-100</f>
        <v>5.8109145617585938</v>
      </c>
      <c r="W366" s="4">
        <f t="shared" ref="W366" si="1294">+E366/E354*100-100</f>
        <v>11.169433404510286</v>
      </c>
      <c r="X366" s="4">
        <f t="shared" ref="X366" si="1295">+F366/F354*100-100</f>
        <v>-2.1753941416564828</v>
      </c>
      <c r="Y366" s="4">
        <f t="shared" ref="Y366" si="1296">+G366/G354*100-100</f>
        <v>-21.091886068504849</v>
      </c>
      <c r="Z366" s="4">
        <f t="shared" ref="Z366" si="1297">+H366/H354*100-100</f>
        <v>8.7419084939115379</v>
      </c>
      <c r="AA366" s="4">
        <f t="shared" ref="AA366" si="1298">+I366/I354*100-100</f>
        <v>21.581602153405328</v>
      </c>
      <c r="AB366" s="4">
        <f t="shared" ref="AB366" si="1299">+J366/J354*100-100</f>
        <v>8.8885783603067807</v>
      </c>
      <c r="AC366" s="4">
        <f t="shared" ref="AC366" si="1300">+K366/K354*100-100</f>
        <v>-5.6397831507502048</v>
      </c>
      <c r="AD366" s="4">
        <f t="shared" ref="AD366" si="1301">+L366/L354*100-100</f>
        <v>8.8420759980575951</v>
      </c>
      <c r="AE366" s="4">
        <f t="shared" ref="AE366" si="1302">+M366/M354*100-100</f>
        <v>19.805646126802912</v>
      </c>
      <c r="AF366" s="4">
        <f t="shared" ref="AF366" si="1303">+N366/N354*100-100</f>
        <v>3.921967541609078</v>
      </c>
      <c r="AG366" s="4">
        <f t="shared" ref="AG366" si="1304">+O366/O354*100-100</f>
        <v>-4.7514736213238109</v>
      </c>
      <c r="AH366" s="4">
        <f t="shared" ref="AH366" si="1305">+P366/P354*100-100</f>
        <v>3.9597265234597501</v>
      </c>
      <c r="AI366" s="4">
        <f t="shared" ref="AI366" si="1306">+Q366/Q354*100-100</f>
        <v>-4.714460010560245</v>
      </c>
      <c r="AJ366" s="4">
        <f t="shared" ref="AJ366" si="1307">+R366/R354*100-100</f>
        <v>3.8193754938024682</v>
      </c>
      <c r="AK366" s="4">
        <f t="shared" ref="AK366" si="1308">+S366/S354*100-100</f>
        <v>-4.6638222155585822</v>
      </c>
      <c r="AL366" s="4">
        <f t="shared" ref="AL366" si="1309">+T366/T354*100-100</f>
        <v>-2.4620896588797621</v>
      </c>
      <c r="AM366" s="4">
        <f t="shared" ref="AM366" si="1310">+U366/U354*100-100</f>
        <v>7.1695159797558574</v>
      </c>
      <c r="AN366" s="4">
        <f t="shared" ref="AN366" si="1311">+(1+V366/100)/(1+$B366/100)*100-100</f>
        <v>0.50428814756706686</v>
      </c>
      <c r="AO366" s="4">
        <f t="shared" ref="AO366" si="1312">+(1+W366/100)/(1+$B366/100)*100-100</f>
        <v>5.5940666836153952</v>
      </c>
      <c r="AP366" s="4">
        <f t="shared" ref="AP366" si="1313">+(1+X366/100)/(1+$B366/100)*100-100</f>
        <v>-7.0814913959502945</v>
      </c>
      <c r="AQ366" s="4">
        <f t="shared" ref="AQ366" si="1314">+(1+Y366/100)/(1+$B366/100)*100-100</f>
        <v>-25.049283879658859</v>
      </c>
      <c r="AR366" s="4">
        <f t="shared" ref="AR366" si="1315">+(1+Z366/100)/(1+$B366/100)*100-100</f>
        <v>3.288286943305053</v>
      </c>
      <c r="AS366" s="4">
        <f t="shared" ref="AS366" si="1316">+(1+AA366/100)/(1+$B366/100)*100-100</f>
        <v>15.484044598599283</v>
      </c>
      <c r="AT366" s="4">
        <f t="shared" ref="AT366" si="1317">+(1+AB366/100)/(1+$B366/100)*100-100</f>
        <v>3.4276010261272631</v>
      </c>
      <c r="AU366" s="4">
        <f t="shared" ref="AU366" si="1318">+(1+AC366/100)/(1+$B366/100)*100-100</f>
        <v>-10.372134451700404</v>
      </c>
      <c r="AV366" s="4">
        <f t="shared" ref="AV366" si="1319">+(1+AD366/100)/(1+$B366/100)*100-100</f>
        <v>3.3834308492188399</v>
      </c>
      <c r="AW366" s="4">
        <f t="shared" ref="AW366" si="1320">+(1+AE366/100)/(1+$B366/100)*100-100</f>
        <v>13.797156275458704</v>
      </c>
      <c r="AX366" s="4">
        <f t="shared" ref="AX366" si="1321">+(1+AF366/100)/(1+$B366/100)*100-100</f>
        <v>-1.2899244475597698</v>
      </c>
      <c r="AY366" s="4">
        <f t="shared" ref="AY366" si="1322">+(1+AG366/100)/(1+$B366/100)*100-100</f>
        <v>-9.5283754001935961</v>
      </c>
      <c r="AZ366" s="4">
        <f t="shared" ref="AZ366" si="1323">+(1+AH366/100)/(1+$B366/100)*100-100</f>
        <v>-1.2540591532487042</v>
      </c>
      <c r="BA366" s="4">
        <f t="shared" ref="BA366" si="1324">+(1+AI366/100)/(1+$B366/100)*100-100</f>
        <v>-9.4932180951369958</v>
      </c>
      <c r="BB366" s="4">
        <f t="shared" ref="BB366" si="1325">+(1+AJ366/100)/(1+$B366/100)*100-100</f>
        <v>-1.3873713014794191</v>
      </c>
      <c r="BC366" s="4">
        <f t="shared" ref="BC366" si="1326">+(1+AK366/100)/(1+$B366/100)*100-100</f>
        <v>-9.445119885598956</v>
      </c>
      <c r="BD366" s="4">
        <f t="shared" ref="BD366" si="1327">+(1+AL366/100)/(1+$B366/100)*100-100</f>
        <v>-7.3538085665651209</v>
      </c>
      <c r="BE366" s="4">
        <f t="shared" ref="BE366" si="1328">+(1+AM366/100)/(1+$B366/100)*100-100</f>
        <v>1.7947530202848156</v>
      </c>
      <c r="BF366" s="4">
        <f t="shared" ref="BF366" si="1329">+(E366/D366)*100</f>
        <v>3.7334496673335416</v>
      </c>
      <c r="BG366" s="4">
        <f t="shared" ref="BG366" si="1330">+(G366/F366)*100</f>
        <v>6.7289123944467635</v>
      </c>
      <c r="BH366" s="4">
        <f t="shared" ref="BH366" si="1331">+(I366/H366)*100</f>
        <v>3.4903774184234551</v>
      </c>
      <c r="BI366" s="4">
        <f t="shared" ref="BI366" si="1332">+(K366/J366)*100</f>
        <v>8.3369675997464086</v>
      </c>
      <c r="BJ366" s="4">
        <f t="shared" ref="BJ366" si="1333">+(M366/L366)*100</f>
        <v>3.6344826780743458</v>
      </c>
      <c r="BK366" s="4">
        <f t="shared" ref="BK366" si="1334">+(O366/N366)*100</f>
        <v>4.6870148247770409</v>
      </c>
      <c r="BL366" s="4">
        <f t="shared" ref="BL366" si="1335">+(Q366/P366)*100</f>
        <v>4.7054044818515477</v>
      </c>
      <c r="BM366" s="4">
        <f t="shared" ref="BM366" si="1336">+(S366/R366)*100</f>
        <v>4.5969450432460848</v>
      </c>
      <c r="BN366" s="4">
        <f t="shared" ref="BN366" si="1337">+(D366/$N366)*100</f>
        <v>52.009137344371538</v>
      </c>
      <c r="BO366" s="4">
        <f t="shared" ref="BO366" si="1338">+(E366/$O366)*100</f>
        <v>41.427967219174555</v>
      </c>
      <c r="BP366" s="4">
        <f t="shared" ref="BP366" si="1339">+(F366/$N366)*100</f>
        <v>28.685239575902344</v>
      </c>
      <c r="BQ366" s="4">
        <f t="shared" ref="BQ366" si="1340">+(G366/$O366)*100</f>
        <v>41.181961511962157</v>
      </c>
      <c r="BR366" s="4">
        <f t="shared" ref="BR366" si="1341">+(H366/$N366)*100</f>
        <v>16.391489541171904</v>
      </c>
      <c r="BS366" s="4">
        <f t="shared" ref="BS366" si="1342">+(I366/$O366)*100</f>
        <v>12.206593554257049</v>
      </c>
      <c r="BT366" s="4">
        <f t="shared" ref="BT366" si="1343">+(J366/$N366)*100</f>
        <v>2.9141335385542164</v>
      </c>
      <c r="BU366" s="4">
        <f t="shared" ref="BU366" si="1344">+(K366/$O366)*100</f>
        <v>5.1834777146062381</v>
      </c>
      <c r="BV366" s="4" t="s">
        <v>59</v>
      </c>
      <c r="BW366" s="4" t="s">
        <v>59</v>
      </c>
      <c r="BX366">
        <f t="shared" ref="BX366" si="1345">+(N366/$N366)*100</f>
        <v>100</v>
      </c>
      <c r="BY366">
        <f t="shared" ref="BY366" si="1346">+(O366/$O366)*100</f>
        <v>100</v>
      </c>
      <c r="BZ366" t="s">
        <v>59</v>
      </c>
      <c r="CA366" t="s">
        <v>59</v>
      </c>
    </row>
    <row r="367" spans="1:79" x14ac:dyDescent="0.35">
      <c r="A367" s="5">
        <v>45717</v>
      </c>
      <c r="B367" s="18">
        <f>+'[1]Senda Inflación Total'!F851</f>
        <v>5.0999999999999996</v>
      </c>
      <c r="C367" s="4">
        <f>'[1]Senda Inflación Total'!$D851</f>
        <v>148.6763</v>
      </c>
      <c r="D367" s="10">
        <f>('[4]Mar-25'!$D$496/1000)</f>
        <v>366157.47849000007</v>
      </c>
      <c r="E367" s="10">
        <f>'[4]Mar-25'!$D$497/1000</f>
        <v>13783.946470000001</v>
      </c>
      <c r="F367" s="14">
        <f>('[4]Mar-25'!$D$508/1000)</f>
        <v>201289.12308000002</v>
      </c>
      <c r="G367" s="14">
        <f>'[4]Mar-25'!$D$509/1000</f>
        <v>13184.570179999997</v>
      </c>
      <c r="H367" s="3">
        <f>+('[4]Mar-25'!$D$522/1000)</f>
        <v>115653.66364999999</v>
      </c>
      <c r="I367" s="3">
        <f>+('[4]Mar-25'!$D$523/1000)</f>
        <v>3961.1228700000006</v>
      </c>
      <c r="J367" s="10">
        <f>'[4]Mar-25'!$D$534/1000</f>
        <v>20565.429309999996</v>
      </c>
      <c r="K367" s="10">
        <f>'[4]Mar-25'!$D$535/1000</f>
        <v>1690.63256</v>
      </c>
      <c r="L367" s="71">
        <f>+H367+(Titularizaciones!C279/1000)</f>
        <v>119060.27641209093</v>
      </c>
      <c r="M367" s="71">
        <f>+I367+((Titularizaciones!C279/1000)*Titularizaciones!M279)</f>
        <v>4249.4438656487837</v>
      </c>
      <c r="N367" s="3">
        <f t="shared" ref="N367" si="1347">+D367+F367+H367+J367</f>
        <v>703665.6945300001</v>
      </c>
      <c r="O367" s="3">
        <f t="shared" ref="O367" si="1348">+E367+G367+I367+K367</f>
        <v>32620.272079999995</v>
      </c>
      <c r="P367" s="74">
        <f t="shared" ref="P367" si="1349">+L367+J367+F367+D367</f>
        <v>707072.30729209096</v>
      </c>
      <c r="Q367" s="74">
        <f t="shared" ref="Q367" si="1350">+M367+K367+G367+E367</f>
        <v>32908.59307564878</v>
      </c>
      <c r="R367" s="74">
        <f t="shared" ref="R367" si="1351">+D367+F367+L367</f>
        <v>686506.87798209093</v>
      </c>
      <c r="S367" s="74">
        <f t="shared" ref="S367" si="1352">+E367+G367+M367</f>
        <v>31217.960515648781</v>
      </c>
      <c r="T367" s="74">
        <v>22688.284570963991</v>
      </c>
      <c r="U367" s="74">
        <v>11.18621293666</v>
      </c>
      <c r="V367" s="4">
        <f t="shared" ref="V367" si="1353">+D367/D355*100-100</f>
        <v>5.820163970032155</v>
      </c>
      <c r="W367" s="4">
        <f t="shared" ref="W367" si="1354">+E367/E355*100-100</f>
        <v>10.297652742967585</v>
      </c>
      <c r="X367" s="4">
        <f t="shared" ref="X367" si="1355">+F367/F355*100-100</f>
        <v>-1.4885293705553408</v>
      </c>
      <c r="Y367" s="4">
        <f t="shared" ref="Y367" si="1356">+G367/G355*100-100</f>
        <v>-23.340684605376623</v>
      </c>
      <c r="Z367" s="4">
        <f t="shared" ref="Z367" si="1357">+H367/H355*100-100</f>
        <v>9.3829730133514317</v>
      </c>
      <c r="AA367" s="4">
        <f t="shared" ref="AA367" si="1358">+I367/I355*100-100</f>
        <v>20.129267759340678</v>
      </c>
      <c r="AB367" s="4">
        <f t="shared" ref="AB367" si="1359">+J367/J355*100-100</f>
        <v>6.7516094789486374</v>
      </c>
      <c r="AC367" s="4">
        <f t="shared" ref="AC367" si="1360">+K367/K355*100-100</f>
        <v>-12.686537132741009</v>
      </c>
      <c r="AD367" s="4">
        <f t="shared" ref="AD367" si="1361">+L367/L355*100-100</f>
        <v>9.1731436360378211</v>
      </c>
      <c r="AE367" s="4">
        <f t="shared" ref="AE367" si="1362">+M367/M355*100-100</f>
        <v>18.388278723264833</v>
      </c>
      <c r="AF367" s="4">
        <f t="shared" ref="AF367" si="1363">+N367/N355*100-100</f>
        <v>4.193236549202382</v>
      </c>
      <c r="AG367" s="4">
        <f t="shared" ref="AG367" si="1364">+O367/O355*100-100</f>
        <v>-6.6114365850673522</v>
      </c>
      <c r="AH367" s="4">
        <f t="shared" ref="AH367" si="1365">+P367/P355*100-100</f>
        <v>4.1849340521679039</v>
      </c>
      <c r="AI367" s="4">
        <f t="shared" ref="AI367" si="1366">+Q367/Q355*100-100</f>
        <v>-6.5671475607209544</v>
      </c>
      <c r="AJ367" s="4">
        <f t="shared" ref="AJ367" si="1367">+R367/R355*100-100</f>
        <v>4.1099478018687137</v>
      </c>
      <c r="AK367" s="4">
        <f t="shared" ref="AK367" si="1368">+S367/S355*100-100</f>
        <v>-6.2111699288131632</v>
      </c>
      <c r="AL367" s="4">
        <f t="shared" ref="AL367" si="1369">+T367/T355*100-100</f>
        <v>-2.1184749104249789</v>
      </c>
      <c r="AM367" s="4">
        <f t="shared" ref="AM367" si="1370">+U367/U355*100-100</f>
        <v>7.0875123218368685</v>
      </c>
      <c r="AN367" s="4">
        <f t="shared" ref="AN367" si="1371">+(1+V367/100)/(1+$B367/100)*100-100</f>
        <v>0.68521785921234368</v>
      </c>
      <c r="AO367" s="4">
        <f t="shared" ref="AO367" si="1372">+(1+W367/100)/(1+$B367/100)*100-100</f>
        <v>4.9454355308921123</v>
      </c>
      <c r="AP367" s="4">
        <f t="shared" ref="AP367" si="1373">+(1+X367/100)/(1+$B367/100)*100-100</f>
        <v>-6.2688195723647198</v>
      </c>
      <c r="AQ367" s="4">
        <f t="shared" ref="AQ367" si="1374">+(1+Y367/100)/(1+$B367/100)*100-100</f>
        <v>-27.060594296266999</v>
      </c>
      <c r="AR367" s="4">
        <f t="shared" ref="AR367" si="1375">+(1+Z367/100)/(1+$B367/100)*100-100</f>
        <v>4.0751408309718613</v>
      </c>
      <c r="AS367" s="4">
        <f t="shared" ref="AS367" si="1376">+(1+AA367/100)/(1+$B367/100)*100-100</f>
        <v>14.299969323825579</v>
      </c>
      <c r="AT367" s="4">
        <f t="shared" ref="AT367" si="1377">+(1+AB367/100)/(1+$B367/100)*100-100</f>
        <v>1.5714647754030864</v>
      </c>
      <c r="AU367" s="4">
        <f t="shared" ref="AU367" si="1378">+(1+AC367/100)/(1+$B367/100)*100-100</f>
        <v>-16.923441610600378</v>
      </c>
      <c r="AV367" s="4">
        <f t="shared" ref="AV367" si="1379">+(1+AD367/100)/(1+$B367/100)*100-100</f>
        <v>3.8754934691130671</v>
      </c>
      <c r="AW367" s="4">
        <f t="shared" ref="AW367" si="1380">+(1+AE367/100)/(1+$B367/100)*100-100</f>
        <v>12.64346215343943</v>
      </c>
      <c r="AX367" s="4">
        <f t="shared" ref="AX367" si="1381">+(1+AF367/100)/(1+$B367/100)*100-100</f>
        <v>-0.86276256022608777</v>
      </c>
      <c r="AY367" s="4">
        <f t="shared" ref="AY367" si="1382">+(1+AG367/100)/(1+$B367/100)*100-100</f>
        <v>-11.143136617571216</v>
      </c>
      <c r="AZ367" s="4">
        <f t="shared" ref="AZ367" si="1383">+(1+AH367/100)/(1+$B367/100)*100-100</f>
        <v>-0.87066217681453395</v>
      </c>
      <c r="BA367" s="4">
        <f t="shared" ref="BA367" si="1384">+(1+AI367/100)/(1+$B367/100)*100-100</f>
        <v>-11.100996727612696</v>
      </c>
      <c r="BB367" s="4">
        <f t="shared" ref="BB367" si="1385">+(1+AJ367/100)/(1+$B367/100)*100-100</f>
        <v>-0.94200970326477318</v>
      </c>
      <c r="BC367" s="4">
        <f t="shared" ref="BC367" si="1386">+(1+AK367/100)/(1+$B367/100)*100-100</f>
        <v>-10.762292986501578</v>
      </c>
      <c r="BD367" s="4">
        <f t="shared" ref="BD367" si="1387">+(1+AL367/100)/(1+$B367/100)*100-100</f>
        <v>-6.8681968700523157</v>
      </c>
      <c r="BE367" s="4">
        <f t="shared" ref="BE367" si="1388">+(1+AM367/100)/(1+$B367/100)*100-100</f>
        <v>1.8910678609294678</v>
      </c>
      <c r="BF367" s="4">
        <f t="shared" ref="BF367" si="1389">+(E367/D367)*100</f>
        <v>3.7644858509632888</v>
      </c>
      <c r="BG367" s="4">
        <f t="shared" ref="BG367" si="1390">+(G367/F367)*100</f>
        <v>6.5500658844640816</v>
      </c>
      <c r="BH367" s="4">
        <f t="shared" ref="BH367" si="1391">+(I367/H367)*100</f>
        <v>3.4249869351198901</v>
      </c>
      <c r="BI367" s="4">
        <f t="shared" ref="BI367" si="1392">+(K367/J367)*100</f>
        <v>8.2207501458670027</v>
      </c>
      <c r="BJ367" s="4">
        <f t="shared" ref="BJ367" si="1393">+(M367/L367)*100</f>
        <v>3.5691533681146734</v>
      </c>
      <c r="BK367" s="4">
        <f t="shared" ref="BK367" si="1394">+(O367/N367)*100</f>
        <v>4.6357627398317423</v>
      </c>
      <c r="BL367" s="4">
        <f t="shared" ref="BL367" si="1395">+(Q367/P367)*100</f>
        <v>4.6542047731554375</v>
      </c>
      <c r="BM367" s="4">
        <f t="shared" ref="BM367" si="1396">+(S367/R367)*100</f>
        <v>4.5473631098074989</v>
      </c>
      <c r="BN367" s="4">
        <f t="shared" ref="BN367" si="1397">+(D367/$N367)*100</f>
        <v>52.035715445040687</v>
      </c>
      <c r="BO367" s="4">
        <f t="shared" ref="BO367" si="1398">+(E367/$O367)*100</f>
        <v>42.255767935336003</v>
      </c>
      <c r="BP367" s="4">
        <f t="shared" ref="BP367" si="1399">+(F367/$N367)*100</f>
        <v>28.605788891619504</v>
      </c>
      <c r="BQ367" s="4">
        <f t="shared" ref="BQ367" si="1400">+(G367/$O367)*100</f>
        <v>40.418332954628127</v>
      </c>
      <c r="BR367" s="4">
        <f t="shared" ref="BR367" si="1401">+(H367/$N367)*100</f>
        <v>16.435882060052482</v>
      </c>
      <c r="BS367" s="4">
        <f t="shared" ref="BS367" si="1402">+(I367/$O367)*100</f>
        <v>12.14313252901599</v>
      </c>
      <c r="BT367" s="4">
        <f t="shared" ref="BT367" si="1403">+(J367/$N367)*100</f>
        <v>2.922613603287322</v>
      </c>
      <c r="BU367" s="4">
        <f t="shared" ref="BU367" si="1404">+(K367/$O367)*100</f>
        <v>5.1827665810198855</v>
      </c>
      <c r="BV367" s="4" t="s">
        <v>59</v>
      </c>
      <c r="BW367" s="4" t="s">
        <v>59</v>
      </c>
      <c r="BX367">
        <f t="shared" ref="BX367" si="1405">+(N367/$N367)*100</f>
        <v>100</v>
      </c>
      <c r="BY367">
        <f t="shared" ref="BY367" si="1406">+(O367/$O367)*100</f>
        <v>100</v>
      </c>
      <c r="BZ367" t="s">
        <v>59</v>
      </c>
      <c r="CA367" t="s">
        <v>59</v>
      </c>
    </row>
    <row r="368" spans="1:79" x14ac:dyDescent="0.35">
      <c r="A368" s="5">
        <v>45748</v>
      </c>
      <c r="B368" s="18">
        <f>+'[1]Senda Inflación Total'!F852</f>
        <v>5.16</v>
      </c>
      <c r="C368" s="4">
        <f>'[1]Senda Inflación Total'!$D852</f>
        <v>149.6575</v>
      </c>
      <c r="D368" s="10">
        <f>('[4]Abr-25'!$D$496/1000)</f>
        <v>367405.08023999998</v>
      </c>
      <c r="E368" s="10">
        <f>'[4]Abr-25'!$D$497/1000</f>
        <v>13960.427729999999</v>
      </c>
      <c r="F368" s="14">
        <f>('[4]Abr-25'!$D$508/1000)</f>
        <v>202311.76225</v>
      </c>
      <c r="G368" s="14">
        <f>'[4]Abr-25'!$D$509/1000</f>
        <v>12871.449460000002</v>
      </c>
      <c r="H368" s="3">
        <f>+('[4]Abr-25'!$D$522/1000)</f>
        <v>116495.88172999999</v>
      </c>
      <c r="I368" s="3">
        <f>+('[4]Abr-25'!$D$523/1000)</f>
        <v>4007.1937700000008</v>
      </c>
      <c r="J368" s="10">
        <f>'[4]Abr-25'!$D$534/1000</f>
        <v>20777.361959999998</v>
      </c>
      <c r="K368" s="10">
        <f>'[4]Abr-25'!$D$535/1000</f>
        <v>1683.4372900000001</v>
      </c>
      <c r="L368" s="71">
        <f>+H368+(Titularizaciones!C280/1000)</f>
        <v>119830.80369517686</v>
      </c>
      <c r="M368" s="71">
        <f>+I368+((Titularizaciones!C280/1000)*Titularizaciones!M280)</f>
        <v>4297.3182420229314</v>
      </c>
      <c r="N368" s="3">
        <f>+D368+F368+H368+J368</f>
        <v>706990.08617999998</v>
      </c>
      <c r="O368" s="3">
        <f>+E368+G368+I368+K368</f>
        <v>32522.508250000003</v>
      </c>
      <c r="P368" s="74">
        <f>+L368+J368+F368+D368</f>
        <v>710325.00814517681</v>
      </c>
      <c r="Q368" s="74">
        <f>+M368+K368+G368+E368</f>
        <v>32812.632722022929</v>
      </c>
      <c r="R368" s="74">
        <f>+D368+F368+L368</f>
        <v>689547.6461851768</v>
      </c>
      <c r="S368" s="74">
        <f>+E368+G368+M368</f>
        <v>31129.195432022931</v>
      </c>
      <c r="T368" s="74">
        <v>22744.095266107444</v>
      </c>
      <c r="U368" s="74">
        <v>11.235586320889999</v>
      </c>
      <c r="V368" s="4">
        <f t="shared" ref="V368:AC369" si="1407">+D368/D356*100-100</f>
        <v>6.1374839183312702</v>
      </c>
      <c r="W368" s="4">
        <f t="shared" si="1407"/>
        <v>5.7023960236328293</v>
      </c>
      <c r="X368" s="4">
        <f t="shared" si="1407"/>
        <v>-0.72692918131936324</v>
      </c>
      <c r="Y368" s="4">
        <f t="shared" si="1407"/>
        <v>-23.969786637638606</v>
      </c>
      <c r="Z368" s="4">
        <f t="shared" si="1407"/>
        <v>9.6566999203488137</v>
      </c>
      <c r="AA368" s="4">
        <f t="shared" si="1407"/>
        <v>18.463034865373203</v>
      </c>
      <c r="AB368" s="4">
        <f t="shared" si="1407"/>
        <v>7.3153294978620238</v>
      </c>
      <c r="AC368" s="4">
        <f t="shared" si="1407"/>
        <v>-12.194775963601472</v>
      </c>
      <c r="AD368" s="4">
        <f t="shared" ref="AD368" si="1408">+L368/L356*100-100</f>
        <v>9.4414036524354827</v>
      </c>
      <c r="AE368" s="4">
        <f t="shared" ref="AE368" si="1409">+M368/M356*100-100</f>
        <v>17.06888404995604</v>
      </c>
      <c r="AF368" s="4">
        <f t="shared" ref="AF368" si="1410">+N368/N356*100-100</f>
        <v>4.6538858514572468</v>
      </c>
      <c r="AG368" s="4">
        <f t="shared" ref="AG368" si="1411">+O368/O356*100-100</f>
        <v>-8.2233352294673807</v>
      </c>
      <c r="AH368" s="4">
        <f t="shared" ref="AH368" si="1412">+P368/P356*100-100</f>
        <v>4.6431563982233683</v>
      </c>
      <c r="AI368" s="4">
        <f t="shared" ref="AI368" si="1413">+Q368/Q356*100-100</f>
        <v>-8.1513698914988595</v>
      </c>
      <c r="AJ368" s="4">
        <f t="shared" ref="AJ368" si="1414">+R368/R356*100-100</f>
        <v>4.5647025851782104</v>
      </c>
      <c r="AK368" s="4">
        <f t="shared" ref="AK368" si="1415">+S368/S356*100-100</f>
        <v>-7.9220658985248491</v>
      </c>
      <c r="AL368" s="4">
        <f t="shared" ref="AL368" si="1416">+T368/T356*100-100</f>
        <v>-1.4002037605239082</v>
      </c>
      <c r="AM368" s="4">
        <f t="shared" ref="AM368" si="1417">+U368/U356*100-100</f>
        <v>6.5122075475445769</v>
      </c>
      <c r="AN368" s="4">
        <f t="shared" ref="AN368" si="1418">+(1+V368/100)/(1+$B368/100)*100-100</f>
        <v>0.92952065265430406</v>
      </c>
      <c r="AO368" s="4">
        <f t="shared" ref="AO368" si="1419">+(1+W368/100)/(1+$B368/100)*100-100</f>
        <v>0.51578168850592476</v>
      </c>
      <c r="AP368" s="4">
        <f t="shared" ref="AP368" si="1420">+(1+X368/100)/(1+$B368/100)*100-100</f>
        <v>-5.59806882970652</v>
      </c>
      <c r="AQ368" s="4">
        <f t="shared" ref="AQ368" si="1421">+(1+Y368/100)/(1+$B368/100)*100-100</f>
        <v>-27.700443740622489</v>
      </c>
      <c r="AR368" s="4">
        <f t="shared" ref="AR368" si="1422">+(1+Z368/100)/(1+$B368/100)*100-100</f>
        <v>4.2760554586808581</v>
      </c>
      <c r="AS368" s="4">
        <f t="shared" ref="AS368" si="1423">+(1+AA368/100)/(1+$B368/100)*100-100</f>
        <v>12.650280396893493</v>
      </c>
      <c r="AT368" s="4">
        <f t="shared" ref="AT368" si="1424">+(1+AB368/100)/(1+$B368/100)*100-100</f>
        <v>2.0495716031399809</v>
      </c>
      <c r="AU368" s="4">
        <f t="shared" ref="AU368" si="1425">+(1+AC368/100)/(1+$B368/100)*100-100</f>
        <v>-16.503210311526701</v>
      </c>
      <c r="AV368" s="4">
        <f t="shared" ref="AV368" si="1426">+(1+AD368/100)/(1+$B368/100)*100-100</f>
        <v>4.0713233667130737</v>
      </c>
      <c r="AW368" s="4">
        <f t="shared" ref="AW368" si="1427">+(1+AE368/100)/(1+$B368/100)*100-100</f>
        <v>11.324537894594926</v>
      </c>
      <c r="AX368" s="4">
        <f t="shared" ref="AX368" si="1428">+(1+AF368/100)/(1+$B368/100)*100-100</f>
        <v>-0.48128009560932128</v>
      </c>
      <c r="AY368" s="4">
        <f t="shared" ref="AY368" si="1429">+(1+AG368/100)/(1+$B368/100)*100-100</f>
        <v>-12.726640575758267</v>
      </c>
      <c r="AZ368" s="4">
        <f t="shared" ref="AZ368" si="1430">+(1+AH368/100)/(1+$B368/100)*100-100</f>
        <v>-0.49148307510139944</v>
      </c>
      <c r="BA368" s="4">
        <f t="shared" ref="BA368" si="1431">+(1+AI368/100)/(1+$B368/100)*100-100</f>
        <v>-12.658206439234377</v>
      </c>
      <c r="BB368" s="4">
        <f t="shared" ref="BB368" si="1432">+(1+AJ368/100)/(1+$B368/100)*100-100</f>
        <v>-0.56608730964417475</v>
      </c>
      <c r="BC368" s="4">
        <f t="shared" ref="BC368" si="1433">+(1+AK368/100)/(1+$B368/100)*100-100</f>
        <v>-12.440153954473999</v>
      </c>
      <c r="BD368" s="4">
        <f t="shared" ref="BD368" si="1434">+(1+AL368/100)/(1+$B368/100)*100-100</f>
        <v>-6.2383071134689203</v>
      </c>
      <c r="BE368" s="4">
        <f t="shared" ref="BE368" si="1435">+(1+AM368/100)/(1+$B368/100)*100-100</f>
        <v>1.2858573103314654</v>
      </c>
      <c r="BF368" s="4">
        <f>+(E368/D368)*100</f>
        <v>3.799737260268865</v>
      </c>
      <c r="BG368" s="4">
        <f>+(G368/F368)*100</f>
        <v>6.3621854294831053</v>
      </c>
      <c r="BH368" s="4">
        <f>+(I368/H368)*100</f>
        <v>3.4397729005454356</v>
      </c>
      <c r="BI368" s="4">
        <f>+(K368/J368)*100</f>
        <v>8.1022667518663187</v>
      </c>
      <c r="BJ368" s="4">
        <f t="shared" ref="BJ368" si="1436">+(M368/L368)*100</f>
        <v>3.5861549030033726</v>
      </c>
      <c r="BK368" s="4">
        <f t="shared" ref="BK368" si="1437">+(O368/N368)*100</f>
        <v>4.6001363931035035</v>
      </c>
      <c r="BL368" s="4">
        <f t="shared" ref="BL368" si="1438">+(Q368/P368)*100</f>
        <v>4.6193830071820665</v>
      </c>
      <c r="BM368" s="4">
        <f t="shared" ref="BM368" si="1439">+(S368/R368)*100</f>
        <v>4.5144371972322332</v>
      </c>
      <c r="BN368" s="4">
        <f>+(D368/$N368)*100</f>
        <v>51.967501019025384</v>
      </c>
      <c r="BO368" s="4">
        <f>+(E368/$O368)*100</f>
        <v>42.925433741722543</v>
      </c>
      <c r="BP368" s="4">
        <f>+(F368/$N368)*100</f>
        <v>28.615926334006801</v>
      </c>
      <c r="BQ368" s="4">
        <f>+(G368/$O368)*100</f>
        <v>39.577050334055954</v>
      </c>
      <c r="BR368" s="4">
        <f>+(H368/$N368)*100</f>
        <v>16.477724936632292</v>
      </c>
      <c r="BS368" s="4">
        <f>+(I368/$O368)*100</f>
        <v>12.321293730473574</v>
      </c>
      <c r="BT368" s="4">
        <f>+(J368/$N368)*100</f>
        <v>2.9388477103355131</v>
      </c>
      <c r="BU368" s="4">
        <f>+(K368/$O368)*100</f>
        <v>5.1762221937479254</v>
      </c>
      <c r="BV368" s="4" t="s">
        <v>59</v>
      </c>
      <c r="BW368" s="4" t="s">
        <v>59</v>
      </c>
      <c r="BX368">
        <f t="shared" ref="BX368" si="1440">+(N368/$N368)*100</f>
        <v>100</v>
      </c>
      <c r="BY368">
        <f t="shared" ref="BY368" si="1441">+(O368/$O368)*100</f>
        <v>100</v>
      </c>
      <c r="BZ368" t="s">
        <v>59</v>
      </c>
      <c r="CA368" t="s">
        <v>59</v>
      </c>
    </row>
    <row r="369" spans="1:79" x14ac:dyDescent="0.35">
      <c r="A369" s="5">
        <v>45778</v>
      </c>
      <c r="B369" s="18">
        <v>5.05</v>
      </c>
      <c r="C369" s="134">
        <v>150.13640000000001</v>
      </c>
      <c r="D369" s="10">
        <f>('[4]May-25'!$D$496/1000)</f>
        <v>370521.83963</v>
      </c>
      <c r="E369" s="10">
        <f>'[4]May-25'!$D$497/1000</f>
        <v>13415.759420000002</v>
      </c>
      <c r="F369" s="14">
        <f>('[4]May-25'!$D$508/1000)</f>
        <v>203636.3364700001</v>
      </c>
      <c r="G369" s="14">
        <f>'[4]May-25'!$D$509/1000</f>
        <v>12479.907670000001</v>
      </c>
      <c r="H369" s="3">
        <f>+('[4]May-25'!$D$522/1000)</f>
        <v>117527.30753999998</v>
      </c>
      <c r="I369" s="3">
        <f>+('[4]May-25'!$D$523/1000)</f>
        <v>3909.8861300000003</v>
      </c>
      <c r="J369" s="10">
        <f>'[4]May-25'!$D$534/1000</f>
        <v>21050.495609999998</v>
      </c>
      <c r="K369" s="10">
        <f>'[4]May-25'!$D$535/1000</f>
        <v>1638.6149600000003</v>
      </c>
      <c r="L369" s="71">
        <f>+H369+(Titularizaciones!C281/1000)</f>
        <v>120772.93353999998</v>
      </c>
      <c r="M369" s="71">
        <f>+I369+((Titularizaciones!C281/1000)*Titularizaciones!M281)</f>
        <v>4205.5421942078274</v>
      </c>
      <c r="N369" s="3">
        <f>+D369+F369+H369+J369</f>
        <v>712735.97924999997</v>
      </c>
      <c r="O369" s="3">
        <f>+E369+G369+I369+K369</f>
        <v>31444.168180000001</v>
      </c>
      <c r="P369" s="74">
        <f>+L369+J369+F369+D369</f>
        <v>715981.60525000002</v>
      </c>
      <c r="Q369" s="74">
        <f>+M369+K369+G369+E369</f>
        <v>31739.82424420783</v>
      </c>
      <c r="R369" s="74">
        <f>+D369+F369+L369</f>
        <v>694931.10964000004</v>
      </c>
      <c r="S369" s="74">
        <f>+E369+G369+M369</f>
        <v>30101.209284207831</v>
      </c>
      <c r="T369" s="74">
        <v>22795.295205936149</v>
      </c>
      <c r="U369" s="74">
        <v>11.325442273310001</v>
      </c>
      <c r="V369" s="4">
        <f t="shared" si="1407"/>
        <v>6.5195991615801319</v>
      </c>
      <c r="W369" s="4">
        <f t="shared" si="1407"/>
        <v>2.8087558441668676</v>
      </c>
      <c r="X369" s="4">
        <f t="shared" si="1407"/>
        <v>0.28228669016226604</v>
      </c>
      <c r="Y369" s="4">
        <f t="shared" si="1407"/>
        <v>-24.807038143665977</v>
      </c>
      <c r="Z369" s="4">
        <f t="shared" si="1407"/>
        <v>9.8784428393030339</v>
      </c>
      <c r="AA369" s="4">
        <f t="shared" si="1407"/>
        <v>11.607198687853909</v>
      </c>
      <c r="AB369" s="4">
        <f t="shared" si="1407"/>
        <v>8.0392041709180404</v>
      </c>
      <c r="AC369" s="4">
        <f t="shared" si="1407"/>
        <v>-14.306297112312237</v>
      </c>
      <c r="AD369" s="4">
        <f t="shared" ref="AD369" si="1442">+L369/L357*100-100</f>
        <v>9.6427876152927325</v>
      </c>
      <c r="AE369" s="4">
        <f t="shared" ref="AE369" si="1443">+M369/M357*100-100</f>
        <v>10.77130837259908</v>
      </c>
      <c r="AF369" s="4">
        <f t="shared" ref="AF369" si="1444">+N369/N357*100-100</f>
        <v>5.2238273681474112</v>
      </c>
      <c r="AG369" s="4">
        <f t="shared" ref="AG369" si="1445">+O369/O357*100-100</f>
        <v>-10.317990926792689</v>
      </c>
      <c r="AH369" s="4">
        <f t="shared" ref="AH369" si="1446">+P369/P357*100-100</f>
        <v>5.2075033899271972</v>
      </c>
      <c r="AI369" s="4">
        <f t="shared" ref="AI369" si="1447">+Q369/Q357*100-100</f>
        <v>-10.225838906435754</v>
      </c>
      <c r="AJ369" s="4">
        <f t="shared" ref="AJ369" si="1448">+R369/R357*100-100</f>
        <v>5.1240414251671211</v>
      </c>
      <c r="AK369" s="4">
        <f t="shared" ref="AK369" si="1449">+S369/S357*100-100</f>
        <v>-9.9925298744512219</v>
      </c>
      <c r="AL369" s="4">
        <f t="shared" ref="AL369" si="1450">+T369/T357*100-100</f>
        <v>-0.86924868525875354</v>
      </c>
      <c r="AM369" s="4">
        <f t="shared" ref="AM369" si="1451">+U369/U357*100-100</f>
        <v>6.5039611323309572</v>
      </c>
      <c r="AN369" s="4">
        <f t="shared" ref="AN369" si="1452">+(1+V369/100)/(1+$B369/100)*100-100</f>
        <v>1.3989520814660921</v>
      </c>
      <c r="AO369" s="4">
        <f t="shared" ref="AO369" si="1453">+(1+W369/100)/(1+$B369/100)*100-100</f>
        <v>-2.133502290179095</v>
      </c>
      <c r="AP369" s="4">
        <f t="shared" ref="AP369" si="1454">+(1+X369/100)/(1+$B369/100)*100-100</f>
        <v>-4.5385181435866144</v>
      </c>
      <c r="AQ369" s="4">
        <f t="shared" ref="AQ369" si="1455">+(1+Y369/100)/(1+$B369/100)*100-100</f>
        <v>-28.421740260510219</v>
      </c>
      <c r="AR369" s="4">
        <f t="shared" ref="AR369" si="1456">+(1+Z369/100)/(1+$B369/100)*100-100</f>
        <v>4.5963282620685675</v>
      </c>
      <c r="AS369" s="4">
        <f t="shared" ref="AS369" si="1457">+(1+AA369/100)/(1+$B369/100)*100-100</f>
        <v>6.2419787604511328</v>
      </c>
      <c r="AT369" s="4">
        <f t="shared" ref="AT369" si="1458">+(1+AB369/100)/(1+$B369/100)*100-100</f>
        <v>2.8455061122494243</v>
      </c>
      <c r="AU369" s="4">
        <f t="shared" ref="AU369" si="1459">+(1+AC369/100)/(1+$B369/100)*100-100</f>
        <v>-18.425794490539971</v>
      </c>
      <c r="AV369" s="4">
        <f t="shared" ref="AV369" si="1460">+(1+AD369/100)/(1+$B369/100)*100-100</f>
        <v>4.372001537641836</v>
      </c>
      <c r="AW369" s="4">
        <f t="shared" ref="AW369" si="1461">+(1+AE369/100)/(1+$B369/100)*100-100</f>
        <v>5.4462716540686102</v>
      </c>
      <c r="AX369" s="4">
        <f t="shared" ref="AX369" si="1462">+(1+AF369/100)/(1+$B369/100)*100-100</f>
        <v>0.16547107867435784</v>
      </c>
      <c r="AY369" s="4">
        <f t="shared" ref="AY369" si="1463">+(1+AG369/100)/(1+$B369/100)*100-100</f>
        <v>-14.629215541925461</v>
      </c>
      <c r="AZ369" s="4">
        <f t="shared" ref="AZ369" si="1464">+(1+AH369/100)/(1+$B369/100)*100-100</f>
        <v>0.14993183239143093</v>
      </c>
      <c r="BA369" s="4">
        <f t="shared" ref="BA369" si="1465">+(1+AI369/100)/(1+$B369/100)*100-100</f>
        <v>-14.541493485421952</v>
      </c>
      <c r="BB369" s="4">
        <f t="shared" ref="BB369" si="1466">+(1+AJ369/100)/(1+$B369/100)*100-100</f>
        <v>7.0482080121010426E-2</v>
      </c>
      <c r="BC369" s="4">
        <f t="shared" ref="BC369" si="1467">+(1+AK369/100)/(1+$B369/100)*100-100</f>
        <v>-14.319400166064938</v>
      </c>
      <c r="BD369" s="4">
        <f t="shared" ref="BD369" si="1468">+(1+AL369/100)/(1+$B369/100)*100-100</f>
        <v>-5.6346965114314571</v>
      </c>
      <c r="BE369" s="4">
        <f t="shared" ref="BE369" si="1469">+(1+AM369/100)/(1+$B369/100)*100-100</f>
        <v>1.3840658089775815</v>
      </c>
      <c r="BF369" s="4">
        <f>+(E369/D369)*100</f>
        <v>3.6207742662070519</v>
      </c>
      <c r="BG369" s="4">
        <f>+(G369/F369)*100</f>
        <v>6.1285269055302187</v>
      </c>
      <c r="BH369" s="4">
        <f>+(I369/H369)*100</f>
        <v>3.3267895026602949</v>
      </c>
      <c r="BI369" s="4">
        <f>+(K369/J369)*100</f>
        <v>7.7842108345495653</v>
      </c>
      <c r="BJ369" s="4">
        <f t="shared" ref="BJ369" si="1470">+(M369/L369)*100</f>
        <v>3.482189320850563</v>
      </c>
      <c r="BK369" s="4">
        <f t="shared" ref="BK369" si="1471">+(O369/N369)*100</f>
        <v>4.411755417916206</v>
      </c>
      <c r="BL369" s="4">
        <f t="shared" ref="BL369" si="1472">+(Q369/P369)*100</f>
        <v>4.4330502364128757</v>
      </c>
      <c r="BM369" s="4">
        <f t="shared" ref="BM369" si="1473">+(S369/R369)*100</f>
        <v>4.3315386038482817</v>
      </c>
      <c r="BN369" s="4">
        <f>+(D369/$N369)*100</f>
        <v>51.985847553240383</v>
      </c>
      <c r="BO369" s="4">
        <f>+(E369/$O369)*100</f>
        <v>42.665334135100672</v>
      </c>
      <c r="BP369" s="4">
        <f>+(F369/$N369)*100</f>
        <v>28.571075741719</v>
      </c>
      <c r="BQ369" s="4">
        <f>+(G369/$O369)*100</f>
        <v>39.689101007727793</v>
      </c>
      <c r="BR369" s="4">
        <f>+(H369/$N369)*100</f>
        <v>16.489599369414741</v>
      </c>
      <c r="BS369" s="4">
        <f>+(I369/$O369)*100</f>
        <v>12.434376090402912</v>
      </c>
      <c r="BT369" s="4">
        <f>+(J369/$N369)*100</f>
        <v>2.9534773356258905</v>
      </c>
      <c r="BU369" s="4">
        <f>+(K369/$O369)*100</f>
        <v>5.2111887667686441</v>
      </c>
      <c r="BV369" s="4" t="s">
        <v>59</v>
      </c>
      <c r="BW369" s="4" t="s">
        <v>59</v>
      </c>
      <c r="BX369">
        <f t="shared" ref="BX369" si="1474">+(N369/$N369)*100</f>
        <v>100</v>
      </c>
      <c r="BY369">
        <f t="shared" ref="BY369" si="1475">+(O369/$O369)*100</f>
        <v>100</v>
      </c>
      <c r="BZ369" t="s">
        <v>59</v>
      </c>
      <c r="CA369" t="s">
        <v>59</v>
      </c>
    </row>
    <row r="371" spans="1:79" x14ac:dyDescent="0.35">
      <c r="A371" s="103">
        <v>1</v>
      </c>
      <c r="B371">
        <v>2</v>
      </c>
      <c r="C371">
        <v>3</v>
      </c>
      <c r="D371" s="103">
        <v>4</v>
      </c>
      <c r="E371" s="103">
        <v>5</v>
      </c>
      <c r="F371" s="103">
        <v>6</v>
      </c>
      <c r="G371" s="103">
        <v>7</v>
      </c>
      <c r="H371" s="103">
        <v>8</v>
      </c>
      <c r="I371" s="103">
        <v>9</v>
      </c>
      <c r="J371" s="103">
        <v>10</v>
      </c>
      <c r="K371" s="103">
        <v>11</v>
      </c>
      <c r="L371">
        <v>12</v>
      </c>
      <c r="M371">
        <v>13</v>
      </c>
      <c r="N371" s="103">
        <v>14</v>
      </c>
      <c r="O371" s="103">
        <v>15</v>
      </c>
    </row>
  </sheetData>
  <mergeCells count="46">
    <mergeCell ref="BF1:BL1"/>
    <mergeCell ref="BN1:CA1"/>
    <mergeCell ref="CB1:CO1"/>
    <mergeCell ref="BN2:BO2"/>
    <mergeCell ref="BP2:BQ2"/>
    <mergeCell ref="BR2:BS2"/>
    <mergeCell ref="CL2:CM2"/>
    <mergeCell ref="CN2:CO2"/>
    <mergeCell ref="CB2:CC2"/>
    <mergeCell ref="CD2:CE2"/>
    <mergeCell ref="CF2:CG2"/>
    <mergeCell ref="CH2:CI2"/>
    <mergeCell ref="CJ2:CK2"/>
    <mergeCell ref="BT2:BU2"/>
    <mergeCell ref="BV2:BW2"/>
    <mergeCell ref="BX2:BY2"/>
    <mergeCell ref="BZ2:CA2"/>
    <mergeCell ref="BF2:BL2"/>
    <mergeCell ref="B2:C2"/>
    <mergeCell ref="AF2:AG2"/>
    <mergeCell ref="AH2:AI2"/>
    <mergeCell ref="AN2:AO2"/>
    <mergeCell ref="AP2:AQ2"/>
    <mergeCell ref="L2:M2"/>
    <mergeCell ref="D2:E2"/>
    <mergeCell ref="F2:G2"/>
    <mergeCell ref="H2:I2"/>
    <mergeCell ref="J2:K2"/>
    <mergeCell ref="AR2:AS2"/>
    <mergeCell ref="AT2:AU2"/>
    <mergeCell ref="AV2:AW2"/>
    <mergeCell ref="N2:O2"/>
    <mergeCell ref="P2:Q2"/>
    <mergeCell ref="D1:U1"/>
    <mergeCell ref="R2:S2"/>
    <mergeCell ref="AJ2:AK2"/>
    <mergeCell ref="BB2:BC2"/>
    <mergeCell ref="V2:W2"/>
    <mergeCell ref="X2:Y2"/>
    <mergeCell ref="Z2:AA2"/>
    <mergeCell ref="AB2:AC2"/>
    <mergeCell ref="AD2:AE2"/>
    <mergeCell ref="AX2:AY2"/>
    <mergeCell ref="AZ2:BA2"/>
    <mergeCell ref="V1:AI1"/>
    <mergeCell ref="AN1:BA1"/>
  </mergeCells>
  <pageMargins left="0.7" right="0.7" top="0.75" bottom="0.75" header="0.3" footer="0.3"/>
  <pageSetup paperSize="9" orientation="portrait" horizontalDpi="90" verticalDpi="9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375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5" sqref="A5"/>
    </sheetView>
  </sheetViews>
  <sheetFormatPr baseColWidth="10" defaultRowHeight="14.5" x14ac:dyDescent="0.35"/>
  <cols>
    <col min="1" max="1" width="15.1796875" customWidth="1"/>
    <col min="2" max="2" width="15.1796875" bestFit="1" customWidth="1"/>
    <col min="3" max="4" width="12.81640625" bestFit="1" customWidth="1"/>
    <col min="5" max="5" width="13.1796875" bestFit="1" customWidth="1"/>
    <col min="6" max="6" width="12.90625" bestFit="1" customWidth="1"/>
    <col min="7" max="7" width="15" bestFit="1" customWidth="1"/>
    <col min="8" max="8" width="11.1796875" bestFit="1" customWidth="1"/>
    <col min="9" max="9" width="12.1796875" bestFit="1" customWidth="1"/>
    <col min="12" max="12" width="15" bestFit="1" customWidth="1"/>
    <col min="17" max="17" width="15.1796875" bestFit="1" customWidth="1"/>
    <col min="18" max="20" width="11" bestFit="1" customWidth="1"/>
    <col min="21" max="21" width="11.1796875" bestFit="1" customWidth="1"/>
    <col min="22" max="22" width="19" customWidth="1"/>
  </cols>
  <sheetData>
    <row r="1" spans="1:22" x14ac:dyDescent="0.35">
      <c r="A1" t="s">
        <v>86</v>
      </c>
    </row>
    <row r="2" spans="1:22" x14ac:dyDescent="0.35">
      <c r="A2" s="61" t="s">
        <v>87</v>
      </c>
    </row>
    <row r="3" spans="1:22" x14ac:dyDescent="0.35">
      <c r="B3" s="125" t="s">
        <v>141</v>
      </c>
      <c r="C3" s="125"/>
      <c r="D3" s="125"/>
      <c r="E3" s="125"/>
      <c r="F3" s="125"/>
      <c r="G3" s="126" t="s">
        <v>105</v>
      </c>
      <c r="H3" s="126"/>
      <c r="I3" s="126"/>
      <c r="J3" s="126"/>
      <c r="K3" s="126"/>
      <c r="L3" s="127" t="s">
        <v>106</v>
      </c>
      <c r="M3" s="127"/>
      <c r="N3" s="127"/>
      <c r="O3" s="127"/>
      <c r="P3" s="127"/>
      <c r="Q3" s="128" t="s">
        <v>107</v>
      </c>
      <c r="R3" s="128"/>
      <c r="S3" s="128"/>
      <c r="T3" s="128"/>
      <c r="U3" s="128"/>
      <c r="V3" s="112" t="s">
        <v>108</v>
      </c>
    </row>
    <row r="4" spans="1:22" ht="58" x14ac:dyDescent="0.35">
      <c r="B4" s="82" t="s">
        <v>136</v>
      </c>
      <c r="C4" s="82" t="s">
        <v>137</v>
      </c>
      <c r="D4" s="82" t="s">
        <v>91</v>
      </c>
      <c r="E4" s="82" t="s">
        <v>138</v>
      </c>
      <c r="F4" s="62" t="s">
        <v>39</v>
      </c>
      <c r="G4" s="69" t="s">
        <v>89</v>
      </c>
      <c r="H4" s="69" t="s">
        <v>90</v>
      </c>
      <c r="I4" s="69" t="s">
        <v>91</v>
      </c>
      <c r="J4" s="69" t="s">
        <v>92</v>
      </c>
      <c r="K4" s="69" t="s">
        <v>39</v>
      </c>
      <c r="L4" s="68" t="s">
        <v>89</v>
      </c>
      <c r="M4" s="68" t="s">
        <v>90</v>
      </c>
      <c r="N4" s="68" t="s">
        <v>91</v>
      </c>
      <c r="O4" s="68" t="s">
        <v>92</v>
      </c>
      <c r="P4" s="68" t="s">
        <v>39</v>
      </c>
      <c r="Q4" s="70" t="s">
        <v>89</v>
      </c>
      <c r="R4" s="70" t="s">
        <v>90</v>
      </c>
      <c r="S4" s="70" t="s">
        <v>91</v>
      </c>
      <c r="T4" s="70" t="s">
        <v>92</v>
      </c>
      <c r="U4" s="70" t="s">
        <v>39</v>
      </c>
      <c r="V4" s="112"/>
    </row>
    <row r="5" spans="1:22" x14ac:dyDescent="0.35">
      <c r="A5" s="57">
        <f>[7]Cartera!A9</f>
        <v>34790</v>
      </c>
      <c r="B5" s="63">
        <v>3955015.12</v>
      </c>
      <c r="C5" s="63">
        <v>6951657.7000000002</v>
      </c>
      <c r="D5" s="63">
        <f>+SUM(B5:C5)</f>
        <v>10906672.82</v>
      </c>
      <c r="E5" s="63">
        <v>9167070.2599999998</v>
      </c>
      <c r="F5" s="64">
        <f>+SUM(D5:E5)</f>
        <v>20073743.079999998</v>
      </c>
      <c r="Q5" s="4">
        <f>+(B5/$F5)*100</f>
        <v>19.702429707494296</v>
      </c>
      <c r="R5" s="4">
        <f>+(C5/$F5)*100</f>
        <v>34.630600144156077</v>
      </c>
      <c r="S5" s="4">
        <f>+(D5/$F5)*100</f>
        <v>54.333029851650373</v>
      </c>
      <c r="T5" s="4">
        <f>+(E5/$F5)*100</f>
        <v>45.666970148349634</v>
      </c>
      <c r="U5" s="4">
        <f>+(F5/$F5)*100</f>
        <v>100</v>
      </c>
      <c r="V5" s="4">
        <f>+((F5/1000)/Cartera!N8)*100</f>
        <v>82.88136559572915</v>
      </c>
    </row>
    <row r="6" spans="1:22" x14ac:dyDescent="0.35">
      <c r="A6" s="57">
        <f>[7]Cartera!A10</f>
        <v>34820</v>
      </c>
      <c r="B6" s="63">
        <v>3947206.21</v>
      </c>
      <c r="C6" s="63">
        <v>7212940.71</v>
      </c>
      <c r="D6" s="63">
        <f t="shared" ref="D6:D69" si="0">+SUM(B6:C6)</f>
        <v>11160146.92</v>
      </c>
      <c r="E6" s="63">
        <v>9332053.5499999989</v>
      </c>
      <c r="F6" s="64">
        <f t="shared" ref="F6:F69" si="1">+SUM(D6:E6)</f>
        <v>20492200.469999999</v>
      </c>
      <c r="Q6" s="4">
        <f t="shared" ref="Q6:Q69" si="2">+(B6/$F6)*100</f>
        <v>19.261992950823405</v>
      </c>
      <c r="R6" s="4">
        <f t="shared" ref="R6:R69" si="3">+(C6/$F6)*100</f>
        <v>35.198468415139409</v>
      </c>
      <c r="S6" s="4">
        <f t="shared" ref="S6:S69" si="4">+(D6/$F6)*100</f>
        <v>54.460461365962821</v>
      </c>
      <c r="T6" s="4">
        <f t="shared" ref="T6:T69" si="5">+(E6/$F6)*100</f>
        <v>45.539538634037186</v>
      </c>
      <c r="U6" s="4">
        <f t="shared" ref="U6:U69" si="6">+(F6/$F6)*100</f>
        <v>100</v>
      </c>
      <c r="V6" s="4">
        <f>+((F6/1000)/Cartera!N9)*100</f>
        <v>82.174287494964787</v>
      </c>
    </row>
    <row r="7" spans="1:22" x14ac:dyDescent="0.35">
      <c r="A7" s="57">
        <f>[7]Cartera!A11</f>
        <v>34851</v>
      </c>
      <c r="B7" s="63">
        <v>4079628.69</v>
      </c>
      <c r="C7" s="63">
        <v>7481502.5700000003</v>
      </c>
      <c r="D7" s="63">
        <f t="shared" si="0"/>
        <v>11561131.26</v>
      </c>
      <c r="E7" s="63">
        <v>9668433.1199999992</v>
      </c>
      <c r="F7" s="64">
        <f t="shared" si="1"/>
        <v>21229564.379999999</v>
      </c>
      <c r="Q7" s="4">
        <f t="shared" si="2"/>
        <v>19.216732934206352</v>
      </c>
      <c r="R7" s="4">
        <f t="shared" si="3"/>
        <v>35.240961312650363</v>
      </c>
      <c r="S7" s="4">
        <f t="shared" si="4"/>
        <v>54.457694246856704</v>
      </c>
      <c r="T7" s="4">
        <f t="shared" si="5"/>
        <v>45.542305753143296</v>
      </c>
      <c r="U7" s="4">
        <f t="shared" si="6"/>
        <v>100</v>
      </c>
      <c r="V7" s="4">
        <f>+((F7/1000)/Cartera!N10)*100</f>
        <v>82.917331111885446</v>
      </c>
    </row>
    <row r="8" spans="1:22" x14ac:dyDescent="0.35">
      <c r="A8" s="57">
        <f>[7]Cartera!A12</f>
        <v>34881</v>
      </c>
      <c r="B8" s="63">
        <v>4281970.66</v>
      </c>
      <c r="C8" s="63">
        <v>7777319.4900000002</v>
      </c>
      <c r="D8" s="63">
        <f t="shared" si="0"/>
        <v>12059290.15</v>
      </c>
      <c r="E8" s="63">
        <v>9737427.0300000012</v>
      </c>
      <c r="F8" s="64">
        <f t="shared" si="1"/>
        <v>21796717.18</v>
      </c>
      <c r="Q8" s="4">
        <f t="shared" si="2"/>
        <v>19.645025554256424</v>
      </c>
      <c r="R8" s="4">
        <f t="shared" si="3"/>
        <v>35.681150632794512</v>
      </c>
      <c r="S8" s="4">
        <f t="shared" si="4"/>
        <v>55.326176187050933</v>
      </c>
      <c r="T8" s="4">
        <f t="shared" si="5"/>
        <v>44.673823812949074</v>
      </c>
      <c r="U8" s="4">
        <f t="shared" si="6"/>
        <v>100</v>
      </c>
      <c r="V8" s="4">
        <f>+((F8/1000)/Cartera!N11)*100</f>
        <v>83.0676482436551</v>
      </c>
    </row>
    <row r="9" spans="1:22" x14ac:dyDescent="0.35">
      <c r="A9" s="57">
        <f>[7]Cartera!A13</f>
        <v>34912</v>
      </c>
      <c r="B9" s="63">
        <v>3982522.65</v>
      </c>
      <c r="C9" s="63">
        <v>7720489.1700000009</v>
      </c>
      <c r="D9" s="63">
        <f t="shared" si="0"/>
        <v>11703011.82</v>
      </c>
      <c r="E9" s="63">
        <v>10302053.18</v>
      </c>
      <c r="F9" s="64">
        <f t="shared" si="1"/>
        <v>22005065</v>
      </c>
      <c r="Q9" s="4">
        <f t="shared" si="2"/>
        <v>18.098208980523349</v>
      </c>
      <c r="R9" s="4">
        <f t="shared" si="3"/>
        <v>35.085055054370443</v>
      </c>
      <c r="S9" s="4">
        <f t="shared" si="4"/>
        <v>53.183264034893782</v>
      </c>
      <c r="T9" s="4">
        <f t="shared" si="5"/>
        <v>46.816735965106218</v>
      </c>
      <c r="U9" s="4">
        <f t="shared" si="6"/>
        <v>100</v>
      </c>
      <c r="V9" s="4">
        <f>+((F9/1000)/Cartera!N12)*100</f>
        <v>81.290429449856632</v>
      </c>
    </row>
    <row r="10" spans="1:22" x14ac:dyDescent="0.35">
      <c r="A10" s="57">
        <f>[7]Cartera!A14</f>
        <v>34943</v>
      </c>
      <c r="B10" s="63">
        <v>4077838.92</v>
      </c>
      <c r="C10" s="63">
        <v>7940274.0199999996</v>
      </c>
      <c r="D10" s="63">
        <f t="shared" si="0"/>
        <v>12018112.939999999</v>
      </c>
      <c r="E10" s="63">
        <v>10683540.010000002</v>
      </c>
      <c r="F10" s="64">
        <f t="shared" si="1"/>
        <v>22701652.950000003</v>
      </c>
      <c r="Q10" s="4">
        <f t="shared" si="2"/>
        <v>17.962740109635934</v>
      </c>
      <c r="R10" s="4">
        <f t="shared" si="3"/>
        <v>34.976633804984665</v>
      </c>
      <c r="S10" s="4">
        <f t="shared" si="4"/>
        <v>52.939373914620603</v>
      </c>
      <c r="T10" s="4">
        <f t="shared" si="5"/>
        <v>47.06062608537939</v>
      </c>
      <c r="U10" s="4">
        <f t="shared" si="6"/>
        <v>100</v>
      </c>
      <c r="V10" s="4">
        <f>+((F10/1000)/Cartera!N13)*100</f>
        <v>81.299805659516409</v>
      </c>
    </row>
    <row r="11" spans="1:22" x14ac:dyDescent="0.35">
      <c r="A11" s="57">
        <f>[7]Cartera!A15</f>
        <v>34973</v>
      </c>
      <c r="B11" s="63">
        <v>4123754</v>
      </c>
      <c r="C11" s="63">
        <v>8237400.2400000012</v>
      </c>
      <c r="D11" s="63">
        <f t="shared" si="0"/>
        <v>12361154.240000002</v>
      </c>
      <c r="E11" s="63">
        <v>10892819.24</v>
      </c>
      <c r="F11" s="64">
        <f t="shared" si="1"/>
        <v>23253973.480000004</v>
      </c>
      <c r="Q11" s="4">
        <f t="shared" si="2"/>
        <v>17.733545639185959</v>
      </c>
      <c r="R11" s="4">
        <f t="shared" si="3"/>
        <v>35.423624470393086</v>
      </c>
      <c r="S11" s="4">
        <f t="shared" si="4"/>
        <v>53.157170109579056</v>
      </c>
      <c r="T11" s="4">
        <f t="shared" si="5"/>
        <v>46.842829890420937</v>
      </c>
      <c r="U11" s="4">
        <f t="shared" si="6"/>
        <v>100</v>
      </c>
      <c r="V11" s="4">
        <f>+((F11/1000)/Cartera!N14)*100</f>
        <v>81.169477482299968</v>
      </c>
    </row>
    <row r="12" spans="1:22" x14ac:dyDescent="0.35">
      <c r="A12" s="57">
        <f>[7]Cartera!A16</f>
        <v>35004</v>
      </c>
      <c r="B12" s="63">
        <v>4314629.71</v>
      </c>
      <c r="C12" s="63">
        <v>8257227.6800000006</v>
      </c>
      <c r="D12" s="63">
        <f t="shared" si="0"/>
        <v>12571857.390000001</v>
      </c>
      <c r="E12" s="63">
        <v>10381131.100000001</v>
      </c>
      <c r="F12" s="64">
        <f t="shared" si="1"/>
        <v>22952988.490000002</v>
      </c>
      <c r="Q12" s="4">
        <f t="shared" si="2"/>
        <v>18.797681669555875</v>
      </c>
      <c r="R12" s="4">
        <f t="shared" si="3"/>
        <v>35.97452106769213</v>
      </c>
      <c r="S12" s="4">
        <f t="shared" si="4"/>
        <v>54.772202737248001</v>
      </c>
      <c r="T12" s="4">
        <f t="shared" si="5"/>
        <v>45.227797262751999</v>
      </c>
      <c r="U12" s="4">
        <f t="shared" si="6"/>
        <v>100</v>
      </c>
      <c r="V12" s="4">
        <f>+((F12/1000)/Cartera!N15)*100</f>
        <v>78.114131800815883</v>
      </c>
    </row>
    <row r="13" spans="1:22" x14ac:dyDescent="0.35">
      <c r="A13" s="57">
        <f>[7]Cartera!A17</f>
        <v>35034</v>
      </c>
      <c r="B13" s="63">
        <v>4824142</v>
      </c>
      <c r="C13" s="63">
        <v>8176182.7400000002</v>
      </c>
      <c r="D13" s="63">
        <f t="shared" si="0"/>
        <v>13000324.74</v>
      </c>
      <c r="E13" s="63">
        <v>10395479.190000001</v>
      </c>
      <c r="F13" s="64">
        <f t="shared" si="1"/>
        <v>23395803.93</v>
      </c>
      <c r="Q13" s="4">
        <f t="shared" si="2"/>
        <v>20.619688959754416</v>
      </c>
      <c r="R13" s="4">
        <f t="shared" si="3"/>
        <v>34.947218588696735</v>
      </c>
      <c r="S13" s="4">
        <f t="shared" si="4"/>
        <v>55.566907548451148</v>
      </c>
      <c r="T13" s="4">
        <f t="shared" si="5"/>
        <v>44.433092451548859</v>
      </c>
      <c r="U13" s="4">
        <f t="shared" si="6"/>
        <v>100</v>
      </c>
      <c r="V13" s="4">
        <f>+((F13/1000)/Cartera!N16)*100</f>
        <v>77.773503689689235</v>
      </c>
    </row>
    <row r="14" spans="1:22" x14ac:dyDescent="0.35">
      <c r="A14" s="57">
        <f>[7]Cartera!A18</f>
        <v>35065</v>
      </c>
      <c r="B14" s="63">
        <v>4470049.3600000003</v>
      </c>
      <c r="C14" s="63">
        <v>8573831.0900000017</v>
      </c>
      <c r="D14" s="63">
        <f t="shared" si="0"/>
        <v>13043880.450000003</v>
      </c>
      <c r="E14" s="63">
        <v>11166954.920000002</v>
      </c>
      <c r="F14" s="64">
        <f t="shared" si="1"/>
        <v>24210835.370000005</v>
      </c>
      <c r="Q14" s="4">
        <f t="shared" si="2"/>
        <v>18.463011670959951</v>
      </c>
      <c r="R14" s="4">
        <f t="shared" si="3"/>
        <v>35.413198094866068</v>
      </c>
      <c r="S14" s="4">
        <f t="shared" si="4"/>
        <v>53.876209765826019</v>
      </c>
      <c r="T14" s="4">
        <f t="shared" si="5"/>
        <v>46.123790234173981</v>
      </c>
      <c r="U14" s="4">
        <f t="shared" si="6"/>
        <v>100</v>
      </c>
      <c r="V14" s="4">
        <f>+((F14/1000)/Cartera!N17)*100</f>
        <v>78.779169023950018</v>
      </c>
    </row>
    <row r="15" spans="1:22" x14ac:dyDescent="0.35">
      <c r="A15" s="57">
        <f>[7]Cartera!A19</f>
        <v>35096</v>
      </c>
      <c r="B15" s="63">
        <v>4314475.28</v>
      </c>
      <c r="C15" s="63">
        <v>8523889.7699999996</v>
      </c>
      <c r="D15" s="63">
        <f t="shared" si="0"/>
        <v>12838365.050000001</v>
      </c>
      <c r="E15" s="63">
        <v>11690446.440000001</v>
      </c>
      <c r="F15" s="64">
        <f t="shared" si="1"/>
        <v>24528811.490000002</v>
      </c>
      <c r="Q15" s="4">
        <f t="shared" si="2"/>
        <v>17.589418393789451</v>
      </c>
      <c r="R15" s="4">
        <f t="shared" si="3"/>
        <v>34.750520927094456</v>
      </c>
      <c r="S15" s="4">
        <f t="shared" si="4"/>
        <v>52.339939320883907</v>
      </c>
      <c r="T15" s="4">
        <f t="shared" si="5"/>
        <v>47.660060679116093</v>
      </c>
      <c r="U15" s="4">
        <f t="shared" si="6"/>
        <v>100</v>
      </c>
      <c r="V15" s="4">
        <f>+((F15/1000)/Cartera!N18)*100</f>
        <v>78.46021743787766</v>
      </c>
    </row>
    <row r="16" spans="1:22" x14ac:dyDescent="0.35">
      <c r="A16" s="57">
        <f>[7]Cartera!A20</f>
        <v>35125</v>
      </c>
      <c r="B16" s="63">
        <v>4480711.3</v>
      </c>
      <c r="C16" s="63">
        <v>8432035.3599999994</v>
      </c>
      <c r="D16" s="63">
        <f t="shared" si="0"/>
        <v>12912746.66</v>
      </c>
      <c r="E16" s="63">
        <v>11674272.399999999</v>
      </c>
      <c r="F16" s="64">
        <f t="shared" si="1"/>
        <v>24587019.059999999</v>
      </c>
      <c r="Q16" s="4">
        <f t="shared" si="2"/>
        <v>18.22388996838399</v>
      </c>
      <c r="R16" s="4">
        <f t="shared" si="3"/>
        <v>34.294663128633864</v>
      </c>
      <c r="S16" s="4">
        <f t="shared" si="4"/>
        <v>52.518553097017865</v>
      </c>
      <c r="T16" s="4">
        <f t="shared" si="5"/>
        <v>47.481446902982142</v>
      </c>
      <c r="U16" s="4">
        <f t="shared" si="6"/>
        <v>100</v>
      </c>
      <c r="V16" s="4">
        <f>+((F16/1000)/Cartera!N19)*100</f>
        <v>76.858186936681818</v>
      </c>
    </row>
    <row r="17" spans="1:22" x14ac:dyDescent="0.35">
      <c r="A17" s="57">
        <f>[7]Cartera!A21</f>
        <v>35156</v>
      </c>
      <c r="B17" s="63">
        <v>4512945.1500000004</v>
      </c>
      <c r="C17" s="63">
        <v>8595478.4399999995</v>
      </c>
      <c r="D17" s="63">
        <f t="shared" si="0"/>
        <v>13108423.59</v>
      </c>
      <c r="E17" s="63">
        <v>12147258.560000001</v>
      </c>
      <c r="F17" s="64">
        <f t="shared" si="1"/>
        <v>25255682.149999999</v>
      </c>
      <c r="G17" s="71">
        <f>+B17/B5*100-100</f>
        <v>14.106900051497149</v>
      </c>
      <c r="H17" s="71">
        <f>+C17/C5*100-100</f>
        <v>23.646456873157035</v>
      </c>
      <c r="I17" s="71">
        <f>+D17/D5*100-100</f>
        <v>20.187190047202691</v>
      </c>
      <c r="J17" s="71">
        <f>+E17/E5*100-100</f>
        <v>32.509713741410792</v>
      </c>
      <c r="K17" s="71">
        <f>+F17/F5*100-100</f>
        <v>25.814513264159999</v>
      </c>
      <c r="L17" s="4">
        <f>+(1+G17/100)/(1+Cartera!$B20/100)*100-100</f>
        <v>-4.8316096317788606</v>
      </c>
      <c r="M17" s="4">
        <f>+(1+H17/100)/(1+Cartera!$B20/100)*100-100</f>
        <v>3.1246512703561535</v>
      </c>
      <c r="N17" s="4">
        <f>+(1+I17/100)/(1+Cartera!$B20/100)*100-100</f>
        <v>0.23952464320491629</v>
      </c>
      <c r="O17" s="4">
        <f>+(1+J17/100)/(1+Cartera!$B20/100)*100-100</f>
        <v>10.516858833536929</v>
      </c>
      <c r="P17" s="4">
        <f>+(1+K17/100)/(1+Cartera!$B20/100)*100-100</f>
        <v>4.9328717799499486</v>
      </c>
      <c r="Q17" s="4">
        <f t="shared" si="2"/>
        <v>17.869028930584641</v>
      </c>
      <c r="R17" s="4">
        <f t="shared" si="3"/>
        <v>34.033839945202196</v>
      </c>
      <c r="S17" s="4">
        <f t="shared" si="4"/>
        <v>51.902868875786837</v>
      </c>
      <c r="T17" s="4">
        <f t="shared" si="5"/>
        <v>48.097131124213178</v>
      </c>
      <c r="U17" s="4">
        <f t="shared" si="6"/>
        <v>100</v>
      </c>
      <c r="V17" s="4">
        <f>+((F17/1000)/Cartera!N20)*100</f>
        <v>77.719219241644211</v>
      </c>
    </row>
    <row r="18" spans="1:22" x14ac:dyDescent="0.35">
      <c r="A18" s="57">
        <f>[7]Cartera!A22</f>
        <v>35186</v>
      </c>
      <c r="B18" s="63">
        <v>4397615.32</v>
      </c>
      <c r="C18" s="63">
        <v>8682962.620000001</v>
      </c>
      <c r="D18" s="63">
        <f t="shared" si="0"/>
        <v>13080577.940000001</v>
      </c>
      <c r="E18" s="63">
        <v>12287058.190000001</v>
      </c>
      <c r="F18" s="64">
        <f t="shared" si="1"/>
        <v>25367636.130000003</v>
      </c>
      <c r="G18" s="71">
        <f t="shared" ref="G18:G81" si="7">+B18/B6*100-100</f>
        <v>11.410833030686803</v>
      </c>
      <c r="H18" s="71">
        <f t="shared" ref="H18:H81" si="8">+C18/C6*100-100</f>
        <v>20.380340960822906</v>
      </c>
      <c r="I18" s="71">
        <f t="shared" ref="I18:I81" si="9">+D18/D6*100-100</f>
        <v>17.207936721320522</v>
      </c>
      <c r="J18" s="71">
        <f t="shared" ref="J18:J81" si="10">+E18/E6*100-100</f>
        <v>31.665105908013174</v>
      </c>
      <c r="K18" s="71">
        <f t="shared" ref="K18:K81" si="11">+F18/F6*100-100</f>
        <v>23.791664868482542</v>
      </c>
      <c r="L18" s="4">
        <f>+(1+G18/100)/(1+Cartera!$B21/100)*100-100</f>
        <v>-6.9871155195468333</v>
      </c>
      <c r="M18" s="4">
        <f>+(1+H18/100)/(1+Cartera!$B21/100)*100-100</f>
        <v>0.501203006197116</v>
      </c>
      <c r="N18" s="4">
        <f>+(1+I18/100)/(1+Cartera!$B21/100)*100-100</f>
        <v>-2.1473228240770368</v>
      </c>
      <c r="O18" s="4">
        <f>+(1+J18/100)/(1+Cartera!$B21/100)*100-100</f>
        <v>9.9224460744808454</v>
      </c>
      <c r="P18" s="4">
        <f>+(1+K18/100)/(1+Cartera!$B21/100)*100-100</f>
        <v>3.3491942465207387</v>
      </c>
      <c r="Q18" s="4">
        <f t="shared" si="2"/>
        <v>17.335534527000483</v>
      </c>
      <c r="R18" s="4">
        <f t="shared" si="3"/>
        <v>34.228505074351204</v>
      </c>
      <c r="S18" s="4">
        <f t="shared" si="4"/>
        <v>51.564039601351695</v>
      </c>
      <c r="T18" s="4">
        <f t="shared" si="5"/>
        <v>48.435960398648312</v>
      </c>
      <c r="U18" s="4">
        <f t="shared" si="6"/>
        <v>100</v>
      </c>
      <c r="V18" s="4">
        <f>+((F18/1000)/Cartera!N21)*100</f>
        <v>76.446569870249533</v>
      </c>
    </row>
    <row r="19" spans="1:22" x14ac:dyDescent="0.35">
      <c r="A19" s="57">
        <f>[7]Cartera!A23</f>
        <v>35217</v>
      </c>
      <c r="B19" s="63">
        <v>4652735.51</v>
      </c>
      <c r="C19" s="63">
        <v>8895859.6199999992</v>
      </c>
      <c r="D19" s="63">
        <f t="shared" si="0"/>
        <v>13548595.129999999</v>
      </c>
      <c r="E19" s="63">
        <v>12123242.49</v>
      </c>
      <c r="F19" s="64">
        <f t="shared" si="1"/>
        <v>25671837.619999997</v>
      </c>
      <c r="G19" s="71">
        <f t="shared" si="7"/>
        <v>14.048014256905319</v>
      </c>
      <c r="H19" s="71">
        <f t="shared" si="8"/>
        <v>18.904719162583916</v>
      </c>
      <c r="I19" s="71">
        <f t="shared" si="9"/>
        <v>17.190911730899245</v>
      </c>
      <c r="J19" s="71">
        <f t="shared" si="10"/>
        <v>25.389940019567533</v>
      </c>
      <c r="K19" s="71">
        <f t="shared" si="11"/>
        <v>20.924938262911269</v>
      </c>
      <c r="L19" s="4">
        <f>+(1+G19/100)/(1+Cartera!$B22/100)*100-100</f>
        <v>-4.7217926007474489</v>
      </c>
      <c r="M19" s="4">
        <f>+(1+H19/100)/(1+Cartera!$B22/100)*100-100</f>
        <v>-0.66439501872689277</v>
      </c>
      <c r="N19" s="4">
        <f>+(1+I19/100)/(1+Cartera!$B22/100)*100-100</f>
        <v>-2.0961472590649777</v>
      </c>
      <c r="O19" s="4">
        <f>+(1+J19/100)/(1+Cartera!$B22/100)*100-100</f>
        <v>4.7535004340580826</v>
      </c>
      <c r="P19" s="4">
        <f>+(1+K19/100)/(1+Cartera!$B22/100)*100-100</f>
        <v>1.0233402363502648</v>
      </c>
      <c r="Q19" s="4">
        <f t="shared" si="2"/>
        <v>18.123889605686905</v>
      </c>
      <c r="R19" s="4">
        <f t="shared" si="3"/>
        <v>34.652212092014629</v>
      </c>
      <c r="S19" s="4">
        <f t="shared" si="4"/>
        <v>52.776101697701527</v>
      </c>
      <c r="T19" s="4">
        <f t="shared" si="5"/>
        <v>47.22389830229848</v>
      </c>
      <c r="U19" s="4">
        <f t="shared" si="6"/>
        <v>100</v>
      </c>
      <c r="V19" s="4">
        <f>+((F19/1000)/Cartera!N22)*100</f>
        <v>76.091896439736928</v>
      </c>
    </row>
    <row r="20" spans="1:22" x14ac:dyDescent="0.35">
      <c r="A20" s="57">
        <f>[7]Cartera!A24</f>
        <v>35247</v>
      </c>
      <c r="B20" s="63">
        <v>4580071.7300000004</v>
      </c>
      <c r="C20" s="63">
        <v>9120842.7799999993</v>
      </c>
      <c r="D20" s="63">
        <f t="shared" si="0"/>
        <v>13700914.51</v>
      </c>
      <c r="E20" s="63">
        <v>13774736.609999999</v>
      </c>
      <c r="F20" s="64">
        <f t="shared" si="1"/>
        <v>27475651.119999997</v>
      </c>
      <c r="G20" s="71">
        <f t="shared" si="7"/>
        <v>6.9617728300828787</v>
      </c>
      <c r="H20" s="71">
        <f t="shared" si="8"/>
        <v>17.274888754762969</v>
      </c>
      <c r="I20" s="71">
        <f t="shared" si="9"/>
        <v>13.612943544608228</v>
      </c>
      <c r="J20" s="71">
        <f t="shared" si="10"/>
        <v>41.461769803886256</v>
      </c>
      <c r="K20" s="71">
        <f t="shared" si="11"/>
        <v>26.054079121652379</v>
      </c>
      <c r="L20" s="4">
        <f>+(1+G20/100)/(1+Cartera!$B23/100)*100-100</f>
        <v>-11.286578062467541</v>
      </c>
      <c r="M20" s="4">
        <f>+(1+H20/100)/(1+Cartera!$B23/100)*100-100</f>
        <v>-2.7329445510798962</v>
      </c>
      <c r="N20" s="4">
        <f>+(1+I20/100)/(1+Cartera!$B23/100)*100-100</f>
        <v>-5.7701388864491889</v>
      </c>
      <c r="O20" s="4">
        <f>+(1+J20/100)/(1+Cartera!$B23/100)*100-100</f>
        <v>17.32750253287405</v>
      </c>
      <c r="P20" s="4">
        <f>+(1+K20/100)/(1+Cartera!$B23/100)*100-100</f>
        <v>4.5484607461660431</v>
      </c>
      <c r="Q20" s="4">
        <f t="shared" si="2"/>
        <v>16.669565754771458</v>
      </c>
      <c r="R20" s="4">
        <f t="shared" si="3"/>
        <v>33.196093297897427</v>
      </c>
      <c r="S20" s="4">
        <f t="shared" si="4"/>
        <v>49.865659052668889</v>
      </c>
      <c r="T20" s="4">
        <f t="shared" si="5"/>
        <v>50.134340947331111</v>
      </c>
      <c r="U20" s="4">
        <f t="shared" si="6"/>
        <v>100</v>
      </c>
      <c r="V20" s="4">
        <f>+((F20/1000)/Cartera!N23)*100</f>
        <v>80.009461690342221</v>
      </c>
    </row>
    <row r="21" spans="1:22" x14ac:dyDescent="0.35">
      <c r="A21" s="57">
        <f>[7]Cartera!A25</f>
        <v>35278</v>
      </c>
      <c r="B21" s="63">
        <v>4356687.1100000003</v>
      </c>
      <c r="C21" s="63">
        <v>9651885.8099999987</v>
      </c>
      <c r="D21" s="63">
        <f t="shared" si="0"/>
        <v>14008572.919999998</v>
      </c>
      <c r="E21" s="63">
        <v>14077260.770000003</v>
      </c>
      <c r="F21" s="64">
        <f t="shared" si="1"/>
        <v>28085833.690000001</v>
      </c>
      <c r="G21" s="71">
        <f t="shared" si="7"/>
        <v>9.3951621342316827</v>
      </c>
      <c r="H21" s="71">
        <f t="shared" si="8"/>
        <v>25.01650604607994</v>
      </c>
      <c r="I21" s="71">
        <f t="shared" si="9"/>
        <v>19.700579094177129</v>
      </c>
      <c r="J21" s="71">
        <f t="shared" si="10"/>
        <v>36.645196098667441</v>
      </c>
      <c r="K21" s="71">
        <f t="shared" si="11"/>
        <v>27.633495697467851</v>
      </c>
      <c r="L21" s="4">
        <f>+(1+G21/100)/(1+Cartera!$B24/100)*100-100</f>
        <v>-9.6878047269613745</v>
      </c>
      <c r="M21" s="4">
        <f>+(1+H21/100)/(1+Cartera!$B24/100)*100-100</f>
        <v>3.2085412747295834</v>
      </c>
      <c r="N21" s="4">
        <f>+(1+I21/100)/(1+Cartera!$B24/100)*100-100</f>
        <v>-1.1800717459117323</v>
      </c>
      <c r="O21" s="4">
        <f>+(1+J21/100)/(1+Cartera!$B24/100)*100-100</f>
        <v>12.808714685600123</v>
      </c>
      <c r="P21" s="4">
        <f>+(1+K21/100)/(1+Cartera!$B24/100)*100-100</f>
        <v>5.3690214624517694</v>
      </c>
      <c r="Q21" s="4">
        <f t="shared" si="2"/>
        <v>15.512044819774051</v>
      </c>
      <c r="R21" s="4">
        <f t="shared" si="3"/>
        <v>34.365673159406931</v>
      </c>
      <c r="S21" s="4">
        <f t="shared" si="4"/>
        <v>49.877717979180971</v>
      </c>
      <c r="T21" s="4">
        <f t="shared" si="5"/>
        <v>50.122282020819021</v>
      </c>
      <c r="U21" s="4">
        <f t="shared" si="6"/>
        <v>100</v>
      </c>
      <c r="V21" s="4">
        <f>+((F21/1000)/Cartera!N24)*100</f>
        <v>80.507231959084876</v>
      </c>
    </row>
    <row r="22" spans="1:22" x14ac:dyDescent="0.35">
      <c r="A22" s="57">
        <f>[7]Cartera!A26</f>
        <v>35309</v>
      </c>
      <c r="B22" s="63">
        <v>4725800.5199999996</v>
      </c>
      <c r="C22" s="63">
        <v>9869956.9900000002</v>
      </c>
      <c r="D22" s="63">
        <f t="shared" si="0"/>
        <v>14595757.51</v>
      </c>
      <c r="E22" s="63">
        <v>13998612.030000001</v>
      </c>
      <c r="F22" s="64">
        <f t="shared" si="1"/>
        <v>28594369.539999999</v>
      </c>
      <c r="G22" s="71">
        <f t="shared" si="7"/>
        <v>15.889828232842504</v>
      </c>
      <c r="H22" s="71">
        <f t="shared" si="8"/>
        <v>24.302473253939411</v>
      </c>
      <c r="I22" s="71">
        <f t="shared" si="9"/>
        <v>21.447997558924598</v>
      </c>
      <c r="J22" s="71">
        <f t="shared" si="10"/>
        <v>31.029715027949806</v>
      </c>
      <c r="K22" s="71">
        <f t="shared" si="11"/>
        <v>25.95721378958001</v>
      </c>
      <c r="L22" s="4">
        <f>+(1+G22/100)/(1+Cartera!$B25/100)*100-100</f>
        <v>-4.6566612646297756</v>
      </c>
      <c r="M22" s="4">
        <f>+(1+H22/100)/(1+Cartera!$B25/100)*100-100</f>
        <v>2.2644782015132989</v>
      </c>
      <c r="N22" s="4">
        <f>+(1+I22/100)/(1+Cartera!$B25/100)*100-100</f>
        <v>-8.3918092205195194E-2</v>
      </c>
      <c r="O22" s="4">
        <f>+(1+J22/100)/(1+Cartera!$B25/100)*100-100</f>
        <v>7.799025115549</v>
      </c>
      <c r="P22" s="4">
        <f>+(1+K22/100)/(1+Cartera!$B25/100)*100-100</f>
        <v>3.6258443353188028</v>
      </c>
      <c r="Q22" s="4">
        <f t="shared" si="2"/>
        <v>16.527031705976896</v>
      </c>
      <c r="R22" s="4">
        <f t="shared" si="3"/>
        <v>34.517134487589054</v>
      </c>
      <c r="S22" s="4">
        <f t="shared" si="4"/>
        <v>51.044166193565957</v>
      </c>
      <c r="T22" s="4">
        <f t="shared" si="5"/>
        <v>48.95583380643405</v>
      </c>
      <c r="U22" s="4">
        <f t="shared" si="6"/>
        <v>100</v>
      </c>
      <c r="V22" s="4">
        <f>+((F22/1000)/Cartera!N25)*100</f>
        <v>80.55913700316691</v>
      </c>
    </row>
    <row r="23" spans="1:22" x14ac:dyDescent="0.35">
      <c r="A23" s="57">
        <f>[7]Cartera!A27</f>
        <v>35339</v>
      </c>
      <c r="B23" s="63">
        <v>4565961.2300000004</v>
      </c>
      <c r="C23" s="63">
        <v>10125047.68</v>
      </c>
      <c r="D23" s="63">
        <f t="shared" si="0"/>
        <v>14691008.91</v>
      </c>
      <c r="E23" s="63">
        <v>14338272.26</v>
      </c>
      <c r="F23" s="64">
        <f t="shared" si="1"/>
        <v>29029281.170000002</v>
      </c>
      <c r="G23" s="71">
        <f t="shared" si="7"/>
        <v>10.723414393778114</v>
      </c>
      <c r="H23" s="71">
        <f t="shared" si="8"/>
        <v>22.915572692871834</v>
      </c>
      <c r="I23" s="71">
        <f t="shared" si="9"/>
        <v>18.848196736035533</v>
      </c>
      <c r="J23" s="71">
        <f t="shared" si="10"/>
        <v>31.630498442017654</v>
      </c>
      <c r="K23" s="71">
        <f t="shared" si="11"/>
        <v>24.835788580249101</v>
      </c>
      <c r="L23" s="4">
        <f>+(1+G23/100)/(1+Cartera!$B26/100)*100-100</f>
        <v>-9.1462916273257662</v>
      </c>
      <c r="M23" s="4">
        <f>+(1+H23/100)/(1+Cartera!$B26/100)*100-100</f>
        <v>0.8579409968588152</v>
      </c>
      <c r="N23" s="4">
        <f>+(1+I23/100)/(1+Cartera!$B26/100)*100-100</f>
        <v>-2.4795300434598175</v>
      </c>
      <c r="O23" s="4">
        <f>+(1+J23/100)/(1+Cartera!$B26/100)*100-100</f>
        <v>8.0089426782782027</v>
      </c>
      <c r="P23" s="4">
        <f>+(1+K23/100)/(1+Cartera!$B26/100)*100-100</f>
        <v>2.4335673916871201</v>
      </c>
      <c r="Q23" s="4">
        <f t="shared" si="2"/>
        <v>15.728812584993127</v>
      </c>
      <c r="R23" s="4">
        <f t="shared" si="3"/>
        <v>34.878740609201245</v>
      </c>
      <c r="S23" s="4">
        <f t="shared" si="4"/>
        <v>50.607553194194367</v>
      </c>
      <c r="T23" s="4">
        <f t="shared" si="5"/>
        <v>49.392446805805626</v>
      </c>
      <c r="U23" s="4">
        <f t="shared" si="6"/>
        <v>100</v>
      </c>
      <c r="V23" s="4">
        <f>+((F23/1000)/Cartera!N26)*100</f>
        <v>81.085733046977836</v>
      </c>
    </row>
    <row r="24" spans="1:22" x14ac:dyDescent="0.35">
      <c r="A24" s="57">
        <f>[7]Cartera!A28</f>
        <v>35370</v>
      </c>
      <c r="B24" s="63">
        <v>4765357.9400000004</v>
      </c>
      <c r="C24" s="63">
        <v>10215219.609999999</v>
      </c>
      <c r="D24" s="63">
        <f t="shared" si="0"/>
        <v>14980577.550000001</v>
      </c>
      <c r="E24" s="63">
        <v>13920637.049999999</v>
      </c>
      <c r="F24" s="64">
        <f t="shared" si="1"/>
        <v>28901214.600000001</v>
      </c>
      <c r="G24" s="71">
        <f t="shared" si="7"/>
        <v>10.446510136324093</v>
      </c>
      <c r="H24" s="71">
        <f t="shared" si="8"/>
        <v>23.7124614444445</v>
      </c>
      <c r="I24" s="71">
        <f t="shared" si="9"/>
        <v>19.159620454460153</v>
      </c>
      <c r="J24" s="71">
        <f t="shared" si="10"/>
        <v>34.095571242713589</v>
      </c>
      <c r="K24" s="71">
        <f t="shared" si="11"/>
        <v>25.91482199623583</v>
      </c>
      <c r="L24" s="4">
        <f>+(1+G24/100)/(1+Cartera!$B27/100)*100-100</f>
        <v>-9.3809401572660818</v>
      </c>
      <c r="M24" s="4">
        <f>+(1+H24/100)/(1+Cartera!$B27/100)*100-100</f>
        <v>1.5034964263575006</v>
      </c>
      <c r="N24" s="4">
        <f>+(1+I24/100)/(1+Cartera!$B27/100)*100-100</f>
        <v>-2.2320147239414467</v>
      </c>
      <c r="O24" s="4">
        <f>+(1+J24/100)/(1+Cartera!$B27/100)*100-100</f>
        <v>10.022621630057088</v>
      </c>
      <c r="P24" s="4">
        <f>+(1+K24/100)/(1+Cartera!$B27/100)*100-100</f>
        <v>3.3104873615325232</v>
      </c>
      <c r="Q24" s="4">
        <f t="shared" si="2"/>
        <v>16.488434849378269</v>
      </c>
      <c r="R24" s="4">
        <f t="shared" si="3"/>
        <v>35.345295176625548</v>
      </c>
      <c r="S24" s="4">
        <f t="shared" si="4"/>
        <v>51.833730026003821</v>
      </c>
      <c r="T24" s="4">
        <f t="shared" si="5"/>
        <v>48.166269973996172</v>
      </c>
      <c r="U24" s="4">
        <f t="shared" si="6"/>
        <v>100</v>
      </c>
      <c r="V24" s="4">
        <f>+((F24/1000)/Cartera!N27)*100</f>
        <v>78.959856186212434</v>
      </c>
    </row>
    <row r="25" spans="1:22" x14ac:dyDescent="0.35">
      <c r="A25" s="57">
        <f>[7]Cartera!A29</f>
        <v>35400</v>
      </c>
      <c r="B25" s="63">
        <v>5813029.370000001</v>
      </c>
      <c r="C25" s="63">
        <v>10696681.409999998</v>
      </c>
      <c r="D25" s="63">
        <f t="shared" si="0"/>
        <v>16509710.779999999</v>
      </c>
      <c r="E25" s="63">
        <v>14631801.939999999</v>
      </c>
      <c r="F25" s="64">
        <f t="shared" si="1"/>
        <v>31141512.719999999</v>
      </c>
      <c r="G25" s="71">
        <f t="shared" si="7"/>
        <v>20.498720186926533</v>
      </c>
      <c r="H25" s="71">
        <f t="shared" si="8"/>
        <v>30.82732798606699</v>
      </c>
      <c r="I25" s="71">
        <f t="shared" si="9"/>
        <v>26.994602905588636</v>
      </c>
      <c r="J25" s="71">
        <f t="shared" si="10"/>
        <v>40.751587036749157</v>
      </c>
      <c r="K25" s="71">
        <f t="shared" si="11"/>
        <v>33.107256383132125</v>
      </c>
      <c r="L25" s="4">
        <f>+(1+G25/100)/(1+Cartera!$B28/100)*100-100</f>
        <v>-0.93009932835111897</v>
      </c>
      <c r="M25" s="4">
        <f>+(1+H25/100)/(1+Cartera!$B28/100)*100-100</f>
        <v>7.5617265362714789</v>
      </c>
      <c r="N25" s="4">
        <f>+(1+I25/100)/(1+Cartera!$B28/100)*100-100</f>
        <v>4.410591881598819</v>
      </c>
      <c r="O25" s="4">
        <f>+(1+J25/100)/(1+Cartera!$B28/100)*100-100</f>
        <v>15.721110775918063</v>
      </c>
      <c r="P25" s="4">
        <f>+(1+K25/100)/(1+Cartera!$B28/100)*100-100</f>
        <v>9.4362051986616109</v>
      </c>
      <c r="Q25" s="4">
        <f t="shared" si="2"/>
        <v>18.66649646170432</v>
      </c>
      <c r="R25" s="4">
        <f t="shared" si="3"/>
        <v>34.348624956584956</v>
      </c>
      <c r="S25" s="4">
        <f t="shared" si="4"/>
        <v>53.015121418289283</v>
      </c>
      <c r="T25" s="4">
        <f t="shared" si="5"/>
        <v>46.984878581710717</v>
      </c>
      <c r="U25" s="4">
        <f t="shared" si="6"/>
        <v>100</v>
      </c>
      <c r="V25" s="4">
        <f>+((F25/1000)/Cartera!N28)*100</f>
        <v>82.667643860828875</v>
      </c>
    </row>
    <row r="26" spans="1:22" x14ac:dyDescent="0.35">
      <c r="A26" s="57">
        <f>[7]Cartera!A30</f>
        <v>35431</v>
      </c>
      <c r="B26" s="63">
        <v>4974750.29</v>
      </c>
      <c r="C26" s="63">
        <v>11171620.939999999</v>
      </c>
      <c r="D26" s="63">
        <f t="shared" si="0"/>
        <v>16146371.23</v>
      </c>
      <c r="E26" s="63">
        <v>14881079.549999999</v>
      </c>
      <c r="F26" s="64">
        <f t="shared" si="1"/>
        <v>31027450.780000001</v>
      </c>
      <c r="G26" s="71">
        <f t="shared" si="7"/>
        <v>11.290723867979821</v>
      </c>
      <c r="H26" s="71">
        <f t="shared" si="8"/>
        <v>30.299055611556241</v>
      </c>
      <c r="I26" s="71">
        <f t="shared" si="9"/>
        <v>23.785029247182308</v>
      </c>
      <c r="J26" s="71">
        <f t="shared" si="10"/>
        <v>33.259959018442913</v>
      </c>
      <c r="K26" s="71">
        <f t="shared" si="11"/>
        <v>28.155225979713862</v>
      </c>
      <c r="L26" s="4">
        <f>+(1+G26/100)/(1+Cartera!$B29/100)*100-100</f>
        <v>-7.7344355264634146</v>
      </c>
      <c r="M26" s="4">
        <f>+(1+H26/100)/(1+Cartera!$B29/100)*100-100</f>
        <v>8.0244201720744712</v>
      </c>
      <c r="N26" s="4">
        <f>+(1+I26/100)/(1+Cartera!$B29/100)*100-100</f>
        <v>2.6239672087400976</v>
      </c>
      <c r="O26" s="4">
        <f>+(1+J26/100)/(1+Cartera!$B29/100)*100-100</f>
        <v>10.479156871532851</v>
      </c>
      <c r="P26" s="4">
        <f>+(1+K26/100)/(1+Cartera!$B29/100)*100-100</f>
        <v>6.2470784113031357</v>
      </c>
      <c r="Q26" s="4">
        <f t="shared" si="2"/>
        <v>16.033383874406713</v>
      </c>
      <c r="R26" s="4">
        <f t="shared" si="3"/>
        <v>36.005603616011925</v>
      </c>
      <c r="S26" s="4">
        <f t="shared" si="4"/>
        <v>52.038987490418641</v>
      </c>
      <c r="T26" s="4">
        <f t="shared" si="5"/>
        <v>47.961012509581359</v>
      </c>
      <c r="U26" s="4">
        <f t="shared" si="6"/>
        <v>100</v>
      </c>
      <c r="V26" s="4">
        <f>+((F26/1000)/Cartera!N29)*100</f>
        <v>81.077781511863435</v>
      </c>
    </row>
    <row r="27" spans="1:22" x14ac:dyDescent="0.35">
      <c r="A27" s="57">
        <f>[7]Cartera!A31</f>
        <v>35462</v>
      </c>
      <c r="B27" s="63">
        <v>4992159.3899999997</v>
      </c>
      <c r="C27" s="63">
        <v>10863685.569999998</v>
      </c>
      <c r="D27" s="63">
        <f t="shared" si="0"/>
        <v>15855844.959999997</v>
      </c>
      <c r="E27" s="63">
        <v>15067150.210000001</v>
      </c>
      <c r="F27" s="64">
        <f t="shared" si="1"/>
        <v>30922995.169999998</v>
      </c>
      <c r="G27" s="71">
        <f t="shared" si="7"/>
        <v>15.707219673767582</v>
      </c>
      <c r="H27" s="71">
        <f t="shared" si="8"/>
        <v>27.449859901226745</v>
      </c>
      <c r="I27" s="71">
        <f t="shared" si="9"/>
        <v>23.503615127379447</v>
      </c>
      <c r="J27" s="71">
        <f t="shared" si="10"/>
        <v>28.884301273955458</v>
      </c>
      <c r="K27" s="71">
        <f t="shared" si="11"/>
        <v>26.068053409790366</v>
      </c>
      <c r="L27" s="4">
        <f>+(1+G27/100)/(1+Cartera!$B30/100)*100-100</f>
        <v>-3.238652221301578</v>
      </c>
      <c r="M27" s="4">
        <f>+(1+H27/100)/(1+Cartera!$B30/100)*100-100</f>
        <v>6.5812509627251643</v>
      </c>
      <c r="N27" s="4">
        <f>+(1+I27/100)/(1+Cartera!$B30/100)*100-100</f>
        <v>3.2811633445220139</v>
      </c>
      <c r="O27" s="4">
        <f>+(1+J27/100)/(1+Cartera!$B30/100)*100-100</f>
        <v>7.7808172553566379</v>
      </c>
      <c r="P27" s="4">
        <f>+(1+K27/100)/(1+Cartera!$B30/100)*100-100</f>
        <v>5.4257011287760264</v>
      </c>
      <c r="Q27" s="4">
        <f t="shared" si="2"/>
        <v>16.143841702769958</v>
      </c>
      <c r="R27" s="4">
        <f t="shared" si="3"/>
        <v>35.131414373920101</v>
      </c>
      <c r="S27" s="4">
        <f t="shared" si="4"/>
        <v>51.275256076690056</v>
      </c>
      <c r="T27" s="4">
        <f t="shared" si="5"/>
        <v>48.724743923309944</v>
      </c>
      <c r="U27" s="4">
        <f t="shared" si="6"/>
        <v>100</v>
      </c>
      <c r="V27" s="4">
        <f>+((F27/1000)/Cartera!N30)*100</f>
        <v>79.352648210760549</v>
      </c>
    </row>
    <row r="28" spans="1:22" x14ac:dyDescent="0.35">
      <c r="A28" s="57">
        <f>[7]Cartera!A32</f>
        <v>35490</v>
      </c>
      <c r="B28" s="63">
        <v>5408528.6900000004</v>
      </c>
      <c r="C28" s="63">
        <v>11250464.519999998</v>
      </c>
      <c r="D28" s="63">
        <f t="shared" si="0"/>
        <v>16658993.209999997</v>
      </c>
      <c r="E28" s="63">
        <v>15033538.75</v>
      </c>
      <c r="F28" s="64">
        <f t="shared" si="1"/>
        <v>31692531.959999997</v>
      </c>
      <c r="G28" s="71">
        <f t="shared" si="7"/>
        <v>20.706921912152666</v>
      </c>
      <c r="H28" s="71">
        <f t="shared" si="8"/>
        <v>33.425253093340899</v>
      </c>
      <c r="I28" s="71">
        <f t="shared" si="9"/>
        <v>29.012003786961913</v>
      </c>
      <c r="J28" s="71">
        <f t="shared" si="10"/>
        <v>28.774952604326757</v>
      </c>
      <c r="K28" s="71">
        <f t="shared" si="11"/>
        <v>28.899448455546093</v>
      </c>
      <c r="L28" s="4">
        <f>+(1+G28/100)/(1+Cartera!$B31/100)*100-100</f>
        <v>1.4940905676891276</v>
      </c>
      <c r="M28" s="4">
        <f>+(1+H28/100)/(1+Cartera!$B31/100)*100-100</f>
        <v>12.188054396149766</v>
      </c>
      <c r="N28" s="4">
        <f>+(1+I28/100)/(1+Cartera!$B31/100)*100-100</f>
        <v>8.4772587126561234</v>
      </c>
      <c r="O28" s="4">
        <f>+(1+J28/100)/(1+Cartera!$B31/100)*100-100</f>
        <v>8.277938791160139</v>
      </c>
      <c r="P28" s="4">
        <f>+(1+K28/100)/(1+Cartera!$B31/100)*100-100</f>
        <v>8.3826187299639088</v>
      </c>
      <c r="Q28" s="4">
        <f t="shared" si="2"/>
        <v>17.065625103182828</v>
      </c>
      <c r="R28" s="4">
        <f t="shared" si="3"/>
        <v>35.498787330086195</v>
      </c>
      <c r="S28" s="4">
        <f t="shared" si="4"/>
        <v>52.564412433269027</v>
      </c>
      <c r="T28" s="4">
        <f t="shared" si="5"/>
        <v>47.43558756673098</v>
      </c>
      <c r="U28" s="4">
        <f t="shared" si="6"/>
        <v>100</v>
      </c>
      <c r="V28" s="4">
        <f>+((F28/1000)/Cartera!N31)*100</f>
        <v>80.176869208332093</v>
      </c>
    </row>
    <row r="29" spans="1:22" x14ac:dyDescent="0.35">
      <c r="A29" s="57">
        <f>[7]Cartera!A33</f>
        <v>35521</v>
      </c>
      <c r="B29" s="63">
        <v>5234662.5</v>
      </c>
      <c r="C29" s="63">
        <v>11609056.310000001</v>
      </c>
      <c r="D29" s="63">
        <f t="shared" si="0"/>
        <v>16843718.810000002</v>
      </c>
      <c r="E29" s="63">
        <v>15561679.090000002</v>
      </c>
      <c r="F29" s="64">
        <f t="shared" si="1"/>
        <v>32405397.900000006</v>
      </c>
      <c r="G29" s="71">
        <f t="shared" si="7"/>
        <v>15.992158690428553</v>
      </c>
      <c r="H29" s="71">
        <f t="shared" si="8"/>
        <v>35.060036402115628</v>
      </c>
      <c r="I29" s="71">
        <f t="shared" si="9"/>
        <v>28.49538080879185</v>
      </c>
      <c r="J29" s="71">
        <f t="shared" si="10"/>
        <v>28.108568802869058</v>
      </c>
      <c r="K29" s="71">
        <f t="shared" si="11"/>
        <v>28.309335331098993</v>
      </c>
      <c r="L29" s="4">
        <f>+(1+G29/100)/(1+Cartera!$B32/100)*100-100</f>
        <v>-2.1328394444578436</v>
      </c>
      <c r="M29" s="4">
        <f>+(1+H29/100)/(1+Cartera!$B32/100)*100-100</f>
        <v>13.955481270769184</v>
      </c>
      <c r="N29" s="4">
        <f>+(1+I29/100)/(1+Cartera!$B32/100)*100-100</f>
        <v>8.4166223496387573</v>
      </c>
      <c r="O29" s="4">
        <f>+(1+J29/100)/(1+Cartera!$B32/100)*100-100</f>
        <v>8.0902537992482593</v>
      </c>
      <c r="P29" s="4">
        <f>+(1+K29/100)/(1+Cartera!$B32/100)*100-100</f>
        <v>8.2596484400092578</v>
      </c>
      <c r="Q29" s="4">
        <f t="shared" si="2"/>
        <v>16.153674508653385</v>
      </c>
      <c r="R29" s="4">
        <f t="shared" si="3"/>
        <v>35.82445228978348</v>
      </c>
      <c r="S29" s="4">
        <f t="shared" si="4"/>
        <v>51.978126798436875</v>
      </c>
      <c r="T29" s="4">
        <f t="shared" si="5"/>
        <v>48.021873201563118</v>
      </c>
      <c r="U29" s="4">
        <f t="shared" si="6"/>
        <v>100</v>
      </c>
      <c r="V29" s="4">
        <f>+((F29/1000)/Cartera!N32)*100</f>
        <v>81.185260231740685</v>
      </c>
    </row>
    <row r="30" spans="1:22" x14ac:dyDescent="0.35">
      <c r="A30" s="57">
        <f>[7]Cartera!A34</f>
        <v>35551</v>
      </c>
      <c r="B30" s="63">
        <v>5279270.3899999997</v>
      </c>
      <c r="C30" s="63">
        <v>11798051.680000002</v>
      </c>
      <c r="D30" s="63">
        <f t="shared" si="0"/>
        <v>17077322.07</v>
      </c>
      <c r="E30" s="63">
        <v>15497516.02</v>
      </c>
      <c r="F30" s="64">
        <f t="shared" si="1"/>
        <v>32574838.09</v>
      </c>
      <c r="G30" s="71">
        <f t="shared" si="7"/>
        <v>20.048480957174746</v>
      </c>
      <c r="H30" s="71">
        <f t="shared" si="8"/>
        <v>35.875877811852206</v>
      </c>
      <c r="I30" s="71">
        <f t="shared" si="9"/>
        <v>30.554797718670216</v>
      </c>
      <c r="J30" s="71">
        <f t="shared" si="10"/>
        <v>26.128775337068674</v>
      </c>
      <c r="K30" s="71">
        <f t="shared" si="11"/>
        <v>28.411011270682366</v>
      </c>
      <c r="L30" s="4">
        <f>+(1+G30/100)/(1+Cartera!$B33/100)*100-100</f>
        <v>1.221316152761176</v>
      </c>
      <c r="M30" s="4">
        <f>+(1+H30/100)/(1+Cartera!$B33/100)*100-100</f>
        <v>14.566507429892255</v>
      </c>
      <c r="N30" s="4">
        <f>+(1+I30/100)/(1+Cartera!$B33/100)*100-100</f>
        <v>10.079930622824818</v>
      </c>
      <c r="O30" s="4">
        <f>+(1+J30/100)/(1+Cartera!$B33/100)*100-100</f>
        <v>6.3480399132113803</v>
      </c>
      <c r="P30" s="4">
        <f>+(1+K30/100)/(1+Cartera!$B33/100)*100-100</f>
        <v>8.2723535165955866</v>
      </c>
      <c r="Q30" s="4">
        <f t="shared" si="2"/>
        <v>16.206589808410001</v>
      </c>
      <c r="R30" s="4">
        <f t="shared" si="3"/>
        <v>36.218297225003951</v>
      </c>
      <c r="S30" s="4">
        <f t="shared" si="4"/>
        <v>52.42488703341396</v>
      </c>
      <c r="T30" s="4">
        <f t="shared" si="5"/>
        <v>47.57511296658604</v>
      </c>
      <c r="U30" s="4">
        <f t="shared" si="6"/>
        <v>100</v>
      </c>
      <c r="V30" s="4">
        <f>+((F30/1000)/Cartera!N33)*100</f>
        <v>79.797493844743485</v>
      </c>
    </row>
    <row r="31" spans="1:22" x14ac:dyDescent="0.35">
      <c r="A31" s="57">
        <f>[7]Cartera!A35</f>
        <v>35582</v>
      </c>
      <c r="B31" s="63">
        <v>5663717.7599999998</v>
      </c>
      <c r="C31" s="63">
        <v>12138341.200000001</v>
      </c>
      <c r="D31" s="63">
        <f t="shared" si="0"/>
        <v>17802058.960000001</v>
      </c>
      <c r="E31" s="63">
        <v>15589037.199999999</v>
      </c>
      <c r="F31" s="64">
        <f t="shared" si="1"/>
        <v>33391096.16</v>
      </c>
      <c r="G31" s="71">
        <f t="shared" si="7"/>
        <v>21.728771124580874</v>
      </c>
      <c r="H31" s="71">
        <f t="shared" si="8"/>
        <v>36.449333943064204</v>
      </c>
      <c r="I31" s="71">
        <f t="shared" si="9"/>
        <v>31.394131931669875</v>
      </c>
      <c r="J31" s="71">
        <f t="shared" si="10"/>
        <v>28.588017709443648</v>
      </c>
      <c r="K31" s="71">
        <f t="shared" si="11"/>
        <v>30.06897540511946</v>
      </c>
      <c r="L31" s="4">
        <f>+(1+G31/100)/(1+Cartera!$B34/100)*100-100</f>
        <v>2.5775437133065395</v>
      </c>
      <c r="M31" s="4">
        <f>+(1+H31/100)/(1+Cartera!$B34/100)*100-100</f>
        <v>14.982163936179489</v>
      </c>
      <c r="N31" s="4">
        <f>+(1+I31/100)/(1+Cartera!$B34/100)*100-100</f>
        <v>10.722281900791984</v>
      </c>
      <c r="O31" s="4">
        <f>+(1+J31/100)/(1+Cartera!$B34/100)*100-100</f>
        <v>8.3576453269096191</v>
      </c>
      <c r="P31" s="4">
        <f>+(1+K31/100)/(1+Cartera!$B34/100)*100-100</f>
        <v>9.605608329922859</v>
      </c>
      <c r="Q31" s="4">
        <f t="shared" si="2"/>
        <v>16.961760503043035</v>
      </c>
      <c r="R31" s="4">
        <f t="shared" si="3"/>
        <v>36.352029720248638</v>
      </c>
      <c r="S31" s="4">
        <f t="shared" si="4"/>
        <v>53.313790223291669</v>
      </c>
      <c r="T31" s="4">
        <f t="shared" si="5"/>
        <v>46.686209776708324</v>
      </c>
      <c r="U31" s="4">
        <f t="shared" si="6"/>
        <v>100</v>
      </c>
      <c r="V31" s="4">
        <f>+((F31/1000)/Cartera!N34)*100</f>
        <v>79.685759768851455</v>
      </c>
    </row>
    <row r="32" spans="1:22" x14ac:dyDescent="0.35">
      <c r="A32" s="57">
        <f>[7]Cartera!A36</f>
        <v>35612</v>
      </c>
      <c r="B32" s="63">
        <v>5392985.7800000003</v>
      </c>
      <c r="C32" s="63">
        <v>12560545.459999999</v>
      </c>
      <c r="D32" s="63">
        <f t="shared" si="0"/>
        <v>17953531.239999998</v>
      </c>
      <c r="E32" s="63">
        <v>16184950.359999999</v>
      </c>
      <c r="F32" s="64">
        <f t="shared" si="1"/>
        <v>34138481.599999994</v>
      </c>
      <c r="G32" s="71">
        <f t="shared" si="7"/>
        <v>17.748937089245103</v>
      </c>
      <c r="H32" s="71">
        <f t="shared" si="8"/>
        <v>37.712553137551168</v>
      </c>
      <c r="I32" s="71">
        <f t="shared" si="9"/>
        <v>31.038926101583257</v>
      </c>
      <c r="J32" s="71">
        <f t="shared" si="10"/>
        <v>17.497349083613443</v>
      </c>
      <c r="K32" s="71">
        <f t="shared" si="11"/>
        <v>24.249945709748829</v>
      </c>
      <c r="L32" s="4">
        <f>+(1+G32/100)/(1+Cartera!$B35/100)*100-100</f>
        <v>-0.11118333114600887</v>
      </c>
      <c r="M32" s="4">
        <f>+(1+H32/100)/(1+Cartera!$B35/100)*100-100</f>
        <v>16.824357938200848</v>
      </c>
      <c r="N32" s="4">
        <f>+(1+I32/100)/(1+Cartera!$B35/100)*100-100</f>
        <v>11.162984477081125</v>
      </c>
      <c r="O32" s="4">
        <f>+(1+J32/100)/(1+Cartera!$B35/100)*100-100</f>
        <v>-0.32461055003949468</v>
      </c>
      <c r="P32" s="4">
        <f>+(1+K32/100)/(1+Cartera!$B35/100)*100-100</f>
        <v>5.4037544195358294</v>
      </c>
      <c r="Q32" s="4">
        <f t="shared" si="2"/>
        <v>15.797380338087446</v>
      </c>
      <c r="R32" s="4">
        <f t="shared" si="3"/>
        <v>36.792923619660932</v>
      </c>
      <c r="S32" s="4">
        <f t="shared" si="4"/>
        <v>52.590303957748375</v>
      </c>
      <c r="T32" s="4">
        <f t="shared" si="5"/>
        <v>47.409696042251632</v>
      </c>
      <c r="U32" s="4">
        <f t="shared" si="6"/>
        <v>100</v>
      </c>
      <c r="V32" s="4">
        <f>+((F32/1000)/Cartera!N35)*100</f>
        <v>79.967457484652329</v>
      </c>
    </row>
    <row r="33" spans="1:22" x14ac:dyDescent="0.35">
      <c r="A33" s="57">
        <f>[7]Cartera!A37</f>
        <v>35643</v>
      </c>
      <c r="B33" s="63">
        <v>5346761.25</v>
      </c>
      <c r="C33" s="63">
        <v>12718688.319999997</v>
      </c>
      <c r="D33" s="63">
        <f t="shared" si="0"/>
        <v>18065449.569999997</v>
      </c>
      <c r="E33" s="63">
        <v>16492352.02</v>
      </c>
      <c r="F33" s="64">
        <f t="shared" si="1"/>
        <v>34557801.589999996</v>
      </c>
      <c r="G33" s="71">
        <f t="shared" si="7"/>
        <v>22.725390072825306</v>
      </c>
      <c r="H33" s="71">
        <f t="shared" si="8"/>
        <v>31.774127568133736</v>
      </c>
      <c r="I33" s="71">
        <f t="shared" si="9"/>
        <v>28.959956686294618</v>
      </c>
      <c r="J33" s="71">
        <f t="shared" si="10"/>
        <v>17.155974372136299</v>
      </c>
      <c r="K33" s="71">
        <f t="shared" si="11"/>
        <v>23.0435313811046</v>
      </c>
      <c r="L33" s="4">
        <f>+(1+G33/100)/(1+Cartera!$B36/100)*100-100</f>
        <v>4.0663021053381669</v>
      </c>
      <c r="M33" s="4">
        <f>+(1+H33/100)/(1+Cartera!$B36/100)*100-100</f>
        <v>11.739275475395345</v>
      </c>
      <c r="N33" s="4">
        <f>+(1+I33/100)/(1+Cartera!$B36/100)*100-100</f>
        <v>9.3529692922026868</v>
      </c>
      <c r="O33" s="4">
        <f>+(1+J33/100)/(1+Cartera!$B36/100)*100-100</f>
        <v>-0.65634327810032289</v>
      </c>
      <c r="P33" s="4">
        <f>+(1+K33/100)/(1+Cartera!$B36/100)*100-100</f>
        <v>4.3360734173701303</v>
      </c>
      <c r="Q33" s="4">
        <f t="shared" si="2"/>
        <v>15.471936882545197</v>
      </c>
      <c r="R33" s="4">
        <f t="shared" si="3"/>
        <v>36.804101345614555</v>
      </c>
      <c r="S33" s="4">
        <f t="shared" si="4"/>
        <v>52.276038228159749</v>
      </c>
      <c r="T33" s="4">
        <f t="shared" si="5"/>
        <v>47.723961771840244</v>
      </c>
      <c r="U33" s="4">
        <f t="shared" si="6"/>
        <v>100</v>
      </c>
      <c r="V33" s="4">
        <f>+((F33/1000)/Cartera!N36)*100</f>
        <v>79.343221005710419</v>
      </c>
    </row>
    <row r="34" spans="1:22" x14ac:dyDescent="0.35">
      <c r="A34" s="57">
        <f>[7]Cartera!A38</f>
        <v>35674</v>
      </c>
      <c r="B34" s="63">
        <v>5565257.8200000003</v>
      </c>
      <c r="C34" s="63">
        <v>12967874.470000001</v>
      </c>
      <c r="D34" s="63">
        <f t="shared" si="0"/>
        <v>18533132.289999999</v>
      </c>
      <c r="E34" s="63">
        <v>16812644.640000001</v>
      </c>
      <c r="F34" s="64">
        <f t="shared" si="1"/>
        <v>35345776.93</v>
      </c>
      <c r="G34" s="71">
        <f t="shared" si="7"/>
        <v>17.763282568685341</v>
      </c>
      <c r="H34" s="71">
        <f t="shared" si="8"/>
        <v>31.387345285685996</v>
      </c>
      <c r="I34" s="71">
        <f t="shared" si="9"/>
        <v>26.976159183943579</v>
      </c>
      <c r="J34" s="71">
        <f t="shared" si="10"/>
        <v>20.102225877603658</v>
      </c>
      <c r="K34" s="71">
        <f t="shared" si="11"/>
        <v>23.610967818526689</v>
      </c>
      <c r="L34" s="4">
        <f>+(1+G34/100)/(1+Cartera!$B37/100)*100-100</f>
        <v>-0.20906485155042276</v>
      </c>
      <c r="M34" s="4">
        <f>+(1+H34/100)/(1+Cartera!$B37/100)*100-100</f>
        <v>11.335772634256429</v>
      </c>
      <c r="N34" s="4">
        <f>+(1+I34/100)/(1+Cartera!$B37/100)*100-100</f>
        <v>7.5977961053669958</v>
      </c>
      <c r="O34" s="4">
        <f>+(1+J34/100)/(1+Cartera!$B37/100)*100-100</f>
        <v>1.7729225299581941</v>
      </c>
      <c r="P34" s="4">
        <f>+(1+K34/100)/(1+Cartera!$B37/100)*100-100</f>
        <v>4.7461806783549747</v>
      </c>
      <c r="Q34" s="4">
        <f t="shared" si="2"/>
        <v>15.745184583215217</v>
      </c>
      <c r="R34" s="4">
        <f t="shared" si="3"/>
        <v>36.688610624352741</v>
      </c>
      <c r="S34" s="4">
        <f t="shared" si="4"/>
        <v>52.433795207567954</v>
      </c>
      <c r="T34" s="4">
        <f t="shared" si="5"/>
        <v>47.566204792432046</v>
      </c>
      <c r="U34" s="4">
        <f t="shared" si="6"/>
        <v>100</v>
      </c>
      <c r="V34" s="4">
        <f>+((F34/1000)/Cartera!N37)*100</f>
        <v>78.617913243107424</v>
      </c>
    </row>
    <row r="35" spans="1:22" x14ac:dyDescent="0.35">
      <c r="A35" s="57">
        <f>[7]Cartera!A39</f>
        <v>35704</v>
      </c>
      <c r="B35" s="63">
        <v>5495284.3700000001</v>
      </c>
      <c r="C35" s="63">
        <v>13349766.719999997</v>
      </c>
      <c r="D35" s="63">
        <f t="shared" si="0"/>
        <v>18845051.089999996</v>
      </c>
      <c r="E35" s="63">
        <v>16980157.640000001</v>
      </c>
      <c r="F35" s="64">
        <f t="shared" si="1"/>
        <v>35825208.729999997</v>
      </c>
      <c r="G35" s="71">
        <f t="shared" si="7"/>
        <v>20.353285829367394</v>
      </c>
      <c r="H35" s="71">
        <f t="shared" si="8"/>
        <v>31.848926957349363</v>
      </c>
      <c r="I35" s="71">
        <f t="shared" si="9"/>
        <v>28.276085090196801</v>
      </c>
      <c r="J35" s="71">
        <f t="shared" si="10"/>
        <v>18.425409506068348</v>
      </c>
      <c r="K35" s="71">
        <f t="shared" si="11"/>
        <v>23.410595392293658</v>
      </c>
      <c r="L35" s="4">
        <f>+(1+G35/100)/(1+Cartera!$B38/100)*100-100</f>
        <v>2.1674752371539938</v>
      </c>
      <c r="M35" s="4">
        <f>+(1+H35/100)/(1+Cartera!$B38/100)*100-100</f>
        <v>11.926084004541053</v>
      </c>
      <c r="N35" s="4">
        <f>+(1+I35/100)/(1+Cartera!$B38/100)*100-100</f>
        <v>8.893111282000703</v>
      </c>
      <c r="O35" s="4">
        <f>+(1+J35/100)/(1+Cartera!$B38/100)*100-100</f>
        <v>0.53090789988826259</v>
      </c>
      <c r="P35" s="4">
        <f>+(1+K35/100)/(1+Cartera!$B38/100)*100-100</f>
        <v>4.7628144246975097</v>
      </c>
      <c r="Q35" s="4">
        <f t="shared" si="2"/>
        <v>15.339155206088872</v>
      </c>
      <c r="R35" s="4">
        <f t="shared" si="3"/>
        <v>37.263611834369897</v>
      </c>
      <c r="S35" s="4">
        <f t="shared" si="4"/>
        <v>52.602767040458765</v>
      </c>
      <c r="T35" s="4">
        <f t="shared" si="5"/>
        <v>47.397232959541228</v>
      </c>
      <c r="U35" s="4">
        <f t="shared" si="6"/>
        <v>100</v>
      </c>
      <c r="V35" s="4">
        <f>+((F35/1000)/Cartera!N38)*100</f>
        <v>77.657054576318629</v>
      </c>
    </row>
    <row r="36" spans="1:22" x14ac:dyDescent="0.35">
      <c r="A36" s="57">
        <f>[7]Cartera!A40</f>
        <v>35735</v>
      </c>
      <c r="B36" s="63">
        <v>6002451.7799999993</v>
      </c>
      <c r="C36" s="63">
        <v>13610215.669999998</v>
      </c>
      <c r="D36" s="63">
        <f t="shared" si="0"/>
        <v>19612667.449999996</v>
      </c>
      <c r="E36" s="63">
        <v>17463038.68</v>
      </c>
      <c r="F36" s="64">
        <f t="shared" si="1"/>
        <v>37075706.129999995</v>
      </c>
      <c r="G36" s="71">
        <f t="shared" si="7"/>
        <v>25.960145189009637</v>
      </c>
      <c r="H36" s="71">
        <f t="shared" si="8"/>
        <v>33.234685005465082</v>
      </c>
      <c r="I36" s="71">
        <f t="shared" si="9"/>
        <v>30.920636300834701</v>
      </c>
      <c r="J36" s="71">
        <f t="shared" si="10"/>
        <v>25.447122982062083</v>
      </c>
      <c r="K36" s="71">
        <f t="shared" si="11"/>
        <v>28.284249098652026</v>
      </c>
      <c r="L36" s="4">
        <f>+(1+G36/100)/(1+Cartera!$B39/100)*100-100</f>
        <v>6.9180419225954211</v>
      </c>
      <c r="M36" s="4">
        <f>+(1+H36/100)/(1+Cartera!$B39/100)*100-100</f>
        <v>13.092848659252269</v>
      </c>
      <c r="N36" s="4">
        <f>+(1+I36/100)/(1+Cartera!$B39/100)*100-100</f>
        <v>11.128627706336232</v>
      </c>
      <c r="O36" s="4">
        <f>+(1+J36/100)/(1+Cartera!$B39/100)*100-100</f>
        <v>6.4825761667618167</v>
      </c>
      <c r="P36" s="4">
        <f>+(1+K36/100)/(1+Cartera!$B39/100)*100-100</f>
        <v>8.8907979786537936</v>
      </c>
      <c r="Q36" s="4">
        <f t="shared" si="2"/>
        <v>16.189716681196494</v>
      </c>
      <c r="R36" s="4">
        <f t="shared" si="3"/>
        <v>36.709255441495756</v>
      </c>
      <c r="S36" s="4">
        <f t="shared" si="4"/>
        <v>52.898972122692243</v>
      </c>
      <c r="T36" s="4">
        <f t="shared" si="5"/>
        <v>47.101027877307757</v>
      </c>
      <c r="U36" s="4">
        <f t="shared" si="6"/>
        <v>100</v>
      </c>
      <c r="V36" s="4">
        <f>+((F36/1000)/Cartera!N39)*100</f>
        <v>78.349205473768819</v>
      </c>
    </row>
    <row r="37" spans="1:22" x14ac:dyDescent="0.35">
      <c r="A37" s="57">
        <f>[7]Cartera!A41</f>
        <v>35765</v>
      </c>
      <c r="B37" s="63">
        <v>6957007.410000002</v>
      </c>
      <c r="C37" s="63">
        <v>13669148.210000001</v>
      </c>
      <c r="D37" s="63">
        <f t="shared" si="0"/>
        <v>20626155.620000005</v>
      </c>
      <c r="E37" s="63">
        <v>17622266.859999999</v>
      </c>
      <c r="F37" s="64">
        <f t="shared" si="1"/>
        <v>38248422.480000004</v>
      </c>
      <c r="G37" s="71">
        <f t="shared" si="7"/>
        <v>19.67955032024895</v>
      </c>
      <c r="H37" s="71">
        <f t="shared" si="8"/>
        <v>27.788682172221527</v>
      </c>
      <c r="I37" s="71">
        <f t="shared" si="9"/>
        <v>24.933476393703401</v>
      </c>
      <c r="J37" s="71">
        <f t="shared" si="10"/>
        <v>20.438117822144335</v>
      </c>
      <c r="K37" s="71">
        <f t="shared" si="11"/>
        <v>22.821337627043832</v>
      </c>
      <c r="L37" s="4">
        <f>+(1+G37/100)/(1+Cartera!$B40/100)*100-100</f>
        <v>1.6991420124481209</v>
      </c>
      <c r="M37" s="4">
        <f>+(1+H37/100)/(1+Cartera!$B40/100)*100-100</f>
        <v>8.5899746534853278</v>
      </c>
      <c r="N37" s="4">
        <f>+(1+I37/100)/(1+Cartera!$B40/100)*100-100</f>
        <v>6.1637290905025282</v>
      </c>
      <c r="O37" s="4">
        <f>+(1+J37/100)/(1+Cartera!$B40/100)*100-100</f>
        <v>2.3437439005305407</v>
      </c>
      <c r="P37" s="4">
        <f>+(1+K37/100)/(1+Cartera!$B40/100)*100-100</f>
        <v>4.3689136871548442</v>
      </c>
      <c r="Q37" s="4">
        <f t="shared" si="2"/>
        <v>18.189004824023272</v>
      </c>
      <c r="R37" s="4">
        <f t="shared" si="3"/>
        <v>35.737809100878764</v>
      </c>
      <c r="S37" s="4">
        <f t="shared" si="4"/>
        <v>53.926813924902042</v>
      </c>
      <c r="T37" s="4">
        <f t="shared" si="5"/>
        <v>46.073186075097958</v>
      </c>
      <c r="U37" s="4">
        <f t="shared" si="6"/>
        <v>100</v>
      </c>
      <c r="V37" s="4">
        <f>+((F37/1000)/Cartera!N40)*100</f>
        <v>79.049028453726379</v>
      </c>
    </row>
    <row r="38" spans="1:22" x14ac:dyDescent="0.35">
      <c r="A38" s="57">
        <f>[7]Cartera!A42</f>
        <v>35796</v>
      </c>
      <c r="B38" s="63">
        <v>5977696.6399999997</v>
      </c>
      <c r="C38" s="63">
        <v>14166588.880000001</v>
      </c>
      <c r="D38" s="63">
        <f t="shared" si="0"/>
        <v>20144285.52</v>
      </c>
      <c r="E38" s="63">
        <v>18821661.869999997</v>
      </c>
      <c r="F38" s="64">
        <f t="shared" si="1"/>
        <v>38965947.390000001</v>
      </c>
      <c r="G38" s="71">
        <f t="shared" si="7"/>
        <v>20.160737555331636</v>
      </c>
      <c r="H38" s="71">
        <f t="shared" si="8"/>
        <v>26.808714295671422</v>
      </c>
      <c r="I38" s="71">
        <f t="shared" si="9"/>
        <v>24.76045071088086</v>
      </c>
      <c r="J38" s="71">
        <f t="shared" si="10"/>
        <v>26.4804868945143</v>
      </c>
      <c r="K38" s="71">
        <f t="shared" si="11"/>
        <v>25.585397480082634</v>
      </c>
      <c r="L38" s="4">
        <f>+(1+G38/100)/(1+Cartera!$B41/100)*100-100</f>
        <v>1.9693971107702453</v>
      </c>
      <c r="M38" s="4">
        <f>+(1+H38/100)/(1+Cartera!$B41/100)*100-100</f>
        <v>7.610925233937067</v>
      </c>
      <c r="N38" s="4">
        <f>+(1+I38/100)/(1+Cartera!$B41/100)*100-100</f>
        <v>5.8727517913109892</v>
      </c>
      <c r="O38" s="4">
        <f>+(1+J38/100)/(1+Cartera!$B41/100)*100-100</f>
        <v>7.3323887427989831</v>
      </c>
      <c r="P38" s="4">
        <f>+(1+K38/100)/(1+Cartera!$B41/100)*100-100</f>
        <v>6.5728084522086192</v>
      </c>
      <c r="Q38" s="4">
        <f t="shared" si="2"/>
        <v>15.340822026398573</v>
      </c>
      <c r="R38" s="4">
        <f t="shared" si="3"/>
        <v>36.356331178632232</v>
      </c>
      <c r="S38" s="4">
        <f t="shared" si="4"/>
        <v>51.697153205030801</v>
      </c>
      <c r="T38" s="4">
        <f t="shared" si="5"/>
        <v>48.302846794969199</v>
      </c>
      <c r="U38" s="4">
        <f t="shared" si="6"/>
        <v>100</v>
      </c>
      <c r="V38" s="4">
        <f>+((F38/1000)/Cartera!N41)*100</f>
        <v>82.180848834863269</v>
      </c>
    </row>
    <row r="39" spans="1:22" x14ac:dyDescent="0.35">
      <c r="A39" s="57">
        <f>[7]Cartera!A43</f>
        <v>35827</v>
      </c>
      <c r="B39" s="63">
        <v>5612410.0200000014</v>
      </c>
      <c r="C39" s="63">
        <v>13786502.779999997</v>
      </c>
      <c r="D39" s="63">
        <f t="shared" si="0"/>
        <v>19398912.799999997</v>
      </c>
      <c r="E39" s="63">
        <v>19238219.339999996</v>
      </c>
      <c r="F39" s="64">
        <f t="shared" si="1"/>
        <v>38637132.139999993</v>
      </c>
      <c r="G39" s="71">
        <f t="shared" si="7"/>
        <v>12.424495725085436</v>
      </c>
      <c r="H39" s="71">
        <f t="shared" si="8"/>
        <v>26.904471702230978</v>
      </c>
      <c r="I39" s="71">
        <f t="shared" si="9"/>
        <v>22.345500028148606</v>
      </c>
      <c r="J39" s="71">
        <f t="shared" si="10"/>
        <v>27.683198692953056</v>
      </c>
      <c r="K39" s="71">
        <f t="shared" si="11"/>
        <v>24.946280033972528</v>
      </c>
      <c r="L39" s="4">
        <f>+(1+G39/100)/(1+Cartera!$B42/100)*100-100</f>
        <v>-4.7492199228285585</v>
      </c>
      <c r="M39" s="4">
        <f>+(1+H39/100)/(1+Cartera!$B42/100)*100-100</f>
        <v>7.5188271644759794</v>
      </c>
      <c r="N39" s="4">
        <f>+(1+I39/100)/(1+Cartera!$B42/100)*100-100</f>
        <v>3.6562738525363301</v>
      </c>
      <c r="O39" s="4">
        <f>+(1+J39/100)/(1+Cartera!$B42/100)*100-100</f>
        <v>8.178597553971926</v>
      </c>
      <c r="P39" s="4">
        <f>+(1+K39/100)/(1+Cartera!$B42/100)*100-100</f>
        <v>5.8597644954439829</v>
      </c>
      <c r="Q39" s="4">
        <f t="shared" si="2"/>
        <v>14.52594876779072</v>
      </c>
      <c r="R39" s="4">
        <f t="shared" si="3"/>
        <v>35.68200333825294</v>
      </c>
      <c r="S39" s="4">
        <f t="shared" si="4"/>
        <v>50.207952106043649</v>
      </c>
      <c r="T39" s="4">
        <f t="shared" si="5"/>
        <v>49.792047893956344</v>
      </c>
      <c r="U39" s="4">
        <f t="shared" si="6"/>
        <v>100</v>
      </c>
      <c r="V39" s="4">
        <f>+((F39/1000)/Cartera!N42)*100</f>
        <v>77.441067367392833</v>
      </c>
    </row>
    <row r="40" spans="1:22" x14ac:dyDescent="0.35">
      <c r="A40" s="57">
        <f>[7]Cartera!A44</f>
        <v>35855</v>
      </c>
      <c r="B40" s="63">
        <v>5686961.7800000003</v>
      </c>
      <c r="C40" s="63">
        <v>13647357.330000002</v>
      </c>
      <c r="D40" s="63">
        <f t="shared" si="0"/>
        <v>19334319.110000003</v>
      </c>
      <c r="E40" s="63">
        <v>19488619.289999999</v>
      </c>
      <c r="F40" s="64">
        <f t="shared" si="1"/>
        <v>38822938.400000006</v>
      </c>
      <c r="G40" s="71">
        <f t="shared" si="7"/>
        <v>5.148037589498287</v>
      </c>
      <c r="H40" s="71">
        <f t="shared" si="8"/>
        <v>21.30483417586035</v>
      </c>
      <c r="I40" s="71">
        <f t="shared" si="9"/>
        <v>16.059349243230798</v>
      </c>
      <c r="J40" s="71">
        <f t="shared" si="10"/>
        <v>29.634277159128601</v>
      </c>
      <c r="K40" s="71">
        <f t="shared" si="11"/>
        <v>22.498696061897135</v>
      </c>
      <c r="L40" s="4">
        <f>+(1+G40/100)/(1+Cartera!$B43/100)*100-100</f>
        <v>-11.818150293946417</v>
      </c>
      <c r="M40" s="4">
        <f>+(1+H40/100)/(1+Cartera!$B43/100)*100-100</f>
        <v>1.7316623413790495</v>
      </c>
      <c r="N40" s="4">
        <f>+(1+I40/100)/(1+Cartera!$B43/100)*100-100</f>
        <v>-2.6674360590147472</v>
      </c>
      <c r="O40" s="4">
        <f>+(1+J40/100)/(1+Cartera!$B43/100)*100-100</f>
        <v>8.717105970419837</v>
      </c>
      <c r="P40" s="4">
        <f>+(1+K40/100)/(1+Cartera!$B43/100)*100-100</f>
        <v>2.7328883444290142</v>
      </c>
      <c r="Q40" s="4">
        <f t="shared" si="2"/>
        <v>14.648457881797015</v>
      </c>
      <c r="R40" s="4">
        <f t="shared" si="3"/>
        <v>35.152819164249557</v>
      </c>
      <c r="S40" s="4">
        <f t="shared" si="4"/>
        <v>49.801277046046572</v>
      </c>
      <c r="T40" s="4">
        <f t="shared" si="5"/>
        <v>50.198722953953421</v>
      </c>
      <c r="U40" s="4">
        <f t="shared" si="6"/>
        <v>100</v>
      </c>
      <c r="V40" s="4">
        <f>+((F40/1000)/Cartera!N43)*100</f>
        <v>76.653831361768226</v>
      </c>
    </row>
    <row r="41" spans="1:22" x14ac:dyDescent="0.35">
      <c r="A41" s="57">
        <f>[7]Cartera!A45</f>
        <v>35886</v>
      </c>
      <c r="B41" s="63">
        <v>5435023.5800000001</v>
      </c>
      <c r="C41" s="63">
        <v>14263999.67</v>
      </c>
      <c r="D41" s="63">
        <f t="shared" si="0"/>
        <v>19699023.25</v>
      </c>
      <c r="E41" s="63">
        <v>20408011.409999996</v>
      </c>
      <c r="F41" s="64">
        <f t="shared" si="1"/>
        <v>40107034.659999996</v>
      </c>
      <c r="G41" s="71">
        <f t="shared" si="7"/>
        <v>3.8275835357102892</v>
      </c>
      <c r="H41" s="71">
        <f t="shared" si="8"/>
        <v>22.869588096605582</v>
      </c>
      <c r="I41" s="71">
        <f t="shared" si="9"/>
        <v>16.951746061593127</v>
      </c>
      <c r="J41" s="71">
        <f t="shared" si="10"/>
        <v>31.142733968304668</v>
      </c>
      <c r="K41" s="71">
        <f t="shared" si="11"/>
        <v>23.766524280203299</v>
      </c>
      <c r="L41" s="4">
        <f>+(1+G41/100)/(1+Cartera!$B44/100)*100-100</f>
        <v>-14.007302024424149</v>
      </c>
      <c r="M41" s="4">
        <f>+(1+H41/100)/(1+Cartera!$B44/100)*100-100</f>
        <v>1.7637801032015687</v>
      </c>
      <c r="N41" s="4">
        <f>+(1+I41/100)/(1+Cartera!$B44/100)*100-100</f>
        <v>-3.137530179233778</v>
      </c>
      <c r="O41" s="4">
        <f>+(1+J41/100)/(1+Cartera!$B44/100)*100-100</f>
        <v>8.615814119848153</v>
      </c>
      <c r="P41" s="4">
        <f>+(1+K41/100)/(1+Cartera!$B44/100)*100-100</f>
        <v>2.506645917014481</v>
      </c>
      <c r="Q41" s="4">
        <f t="shared" si="2"/>
        <v>13.551297487022943</v>
      </c>
      <c r="R41" s="4">
        <f t="shared" si="3"/>
        <v>35.564832431318919</v>
      </c>
      <c r="S41" s="4">
        <f t="shared" si="4"/>
        <v>49.116129918341869</v>
      </c>
      <c r="T41" s="4">
        <f t="shared" si="5"/>
        <v>50.883870081658131</v>
      </c>
      <c r="U41" s="4">
        <f t="shared" si="6"/>
        <v>100</v>
      </c>
      <c r="V41" s="4">
        <f>+((F41/1000)/Cartera!N44)*100</f>
        <v>77.863575830285711</v>
      </c>
    </row>
    <row r="42" spans="1:22" x14ac:dyDescent="0.35">
      <c r="A42" s="57">
        <f>[7]Cartera!A46</f>
        <v>35916</v>
      </c>
      <c r="B42" s="63">
        <v>5647085.3100000005</v>
      </c>
      <c r="C42" s="63">
        <v>14253346.160000002</v>
      </c>
      <c r="D42" s="63">
        <f t="shared" si="0"/>
        <v>19900431.470000003</v>
      </c>
      <c r="E42" s="63">
        <v>21063123.739999998</v>
      </c>
      <c r="F42" s="64">
        <f t="shared" si="1"/>
        <v>40963555.210000001</v>
      </c>
      <c r="G42" s="71">
        <f t="shared" si="7"/>
        <v>6.9671544139265222</v>
      </c>
      <c r="H42" s="71">
        <f t="shared" si="8"/>
        <v>20.81101648471504</v>
      </c>
      <c r="I42" s="71">
        <f t="shared" si="9"/>
        <v>16.531335465994417</v>
      </c>
      <c r="J42" s="71">
        <f t="shared" si="10"/>
        <v>35.912901866450198</v>
      </c>
      <c r="K42" s="71">
        <f t="shared" si="11"/>
        <v>25.752137575705135</v>
      </c>
      <c r="L42" s="4">
        <f>+(1+G42/100)/(1+Cartera!$B45/100)*100-100</f>
        <v>-11.355635689130267</v>
      </c>
      <c r="M42" s="4">
        <f>+(1+H42/100)/(1+Cartera!$B45/100)*100-100</f>
        <v>0.11686126188368462</v>
      </c>
      <c r="N42" s="4">
        <f>+(1+I42/100)/(1+Cartera!$B45/100)*100-100</f>
        <v>-3.4297377426084239</v>
      </c>
      <c r="O42" s="4">
        <f>+(1+J42/100)/(1+Cartera!$B45/100)*100-100</f>
        <v>12.631890168600464</v>
      </c>
      <c r="P42" s="4">
        <f>+(1+K42/100)/(1+Cartera!$B45/100)*100-100</f>
        <v>4.2115998804219288</v>
      </c>
      <c r="Q42" s="4">
        <f t="shared" si="2"/>
        <v>13.785632816903151</v>
      </c>
      <c r="R42" s="4">
        <f t="shared" si="3"/>
        <v>34.795188276335168</v>
      </c>
      <c r="S42" s="4">
        <f t="shared" si="4"/>
        <v>48.580821093238313</v>
      </c>
      <c r="T42" s="4">
        <f t="shared" si="5"/>
        <v>51.419178906761687</v>
      </c>
      <c r="U42" s="4">
        <f t="shared" si="6"/>
        <v>100</v>
      </c>
      <c r="V42" s="4">
        <f>+((F42/1000)/Cartera!N45)*100</f>
        <v>77.841744139506588</v>
      </c>
    </row>
    <row r="43" spans="1:22" x14ac:dyDescent="0.35">
      <c r="A43" s="57">
        <f>[7]Cartera!A47</f>
        <v>35947</v>
      </c>
      <c r="B43" s="63">
        <v>5729811.46</v>
      </c>
      <c r="C43" s="63">
        <v>13708918.379999999</v>
      </c>
      <c r="D43" s="63">
        <f t="shared" si="0"/>
        <v>19438729.84</v>
      </c>
      <c r="E43" s="63">
        <v>21126991.739999998</v>
      </c>
      <c r="F43" s="64">
        <f t="shared" si="1"/>
        <v>40565721.579999998</v>
      </c>
      <c r="G43" s="71">
        <f t="shared" si="7"/>
        <v>1.1669666957415643</v>
      </c>
      <c r="H43" s="71">
        <f t="shared" si="8"/>
        <v>12.938977032545409</v>
      </c>
      <c r="I43" s="71">
        <f t="shared" si="9"/>
        <v>9.1937167699392717</v>
      </c>
      <c r="J43" s="71">
        <f t="shared" si="10"/>
        <v>35.524673326201309</v>
      </c>
      <c r="K43" s="71">
        <f t="shared" si="11"/>
        <v>21.486642384009699</v>
      </c>
      <c r="L43" s="4">
        <f>+(1+G43/100)/(1+Cartera!$B46/100)*100-100</f>
        <v>-16.176181377295919</v>
      </c>
      <c r="M43" s="4">
        <f>+(1+H43/100)/(1+Cartera!$B46/100)*100-100</f>
        <v>-6.4222578237257437</v>
      </c>
      <c r="N43" s="4">
        <f>+(1+I43/100)/(1+Cartera!$B46/100)*100-100</f>
        <v>-9.5254646035800192</v>
      </c>
      <c r="O43" s="4">
        <f>+(1+J43/100)/(1+Cartera!$B46/100)*100-100</f>
        <v>12.29155135156293</v>
      </c>
      <c r="P43" s="4">
        <f>+(1+K43/100)/(1+Cartera!$B46/100)*100-100</f>
        <v>0.6600732322559395</v>
      </c>
      <c r="Q43" s="4">
        <f t="shared" si="2"/>
        <v>14.124761588919824</v>
      </c>
      <c r="R43" s="4">
        <f t="shared" si="3"/>
        <v>33.794341246869052</v>
      </c>
      <c r="S43" s="4">
        <f t="shared" si="4"/>
        <v>47.919102835788877</v>
      </c>
      <c r="T43" s="4">
        <f t="shared" si="5"/>
        <v>52.080897164211123</v>
      </c>
      <c r="U43" s="4">
        <f t="shared" si="6"/>
        <v>100</v>
      </c>
      <c r="V43" s="4">
        <f>+((F43/1000)/Cartera!N46)*100</f>
        <v>77.048928086259394</v>
      </c>
    </row>
    <row r="44" spans="1:22" x14ac:dyDescent="0.35">
      <c r="A44" s="57">
        <f>[7]Cartera!A48</f>
        <v>35977</v>
      </c>
      <c r="B44" s="63">
        <v>5309001.9000000004</v>
      </c>
      <c r="C44" s="63">
        <v>13455939.870000003</v>
      </c>
      <c r="D44" s="63">
        <f t="shared" si="0"/>
        <v>18764941.770000003</v>
      </c>
      <c r="E44" s="63">
        <v>22112798.130000003</v>
      </c>
      <c r="F44" s="64">
        <f t="shared" si="1"/>
        <v>40877739.900000006</v>
      </c>
      <c r="G44" s="71">
        <f t="shared" si="7"/>
        <v>-1.5572798339549792</v>
      </c>
      <c r="H44" s="71">
        <f t="shared" si="8"/>
        <v>7.1286268008937697</v>
      </c>
      <c r="I44" s="71">
        <f t="shared" si="9"/>
        <v>4.5195038187930692</v>
      </c>
      <c r="J44" s="71">
        <f t="shared" si="10"/>
        <v>36.625677794170286</v>
      </c>
      <c r="K44" s="71">
        <f t="shared" si="11"/>
        <v>19.740943311315903</v>
      </c>
      <c r="L44" s="4">
        <f>+(1+G44/100)/(1+Cartera!$B47/100)*100-100</f>
        <v>-18.148565589053788</v>
      </c>
      <c r="M44" s="4">
        <f>+(1+H44/100)/(1+Cartera!$B47/100)*100-100</f>
        <v>-10.926559573548062</v>
      </c>
      <c r="N44" s="4">
        <f>+(1+I44/100)/(1+Cartera!$B47/100)*100-100</f>
        <v>-13.095947602234091</v>
      </c>
      <c r="O44" s="4">
        <f>+(1+J44/100)/(1+Cartera!$B47/100)*100-100</f>
        <v>13.599133444890896</v>
      </c>
      <c r="P44" s="4">
        <f>+(1+K44/100)/(1+Cartera!$B47/100)*100-100</f>
        <v>-0.4398908195594089</v>
      </c>
      <c r="Q44" s="4">
        <f t="shared" si="2"/>
        <v>12.987513284705839</v>
      </c>
      <c r="R44" s="4">
        <f t="shared" si="3"/>
        <v>32.917524067909639</v>
      </c>
      <c r="S44" s="4">
        <f t="shared" si="4"/>
        <v>45.905037352615473</v>
      </c>
      <c r="T44" s="4">
        <f t="shared" si="5"/>
        <v>54.094962647384527</v>
      </c>
      <c r="U44" s="4">
        <f t="shared" si="6"/>
        <v>100</v>
      </c>
      <c r="V44" s="4">
        <f>+((F44/1000)/Cartera!N47)*100</f>
        <v>77.115322203794165</v>
      </c>
    </row>
    <row r="45" spans="1:22" x14ac:dyDescent="0.35">
      <c r="A45" s="57">
        <f>[7]Cartera!A49</f>
        <v>36008</v>
      </c>
      <c r="B45" s="63">
        <v>5397718</v>
      </c>
      <c r="C45" s="63">
        <v>13440099.780000003</v>
      </c>
      <c r="D45" s="63">
        <f t="shared" si="0"/>
        <v>18837817.780000001</v>
      </c>
      <c r="E45" s="63">
        <v>22574064.91</v>
      </c>
      <c r="F45" s="64">
        <f t="shared" si="1"/>
        <v>41411882.689999998</v>
      </c>
      <c r="G45" s="71">
        <f t="shared" si="7"/>
        <v>0.95303956203393625</v>
      </c>
      <c r="H45" s="71">
        <f t="shared" si="8"/>
        <v>5.6720586419717165</v>
      </c>
      <c r="I45" s="71">
        <f t="shared" si="9"/>
        <v>4.2753888133657085</v>
      </c>
      <c r="J45" s="71">
        <f t="shared" si="10"/>
        <v>36.875958520802897</v>
      </c>
      <c r="K45" s="71">
        <f t="shared" si="11"/>
        <v>19.833672237945166</v>
      </c>
      <c r="L45" s="4">
        <f>+(1+G45/100)/(1+Cartera!$B48/100)*100-100</f>
        <v>-15.122717704696527</v>
      </c>
      <c r="M45" s="4">
        <f>+(1+H45/100)/(1+Cartera!$B48/100)*100-100</f>
        <v>-11.155155000864553</v>
      </c>
      <c r="N45" s="4">
        <f>+(1+I45/100)/(1+Cartera!$B48/100)*100-100</f>
        <v>-12.329419191722124</v>
      </c>
      <c r="O45" s="4">
        <f>+(1+J45/100)/(1+Cartera!$B48/100)*100-100</f>
        <v>15.079837330421128</v>
      </c>
      <c r="P45" s="4">
        <f>+(1+K45/100)/(1+Cartera!$B48/100)*100-100</f>
        <v>0.75136391285116133</v>
      </c>
      <c r="Q45" s="4">
        <f t="shared" si="2"/>
        <v>13.034225080772345</v>
      </c>
      <c r="R45" s="4">
        <f t="shared" si="3"/>
        <v>32.454693935577758</v>
      </c>
      <c r="S45" s="4">
        <f t="shared" si="4"/>
        <v>45.488919016350096</v>
      </c>
      <c r="T45" s="4">
        <f t="shared" si="5"/>
        <v>54.511080983649919</v>
      </c>
      <c r="U45" s="4">
        <f t="shared" si="6"/>
        <v>100</v>
      </c>
      <c r="V45" s="4">
        <f>+((F45/1000)/Cartera!N48)*100</f>
        <v>77.369299520000411</v>
      </c>
    </row>
    <row r="46" spans="1:22" x14ac:dyDescent="0.35">
      <c r="A46" s="57">
        <f>[7]Cartera!A50</f>
        <v>36039</v>
      </c>
      <c r="B46" s="63">
        <v>5190773.66</v>
      </c>
      <c r="C46" s="63">
        <v>12903160.680000002</v>
      </c>
      <c r="D46" s="63">
        <f t="shared" si="0"/>
        <v>18093934.340000004</v>
      </c>
      <c r="E46" s="63">
        <v>22638390.350000001</v>
      </c>
      <c r="F46" s="64">
        <f t="shared" si="1"/>
        <v>40732324.690000005</v>
      </c>
      <c r="G46" s="71">
        <f t="shared" si="7"/>
        <v>-6.7289633672353375</v>
      </c>
      <c r="H46" s="71">
        <f t="shared" si="8"/>
        <v>-0.49903158879050125</v>
      </c>
      <c r="I46" s="71">
        <f t="shared" si="9"/>
        <v>-2.3697988182870517</v>
      </c>
      <c r="J46" s="71">
        <f t="shared" si="10"/>
        <v>34.650977491902779</v>
      </c>
      <c r="K46" s="71">
        <f t="shared" si="11"/>
        <v>15.239579457166002</v>
      </c>
      <c r="L46" s="4">
        <f>+(1+G46/100)/(1+Cartera!$B49/100)*100-100</f>
        <v>-20.822549547737978</v>
      </c>
      <c r="M46" s="4">
        <f>+(1+H46/100)/(1+Cartera!$B49/100)*100-100</f>
        <v>-15.533982672997027</v>
      </c>
      <c r="N46" s="4">
        <f>+(1+I46/100)/(1+Cartera!$B49/100)*100-100</f>
        <v>-17.122070304148593</v>
      </c>
      <c r="O46" s="4">
        <f>+(1+J46/100)/(1+Cartera!$B49/100)*100-100</f>
        <v>14.304734712990481</v>
      </c>
      <c r="P46" s="4">
        <f>+(1+K46/100)/(1+Cartera!$B49/100)*100-100</f>
        <v>-2.1735318699779214</v>
      </c>
      <c r="Q46" s="4">
        <f t="shared" si="2"/>
        <v>12.743622416607028</v>
      </c>
      <c r="R46" s="4">
        <f t="shared" si="3"/>
        <v>31.677938291520576</v>
      </c>
      <c r="S46" s="4">
        <f t="shared" si="4"/>
        <v>44.421560708127608</v>
      </c>
      <c r="T46" s="4">
        <f t="shared" si="5"/>
        <v>55.578439291872392</v>
      </c>
      <c r="U46" s="4">
        <f t="shared" si="6"/>
        <v>100</v>
      </c>
      <c r="V46" s="4">
        <f>+((F46/1000)/Cartera!N49)*100</f>
        <v>75.05189961845474</v>
      </c>
    </row>
    <row r="47" spans="1:22" x14ac:dyDescent="0.35">
      <c r="A47" s="57">
        <f>[7]Cartera!A51</f>
        <v>36069</v>
      </c>
      <c r="B47" s="63">
        <v>5018613.03</v>
      </c>
      <c r="C47" s="63">
        <v>12511844.460000001</v>
      </c>
      <c r="D47" s="63">
        <f t="shared" si="0"/>
        <v>17530457.490000002</v>
      </c>
      <c r="E47" s="63">
        <v>23044377.890000001</v>
      </c>
      <c r="F47" s="64">
        <f t="shared" si="1"/>
        <v>40574835.380000003</v>
      </c>
      <c r="G47" s="71">
        <f t="shared" si="7"/>
        <v>-8.6741887754209159</v>
      </c>
      <c r="H47" s="71">
        <f t="shared" si="8"/>
        <v>-6.2766809156646843</v>
      </c>
      <c r="I47" s="71">
        <f t="shared" si="9"/>
        <v>-6.9758027915221419</v>
      </c>
      <c r="J47" s="71">
        <f t="shared" si="10"/>
        <v>35.713568616787001</v>
      </c>
      <c r="K47" s="71">
        <f t="shared" si="11"/>
        <v>13.257778023837915</v>
      </c>
      <c r="L47" s="4">
        <f>+(1+G47/100)/(1+Cartera!$B50/100)*100-100</f>
        <v>-22.0037482068673</v>
      </c>
      <c r="M47" s="4">
        <f>+(1+H47/100)/(1+Cartera!$B50/100)*100-100</f>
        <v>-19.95617124917986</v>
      </c>
      <c r="N47" s="4">
        <f>+(1+I47/100)/(1+Cartera!$B50/100)*100-100</f>
        <v>-20.553252021113792</v>
      </c>
      <c r="O47" s="4">
        <f>+(1+J47/100)/(1+Cartera!$B50/100)*100-100</f>
        <v>15.905345133475961</v>
      </c>
      <c r="P47" s="4">
        <f>+(1+K47/100)/(1+Cartera!$B50/100)*100-100</f>
        <v>-3.272885793972236</v>
      </c>
      <c r="Q47" s="4">
        <f t="shared" si="2"/>
        <v>12.368782234107982</v>
      </c>
      <c r="R47" s="4">
        <f t="shared" si="3"/>
        <v>30.836463889061871</v>
      </c>
      <c r="S47" s="4">
        <f t="shared" si="4"/>
        <v>43.205246123169857</v>
      </c>
      <c r="T47" s="4">
        <f t="shared" si="5"/>
        <v>56.794753876830143</v>
      </c>
      <c r="U47" s="4">
        <f t="shared" si="6"/>
        <v>100</v>
      </c>
      <c r="V47" s="4">
        <f>+((F47/1000)/Cartera!N50)*100</f>
        <v>74.409630109449381</v>
      </c>
    </row>
    <row r="48" spans="1:22" x14ac:dyDescent="0.35">
      <c r="A48" s="57">
        <f>[7]Cartera!A52</f>
        <v>36100</v>
      </c>
      <c r="B48" s="63">
        <v>5481137.21</v>
      </c>
      <c r="C48" s="63">
        <v>12767092.49</v>
      </c>
      <c r="D48" s="63">
        <f t="shared" si="0"/>
        <v>18248229.699999999</v>
      </c>
      <c r="E48" s="63">
        <v>22079619.879999999</v>
      </c>
      <c r="F48" s="64">
        <f t="shared" si="1"/>
        <v>40327849.579999998</v>
      </c>
      <c r="G48" s="71">
        <f t="shared" si="7"/>
        <v>-8.6850272040002778</v>
      </c>
      <c r="H48" s="71">
        <f t="shared" si="8"/>
        <v>-6.1947819229524157</v>
      </c>
      <c r="I48" s="71">
        <f t="shared" si="9"/>
        <v>-6.9569208445432338</v>
      </c>
      <c r="J48" s="71">
        <f t="shared" si="10"/>
        <v>26.436299458508671</v>
      </c>
      <c r="K48" s="71">
        <f t="shared" si="11"/>
        <v>8.7716291595280325</v>
      </c>
      <c r="L48" s="4">
        <f>+(1+G48/100)/(1+Cartera!$B51/100)*100-100</f>
        <v>-21.516998026643989</v>
      </c>
      <c r="M48" s="4">
        <f>+(1+H48/100)/(1+Cartera!$B51/100)*100-100</f>
        <v>-19.376692671209639</v>
      </c>
      <c r="N48" s="4">
        <f>+(1+I48/100)/(1+Cartera!$B51/100)*100-100</f>
        <v>-20.031732569439825</v>
      </c>
      <c r="O48" s="4">
        <f>+(1+J48/100)/(1+Cartera!$B51/100)*100-100</f>
        <v>8.6689294873301748</v>
      </c>
      <c r="P48" s="4">
        <f>+(1+K48/100)/(1+Cartera!$B51/100)*100-100</f>
        <v>-6.5134257331087042</v>
      </c>
      <c r="Q48" s="4">
        <f t="shared" si="2"/>
        <v>13.591444292428351</v>
      </c>
      <c r="R48" s="4">
        <f t="shared" si="3"/>
        <v>31.658252604502007</v>
      </c>
      <c r="S48" s="4">
        <f t="shared" si="4"/>
        <v>45.249696896930352</v>
      </c>
      <c r="T48" s="4">
        <f t="shared" si="5"/>
        <v>54.750303103069655</v>
      </c>
      <c r="U48" s="4">
        <f t="shared" si="6"/>
        <v>100</v>
      </c>
      <c r="V48" s="4">
        <f>+((F48/1000)/Cartera!N51)*100</f>
        <v>73.904301772688825</v>
      </c>
    </row>
    <row r="49" spans="1:22" x14ac:dyDescent="0.35">
      <c r="A49" s="57">
        <f>[7]Cartera!A53</f>
        <v>36130</v>
      </c>
      <c r="B49" s="63">
        <v>6060728.4500000002</v>
      </c>
      <c r="C49" s="63">
        <v>13896326.950000001</v>
      </c>
      <c r="D49" s="63">
        <f t="shared" si="0"/>
        <v>19957055.400000002</v>
      </c>
      <c r="E49" s="63">
        <v>23092300.059999999</v>
      </c>
      <c r="F49" s="64">
        <f t="shared" si="1"/>
        <v>43049355.460000001</v>
      </c>
      <c r="G49" s="71">
        <f t="shared" si="7"/>
        <v>-12.883110613216971</v>
      </c>
      <c r="H49" s="71">
        <f t="shared" si="8"/>
        <v>1.6619816868603579</v>
      </c>
      <c r="I49" s="71">
        <f t="shared" si="9"/>
        <v>-3.243940520603914</v>
      </c>
      <c r="J49" s="71">
        <f t="shared" si="10"/>
        <v>31.040462861314296</v>
      </c>
      <c r="K49" s="71">
        <f t="shared" si="11"/>
        <v>12.551976444284449</v>
      </c>
      <c r="L49" s="4">
        <f>+(1+G49/100)/(1+Cartera!$B52/100)*100-100</f>
        <v>-25.349709180134511</v>
      </c>
      <c r="M49" s="4">
        <f>+(1+H49/100)/(1+Cartera!$B52/100)*100-100</f>
        <v>-12.886048254618373</v>
      </c>
      <c r="N49" s="4">
        <f>+(1+I49/100)/(1+Cartera!$B52/100)*100-100</f>
        <v>-17.089923325281859</v>
      </c>
      <c r="O49" s="4">
        <f>+(1+J49/100)/(1+Cartera!$B52/100)*100-100</f>
        <v>12.288314362737182</v>
      </c>
      <c r="P49" s="4">
        <f>+(1+K49/100)/(1+Cartera!$B52/100)*100-100</f>
        <v>-3.5544332096962705</v>
      </c>
      <c r="Q49" s="4">
        <f t="shared" si="2"/>
        <v>14.078557937136651</v>
      </c>
      <c r="R49" s="4">
        <f t="shared" si="3"/>
        <v>32.27998840287399</v>
      </c>
      <c r="S49" s="4">
        <f t="shared" si="4"/>
        <v>46.358546340010641</v>
      </c>
      <c r="T49" s="4">
        <f t="shared" si="5"/>
        <v>53.641453659989359</v>
      </c>
      <c r="U49" s="4">
        <f t="shared" si="6"/>
        <v>100</v>
      </c>
      <c r="V49" s="4">
        <f>+((F49/1000)/Cartera!N52)*100</f>
        <v>79.578755946594683</v>
      </c>
    </row>
    <row r="50" spans="1:22" x14ac:dyDescent="0.35">
      <c r="A50" s="57">
        <f>[7]Cartera!A54</f>
        <v>36161</v>
      </c>
      <c r="B50" s="63">
        <v>5470194.8600000003</v>
      </c>
      <c r="C50" s="63">
        <v>13879164.020000001</v>
      </c>
      <c r="D50" s="63">
        <f t="shared" si="0"/>
        <v>19349358.880000003</v>
      </c>
      <c r="E50" s="63">
        <v>24253334.329999998</v>
      </c>
      <c r="F50" s="64">
        <f t="shared" si="1"/>
        <v>43602693.210000001</v>
      </c>
      <c r="G50" s="71">
        <f t="shared" si="7"/>
        <v>-8.4899219643236847</v>
      </c>
      <c r="H50" s="71">
        <f t="shared" si="8"/>
        <v>-2.0288925049965769</v>
      </c>
      <c r="I50" s="71">
        <f t="shared" si="9"/>
        <v>-3.9461644802977247</v>
      </c>
      <c r="J50" s="71">
        <f t="shared" si="10"/>
        <v>28.85862309883268</v>
      </c>
      <c r="K50" s="71">
        <f t="shared" si="11"/>
        <v>11.899481805464717</v>
      </c>
      <c r="L50" s="4">
        <f>+(1+G50/100)/(1+Cartera!$B53/100)*100-100</f>
        <v>-21.906402085956373</v>
      </c>
      <c r="M50" s="4">
        <f>+(1+H50/100)/(1+Cartera!$B53/100)*100-100</f>
        <v>-16.392637399723995</v>
      </c>
      <c r="N50" s="4">
        <f>+(1+I50/100)/(1+Cartera!$B53/100)*100-100</f>
        <v>-18.028814200629569</v>
      </c>
      <c r="O50" s="4">
        <f>+(1+J50/100)/(1+Cartera!$B53/100)*100-100</f>
        <v>9.9663962270290796</v>
      </c>
      <c r="P50" s="4">
        <f>+(1+K50/100)/(1+Cartera!$B53/100)*100-100</f>
        <v>-4.5063305978283665</v>
      </c>
      <c r="Q50" s="4">
        <f t="shared" si="2"/>
        <v>12.545543537080059</v>
      </c>
      <c r="R50" s="4">
        <f t="shared" si="3"/>
        <v>31.830978772698614</v>
      </c>
      <c r="S50" s="4">
        <f t="shared" si="4"/>
        <v>44.376522309778679</v>
      </c>
      <c r="T50" s="4">
        <f t="shared" si="5"/>
        <v>55.623477690221321</v>
      </c>
      <c r="U50" s="4">
        <f t="shared" si="6"/>
        <v>100</v>
      </c>
      <c r="V50" s="4">
        <f>+((F50/1000)/Cartera!N53)*100</f>
        <v>80.244535952409151</v>
      </c>
    </row>
    <row r="51" spans="1:22" x14ac:dyDescent="0.35">
      <c r="A51" s="57">
        <f>[7]Cartera!A55</f>
        <v>36192</v>
      </c>
      <c r="B51" s="63">
        <v>5073530.74</v>
      </c>
      <c r="C51" s="63">
        <v>13874813.329999998</v>
      </c>
      <c r="D51" s="63">
        <f t="shared" si="0"/>
        <v>18948344.07</v>
      </c>
      <c r="E51" s="63">
        <v>25119826.959999997</v>
      </c>
      <c r="F51" s="64">
        <f t="shared" si="1"/>
        <v>44068171.030000001</v>
      </c>
      <c r="G51" s="71">
        <f t="shared" si="7"/>
        <v>-9.6015664942455743</v>
      </c>
      <c r="H51" s="71">
        <f t="shared" si="8"/>
        <v>0.64055802555027697</v>
      </c>
      <c r="I51" s="71">
        <f t="shared" si="9"/>
        <v>-2.3226493909493655</v>
      </c>
      <c r="J51" s="71">
        <f t="shared" si="10"/>
        <v>30.572515657782304</v>
      </c>
      <c r="K51" s="71">
        <f t="shared" si="11"/>
        <v>14.056526944911113</v>
      </c>
      <c r="L51" s="4">
        <f>+(1+G51/100)/(1+Cartera!$B54/100)*100-100</f>
        <v>-21.65155702396045</v>
      </c>
      <c r="M51" s="4">
        <f>+(1+H51/100)/(1+Cartera!$B54/100)*100-100</f>
        <v>-12.774694032284387</v>
      </c>
      <c r="N51" s="4">
        <f>+(1+I51/100)/(1+Cartera!$B54/100)*100-100</f>
        <v>-15.342909855216973</v>
      </c>
      <c r="O51" s="4">
        <f>+(1+J51/100)/(1+Cartera!$B54/100)*100-100</f>
        <v>13.167373598355269</v>
      </c>
      <c r="P51" s="4">
        <f>+(1+K51/100)/(1+Cartera!$B54/100)*100-100</f>
        <v>-1.1470558633115644</v>
      </c>
      <c r="Q51" s="4">
        <f t="shared" si="2"/>
        <v>11.512914244945918</v>
      </c>
      <c r="R51" s="4">
        <f t="shared" si="3"/>
        <v>31.484885816011133</v>
      </c>
      <c r="S51" s="4">
        <f t="shared" si="4"/>
        <v>42.997800060957061</v>
      </c>
      <c r="T51" s="4">
        <f t="shared" si="5"/>
        <v>57.002199939042931</v>
      </c>
      <c r="U51" s="4">
        <f t="shared" si="6"/>
        <v>100</v>
      </c>
      <c r="V51" s="4">
        <f>+((F51/1000)/Cartera!N54)*100</f>
        <v>81.570163999591486</v>
      </c>
    </row>
    <row r="52" spans="1:22" x14ac:dyDescent="0.35">
      <c r="A52" s="57">
        <f>[7]Cartera!A56</f>
        <v>36220</v>
      </c>
      <c r="B52" s="63">
        <v>4874160.9800000004</v>
      </c>
      <c r="C52" s="63">
        <v>14252153.27</v>
      </c>
      <c r="D52" s="63">
        <f t="shared" si="0"/>
        <v>19126314.25</v>
      </c>
      <c r="E52" s="63">
        <v>25011227.369999997</v>
      </c>
      <c r="F52" s="64">
        <f t="shared" si="1"/>
        <v>44137541.619999997</v>
      </c>
      <c r="G52" s="71">
        <f t="shared" si="7"/>
        <v>-14.292355592373966</v>
      </c>
      <c r="H52" s="71">
        <f t="shared" si="8"/>
        <v>4.4315974541863739</v>
      </c>
      <c r="I52" s="71">
        <f t="shared" si="9"/>
        <v>-1.0758323518743396</v>
      </c>
      <c r="J52" s="71">
        <f t="shared" si="10"/>
        <v>28.337605644714699</v>
      </c>
      <c r="K52" s="71">
        <f t="shared" si="11"/>
        <v>13.689337899266249</v>
      </c>
      <c r="L52" s="4">
        <f>+(1+G52/100)/(1+Cartera!$B55/100)*100-100</f>
        <v>-24.493309481432433</v>
      </c>
      <c r="M52" s="4">
        <f>+(1+H52/100)/(1+Cartera!$B55/100)*100-100</f>
        <v>-7.9978878916515015</v>
      </c>
      <c r="N52" s="4">
        <f>+(1+I52/100)/(1+Cartera!$B55/100)*100-100</f>
        <v>-12.84982147112531</v>
      </c>
      <c r="O52" s="4">
        <f>+(1+J52/100)/(1+Cartera!$B55/100)*100-100</f>
        <v>13.062818821878878</v>
      </c>
      <c r="P52" s="4">
        <f>+(1+K52/100)/(1+Cartera!$B55/100)*100-100</f>
        <v>0.15799303961433964</v>
      </c>
      <c r="Q52" s="4">
        <f t="shared" si="2"/>
        <v>11.043118400122623</v>
      </c>
      <c r="R52" s="4">
        <f t="shared" si="3"/>
        <v>32.290319639238668</v>
      </c>
      <c r="S52" s="4">
        <f t="shared" si="4"/>
        <v>43.33343803936129</v>
      </c>
      <c r="T52" s="4">
        <f t="shared" si="5"/>
        <v>56.666561960638703</v>
      </c>
      <c r="U52" s="4">
        <f t="shared" si="6"/>
        <v>100</v>
      </c>
      <c r="V52" s="4">
        <f>+((F52/1000)/Cartera!N55)*100</f>
        <v>82.378964456419808</v>
      </c>
    </row>
    <row r="53" spans="1:22" x14ac:dyDescent="0.35">
      <c r="A53" s="57">
        <f>[7]Cartera!A57</f>
        <v>36251</v>
      </c>
      <c r="B53" s="63">
        <v>5081374.7699999996</v>
      </c>
      <c r="C53" s="63">
        <v>14849509.540000001</v>
      </c>
      <c r="D53" s="63">
        <f t="shared" si="0"/>
        <v>19930884.310000002</v>
      </c>
      <c r="E53" s="63">
        <v>24916462.039999999</v>
      </c>
      <c r="F53" s="64">
        <f t="shared" si="1"/>
        <v>44847346.350000001</v>
      </c>
      <c r="G53" s="71">
        <f t="shared" si="7"/>
        <v>-6.5068495986175634</v>
      </c>
      <c r="H53" s="71">
        <f t="shared" si="8"/>
        <v>4.1048084937315537</v>
      </c>
      <c r="I53" s="71">
        <f t="shared" si="9"/>
        <v>1.1770180534204968</v>
      </c>
      <c r="J53" s="71">
        <f t="shared" si="10"/>
        <v>22.091572468402518</v>
      </c>
      <c r="K53" s="71">
        <f t="shared" si="11"/>
        <v>11.819152750097643</v>
      </c>
      <c r="L53" s="4">
        <f>+(1+G53/100)/(1+Cartera!$B56/100)*100-100</f>
        <v>-15.900737248014352</v>
      </c>
      <c r="M53" s="4">
        <f>+(1+H53/100)/(1+Cartera!$B56/100)*100-100</f>
        <v>-6.3553040444979985</v>
      </c>
      <c r="N53" s="4">
        <f>+(1+I53/100)/(1+Cartera!$B56/100)*100-100</f>
        <v>-8.9889196245205483</v>
      </c>
      <c r="O53" s="4">
        <f>+(1+J53/100)/(1+Cartera!$B56/100)*100-100</f>
        <v>9.8242083911149933</v>
      </c>
      <c r="P53" s="4">
        <f>+(1+K53/100)/(1+Cartera!$B56/100)*100-100</f>
        <v>0.58392799325146427</v>
      </c>
      <c r="Q53" s="4">
        <f t="shared" si="2"/>
        <v>11.330380019240534</v>
      </c>
      <c r="R53" s="4">
        <f t="shared" si="3"/>
        <v>33.111233436446128</v>
      </c>
      <c r="S53" s="4">
        <f t="shared" si="4"/>
        <v>44.441613455686664</v>
      </c>
      <c r="T53" s="4">
        <f t="shared" si="5"/>
        <v>55.558386544313329</v>
      </c>
      <c r="U53" s="4">
        <f t="shared" si="6"/>
        <v>100</v>
      </c>
      <c r="V53" s="4">
        <f>+((F53/1000)/Cartera!N56)*100</f>
        <v>83.890646369527744</v>
      </c>
    </row>
    <row r="54" spans="1:22" x14ac:dyDescent="0.35">
      <c r="A54" s="57">
        <f>[7]Cartera!A58</f>
        <v>36281</v>
      </c>
      <c r="B54" s="63">
        <v>5241646.37</v>
      </c>
      <c r="C54" s="63">
        <v>15004495.420000002</v>
      </c>
      <c r="D54" s="63">
        <f t="shared" si="0"/>
        <v>20246141.790000003</v>
      </c>
      <c r="E54" s="63">
        <v>24335452.489999998</v>
      </c>
      <c r="F54" s="64">
        <f t="shared" si="1"/>
        <v>44581594.280000001</v>
      </c>
      <c r="G54" s="71">
        <f t="shared" si="7"/>
        <v>-7.1796142211990173</v>
      </c>
      <c r="H54" s="71">
        <f t="shared" si="8"/>
        <v>5.2699853884696495</v>
      </c>
      <c r="I54" s="71">
        <f t="shared" si="9"/>
        <v>1.7372001231287868</v>
      </c>
      <c r="J54" s="71">
        <f t="shared" si="10"/>
        <v>15.535818857606927</v>
      </c>
      <c r="K54" s="71">
        <f t="shared" si="11"/>
        <v>8.8323365768720379</v>
      </c>
      <c r="L54" s="4">
        <f>+(1+G54/100)/(1+Cartera!$B57/100)*100-100</f>
        <v>-15.602486107655054</v>
      </c>
      <c r="M54" s="4">
        <f>+(1+H54/100)/(1+Cartera!$B57/100)*100-100</f>
        <v>-4.2826101214133132</v>
      </c>
      <c r="N54" s="4">
        <f>+(1+I54/100)/(1+Cartera!$B57/100)*100-100</f>
        <v>-7.4948171275424897</v>
      </c>
      <c r="O54" s="4">
        <f>+(1+J54/100)/(1+Cartera!$B57/100)*100-100</f>
        <v>5.0516629001699584</v>
      </c>
      <c r="P54" s="4">
        <f>+(1+K54/100)/(1+Cartera!$B57/100)*100-100</f>
        <v>-1.0435201155919032</v>
      </c>
      <c r="Q54" s="4">
        <f t="shared" si="2"/>
        <v>11.757422440030334</v>
      </c>
      <c r="R54" s="4">
        <f t="shared" si="3"/>
        <v>33.656255821096224</v>
      </c>
      <c r="S54" s="4">
        <f t="shared" si="4"/>
        <v>45.413678261126563</v>
      </c>
      <c r="T54" s="4">
        <f t="shared" si="5"/>
        <v>54.586321738873444</v>
      </c>
      <c r="U54" s="4">
        <f t="shared" si="6"/>
        <v>100</v>
      </c>
      <c r="V54" s="4">
        <f>+((F54/1000)/Cartera!N57)*100</f>
        <v>83.470734933229267</v>
      </c>
    </row>
    <row r="55" spans="1:22" x14ac:dyDescent="0.35">
      <c r="A55" s="57">
        <f>[7]Cartera!A59</f>
        <v>36312</v>
      </c>
      <c r="B55" s="63">
        <v>5272185.32</v>
      </c>
      <c r="C55" s="63">
        <v>15180823.100000001</v>
      </c>
      <c r="D55" s="63">
        <f t="shared" si="0"/>
        <v>20453008.420000002</v>
      </c>
      <c r="E55" s="63">
        <v>23878177.210000001</v>
      </c>
      <c r="F55" s="64">
        <f t="shared" si="1"/>
        <v>44331185.630000003</v>
      </c>
      <c r="G55" s="71">
        <f t="shared" si="7"/>
        <v>-7.9867573862543679</v>
      </c>
      <c r="H55" s="71">
        <f t="shared" si="8"/>
        <v>10.736840640523255</v>
      </c>
      <c r="I55" s="71">
        <f t="shared" si="9"/>
        <v>5.2178233266706258</v>
      </c>
      <c r="J55" s="71">
        <f t="shared" si="10"/>
        <v>13.022135398439843</v>
      </c>
      <c r="K55" s="71">
        <f t="shared" si="11"/>
        <v>9.28237907114287</v>
      </c>
      <c r="L55" s="4">
        <f>+(1+G55/100)/(1+Cartera!$B58/100)*100-100</f>
        <v>-15.553191433787035</v>
      </c>
      <c r="M55" s="4">
        <f>+(1+H55/100)/(1+Cartera!$B58/100)*100-100</f>
        <v>1.6307274600984414</v>
      </c>
      <c r="N55" s="4">
        <f>+(1+I55/100)/(1+Cartera!$B58/100)*100-100</f>
        <v>-3.4344499571671889</v>
      </c>
      <c r="O55" s="4">
        <f>+(1+J55/100)/(1+Cartera!$B58/100)*100-100</f>
        <v>3.7280978326356831</v>
      </c>
      <c r="P55" s="4">
        <f>+(1+K55/100)/(1+Cartera!$B58/100)*100-100</f>
        <v>0.29586919157753755</v>
      </c>
      <c r="Q55" s="4">
        <f t="shared" si="2"/>
        <v>11.89272347462817</v>
      </c>
      <c r="R55" s="4">
        <f t="shared" si="3"/>
        <v>34.244117057240999</v>
      </c>
      <c r="S55" s="4">
        <f t="shared" si="4"/>
        <v>46.136840531869169</v>
      </c>
      <c r="T55" s="4">
        <f t="shared" si="5"/>
        <v>53.863159468130831</v>
      </c>
      <c r="U55" s="4">
        <f t="shared" si="6"/>
        <v>100</v>
      </c>
      <c r="V55" s="4">
        <f>+((F55/1000)/Cartera!N58)*100</f>
        <v>84.093156531769736</v>
      </c>
    </row>
    <row r="56" spans="1:22" x14ac:dyDescent="0.35">
      <c r="A56" s="57">
        <f>[7]Cartera!A60</f>
        <v>36342</v>
      </c>
      <c r="B56" s="63">
        <v>5274524.8600000003</v>
      </c>
      <c r="C56" s="63">
        <v>15155099.209999999</v>
      </c>
      <c r="D56" s="63">
        <f t="shared" si="0"/>
        <v>20429624.07</v>
      </c>
      <c r="E56" s="63">
        <v>23387536.760000005</v>
      </c>
      <c r="F56" s="64">
        <f t="shared" si="1"/>
        <v>43817160.830000006</v>
      </c>
      <c r="G56" s="71">
        <f t="shared" si="7"/>
        <v>-0.64940718894827398</v>
      </c>
      <c r="H56" s="71">
        <f t="shared" si="8"/>
        <v>12.627578277072033</v>
      </c>
      <c r="I56" s="71">
        <f t="shared" si="9"/>
        <v>8.8712361615817485</v>
      </c>
      <c r="J56" s="71">
        <f t="shared" si="10"/>
        <v>5.7647097509138376</v>
      </c>
      <c r="K56" s="71">
        <f t="shared" si="11"/>
        <v>7.1907618600997978</v>
      </c>
      <c r="L56" s="4">
        <f>+(1+G56/100)/(1+Cartera!$B59/100)*100-100</f>
        <v>-8.6683279913111591</v>
      </c>
      <c r="M56" s="4">
        <f>+(1+H56/100)/(1+Cartera!$B59/100)*100-100</f>
        <v>3.5370272817356323</v>
      </c>
      <c r="N56" s="4">
        <f>+(1+I56/100)/(1+Cartera!$B59/100)*100-100</f>
        <v>8.3872183840540515E-2</v>
      </c>
      <c r="O56" s="4">
        <f>+(1+J56/100)/(1+Cartera!$B59/100)*100-100</f>
        <v>-2.7719160223259536</v>
      </c>
      <c r="P56" s="4">
        <f>+(1+K56/100)/(1+Cartera!$B59/100)*100-100</f>
        <v>-1.4609653795736506</v>
      </c>
      <c r="Q56" s="4">
        <f t="shared" si="2"/>
        <v>12.037577880647909</v>
      </c>
      <c r="R56" s="4">
        <f t="shared" si="3"/>
        <v>34.58713189747305</v>
      </c>
      <c r="S56" s="4">
        <f t="shared" si="4"/>
        <v>46.624709778120959</v>
      </c>
      <c r="T56" s="4">
        <f t="shared" si="5"/>
        <v>53.375290221879034</v>
      </c>
      <c r="U56" s="4">
        <f t="shared" si="6"/>
        <v>100</v>
      </c>
      <c r="V56" s="4">
        <f>+((F56/1000)/Cartera!N59)*100</f>
        <v>84.421186256125736</v>
      </c>
    </row>
    <row r="57" spans="1:22" x14ac:dyDescent="0.35">
      <c r="A57" s="57">
        <f>[7]Cartera!A61</f>
        <v>36373</v>
      </c>
      <c r="B57" s="63">
        <v>4970525.18</v>
      </c>
      <c r="C57" s="63">
        <v>15487757.900000002</v>
      </c>
      <c r="D57" s="63">
        <f t="shared" si="0"/>
        <v>20458283.080000002</v>
      </c>
      <c r="E57" s="63">
        <v>23652853.59</v>
      </c>
      <c r="F57" s="64">
        <f t="shared" si="1"/>
        <v>44111136.670000002</v>
      </c>
      <c r="G57" s="71">
        <f t="shared" si="7"/>
        <v>-7.9143226822890824</v>
      </c>
      <c r="H57" s="71">
        <f t="shared" si="8"/>
        <v>15.235438378568332</v>
      </c>
      <c r="I57" s="71">
        <f t="shared" si="9"/>
        <v>8.6021922439468455</v>
      </c>
      <c r="J57" s="71">
        <f t="shared" si="10"/>
        <v>4.7788853460862981</v>
      </c>
      <c r="K57" s="71">
        <f t="shared" si="11"/>
        <v>6.5180663246006105</v>
      </c>
      <c r="L57" s="4">
        <f>+(1+G57/100)/(1+Cartera!$B60/100)*100-100</f>
        <v>-15.734189863002456</v>
      </c>
      <c r="M57" s="4">
        <f>+(1+H57/100)/(1+Cartera!$B60/100)*100-100</f>
        <v>5.4497056904907879</v>
      </c>
      <c r="N57" s="4">
        <f>+(1+I57/100)/(1+Cartera!$B60/100)*100-100</f>
        <v>-0.620248678672354</v>
      </c>
      <c r="O57" s="4">
        <f>+(1+J57/100)/(1+Cartera!$B60/100)*100-100</f>
        <v>-4.1188823699795876</v>
      </c>
      <c r="P57" s="4">
        <f>+(1+K57/100)/(1+Cartera!$B60/100)*100-100</f>
        <v>-2.5273917234621024</v>
      </c>
      <c r="Q57" s="4">
        <f t="shared" si="2"/>
        <v>11.268186574254512</v>
      </c>
      <c r="R57" s="4">
        <f t="shared" si="3"/>
        <v>35.110765827381705</v>
      </c>
      <c r="S57" s="4">
        <f t="shared" si="4"/>
        <v>46.378952401636219</v>
      </c>
      <c r="T57" s="4">
        <f t="shared" si="5"/>
        <v>53.621047598363781</v>
      </c>
      <c r="U57" s="4">
        <f t="shared" si="6"/>
        <v>100</v>
      </c>
      <c r="V57" s="4">
        <f>+((F57/1000)/Cartera!N60)*100</f>
        <v>85.96379877242012</v>
      </c>
    </row>
    <row r="58" spans="1:22" x14ac:dyDescent="0.35">
      <c r="A58" s="57">
        <f>[7]Cartera!A62</f>
        <v>36404</v>
      </c>
      <c r="B58" s="63">
        <v>5015018.1900000004</v>
      </c>
      <c r="C58" s="63">
        <v>15073054.940000003</v>
      </c>
      <c r="D58" s="63">
        <f t="shared" si="0"/>
        <v>20088073.130000003</v>
      </c>
      <c r="E58" s="63">
        <v>23624994.759999998</v>
      </c>
      <c r="F58" s="64">
        <f t="shared" si="1"/>
        <v>43713067.890000001</v>
      </c>
      <c r="G58" s="71">
        <f t="shared" si="7"/>
        <v>-3.3859205103541399</v>
      </c>
      <c r="H58" s="71">
        <f t="shared" si="8"/>
        <v>16.816765394259974</v>
      </c>
      <c r="I58" s="71">
        <f t="shared" si="9"/>
        <v>11.021034743071795</v>
      </c>
      <c r="J58" s="71">
        <f t="shared" si="10"/>
        <v>4.3581031811300761</v>
      </c>
      <c r="K58" s="71">
        <f t="shared" si="11"/>
        <v>7.3178813698590233</v>
      </c>
      <c r="L58" s="4">
        <f>+(1+G58/100)/(1+Cartera!$B61/100)*100-100</f>
        <v>-11.63076969757077</v>
      </c>
      <c r="M58" s="4">
        <f>+(1+H58/100)/(1+Cartera!$B61/100)*100-100</f>
        <v>6.8478600514588805</v>
      </c>
      <c r="N58" s="4">
        <f>+(1+I58/100)/(1+Cartera!$B61/100)*100-100</f>
        <v>1.5467252749216129</v>
      </c>
      <c r="O58" s="4">
        <f>+(1+J58/100)/(1+Cartera!$B61/100)*100-100</f>
        <v>-4.5476052491264198</v>
      </c>
      <c r="P58" s="4">
        <f>+(1+K58/100)/(1+Cartera!$B61/100)*100-100</f>
        <v>-1.8404085156324612</v>
      </c>
      <c r="Q58" s="4">
        <f t="shared" si="2"/>
        <v>11.472583444886189</v>
      </c>
      <c r="R58" s="4">
        <f t="shared" si="3"/>
        <v>34.481805253133892</v>
      </c>
      <c r="S58" s="4">
        <f t="shared" si="4"/>
        <v>45.954388698020075</v>
      </c>
      <c r="T58" s="4">
        <f t="shared" si="5"/>
        <v>54.045611301979925</v>
      </c>
      <c r="U58" s="4">
        <f t="shared" si="6"/>
        <v>100</v>
      </c>
      <c r="V58" s="4">
        <f>+((F58/1000)/Cartera!N61)*100</f>
        <v>84.228373554380326</v>
      </c>
    </row>
    <row r="59" spans="1:22" x14ac:dyDescent="0.35">
      <c r="A59" s="57">
        <f>[7]Cartera!A63</f>
        <v>36434</v>
      </c>
      <c r="B59" s="63">
        <v>4930647.5599999996</v>
      </c>
      <c r="C59" s="63">
        <v>15464904.449999997</v>
      </c>
      <c r="D59" s="63">
        <f t="shared" si="0"/>
        <v>20395552.009999998</v>
      </c>
      <c r="E59" s="63">
        <v>23956006.109999999</v>
      </c>
      <c r="F59" s="64">
        <f t="shared" si="1"/>
        <v>44351558.119999997</v>
      </c>
      <c r="G59" s="71">
        <f t="shared" si="7"/>
        <v>-1.7527844740003928</v>
      </c>
      <c r="H59" s="71">
        <f t="shared" si="8"/>
        <v>23.602115574892608</v>
      </c>
      <c r="I59" s="71">
        <f t="shared" si="9"/>
        <v>16.343523958997338</v>
      </c>
      <c r="J59" s="71">
        <f t="shared" si="10"/>
        <v>3.9559680211440877</v>
      </c>
      <c r="K59" s="71">
        <f t="shared" si="11"/>
        <v>9.3080420527389407</v>
      </c>
      <c r="L59" s="4">
        <f>+(1+G59/100)/(1+Cartera!$B62/100)*100-100</f>
        <v>-10.12878199231649</v>
      </c>
      <c r="M59" s="4">
        <f>+(1+H59/100)/(1+Cartera!$B62/100)*100-100</f>
        <v>13.064503818965065</v>
      </c>
      <c r="N59" s="4">
        <f>+(1+I59/100)/(1+Cartera!$B62/100)*100-100</f>
        <v>6.4247383452225932</v>
      </c>
      <c r="O59" s="4">
        <f>+(1+J59/100)/(1+Cartera!$B62/100)*100-100</f>
        <v>-4.9067251910500431</v>
      </c>
      <c r="P59" s="4">
        <f>+(1+K59/100)/(1+Cartera!$B62/100)*100-100</f>
        <v>-1.0938480846192533E-2</v>
      </c>
      <c r="Q59" s="4">
        <f t="shared" si="2"/>
        <v>11.117191298351617</v>
      </c>
      <c r="R59" s="4">
        <f t="shared" si="3"/>
        <v>34.868909020416616</v>
      </c>
      <c r="S59" s="4">
        <f t="shared" si="4"/>
        <v>45.986100318768237</v>
      </c>
      <c r="T59" s="4">
        <f t="shared" si="5"/>
        <v>54.01389968123177</v>
      </c>
      <c r="U59" s="4">
        <f t="shared" si="6"/>
        <v>100</v>
      </c>
      <c r="V59" s="4">
        <f>+((F59/1000)/Cartera!N62)*100</f>
        <v>86.728277982545663</v>
      </c>
    </row>
    <row r="60" spans="1:22" x14ac:dyDescent="0.35">
      <c r="A60" s="57">
        <f>[7]Cartera!A64</f>
        <v>36465</v>
      </c>
      <c r="B60" s="63">
        <v>5243467.4000000004</v>
      </c>
      <c r="C60" s="63">
        <v>16197845.909999998</v>
      </c>
      <c r="D60" s="63">
        <f t="shared" si="0"/>
        <v>21441313.309999999</v>
      </c>
      <c r="E60" s="63">
        <v>23640976.719999999</v>
      </c>
      <c r="F60" s="64">
        <f t="shared" si="1"/>
        <v>45082290.030000001</v>
      </c>
      <c r="G60" s="71">
        <f t="shared" si="7"/>
        <v>-4.336140492275689</v>
      </c>
      <c r="H60" s="71">
        <f t="shared" si="8"/>
        <v>26.871845901384233</v>
      </c>
      <c r="I60" s="71">
        <f t="shared" si="9"/>
        <v>17.498045906337964</v>
      </c>
      <c r="J60" s="71">
        <f t="shared" si="10"/>
        <v>7.071484239700581</v>
      </c>
      <c r="K60" s="71">
        <f t="shared" si="11"/>
        <v>11.789471790625555</v>
      </c>
      <c r="L60" s="4">
        <f>+(1+G60/100)/(1+Cartera!$B63/100)*100-100</f>
        <v>-12.755258086890734</v>
      </c>
      <c r="M60" s="4">
        <f>+(1+H60/100)/(1+Cartera!$B63/100)*100-100</f>
        <v>15.7061978124799</v>
      </c>
      <c r="N60" s="4">
        <f>+(1+I60/100)/(1+Cartera!$B63/100)*100-100</f>
        <v>7.1573606076953666</v>
      </c>
      <c r="O60" s="4">
        <f>+(1+J60/100)/(1+Cartera!$B63/100)*100-100</f>
        <v>-2.3515875606925789</v>
      </c>
      <c r="P60" s="4">
        <f>+(1+K60/100)/(1+Cartera!$B63/100)*100-100</f>
        <v>1.9511826635891794</v>
      </c>
      <c r="Q60" s="4">
        <f t="shared" si="2"/>
        <v>11.630880766062985</v>
      </c>
      <c r="R60" s="4">
        <f t="shared" si="3"/>
        <v>35.929510012071582</v>
      </c>
      <c r="S60" s="4">
        <f t="shared" si="4"/>
        <v>47.560390778134561</v>
      </c>
      <c r="T60" s="4">
        <f t="shared" si="5"/>
        <v>52.439609221865425</v>
      </c>
      <c r="U60" s="4">
        <f t="shared" si="6"/>
        <v>100</v>
      </c>
      <c r="V60" s="4">
        <f>+((F60/1000)/Cartera!N63)*100</f>
        <v>87.405474486953423</v>
      </c>
    </row>
    <row r="61" spans="1:22" x14ac:dyDescent="0.35">
      <c r="A61" s="57">
        <f>[7]Cartera!A65</f>
        <v>36495</v>
      </c>
      <c r="B61" s="63">
        <v>6809285.0899999999</v>
      </c>
      <c r="C61" s="63">
        <v>16215682.179999998</v>
      </c>
      <c r="D61" s="63">
        <f t="shared" si="0"/>
        <v>23024967.269999996</v>
      </c>
      <c r="E61" s="63">
        <v>23223055.969999999</v>
      </c>
      <c r="F61" s="64">
        <f t="shared" si="1"/>
        <v>46248023.239999995</v>
      </c>
      <c r="G61" s="71">
        <f t="shared" si="7"/>
        <v>12.350935142127994</v>
      </c>
      <c r="H61" s="71">
        <f t="shared" si="8"/>
        <v>16.690419262192123</v>
      </c>
      <c r="I61" s="71">
        <f t="shared" si="9"/>
        <v>15.372567788732965</v>
      </c>
      <c r="J61" s="71">
        <f t="shared" si="10"/>
        <v>0.5662316428431069</v>
      </c>
      <c r="K61" s="71">
        <f t="shared" si="11"/>
        <v>7.4302338462932056</v>
      </c>
      <c r="L61" s="4">
        <f>+(1+G61/100)/(1+Cartera!$B64/100)*100-100</f>
        <v>2.8572142654289081</v>
      </c>
      <c r="M61" s="4">
        <f>+(1+H61/100)/(1+Cartera!$B64/100)*100-100</f>
        <v>6.8300093950307712</v>
      </c>
      <c r="N61" s="4">
        <f>+(1+I61/100)/(1+Cartera!$B64/100)*100-100</f>
        <v>5.6235171552988703</v>
      </c>
      <c r="O61" s="4">
        <f>+(1+J61/100)/(1+Cartera!$B64/100)*100-100</f>
        <v>-7.9316747753885295</v>
      </c>
      <c r="P61" s="4">
        <f>+(1+K61/100)/(1+Cartera!$B64/100)*100-100</f>
        <v>-1.6476848427234358</v>
      </c>
      <c r="Q61" s="4">
        <f t="shared" si="2"/>
        <v>14.723407862567059</v>
      </c>
      <c r="R61" s="4">
        <f t="shared" si="3"/>
        <v>35.062433038165025</v>
      </c>
      <c r="S61" s="4">
        <f t="shared" si="4"/>
        <v>49.785840900732083</v>
      </c>
      <c r="T61" s="4">
        <f t="shared" si="5"/>
        <v>50.214159099267917</v>
      </c>
      <c r="U61" s="4">
        <f t="shared" si="6"/>
        <v>100</v>
      </c>
      <c r="V61" s="4">
        <f>+((F61/1000)/Cartera!N64)*100</f>
        <v>90.655860997370752</v>
      </c>
    </row>
    <row r="62" spans="1:22" x14ac:dyDescent="0.35">
      <c r="A62" s="57">
        <f>[7]Cartera!A66</f>
        <v>36526</v>
      </c>
      <c r="B62" s="63">
        <v>6664698.3900000006</v>
      </c>
      <c r="C62" s="63">
        <v>15981869.390000001</v>
      </c>
      <c r="D62" s="63">
        <f t="shared" si="0"/>
        <v>22646567.780000001</v>
      </c>
      <c r="E62" s="63">
        <v>23041182.139999997</v>
      </c>
      <c r="F62" s="64">
        <f t="shared" si="1"/>
        <v>45687749.920000002</v>
      </c>
      <c r="G62" s="71">
        <f t="shared" si="7"/>
        <v>21.83658097327816</v>
      </c>
      <c r="H62" s="71">
        <f t="shared" si="8"/>
        <v>15.150086611628637</v>
      </c>
      <c r="I62" s="71">
        <f t="shared" si="9"/>
        <v>17.040403873061024</v>
      </c>
      <c r="J62" s="71">
        <f t="shared" si="10"/>
        <v>-4.9978785329349051</v>
      </c>
      <c r="K62" s="71">
        <f t="shared" si="11"/>
        <v>4.7819447756539262</v>
      </c>
      <c r="L62" s="4">
        <f>+(1+G62/100)/(1+Cartera!$B65/100)*100-100</f>
        <v>12.551114063074522</v>
      </c>
      <c r="M62" s="4">
        <f>+(1+H62/100)/(1+Cartera!$B65/100)*100-100</f>
        <v>6.3742139599340675</v>
      </c>
      <c r="N62" s="4">
        <f>+(1+I62/100)/(1+Cartera!$B65/100)*100-100</f>
        <v>8.1204654716499078</v>
      </c>
      <c r="O62" s="4">
        <f>+(1+J62/100)/(1+Cartera!$B65/100)*100-100</f>
        <v>-12.238224972688144</v>
      </c>
      <c r="P62" s="4">
        <f>+(1+K62/100)/(1+Cartera!$B65/100)*100-100</f>
        <v>-3.2037461656776713</v>
      </c>
      <c r="Q62" s="4">
        <f t="shared" si="2"/>
        <v>14.587495338838083</v>
      </c>
      <c r="R62" s="4">
        <f t="shared" si="3"/>
        <v>34.980644522841494</v>
      </c>
      <c r="S62" s="4">
        <f t="shared" si="4"/>
        <v>49.568139861679576</v>
      </c>
      <c r="T62" s="4">
        <f t="shared" si="5"/>
        <v>50.431860138320417</v>
      </c>
      <c r="U62" s="4">
        <f t="shared" si="6"/>
        <v>100</v>
      </c>
      <c r="V62" s="4">
        <f>+((F62/1000)/Cartera!N65)*100</f>
        <v>95.174326174023989</v>
      </c>
    </row>
    <row r="63" spans="1:22" x14ac:dyDescent="0.35">
      <c r="A63" s="57">
        <f>[7]Cartera!A67</f>
        <v>36557</v>
      </c>
      <c r="B63" s="63">
        <v>7071650.5900000017</v>
      </c>
      <c r="C63" s="63">
        <v>15448671.130000001</v>
      </c>
      <c r="D63" s="63">
        <f t="shared" si="0"/>
        <v>22520321.720000003</v>
      </c>
      <c r="E63" s="63">
        <v>22848119.949999999</v>
      </c>
      <c r="F63" s="64">
        <f t="shared" si="1"/>
        <v>45368441.670000002</v>
      </c>
      <c r="G63" s="71">
        <f t="shared" si="7"/>
        <v>39.383221515673739</v>
      </c>
      <c r="H63" s="71">
        <f t="shared" si="8"/>
        <v>11.343271888184759</v>
      </c>
      <c r="I63" s="71">
        <f t="shared" si="9"/>
        <v>18.851133570322602</v>
      </c>
      <c r="J63" s="71">
        <f t="shared" si="10"/>
        <v>-9.0434819221381986</v>
      </c>
      <c r="K63" s="71">
        <f t="shared" si="11"/>
        <v>2.9505890750828314</v>
      </c>
      <c r="L63" s="4">
        <f>+(1+G63/100)/(1+Cartera!$B66/100)*100-100</f>
        <v>28.003693190994369</v>
      </c>
      <c r="M63" s="4">
        <f>+(1+H63/100)/(1+Cartera!$B66/100)*100-100</f>
        <v>2.2529818056614488</v>
      </c>
      <c r="N63" s="4">
        <f>+(1+I63/100)/(1+Cartera!$B66/100)*100-100</f>
        <v>9.1478864636997059</v>
      </c>
      <c r="O63" s="4">
        <f>+(1+J63/100)/(1+Cartera!$B66/100)*100-100</f>
        <v>-16.469356159553854</v>
      </c>
      <c r="P63" s="4">
        <f>+(1+K63/100)/(1+Cartera!$B66/100)*100-100</f>
        <v>-5.4545053952770388</v>
      </c>
      <c r="Q63" s="4">
        <f t="shared" si="2"/>
        <v>15.587157790072718</v>
      </c>
      <c r="R63" s="4">
        <f t="shared" si="3"/>
        <v>34.051579823636466</v>
      </c>
      <c r="S63" s="4">
        <f t="shared" si="4"/>
        <v>49.638737613709182</v>
      </c>
      <c r="T63" s="4">
        <f t="shared" si="5"/>
        <v>50.361262386290818</v>
      </c>
      <c r="U63" s="4">
        <f t="shared" si="6"/>
        <v>100</v>
      </c>
      <c r="V63" s="4">
        <f>+((F63/1000)/Cartera!N66)*100</f>
        <v>94.144621166896613</v>
      </c>
    </row>
    <row r="64" spans="1:22" x14ac:dyDescent="0.35">
      <c r="A64" s="57">
        <f>[7]Cartera!A68</f>
        <v>36586</v>
      </c>
      <c r="B64" s="63">
        <v>6831204.2299999995</v>
      </c>
      <c r="C64" s="63">
        <v>15080384.470000001</v>
      </c>
      <c r="D64" s="63">
        <f t="shared" si="0"/>
        <v>21911588.699999999</v>
      </c>
      <c r="E64" s="63">
        <v>22917390.760000005</v>
      </c>
      <c r="F64" s="64">
        <f t="shared" si="1"/>
        <v>44828979.460000008</v>
      </c>
      <c r="G64" s="71">
        <f t="shared" si="7"/>
        <v>40.151387244497585</v>
      </c>
      <c r="H64" s="71">
        <f t="shared" si="8"/>
        <v>5.8112706501927818</v>
      </c>
      <c r="I64" s="71">
        <f t="shared" si="9"/>
        <v>14.562525814402534</v>
      </c>
      <c r="J64" s="71">
        <f t="shared" si="10"/>
        <v>-8.3715868038985946</v>
      </c>
      <c r="K64" s="71">
        <f t="shared" si="11"/>
        <v>1.5665526774302663</v>
      </c>
      <c r="L64" s="4">
        <f>+(1+G64/100)/(1+Cartera!$B67/100)*100-100</f>
        <v>27.723856050758755</v>
      </c>
      <c r="M64" s="4">
        <f>+(1+H64/100)/(1+Cartera!$B67/100)*100-100</f>
        <v>-3.5712470152257509</v>
      </c>
      <c r="N64" s="4">
        <f>+(1+I64/100)/(1+Cartera!$B67/100)*100-100</f>
        <v>4.4040151411669939</v>
      </c>
      <c r="O64" s="4">
        <f>+(1+J64/100)/(1+Cartera!$B67/100)*100-100</f>
        <v>-16.496479361978118</v>
      </c>
      <c r="P64" s="4">
        <f>+(1+K64/100)/(1+Cartera!$B67/100)*100-100</f>
        <v>-7.4395765265376212</v>
      </c>
      <c r="Q64" s="4">
        <f t="shared" si="2"/>
        <v>15.238366592965482</v>
      </c>
      <c r="R64" s="4">
        <f t="shared" si="3"/>
        <v>33.639812129687051</v>
      </c>
      <c r="S64" s="4">
        <f t="shared" si="4"/>
        <v>48.878178722652535</v>
      </c>
      <c r="T64" s="4">
        <f t="shared" si="5"/>
        <v>51.121821277347458</v>
      </c>
      <c r="U64" s="4">
        <f t="shared" si="6"/>
        <v>100</v>
      </c>
      <c r="V64" s="4">
        <f>+((F64/1000)/Cartera!N67)*100</f>
        <v>94.095449862726923</v>
      </c>
    </row>
    <row r="65" spans="1:22" x14ac:dyDescent="0.35">
      <c r="A65" s="57">
        <f>[7]Cartera!A69</f>
        <v>36617</v>
      </c>
      <c r="B65" s="63">
        <v>6974323.580000001</v>
      </c>
      <c r="C65" s="63">
        <v>14961455.170000002</v>
      </c>
      <c r="D65" s="63">
        <f t="shared" si="0"/>
        <v>21935778.750000004</v>
      </c>
      <c r="E65" s="63">
        <v>22996175.559999999</v>
      </c>
      <c r="F65" s="64">
        <f t="shared" si="1"/>
        <v>44931954.310000002</v>
      </c>
      <c r="G65" s="71">
        <f t="shared" si="7"/>
        <v>37.252690377726282</v>
      </c>
      <c r="H65" s="71">
        <f t="shared" si="8"/>
        <v>0.75386752470478768</v>
      </c>
      <c r="I65" s="71">
        <f t="shared" si="9"/>
        <v>10.059234747522353</v>
      </c>
      <c r="J65" s="71">
        <f t="shared" si="10"/>
        <v>-7.7068986636916605</v>
      </c>
      <c r="K65" s="71">
        <f t="shared" si="11"/>
        <v>0.18865767294167313</v>
      </c>
      <c r="L65" s="4">
        <f>+(1+G65/100)/(1+Cartera!$B68/100)*100-100</f>
        <v>24.820562366066113</v>
      </c>
      <c r="M65" s="4">
        <f>+(1+H65/100)/(1+Cartera!$B68/100)*100-100</f>
        <v>-8.3722557978312153</v>
      </c>
      <c r="N65" s="4">
        <f>+(1+I65/100)/(1+Cartera!$B68/100)*100-100</f>
        <v>9.0246223647099555E-2</v>
      </c>
      <c r="O65" s="4">
        <f>+(1+J65/100)/(1+Cartera!$B68/100)*100-100</f>
        <v>-16.066659388588263</v>
      </c>
      <c r="P65" s="4">
        <f>+(1+K65/100)/(1+Cartera!$B68/100)*100-100</f>
        <v>-8.8862698499984702</v>
      </c>
      <c r="Q65" s="4">
        <f t="shared" si="2"/>
        <v>15.521968022761484</v>
      </c>
      <c r="R65" s="4">
        <f t="shared" si="3"/>
        <v>33.298028985732763</v>
      </c>
      <c r="S65" s="4">
        <f t="shared" si="4"/>
        <v>48.819997008494248</v>
      </c>
      <c r="T65" s="4">
        <f t="shared" si="5"/>
        <v>51.180002991505745</v>
      </c>
      <c r="U65" s="4">
        <f t="shared" si="6"/>
        <v>100</v>
      </c>
      <c r="V65" s="4">
        <f>+((F65/1000)/Cartera!N68)*100</f>
        <v>94.16986987869879</v>
      </c>
    </row>
    <row r="66" spans="1:22" x14ac:dyDescent="0.35">
      <c r="A66" s="57">
        <f>[7]Cartera!A70</f>
        <v>36647</v>
      </c>
      <c r="B66" s="63">
        <v>7199420.9499999993</v>
      </c>
      <c r="C66" s="63">
        <v>15115142.859999996</v>
      </c>
      <c r="D66" s="63">
        <f t="shared" si="0"/>
        <v>22314563.809999995</v>
      </c>
      <c r="E66" s="63">
        <v>23254403.340000004</v>
      </c>
      <c r="F66" s="64">
        <f t="shared" si="1"/>
        <v>45568967.149999999</v>
      </c>
      <c r="G66" s="71">
        <f t="shared" si="7"/>
        <v>37.350375088352251</v>
      </c>
      <c r="H66" s="71">
        <f t="shared" si="8"/>
        <v>0.73742859658251803</v>
      </c>
      <c r="I66" s="71">
        <f t="shared" si="9"/>
        <v>10.216376243209098</v>
      </c>
      <c r="J66" s="71">
        <f t="shared" si="10"/>
        <v>-4.4422808675705738</v>
      </c>
      <c r="K66" s="71">
        <f t="shared" si="11"/>
        <v>2.2147545101206703</v>
      </c>
      <c r="L66" s="4">
        <f>+(1+G66/100)/(1+Cartera!$B69/100)*100-100</f>
        <v>24.863977353047488</v>
      </c>
      <c r="M66" s="4">
        <f>+(1+H66/100)/(1+Cartera!$B69/100)*100-100</f>
        <v>-8.4205194576522473</v>
      </c>
      <c r="N66" s="4">
        <f>+(1+I66/100)/(1+Cartera!$B69/100)*100-100</f>
        <v>0.1967056756446226</v>
      </c>
      <c r="O66" s="4">
        <f>+(1+J66/100)/(1+Cartera!$B69/100)*100-100</f>
        <v>-13.129346243245976</v>
      </c>
      <c r="P66" s="4">
        <f>+(1+K66/100)/(1+Cartera!$B69/100)*100-100</f>
        <v>-7.0774958998903088</v>
      </c>
      <c r="Q66" s="4">
        <f t="shared" si="2"/>
        <v>15.798955737358641</v>
      </c>
      <c r="R66" s="4">
        <f t="shared" si="3"/>
        <v>33.169816665462861</v>
      </c>
      <c r="S66" s="4">
        <f t="shared" si="4"/>
        <v>48.9687724028215</v>
      </c>
      <c r="T66" s="4">
        <f t="shared" si="5"/>
        <v>51.0312275971785</v>
      </c>
      <c r="U66" s="4">
        <f t="shared" si="6"/>
        <v>100</v>
      </c>
      <c r="V66" s="4">
        <f>+((F66/1000)/Cartera!N69)*100</f>
        <v>94.915385981119826</v>
      </c>
    </row>
    <row r="67" spans="1:22" x14ac:dyDescent="0.35">
      <c r="A67" s="57">
        <f>[7]Cartera!A71</f>
        <v>36678</v>
      </c>
      <c r="B67" s="63">
        <v>7211180.4900000002</v>
      </c>
      <c r="C67" s="63">
        <v>15338880.640000001</v>
      </c>
      <c r="D67" s="63">
        <f t="shared" si="0"/>
        <v>22550061.130000003</v>
      </c>
      <c r="E67" s="63">
        <v>23303644.799999997</v>
      </c>
      <c r="F67" s="64">
        <f t="shared" si="1"/>
        <v>45853705.93</v>
      </c>
      <c r="G67" s="71">
        <f t="shared" si="7"/>
        <v>36.777826504778488</v>
      </c>
      <c r="H67" s="71">
        <f t="shared" si="8"/>
        <v>1.0411658113583968</v>
      </c>
      <c r="I67" s="71">
        <f t="shared" si="9"/>
        <v>10.253028145968955</v>
      </c>
      <c r="J67" s="71">
        <f t="shared" si="10"/>
        <v>-2.4060982752041582</v>
      </c>
      <c r="K67" s="71">
        <f t="shared" si="11"/>
        <v>3.4344226944601957</v>
      </c>
      <c r="L67" s="4">
        <f>+(1+G67/100)/(1+Cartera!$B70/100)*100-100</f>
        <v>24.706260489404187</v>
      </c>
      <c r="M67" s="4">
        <f>+(1+H67/100)/(1+Cartera!$B70/100)*100-100</f>
        <v>-7.876398786142957</v>
      </c>
      <c r="N67" s="4">
        <f>+(1+I67/100)/(1+Cartera!$B70/100)*100-100</f>
        <v>0.52245454592356566</v>
      </c>
      <c r="O67" s="4">
        <f>+(1+J67/100)/(1+Cartera!$B70/100)*100-100</f>
        <v>-11.019418558720062</v>
      </c>
      <c r="P67" s="4">
        <f>+(1+K67/100)/(1+Cartera!$B70/100)*100-100</f>
        <v>-5.694362970039947</v>
      </c>
      <c r="Q67" s="4">
        <f t="shared" si="2"/>
        <v>15.726494388498383</v>
      </c>
      <c r="R67" s="4">
        <f t="shared" si="3"/>
        <v>33.451779586618905</v>
      </c>
      <c r="S67" s="4">
        <f t="shared" si="4"/>
        <v>49.178273975117285</v>
      </c>
      <c r="T67" s="4">
        <f t="shared" si="5"/>
        <v>50.821726024882707</v>
      </c>
      <c r="U67" s="4">
        <f t="shared" si="6"/>
        <v>100</v>
      </c>
      <c r="V67" s="4">
        <f>+((F67/1000)/Cartera!N70)*100</f>
        <v>95.408644555616632</v>
      </c>
    </row>
    <row r="68" spans="1:22" x14ac:dyDescent="0.35">
      <c r="A68" s="57">
        <f>[7]Cartera!A72</f>
        <v>36708</v>
      </c>
      <c r="B68" s="63">
        <v>7459002.3800000018</v>
      </c>
      <c r="C68" s="63">
        <v>15362355.950000005</v>
      </c>
      <c r="D68" s="63">
        <f t="shared" si="0"/>
        <v>22821358.330000006</v>
      </c>
      <c r="E68" s="63">
        <v>23086290.82</v>
      </c>
      <c r="F68" s="64">
        <f t="shared" si="1"/>
        <v>45907649.150000006</v>
      </c>
      <c r="G68" s="71">
        <f t="shared" si="7"/>
        <v>41.41562658214491</v>
      </c>
      <c r="H68" s="71">
        <f t="shared" si="8"/>
        <v>1.3675709880094331</v>
      </c>
      <c r="I68" s="71">
        <f t="shared" si="9"/>
        <v>11.70718683713892</v>
      </c>
      <c r="J68" s="71">
        <f t="shared" si="10"/>
        <v>-1.2880618557283441</v>
      </c>
      <c r="K68" s="71">
        <f t="shared" si="11"/>
        <v>4.7709351322660751</v>
      </c>
      <c r="L68" s="4">
        <f>+(1+G68/100)/(1+Cartera!$B71/100)*100-100</f>
        <v>29.394845440703534</v>
      </c>
      <c r="M68" s="4">
        <f>+(1+H68/100)/(1+Cartera!$B71/100)*100-100</f>
        <v>-7.2489971744812465</v>
      </c>
      <c r="N68" s="4">
        <f>+(1+I68/100)/(1+Cartera!$B71/100)*100-100</f>
        <v>2.2117182149683572</v>
      </c>
      <c r="O68" s="4">
        <f>+(1+J68/100)/(1+Cartera!$B71/100)*100-100</f>
        <v>-9.6788927218669016</v>
      </c>
      <c r="P68" s="4">
        <f>+(1+K68/100)/(1+Cartera!$B71/100)*100-100</f>
        <v>-4.1349298817219449</v>
      </c>
      <c r="Q68" s="4">
        <f t="shared" si="2"/>
        <v>16.247842174684742</v>
      </c>
      <c r="R68" s="4">
        <f t="shared" si="3"/>
        <v>33.463608427877865</v>
      </c>
      <c r="S68" s="4">
        <f t="shared" si="4"/>
        <v>49.711450602562607</v>
      </c>
      <c r="T68" s="4">
        <f t="shared" si="5"/>
        <v>50.288549397437386</v>
      </c>
      <c r="U68" s="4">
        <f t="shared" si="6"/>
        <v>100</v>
      </c>
      <c r="V68" s="4">
        <f>+((F68/1000)/Cartera!N71)*100</f>
        <v>95.500190969805544</v>
      </c>
    </row>
    <row r="69" spans="1:22" x14ac:dyDescent="0.35">
      <c r="A69" s="57">
        <f>[7]Cartera!A73</f>
        <v>36739</v>
      </c>
      <c r="B69" s="63">
        <v>7226158.7999999989</v>
      </c>
      <c r="C69" s="63">
        <v>15090437.119999999</v>
      </c>
      <c r="D69" s="63">
        <f t="shared" si="0"/>
        <v>22316595.919999998</v>
      </c>
      <c r="E69" s="63">
        <v>23006073.73</v>
      </c>
      <c r="F69" s="64">
        <f t="shared" si="1"/>
        <v>45322669.649999999</v>
      </c>
      <c r="G69" s="71">
        <f t="shared" si="7"/>
        <v>45.380186968492495</v>
      </c>
      <c r="H69" s="71">
        <f t="shared" si="8"/>
        <v>-2.5653860459686229</v>
      </c>
      <c r="I69" s="71">
        <f t="shared" si="9"/>
        <v>9.083425196206619</v>
      </c>
      <c r="J69" s="71">
        <f t="shared" si="10"/>
        <v>-2.7344686235805682</v>
      </c>
      <c r="K69" s="71">
        <f t="shared" si="11"/>
        <v>2.7465467259744543</v>
      </c>
      <c r="L69" s="4">
        <f>+(1+G69/100)/(1+Cartera!$B72/100)*100-100</f>
        <v>33.254066882211276</v>
      </c>
      <c r="M69" s="4">
        <f>+(1+H69/100)/(1+Cartera!$B72/100)*100-100</f>
        <v>-10.692379510512026</v>
      </c>
      <c r="N69" s="4">
        <f>+(1+I69/100)/(1+Cartera!$B72/100)*100-100</f>
        <v>-1.5192304118585298E-2</v>
      </c>
      <c r="O69" s="4">
        <f>+(1+J69/100)/(1+Cartera!$B72/100)*100-100</f>
        <v>-10.847358958368986</v>
      </c>
      <c r="P69" s="4">
        <f>+(1+K69/100)/(1+Cartera!$B72/100)*100-100</f>
        <v>-5.8235135417282748</v>
      </c>
      <c r="Q69" s="4">
        <f t="shared" si="2"/>
        <v>15.943806611135933</v>
      </c>
      <c r="R69" s="4">
        <f t="shared" si="3"/>
        <v>33.295560999681754</v>
      </c>
      <c r="S69" s="4">
        <f t="shared" si="4"/>
        <v>49.239367610817695</v>
      </c>
      <c r="T69" s="4">
        <f t="shared" si="5"/>
        <v>50.760632389182312</v>
      </c>
      <c r="U69" s="4">
        <f t="shared" si="6"/>
        <v>100</v>
      </c>
      <c r="V69" s="4">
        <f>+((F69/1000)/Cartera!N72)*100</f>
        <v>95.563703266448741</v>
      </c>
    </row>
    <row r="70" spans="1:22" x14ac:dyDescent="0.35">
      <c r="A70" s="57">
        <f>[7]Cartera!A74</f>
        <v>36770</v>
      </c>
      <c r="B70" s="63">
        <v>7138853.0299999993</v>
      </c>
      <c r="C70" s="63">
        <v>14716000.890000001</v>
      </c>
      <c r="D70" s="63">
        <f t="shared" ref="D70:D133" si="12">+SUM(B70:C70)</f>
        <v>21854853.920000002</v>
      </c>
      <c r="E70" s="63">
        <v>22882182.52</v>
      </c>
      <c r="F70" s="64">
        <f t="shared" ref="F70:F133" si="13">+SUM(D70:E70)</f>
        <v>44737036.439999998</v>
      </c>
      <c r="G70" s="71">
        <f t="shared" si="7"/>
        <v>42.349494249790524</v>
      </c>
      <c r="H70" s="71">
        <f t="shared" si="8"/>
        <v>-2.368823383324056</v>
      </c>
      <c r="I70" s="71">
        <f t="shared" si="9"/>
        <v>8.7951730291216705</v>
      </c>
      <c r="J70" s="71">
        <f t="shared" si="10"/>
        <v>-3.1441794910264633</v>
      </c>
      <c r="K70" s="71">
        <f t="shared" si="11"/>
        <v>2.3424769741092462</v>
      </c>
      <c r="L70" s="4">
        <f>+(1+G70/100)/(1+Cartera!$B73/100)*100-100</f>
        <v>30.356679715925395</v>
      </c>
      <c r="M70" s="4">
        <f>+(1+H70/100)/(1+Cartera!$B73/100)*100-100</f>
        <v>-10.594160607439619</v>
      </c>
      <c r="N70" s="4">
        <f>+(1+I70/100)/(1+Cartera!$B73/100)*100-100</f>
        <v>-0.37072066930250003</v>
      </c>
      <c r="O70" s="4">
        <f>+(1+J70/100)/(1+Cartera!$B73/100)*100-100</f>
        <v>-11.304193673101167</v>
      </c>
      <c r="P70" s="4">
        <f>+(1+K70/100)/(1+Cartera!$B73/100)*100-100</f>
        <v>-6.2797829907424472</v>
      </c>
      <c r="Q70" s="4">
        <f t="shared" ref="Q70:Q133" si="14">+(B70/$F70)*100</f>
        <v>15.957366866655148</v>
      </c>
      <c r="R70" s="4">
        <f t="shared" ref="R70:R133" si="15">+(C70/$F70)*100</f>
        <v>32.894447332774646</v>
      </c>
      <c r="S70" s="4">
        <f t="shared" ref="S70:S133" si="16">+(D70/$F70)*100</f>
        <v>48.851814199429796</v>
      </c>
      <c r="T70" s="4">
        <f t="shared" ref="T70:T133" si="17">+(E70/$F70)*100</f>
        <v>51.148185800570211</v>
      </c>
      <c r="U70" s="4">
        <f t="shared" ref="U70:U133" si="18">+(F70/$F70)*100</f>
        <v>100</v>
      </c>
      <c r="V70" s="4">
        <f>+((F70/1000)/Cartera!N73)*100</f>
        <v>93.652238719931034</v>
      </c>
    </row>
    <row r="71" spans="1:22" x14ac:dyDescent="0.35">
      <c r="A71" s="57">
        <f>[7]Cartera!A75</f>
        <v>36800</v>
      </c>
      <c r="B71" s="63">
        <v>7164731.3600000003</v>
      </c>
      <c r="C71" s="63">
        <v>14674971.98</v>
      </c>
      <c r="D71" s="63">
        <f t="shared" si="12"/>
        <v>21839703.34</v>
      </c>
      <c r="E71" s="63">
        <v>23116145.810000002</v>
      </c>
      <c r="F71" s="64">
        <f t="shared" si="13"/>
        <v>44955849.150000006</v>
      </c>
      <c r="G71" s="71">
        <f t="shared" si="7"/>
        <v>45.31014989033207</v>
      </c>
      <c r="H71" s="71">
        <f t="shared" si="8"/>
        <v>-5.1079039806159159</v>
      </c>
      <c r="I71" s="71">
        <f t="shared" si="9"/>
        <v>7.0807170567971411</v>
      </c>
      <c r="J71" s="71">
        <f t="shared" si="10"/>
        <v>-3.5058444055472648</v>
      </c>
      <c r="K71" s="71">
        <f t="shared" si="11"/>
        <v>1.3625023688345124</v>
      </c>
      <c r="L71" s="4">
        <f>+(1+G71/100)/(1+Cartera!$B74/100)*100-100</f>
        <v>33.32429570633272</v>
      </c>
      <c r="M71" s="4">
        <f>+(1+H71/100)/(1+Cartera!$B74/100)*100-100</f>
        <v>-12.9350435641948</v>
      </c>
      <c r="N71" s="4">
        <f>+(1+I71/100)/(1+Cartera!$B74/100)*100-100</f>
        <v>-1.7517964429790567</v>
      </c>
      <c r="O71" s="4">
        <f>+(1+J71/100)/(1+Cartera!$B74/100)*100-100</f>
        <v>-11.465129283005112</v>
      </c>
      <c r="P71" s="4">
        <f>+(1+K71/100)/(1+Cartera!$B74/100)*100-100</f>
        <v>-6.9983462988948588</v>
      </c>
      <c r="Q71" s="4">
        <f t="shared" si="14"/>
        <v>15.937261770084927</v>
      </c>
      <c r="R71" s="4">
        <f t="shared" si="15"/>
        <v>32.643075945546897</v>
      </c>
      <c r="S71" s="4">
        <f t="shared" si="16"/>
        <v>48.580337715631821</v>
      </c>
      <c r="T71" s="4">
        <f t="shared" si="17"/>
        <v>51.419662284368172</v>
      </c>
      <c r="U71" s="4">
        <f t="shared" si="18"/>
        <v>100</v>
      </c>
      <c r="V71" s="4">
        <f>+((F71/1000)/Cartera!N74)*100</f>
        <v>95.979991594019552</v>
      </c>
    </row>
    <row r="72" spans="1:22" x14ac:dyDescent="0.35">
      <c r="A72" s="57">
        <f>[7]Cartera!A76</f>
        <v>36831</v>
      </c>
      <c r="B72" s="63">
        <v>7774260.5600000005</v>
      </c>
      <c r="C72" s="63">
        <v>14976922.680000003</v>
      </c>
      <c r="D72" s="63">
        <f t="shared" si="12"/>
        <v>22751183.240000002</v>
      </c>
      <c r="E72" s="63">
        <v>23115638.470000003</v>
      </c>
      <c r="F72" s="64">
        <f t="shared" si="13"/>
        <v>45866821.710000008</v>
      </c>
      <c r="G72" s="71">
        <f t="shared" si="7"/>
        <v>48.265641167140643</v>
      </c>
      <c r="H72" s="71">
        <f t="shared" si="8"/>
        <v>-7.5375654070535205</v>
      </c>
      <c r="I72" s="71">
        <f t="shared" si="9"/>
        <v>6.1090937437544568</v>
      </c>
      <c r="J72" s="71">
        <f t="shared" si="10"/>
        <v>-2.2221512089877677</v>
      </c>
      <c r="K72" s="71">
        <f t="shared" si="11"/>
        <v>1.7402214472200512</v>
      </c>
      <c r="L72" s="4">
        <f>+(1+G72/100)/(1+Cartera!$B75/100)*100-100</f>
        <v>36.248521565098912</v>
      </c>
      <c r="M72" s="4">
        <f>+(1+H72/100)/(1+Cartera!$B75/100)*100-100</f>
        <v>-15.031763836660105</v>
      </c>
      <c r="N72" s="4">
        <f>+(1+I72/100)/(1+Cartera!$B75/100)*100-100</f>
        <v>-2.4911838414313081</v>
      </c>
      <c r="O72" s="4">
        <f>+(1+J72/100)/(1+Cartera!$B75/100)*100-100</f>
        <v>-10.14717074893197</v>
      </c>
      <c r="P72" s="4">
        <f>+(1+K72/100)/(1+Cartera!$B75/100)*100-100</f>
        <v>-6.505953457801823</v>
      </c>
      <c r="Q72" s="4">
        <f t="shared" si="14"/>
        <v>16.949638693419725</v>
      </c>
      <c r="R72" s="4">
        <f t="shared" si="15"/>
        <v>32.653064070351085</v>
      </c>
      <c r="S72" s="4">
        <f t="shared" si="16"/>
        <v>49.602702763770807</v>
      </c>
      <c r="T72" s="4">
        <f t="shared" si="17"/>
        <v>50.397297236229186</v>
      </c>
      <c r="U72" s="4">
        <f t="shared" si="18"/>
        <v>100</v>
      </c>
      <c r="V72" s="4">
        <f>+((F72/1000)/Cartera!N75)*100</f>
        <v>97.828188664003633</v>
      </c>
    </row>
    <row r="73" spans="1:22" x14ac:dyDescent="0.35">
      <c r="A73" s="57">
        <f>[7]Cartera!A77</f>
        <v>36861</v>
      </c>
      <c r="B73" s="63">
        <v>9463574.629999999</v>
      </c>
      <c r="C73" s="63">
        <v>15087422.07</v>
      </c>
      <c r="D73" s="63">
        <f t="shared" si="12"/>
        <v>24550996.699999999</v>
      </c>
      <c r="E73" s="63">
        <v>22660993.699999999</v>
      </c>
      <c r="F73" s="64">
        <f t="shared" si="13"/>
        <v>47211990.399999999</v>
      </c>
      <c r="G73" s="71">
        <f t="shared" si="7"/>
        <v>38.980443687077269</v>
      </c>
      <c r="H73" s="71">
        <f t="shared" si="8"/>
        <v>-6.9578331486513889</v>
      </c>
      <c r="I73" s="71">
        <f t="shared" si="9"/>
        <v>6.6277159576609677</v>
      </c>
      <c r="J73" s="71">
        <f t="shared" si="10"/>
        <v>-2.4202769468672898</v>
      </c>
      <c r="K73" s="71">
        <f t="shared" si="11"/>
        <v>2.0843424052906698</v>
      </c>
      <c r="L73" s="4">
        <f>+(1+G73/100)/(1+Cartera!$B76/100)*100-100</f>
        <v>27.798109137542326</v>
      </c>
      <c r="M73" s="4">
        <f>+(1+H73/100)/(1+Cartera!$B76/100)*100-100</f>
        <v>-14.443984504507029</v>
      </c>
      <c r="N73" s="4">
        <f>+(1+I73/100)/(1+Cartera!$B76/100)*100-100</f>
        <v>-1.9515255561738201</v>
      </c>
      <c r="O73" s="4">
        <f>+(1+J73/100)/(1+Cartera!$B76/100)*100-100</f>
        <v>-10.271519031602111</v>
      </c>
      <c r="P73" s="4">
        <f>+(1+K73/100)/(1+Cartera!$B76/100)*100-100</f>
        <v>-6.1293403169740799</v>
      </c>
      <c r="Q73" s="4">
        <f t="shared" si="14"/>
        <v>20.044854177552317</v>
      </c>
      <c r="R73" s="4">
        <f t="shared" si="15"/>
        <v>31.956759166840804</v>
      </c>
      <c r="S73" s="4">
        <f t="shared" si="16"/>
        <v>52.001613344393128</v>
      </c>
      <c r="T73" s="4">
        <f t="shared" si="17"/>
        <v>47.998386655606879</v>
      </c>
      <c r="U73" s="4">
        <f t="shared" si="18"/>
        <v>100</v>
      </c>
      <c r="V73" s="4">
        <f>+((F73/1000)/Cartera!N76)*100</f>
        <v>99.915564347111172</v>
      </c>
    </row>
    <row r="74" spans="1:22" x14ac:dyDescent="0.35">
      <c r="A74" s="57">
        <f>[7]Cartera!A78</f>
        <v>36892</v>
      </c>
      <c r="B74" s="63">
        <v>7841462.7600000016</v>
      </c>
      <c r="C74" s="63">
        <v>16403304.609999999</v>
      </c>
      <c r="D74" s="63">
        <f t="shared" si="12"/>
        <v>24244767.370000001</v>
      </c>
      <c r="E74" s="63">
        <v>23976312.699999999</v>
      </c>
      <c r="F74" s="64">
        <f t="shared" si="13"/>
        <v>48221080.07</v>
      </c>
      <c r="G74" s="71">
        <f t="shared" si="7"/>
        <v>17.656678534255477</v>
      </c>
      <c r="H74" s="71">
        <f t="shared" si="8"/>
        <v>2.636958228827055</v>
      </c>
      <c r="I74" s="71">
        <f t="shared" si="9"/>
        <v>7.0571382185843987</v>
      </c>
      <c r="J74" s="71">
        <f t="shared" si="10"/>
        <v>4.0585181537912405</v>
      </c>
      <c r="K74" s="71">
        <f t="shared" si="11"/>
        <v>5.5448783414283014</v>
      </c>
      <c r="L74" s="4">
        <f>+(1+G74/100)/(1+Cartera!$B77/100)*100-100</f>
        <v>8.4493303846027175</v>
      </c>
      <c r="M74" s="4">
        <f>+(1+H74/100)/(1+Cartera!$B77/100)*100-100</f>
        <v>-5.3950057804156586</v>
      </c>
      <c r="N74" s="4">
        <f>+(1+I74/100)/(1+Cartera!$B77/100)*100-100</f>
        <v>-1.3207316632091448</v>
      </c>
      <c r="O74" s="4">
        <f>+(1+J74/100)/(1+Cartera!$B77/100)*100-100</f>
        <v>-4.0846915348960948</v>
      </c>
      <c r="P74" s="4">
        <f>+(1+K74/100)/(1+Cartera!$B77/100)*100-100</f>
        <v>-2.7146480399776038</v>
      </c>
      <c r="Q74" s="4">
        <f t="shared" si="14"/>
        <v>16.26148304562437</v>
      </c>
      <c r="R74" s="4">
        <f t="shared" si="15"/>
        <v>34.016875163700576</v>
      </c>
      <c r="S74" s="4">
        <f t="shared" si="16"/>
        <v>50.278358209324949</v>
      </c>
      <c r="T74" s="4">
        <f t="shared" si="17"/>
        <v>49.721641790675051</v>
      </c>
      <c r="U74" s="4">
        <f t="shared" si="18"/>
        <v>100</v>
      </c>
      <c r="V74" s="4">
        <f>+((F74/1000)/Cartera!N77)*100</f>
        <v>102.89597021194669</v>
      </c>
    </row>
    <row r="75" spans="1:22" x14ac:dyDescent="0.35">
      <c r="A75" s="57">
        <f>[7]Cartera!A79</f>
        <v>36923</v>
      </c>
      <c r="B75" s="63">
        <v>7502257.3700000001</v>
      </c>
      <c r="C75" s="63">
        <v>15795520.689999996</v>
      </c>
      <c r="D75" s="63">
        <f t="shared" si="12"/>
        <v>23297778.059999995</v>
      </c>
      <c r="E75" s="63">
        <v>24556186.300000004</v>
      </c>
      <c r="F75" s="64">
        <f t="shared" si="13"/>
        <v>47853964.359999999</v>
      </c>
      <c r="G75" s="71">
        <f t="shared" si="7"/>
        <v>6.0891976281876481</v>
      </c>
      <c r="H75" s="71">
        <f t="shared" si="8"/>
        <v>2.2451740805488498</v>
      </c>
      <c r="I75" s="71">
        <f t="shared" si="9"/>
        <v>3.4522434877541883</v>
      </c>
      <c r="J75" s="71">
        <f t="shared" si="10"/>
        <v>7.4757413464997313</v>
      </c>
      <c r="K75" s="71">
        <f t="shared" si="11"/>
        <v>5.4785278015038159</v>
      </c>
      <c r="L75" s="4">
        <f>+(1+G75/100)/(1+Cartera!$B78/100)*100-100</f>
        <v>-1.8238037866114638</v>
      </c>
      <c r="M75" s="4">
        <f>+(1+H75/100)/(1+Cartera!$B78/100)*100-100</f>
        <v>-5.3811085688054305</v>
      </c>
      <c r="N75" s="4">
        <f>+(1+I75/100)/(1+Cartera!$B78/100)*100-100</f>
        <v>-4.2640722859946294</v>
      </c>
      <c r="O75" s="4">
        <f>+(1+J75/100)/(1+Cartera!$B78/100)*100-100</f>
        <v>-0.54067985702413068</v>
      </c>
      <c r="P75" s="4">
        <f>+(1+K75/100)/(1+Cartera!$B78/100)*100-100</f>
        <v>-2.3889248551695204</v>
      </c>
      <c r="Q75" s="4">
        <f t="shared" si="14"/>
        <v>15.677399919390922</v>
      </c>
      <c r="R75" s="4">
        <f t="shared" si="15"/>
        <v>33.007757875966277</v>
      </c>
      <c r="S75" s="4">
        <f t="shared" si="16"/>
        <v>48.685157795357199</v>
      </c>
      <c r="T75" s="4">
        <f t="shared" si="17"/>
        <v>51.314842204642794</v>
      </c>
      <c r="U75" s="4">
        <f t="shared" si="18"/>
        <v>100</v>
      </c>
      <c r="V75" s="4">
        <f>+((F75/1000)/Cartera!N78)*100</f>
        <v>101.94520570338872</v>
      </c>
    </row>
    <row r="76" spans="1:22" x14ac:dyDescent="0.35">
      <c r="A76" s="57">
        <f>[7]Cartera!A80</f>
        <v>36951</v>
      </c>
      <c r="B76" s="63">
        <v>7602929.7800000021</v>
      </c>
      <c r="C76" s="63">
        <v>15684403.440000001</v>
      </c>
      <c r="D76" s="63">
        <f t="shared" si="12"/>
        <v>23287333.220000003</v>
      </c>
      <c r="E76" s="63">
        <v>24691951.219999999</v>
      </c>
      <c r="F76" s="64">
        <f t="shared" si="13"/>
        <v>47979284.439999998</v>
      </c>
      <c r="G76" s="71">
        <f t="shared" si="7"/>
        <v>11.297064529426365</v>
      </c>
      <c r="H76" s="71">
        <f t="shared" si="8"/>
        <v>4.0053287182538355</v>
      </c>
      <c r="I76" s="71">
        <f t="shared" si="9"/>
        <v>6.2786160275087894</v>
      </c>
      <c r="J76" s="71">
        <f t="shared" si="10"/>
        <v>7.7432918894820659</v>
      </c>
      <c r="K76" s="71">
        <f t="shared" si="11"/>
        <v>7.0273850039592105</v>
      </c>
      <c r="L76" s="4">
        <f>+(1+G76/100)/(1+Cartera!$B79/100)*100-100</f>
        <v>3.2344536957855041</v>
      </c>
      <c r="M76" s="4">
        <f>+(1+H76/100)/(1+Cartera!$B79/100)*100-100</f>
        <v>-3.5290522973250802</v>
      </c>
      <c r="N76" s="4">
        <f>+(1+I76/100)/(1+Cartera!$B79/100)*100-100</f>
        <v>-1.4204470573149166</v>
      </c>
      <c r="O76" s="4">
        <f>+(1+J76/100)/(1+Cartera!$B79/100)*100-100</f>
        <v>-6.1875624263009854E-2</v>
      </c>
      <c r="P76" s="4">
        <f>+(1+K76/100)/(1+Cartera!$B79/100)*100-100</f>
        <v>-0.72592059738502712</v>
      </c>
      <c r="Q76" s="4">
        <f t="shared" si="14"/>
        <v>15.846275884976501</v>
      </c>
      <c r="R76" s="4">
        <f t="shared" si="15"/>
        <v>32.689948637341544</v>
      </c>
      <c r="S76" s="4">
        <f t="shared" si="16"/>
        <v>48.536224522318037</v>
      </c>
      <c r="T76" s="4">
        <f t="shared" si="17"/>
        <v>51.46377547768197</v>
      </c>
      <c r="U76" s="4">
        <f t="shared" si="18"/>
        <v>100</v>
      </c>
      <c r="V76" s="4">
        <f>+((F76/1000)/Cartera!N79)*100</f>
        <v>101.80663555518126</v>
      </c>
    </row>
    <row r="77" spans="1:22" x14ac:dyDescent="0.35">
      <c r="A77" s="57">
        <f>[7]Cartera!A81</f>
        <v>36982</v>
      </c>
      <c r="B77" s="63">
        <v>7506724.4000000004</v>
      </c>
      <c r="C77" s="63">
        <v>16000428.670000004</v>
      </c>
      <c r="D77" s="63">
        <f t="shared" si="12"/>
        <v>23507153.070000004</v>
      </c>
      <c r="E77" s="63">
        <v>24630647.469999995</v>
      </c>
      <c r="F77" s="64">
        <f t="shared" si="13"/>
        <v>48137800.539999999</v>
      </c>
      <c r="G77" s="71">
        <f t="shared" si="7"/>
        <v>7.6337269685442237</v>
      </c>
      <c r="H77" s="71">
        <f t="shared" si="8"/>
        <v>6.9443345463033666</v>
      </c>
      <c r="I77" s="71">
        <f t="shared" si="9"/>
        <v>7.1635219241988466</v>
      </c>
      <c r="J77" s="71">
        <f t="shared" si="10"/>
        <v>7.1075814573403591</v>
      </c>
      <c r="K77" s="71">
        <f t="shared" si="11"/>
        <v>7.1348915915872055</v>
      </c>
      <c r="L77" s="4">
        <f>+(1+G77/100)/(1+Cartera!$B80/100)*100-100</f>
        <v>-0.32068256293366915</v>
      </c>
      <c r="M77" s="4">
        <f>+(1+H77/100)/(1+Cartera!$B80/100)*100-100</f>
        <v>-0.95912711029509978</v>
      </c>
      <c r="N77" s="4">
        <f>+(1+I77/100)/(1+Cartera!$B80/100)*100-100</f>
        <v>-0.75613824393514051</v>
      </c>
      <c r="O77" s="4">
        <f>+(1+J77/100)/(1+Cartera!$B80/100)*100-100</f>
        <v>-0.80794456627120326</v>
      </c>
      <c r="P77" s="4">
        <f>+(1+K77/100)/(1+Cartera!$B80/100)*100-100</f>
        <v>-0.78265272125653951</v>
      </c>
      <c r="Q77" s="4">
        <f t="shared" si="14"/>
        <v>15.594240525722199</v>
      </c>
      <c r="R77" s="4">
        <f t="shared" si="15"/>
        <v>33.238802958403724</v>
      </c>
      <c r="S77" s="4">
        <f t="shared" si="16"/>
        <v>48.833043484125923</v>
      </c>
      <c r="T77" s="4">
        <f t="shared" si="17"/>
        <v>51.166956515874077</v>
      </c>
      <c r="U77" s="4">
        <f t="shared" si="18"/>
        <v>100</v>
      </c>
      <c r="V77" s="4">
        <f>+((F77/1000)/Cartera!N80)*100</f>
        <v>102.72405835715752</v>
      </c>
    </row>
    <row r="78" spans="1:22" x14ac:dyDescent="0.35">
      <c r="A78" s="57">
        <f>[7]Cartera!A82</f>
        <v>37012</v>
      </c>
      <c r="B78" s="63">
        <v>7467192.54</v>
      </c>
      <c r="C78" s="63">
        <v>16114878.060000004</v>
      </c>
      <c r="D78" s="63">
        <f t="shared" si="12"/>
        <v>23582070.600000005</v>
      </c>
      <c r="E78" s="63">
        <v>24442075.120000001</v>
      </c>
      <c r="F78" s="64">
        <f t="shared" si="13"/>
        <v>48024145.720000006</v>
      </c>
      <c r="G78" s="71">
        <f t="shared" si="7"/>
        <v>3.7193489845874552</v>
      </c>
      <c r="H78" s="71">
        <f t="shared" si="8"/>
        <v>6.6141300102803484</v>
      </c>
      <c r="I78" s="71">
        <f t="shared" si="9"/>
        <v>5.6801773083818574</v>
      </c>
      <c r="J78" s="71">
        <f t="shared" si="10"/>
        <v>5.1072984442351839</v>
      </c>
      <c r="K78" s="71">
        <f t="shared" si="11"/>
        <v>5.3878301913630366</v>
      </c>
      <c r="L78" s="4">
        <f>+(1+G78/100)/(1+Cartera!$B81/100)*100-100</f>
        <v>-3.8478270282864031</v>
      </c>
      <c r="M78" s="4">
        <f>+(1+H78/100)/(1+Cartera!$B81/100)*100-100</f>
        <v>-1.1642439878739737</v>
      </c>
      <c r="N78" s="4">
        <f>+(1+I78/100)/(1+Cartera!$B81/100)*100-100</f>
        <v>-2.0300571907093143</v>
      </c>
      <c r="O78" s="4">
        <f>+(1+J78/100)/(1+Cartera!$B81/100)*100-100</f>
        <v>-2.5611398496012043</v>
      </c>
      <c r="P78" s="4">
        <f>+(1+K78/100)/(1+Cartera!$B81/100)*100-100</f>
        <v>-2.3010751910975813</v>
      </c>
      <c r="Q78" s="4">
        <f t="shared" si="14"/>
        <v>15.54882950659179</v>
      </c>
      <c r="R78" s="4">
        <f t="shared" si="15"/>
        <v>33.555782863803955</v>
      </c>
      <c r="S78" s="4">
        <f t="shared" si="16"/>
        <v>49.104612370395749</v>
      </c>
      <c r="T78" s="4">
        <f t="shared" si="17"/>
        <v>50.895387629604251</v>
      </c>
      <c r="U78" s="4">
        <f t="shared" si="18"/>
        <v>100</v>
      </c>
      <c r="V78" s="4">
        <f>+((F78/1000)/Cartera!N81)*100</f>
        <v>101.90830786909058</v>
      </c>
    </row>
    <row r="79" spans="1:22" x14ac:dyDescent="0.35">
      <c r="A79" s="57">
        <f>[7]Cartera!A83</f>
        <v>37043</v>
      </c>
      <c r="B79" s="63">
        <v>7590268.4700000007</v>
      </c>
      <c r="C79" s="63">
        <v>16365591.82</v>
      </c>
      <c r="D79" s="63">
        <f t="shared" si="12"/>
        <v>23955860.289999999</v>
      </c>
      <c r="E79" s="63">
        <v>24756553.959999993</v>
      </c>
      <c r="F79" s="64">
        <f t="shared" si="13"/>
        <v>48712414.249999993</v>
      </c>
      <c r="G79" s="71">
        <f t="shared" si="7"/>
        <v>5.2569476041501844</v>
      </c>
      <c r="H79" s="71">
        <f t="shared" si="8"/>
        <v>6.6935208904526746</v>
      </c>
      <c r="I79" s="71">
        <f t="shared" si="9"/>
        <v>6.2341257165363402</v>
      </c>
      <c r="J79" s="71">
        <f t="shared" si="10"/>
        <v>6.2346863440005507</v>
      </c>
      <c r="K79" s="71">
        <f t="shared" si="11"/>
        <v>6.234410637090221</v>
      </c>
      <c r="L79" s="4">
        <f>+(1+G79/100)/(1+Cartera!$B82/100)*100-100</f>
        <v>-2.4766537532195088</v>
      </c>
      <c r="M79" s="4">
        <f>+(1+H79/100)/(1+Cartera!$B82/100)*100-100</f>
        <v>-1.1456306027492928</v>
      </c>
      <c r="N79" s="4">
        <f>+(1+I79/100)/(1+Cartera!$B82/100)*100-100</f>
        <v>-1.5712723834556215</v>
      </c>
      <c r="O79" s="4">
        <f>+(1+J79/100)/(1+Cartera!$B82/100)*100-100</f>
        <v>-1.5707529472801269</v>
      </c>
      <c r="P79" s="4">
        <f>+(1+K79/100)/(1+Cartera!$B82/100)*100-100</f>
        <v>-1.5710083970256363</v>
      </c>
      <c r="Q79" s="4">
        <f t="shared" si="14"/>
        <v>15.581794880963024</v>
      </c>
      <c r="R79" s="4">
        <f t="shared" si="15"/>
        <v>33.596347198086171</v>
      </c>
      <c r="S79" s="4">
        <f t="shared" si="16"/>
        <v>49.178142079049188</v>
      </c>
      <c r="T79" s="4">
        <f t="shared" si="17"/>
        <v>50.821857920950805</v>
      </c>
      <c r="U79" s="4">
        <f t="shared" si="18"/>
        <v>100</v>
      </c>
      <c r="V79" s="4">
        <f>+((F79/1000)/Cartera!N82)*100</f>
        <v>102.37484414685841</v>
      </c>
    </row>
    <row r="80" spans="1:22" x14ac:dyDescent="0.35">
      <c r="A80" s="57">
        <f>[7]Cartera!A84</f>
        <v>37073</v>
      </c>
      <c r="B80" s="63">
        <v>7424067.0099999988</v>
      </c>
      <c r="C80" s="63">
        <v>16302229.819999998</v>
      </c>
      <c r="D80" s="63">
        <f t="shared" si="12"/>
        <v>23726296.829999998</v>
      </c>
      <c r="E80" s="63">
        <v>24983704.27</v>
      </c>
      <c r="F80" s="64">
        <f t="shared" si="13"/>
        <v>48710001.099999994</v>
      </c>
      <c r="G80" s="71">
        <f t="shared" si="7"/>
        <v>-0.46836518102844593</v>
      </c>
      <c r="H80" s="71">
        <f t="shared" si="8"/>
        <v>6.118032110823421</v>
      </c>
      <c r="I80" s="71">
        <f t="shared" si="9"/>
        <v>3.9653139261671271</v>
      </c>
      <c r="J80" s="71">
        <f t="shared" si="10"/>
        <v>8.2187886516453403</v>
      </c>
      <c r="K80" s="71">
        <f t="shared" si="11"/>
        <v>6.1043246645967315</v>
      </c>
      <c r="L80" s="4">
        <f>+(1+G80/100)/(1+Cartera!$B83/100)*100-100</f>
        <v>-7.9178140263007037</v>
      </c>
      <c r="M80" s="4">
        <f>+(1+H80/100)/(1+Cartera!$B83/100)*100-100</f>
        <v>-1.8243758804483008</v>
      </c>
      <c r="N80" s="4">
        <f>+(1+I80/100)/(1+Cartera!$B83/100)*100-100</f>
        <v>-3.8159737939058971</v>
      </c>
      <c r="O80" s="4">
        <f>+(1+J80/100)/(1+Cartera!$B83/100)*100-100</f>
        <v>0.11914946030653084</v>
      </c>
      <c r="P80" s="4">
        <f>+(1+K80/100)/(1+Cartera!$B83/100)*100-100</f>
        <v>-1.8370573923612312</v>
      </c>
      <c r="Q80" s="4">
        <f t="shared" si="14"/>
        <v>15.241360793153419</v>
      </c>
      <c r="R80" s="4">
        <f t="shared" si="15"/>
        <v>33.467931537369644</v>
      </c>
      <c r="S80" s="4">
        <f t="shared" si="16"/>
        <v>48.70929233052307</v>
      </c>
      <c r="T80" s="4">
        <f t="shared" si="17"/>
        <v>51.290707669476944</v>
      </c>
      <c r="U80" s="4">
        <f t="shared" si="18"/>
        <v>100</v>
      </c>
      <c r="V80" s="4">
        <f>+((F80/1000)/Cartera!N83)*100</f>
        <v>102.60170060535023</v>
      </c>
    </row>
    <row r="81" spans="1:22" x14ac:dyDescent="0.35">
      <c r="A81" s="57">
        <f>[7]Cartera!A85</f>
        <v>37104</v>
      </c>
      <c r="B81" s="63">
        <v>7124324.3100000024</v>
      </c>
      <c r="C81" s="63">
        <v>16355002.190000001</v>
      </c>
      <c r="D81" s="63">
        <f t="shared" si="12"/>
        <v>23479326.500000004</v>
      </c>
      <c r="E81" s="63">
        <v>25153464.059999999</v>
      </c>
      <c r="F81" s="64">
        <f t="shared" si="13"/>
        <v>48632790.560000002</v>
      </c>
      <c r="G81" s="71">
        <f t="shared" si="7"/>
        <v>-1.4092478842285772</v>
      </c>
      <c r="H81" s="71">
        <f t="shared" si="8"/>
        <v>8.3799101374208789</v>
      </c>
      <c r="I81" s="71">
        <f t="shared" si="9"/>
        <v>5.2101610127643738</v>
      </c>
      <c r="J81" s="71">
        <f t="shared" si="10"/>
        <v>9.3340148136611134</v>
      </c>
      <c r="K81" s="71">
        <f t="shared" si="11"/>
        <v>7.3034552809048989</v>
      </c>
      <c r="L81" s="4">
        <f>+(1+G81/100)/(1+Cartera!$B84/100)*100-100</f>
        <v>-8.7376172213538723</v>
      </c>
      <c r="M81" s="4">
        <f>+(1+H81/100)/(1+Cartera!$B84/100)*100-100</f>
        <v>0.32390089551131496</v>
      </c>
      <c r="N81" s="4">
        <f>+(1+I81/100)/(1+Cartera!$B84/100)*100-100</f>
        <v>-2.6102369593961328</v>
      </c>
      <c r="O81" s="4">
        <f>+(1+J81/100)/(1+Cartera!$B84/100)*100-100</f>
        <v>1.2070858221430427</v>
      </c>
      <c r="P81" s="4">
        <f>+(1+K81/100)/(1+Cartera!$B84/100)*100-100</f>
        <v>-0.67253977515051133</v>
      </c>
      <c r="Q81" s="4">
        <f t="shared" si="14"/>
        <v>14.64921964782274</v>
      </c>
      <c r="R81" s="4">
        <f t="shared" si="15"/>
        <v>33.629577907568873</v>
      </c>
      <c r="S81" s="4">
        <f t="shared" si="16"/>
        <v>48.278797555391613</v>
      </c>
      <c r="T81" s="4">
        <f t="shared" si="17"/>
        <v>51.72120244460838</v>
      </c>
      <c r="U81" s="4">
        <f t="shared" si="18"/>
        <v>100</v>
      </c>
      <c r="V81" s="4">
        <f>+((F81/1000)/Cartera!N84)*100</f>
        <v>102.34365616570385</v>
      </c>
    </row>
    <row r="82" spans="1:22" x14ac:dyDescent="0.35">
      <c r="A82" s="57">
        <f>[7]Cartera!A86</f>
        <v>37135</v>
      </c>
      <c r="B82" s="63">
        <v>7342339.8599999994</v>
      </c>
      <c r="C82" s="63">
        <v>16118212.300000003</v>
      </c>
      <c r="D82" s="63">
        <f t="shared" si="12"/>
        <v>23460552.160000004</v>
      </c>
      <c r="E82" s="63">
        <v>24906948.840000007</v>
      </c>
      <c r="F82" s="64">
        <f t="shared" si="13"/>
        <v>48367501.000000015</v>
      </c>
      <c r="G82" s="71">
        <f t="shared" ref="G82:G145" si="19">+B82/B70*100-100</f>
        <v>2.8504134928240603</v>
      </c>
      <c r="H82" s="71">
        <f t="shared" ref="H82:H145" si="20">+C82/C70*100-100</f>
        <v>9.5284814161220339</v>
      </c>
      <c r="I82" s="71">
        <f t="shared" ref="I82:I145" si="21">+D82/D70*100-100</f>
        <v>7.3471012246418184</v>
      </c>
      <c r="J82" s="71">
        <f t="shared" ref="J82:J145" si="22">+E82/E70*100-100</f>
        <v>8.8486590745016258</v>
      </c>
      <c r="K82" s="71">
        <f t="shared" ref="K82:K145" si="23">+F82/F70*100-100</f>
        <v>8.1151208235911838</v>
      </c>
      <c r="L82" s="4">
        <f>+(1+G82/100)/(1+Cartera!$B85/100)*100-100</f>
        <v>-4.7416750089616784</v>
      </c>
      <c r="M82" s="4">
        <f>+(1+H82/100)/(1+Cartera!$B85/100)*100-100</f>
        <v>1.4434393036232791</v>
      </c>
      <c r="N82" s="4">
        <f>+(1+I82/100)/(1+Cartera!$B85/100)*100-100</f>
        <v>-0.57691838043731991</v>
      </c>
      <c r="O82" s="4">
        <f>+(1+J82/100)/(1+Cartera!$B85/100)*100-100</f>
        <v>0.8137992724846157</v>
      </c>
      <c r="P82" s="4">
        <f>+(1+K82/100)/(1+Cartera!$B85/100)*100-100</f>
        <v>0.13440846864054379</v>
      </c>
      <c r="Q82" s="4">
        <f t="shared" si="14"/>
        <v>15.180316758560664</v>
      </c>
      <c r="R82" s="4">
        <f t="shared" si="15"/>
        <v>33.324467807423005</v>
      </c>
      <c r="S82" s="4">
        <f t="shared" si="16"/>
        <v>48.50478456598367</v>
      </c>
      <c r="T82" s="4">
        <f t="shared" si="17"/>
        <v>51.49521543401633</v>
      </c>
      <c r="U82" s="4">
        <f t="shared" si="18"/>
        <v>100</v>
      </c>
      <c r="V82" s="4">
        <f>+((F82/1000)/Cartera!N85)*100</f>
        <v>101.58327336909989</v>
      </c>
    </row>
    <row r="83" spans="1:22" x14ac:dyDescent="0.35">
      <c r="A83" s="57">
        <f>[7]Cartera!A87</f>
        <v>37165</v>
      </c>
      <c r="B83" s="63">
        <v>7357780.6499999994</v>
      </c>
      <c r="C83" s="63">
        <v>15808738.070000004</v>
      </c>
      <c r="D83" s="63">
        <f t="shared" si="12"/>
        <v>23166518.720000003</v>
      </c>
      <c r="E83" s="63">
        <v>24786729.820000004</v>
      </c>
      <c r="F83" s="64">
        <f t="shared" si="13"/>
        <v>47953248.540000007</v>
      </c>
      <c r="G83" s="71">
        <f t="shared" si="19"/>
        <v>2.6944386369846853</v>
      </c>
      <c r="H83" s="71">
        <f t="shared" si="20"/>
        <v>7.7258484141923702</v>
      </c>
      <c r="I83" s="71">
        <f t="shared" si="21"/>
        <v>6.0752445184083683</v>
      </c>
      <c r="J83" s="71">
        <f t="shared" si="22"/>
        <v>7.226914139282286</v>
      </c>
      <c r="K83" s="71">
        <f t="shared" si="23"/>
        <v>6.6674291480933903</v>
      </c>
      <c r="L83" s="4">
        <f>+(1+G83/100)/(1+Cartera!$B86/100)*100-100</f>
        <v>-4.9213603953479463</v>
      </c>
      <c r="M83" s="4">
        <f>+(1+H83/100)/(1+Cartera!$B86/100)*100-100</f>
        <v>-0.26307896102919415</v>
      </c>
      <c r="N83" s="4">
        <f>+(1+I83/100)/(1+Cartera!$B86/100)*100-100</f>
        <v>-1.7912744019920694</v>
      </c>
      <c r="O83" s="4">
        <f>+(1+J83/100)/(1+Cartera!$B86/100)*100-100</f>
        <v>-0.72501236988955498</v>
      </c>
      <c r="P83" s="4">
        <f>+(1+K83/100)/(1+Cartera!$B86/100)*100-100</f>
        <v>-1.2430060660185234</v>
      </c>
      <c r="Q83" s="4">
        <f t="shared" si="14"/>
        <v>15.343654234107909</v>
      </c>
      <c r="R83" s="4">
        <f t="shared" si="15"/>
        <v>32.966980447243756</v>
      </c>
      <c r="S83" s="4">
        <f t="shared" si="16"/>
        <v>48.310634681351658</v>
      </c>
      <c r="T83" s="4">
        <f t="shared" si="17"/>
        <v>51.689365318648342</v>
      </c>
      <c r="U83" s="4">
        <f t="shared" si="18"/>
        <v>100</v>
      </c>
      <c r="V83" s="4">
        <f>+((F83/1000)/Cartera!N86)*100</f>
        <v>100.55105369719763</v>
      </c>
    </row>
    <row r="84" spans="1:22" x14ac:dyDescent="0.35">
      <c r="A84" s="57">
        <f>[7]Cartera!A88</f>
        <v>37196</v>
      </c>
      <c r="B84" s="63">
        <v>8061161.959999999</v>
      </c>
      <c r="C84" s="63">
        <v>16577203.860000001</v>
      </c>
      <c r="D84" s="63">
        <f t="shared" si="12"/>
        <v>24638365.82</v>
      </c>
      <c r="E84" s="63">
        <v>24340112.559999999</v>
      </c>
      <c r="F84" s="64">
        <f t="shared" si="13"/>
        <v>48978478.379999995</v>
      </c>
      <c r="G84" s="71">
        <f t="shared" si="19"/>
        <v>3.6904011357190569</v>
      </c>
      <c r="H84" s="71">
        <f t="shared" si="20"/>
        <v>10.684979913376964</v>
      </c>
      <c r="I84" s="71">
        <f t="shared" si="21"/>
        <v>8.2948766228652602</v>
      </c>
      <c r="J84" s="71">
        <f t="shared" si="22"/>
        <v>5.2971675067039428</v>
      </c>
      <c r="K84" s="71">
        <f t="shared" si="23"/>
        <v>6.7841122493158821</v>
      </c>
      <c r="L84" s="4">
        <f>+(1+G84/100)/(1+Cartera!$B87/100)*100-100</f>
        <v>-3.7943949380969997</v>
      </c>
      <c r="M84" s="4">
        <f>+(1+H84/100)/(1+Cartera!$B87/100)*100-100</f>
        <v>2.695286614749449</v>
      </c>
      <c r="N84" s="4">
        <f>+(1+I84/100)/(1+Cartera!$B87/100)*100-100</f>
        <v>0.47771072821048222</v>
      </c>
      <c r="O84" s="4">
        <f>+(1+J84/100)/(1+Cartera!$B87/100)*100-100</f>
        <v>-2.3036115172537279</v>
      </c>
      <c r="P84" s="4">
        <f>+(1+K84/100)/(1+Cartera!$B87/100)*100-100</f>
        <v>-0.9240005109335101</v>
      </c>
      <c r="Q84" s="4">
        <f t="shared" si="14"/>
        <v>16.458579822462831</v>
      </c>
      <c r="R84" s="4">
        <f t="shared" si="15"/>
        <v>33.84589396874604</v>
      </c>
      <c r="S84" s="4">
        <f t="shared" si="16"/>
        <v>50.304473791208871</v>
      </c>
      <c r="T84" s="4">
        <f t="shared" si="17"/>
        <v>49.695526208791136</v>
      </c>
      <c r="U84" s="4">
        <f t="shared" si="18"/>
        <v>100</v>
      </c>
      <c r="V84" s="4">
        <f>+((F84/1000)/Cartera!N87)*100</f>
        <v>102.21590254545787</v>
      </c>
    </row>
    <row r="85" spans="1:22" x14ac:dyDescent="0.35">
      <c r="A85" s="57">
        <f>[7]Cartera!A89</f>
        <v>37226</v>
      </c>
      <c r="B85" s="63">
        <v>10553660.01</v>
      </c>
      <c r="C85" s="63">
        <v>17278812.84</v>
      </c>
      <c r="D85" s="63">
        <f t="shared" si="12"/>
        <v>27832472.850000001</v>
      </c>
      <c r="E85" s="63">
        <v>23839645.399999999</v>
      </c>
      <c r="F85" s="64">
        <f t="shared" si="13"/>
        <v>51672118.25</v>
      </c>
      <c r="G85" s="71">
        <f t="shared" si="19"/>
        <v>11.518748703522405</v>
      </c>
      <c r="H85" s="71">
        <f t="shared" si="20"/>
        <v>14.524620308444767</v>
      </c>
      <c r="I85" s="71">
        <f t="shared" si="21"/>
        <v>13.365958987726174</v>
      </c>
      <c r="J85" s="71">
        <f t="shared" si="22"/>
        <v>5.2012357251570904</v>
      </c>
      <c r="K85" s="71">
        <f t="shared" si="23"/>
        <v>9.4470235467979791</v>
      </c>
      <c r="L85" s="4">
        <f>+(1+G85/100)/(1+Cartera!$B88/100)*100-100</f>
        <v>3.5938213688085483</v>
      </c>
      <c r="M85" s="4">
        <f>+(1+H85/100)/(1+Cartera!$B88/100)*100-100</f>
        <v>6.3860848197350322</v>
      </c>
      <c r="N85" s="4">
        <f>+(1+I85/100)/(1+Cartera!$B88/100)*100-100</f>
        <v>5.3097621808882138</v>
      </c>
      <c r="O85" s="4">
        <f>+(1+J85/100)/(1+Cartera!$B88/100)*100-100</f>
        <v>-2.2747461912149589</v>
      </c>
      <c r="P85" s="4">
        <f>+(1+K85/100)/(1+Cartera!$B88/100)*100-100</f>
        <v>1.6693205265192717</v>
      </c>
      <c r="Q85" s="4">
        <f t="shared" si="14"/>
        <v>20.42428367062347</v>
      </c>
      <c r="R85" s="4">
        <f t="shared" si="15"/>
        <v>33.439335226014272</v>
      </c>
      <c r="S85" s="4">
        <f t="shared" si="16"/>
        <v>53.863618896637746</v>
      </c>
      <c r="T85" s="4">
        <f t="shared" si="17"/>
        <v>46.136381103362254</v>
      </c>
      <c r="U85" s="4">
        <f t="shared" si="18"/>
        <v>100</v>
      </c>
      <c r="V85" s="4">
        <f>+((F85/1000)/Cartera!N88)*100</f>
        <v>108.34363171561883</v>
      </c>
    </row>
    <row r="86" spans="1:22" x14ac:dyDescent="0.35">
      <c r="A86" s="57">
        <f>[7]Cartera!A90</f>
        <v>37257</v>
      </c>
      <c r="B86" s="63">
        <v>8192802.1700000009</v>
      </c>
      <c r="C86" s="63">
        <v>17452815.720000003</v>
      </c>
      <c r="D86" s="63">
        <f t="shared" si="12"/>
        <v>25645617.890000004</v>
      </c>
      <c r="E86" s="63">
        <v>24137657.539999995</v>
      </c>
      <c r="F86" s="64">
        <f t="shared" si="13"/>
        <v>49783275.43</v>
      </c>
      <c r="G86" s="71">
        <f t="shared" si="19"/>
        <v>4.4805340630094292</v>
      </c>
      <c r="H86" s="71">
        <f t="shared" si="20"/>
        <v>6.3981687528998634</v>
      </c>
      <c r="I86" s="71">
        <f t="shared" si="21"/>
        <v>5.7779499329549679</v>
      </c>
      <c r="J86" s="71">
        <f t="shared" si="22"/>
        <v>0.67293433322628005</v>
      </c>
      <c r="K86" s="71">
        <f t="shared" si="23"/>
        <v>3.2396523630997933</v>
      </c>
      <c r="L86" s="4">
        <f>+(1+G86/100)/(1+Cartera!$B89/100)*100-100</f>
        <v>-2.691129679603776</v>
      </c>
      <c r="M86" s="4">
        <f>+(1+H86/100)/(1+Cartera!$B89/100)*100-100</f>
        <v>-0.90512363518686811</v>
      </c>
      <c r="N86" s="4">
        <f>+(1+I86/100)/(1+Cartera!$B89/100)*100-100</f>
        <v>-1.4827699236705172</v>
      </c>
      <c r="O86" s="4">
        <f>+(1+J86/100)/(1+Cartera!$B89/100)*100-100</f>
        <v>-6.2373713949648248</v>
      </c>
      <c r="P86" s="4">
        <f>+(1+K86/100)/(1+Cartera!$B89/100)*100-100</f>
        <v>-3.8468358358016275</v>
      </c>
      <c r="Q86" s="4">
        <f t="shared" si="14"/>
        <v>16.456936790990895</v>
      </c>
      <c r="R86" s="4">
        <f t="shared" si="15"/>
        <v>35.057588254795157</v>
      </c>
      <c r="S86" s="4">
        <f t="shared" si="16"/>
        <v>51.514525045786051</v>
      </c>
      <c r="T86" s="4">
        <f t="shared" si="17"/>
        <v>48.485474954213949</v>
      </c>
      <c r="U86" s="4">
        <f t="shared" si="18"/>
        <v>100</v>
      </c>
      <c r="V86" s="4">
        <f>+((F86/1000)/Cartera!N89)*100</f>
        <v>105.73486695032834</v>
      </c>
    </row>
    <row r="87" spans="1:22" x14ac:dyDescent="0.35">
      <c r="A87" s="57">
        <f>[7]Cartera!A91</f>
        <v>37288</v>
      </c>
      <c r="B87" s="63">
        <v>8420547.6900000013</v>
      </c>
      <c r="C87" s="63">
        <v>17325565.980000004</v>
      </c>
      <c r="D87" s="63">
        <f t="shared" si="12"/>
        <v>25746113.670000006</v>
      </c>
      <c r="E87" s="63">
        <v>23982479.219999995</v>
      </c>
      <c r="F87" s="64">
        <f t="shared" si="13"/>
        <v>49728592.890000001</v>
      </c>
      <c r="G87" s="71">
        <f t="shared" si="19"/>
        <v>12.240186849254968</v>
      </c>
      <c r="H87" s="71">
        <f t="shared" si="20"/>
        <v>9.6865771001057652</v>
      </c>
      <c r="I87" s="71">
        <f t="shared" si="21"/>
        <v>10.508880304785649</v>
      </c>
      <c r="J87" s="71">
        <f t="shared" si="22"/>
        <v>-2.3363036629185672</v>
      </c>
      <c r="K87" s="71">
        <f t="shared" si="23"/>
        <v>3.9173944208621378</v>
      </c>
      <c r="L87" s="4">
        <f>+(1+G87/100)/(1+Cartera!$B90/100)*100-100</f>
        <v>5.19230257662133</v>
      </c>
      <c r="M87" s="4">
        <f>+(1+H87/100)/(1+Cartera!$B90/100)*100-100</f>
        <v>2.7990413309332496</v>
      </c>
      <c r="N87" s="4">
        <f>+(1+I87/100)/(1+Cartera!$B90/100)*100-100</f>
        <v>3.5697097514392198</v>
      </c>
      <c r="O87" s="4">
        <f>+(1+J87/100)/(1+Cartera!$B90/100)*100-100</f>
        <v>-8.4688881564372736</v>
      </c>
      <c r="P87" s="4">
        <f>+(1+K87/100)/(1+Cartera!$B90/100)*100-100</f>
        <v>-2.6078777686390282</v>
      </c>
      <c r="Q87" s="4">
        <f t="shared" si="14"/>
        <v>16.933010167060853</v>
      </c>
      <c r="R87" s="4">
        <f t="shared" si="15"/>
        <v>34.840249790144433</v>
      </c>
      <c r="S87" s="4">
        <f t="shared" si="16"/>
        <v>51.773259957205283</v>
      </c>
      <c r="T87" s="4">
        <f t="shared" si="17"/>
        <v>48.226740042794717</v>
      </c>
      <c r="U87" s="4">
        <f t="shared" si="18"/>
        <v>100</v>
      </c>
      <c r="V87" s="4">
        <f>+((F87/1000)/Cartera!N90)*100</f>
        <v>105.12393828521897</v>
      </c>
    </row>
    <row r="88" spans="1:22" x14ac:dyDescent="0.35">
      <c r="A88" s="57">
        <f>[7]Cartera!A92</f>
        <v>37316</v>
      </c>
      <c r="B88" s="63">
        <v>8326907.5599999996</v>
      </c>
      <c r="C88" s="63">
        <v>17706566.07</v>
      </c>
      <c r="D88" s="63">
        <f t="shared" si="12"/>
        <v>26033473.629999999</v>
      </c>
      <c r="E88" s="63">
        <v>23714684.729999997</v>
      </c>
      <c r="F88" s="64">
        <f t="shared" si="13"/>
        <v>49748158.359999999</v>
      </c>
      <c r="G88" s="71">
        <f t="shared" si="19"/>
        <v>9.5223525791921446</v>
      </c>
      <c r="H88" s="71">
        <f t="shared" si="20"/>
        <v>12.892824631397005</v>
      </c>
      <c r="I88" s="71">
        <f t="shared" si="21"/>
        <v>11.792421158990905</v>
      </c>
      <c r="J88" s="71">
        <f t="shared" si="22"/>
        <v>-3.9578341998684863</v>
      </c>
      <c r="K88" s="71">
        <f t="shared" si="23"/>
        <v>3.6867451039459525</v>
      </c>
      <c r="L88" s="4">
        <f>+(1+G88/100)/(1+Cartera!$B91/100)*100-100</f>
        <v>3.4303074692531226</v>
      </c>
      <c r="M88" s="4">
        <f>+(1+H88/100)/(1+Cartera!$B91/100)*100-100</f>
        <v>6.6133011912333615</v>
      </c>
      <c r="N88" s="4">
        <f>+(1+I88/100)/(1+Cartera!$B91/100)*100-100</f>
        <v>5.5741062980365683</v>
      </c>
      <c r="O88" s="4">
        <f>+(1+J88/100)/(1+Cartera!$B91/100)*100-100</f>
        <v>-9.3000606288303658</v>
      </c>
      <c r="P88" s="4">
        <f>+(1+K88/100)/(1+Cartera!$B91/100)*100-100</f>
        <v>-2.0807015733818446</v>
      </c>
      <c r="Q88" s="4">
        <f t="shared" si="14"/>
        <v>16.738122243124579</v>
      </c>
      <c r="R88" s="4">
        <f t="shared" si="15"/>
        <v>35.592405133607848</v>
      </c>
      <c r="S88" s="4">
        <f t="shared" si="16"/>
        <v>52.330527376732427</v>
      </c>
      <c r="T88" s="4">
        <f t="shared" si="17"/>
        <v>47.669472623267573</v>
      </c>
      <c r="U88" s="4">
        <f t="shared" si="18"/>
        <v>100</v>
      </c>
      <c r="V88" s="4">
        <f>+((F88/1000)/Cartera!N91)*100</f>
        <v>105.25935080509711</v>
      </c>
    </row>
    <row r="89" spans="1:22" x14ac:dyDescent="0.35">
      <c r="A89" s="57">
        <f>[7]Cartera!A93</f>
        <v>37347</v>
      </c>
      <c r="B89" s="63">
        <v>8842822.0700000022</v>
      </c>
      <c r="C89" s="63">
        <v>18358066.109999999</v>
      </c>
      <c r="D89" s="63">
        <f t="shared" si="12"/>
        <v>27200888.18</v>
      </c>
      <c r="E89" s="63">
        <v>23610365.120000001</v>
      </c>
      <c r="F89" s="64">
        <f t="shared" si="13"/>
        <v>50811253.299999997</v>
      </c>
      <c r="G89" s="71">
        <f t="shared" si="19"/>
        <v>17.798677543030635</v>
      </c>
      <c r="H89" s="71">
        <f t="shared" si="20"/>
        <v>14.734839226029266</v>
      </c>
      <c r="I89" s="71">
        <f t="shared" si="21"/>
        <v>15.713238855427235</v>
      </c>
      <c r="J89" s="71">
        <f t="shared" si="22"/>
        <v>-4.1423285816692044</v>
      </c>
      <c r="K89" s="71">
        <f t="shared" si="23"/>
        <v>5.5537492989080448</v>
      </c>
      <c r="L89" s="4">
        <f>+(1+G89/100)/(1+Cartera!$B92/100)*100-100</f>
        <v>11.498984896384897</v>
      </c>
      <c r="M89" s="4">
        <f>+(1+H89/100)/(1+Cartera!$B92/100)*100-100</f>
        <v>8.5989959545946846</v>
      </c>
      <c r="N89" s="4">
        <f>+(1+I89/100)/(1+Cartera!$B92/100)*100-100</f>
        <v>9.5250722720560788</v>
      </c>
      <c r="O89" s="4">
        <f>+(1+J89/100)/(1+Cartera!$B92/100)*100-100</f>
        <v>-9.2686498643343214</v>
      </c>
      <c r="P89" s="4">
        <f>+(1+K89/100)/(1+Cartera!$B92/100)*100-100</f>
        <v>-9.1103361185005838E-2</v>
      </c>
      <c r="Q89" s="4">
        <f t="shared" si="14"/>
        <v>17.403274856831768</v>
      </c>
      <c r="R89" s="4">
        <f t="shared" si="15"/>
        <v>36.129921853354482</v>
      </c>
      <c r="S89" s="4">
        <f t="shared" si="16"/>
        <v>53.533196710186246</v>
      </c>
      <c r="T89" s="4">
        <f t="shared" si="17"/>
        <v>46.466803289813754</v>
      </c>
      <c r="U89" s="4">
        <f t="shared" si="18"/>
        <v>100</v>
      </c>
      <c r="V89" s="4">
        <f>+((F89/1000)/Cartera!N92)*100</f>
        <v>107.42827499582394</v>
      </c>
    </row>
    <row r="90" spans="1:22" x14ac:dyDescent="0.35">
      <c r="A90" s="57">
        <f>[7]Cartera!A94</f>
        <v>37377</v>
      </c>
      <c r="B90" s="63">
        <v>8882539.6799999997</v>
      </c>
      <c r="C90" s="63">
        <v>18722664.520000011</v>
      </c>
      <c r="D90" s="63">
        <f t="shared" si="12"/>
        <v>27605204.20000001</v>
      </c>
      <c r="E90" s="63">
        <v>23438446.669999998</v>
      </c>
      <c r="F90" s="64">
        <f t="shared" si="13"/>
        <v>51043650.870000005</v>
      </c>
      <c r="G90" s="71">
        <f t="shared" si="19"/>
        <v>18.954207118918092</v>
      </c>
      <c r="H90" s="71">
        <f t="shared" si="20"/>
        <v>16.18247715117991</v>
      </c>
      <c r="I90" s="71">
        <f t="shared" si="21"/>
        <v>17.060137204406487</v>
      </c>
      <c r="J90" s="71">
        <f t="shared" si="22"/>
        <v>-4.1061507465001341</v>
      </c>
      <c r="K90" s="71">
        <f t="shared" si="23"/>
        <v>6.2874729049943454</v>
      </c>
      <c r="L90" s="4">
        <f>+(1+G90/100)/(1+Cartera!$B93/100)*100-100</f>
        <v>12.390596295274079</v>
      </c>
      <c r="M90" s="4">
        <f>+(1+H90/100)/(1+Cartera!$B93/100)*100-100</f>
        <v>9.771803808748956</v>
      </c>
      <c r="N90" s="4">
        <f>+(1+I90/100)/(1+Cartera!$B93/100)*100-100</f>
        <v>10.601036663271429</v>
      </c>
      <c r="O90" s="4">
        <f>+(1+J90/100)/(1+Cartera!$B93/100)*100-100</f>
        <v>-9.3973457544408063</v>
      </c>
      <c r="P90" s="4">
        <f>+(1+K90/100)/(1+Cartera!$B93/100)*100-100</f>
        <v>0.42278241212616763</v>
      </c>
      <c r="Q90" s="4">
        <f t="shared" si="14"/>
        <v>17.401850237206588</v>
      </c>
      <c r="R90" s="4">
        <f t="shared" si="15"/>
        <v>36.679712757388053</v>
      </c>
      <c r="S90" s="4">
        <f t="shared" si="16"/>
        <v>54.081562994594648</v>
      </c>
      <c r="T90" s="4">
        <f t="shared" si="17"/>
        <v>45.918437005405359</v>
      </c>
      <c r="U90" s="4">
        <f t="shared" si="18"/>
        <v>100</v>
      </c>
      <c r="V90" s="4">
        <f>+((F90/1000)/Cartera!N93)*100</f>
        <v>108.30654490732074</v>
      </c>
    </row>
    <row r="91" spans="1:22" x14ac:dyDescent="0.35">
      <c r="A91" s="57">
        <f>[7]Cartera!A95</f>
        <v>37408</v>
      </c>
      <c r="B91" s="63">
        <v>9538906.3599999994</v>
      </c>
      <c r="C91" s="63">
        <v>19173309.429999992</v>
      </c>
      <c r="D91" s="63">
        <f t="shared" si="12"/>
        <v>28712215.789999992</v>
      </c>
      <c r="E91" s="63">
        <v>22791346.580000002</v>
      </c>
      <c r="F91" s="64">
        <f t="shared" si="13"/>
        <v>51503562.36999999</v>
      </c>
      <c r="G91" s="71">
        <f t="shared" si="19"/>
        <v>25.672845403319428</v>
      </c>
      <c r="H91" s="71">
        <f t="shared" si="20"/>
        <v>17.156224112645575</v>
      </c>
      <c r="I91" s="71">
        <f t="shared" si="21"/>
        <v>19.85466371243389</v>
      </c>
      <c r="J91" s="71">
        <f t="shared" si="22"/>
        <v>-7.9381297703034193</v>
      </c>
      <c r="K91" s="71">
        <f t="shared" si="23"/>
        <v>5.7298496963738472</v>
      </c>
      <c r="L91" s="4">
        <f>+(1+G91/100)/(1+Cartera!$B94/100)*100-100</f>
        <v>18.280325085477102</v>
      </c>
      <c r="M91" s="4">
        <f>+(1+H91/100)/(1+Cartera!$B94/100)*100-100</f>
        <v>10.264681517784055</v>
      </c>
      <c r="N91" s="4">
        <f>+(1+I91/100)/(1+Cartera!$B94/100)*100-100</f>
        <v>12.80438937640838</v>
      </c>
      <c r="O91" s="4">
        <f>+(1+J91/100)/(1+Cartera!$B94/100)*100-100</f>
        <v>-13.353533901462029</v>
      </c>
      <c r="P91" s="4">
        <f>+(1+K91/100)/(1+Cartera!$B94/100)*100-100</f>
        <v>-0.48955322694226311</v>
      </c>
      <c r="Q91" s="4">
        <f t="shared" si="14"/>
        <v>18.520867142107168</v>
      </c>
      <c r="R91" s="4">
        <f t="shared" si="15"/>
        <v>37.227151963313787</v>
      </c>
      <c r="S91" s="4">
        <f t="shared" si="16"/>
        <v>55.748019105420951</v>
      </c>
      <c r="T91" s="4">
        <f t="shared" si="17"/>
        <v>44.251980894579049</v>
      </c>
      <c r="U91" s="4">
        <f t="shared" si="18"/>
        <v>100</v>
      </c>
      <c r="V91" s="4">
        <f>+((F91/1000)/Cartera!N94)*100</f>
        <v>108.34967181230559</v>
      </c>
    </row>
    <row r="92" spans="1:22" x14ac:dyDescent="0.35">
      <c r="A92" s="57">
        <f>[7]Cartera!A96</f>
        <v>37438</v>
      </c>
      <c r="B92" s="63">
        <v>9085877.5500000007</v>
      </c>
      <c r="C92" s="63">
        <v>19364633.870000005</v>
      </c>
      <c r="D92" s="63">
        <f t="shared" si="12"/>
        <v>28450511.420000006</v>
      </c>
      <c r="E92" s="63">
        <v>22227567.299999997</v>
      </c>
      <c r="F92" s="64">
        <f t="shared" si="13"/>
        <v>50678078.719999999</v>
      </c>
      <c r="G92" s="71">
        <f t="shared" si="19"/>
        <v>22.384099412917365</v>
      </c>
      <c r="H92" s="71">
        <f t="shared" si="20"/>
        <v>18.785185117700706</v>
      </c>
      <c r="I92" s="71">
        <f t="shared" si="21"/>
        <v>19.911301893629755</v>
      </c>
      <c r="J92" s="71">
        <f t="shared" si="22"/>
        <v>-11.031738689404534</v>
      </c>
      <c r="K92" s="71">
        <f t="shared" si="23"/>
        <v>4.0403974041380195</v>
      </c>
      <c r="L92" s="4">
        <f>+(1+G92/100)/(1+Cartera!$B95/100)*100-100</f>
        <v>15.28268595791009</v>
      </c>
      <c r="M92" s="4">
        <f>+(1+H92/100)/(1+Cartera!$B95/100)*100-100</f>
        <v>11.892600902129516</v>
      </c>
      <c r="N92" s="4">
        <f>+(1+I92/100)/(1+Cartera!$B95/100)*100-100</f>
        <v>12.953374052024998</v>
      </c>
      <c r="O92" s="4">
        <f>+(1+J92/100)/(1+Cartera!$B95/100)*100-100</f>
        <v>-16.194177363794779</v>
      </c>
      <c r="P92" s="4">
        <f>+(1+K92/100)/(1+Cartera!$B95/100)*100-100</f>
        <v>-1.9966113374736238</v>
      </c>
      <c r="Q92" s="4">
        <f t="shared" si="14"/>
        <v>17.928614855744872</v>
      </c>
      <c r="R92" s="4">
        <f t="shared" si="15"/>
        <v>38.211065531886064</v>
      </c>
      <c r="S92" s="4">
        <f t="shared" si="16"/>
        <v>56.139680387630932</v>
      </c>
      <c r="T92" s="4">
        <f t="shared" si="17"/>
        <v>43.860319612369075</v>
      </c>
      <c r="U92" s="4">
        <f t="shared" si="18"/>
        <v>100</v>
      </c>
      <c r="V92" s="4">
        <f>+((F92/1000)/Cartera!N95)*100</f>
        <v>104.84585106654805</v>
      </c>
    </row>
    <row r="93" spans="1:22" x14ac:dyDescent="0.35">
      <c r="A93" s="57">
        <f>[7]Cartera!A97</f>
        <v>37469</v>
      </c>
      <c r="B93" s="63">
        <v>9281236.1099999994</v>
      </c>
      <c r="C93" s="63">
        <v>20077085.170000002</v>
      </c>
      <c r="D93" s="63">
        <f t="shared" si="12"/>
        <v>29358321.280000001</v>
      </c>
      <c r="E93" s="63">
        <v>22097874.980000004</v>
      </c>
      <c r="F93" s="64">
        <f t="shared" si="13"/>
        <v>51456196.260000005</v>
      </c>
      <c r="G93" s="71">
        <f t="shared" si="19"/>
        <v>30.275317435682467</v>
      </c>
      <c r="H93" s="71">
        <f t="shared" si="20"/>
        <v>22.758070813807691</v>
      </c>
      <c r="I93" s="71">
        <f t="shared" si="21"/>
        <v>25.039026481445276</v>
      </c>
      <c r="J93" s="71">
        <f t="shared" si="22"/>
        <v>-12.147786375313245</v>
      </c>
      <c r="K93" s="71">
        <f t="shared" si="23"/>
        <v>5.8055597211035206</v>
      </c>
      <c r="L93" s="4">
        <f>+(1+G93/100)/(1+Cartera!$B96/100)*100-100</f>
        <v>22.924436153691687</v>
      </c>
      <c r="M93" s="4">
        <f>+(1+H93/100)/(1+Cartera!$B96/100)*100-100</f>
        <v>15.831355740524316</v>
      </c>
      <c r="N93" s="4">
        <f>+(1+I93/100)/(1+Cartera!$B96/100)*100-100</f>
        <v>17.983606795098382</v>
      </c>
      <c r="O93" s="4">
        <f>+(1+J93/100)/(1+Cartera!$B96/100)*100-100</f>
        <v>-17.104912601729808</v>
      </c>
      <c r="P93" s="4">
        <f>+(1+K93/100)/(1+Cartera!$B96/100)*100-100</f>
        <v>-0.16459735695082145</v>
      </c>
      <c r="Q93" s="4">
        <f t="shared" si="14"/>
        <v>18.037159340545468</v>
      </c>
      <c r="R93" s="4">
        <f t="shared" si="15"/>
        <v>39.017818317843918</v>
      </c>
      <c r="S93" s="4">
        <f t="shared" si="16"/>
        <v>57.054977658389397</v>
      </c>
      <c r="T93" s="4">
        <f t="shared" si="17"/>
        <v>42.945022341610603</v>
      </c>
      <c r="U93" s="4">
        <f t="shared" si="18"/>
        <v>100</v>
      </c>
      <c r="V93" s="4">
        <f>+((F93/1000)/Cartera!N96)*100</f>
        <v>106.09971344961544</v>
      </c>
    </row>
    <row r="94" spans="1:22" x14ac:dyDescent="0.35">
      <c r="A94" s="57">
        <f>[7]Cartera!A98</f>
        <v>37500</v>
      </c>
      <c r="B94" s="63">
        <v>9226826.3299999982</v>
      </c>
      <c r="C94" s="63">
        <v>20453419.549999997</v>
      </c>
      <c r="D94" s="63">
        <f t="shared" si="12"/>
        <v>29680245.879999995</v>
      </c>
      <c r="E94" s="63">
        <v>21949050.66</v>
      </c>
      <c r="F94" s="64">
        <f t="shared" si="13"/>
        <v>51629296.539999992</v>
      </c>
      <c r="G94" s="71">
        <f t="shared" si="19"/>
        <v>25.666020722718201</v>
      </c>
      <c r="H94" s="71">
        <f t="shared" si="20"/>
        <v>26.896328012753585</v>
      </c>
      <c r="I94" s="71">
        <f t="shared" si="21"/>
        <v>26.511284464158962</v>
      </c>
      <c r="J94" s="71">
        <f t="shared" si="22"/>
        <v>-11.875794979952289</v>
      </c>
      <c r="K94" s="71">
        <f t="shared" si="23"/>
        <v>6.7437752055868714</v>
      </c>
      <c r="L94" s="4">
        <f>+(1+G94/100)/(1+Cartera!$B97/100)*100-100</f>
        <v>18.586411930469168</v>
      </c>
      <c r="M94" s="4">
        <f>+(1+H94/100)/(1+Cartera!$B97/100)*100-100</f>
        <v>19.747407768947411</v>
      </c>
      <c r="N94" s="4">
        <f>+(1+I94/100)/(1+Cartera!$B97/100)*100-100</f>
        <v>19.384056302877184</v>
      </c>
      <c r="O94" s="4">
        <f>+(1+J94/100)/(1+Cartera!$B97/100)*100-100</f>
        <v>-16.840421798577239</v>
      </c>
      <c r="P94" s="4">
        <f>+(1+K94/100)/(1+Cartera!$B97/100)*100-100</f>
        <v>0.73018326468515227</v>
      </c>
      <c r="Q94" s="4">
        <f t="shared" si="14"/>
        <v>17.871299723891219</v>
      </c>
      <c r="R94" s="4">
        <f t="shared" si="15"/>
        <v>39.615917552069753</v>
      </c>
      <c r="S94" s="4">
        <f t="shared" si="16"/>
        <v>57.487217275960965</v>
      </c>
      <c r="T94" s="4">
        <f t="shared" si="17"/>
        <v>42.512782724039035</v>
      </c>
      <c r="U94" s="4">
        <f t="shared" si="18"/>
        <v>100</v>
      </c>
      <c r="V94" s="4">
        <f>+((F94/1000)/Cartera!N97)*100</f>
        <v>104.92194906749319</v>
      </c>
    </row>
    <row r="95" spans="1:22" x14ac:dyDescent="0.35">
      <c r="A95" s="57">
        <f>[7]Cartera!A99</f>
        <v>37530</v>
      </c>
      <c r="B95" s="63">
        <v>9106658.6500000022</v>
      </c>
      <c r="C95" s="63">
        <v>21007206.72000001</v>
      </c>
      <c r="D95" s="63">
        <f t="shared" si="12"/>
        <v>30113865.370000012</v>
      </c>
      <c r="E95" s="63">
        <v>22094630.779999994</v>
      </c>
      <c r="F95" s="64">
        <f t="shared" si="13"/>
        <v>52208496.150000006</v>
      </c>
      <c r="G95" s="71">
        <f t="shared" si="19"/>
        <v>23.769096731634747</v>
      </c>
      <c r="H95" s="71">
        <f t="shared" si="20"/>
        <v>32.883514338598985</v>
      </c>
      <c r="I95" s="71">
        <f t="shared" si="21"/>
        <v>29.988738204339086</v>
      </c>
      <c r="J95" s="71">
        <f t="shared" si="22"/>
        <v>-10.861049680816706</v>
      </c>
      <c r="K95" s="71">
        <f t="shared" si="23"/>
        <v>8.8737421124879745</v>
      </c>
      <c r="L95" s="4">
        <f>+(1+G95/100)/(1+Cartera!$B98/100)*100-100</f>
        <v>16.357146499609598</v>
      </c>
      <c r="M95" s="4">
        <f>+(1+H95/100)/(1+Cartera!$B98/100)*100-100</f>
        <v>24.925744419102188</v>
      </c>
      <c r="N95" s="4">
        <f>+(1+I95/100)/(1+Cartera!$B98/100)*100-100</f>
        <v>22.204322839465163</v>
      </c>
      <c r="O95" s="4">
        <f>+(1+J95/100)/(1+Cartera!$B98/100)*100-100</f>
        <v>-16.199162997853449</v>
      </c>
      <c r="P95" s="4">
        <f>+(1+K95/100)/(1+Cartera!$B98/100)*100-100</f>
        <v>2.3538047499181687</v>
      </c>
      <c r="Q95" s="4">
        <f t="shared" si="14"/>
        <v>17.44286719892429</v>
      </c>
      <c r="R95" s="4">
        <f t="shared" si="15"/>
        <v>40.237141977130108</v>
      </c>
      <c r="S95" s="4">
        <f t="shared" si="16"/>
        <v>57.680009176054405</v>
      </c>
      <c r="T95" s="4">
        <f t="shared" si="17"/>
        <v>42.319990823945595</v>
      </c>
      <c r="U95" s="4">
        <f t="shared" si="18"/>
        <v>100</v>
      </c>
      <c r="V95" s="4">
        <f>+((F95/1000)/Cartera!N98)*100</f>
        <v>105.6835713064678</v>
      </c>
    </row>
    <row r="96" spans="1:22" x14ac:dyDescent="0.35">
      <c r="A96" s="57">
        <f>[7]Cartera!A100</f>
        <v>37561</v>
      </c>
      <c r="B96" s="63">
        <v>9567629.9500000011</v>
      </c>
      <c r="C96" s="63">
        <v>21540990.219999995</v>
      </c>
      <c r="D96" s="63">
        <f t="shared" si="12"/>
        <v>31108620.169999994</v>
      </c>
      <c r="E96" s="63">
        <v>21820215.069999997</v>
      </c>
      <c r="F96" s="64">
        <f t="shared" si="13"/>
        <v>52928835.239999995</v>
      </c>
      <c r="G96" s="71">
        <f t="shared" si="19"/>
        <v>18.687975722050894</v>
      </c>
      <c r="H96" s="71">
        <f t="shared" si="20"/>
        <v>29.943447652093937</v>
      </c>
      <c r="I96" s="71">
        <f t="shared" si="21"/>
        <v>26.260890828838228</v>
      </c>
      <c r="J96" s="71">
        <f t="shared" si="22"/>
        <v>-10.352858820140156</v>
      </c>
      <c r="K96" s="71">
        <f t="shared" si="23"/>
        <v>8.0654952760090168</v>
      </c>
      <c r="L96" s="4">
        <f>+(1+G96/100)/(1+Cartera!$B99/100)*100-100</f>
        <v>10.850822566592797</v>
      </c>
      <c r="M96" s="4">
        <f>+(1+H96/100)/(1+Cartera!$B99/100)*100-100</f>
        <v>21.363078035018162</v>
      </c>
      <c r="N96" s="4">
        <f>+(1+I96/100)/(1+Cartera!$B99/100)*100-100</f>
        <v>17.923686213540876</v>
      </c>
      <c r="O96" s="4">
        <f>+(1+J96/100)/(1+Cartera!$B99/100)*100-100</f>
        <v>-16.272400130886481</v>
      </c>
      <c r="P96" s="4">
        <f>+(1+K96/100)/(1+Cartera!$B99/100)*100-100</f>
        <v>0.92976116186515867</v>
      </c>
      <c r="Q96" s="4">
        <f t="shared" si="14"/>
        <v>18.076403734593125</v>
      </c>
      <c r="R96" s="4">
        <f t="shared" si="15"/>
        <v>40.698024285485857</v>
      </c>
      <c r="S96" s="4">
        <f t="shared" si="16"/>
        <v>58.774428020078986</v>
      </c>
      <c r="T96" s="4">
        <f t="shared" si="17"/>
        <v>41.225571979921014</v>
      </c>
      <c r="U96" s="4">
        <f t="shared" si="18"/>
        <v>100</v>
      </c>
      <c r="V96" s="4">
        <f>+((F96/1000)/Cartera!N99)*100</f>
        <v>106.7375736873424</v>
      </c>
    </row>
    <row r="97" spans="1:22" x14ac:dyDescent="0.35">
      <c r="A97" s="57">
        <f>[7]Cartera!A101</f>
        <v>37591</v>
      </c>
      <c r="B97" s="63">
        <v>11795886.92</v>
      </c>
      <c r="C97" s="63">
        <v>20934281.300000004</v>
      </c>
      <c r="D97" s="63">
        <f t="shared" si="12"/>
        <v>32730168.220000006</v>
      </c>
      <c r="E97" s="63">
        <v>21460531.829999998</v>
      </c>
      <c r="F97" s="64">
        <f t="shared" si="13"/>
        <v>54190700.050000004</v>
      </c>
      <c r="G97" s="71">
        <f t="shared" si="19"/>
        <v>11.77057920022952</v>
      </c>
      <c r="H97" s="71">
        <f t="shared" si="20"/>
        <v>21.155784797539383</v>
      </c>
      <c r="I97" s="71">
        <f t="shared" si="21"/>
        <v>17.597054334322308</v>
      </c>
      <c r="J97" s="71">
        <f t="shared" si="22"/>
        <v>-9.979651668812167</v>
      </c>
      <c r="K97" s="71">
        <f t="shared" si="23"/>
        <v>4.8741601569624038</v>
      </c>
      <c r="L97" s="4">
        <f>+(1+G97/100)/(1+Cartera!$B100/100)*100-100</f>
        <v>4.4682486215809973</v>
      </c>
      <c r="M97" s="4">
        <f>+(1+H97/100)/(1+Cartera!$B100/100)*100-100</f>
        <v>13.240288622805281</v>
      </c>
      <c r="N97" s="4">
        <f>+(1+I97/100)/(1+Cartera!$B100/100)*100-100</f>
        <v>9.9140614396880977</v>
      </c>
      <c r="O97" s="4">
        <f>+(1+J97/100)/(1+Cartera!$B100/100)*100-100</f>
        <v>-15.860969874579084</v>
      </c>
      <c r="P97" s="4">
        <f>+(1+K97/100)/(1+Cartera!$B100/100)*100-100</f>
        <v>-1.9776052369731758</v>
      </c>
      <c r="Q97" s="4">
        <f t="shared" si="14"/>
        <v>21.767363974106843</v>
      </c>
      <c r="R97" s="4">
        <f t="shared" si="15"/>
        <v>38.630763730095055</v>
      </c>
      <c r="S97" s="4">
        <f t="shared" si="16"/>
        <v>60.398127704201897</v>
      </c>
      <c r="T97" s="4">
        <f t="shared" si="17"/>
        <v>39.601872295798096</v>
      </c>
      <c r="U97" s="4">
        <f t="shared" si="18"/>
        <v>100</v>
      </c>
      <c r="V97" s="4">
        <f>+((F97/1000)/Cartera!N100)*100</f>
        <v>107.88175019711386</v>
      </c>
    </row>
    <row r="98" spans="1:22" x14ac:dyDescent="0.35">
      <c r="A98" s="57">
        <f>[7]Cartera!A102</f>
        <v>37622</v>
      </c>
      <c r="B98" s="63">
        <v>10257182.469999997</v>
      </c>
      <c r="C98" s="63">
        <v>21885247.929999996</v>
      </c>
      <c r="D98" s="63">
        <f t="shared" si="12"/>
        <v>32142430.399999991</v>
      </c>
      <c r="E98" s="63">
        <v>21957170.52</v>
      </c>
      <c r="F98" s="64">
        <f t="shared" si="13"/>
        <v>54099600.919999987</v>
      </c>
      <c r="G98" s="71">
        <f t="shared" si="19"/>
        <v>25.197487467221436</v>
      </c>
      <c r="H98" s="71">
        <f t="shared" si="20"/>
        <v>25.396659662891309</v>
      </c>
      <c r="I98" s="71">
        <f t="shared" si="21"/>
        <v>25.33303170103494</v>
      </c>
      <c r="J98" s="71">
        <f t="shared" si="22"/>
        <v>-9.0335485802074089</v>
      </c>
      <c r="K98" s="71">
        <f t="shared" si="23"/>
        <v>8.6702320261533288</v>
      </c>
      <c r="L98" s="4">
        <f>+(1+G98/100)/(1+Cartera!$B101/100)*100-100</f>
        <v>16.582072322582576</v>
      </c>
      <c r="M98" s="4">
        <f>+(1+H98/100)/(1+Cartera!$B101/100)*100-100</f>
        <v>16.767538563079711</v>
      </c>
      <c r="N98" s="4">
        <f>+(1+I98/100)/(1+Cartera!$B101/100)*100-100</f>
        <v>16.70828913403011</v>
      </c>
      <c r="O98" s="4">
        <f>+(1+J98/100)/(1+Cartera!$B101/100)*100-100</f>
        <v>-15.293368637868895</v>
      </c>
      <c r="P98" s="4">
        <f>+(1+K98/100)/(1+Cartera!$B101/100)*100-100</f>
        <v>1.1921333701027379</v>
      </c>
      <c r="Q98" s="4">
        <f t="shared" si="14"/>
        <v>18.959811709457615</v>
      </c>
      <c r="R98" s="4">
        <f t="shared" si="15"/>
        <v>40.453621760284143</v>
      </c>
      <c r="S98" s="4">
        <f t="shared" si="16"/>
        <v>59.413433469741761</v>
      </c>
      <c r="T98" s="4">
        <f t="shared" si="17"/>
        <v>40.586566530258253</v>
      </c>
      <c r="U98" s="4">
        <f t="shared" si="18"/>
        <v>100</v>
      </c>
      <c r="V98" s="4">
        <f>+((F98/1000)/Cartera!N101)*100</f>
        <v>107.32235831790639</v>
      </c>
    </row>
    <row r="99" spans="1:22" x14ac:dyDescent="0.35">
      <c r="A99" s="57">
        <f>[7]Cartera!A103</f>
        <v>37653</v>
      </c>
      <c r="B99" s="63">
        <v>10145738.819999998</v>
      </c>
      <c r="C99" s="63">
        <v>22009743.629999999</v>
      </c>
      <c r="D99" s="63">
        <f t="shared" si="12"/>
        <v>32155482.449999996</v>
      </c>
      <c r="E99" s="63">
        <v>22322248.91</v>
      </c>
      <c r="F99" s="64">
        <f t="shared" si="13"/>
        <v>54477731.359999999</v>
      </c>
      <c r="G99" s="71">
        <f t="shared" si="19"/>
        <v>20.487873158758845</v>
      </c>
      <c r="H99" s="71">
        <f t="shared" si="20"/>
        <v>27.03621720298915</v>
      </c>
      <c r="I99" s="71">
        <f t="shared" si="21"/>
        <v>24.894509758450823</v>
      </c>
      <c r="J99" s="71">
        <f t="shared" si="22"/>
        <v>-6.9226800731071165</v>
      </c>
      <c r="K99" s="71">
        <f t="shared" si="23"/>
        <v>9.5501163294628526</v>
      </c>
      <c r="L99" s="4">
        <f>+(1+G99/100)/(1+Cartera!$B102/100)*100-100</f>
        <v>12.353481125287985</v>
      </c>
      <c r="M99" s="4">
        <f>+(1+H99/100)/(1+Cartera!$B102/100)*100-100</f>
        <v>18.459732565264034</v>
      </c>
      <c r="N99" s="4">
        <f>+(1+I99/100)/(1+Cartera!$B102/100)*100-100</f>
        <v>16.462616335743022</v>
      </c>
      <c r="O99" s="4">
        <f>+(1+J99/100)/(1+Cartera!$B102/100)*100-100</f>
        <v>-13.206527483315099</v>
      </c>
      <c r="P99" s="4">
        <f>+(1+K99/100)/(1+Cartera!$B102/100)*100-100</f>
        <v>2.1541554732029624</v>
      </c>
      <c r="Q99" s="4">
        <f t="shared" si="14"/>
        <v>18.623644132599576</v>
      </c>
      <c r="R99" s="4">
        <f t="shared" si="15"/>
        <v>40.40135864791268</v>
      </c>
      <c r="S99" s="4">
        <f t="shared" si="16"/>
        <v>59.02500278051226</v>
      </c>
      <c r="T99" s="4">
        <f t="shared" si="17"/>
        <v>40.97499721948774</v>
      </c>
      <c r="U99" s="4">
        <f t="shared" si="18"/>
        <v>100</v>
      </c>
      <c r="V99" s="4">
        <f>+((F99/1000)/Cartera!N102)*100</f>
        <v>107.35503610714909</v>
      </c>
    </row>
    <row r="100" spans="1:22" x14ac:dyDescent="0.35">
      <c r="A100" s="57">
        <f>[7]Cartera!A104</f>
        <v>37681</v>
      </c>
      <c r="B100" s="63">
        <v>10211856.76</v>
      </c>
      <c r="C100" s="63">
        <v>21692174.650000002</v>
      </c>
      <c r="D100" s="63">
        <f t="shared" si="12"/>
        <v>31904031.410000004</v>
      </c>
      <c r="E100" s="63">
        <v>22955525.259999994</v>
      </c>
      <c r="F100" s="64">
        <f t="shared" si="13"/>
        <v>54859556.670000002</v>
      </c>
      <c r="G100" s="71">
        <f t="shared" si="19"/>
        <v>22.636845508586376</v>
      </c>
      <c r="H100" s="71">
        <f t="shared" si="20"/>
        <v>22.509212482214537</v>
      </c>
      <c r="I100" s="71">
        <f t="shared" si="21"/>
        <v>22.550036400962625</v>
      </c>
      <c r="J100" s="71">
        <f t="shared" si="22"/>
        <v>-3.2012210098649803</v>
      </c>
      <c r="K100" s="71">
        <f t="shared" si="23"/>
        <v>10.274547799360988</v>
      </c>
      <c r="L100" s="4">
        <f>+(1+G100/100)/(1+Cartera!$B103/100)*100-100</f>
        <v>13.974763483816318</v>
      </c>
      <c r="M100" s="4">
        <f>+(1+H100/100)/(1+Cartera!$B103/100)*100-100</f>
        <v>13.85614542956742</v>
      </c>
      <c r="N100" s="4">
        <f>+(1+I100/100)/(1+Cartera!$B103/100)*100-100</f>
        <v>13.89408587450059</v>
      </c>
      <c r="O100" s="4">
        <f>+(1+J100/100)/(1+Cartera!$B103/100)*100-100</f>
        <v>-10.038309488722106</v>
      </c>
      <c r="P100" s="4">
        <f>+(1+K100/100)/(1+Cartera!$B103/100)*100-100</f>
        <v>2.4856392187369636</v>
      </c>
      <c r="Q100" s="4">
        <f t="shared" si="14"/>
        <v>18.614544811996929</v>
      </c>
      <c r="R100" s="4">
        <f t="shared" si="15"/>
        <v>39.541286818058424</v>
      </c>
      <c r="S100" s="4">
        <f t="shared" si="16"/>
        <v>58.155831630055353</v>
      </c>
      <c r="T100" s="4">
        <f t="shared" si="17"/>
        <v>41.84416836994464</v>
      </c>
      <c r="U100" s="4">
        <f t="shared" si="18"/>
        <v>100</v>
      </c>
      <c r="V100" s="4">
        <f>+((F100/1000)/Cartera!N103)*100</f>
        <v>107.16675447014393</v>
      </c>
    </row>
    <row r="101" spans="1:22" x14ac:dyDescent="0.35">
      <c r="A101" s="57">
        <f>[7]Cartera!A105</f>
        <v>37712</v>
      </c>
      <c r="B101" s="63">
        <v>9933156.3900000025</v>
      </c>
      <c r="C101" s="63">
        <v>22102735.629999992</v>
      </c>
      <c r="D101" s="63">
        <f t="shared" si="12"/>
        <v>32035892.019999996</v>
      </c>
      <c r="E101" s="63">
        <v>22975014.340000004</v>
      </c>
      <c r="F101" s="64">
        <f t="shared" si="13"/>
        <v>55010906.359999999</v>
      </c>
      <c r="G101" s="71">
        <f t="shared" si="19"/>
        <v>12.330162377676345</v>
      </c>
      <c r="H101" s="71">
        <f t="shared" si="20"/>
        <v>20.39795203678996</v>
      </c>
      <c r="I101" s="71">
        <f t="shared" si="21"/>
        <v>17.775168987147367</v>
      </c>
      <c r="J101" s="71">
        <f t="shared" si="22"/>
        <v>-2.6909824425451205</v>
      </c>
      <c r="K101" s="71">
        <f t="shared" si="23"/>
        <v>8.2652026613167635</v>
      </c>
      <c r="L101" s="4">
        <f>+(1+G101/100)/(1+Cartera!$B104/100)*100-100</f>
        <v>4.154068036788459</v>
      </c>
      <c r="M101" s="4">
        <f>+(1+H101/100)/(1+Cartera!$B104/100)*100-100</f>
        <v>11.634633321084806</v>
      </c>
      <c r="N101" s="4">
        <f>+(1+I101/100)/(1+Cartera!$B104/100)*100-100</f>
        <v>9.2027528856257561</v>
      </c>
      <c r="O101" s="4">
        <f>+(1+J101/100)/(1+Cartera!$B104/100)*100-100</f>
        <v>-9.7737435721327159</v>
      </c>
      <c r="P101" s="4">
        <f>+(1+K101/100)/(1+Cartera!$B104/100)*100-100</f>
        <v>0.38498160530065206</v>
      </c>
      <c r="Q101" s="4">
        <f t="shared" si="14"/>
        <v>18.056703747064027</v>
      </c>
      <c r="R101" s="4">
        <f t="shared" si="15"/>
        <v>40.178824695881623</v>
      </c>
      <c r="S101" s="4">
        <f t="shared" si="16"/>
        <v>58.23552844294565</v>
      </c>
      <c r="T101" s="4">
        <f t="shared" si="17"/>
        <v>41.76447155705435</v>
      </c>
      <c r="U101" s="4">
        <f t="shared" si="18"/>
        <v>100</v>
      </c>
      <c r="V101" s="4">
        <f>+((F101/1000)/Cartera!N104)*100</f>
        <v>106.35910096119704</v>
      </c>
    </row>
    <row r="102" spans="1:22" x14ac:dyDescent="0.35">
      <c r="A102" s="57">
        <f>[7]Cartera!A106</f>
        <v>37742</v>
      </c>
      <c r="B102" s="63">
        <v>9652464.8999999985</v>
      </c>
      <c r="C102" s="63">
        <v>21897942.429999992</v>
      </c>
      <c r="D102" s="63">
        <f t="shared" si="12"/>
        <v>31550407.329999991</v>
      </c>
      <c r="E102" s="63">
        <v>23431195.559999999</v>
      </c>
      <c r="F102" s="64">
        <f t="shared" si="13"/>
        <v>54981602.889999986</v>
      </c>
      <c r="G102" s="71">
        <f t="shared" si="19"/>
        <v>8.6678500489400392</v>
      </c>
      <c r="H102" s="71">
        <f t="shared" si="20"/>
        <v>16.959540703237352</v>
      </c>
      <c r="I102" s="71">
        <f t="shared" si="21"/>
        <v>14.291519459218406</v>
      </c>
      <c r="J102" s="71">
        <f t="shared" si="22"/>
        <v>-3.0936819756405498E-2</v>
      </c>
      <c r="K102" s="71">
        <f t="shared" si="23"/>
        <v>7.7148713951306291</v>
      </c>
      <c r="L102" s="4">
        <f>+(1+G102/100)/(1+Cartera!$B105/100)*100-100</f>
        <v>0.87055606510726591</v>
      </c>
      <c r="M102" s="4">
        <f>+(1+H102/100)/(1+Cartera!$B105/100)*100-100</f>
        <v>8.567289244627645</v>
      </c>
      <c r="N102" s="4">
        <f>+(1+I102/100)/(1+Cartera!$B105/100)*100-100</f>
        <v>6.0907077501331202</v>
      </c>
      <c r="O102" s="4">
        <f>+(1+J102/100)/(1+Cartera!$B105/100)*100-100</f>
        <v>-7.2040627678050697</v>
      </c>
      <c r="P102" s="4">
        <f>+(1+K102/100)/(1+Cartera!$B105/100)*100-100</f>
        <v>-1.4043075159534624E-2</v>
      </c>
      <c r="Q102" s="4">
        <f t="shared" si="14"/>
        <v>17.555808475266517</v>
      </c>
      <c r="R102" s="4">
        <f t="shared" si="15"/>
        <v>39.827762886088529</v>
      </c>
      <c r="S102" s="4">
        <f t="shared" si="16"/>
        <v>57.383571361355045</v>
      </c>
      <c r="T102" s="4">
        <f t="shared" si="17"/>
        <v>42.616428638644962</v>
      </c>
      <c r="U102" s="4">
        <f t="shared" si="18"/>
        <v>100</v>
      </c>
      <c r="V102" s="4">
        <f>+((F102/1000)/Cartera!N105)*100</f>
        <v>105.50574872915645</v>
      </c>
    </row>
    <row r="103" spans="1:22" x14ac:dyDescent="0.35">
      <c r="A103" s="57">
        <f>[7]Cartera!A107</f>
        <v>37773</v>
      </c>
      <c r="B103" s="63">
        <v>10658052.120000001</v>
      </c>
      <c r="C103" s="63">
        <v>22337795.25</v>
      </c>
      <c r="D103" s="63">
        <f t="shared" si="12"/>
        <v>32995847.370000001</v>
      </c>
      <c r="E103" s="63">
        <v>22319533.539999999</v>
      </c>
      <c r="F103" s="64">
        <f t="shared" si="13"/>
        <v>55315380.909999996</v>
      </c>
      <c r="G103" s="71">
        <f t="shared" si="19"/>
        <v>11.732432605617916</v>
      </c>
      <c r="H103" s="71">
        <f t="shared" si="20"/>
        <v>16.504640638869674</v>
      </c>
      <c r="I103" s="71">
        <f t="shared" si="21"/>
        <v>14.919195409125933</v>
      </c>
      <c r="J103" s="71">
        <f t="shared" si="22"/>
        <v>-2.0701411316083949</v>
      </c>
      <c r="K103" s="71">
        <f t="shared" si="23"/>
        <v>7.4010774490044469</v>
      </c>
      <c r="L103" s="4">
        <f>+(1+G103/100)/(1+Cartera!$B106/100)*100-100</f>
        <v>4.2182936345657112</v>
      </c>
      <c r="M103" s="4">
        <f>+(1+H103/100)/(1+Cartera!$B106/100)*100-100</f>
        <v>8.6695650022103052</v>
      </c>
      <c r="N103" s="4">
        <f>+(1+I103/100)/(1+Cartera!$B106/100)*100-100</f>
        <v>7.1907428496650709</v>
      </c>
      <c r="O103" s="4">
        <f>+(1+J103/100)/(1+Cartera!$B106/100)*100-100</f>
        <v>-8.6560406040559599</v>
      </c>
      <c r="P103" s="4">
        <f>+(1+K103/100)/(1+Cartera!$B106/100)*100-100</f>
        <v>0.17822726331912975</v>
      </c>
      <c r="Q103" s="4">
        <f t="shared" si="14"/>
        <v>19.267791244791415</v>
      </c>
      <c r="R103" s="4">
        <f t="shared" si="15"/>
        <v>40.382611278306754</v>
      </c>
      <c r="S103" s="4">
        <f t="shared" si="16"/>
        <v>59.650402523098165</v>
      </c>
      <c r="T103" s="4">
        <f t="shared" si="17"/>
        <v>40.349597476901842</v>
      </c>
      <c r="U103" s="4">
        <f t="shared" si="18"/>
        <v>100</v>
      </c>
      <c r="V103" s="4">
        <f>+((F103/1000)/Cartera!N106)*100</f>
        <v>107.29125130446251</v>
      </c>
    </row>
    <row r="104" spans="1:22" x14ac:dyDescent="0.35">
      <c r="A104" s="57">
        <f>[7]Cartera!A108</f>
        <v>37803</v>
      </c>
      <c r="B104" s="63">
        <v>10189984.780000001</v>
      </c>
      <c r="C104" s="63">
        <v>22528984.240000002</v>
      </c>
      <c r="D104" s="63">
        <f t="shared" si="12"/>
        <v>32718969.020000003</v>
      </c>
      <c r="E104" s="63">
        <v>22667023.93</v>
      </c>
      <c r="F104" s="64">
        <f t="shared" si="13"/>
        <v>55385992.950000003</v>
      </c>
      <c r="G104" s="71">
        <f t="shared" si="19"/>
        <v>12.151905238916626</v>
      </c>
      <c r="H104" s="71">
        <f t="shared" si="20"/>
        <v>16.340873735300818</v>
      </c>
      <c r="I104" s="71">
        <f t="shared" si="21"/>
        <v>15.003096207962628</v>
      </c>
      <c r="J104" s="71">
        <f t="shared" si="22"/>
        <v>1.9770792910837542</v>
      </c>
      <c r="K104" s="71">
        <f t="shared" si="23"/>
        <v>9.2898435554583045</v>
      </c>
      <c r="L104" s="4">
        <f>+(1+G104/100)/(1+Cartera!$B107/100)*100-100</f>
        <v>4.7756962246978958</v>
      </c>
      <c r="M104" s="4">
        <f>+(1+H104/100)/(1+Cartera!$B107/100)*100-100</f>
        <v>8.6891570770747535</v>
      </c>
      <c r="N104" s="4">
        <f>+(1+I104/100)/(1+Cartera!$B107/100)*100-100</f>
        <v>7.4393649177528403</v>
      </c>
      <c r="O104" s="4">
        <f>+(1+J104/100)/(1+Cartera!$B107/100)*100-100</f>
        <v>-4.7299333977169766</v>
      </c>
      <c r="P104" s="4">
        <f>+(1+K104/100)/(1+Cartera!$B107/100)*100-100</f>
        <v>2.1018717820051336</v>
      </c>
      <c r="Q104" s="4">
        <f t="shared" si="14"/>
        <v>18.398126019333198</v>
      </c>
      <c r="R104" s="4">
        <f t="shared" si="15"/>
        <v>40.676320925289112</v>
      </c>
      <c r="S104" s="4">
        <f t="shared" si="16"/>
        <v>59.074446944622302</v>
      </c>
      <c r="T104" s="4">
        <f t="shared" si="17"/>
        <v>40.925553055377698</v>
      </c>
      <c r="U104" s="4">
        <f t="shared" si="18"/>
        <v>100</v>
      </c>
      <c r="V104" s="4">
        <f>+((F104/1000)/Cartera!N107)*100</f>
        <v>106.69476565418717</v>
      </c>
    </row>
    <row r="105" spans="1:22" x14ac:dyDescent="0.35">
      <c r="A105" s="57">
        <f>[7]Cartera!A109</f>
        <v>37834</v>
      </c>
      <c r="B105" s="63">
        <v>10463330.900000002</v>
      </c>
      <c r="C105" s="63">
        <v>22780598.130000006</v>
      </c>
      <c r="D105" s="63">
        <f t="shared" si="12"/>
        <v>33243929.030000009</v>
      </c>
      <c r="E105" s="63">
        <v>22677180.850000001</v>
      </c>
      <c r="F105" s="64">
        <f t="shared" si="13"/>
        <v>55921109.88000001</v>
      </c>
      <c r="G105" s="71">
        <f t="shared" si="19"/>
        <v>12.736393902600568</v>
      </c>
      <c r="H105" s="71">
        <f t="shared" si="20"/>
        <v>13.465664647573945</v>
      </c>
      <c r="I105" s="71">
        <f t="shared" si="21"/>
        <v>13.235115567207288</v>
      </c>
      <c r="J105" s="71">
        <f t="shared" si="22"/>
        <v>2.6215456034768323</v>
      </c>
      <c r="K105" s="71">
        <f t="shared" si="23"/>
        <v>8.6771155750407587</v>
      </c>
      <c r="L105" s="4">
        <f>+(1+G105/100)/(1+Cartera!$B108/100)*100-100</f>
        <v>5.1057187232897263</v>
      </c>
      <c r="M105" s="4">
        <f>+(1+H105/100)/(1+Cartera!$B108/100)*100-100</f>
        <v>5.7856280510665243</v>
      </c>
      <c r="N105" s="4">
        <f>+(1+I105/100)/(1+Cartera!$B108/100)*100-100</f>
        <v>5.5706839149797673</v>
      </c>
      <c r="O105" s="4">
        <f>+(1+J105/100)/(1+Cartera!$B108/100)*100-100</f>
        <v>-4.3244959878082909</v>
      </c>
      <c r="P105" s="4">
        <f>+(1+K105/100)/(1+Cartera!$B108/100)*100-100</f>
        <v>1.3211966949848488</v>
      </c>
      <c r="Q105" s="4">
        <f t="shared" si="14"/>
        <v>18.710878454403097</v>
      </c>
      <c r="R105" s="4">
        <f t="shared" si="15"/>
        <v>40.737027893195318</v>
      </c>
      <c r="S105" s="4">
        <f t="shared" si="16"/>
        <v>59.447906347598412</v>
      </c>
      <c r="T105" s="4">
        <f t="shared" si="17"/>
        <v>40.552093652401588</v>
      </c>
      <c r="U105" s="4">
        <f t="shared" si="18"/>
        <v>100</v>
      </c>
      <c r="V105" s="4">
        <f>+((F105/1000)/Cartera!N108)*100</f>
        <v>107.31281817219693</v>
      </c>
    </row>
    <row r="106" spans="1:22" x14ac:dyDescent="0.35">
      <c r="A106" s="57">
        <f>[7]Cartera!A110</f>
        <v>37865</v>
      </c>
      <c r="B106" s="63">
        <v>10529309.07</v>
      </c>
      <c r="C106" s="63">
        <v>22748105.73</v>
      </c>
      <c r="D106" s="63">
        <f t="shared" si="12"/>
        <v>33277414.800000001</v>
      </c>
      <c r="E106" s="63">
        <v>22511676.989999998</v>
      </c>
      <c r="F106" s="64">
        <f t="shared" si="13"/>
        <v>55789091.789999999</v>
      </c>
      <c r="G106" s="71">
        <f t="shared" si="19"/>
        <v>14.116259409425808</v>
      </c>
      <c r="H106" s="71">
        <f t="shared" si="20"/>
        <v>11.219083314604021</v>
      </c>
      <c r="I106" s="71">
        <f t="shared" si="21"/>
        <v>12.119740970286074</v>
      </c>
      <c r="J106" s="71">
        <f t="shared" si="22"/>
        <v>2.5633287685892014</v>
      </c>
      <c r="K106" s="71">
        <f t="shared" si="23"/>
        <v>8.057044214765142</v>
      </c>
      <c r="L106" s="4">
        <f>+(1+G106/100)/(1+Cartera!$B109/100)*100-100</f>
        <v>6.5411814110968294</v>
      </c>
      <c r="M106" s="4">
        <f>+(1+H106/100)/(1+Cartera!$B109/100)*100-100</f>
        <v>3.8363208987060204</v>
      </c>
      <c r="N106" s="4">
        <f>+(1+I106/100)/(1+Cartera!$B109/100)*100-100</f>
        <v>4.6771925779909225</v>
      </c>
      <c r="O106" s="4">
        <f>+(1+J106/100)/(1+Cartera!$B109/100)*100-100</f>
        <v>-4.2448615735326172</v>
      </c>
      <c r="P106" s="4">
        <f>+(1+K106/100)/(1+Cartera!$B109/100)*100-100</f>
        <v>0.88417908203261675</v>
      </c>
      <c r="Q106" s="4">
        <f t="shared" si="14"/>
        <v>18.873419036169619</v>
      </c>
      <c r="R106" s="4">
        <f t="shared" si="15"/>
        <v>40.775185614470821</v>
      </c>
      <c r="S106" s="4">
        <f t="shared" si="16"/>
        <v>59.648604650640436</v>
      </c>
      <c r="T106" s="4">
        <f t="shared" si="17"/>
        <v>40.351395349359564</v>
      </c>
      <c r="U106" s="4">
        <f t="shared" si="18"/>
        <v>100</v>
      </c>
      <c r="V106" s="4">
        <f>+((F106/1000)/Cartera!N109)*100</f>
        <v>106.42609469676761</v>
      </c>
    </row>
    <row r="107" spans="1:22" x14ac:dyDescent="0.35">
      <c r="A107" s="57">
        <f>[7]Cartera!A111</f>
        <v>37895</v>
      </c>
      <c r="B107" s="63">
        <v>10609387.359999999</v>
      </c>
      <c r="C107" s="63">
        <v>23629009.550000004</v>
      </c>
      <c r="D107" s="63">
        <f t="shared" si="12"/>
        <v>34238396.910000004</v>
      </c>
      <c r="E107" s="63">
        <v>22567506.390000001</v>
      </c>
      <c r="F107" s="64">
        <f t="shared" si="13"/>
        <v>56805903.300000004</v>
      </c>
      <c r="G107" s="71">
        <f t="shared" si="19"/>
        <v>16.501427886505837</v>
      </c>
      <c r="H107" s="71">
        <f t="shared" si="20"/>
        <v>12.480492361242355</v>
      </c>
      <c r="I107" s="71">
        <f t="shared" si="21"/>
        <v>13.696453408830507</v>
      </c>
      <c r="J107" s="71">
        <f t="shared" si="22"/>
        <v>2.1402286134967028</v>
      </c>
      <c r="K107" s="71">
        <f t="shared" si="23"/>
        <v>8.8058601358506934</v>
      </c>
      <c r="L107" s="4">
        <f>+(1+G107/100)/(1+Cartera!$B110/100)*100-100</f>
        <v>9.3089021265770668</v>
      </c>
      <c r="M107" s="4">
        <f>+(1+H107/100)/(1+Cartera!$B110/100)*100-100</f>
        <v>5.5362097590939641</v>
      </c>
      <c r="N107" s="4">
        <f>+(1+I107/100)/(1+Cartera!$B110/100)*100-100</f>
        <v>6.6771002147030174</v>
      </c>
      <c r="O107" s="4">
        <f>+(1+J107/100)/(1+Cartera!$B110/100)*100-100</f>
        <v>-4.1656702819509377</v>
      </c>
      <c r="P107" s="4">
        <f>+(1+K107/100)/(1+Cartera!$B110/100)*100-100</f>
        <v>2.0884407354575814</v>
      </c>
      <c r="Q107" s="4">
        <f t="shared" si="14"/>
        <v>18.676557793598185</v>
      </c>
      <c r="R107" s="4">
        <f t="shared" si="15"/>
        <v>41.596045793360361</v>
      </c>
      <c r="S107" s="4">
        <f t="shared" si="16"/>
        <v>60.272603586958539</v>
      </c>
      <c r="T107" s="4">
        <f t="shared" si="17"/>
        <v>39.727396413041454</v>
      </c>
      <c r="U107" s="4">
        <f t="shared" si="18"/>
        <v>100</v>
      </c>
      <c r="V107" s="4">
        <f>+((F107/1000)/Cartera!N110)*100</f>
        <v>106.78430450160168</v>
      </c>
    </row>
    <row r="108" spans="1:22" x14ac:dyDescent="0.35">
      <c r="A108" s="57">
        <f>[7]Cartera!A112</f>
        <v>37926</v>
      </c>
      <c r="B108" s="63">
        <v>11277980.290000003</v>
      </c>
      <c r="C108" s="63">
        <v>23598722.240000006</v>
      </c>
      <c r="D108" s="63">
        <f t="shared" si="12"/>
        <v>34876702.530000009</v>
      </c>
      <c r="E108" s="63">
        <v>22265032.440000009</v>
      </c>
      <c r="F108" s="64">
        <f t="shared" si="13"/>
        <v>57141734.970000014</v>
      </c>
      <c r="G108" s="71">
        <f t="shared" si="19"/>
        <v>17.876426543858969</v>
      </c>
      <c r="H108" s="71">
        <f t="shared" si="20"/>
        <v>9.5526342985360344</v>
      </c>
      <c r="I108" s="71">
        <f t="shared" si="21"/>
        <v>12.112663112052189</v>
      </c>
      <c r="J108" s="71">
        <f t="shared" si="22"/>
        <v>2.038556304660716</v>
      </c>
      <c r="K108" s="71">
        <f t="shared" si="23"/>
        <v>7.9595549588368613</v>
      </c>
      <c r="L108" s="4">
        <f>+(1+G108/100)/(1+Cartera!$B111/100)*100-100</f>
        <v>11.067960561442547</v>
      </c>
      <c r="M108" s="4">
        <f>+(1+H108/100)/(1+Cartera!$B111/100)*100-100</f>
        <v>3.2249451602148724</v>
      </c>
      <c r="N108" s="4">
        <f>+(1+I108/100)/(1+Cartera!$B111/100)*100-100</f>
        <v>5.6371083690306136</v>
      </c>
      <c r="O108" s="4">
        <f>+(1+J108/100)/(1+Cartera!$B111/100)*100-100</f>
        <v>-3.8551245598221726</v>
      </c>
      <c r="P108" s="4">
        <f>+(1+K108/100)/(1+Cartera!$B111/100)*100-100</f>
        <v>1.723881050444632</v>
      </c>
      <c r="Q108" s="4">
        <f t="shared" si="14"/>
        <v>19.736853100314605</v>
      </c>
      <c r="R108" s="4">
        <f t="shared" si="15"/>
        <v>41.298574942447189</v>
      </c>
      <c r="S108" s="4">
        <f t="shared" si="16"/>
        <v>61.035428042761787</v>
      </c>
      <c r="T108" s="4">
        <f t="shared" si="17"/>
        <v>38.964571957238213</v>
      </c>
      <c r="U108" s="4">
        <f t="shared" si="18"/>
        <v>100</v>
      </c>
      <c r="V108" s="4">
        <f>+((F108/1000)/Cartera!N111)*100</f>
        <v>107.30445215369038</v>
      </c>
    </row>
    <row r="109" spans="1:22" x14ac:dyDescent="0.35">
      <c r="A109" s="57">
        <f>[7]Cartera!A113</f>
        <v>37956</v>
      </c>
      <c r="B109" s="63">
        <v>13348511.509999998</v>
      </c>
      <c r="C109" s="63">
        <v>23515224.460000001</v>
      </c>
      <c r="D109" s="63">
        <f t="shared" si="12"/>
        <v>36863735.969999999</v>
      </c>
      <c r="E109" s="63">
        <v>21592798.420000002</v>
      </c>
      <c r="F109" s="64">
        <f t="shared" si="13"/>
        <v>58456534.390000001</v>
      </c>
      <c r="G109" s="71">
        <f t="shared" si="19"/>
        <v>13.162423483116939</v>
      </c>
      <c r="H109" s="71">
        <f t="shared" si="20"/>
        <v>12.328787996175421</v>
      </c>
      <c r="I109" s="71">
        <f t="shared" si="21"/>
        <v>12.629228552128694</v>
      </c>
      <c r="J109" s="71">
        <f t="shared" si="22"/>
        <v>0.61632484715549651</v>
      </c>
      <c r="K109" s="71">
        <f t="shared" si="23"/>
        <v>7.8718937678680163</v>
      </c>
      <c r="L109" s="4">
        <f>+(1+G109/100)/(1+Cartera!$B112/100)*100-100</f>
        <v>6.2657747047769163</v>
      </c>
      <c r="M109" s="4">
        <f>+(1+H109/100)/(1+Cartera!$B112/100)*100-100</f>
        <v>5.4829448738618112</v>
      </c>
      <c r="N109" s="4">
        <f>+(1+I109/100)/(1+Cartera!$B112/100)*100-100</f>
        <v>5.765075173376573</v>
      </c>
      <c r="O109" s="4">
        <f>+(1+J109/100)/(1+Cartera!$B112/100)*100-100</f>
        <v>-5.5157058435951711</v>
      </c>
      <c r="P109" s="4">
        <f>+(1+K109/100)/(1+Cartera!$B112/100)*100-100</f>
        <v>1.2976746810667805</v>
      </c>
      <c r="Q109" s="4">
        <f t="shared" si="14"/>
        <v>22.834934792650813</v>
      </c>
      <c r="R109" s="4">
        <f t="shared" si="15"/>
        <v>40.226853516692032</v>
      </c>
      <c r="S109" s="4">
        <f t="shared" si="16"/>
        <v>63.061788309342845</v>
      </c>
      <c r="T109" s="4">
        <f t="shared" si="17"/>
        <v>36.938211690657155</v>
      </c>
      <c r="U109" s="4">
        <f t="shared" si="18"/>
        <v>100</v>
      </c>
      <c r="V109" s="4">
        <f>+((F109/1000)/Cartera!N112)*100</f>
        <v>109.95798020421607</v>
      </c>
    </row>
    <row r="110" spans="1:22" x14ac:dyDescent="0.35">
      <c r="A110" s="57">
        <f>[7]Cartera!A114</f>
        <v>37987</v>
      </c>
      <c r="B110" s="63">
        <v>11725841.949999999</v>
      </c>
      <c r="C110" s="63">
        <v>24624994.759999998</v>
      </c>
      <c r="D110" s="63">
        <f t="shared" si="12"/>
        <v>36350836.709999993</v>
      </c>
      <c r="E110" s="63">
        <v>22263204.559999999</v>
      </c>
      <c r="F110" s="64">
        <f t="shared" si="13"/>
        <v>58614041.269999996</v>
      </c>
      <c r="G110" s="71">
        <f t="shared" si="19"/>
        <v>14.318351889473632</v>
      </c>
      <c r="H110" s="71">
        <f t="shared" si="20"/>
        <v>12.518692220271333</v>
      </c>
      <c r="I110" s="71">
        <f t="shared" si="21"/>
        <v>13.092993459511405</v>
      </c>
      <c r="J110" s="71">
        <f t="shared" si="22"/>
        <v>1.3937772160636257</v>
      </c>
      <c r="K110" s="71">
        <f t="shared" si="23"/>
        <v>8.3446832753457016</v>
      </c>
      <c r="L110" s="4">
        <f>+(1+G110/100)/(1+Cartera!$B113/100)*100-100</f>
        <v>7.6545361045989608</v>
      </c>
      <c r="M110" s="4">
        <f>+(1+H110/100)/(1+Cartera!$B113/100)*100-100</f>
        <v>5.9597817311152852</v>
      </c>
      <c r="N110" s="4">
        <f>+(1+I110/100)/(1+Cartera!$B113/100)*100-100</f>
        <v>6.5006059511360803</v>
      </c>
      <c r="O110" s="4">
        <f>+(1+J110/100)/(1+Cartera!$B113/100)*100-100</f>
        <v>-4.5166426065885616</v>
      </c>
      <c r="P110" s="4">
        <f>+(1+K110/100)/(1+Cartera!$B113/100)*100-100</f>
        <v>2.029083035451265</v>
      </c>
      <c r="Q110" s="4">
        <f t="shared" si="14"/>
        <v>20.005175715467264</v>
      </c>
      <c r="R110" s="4">
        <f t="shared" si="15"/>
        <v>42.012108748085303</v>
      </c>
      <c r="S110" s="4">
        <f t="shared" si="16"/>
        <v>62.017284463552556</v>
      </c>
      <c r="T110" s="4">
        <f t="shared" si="17"/>
        <v>37.982715536447429</v>
      </c>
      <c r="U110" s="4">
        <f t="shared" si="18"/>
        <v>100</v>
      </c>
      <c r="V110" s="4">
        <f>+((F110/1000)/Cartera!N113)*100</f>
        <v>104.91762006784506</v>
      </c>
    </row>
    <row r="111" spans="1:22" x14ac:dyDescent="0.35">
      <c r="A111" s="57">
        <f>[7]Cartera!A115</f>
        <v>38018</v>
      </c>
      <c r="B111" s="63">
        <v>11649284.649999997</v>
      </c>
      <c r="C111" s="63">
        <v>24761922.749999996</v>
      </c>
      <c r="D111" s="63">
        <f t="shared" si="12"/>
        <v>36411207.399999991</v>
      </c>
      <c r="E111" s="63">
        <v>22420124.289999999</v>
      </c>
      <c r="F111" s="64">
        <f t="shared" si="13"/>
        <v>58831331.68999999</v>
      </c>
      <c r="G111" s="71">
        <f t="shared" si="19"/>
        <v>14.819480933572834</v>
      </c>
      <c r="H111" s="71">
        <f t="shared" si="20"/>
        <v>12.504367003387927</v>
      </c>
      <c r="I111" s="71">
        <f t="shared" si="21"/>
        <v>13.234834702347925</v>
      </c>
      <c r="J111" s="71">
        <f t="shared" si="22"/>
        <v>0.43846558827749504</v>
      </c>
      <c r="K111" s="71">
        <f t="shared" si="23"/>
        <v>7.9915228136621721</v>
      </c>
      <c r="L111" s="4">
        <f>+(1+G111/100)/(1+Cartera!$B114/100)*100-100</f>
        <v>8.0348898509341637</v>
      </c>
      <c r="M111" s="4">
        <f>+(1+H111/100)/(1+Cartera!$B114/100)*100-100</f>
        <v>5.8565741469589057</v>
      </c>
      <c r="N111" s="4">
        <f>+(1+I111/100)/(1+Cartera!$B114/100)*100-100</f>
        <v>6.5438790951711781</v>
      </c>
      <c r="O111" s="4">
        <f>+(1+J111/100)/(1+Cartera!$B114/100)*100-100</f>
        <v>-5.4963628262349431</v>
      </c>
      <c r="P111" s="4">
        <f>+(1+K111/100)/(1+Cartera!$B114/100)*100-100</f>
        <v>1.6103903026554178</v>
      </c>
      <c r="Q111" s="4">
        <f t="shared" si="14"/>
        <v>19.801157504616054</v>
      </c>
      <c r="R111" s="4">
        <f t="shared" si="15"/>
        <v>42.089685952509157</v>
      </c>
      <c r="S111" s="4">
        <f t="shared" si="16"/>
        <v>61.890843457125214</v>
      </c>
      <c r="T111" s="4">
        <f t="shared" si="17"/>
        <v>38.109156542874786</v>
      </c>
      <c r="U111" s="4">
        <f t="shared" si="18"/>
        <v>100</v>
      </c>
      <c r="V111" s="4">
        <f>+((F111/1000)/Cartera!N114)*100</f>
        <v>104.15848917692587</v>
      </c>
    </row>
    <row r="112" spans="1:22" x14ac:dyDescent="0.35">
      <c r="A112" s="57">
        <f>[7]Cartera!A116</f>
        <v>38047</v>
      </c>
      <c r="B112" s="63">
        <v>11829849.710000003</v>
      </c>
      <c r="C112" s="63">
        <v>24921004.299999997</v>
      </c>
      <c r="D112" s="63">
        <f t="shared" si="12"/>
        <v>36750854.009999998</v>
      </c>
      <c r="E112" s="63">
        <v>22497499.609999999</v>
      </c>
      <c r="F112" s="64">
        <f t="shared" si="13"/>
        <v>59248353.619999997</v>
      </c>
      <c r="G112" s="71">
        <f t="shared" si="19"/>
        <v>15.844258179743647</v>
      </c>
      <c r="H112" s="71">
        <f t="shared" si="20"/>
        <v>14.884766982087697</v>
      </c>
      <c r="I112" s="71">
        <f t="shared" si="21"/>
        <v>15.191881357290811</v>
      </c>
      <c r="J112" s="71">
        <f t="shared" si="22"/>
        <v>-1.9952740998617173</v>
      </c>
      <c r="K112" s="71">
        <f t="shared" si="23"/>
        <v>8.0000590897957693</v>
      </c>
      <c r="L112" s="4">
        <f>+(1+G112/100)/(1+Cartera!$B115/100)*100-100</f>
        <v>9.0709520570036943</v>
      </c>
      <c r="M112" s="4">
        <f>+(1+H112/100)/(1+Cartera!$B115/100)*100-100</f>
        <v>8.1675614180281428</v>
      </c>
      <c r="N112" s="4">
        <f>+(1+I112/100)/(1+Cartera!$B115/100)*100-100</f>
        <v>8.4567191011117586</v>
      </c>
      <c r="O112" s="4">
        <f>+(1+J112/100)/(1+Cartera!$B115/100)*100-100</f>
        <v>-7.7255193483304083</v>
      </c>
      <c r="P112" s="4">
        <f>+(1+K112/100)/(1+Cartera!$B115/100)*100-100</f>
        <v>1.6853959983012601</v>
      </c>
      <c r="Q112" s="4">
        <f t="shared" si="14"/>
        <v>19.96654588222464</v>
      </c>
      <c r="R112" s="4">
        <f t="shared" si="15"/>
        <v>42.061935526234798</v>
      </c>
      <c r="S112" s="4">
        <f t="shared" si="16"/>
        <v>62.028481408459434</v>
      </c>
      <c r="T112" s="4">
        <f t="shared" si="17"/>
        <v>37.971518591540573</v>
      </c>
      <c r="U112" s="4">
        <f t="shared" si="18"/>
        <v>100</v>
      </c>
      <c r="V112" s="4">
        <f>+((F112/1000)/Cartera!N115)*100</f>
        <v>105.33625298148812</v>
      </c>
    </row>
    <row r="113" spans="1:22" x14ac:dyDescent="0.35">
      <c r="A113" s="57">
        <f>[7]Cartera!A117</f>
        <v>38078</v>
      </c>
      <c r="B113" s="63">
        <v>11279787.390000001</v>
      </c>
      <c r="C113" s="63">
        <v>25570566.81000001</v>
      </c>
      <c r="D113" s="63">
        <f t="shared" si="12"/>
        <v>36850354.20000001</v>
      </c>
      <c r="E113" s="63">
        <v>22695485.469999999</v>
      </c>
      <c r="F113" s="64">
        <f t="shared" si="13"/>
        <v>59545839.670000009</v>
      </c>
      <c r="G113" s="71">
        <f t="shared" si="19"/>
        <v>13.556929410229486</v>
      </c>
      <c r="H113" s="71">
        <f t="shared" si="20"/>
        <v>15.689601676695347</v>
      </c>
      <c r="I113" s="71">
        <f t="shared" si="21"/>
        <v>15.028338143337308</v>
      </c>
      <c r="J113" s="71">
        <f t="shared" si="22"/>
        <v>-1.2166646160187184</v>
      </c>
      <c r="K113" s="71">
        <f t="shared" si="23"/>
        <v>8.243698586463367</v>
      </c>
      <c r="L113" s="4">
        <f>+(1+G113/100)/(1+Cartera!$B116/100)*100-100</f>
        <v>7.647103431822444</v>
      </c>
      <c r="M113" s="4">
        <f>+(1+H113/100)/(1+Cartera!$B116/100)*100-100</f>
        <v>9.6687853604089185</v>
      </c>
      <c r="N113" s="4">
        <f>+(1+I113/100)/(1+Cartera!$B116/100)*100-100</f>
        <v>9.0419358643827081</v>
      </c>
      <c r="O113" s="4">
        <f>+(1+J113/100)/(1+Cartera!$B116/100)*100-100</f>
        <v>-6.3576306910784979</v>
      </c>
      <c r="P113" s="4">
        <f>+(1+K113/100)/(1+Cartera!$B116/100)*100-100</f>
        <v>2.6103882704174595</v>
      </c>
      <c r="Q113" s="4">
        <f t="shared" si="14"/>
        <v>18.943031876806181</v>
      </c>
      <c r="R113" s="4">
        <f t="shared" si="15"/>
        <v>42.942658885508678</v>
      </c>
      <c r="S113" s="4">
        <f t="shared" si="16"/>
        <v>61.885690762314859</v>
      </c>
      <c r="T113" s="4">
        <f t="shared" si="17"/>
        <v>38.114309237685148</v>
      </c>
      <c r="U113" s="4">
        <f t="shared" si="18"/>
        <v>100</v>
      </c>
      <c r="V113" s="4">
        <f>+((F113/1000)/Cartera!N116)*100</f>
        <v>104.58132490397742</v>
      </c>
    </row>
    <row r="114" spans="1:22" x14ac:dyDescent="0.35">
      <c r="A114" s="57">
        <f>[7]Cartera!A118</f>
        <v>38108</v>
      </c>
      <c r="B114" s="63">
        <v>11222618.409999998</v>
      </c>
      <c r="C114" s="63">
        <v>26677061.380000003</v>
      </c>
      <c r="D114" s="63">
        <f t="shared" si="12"/>
        <v>37899679.789999999</v>
      </c>
      <c r="E114" s="63">
        <v>22998446.869999997</v>
      </c>
      <c r="F114" s="64">
        <f t="shared" si="13"/>
        <v>60898126.659999996</v>
      </c>
      <c r="G114" s="71">
        <f t="shared" si="19"/>
        <v>16.266865782645851</v>
      </c>
      <c r="H114" s="71">
        <f t="shared" si="20"/>
        <v>21.824511436529576</v>
      </c>
      <c r="I114" s="71">
        <f t="shared" si="21"/>
        <v>20.124217077738791</v>
      </c>
      <c r="J114" s="71">
        <f t="shared" si="22"/>
        <v>-1.8468912048976165</v>
      </c>
      <c r="K114" s="71">
        <f t="shared" si="23"/>
        <v>10.760915395349642</v>
      </c>
      <c r="L114" s="4">
        <f>+(1+G114/100)/(1+Cartera!$B117/100)*100-100</f>
        <v>10.341525844781103</v>
      </c>
      <c r="M114" s="4">
        <f>+(1+H114/100)/(1+Cartera!$B117/100)*100-100</f>
        <v>15.615935689977746</v>
      </c>
      <c r="N114" s="4">
        <f>+(1+I114/100)/(1+Cartera!$B117/100)*100-100</f>
        <v>14.002293895547851</v>
      </c>
      <c r="O114" s="4">
        <f>+(1+J114/100)/(1+Cartera!$B117/100)*100-100</f>
        <v>-6.8490948134171248</v>
      </c>
      <c r="P114" s="4">
        <f>+(1+K114/100)/(1+Cartera!$B117/100)*100-100</f>
        <v>5.1161767062253318</v>
      </c>
      <c r="Q114" s="4">
        <f t="shared" si="14"/>
        <v>18.428511721972892</v>
      </c>
      <c r="R114" s="4">
        <f t="shared" si="15"/>
        <v>43.806046003583262</v>
      </c>
      <c r="S114" s="4">
        <f t="shared" si="16"/>
        <v>62.234557725556151</v>
      </c>
      <c r="T114" s="4">
        <f t="shared" si="17"/>
        <v>37.765442274443842</v>
      </c>
      <c r="U114" s="4">
        <f t="shared" si="18"/>
        <v>100</v>
      </c>
      <c r="V114" s="4">
        <f>+((F114/1000)/Cartera!N117)*100</f>
        <v>105.34768103119259</v>
      </c>
    </row>
    <row r="115" spans="1:22" x14ac:dyDescent="0.35">
      <c r="A115" s="57">
        <f>[7]Cartera!A119</f>
        <v>38139</v>
      </c>
      <c r="B115" s="63">
        <v>12032080.040000001</v>
      </c>
      <c r="C115" s="63">
        <v>26798330.680000007</v>
      </c>
      <c r="D115" s="63">
        <f t="shared" si="12"/>
        <v>38830410.720000006</v>
      </c>
      <c r="E115" s="63">
        <v>23512752.079999998</v>
      </c>
      <c r="F115" s="64">
        <f t="shared" si="13"/>
        <v>62343162.800000004</v>
      </c>
      <c r="G115" s="71">
        <f t="shared" si="19"/>
        <v>12.891923444637825</v>
      </c>
      <c r="H115" s="71">
        <f t="shared" si="20"/>
        <v>19.96855723708903</v>
      </c>
      <c r="I115" s="71">
        <f t="shared" si="21"/>
        <v>17.6827201452775</v>
      </c>
      <c r="J115" s="71">
        <f t="shared" si="22"/>
        <v>5.3460729269344824</v>
      </c>
      <c r="K115" s="71">
        <f t="shared" si="23"/>
        <v>12.704932650530679</v>
      </c>
      <c r="L115" s="4">
        <f>+(1+G115/100)/(1+Cartera!$B118/100)*100-100</f>
        <v>6.4315295980369882</v>
      </c>
      <c r="M115" s="4">
        <f>+(1+H115/100)/(1+Cartera!$B118/100)*100-100</f>
        <v>13.103193397840144</v>
      </c>
      <c r="N115" s="4">
        <f>+(1+I115/100)/(1+Cartera!$B118/100)*100-100</f>
        <v>10.948166442233912</v>
      </c>
      <c r="O115" s="4">
        <f>+(1+J115/100)/(1+Cartera!$B118/100)*100-100</f>
        <v>-0.6824993618040196</v>
      </c>
      <c r="P115" s="4">
        <f>+(1+K115/100)/(1+Cartera!$B118/100)*100-100</f>
        <v>6.2552396064209432</v>
      </c>
      <c r="Q115" s="4">
        <f t="shared" si="14"/>
        <v>19.299758786058892</v>
      </c>
      <c r="R115" s="4">
        <f t="shared" si="15"/>
        <v>42.985195932343686</v>
      </c>
      <c r="S115" s="4">
        <f t="shared" si="16"/>
        <v>62.284954718402588</v>
      </c>
      <c r="T115" s="4">
        <f t="shared" si="17"/>
        <v>37.715045281597419</v>
      </c>
      <c r="U115" s="4">
        <f t="shared" si="18"/>
        <v>100</v>
      </c>
      <c r="V115" s="4">
        <f>+((F115/1000)/Cartera!N118)*100</f>
        <v>106.42750002666955</v>
      </c>
    </row>
    <row r="116" spans="1:22" x14ac:dyDescent="0.35">
      <c r="A116" s="57">
        <f>[7]Cartera!A120</f>
        <v>38169</v>
      </c>
      <c r="B116" s="63">
        <v>11574132.669999992</v>
      </c>
      <c r="C116" s="63">
        <v>27174171.610000011</v>
      </c>
      <c r="D116" s="63">
        <f t="shared" si="12"/>
        <v>38748304.280000001</v>
      </c>
      <c r="E116" s="63">
        <v>23932238.080000002</v>
      </c>
      <c r="F116" s="64">
        <f t="shared" si="13"/>
        <v>62680542.359999999</v>
      </c>
      <c r="G116" s="71">
        <f t="shared" si="19"/>
        <v>13.583414694756698</v>
      </c>
      <c r="H116" s="71">
        <f t="shared" si="20"/>
        <v>20.618716407784248</v>
      </c>
      <c r="I116" s="71">
        <f t="shared" si="21"/>
        <v>18.427644392812212</v>
      </c>
      <c r="J116" s="71">
        <f t="shared" si="22"/>
        <v>5.5817391551145761</v>
      </c>
      <c r="K116" s="71">
        <f t="shared" si="23"/>
        <v>13.170386629314734</v>
      </c>
      <c r="L116" s="4">
        <f>+(1+G116/100)/(1+Cartera!$B119/100)*100-100</f>
        <v>6.9624396786483516</v>
      </c>
      <c r="M116" s="4">
        <f>+(1+H116/100)/(1+Cartera!$B119/100)*100-100</f>
        <v>13.587641404825561</v>
      </c>
      <c r="N116" s="4">
        <f>+(1+I116/100)/(1+Cartera!$B119/100)*100-100</f>
        <v>11.52429079274151</v>
      </c>
      <c r="O116" s="4">
        <f>+(1+J116/100)/(1+Cartera!$B119/100)*100-100</f>
        <v>-0.57280426112198768</v>
      </c>
      <c r="P116" s="4">
        <f>+(1+K116/100)/(1+Cartera!$B119/100)*100-100</f>
        <v>6.5734877383131476</v>
      </c>
      <c r="Q116" s="4">
        <f t="shared" si="14"/>
        <v>18.46527205129307</v>
      </c>
      <c r="R116" s="4">
        <f t="shared" si="15"/>
        <v>43.353440456733168</v>
      </c>
      <c r="S116" s="4">
        <f t="shared" si="16"/>
        <v>61.818712508026231</v>
      </c>
      <c r="T116" s="4">
        <f t="shared" si="17"/>
        <v>38.181287491973769</v>
      </c>
      <c r="U116" s="4">
        <f t="shared" si="18"/>
        <v>100</v>
      </c>
      <c r="V116" s="4">
        <f>+((F116/1000)/Cartera!N119)*100</f>
        <v>105.24911928326759</v>
      </c>
    </row>
    <row r="117" spans="1:22" x14ac:dyDescent="0.35">
      <c r="A117" s="57">
        <f>[7]Cartera!A121</f>
        <v>38200</v>
      </c>
      <c r="B117" s="63">
        <v>11711999.23</v>
      </c>
      <c r="C117" s="63">
        <v>27524451.989999998</v>
      </c>
      <c r="D117" s="63">
        <f t="shared" si="12"/>
        <v>39236451.219999999</v>
      </c>
      <c r="E117" s="63">
        <v>24809777.469999999</v>
      </c>
      <c r="F117" s="64">
        <f t="shared" si="13"/>
        <v>64046228.689999998</v>
      </c>
      <c r="G117" s="71">
        <f t="shared" si="19"/>
        <v>11.933755530946627</v>
      </c>
      <c r="H117" s="71">
        <f t="shared" si="20"/>
        <v>20.824097036121117</v>
      </c>
      <c r="I117" s="71">
        <f t="shared" si="21"/>
        <v>18.025914399565153</v>
      </c>
      <c r="J117" s="71">
        <f t="shared" si="22"/>
        <v>9.4041522802425419</v>
      </c>
      <c r="K117" s="71">
        <f t="shared" si="23"/>
        <v>14.529609350450158</v>
      </c>
      <c r="L117" s="4">
        <f>+(1+G117/100)/(1+Cartera!$B120/100)*100-100</f>
        <v>5.7075791207353177</v>
      </c>
      <c r="M117" s="4">
        <f>+(1+H117/100)/(1+Cartera!$B120/100)*100-100</f>
        <v>14.103406399207771</v>
      </c>
      <c r="N117" s="4">
        <f>+(1+I117/100)/(1+Cartera!$B120/100)*100-100</f>
        <v>11.460869203480172</v>
      </c>
      <c r="O117" s="4">
        <f>+(1+J117/100)/(1+Cartera!$B120/100)*100-100</f>
        <v>3.3186819154240652</v>
      </c>
      <c r="P117" s="4">
        <f>+(1+K117/100)/(1+Cartera!$B120/100)*100-100</f>
        <v>8.1590417890737115</v>
      </c>
      <c r="Q117" s="4">
        <f t="shared" si="14"/>
        <v>18.286789822846632</v>
      </c>
      <c r="R117" s="4">
        <f t="shared" si="15"/>
        <v>42.975913731353849</v>
      </c>
      <c r="S117" s="4">
        <f t="shared" si="16"/>
        <v>61.262703554200485</v>
      </c>
      <c r="T117" s="4">
        <f t="shared" si="17"/>
        <v>38.737296445799515</v>
      </c>
      <c r="U117" s="4">
        <f t="shared" si="18"/>
        <v>100</v>
      </c>
      <c r="V117" s="4">
        <f>+((F117/1000)/Cartera!N120)*100</f>
        <v>106.58268538316953</v>
      </c>
    </row>
    <row r="118" spans="1:22" x14ac:dyDescent="0.35">
      <c r="A118" s="57">
        <f>[7]Cartera!A122</f>
        <v>38231</v>
      </c>
      <c r="B118" s="63">
        <v>11624252.130000001</v>
      </c>
      <c r="C118" s="63">
        <v>27310417.079999994</v>
      </c>
      <c r="D118" s="63">
        <f t="shared" si="12"/>
        <v>38934669.209999993</v>
      </c>
      <c r="E118" s="63">
        <v>25296492.140000001</v>
      </c>
      <c r="F118" s="64">
        <f t="shared" si="13"/>
        <v>64231161.349999994</v>
      </c>
      <c r="G118" s="71">
        <f t="shared" si="19"/>
        <v>10.399001992635021</v>
      </c>
      <c r="H118" s="71">
        <f t="shared" si="20"/>
        <v>20.055785761463454</v>
      </c>
      <c r="I118" s="71">
        <f t="shared" si="21"/>
        <v>17.000282155331334</v>
      </c>
      <c r="J118" s="71">
        <f t="shared" si="22"/>
        <v>12.370536194336196</v>
      </c>
      <c r="K118" s="71">
        <f t="shared" si="23"/>
        <v>15.132115058939192</v>
      </c>
      <c r="L118" s="4">
        <f>+(1+G118/100)/(1+Cartera!$B121/100)*100-100</f>
        <v>4.1794866402142077</v>
      </c>
      <c r="M118" s="4">
        <f>+(1+H118/100)/(1+Cartera!$B121/100)*100-100</f>
        <v>13.292239087914922</v>
      </c>
      <c r="N118" s="4">
        <f>+(1+I118/100)/(1+Cartera!$B121/100)*100-100</f>
        <v>10.408872468935854</v>
      </c>
      <c r="O118" s="4">
        <f>+(1+J118/100)/(1+Cartera!$B121/100)*100-100</f>
        <v>6.0399511128962757</v>
      </c>
      <c r="P118" s="4">
        <f>+(1+K118/100)/(1+Cartera!$B121/100)*100-100</f>
        <v>8.6459517400577397</v>
      </c>
      <c r="Q118" s="4">
        <f t="shared" si="14"/>
        <v>18.097527564010022</v>
      </c>
      <c r="R118" s="4">
        <f t="shared" si="15"/>
        <v>42.518952648518471</v>
      </c>
      <c r="S118" s="4">
        <f t="shared" si="16"/>
        <v>60.616480212528487</v>
      </c>
      <c r="T118" s="4">
        <f t="shared" si="17"/>
        <v>39.383519787471513</v>
      </c>
      <c r="U118" s="4">
        <f t="shared" si="18"/>
        <v>100</v>
      </c>
      <c r="V118" s="4">
        <f>+((F118/1000)/Cartera!N121)*100</f>
        <v>105.47993315534143</v>
      </c>
    </row>
    <row r="119" spans="1:22" x14ac:dyDescent="0.35">
      <c r="A119" s="57">
        <f>[7]Cartera!A123</f>
        <v>38261</v>
      </c>
      <c r="B119" s="63">
        <v>11982608.600000003</v>
      </c>
      <c r="C119" s="63">
        <v>27732074.450000003</v>
      </c>
      <c r="D119" s="63">
        <f t="shared" si="12"/>
        <v>39714683.050000004</v>
      </c>
      <c r="E119" s="63">
        <v>24875797.41</v>
      </c>
      <c r="F119" s="64">
        <f t="shared" si="13"/>
        <v>64590480.460000008</v>
      </c>
      <c r="G119" s="71">
        <f t="shared" si="19"/>
        <v>12.943454635065791</v>
      </c>
      <c r="H119" s="71">
        <f t="shared" si="20"/>
        <v>17.364523431749163</v>
      </c>
      <c r="I119" s="71">
        <f t="shared" si="21"/>
        <v>15.994575196949555</v>
      </c>
      <c r="J119" s="71">
        <f t="shared" si="22"/>
        <v>10.228383145702068</v>
      </c>
      <c r="K119" s="71">
        <f t="shared" si="23"/>
        <v>13.703817222813171</v>
      </c>
      <c r="L119" s="4">
        <f>+(1+G119/100)/(1+Cartera!$B122/100)*100-100</f>
        <v>6.651043092602265</v>
      </c>
      <c r="M119" s="4">
        <f>+(1+H119/100)/(1+Cartera!$B122/100)*100-100</f>
        <v>10.825801163124822</v>
      </c>
      <c r="N119" s="4">
        <f>+(1+I119/100)/(1+Cartera!$B122/100)*100-100</f>
        <v>9.5321767676577593</v>
      </c>
      <c r="O119" s="4">
        <f>+(1+J119/100)/(1+Cartera!$B122/100)*100-100</f>
        <v>4.087236209350408</v>
      </c>
      <c r="P119" s="4">
        <f>+(1+K119/100)/(1+Cartera!$B122/100)*100-100</f>
        <v>7.3690436476045136</v>
      </c>
      <c r="Q119" s="4">
        <f t="shared" si="14"/>
        <v>18.551663518621243</v>
      </c>
      <c r="R119" s="4">
        <f t="shared" si="15"/>
        <v>42.935234809368069</v>
      </c>
      <c r="S119" s="4">
        <f t="shared" si="16"/>
        <v>61.486898327989302</v>
      </c>
      <c r="T119" s="4">
        <f t="shared" si="17"/>
        <v>38.513101672010684</v>
      </c>
      <c r="U119" s="4">
        <f t="shared" si="18"/>
        <v>100</v>
      </c>
      <c r="V119" s="4">
        <f>+((F119/1000)/Cartera!N122)*100</f>
        <v>104.87619860827368</v>
      </c>
    </row>
    <row r="120" spans="1:22" x14ac:dyDescent="0.35">
      <c r="A120" s="57">
        <f>[7]Cartera!A124</f>
        <v>38292</v>
      </c>
      <c r="B120" s="63">
        <v>12813367.5</v>
      </c>
      <c r="C120" s="63">
        <v>29987466.069999997</v>
      </c>
      <c r="D120" s="63">
        <f t="shared" si="12"/>
        <v>42800833.569999993</v>
      </c>
      <c r="E120" s="63">
        <v>24713135.979999993</v>
      </c>
      <c r="F120" s="64">
        <f t="shared" si="13"/>
        <v>67513969.549999982</v>
      </c>
      <c r="G120" s="71">
        <f t="shared" si="19"/>
        <v>13.614026363935025</v>
      </c>
      <c r="H120" s="71">
        <f t="shared" si="20"/>
        <v>27.072414196947591</v>
      </c>
      <c r="I120" s="71">
        <f t="shared" si="21"/>
        <v>22.720413528726979</v>
      </c>
      <c r="J120" s="71">
        <f t="shared" si="22"/>
        <v>10.99528395746627</v>
      </c>
      <c r="K120" s="71">
        <f t="shared" si="23"/>
        <v>18.151766979853676</v>
      </c>
      <c r="L120" s="4">
        <f>+(1+G120/100)/(1+Cartera!$B123/100)*100-100</f>
        <v>7.3653622792808875</v>
      </c>
      <c r="M120" s="4">
        <f>+(1+H120/100)/(1+Cartera!$B123/100)*100-100</f>
        <v>20.083551499666967</v>
      </c>
      <c r="N120" s="4">
        <f>+(1+I120/100)/(1+Cartera!$B123/100)*100-100</f>
        <v>15.970906755553756</v>
      </c>
      <c r="O120" s="4">
        <f>+(1+J120/100)/(1+Cartera!$B123/100)*100-100</f>
        <v>4.8906482304538628</v>
      </c>
      <c r="P120" s="4">
        <f>+(1+K120/100)/(1+Cartera!$B123/100)*100-100</f>
        <v>11.653531449493173</v>
      </c>
      <c r="Q120" s="4">
        <f t="shared" si="14"/>
        <v>18.978838876464792</v>
      </c>
      <c r="R120" s="4">
        <f t="shared" si="15"/>
        <v>44.416683346980008</v>
      </c>
      <c r="S120" s="4">
        <f t="shared" si="16"/>
        <v>63.3955222234448</v>
      </c>
      <c r="T120" s="4">
        <f t="shared" si="17"/>
        <v>36.604477776555207</v>
      </c>
      <c r="U120" s="4">
        <f t="shared" si="18"/>
        <v>100</v>
      </c>
      <c r="V120" s="4">
        <f>+((F120/1000)/Cartera!N123)*100</f>
        <v>107.99813177448554</v>
      </c>
    </row>
    <row r="121" spans="1:22" x14ac:dyDescent="0.35">
      <c r="A121" s="57">
        <f>[7]Cartera!A125</f>
        <v>38322</v>
      </c>
      <c r="B121" s="63">
        <v>15616273.270000001</v>
      </c>
      <c r="C121" s="63">
        <v>30409722.730000004</v>
      </c>
      <c r="D121" s="63">
        <f t="shared" si="12"/>
        <v>46025996.000000007</v>
      </c>
      <c r="E121" s="63">
        <v>25155547.100000009</v>
      </c>
      <c r="F121" s="64">
        <f t="shared" si="13"/>
        <v>71181543.100000024</v>
      </c>
      <c r="G121" s="71">
        <f t="shared" si="19"/>
        <v>16.988873690531832</v>
      </c>
      <c r="H121" s="71">
        <f t="shared" si="20"/>
        <v>29.319296023423988</v>
      </c>
      <c r="I121" s="71">
        <f t="shared" si="21"/>
        <v>24.854399015488625</v>
      </c>
      <c r="J121" s="71">
        <f t="shared" si="22"/>
        <v>16.499707961428768</v>
      </c>
      <c r="K121" s="71">
        <f t="shared" si="23"/>
        <v>21.768325547839623</v>
      </c>
      <c r="L121" s="4">
        <f>+(1+G121/100)/(1+Cartera!$B124/100)*100-100</f>
        <v>10.889927668750559</v>
      </c>
      <c r="M121" s="4">
        <f>+(1+H121/100)/(1+Cartera!$B124/100)*100-100</f>
        <v>22.577531775757336</v>
      </c>
      <c r="N121" s="4">
        <f>+(1+I121/100)/(1+Cartera!$B124/100)*100-100</f>
        <v>18.34540191041576</v>
      </c>
      <c r="O121" s="4">
        <f>+(1+J121/100)/(1+Cartera!$B124/100)*100-100</f>
        <v>10.426263470548605</v>
      </c>
      <c r="P121" s="4">
        <f>+(1+K121/100)/(1+Cartera!$B124/100)*100-100</f>
        <v>15.420213789421467</v>
      </c>
      <c r="Q121" s="4">
        <f t="shared" si="14"/>
        <v>21.938655148373705</v>
      </c>
      <c r="R121" s="4">
        <f t="shared" si="15"/>
        <v>42.721359225492819</v>
      </c>
      <c r="S121" s="4">
        <f t="shared" si="16"/>
        <v>64.660014373866517</v>
      </c>
      <c r="T121" s="4">
        <f t="shared" si="17"/>
        <v>35.339985626133469</v>
      </c>
      <c r="U121" s="4">
        <f t="shared" si="18"/>
        <v>100</v>
      </c>
      <c r="V121" s="4">
        <f>+((F121/1000)/Cartera!N124)*100</f>
        <v>113.31622943066628</v>
      </c>
    </row>
    <row r="122" spans="1:22" x14ac:dyDescent="0.35">
      <c r="A122" s="57">
        <f>[7]Cartera!A126</f>
        <v>38353</v>
      </c>
      <c r="B122" s="63">
        <v>13529323.500000002</v>
      </c>
      <c r="C122" s="63">
        <v>31303623.389999997</v>
      </c>
      <c r="D122" s="63">
        <f t="shared" si="12"/>
        <v>44832946.890000001</v>
      </c>
      <c r="E122" s="63">
        <v>25861746.959999993</v>
      </c>
      <c r="F122" s="64">
        <f t="shared" si="13"/>
        <v>70694693.849999994</v>
      </c>
      <c r="G122" s="71">
        <f t="shared" si="19"/>
        <v>15.380401319497608</v>
      </c>
      <c r="H122" s="71">
        <f t="shared" si="20"/>
        <v>27.121340309272</v>
      </c>
      <c r="I122" s="71">
        <f t="shared" si="21"/>
        <v>23.334016346497478</v>
      </c>
      <c r="J122" s="71">
        <f t="shared" si="22"/>
        <v>16.16363174628259</v>
      </c>
      <c r="K122" s="71">
        <f t="shared" si="23"/>
        <v>20.61050956092862</v>
      </c>
      <c r="L122" s="4">
        <f>+(1+G122/100)/(1+Cartera!$B125/100)*100-100</f>
        <v>9.4379221469198455</v>
      </c>
      <c r="M122" s="4">
        <f>+(1+H122/100)/(1+Cartera!$B125/100)*100-100</f>
        <v>20.57416324506498</v>
      </c>
      <c r="N122" s="4">
        <f>+(1+I122/100)/(1+Cartera!$B125/100)*100-100</f>
        <v>16.981899218910627</v>
      </c>
      <c r="O122" s="4">
        <f>+(1+J122/100)/(1+Cartera!$B125/100)*100-100</f>
        <v>10.180813569460852</v>
      </c>
      <c r="P122" s="4">
        <f>+(1+K122/100)/(1+Cartera!$B125/100)*100-100</f>
        <v>14.398662203289973</v>
      </c>
      <c r="Q122" s="4">
        <f t="shared" si="14"/>
        <v>19.137678888187168</v>
      </c>
      <c r="R122" s="4">
        <f t="shared" si="15"/>
        <v>44.280018322761286</v>
      </c>
      <c r="S122" s="4">
        <f t="shared" si="16"/>
        <v>63.417697210948468</v>
      </c>
      <c r="T122" s="4">
        <f t="shared" si="17"/>
        <v>36.582302789051532</v>
      </c>
      <c r="U122" s="4">
        <f t="shared" si="18"/>
        <v>100</v>
      </c>
      <c r="V122" s="4">
        <f>+((F122/1000)/Cartera!N125)*100</f>
        <v>112.09736556278713</v>
      </c>
    </row>
    <row r="123" spans="1:22" x14ac:dyDescent="0.35">
      <c r="A123" s="57">
        <f>[7]Cartera!A127</f>
        <v>38384</v>
      </c>
      <c r="B123" s="63">
        <v>13489956.420000002</v>
      </c>
      <c r="C123" s="63">
        <v>31213046.900000002</v>
      </c>
      <c r="D123" s="63">
        <f t="shared" si="12"/>
        <v>44703003.320000008</v>
      </c>
      <c r="E123" s="63">
        <v>25932567.760000002</v>
      </c>
      <c r="F123" s="64">
        <f t="shared" si="13"/>
        <v>70635571.080000013</v>
      </c>
      <c r="G123" s="71">
        <f t="shared" si="19"/>
        <v>15.800727901348054</v>
      </c>
      <c r="H123" s="71">
        <f t="shared" si="20"/>
        <v>26.05259783390612</v>
      </c>
      <c r="I123" s="71">
        <f t="shared" si="21"/>
        <v>22.772647522806452</v>
      </c>
      <c r="J123" s="71">
        <f t="shared" si="22"/>
        <v>15.666476352080934</v>
      </c>
      <c r="K123" s="71">
        <f t="shared" si="23"/>
        <v>20.064545627150039</v>
      </c>
      <c r="L123" s="4">
        <f>+(1+G123/100)/(1+Cartera!$B126/100)*100-100</f>
        <v>10.024444561850871</v>
      </c>
      <c r="M123" s="4">
        <f>+(1+H123/100)/(1+Cartera!$B126/100)*100-100</f>
        <v>19.764938559530762</v>
      </c>
      <c r="N123" s="4">
        <f>+(1+I123/100)/(1+Cartera!$B126/100)*100-100</f>
        <v>16.648596221193785</v>
      </c>
      <c r="O123" s="4">
        <f>+(1+J123/100)/(1+Cartera!$B126/100)*100-100</f>
        <v>9.8968896456826059</v>
      </c>
      <c r="P123" s="4">
        <f>+(1+K123/100)/(1+Cartera!$B126/100)*100-100</f>
        <v>14.075577793016663</v>
      </c>
      <c r="Q123" s="4">
        <f t="shared" si="14"/>
        <v>19.097964685132407</v>
      </c>
      <c r="R123" s="4">
        <f t="shared" si="15"/>
        <v>44.18885049382402</v>
      </c>
      <c r="S123" s="4">
        <f t="shared" si="16"/>
        <v>63.286815178956438</v>
      </c>
      <c r="T123" s="4">
        <f t="shared" si="17"/>
        <v>36.713184821043562</v>
      </c>
      <c r="U123" s="4">
        <f t="shared" si="18"/>
        <v>100</v>
      </c>
      <c r="V123" s="4">
        <f>+((F123/1000)/Cartera!N126)*100</f>
        <v>110.92061013827752</v>
      </c>
    </row>
    <row r="124" spans="1:22" x14ac:dyDescent="0.35">
      <c r="A124" s="57">
        <f>[7]Cartera!A128</f>
        <v>38412</v>
      </c>
      <c r="B124" s="63">
        <v>13362100.65</v>
      </c>
      <c r="C124" s="63">
        <v>33533976.65000001</v>
      </c>
      <c r="D124" s="63">
        <f t="shared" si="12"/>
        <v>46896077.300000012</v>
      </c>
      <c r="E124" s="63">
        <v>25658549.120000001</v>
      </c>
      <c r="F124" s="64">
        <f t="shared" si="13"/>
        <v>72554626.420000017</v>
      </c>
      <c r="G124" s="71">
        <f t="shared" si="19"/>
        <v>12.952412562813493</v>
      </c>
      <c r="H124" s="71">
        <f t="shared" si="20"/>
        <v>34.561096520496221</v>
      </c>
      <c r="I124" s="71">
        <f t="shared" si="21"/>
        <v>27.605408264089533</v>
      </c>
      <c r="J124" s="71">
        <f t="shared" si="22"/>
        <v>14.050670362474122</v>
      </c>
      <c r="K124" s="71">
        <f t="shared" si="23"/>
        <v>22.458468441743037</v>
      </c>
      <c r="L124" s="4">
        <f>+(1+G124/100)/(1+Cartera!$B127/100)*100-100</f>
        <v>7.5429996789617206</v>
      </c>
      <c r="M124" s="4">
        <f>+(1+H124/100)/(1+Cartera!$B127/100)*100-100</f>
        <v>28.116820451772071</v>
      </c>
      <c r="N124" s="4">
        <f>+(1+I124/100)/(1+Cartera!$B127/100)*100-100</f>
        <v>21.494247609339737</v>
      </c>
      <c r="O124" s="4">
        <f>+(1+J124/100)/(1+Cartera!$B127/100)*100-100</f>
        <v>8.5886607278626173</v>
      </c>
      <c r="P124" s="4">
        <f>+(1+K124/100)/(1+Cartera!$B127/100)*100-100</f>
        <v>16.593800287292254</v>
      </c>
      <c r="Q124" s="4">
        <f t="shared" si="14"/>
        <v>18.416607333418337</v>
      </c>
      <c r="R124" s="4">
        <f t="shared" si="15"/>
        <v>46.218936413345261</v>
      </c>
      <c r="S124" s="4">
        <f t="shared" si="16"/>
        <v>64.635543746763602</v>
      </c>
      <c r="T124" s="4">
        <f t="shared" si="17"/>
        <v>35.364456253236391</v>
      </c>
      <c r="U124" s="4">
        <f t="shared" si="18"/>
        <v>100</v>
      </c>
      <c r="V124" s="4">
        <f>+((F124/1000)/Cartera!N127)*100</f>
        <v>111.90372378307165</v>
      </c>
    </row>
    <row r="125" spans="1:22" x14ac:dyDescent="0.35">
      <c r="A125" s="57">
        <f>[7]Cartera!A129</f>
        <v>38443</v>
      </c>
      <c r="B125" s="63">
        <v>13785707.729999997</v>
      </c>
      <c r="C125" s="63">
        <v>33527168.329999998</v>
      </c>
      <c r="D125" s="63">
        <f t="shared" si="12"/>
        <v>47312876.059999995</v>
      </c>
      <c r="E125" s="63">
        <v>26087058.609999999</v>
      </c>
      <c r="F125" s="64">
        <f t="shared" si="13"/>
        <v>73399934.669999987</v>
      </c>
      <c r="G125" s="71">
        <f t="shared" si="19"/>
        <v>22.216024587676173</v>
      </c>
      <c r="H125" s="71">
        <f t="shared" si="20"/>
        <v>31.116250097703585</v>
      </c>
      <c r="I125" s="71">
        <f t="shared" si="21"/>
        <v>28.391916677967714</v>
      </c>
      <c r="J125" s="71">
        <f t="shared" si="22"/>
        <v>14.943822834207026</v>
      </c>
      <c r="K125" s="71">
        <f t="shared" si="23"/>
        <v>23.266268603782663</v>
      </c>
      <c r="L125" s="4">
        <f>+(1+G125/100)/(1+Cartera!$B128/100)*100-100</f>
        <v>16.385129594968248</v>
      </c>
      <c r="M125" s="4">
        <f>+(1+H125/100)/(1+Cartera!$B128/100)*100-100</f>
        <v>24.860727642799318</v>
      </c>
      <c r="N125" s="4">
        <f>+(1+I125/100)/(1+Cartera!$B128/100)*100-100</f>
        <v>22.266371467448536</v>
      </c>
      <c r="O125" s="4">
        <f>+(1+J125/100)/(1+Cartera!$B128/100)*100-100</f>
        <v>9.4598827104152292</v>
      </c>
      <c r="P125" s="4">
        <f>+(1+K125/100)/(1+Cartera!$B128/100)*100-100</f>
        <v>17.385266740103475</v>
      </c>
      <c r="Q125" s="4">
        <f t="shared" si="14"/>
        <v>18.781634877441505</v>
      </c>
      <c r="R125" s="4">
        <f t="shared" si="15"/>
        <v>45.677381704405271</v>
      </c>
      <c r="S125" s="4">
        <f t="shared" si="16"/>
        <v>64.459016581846782</v>
      </c>
      <c r="T125" s="4">
        <f t="shared" si="17"/>
        <v>35.540983418153232</v>
      </c>
      <c r="U125" s="4">
        <f t="shared" si="18"/>
        <v>100</v>
      </c>
      <c r="V125" s="4">
        <f>+((F125/1000)/Cartera!N128)*100</f>
        <v>111.62011202020101</v>
      </c>
    </row>
    <row r="126" spans="1:22" x14ac:dyDescent="0.35">
      <c r="A126" s="57">
        <f>[7]Cartera!A130</f>
        <v>38473</v>
      </c>
      <c r="B126" s="63">
        <v>13384223.279999999</v>
      </c>
      <c r="C126" s="63">
        <v>34165474.93999999</v>
      </c>
      <c r="D126" s="63">
        <f t="shared" si="12"/>
        <v>47549698.219999991</v>
      </c>
      <c r="E126" s="63">
        <v>26079709.710000001</v>
      </c>
      <c r="F126" s="64">
        <f t="shared" si="13"/>
        <v>73629407.929999992</v>
      </c>
      <c r="G126" s="71">
        <f t="shared" si="19"/>
        <v>19.261145581443699</v>
      </c>
      <c r="H126" s="71">
        <f t="shared" si="20"/>
        <v>28.070608877535932</v>
      </c>
      <c r="I126" s="71">
        <f t="shared" si="21"/>
        <v>25.462005176482222</v>
      </c>
      <c r="J126" s="71">
        <f t="shared" si="22"/>
        <v>13.397699668229833</v>
      </c>
      <c r="K126" s="71">
        <f t="shared" si="23"/>
        <v>20.905866843950619</v>
      </c>
      <c r="L126" s="4">
        <f>+(1+G126/100)/(1+Cartera!$B129/100)*100-100</f>
        <v>13.538790538312725</v>
      </c>
      <c r="M126" s="4">
        <f>+(1+H126/100)/(1+Cartera!$B129/100)*100-100</f>
        <v>21.925560622178168</v>
      </c>
      <c r="N126" s="4">
        <f>+(1+I126/100)/(1+Cartera!$B129/100)*100-100</f>
        <v>19.442122216757653</v>
      </c>
      <c r="O126" s="4">
        <f>+(1+J126/100)/(1+Cartera!$B129/100)*100-100</f>
        <v>7.9566828524655762</v>
      </c>
      <c r="P126" s="4">
        <f>+(1+K126/100)/(1+Cartera!$B129/100)*100-100</f>
        <v>15.104595243669678</v>
      </c>
      <c r="Q126" s="4">
        <f t="shared" si="14"/>
        <v>18.177822769842827</v>
      </c>
      <c r="R126" s="4">
        <f t="shared" si="15"/>
        <v>46.401941697645256</v>
      </c>
      <c r="S126" s="4">
        <f t="shared" si="16"/>
        <v>64.57976446748809</v>
      </c>
      <c r="T126" s="4">
        <f t="shared" si="17"/>
        <v>35.42023553251191</v>
      </c>
      <c r="U126" s="4">
        <f t="shared" si="18"/>
        <v>100</v>
      </c>
      <c r="V126" s="4">
        <f>+((F126/1000)/Cartera!N129)*100</f>
        <v>110.50733431233783</v>
      </c>
    </row>
    <row r="127" spans="1:22" x14ac:dyDescent="0.35">
      <c r="A127" s="57">
        <f>[7]Cartera!A131</f>
        <v>38504</v>
      </c>
      <c r="B127" s="63">
        <v>14355182.179999996</v>
      </c>
      <c r="C127" s="63">
        <v>34600772.160000004</v>
      </c>
      <c r="D127" s="63">
        <f t="shared" si="12"/>
        <v>48955954.340000004</v>
      </c>
      <c r="E127" s="63">
        <v>26339827.860000003</v>
      </c>
      <c r="F127" s="64">
        <f t="shared" si="13"/>
        <v>75295782.200000003</v>
      </c>
      <c r="G127" s="71">
        <f t="shared" si="19"/>
        <v>19.307568868200391</v>
      </c>
      <c r="H127" s="71">
        <f t="shared" si="20"/>
        <v>29.115401153785569</v>
      </c>
      <c r="I127" s="71">
        <f t="shared" si="21"/>
        <v>26.076323768537264</v>
      </c>
      <c r="J127" s="71">
        <f t="shared" si="22"/>
        <v>12.023585203387242</v>
      </c>
      <c r="K127" s="71">
        <f t="shared" si="23"/>
        <v>20.776327055386417</v>
      </c>
      <c r="L127" s="4">
        <f>+(1+G127/100)/(1+Cartera!$B130/100)*100-100</f>
        <v>13.810520717543071</v>
      </c>
      <c r="M127" s="4">
        <f>+(1+H127/100)/(1+Cartera!$B130/100)*100-100</f>
        <v>23.166461083454706</v>
      </c>
      <c r="N127" s="4">
        <f>+(1+I127/100)/(1+Cartera!$B130/100)*100-100</f>
        <v>20.267407963881752</v>
      </c>
      <c r="O127" s="4">
        <f>+(1+J127/100)/(1+Cartera!$B130/100)*100-100</f>
        <v>6.8621436643968821</v>
      </c>
      <c r="P127" s="4">
        <f>+(1+K127/100)/(1+Cartera!$B130/100)*100-100</f>
        <v>15.211606463213229</v>
      </c>
      <c r="Q127" s="4">
        <f t="shared" si="14"/>
        <v>19.065054855091198</v>
      </c>
      <c r="R127" s="4">
        <f t="shared" si="15"/>
        <v>45.953134623256496</v>
      </c>
      <c r="S127" s="4">
        <f t="shared" si="16"/>
        <v>65.018189478347693</v>
      </c>
      <c r="T127" s="4">
        <f t="shared" si="17"/>
        <v>34.981810521652299</v>
      </c>
      <c r="U127" s="4">
        <f t="shared" si="18"/>
        <v>100</v>
      </c>
      <c r="V127" s="4">
        <f>+((F127/1000)/Cartera!N130)*100</f>
        <v>110.77169758863177</v>
      </c>
    </row>
    <row r="128" spans="1:22" x14ac:dyDescent="0.35">
      <c r="A128" s="57">
        <f>[7]Cartera!A132</f>
        <v>38534</v>
      </c>
      <c r="B128" s="63">
        <v>13528633.85</v>
      </c>
      <c r="C128" s="63">
        <v>35765210.920000002</v>
      </c>
      <c r="D128" s="63">
        <f t="shared" si="12"/>
        <v>49293844.770000003</v>
      </c>
      <c r="E128" s="63">
        <v>26274774.450000003</v>
      </c>
      <c r="F128" s="64">
        <f t="shared" si="13"/>
        <v>75568619.219999999</v>
      </c>
      <c r="G128" s="71">
        <f t="shared" si="19"/>
        <v>16.886804702576555</v>
      </c>
      <c r="H128" s="71">
        <f t="shared" si="20"/>
        <v>31.614723838862176</v>
      </c>
      <c r="I128" s="71">
        <f t="shared" si="21"/>
        <v>27.215489002555145</v>
      </c>
      <c r="J128" s="71">
        <f t="shared" si="22"/>
        <v>9.7882043550186779</v>
      </c>
      <c r="K128" s="71">
        <f t="shared" si="23"/>
        <v>20.561527349234638</v>
      </c>
      <c r="L128" s="4">
        <f>+(1+G128/100)/(1+Cartera!$B131/100)*100-100</f>
        <v>11.416266040011976</v>
      </c>
      <c r="M128" s="4">
        <f>+(1+H128/100)/(1+Cartera!$B131/100)*100-100</f>
        <v>25.454888798839164</v>
      </c>
      <c r="N128" s="4">
        <f>+(1+I128/100)/(1+Cartera!$B131/100)*100-100</f>
        <v>21.261547042755851</v>
      </c>
      <c r="O128" s="4">
        <f>+(1+J128/100)/(1+Cartera!$B131/100)*100-100</f>
        <v>4.649894533427414</v>
      </c>
      <c r="P128" s="4">
        <f>+(1+K128/100)/(1+Cartera!$B131/100)*100-100</f>
        <v>14.919004241001474</v>
      </c>
      <c r="Q128" s="4">
        <f t="shared" si="14"/>
        <v>17.902449442161451</v>
      </c>
      <c r="R128" s="4">
        <f t="shared" si="15"/>
        <v>47.32812546948638</v>
      </c>
      <c r="S128" s="4">
        <f t="shared" si="16"/>
        <v>65.230574911647835</v>
      </c>
      <c r="T128" s="4">
        <f t="shared" si="17"/>
        <v>34.769425088352172</v>
      </c>
      <c r="U128" s="4">
        <f t="shared" si="18"/>
        <v>100</v>
      </c>
      <c r="V128" s="4">
        <f>+((F128/1000)/Cartera!N131)*100</f>
        <v>110.46317424220051</v>
      </c>
    </row>
    <row r="129" spans="1:22" x14ac:dyDescent="0.35">
      <c r="A129" s="57">
        <f>[7]Cartera!A133</f>
        <v>38565</v>
      </c>
      <c r="B129" s="63">
        <v>13900700.48</v>
      </c>
      <c r="C129" s="63">
        <v>35490275.459999993</v>
      </c>
      <c r="D129" s="63">
        <f t="shared" si="12"/>
        <v>49390975.939999998</v>
      </c>
      <c r="E129" s="63">
        <v>26446574.000000004</v>
      </c>
      <c r="F129" s="64">
        <f t="shared" si="13"/>
        <v>75837549.939999998</v>
      </c>
      <c r="G129" s="71">
        <f t="shared" si="19"/>
        <v>18.687682666454549</v>
      </c>
      <c r="H129" s="71">
        <f t="shared" si="20"/>
        <v>28.940897616759401</v>
      </c>
      <c r="I129" s="71">
        <f t="shared" si="21"/>
        <v>25.880334240890605</v>
      </c>
      <c r="J129" s="71">
        <f t="shared" si="22"/>
        <v>6.5973849704183039</v>
      </c>
      <c r="K129" s="71">
        <f t="shared" si="23"/>
        <v>18.410641018494616</v>
      </c>
      <c r="L129" s="4">
        <f>+(1+G129/100)/(1+Cartera!$B132/100)*100-100</f>
        <v>13.165219933690466</v>
      </c>
      <c r="M129" s="4">
        <f>+(1+H129/100)/(1+Cartera!$B132/100)*100-100</f>
        <v>22.941359283714149</v>
      </c>
      <c r="N129" s="4">
        <f>+(1+I129/100)/(1+Cartera!$B132/100)*100-100</f>
        <v>20.023201984068081</v>
      </c>
      <c r="O129" s="4">
        <f>+(1+J129/100)/(1+Cartera!$B132/100)*100-100</f>
        <v>1.6374761350288907</v>
      </c>
      <c r="P129" s="4">
        <f>+(1+K129/100)/(1+Cartera!$B132/100)*100-100</f>
        <v>12.901068858213776</v>
      </c>
      <c r="Q129" s="4">
        <f t="shared" si="14"/>
        <v>18.329574849131792</v>
      </c>
      <c r="R129" s="4">
        <f t="shared" si="15"/>
        <v>46.797761119760132</v>
      </c>
      <c r="S129" s="4">
        <f t="shared" si="16"/>
        <v>65.127335968891927</v>
      </c>
      <c r="T129" s="4">
        <f t="shared" si="17"/>
        <v>34.872664031108073</v>
      </c>
      <c r="U129" s="4">
        <f t="shared" si="18"/>
        <v>100</v>
      </c>
      <c r="V129" s="4">
        <f>+((F129/1000)/Cartera!N132)*100</f>
        <v>110.50834826455871</v>
      </c>
    </row>
    <row r="130" spans="1:22" x14ac:dyDescent="0.35">
      <c r="A130" s="57">
        <f>[7]Cartera!A134</f>
        <v>38596</v>
      </c>
      <c r="B130" s="63">
        <v>13751468.980000004</v>
      </c>
      <c r="C130" s="63">
        <v>37503597.780000001</v>
      </c>
      <c r="D130" s="63">
        <f t="shared" si="12"/>
        <v>51255066.760000005</v>
      </c>
      <c r="E130" s="63">
        <v>27141370.169999998</v>
      </c>
      <c r="F130" s="64">
        <f t="shared" si="13"/>
        <v>78396436.930000007</v>
      </c>
      <c r="G130" s="71">
        <f t="shared" si="19"/>
        <v>18.299816850238983</v>
      </c>
      <c r="H130" s="71">
        <f t="shared" si="20"/>
        <v>37.323416446337205</v>
      </c>
      <c r="I130" s="71">
        <f t="shared" si="21"/>
        <v>31.643770962963856</v>
      </c>
      <c r="J130" s="71">
        <f t="shared" si="22"/>
        <v>7.2930192051521345</v>
      </c>
      <c r="K130" s="71">
        <f t="shared" si="23"/>
        <v>22.053587826028021</v>
      </c>
      <c r="L130" s="4">
        <f>+(1+G130/100)/(1+Cartera!$B133/100)*100-100</f>
        <v>12.645036040981708</v>
      </c>
      <c r="M130" s="4">
        <f>+(1+H130/100)/(1+Cartera!$B133/100)*100-100</f>
        <v>30.75929960611046</v>
      </c>
      <c r="N130" s="4">
        <f>+(1+I130/100)/(1+Cartera!$B133/100)*100-100</f>
        <v>25.351143556431026</v>
      </c>
      <c r="O130" s="4">
        <f>+(1+J130/100)/(1+Cartera!$B133/100)*100-100</f>
        <v>2.1643679348239715</v>
      </c>
      <c r="P130" s="4">
        <f>+(1+K130/100)/(1+Cartera!$B133/100)*100-100</f>
        <v>16.219375191418777</v>
      </c>
      <c r="Q130" s="4">
        <f t="shared" si="14"/>
        <v>17.540936193667399</v>
      </c>
      <c r="R130" s="4">
        <f t="shared" si="15"/>
        <v>47.838395785113136</v>
      </c>
      <c r="S130" s="4">
        <f t="shared" si="16"/>
        <v>65.379331978780527</v>
      </c>
      <c r="T130" s="4">
        <f t="shared" si="17"/>
        <v>34.620668021219466</v>
      </c>
      <c r="U130" s="4">
        <f t="shared" si="18"/>
        <v>100</v>
      </c>
      <c r="V130" s="4">
        <f>+((F130/1000)/Cartera!N133)*100</f>
        <v>112.87244852201839</v>
      </c>
    </row>
    <row r="131" spans="1:22" x14ac:dyDescent="0.35">
      <c r="A131" s="57">
        <f>[7]Cartera!A135</f>
        <v>38626</v>
      </c>
      <c r="B131" s="63">
        <v>13802742.01</v>
      </c>
      <c r="C131" s="63">
        <v>38475358.840000004</v>
      </c>
      <c r="D131" s="63">
        <f t="shared" si="12"/>
        <v>52278100.850000001</v>
      </c>
      <c r="E131" s="63">
        <v>26934429.690000001</v>
      </c>
      <c r="F131" s="64">
        <f t="shared" si="13"/>
        <v>79212530.540000007</v>
      </c>
      <c r="G131" s="71">
        <f t="shared" si="19"/>
        <v>15.189792730107172</v>
      </c>
      <c r="H131" s="71">
        <f t="shared" si="20"/>
        <v>38.739562773674862</v>
      </c>
      <c r="I131" s="71">
        <f t="shared" si="21"/>
        <v>31.634188756291707</v>
      </c>
      <c r="J131" s="71">
        <f t="shared" si="22"/>
        <v>8.275643373636882</v>
      </c>
      <c r="K131" s="71">
        <f t="shared" si="23"/>
        <v>22.638088423967105</v>
      </c>
      <c r="L131" s="4">
        <f>+(1+G131/100)/(1+Cartera!$B134/100)*100-100</f>
        <v>9.4231905862137069</v>
      </c>
      <c r="M131" s="4">
        <f>+(1+H131/100)/(1+Cartera!$B134/100)*100-100</f>
        <v>31.794018023819547</v>
      </c>
      <c r="N131" s="4">
        <f>+(1+I131/100)/(1+Cartera!$B134/100)*100-100</f>
        <v>25.044351435633814</v>
      </c>
      <c r="O131" s="4">
        <f>+(1+J131/100)/(1+Cartera!$B134/100)*100-100</f>
        <v>2.855175618539846</v>
      </c>
      <c r="P131" s="4">
        <f>+(1+K131/100)/(1+Cartera!$B134/100)*100-100</f>
        <v>16.498611593015198</v>
      </c>
      <c r="Q131" s="4">
        <f t="shared" si="14"/>
        <v>17.424947689343188</v>
      </c>
      <c r="R131" s="4">
        <f t="shared" si="15"/>
        <v>48.572313720707449</v>
      </c>
      <c r="S131" s="4">
        <f t="shared" si="16"/>
        <v>65.997261410050641</v>
      </c>
      <c r="T131" s="4">
        <f t="shared" si="17"/>
        <v>34.002738589949352</v>
      </c>
      <c r="U131" s="4">
        <f t="shared" si="18"/>
        <v>100</v>
      </c>
      <c r="V131" s="4">
        <f>+((F131/1000)/Cartera!N134)*100</f>
        <v>112.29235108098786</v>
      </c>
    </row>
    <row r="132" spans="1:22" x14ac:dyDescent="0.35">
      <c r="A132" s="57">
        <f>[7]Cartera!A136</f>
        <v>38657</v>
      </c>
      <c r="B132" s="63">
        <v>14448288.4</v>
      </c>
      <c r="C132" s="63">
        <v>40232328.400000006</v>
      </c>
      <c r="D132" s="63">
        <f t="shared" si="12"/>
        <v>54680616.800000004</v>
      </c>
      <c r="E132" s="63">
        <v>26879735.660000004</v>
      </c>
      <c r="F132" s="64">
        <f t="shared" si="13"/>
        <v>81560352.460000008</v>
      </c>
      <c r="G132" s="71">
        <f t="shared" si="19"/>
        <v>12.759494332773968</v>
      </c>
      <c r="H132" s="71">
        <f t="shared" si="20"/>
        <v>34.163814662050271</v>
      </c>
      <c r="I132" s="71">
        <f t="shared" si="21"/>
        <v>27.755962300525866</v>
      </c>
      <c r="J132" s="71">
        <f t="shared" si="22"/>
        <v>8.7669961503607112</v>
      </c>
      <c r="K132" s="71">
        <f t="shared" si="23"/>
        <v>20.805150406091073</v>
      </c>
      <c r="L132" s="4">
        <f>+(1+G132/100)/(1+Cartera!$B135/100)*100-100</f>
        <v>7.287815730517579</v>
      </c>
      <c r="M132" s="4">
        <f>+(1+H132/100)/(1+Cartera!$B135/100)*100-100</f>
        <v>27.653486833539759</v>
      </c>
      <c r="N132" s="4">
        <f>+(1+I132/100)/(1+Cartera!$B135/100)*100-100</f>
        <v>21.556576879663055</v>
      </c>
      <c r="O132" s="4">
        <f>+(1+J132/100)/(1+Cartera!$B135/100)*100-100</f>
        <v>3.489054377127232</v>
      </c>
      <c r="P132" s="4">
        <f>+(1+K132/100)/(1+Cartera!$B135/100)*100-100</f>
        <v>14.943054620448223</v>
      </c>
      <c r="Q132" s="4">
        <f t="shared" si="14"/>
        <v>17.714843014056292</v>
      </c>
      <c r="R132" s="4">
        <f t="shared" si="15"/>
        <v>49.32829148786638</v>
      </c>
      <c r="S132" s="4">
        <f t="shared" si="16"/>
        <v>67.04313450192268</v>
      </c>
      <c r="T132" s="4">
        <f t="shared" si="17"/>
        <v>32.956865498077327</v>
      </c>
      <c r="U132" s="4">
        <f t="shared" si="18"/>
        <v>100</v>
      </c>
      <c r="V132" s="4">
        <f>+((F132/1000)/Cartera!N135)*100</f>
        <v>113.63063183890571</v>
      </c>
    </row>
    <row r="133" spans="1:22" x14ac:dyDescent="0.35">
      <c r="A133" s="57">
        <f>[7]Cartera!A137</f>
        <v>38687</v>
      </c>
      <c r="B133" s="63">
        <v>18360780.370000001</v>
      </c>
      <c r="C133" s="63">
        <v>37854043.329999998</v>
      </c>
      <c r="D133" s="63">
        <f t="shared" si="12"/>
        <v>56214823.700000003</v>
      </c>
      <c r="E133" s="63">
        <v>26950854.27</v>
      </c>
      <c r="F133" s="64">
        <f t="shared" si="13"/>
        <v>83165677.969999999</v>
      </c>
      <c r="G133" s="71">
        <f t="shared" si="19"/>
        <v>17.574661076611648</v>
      </c>
      <c r="H133" s="71">
        <f t="shared" si="20"/>
        <v>24.480067332728339</v>
      </c>
      <c r="I133" s="71">
        <f t="shared" si="21"/>
        <v>22.137115077314135</v>
      </c>
      <c r="J133" s="71">
        <f t="shared" si="22"/>
        <v>7.1368241877752325</v>
      </c>
      <c r="K133" s="71">
        <f t="shared" si="23"/>
        <v>16.836014433072847</v>
      </c>
      <c r="L133" s="4">
        <f>+(1+G133/100)/(1+Cartera!$B136/100)*100-100</f>
        <v>12.136062066391659</v>
      </c>
      <c r="M133" s="4">
        <f>+(1+H133/100)/(1+Cartera!$B136/100)*100-100</f>
        <v>18.722048004509631</v>
      </c>
      <c r="N133" s="4">
        <f>+(1+I133/100)/(1+Cartera!$B136/100)*100-100</f>
        <v>16.48747265361385</v>
      </c>
      <c r="O133" s="4">
        <f>+(1+J133/100)/(1+Cartera!$B136/100)*100-100</f>
        <v>2.1810435744160657</v>
      </c>
      <c r="P133" s="4">
        <f>+(1+K133/100)/(1+Cartera!$B136/100)*100-100</f>
        <v>11.43158267341235</v>
      </c>
      <c r="Q133" s="4">
        <f t="shared" si="14"/>
        <v>22.077353083832502</v>
      </c>
      <c r="R133" s="4">
        <f t="shared" si="15"/>
        <v>45.516424868988537</v>
      </c>
      <c r="S133" s="4">
        <f t="shared" si="16"/>
        <v>67.593777952821043</v>
      </c>
      <c r="T133" s="4">
        <f t="shared" si="17"/>
        <v>32.406222047178964</v>
      </c>
      <c r="U133" s="4">
        <f t="shared" si="18"/>
        <v>100</v>
      </c>
      <c r="V133" s="4">
        <f>+((F133/1000)/Cartera!N136)*100</f>
        <v>113.22954379568952</v>
      </c>
    </row>
    <row r="134" spans="1:22" x14ac:dyDescent="0.35">
      <c r="A134" s="57">
        <f>[7]Cartera!A138</f>
        <v>38718</v>
      </c>
      <c r="B134" s="63">
        <v>15719150.560000004</v>
      </c>
      <c r="C134" s="63">
        <v>39386439.710000001</v>
      </c>
      <c r="D134" s="63">
        <f t="shared" ref="D134:D196" si="24">+SUM(B134:C134)</f>
        <v>55105590.270000003</v>
      </c>
      <c r="E134" s="63">
        <v>27379641.770000003</v>
      </c>
      <c r="F134" s="64">
        <f t="shared" ref="F134:F197" si="25">+SUM(D134:E134)</f>
        <v>82485232.040000007</v>
      </c>
      <c r="G134" s="71">
        <f t="shared" si="19"/>
        <v>16.1857838642117</v>
      </c>
      <c r="H134" s="71">
        <f t="shared" si="20"/>
        <v>25.820705224118171</v>
      </c>
      <c r="I134" s="71">
        <f t="shared" si="21"/>
        <v>22.913156713085286</v>
      </c>
      <c r="J134" s="71">
        <f t="shared" si="22"/>
        <v>5.8692663428642931</v>
      </c>
      <c r="K134" s="71">
        <f t="shared" si="23"/>
        <v>16.678109130817063</v>
      </c>
      <c r="L134" s="4">
        <f>+(1+G134/100)/(1+Cartera!$B137/100)*100-100</f>
        <v>11.11876804151845</v>
      </c>
      <c r="M134" s="4">
        <f>+(1+H134/100)/(1+Cartera!$B137/100)*100-100</f>
        <v>20.333497727733516</v>
      </c>
      <c r="N134" s="4">
        <f>+(1+I134/100)/(1+Cartera!$B137/100)*100-100</f>
        <v>17.552751255819899</v>
      </c>
      <c r="O134" s="4">
        <f>+(1+J134/100)/(1+Cartera!$B137/100)*100-100</f>
        <v>1.2521675046521352</v>
      </c>
      <c r="P134" s="4">
        <f>+(1+K134/100)/(1+Cartera!$B137/100)*100-100</f>
        <v>11.589622351584779</v>
      </c>
      <c r="Q134" s="4">
        <f t="shared" ref="Q134:Q197" si="26">+(B134/$F134)*100</f>
        <v>19.056927126515486</v>
      </c>
      <c r="R134" s="4">
        <f t="shared" ref="R134:R197" si="27">+(C134/$F134)*100</f>
        <v>47.749686502548869</v>
      </c>
      <c r="S134" s="4">
        <f t="shared" ref="S134:S197" si="28">+(D134/$F134)*100</f>
        <v>66.806613629064358</v>
      </c>
      <c r="T134" s="4">
        <f t="shared" ref="T134:T197" si="29">+(E134/$F134)*100</f>
        <v>33.193386370935649</v>
      </c>
      <c r="U134" s="4">
        <f t="shared" ref="U134:U197" si="30">+(F134/$F134)*100</f>
        <v>100</v>
      </c>
      <c r="V134" s="4">
        <f>+((F134/1000)/Cartera!N137)*100</f>
        <v>110.61295392331203</v>
      </c>
    </row>
    <row r="135" spans="1:22" x14ac:dyDescent="0.35">
      <c r="A135" s="57">
        <f>[7]Cartera!A139</f>
        <v>38749</v>
      </c>
      <c r="B135" s="63">
        <v>15344894.809999999</v>
      </c>
      <c r="C135" s="63">
        <v>40702818.04999999</v>
      </c>
      <c r="D135" s="63">
        <f t="shared" si="24"/>
        <v>56047712.859999985</v>
      </c>
      <c r="E135" s="63">
        <v>27818022.809999995</v>
      </c>
      <c r="F135" s="64">
        <f t="shared" si="25"/>
        <v>83865735.669999987</v>
      </c>
      <c r="G135" s="71">
        <f t="shared" si="19"/>
        <v>13.750514325234533</v>
      </c>
      <c r="H135" s="71">
        <f t="shared" si="20"/>
        <v>30.403219462692022</v>
      </c>
      <c r="I135" s="71">
        <f t="shared" si="21"/>
        <v>25.377958296874397</v>
      </c>
      <c r="J135" s="71">
        <f t="shared" si="22"/>
        <v>7.270606857945765</v>
      </c>
      <c r="K135" s="71">
        <f t="shared" si="23"/>
        <v>18.730172896904634</v>
      </c>
      <c r="L135" s="4">
        <f>+(1+G135/100)/(1+Cartera!$B138/100)*100-100</f>
        <v>9.1760383196415489</v>
      </c>
      <c r="M135" s="4">
        <f>+(1+H135/100)/(1+Cartera!$B138/100)*100-100</f>
        <v>25.159055055851837</v>
      </c>
      <c r="N135" s="4">
        <f>+(1+I135/100)/(1+Cartera!$B138/100)*100-100</f>
        <v>20.335884726820595</v>
      </c>
      <c r="O135" s="4">
        <f>+(1+J135/100)/(1+Cartera!$B138/100)*100-100</f>
        <v>2.9567202782856015</v>
      </c>
      <c r="P135" s="4">
        <f>+(1+K135/100)/(1+Cartera!$B138/100)*100-100</f>
        <v>13.955439962476859</v>
      </c>
      <c r="Q135" s="4">
        <f t="shared" si="26"/>
        <v>18.29697752891601</v>
      </c>
      <c r="R135" s="4">
        <f t="shared" si="27"/>
        <v>48.533310683829114</v>
      </c>
      <c r="S135" s="4">
        <f t="shared" si="28"/>
        <v>66.830288212745131</v>
      </c>
      <c r="T135" s="4">
        <f t="shared" si="29"/>
        <v>33.169711787254869</v>
      </c>
      <c r="U135" s="4">
        <f t="shared" si="30"/>
        <v>100</v>
      </c>
      <c r="V135" s="4">
        <f>+((F135/1000)/Cartera!N138)*100</f>
        <v>109.97942647151346</v>
      </c>
    </row>
    <row r="136" spans="1:22" x14ac:dyDescent="0.35">
      <c r="A136" s="57">
        <f>[7]Cartera!A140</f>
        <v>38777</v>
      </c>
      <c r="B136" s="63">
        <v>15505268.140000001</v>
      </c>
      <c r="C136" s="63">
        <v>40215739.350000001</v>
      </c>
      <c r="D136" s="63">
        <f t="shared" si="24"/>
        <v>55721007.490000002</v>
      </c>
      <c r="E136" s="63">
        <v>28239216.609999999</v>
      </c>
      <c r="F136" s="64">
        <f t="shared" si="25"/>
        <v>83960224.099999994</v>
      </c>
      <c r="G136" s="71">
        <f t="shared" si="19"/>
        <v>16.03915092497077</v>
      </c>
      <c r="H136" s="71">
        <f t="shared" si="20"/>
        <v>19.925351442027647</v>
      </c>
      <c r="I136" s="71">
        <f t="shared" si="21"/>
        <v>18.818056217252078</v>
      </c>
      <c r="J136" s="71">
        <f t="shared" si="22"/>
        <v>10.057729600885551</v>
      </c>
      <c r="K136" s="71">
        <f t="shared" si="23"/>
        <v>15.7200143433665</v>
      </c>
      <c r="L136" s="4">
        <f>+(1+G136/100)/(1+Cartera!$B139/100)*100-100</f>
        <v>11.45821815865024</v>
      </c>
      <c r="M136" s="4">
        <f>+(1+H136/100)/(1+Cartera!$B139/100)*100-100</f>
        <v>15.191001289047804</v>
      </c>
      <c r="N136" s="4">
        <f>+(1+I136/100)/(1+Cartera!$B139/100)*100-100</f>
        <v>14.127419284652859</v>
      </c>
      <c r="O136" s="4">
        <f>+(1+J136/100)/(1+Cartera!$B139/100)*100-100</f>
        <v>5.7129282498180345</v>
      </c>
      <c r="P136" s="4">
        <f>+(1+K136/100)/(1+Cartera!$B139/100)*100-100</f>
        <v>11.151680283706185</v>
      </c>
      <c r="Q136" s="4">
        <f t="shared" si="26"/>
        <v>18.467397277945093</v>
      </c>
      <c r="R136" s="4">
        <f t="shared" si="27"/>
        <v>47.898561230734025</v>
      </c>
      <c r="S136" s="4">
        <f t="shared" si="28"/>
        <v>66.365958508679128</v>
      </c>
      <c r="T136" s="4">
        <f t="shared" si="29"/>
        <v>33.634041491320886</v>
      </c>
      <c r="U136" s="4">
        <f t="shared" si="30"/>
        <v>100</v>
      </c>
      <c r="V136" s="4">
        <f>+((F136/1000)/Cartera!N139)*100</f>
        <v>109.32600329455788</v>
      </c>
    </row>
    <row r="137" spans="1:22" x14ac:dyDescent="0.35">
      <c r="A137" s="57">
        <f>[7]Cartera!A141</f>
        <v>38808</v>
      </c>
      <c r="B137" s="63">
        <v>15409113.560000001</v>
      </c>
      <c r="C137" s="63">
        <v>41337232.550000004</v>
      </c>
      <c r="D137" s="63">
        <f t="shared" si="24"/>
        <v>56746346.110000007</v>
      </c>
      <c r="E137" s="63">
        <v>28114812.289999999</v>
      </c>
      <c r="F137" s="64">
        <f t="shared" si="25"/>
        <v>84861158.400000006</v>
      </c>
      <c r="G137" s="71">
        <f t="shared" si="19"/>
        <v>11.77600643938797</v>
      </c>
      <c r="H137" s="71">
        <f t="shared" si="20"/>
        <v>23.294732627364738</v>
      </c>
      <c r="I137" s="71">
        <f t="shared" si="21"/>
        <v>19.938483634004683</v>
      </c>
      <c r="J137" s="71">
        <f t="shared" si="22"/>
        <v>7.7730253545054637</v>
      </c>
      <c r="K137" s="71">
        <f t="shared" si="23"/>
        <v>15.614760124145505</v>
      </c>
      <c r="L137" s="4">
        <f>+(1+G137/100)/(1+Cartera!$B140/100)*100-100</f>
        <v>7.3530603528505196</v>
      </c>
      <c r="M137" s="4">
        <f>+(1+H137/100)/(1+Cartera!$B140/100)*100-100</f>
        <v>18.415993687442139</v>
      </c>
      <c r="N137" s="4">
        <f>+(1+I137/100)/(1+Cartera!$B140/100)*100-100</f>
        <v>15.192550551291475</v>
      </c>
      <c r="O137" s="4">
        <f>+(1+J137/100)/(1+Cartera!$B140/100)*100-100</f>
        <v>3.5084761376349149</v>
      </c>
      <c r="P137" s="4">
        <f>+(1+K137/100)/(1+Cartera!$B140/100)*100-100</f>
        <v>11.039915601369117</v>
      </c>
      <c r="Q137" s="4">
        <f t="shared" si="26"/>
        <v>18.158028773738728</v>
      </c>
      <c r="R137" s="4">
        <f t="shared" si="27"/>
        <v>48.711605320249788</v>
      </c>
      <c r="S137" s="4">
        <f t="shared" si="28"/>
        <v>66.869634093988523</v>
      </c>
      <c r="T137" s="4">
        <f t="shared" si="29"/>
        <v>33.130365906011477</v>
      </c>
      <c r="U137" s="4">
        <f t="shared" si="30"/>
        <v>100</v>
      </c>
      <c r="V137" s="4">
        <f>+((F137/1000)/Cartera!N140)*100</f>
        <v>106.81736097488348</v>
      </c>
    </row>
    <row r="138" spans="1:22" x14ac:dyDescent="0.35">
      <c r="A138" s="57">
        <f>[7]Cartera!A142</f>
        <v>38838</v>
      </c>
      <c r="B138" s="63">
        <v>15565739.030000005</v>
      </c>
      <c r="C138" s="63">
        <v>42662785.860000007</v>
      </c>
      <c r="D138" s="63">
        <f t="shared" si="24"/>
        <v>58228524.890000015</v>
      </c>
      <c r="E138" s="63">
        <v>28377847.579999998</v>
      </c>
      <c r="F138" s="64">
        <f t="shared" si="25"/>
        <v>86606372.470000014</v>
      </c>
      <c r="G138" s="71">
        <f t="shared" si="19"/>
        <v>16.299158377459506</v>
      </c>
      <c r="H138" s="71">
        <f t="shared" si="20"/>
        <v>24.871045799663676</v>
      </c>
      <c r="I138" s="71">
        <f t="shared" si="21"/>
        <v>22.458242785457628</v>
      </c>
      <c r="J138" s="71">
        <f t="shared" si="22"/>
        <v>8.8119764198096249</v>
      </c>
      <c r="K138" s="71">
        <f t="shared" si="23"/>
        <v>17.624703097351158</v>
      </c>
      <c r="L138" s="4">
        <f>+(1+G138/100)/(1+Cartera!$B141/100)*100-100</f>
        <v>11.783120316666199</v>
      </c>
      <c r="M138" s="4">
        <f>+(1+H138/100)/(1+Cartera!$B141/100)*100-100</f>
        <v>20.022150903175401</v>
      </c>
      <c r="N138" s="4">
        <f>+(1+I138/100)/(1+Cartera!$B141/100)*100-100</f>
        <v>17.703039970643616</v>
      </c>
      <c r="O138" s="4">
        <f>+(1+J138/100)/(1+Cartera!$B141/100)*100-100</f>
        <v>4.5866747595248114</v>
      </c>
      <c r="P138" s="4">
        <f>+(1+K138/100)/(1+Cartera!$B141/100)*100-100</f>
        <v>13.0571925195609</v>
      </c>
      <c r="Q138" s="4">
        <f t="shared" si="26"/>
        <v>17.972971948908139</v>
      </c>
      <c r="R138" s="4">
        <f t="shared" si="27"/>
        <v>49.260562061733012</v>
      </c>
      <c r="S138" s="4">
        <f t="shared" si="28"/>
        <v>67.233534010641151</v>
      </c>
      <c r="T138" s="4">
        <f t="shared" si="29"/>
        <v>32.766465989358842</v>
      </c>
      <c r="U138" s="4">
        <f t="shared" si="30"/>
        <v>100</v>
      </c>
      <c r="V138" s="4">
        <f>+((F138/1000)/Cartera!N141)*100</f>
        <v>105.25594252310746</v>
      </c>
    </row>
    <row r="139" spans="1:22" x14ac:dyDescent="0.35">
      <c r="A139" s="57">
        <f>[7]Cartera!A143</f>
        <v>38869</v>
      </c>
      <c r="B139" s="63">
        <v>17013799.040000003</v>
      </c>
      <c r="C139" s="63">
        <v>43787414.75</v>
      </c>
      <c r="D139" s="63">
        <f t="shared" si="24"/>
        <v>60801213.790000007</v>
      </c>
      <c r="E139" s="63">
        <v>28811850.589999996</v>
      </c>
      <c r="F139" s="64">
        <f t="shared" si="25"/>
        <v>89613064.379999995</v>
      </c>
      <c r="G139" s="71">
        <f t="shared" si="19"/>
        <v>18.520258584416013</v>
      </c>
      <c r="H139" s="71">
        <f t="shared" si="20"/>
        <v>26.550397625577133</v>
      </c>
      <c r="I139" s="71">
        <f t="shared" si="21"/>
        <v>24.19574821835657</v>
      </c>
      <c r="J139" s="71">
        <f t="shared" si="22"/>
        <v>9.3851134606465649</v>
      </c>
      <c r="K139" s="71">
        <f t="shared" si="23"/>
        <v>19.014720030360465</v>
      </c>
      <c r="L139" s="4">
        <f>+(1+G139/100)/(1+Cartera!$B142/100)*100-100</f>
        <v>14.027572238229752</v>
      </c>
      <c r="M139" s="4">
        <f>+(1+H139/100)/(1+Cartera!$B142/100)*100-100</f>
        <v>21.753316938211583</v>
      </c>
      <c r="N139" s="4">
        <f>+(1+I139/100)/(1+Cartera!$B142/100)*100-100</f>
        <v>19.487924012272998</v>
      </c>
      <c r="O139" s="4">
        <f>+(1+J139/100)/(1+Cartera!$B142/100)*100-100</f>
        <v>5.2387083515937718</v>
      </c>
      <c r="P139" s="4">
        <f>+(1+K139/100)/(1+Cartera!$B142/100)*100-100</f>
        <v>14.503290389032571</v>
      </c>
      <c r="Q139" s="4">
        <f t="shared" si="26"/>
        <v>18.985846715221996</v>
      </c>
      <c r="R139" s="4">
        <f t="shared" si="27"/>
        <v>48.86275796163104</v>
      </c>
      <c r="S139" s="4">
        <f t="shared" si="28"/>
        <v>67.848604676853043</v>
      </c>
      <c r="T139" s="4">
        <f t="shared" si="29"/>
        <v>32.151395323146964</v>
      </c>
      <c r="U139" s="4">
        <f t="shared" si="30"/>
        <v>100</v>
      </c>
      <c r="V139" s="4">
        <f>+((F139/1000)/Cartera!N142)*100</f>
        <v>105.21399360372806</v>
      </c>
    </row>
    <row r="140" spans="1:22" x14ac:dyDescent="0.35">
      <c r="A140" s="57">
        <f>[7]Cartera!A144</f>
        <v>38899</v>
      </c>
      <c r="B140" s="63">
        <v>16271038.600000001</v>
      </c>
      <c r="C140" s="63">
        <v>45568787.129999995</v>
      </c>
      <c r="D140" s="63">
        <f t="shared" si="24"/>
        <v>61839825.729999997</v>
      </c>
      <c r="E140" s="63">
        <v>29444295.019999996</v>
      </c>
      <c r="F140" s="64">
        <f t="shared" si="25"/>
        <v>91284120.75</v>
      </c>
      <c r="G140" s="71">
        <f t="shared" si="19"/>
        <v>20.271113701550902</v>
      </c>
      <c r="H140" s="71">
        <f t="shared" si="20"/>
        <v>27.410927987895107</v>
      </c>
      <c r="I140" s="71">
        <f t="shared" si="21"/>
        <v>25.451414915063424</v>
      </c>
      <c r="J140" s="71">
        <f t="shared" si="22"/>
        <v>12.062979174308367</v>
      </c>
      <c r="K140" s="71">
        <f t="shared" si="23"/>
        <v>20.796332779679446</v>
      </c>
      <c r="L140" s="4">
        <f>+(1+G140/100)/(1+Cartera!$B143/100)*100-100</f>
        <v>15.29056144703884</v>
      </c>
      <c r="M140" s="4">
        <f>+(1+H140/100)/(1+Cartera!$B143/100)*100-100</f>
        <v>22.13470857735345</v>
      </c>
      <c r="N140" s="4">
        <f>+(1+I140/100)/(1+Cartera!$B143/100)*100-100</f>
        <v>20.256340984531661</v>
      </c>
      <c r="O140" s="4">
        <f>+(1+J140/100)/(1+Cartera!$B143/100)*100-100</f>
        <v>7.422334331200517</v>
      </c>
      <c r="P140" s="4">
        <f>+(1+K140/100)/(1+Cartera!$B143/100)*100-100</f>
        <v>15.794030655367578</v>
      </c>
      <c r="Q140" s="4">
        <f t="shared" si="26"/>
        <v>17.82461009244042</v>
      </c>
      <c r="R140" s="4">
        <f t="shared" si="27"/>
        <v>49.919730568254387</v>
      </c>
      <c r="S140" s="4">
        <f t="shared" si="28"/>
        <v>67.744340660694817</v>
      </c>
      <c r="T140" s="4">
        <f t="shared" si="29"/>
        <v>32.255659339305183</v>
      </c>
      <c r="U140" s="4">
        <f t="shared" si="30"/>
        <v>100</v>
      </c>
      <c r="V140" s="4">
        <f>+((F140/1000)/Cartera!N143)*100</f>
        <v>104.48972159116919</v>
      </c>
    </row>
    <row r="141" spans="1:22" x14ac:dyDescent="0.35">
      <c r="A141" s="57">
        <f>[7]Cartera!A145</f>
        <v>38930</v>
      </c>
      <c r="B141" s="63">
        <v>16838033.299999997</v>
      </c>
      <c r="C141" s="63">
        <v>44552481.840000004</v>
      </c>
      <c r="D141" s="63">
        <f t="shared" si="24"/>
        <v>61390515.140000001</v>
      </c>
      <c r="E141" s="63">
        <v>30035225.329999998</v>
      </c>
      <c r="F141" s="64">
        <f t="shared" si="25"/>
        <v>91425740.469999999</v>
      </c>
      <c r="G141" s="71">
        <f t="shared" si="19"/>
        <v>21.130825919356795</v>
      </c>
      <c r="H141" s="71">
        <f t="shared" si="20"/>
        <v>25.534336554287222</v>
      </c>
      <c r="I141" s="71">
        <f t="shared" si="21"/>
        <v>24.29500323009816</v>
      </c>
      <c r="J141" s="71">
        <f t="shared" si="22"/>
        <v>13.569437500675875</v>
      </c>
      <c r="K141" s="71">
        <f t="shared" si="23"/>
        <v>20.554712727841064</v>
      </c>
      <c r="L141" s="4">
        <f>+(1+G141/100)/(1+Cartera!$B144/100)*100-100</f>
        <v>15.671147745757082</v>
      </c>
      <c r="M141" s="4">
        <f>+(1+H141/100)/(1+Cartera!$B144/100)*100-100</f>
        <v>19.876180819602027</v>
      </c>
      <c r="N141" s="4">
        <f>+(1+I141/100)/(1+Cartera!$B144/100)*100-100</f>
        <v>18.692707438978402</v>
      </c>
      <c r="O141" s="4">
        <f>+(1+J141/100)/(1+Cartera!$B144/100)*100-100</f>
        <v>8.4505705697821583</v>
      </c>
      <c r="P141" s="4">
        <f>+(1+K141/100)/(1+Cartera!$B144/100)*100-100</f>
        <v>15.121001458977346</v>
      </c>
      <c r="Q141" s="4">
        <f t="shared" si="26"/>
        <v>18.417169183907401</v>
      </c>
      <c r="R141" s="4">
        <f t="shared" si="27"/>
        <v>48.730785893518949</v>
      </c>
      <c r="S141" s="4">
        <f t="shared" si="28"/>
        <v>67.147955077426346</v>
      </c>
      <c r="T141" s="4">
        <f t="shared" si="29"/>
        <v>32.852044922573654</v>
      </c>
      <c r="U141" s="4">
        <f t="shared" si="30"/>
        <v>100</v>
      </c>
      <c r="V141" s="4">
        <f>+((F141/1000)/Cartera!N144)*100</f>
        <v>102.44804345574478</v>
      </c>
    </row>
    <row r="142" spans="1:22" x14ac:dyDescent="0.35">
      <c r="A142" s="57">
        <f>[7]Cartera!A146</f>
        <v>38961</v>
      </c>
      <c r="B142" s="63">
        <v>16252046.680000003</v>
      </c>
      <c r="C142" s="63">
        <v>44177615.01000002</v>
      </c>
      <c r="D142" s="63">
        <f t="shared" si="24"/>
        <v>60429661.690000027</v>
      </c>
      <c r="E142" s="63">
        <v>31012357.619999997</v>
      </c>
      <c r="F142" s="64">
        <f t="shared" si="25"/>
        <v>91442019.310000032</v>
      </c>
      <c r="G142" s="71">
        <f t="shared" si="19"/>
        <v>18.184076942156608</v>
      </c>
      <c r="H142" s="71">
        <f t="shared" si="20"/>
        <v>17.795671948996713</v>
      </c>
      <c r="I142" s="71">
        <f t="shared" si="21"/>
        <v>17.89987899725061</v>
      </c>
      <c r="J142" s="71">
        <f t="shared" si="22"/>
        <v>14.262314045879279</v>
      </c>
      <c r="K142" s="71">
        <f t="shared" si="23"/>
        <v>16.640529711380125</v>
      </c>
      <c r="L142" s="4">
        <f>+(1+G142/100)/(1+Cartera!$B145/100)*100-100</f>
        <v>13.008296942203671</v>
      </c>
      <c r="M142" s="4">
        <f>+(1+H142/100)/(1+Cartera!$B145/100)*100-100</f>
        <v>12.636901844517794</v>
      </c>
      <c r="N142" s="4">
        <f>+(1+I142/100)/(1+Cartera!$B145/100)*100-100</f>
        <v>12.736545225904194</v>
      </c>
      <c r="O142" s="4">
        <f>+(1+J142/100)/(1+Cartera!$B145/100)*100-100</f>
        <v>9.258284610708813</v>
      </c>
      <c r="P142" s="4">
        <f>+(1+K142/100)/(1+Cartera!$B145/100)*100-100</f>
        <v>11.532348165404585</v>
      </c>
      <c r="Q142" s="4">
        <f t="shared" si="26"/>
        <v>17.773061884059565</v>
      </c>
      <c r="R142" s="4">
        <f t="shared" si="27"/>
        <v>48.312160364954657</v>
      </c>
      <c r="S142" s="4">
        <f t="shared" si="28"/>
        <v>66.085222249014237</v>
      </c>
      <c r="T142" s="4">
        <f t="shared" si="29"/>
        <v>33.914777750985763</v>
      </c>
      <c r="U142" s="4">
        <f t="shared" si="30"/>
        <v>100</v>
      </c>
      <c r="V142" s="4">
        <f>+((F142/1000)/Cartera!N145)*100</f>
        <v>99.756359744803873</v>
      </c>
    </row>
    <row r="143" spans="1:22" x14ac:dyDescent="0.35">
      <c r="A143" s="57">
        <f>[7]Cartera!A147</f>
        <v>38991</v>
      </c>
      <c r="B143" s="63">
        <v>16645839.58</v>
      </c>
      <c r="C143" s="63">
        <v>45735259.690000013</v>
      </c>
      <c r="D143" s="63">
        <f t="shared" si="24"/>
        <v>62381099.270000011</v>
      </c>
      <c r="E143" s="63">
        <v>31647088.859999999</v>
      </c>
      <c r="F143" s="64">
        <f t="shared" si="25"/>
        <v>94028188.13000001</v>
      </c>
      <c r="G143" s="71">
        <f t="shared" si="19"/>
        <v>20.59806354375236</v>
      </c>
      <c r="H143" s="71">
        <f t="shared" si="20"/>
        <v>18.868962028893208</v>
      </c>
      <c r="I143" s="71">
        <f t="shared" si="21"/>
        <v>19.325488599879009</v>
      </c>
      <c r="J143" s="71">
        <f t="shared" si="22"/>
        <v>17.496784688742366</v>
      </c>
      <c r="K143" s="71">
        <f t="shared" si="23"/>
        <v>18.703679189391039</v>
      </c>
      <c r="L143" s="4">
        <f>+(1+G143/100)/(1+Cartera!$B146/100)*100-100</f>
        <v>15.748213402200165</v>
      </c>
      <c r="M143" s="4">
        <f>+(1+H143/100)/(1+Cartera!$B146/100)*100-100</f>
        <v>14.088647690654767</v>
      </c>
      <c r="N143" s="4">
        <f>+(1+I143/100)/(1+Cartera!$B146/100)*100-100</f>
        <v>14.526815049312816</v>
      </c>
      <c r="O143" s="4">
        <f>+(1+J143/100)/(1+Cartera!$B146/100)*100-100</f>
        <v>12.771652451043636</v>
      </c>
      <c r="P143" s="4">
        <f>+(1+K143/100)/(1+Cartera!$B146/100)*100-100</f>
        <v>13.930011699194765</v>
      </c>
      <c r="Q143" s="4">
        <f t="shared" si="26"/>
        <v>17.703031304810487</v>
      </c>
      <c r="R143" s="4">
        <f t="shared" si="27"/>
        <v>48.639945743470115</v>
      </c>
      <c r="S143" s="4">
        <f t="shared" si="28"/>
        <v>66.342977048280602</v>
      </c>
      <c r="T143" s="4">
        <f t="shared" si="29"/>
        <v>33.657022951719398</v>
      </c>
      <c r="U143" s="4">
        <f t="shared" si="30"/>
        <v>100</v>
      </c>
      <c r="V143" s="4">
        <f>+((F143/1000)/Cartera!N146)*100</f>
        <v>100.69845020922961</v>
      </c>
    </row>
    <row r="144" spans="1:22" x14ac:dyDescent="0.35">
      <c r="A144" s="57">
        <f>[7]Cartera!A148</f>
        <v>39022</v>
      </c>
      <c r="B144" s="63">
        <v>17358244.380000003</v>
      </c>
      <c r="C144" s="63">
        <v>47380341.729999997</v>
      </c>
      <c r="D144" s="63">
        <f t="shared" si="24"/>
        <v>64738586.109999999</v>
      </c>
      <c r="E144" s="63">
        <v>31693119.779999997</v>
      </c>
      <c r="F144" s="64">
        <f t="shared" si="25"/>
        <v>96431705.890000001</v>
      </c>
      <c r="G144" s="71">
        <f t="shared" si="19"/>
        <v>20.140489305293769</v>
      </c>
      <c r="H144" s="71">
        <f t="shared" si="20"/>
        <v>17.766839788472183</v>
      </c>
      <c r="I144" s="71">
        <f t="shared" si="21"/>
        <v>18.394030460168452</v>
      </c>
      <c r="J144" s="71">
        <f t="shared" si="22"/>
        <v>17.907111070153988</v>
      </c>
      <c r="K144" s="71">
        <f t="shared" si="23"/>
        <v>18.233557091717344</v>
      </c>
      <c r="L144" s="4">
        <f>+(1+G144/100)/(1+Cartera!$B147/100)*100-100</f>
        <v>15.176387024536268</v>
      </c>
      <c r="M144" s="4">
        <f>+(1+H144/100)/(1+Cartera!$B147/100)*100-100</f>
        <v>12.900814675939202</v>
      </c>
      <c r="N144" s="4">
        <f>+(1+I144/100)/(1+Cartera!$B147/100)*100-100</f>
        <v>13.502090365418923</v>
      </c>
      <c r="O144" s="4">
        <f>+(1+J144/100)/(1+Cartera!$B147/100)*100-100</f>
        <v>13.035290068213982</v>
      </c>
      <c r="P144" s="4">
        <f>+(1+K144/100)/(1+Cartera!$B147/100)*100-100</f>
        <v>13.348247619324468</v>
      </c>
      <c r="Q144" s="4">
        <f t="shared" si="26"/>
        <v>18.000557202421177</v>
      </c>
      <c r="R144" s="4">
        <f t="shared" si="27"/>
        <v>49.133572088880115</v>
      </c>
      <c r="S144" s="4">
        <f t="shared" si="28"/>
        <v>67.134129291301292</v>
      </c>
      <c r="T144" s="4">
        <f t="shared" si="29"/>
        <v>32.865870708698708</v>
      </c>
      <c r="U144" s="4">
        <f t="shared" si="30"/>
        <v>100</v>
      </c>
      <c r="V144" s="4">
        <f>+((F144/1000)/Cartera!N147)*100</f>
        <v>100.426608936959</v>
      </c>
    </row>
    <row r="145" spans="1:22" x14ac:dyDescent="0.35">
      <c r="A145" s="57">
        <f>[7]Cartera!A149</f>
        <v>39052</v>
      </c>
      <c r="B145" s="63">
        <v>21247435.300000001</v>
      </c>
      <c r="C145" s="63">
        <v>45744956.059999987</v>
      </c>
      <c r="D145" s="63">
        <f t="shared" si="24"/>
        <v>66992391.359999985</v>
      </c>
      <c r="E145" s="63">
        <v>31309323.380000003</v>
      </c>
      <c r="F145" s="64">
        <f t="shared" si="25"/>
        <v>98301714.73999998</v>
      </c>
      <c r="G145" s="71">
        <f t="shared" si="19"/>
        <v>15.721853166527481</v>
      </c>
      <c r="H145" s="71">
        <f t="shared" si="20"/>
        <v>20.845627140037365</v>
      </c>
      <c r="I145" s="71">
        <f t="shared" si="21"/>
        <v>19.172109686790634</v>
      </c>
      <c r="J145" s="71">
        <f t="shared" si="22"/>
        <v>16.171914501617763</v>
      </c>
      <c r="K145" s="71">
        <f t="shared" si="23"/>
        <v>18.199859773234749</v>
      </c>
      <c r="L145" s="4">
        <f>+(1+G145/100)/(1+Cartera!$B148/100)*100-100</f>
        <v>10.759813520795831</v>
      </c>
      <c r="M145" s="4">
        <f>+(1+H145/100)/(1+Cartera!$B148/100)*100-100</f>
        <v>15.663885088090908</v>
      </c>
      <c r="N145" s="4">
        <f>+(1+I145/100)/(1+Cartera!$B148/100)*100-100</f>
        <v>14.062126423038521</v>
      </c>
      <c r="O145" s="4">
        <f>+(1+J145/100)/(1+Cartera!$B148/100)*100-100</f>
        <v>11.190576666938895</v>
      </c>
      <c r="P145" s="4">
        <f>+(1+K145/100)/(1+Cartera!$B148/100)*100-100</f>
        <v>13.131565632881646</v>
      </c>
      <c r="Q145" s="4">
        <f t="shared" si="26"/>
        <v>21.614511360455648</v>
      </c>
      <c r="R145" s="4">
        <f t="shared" si="27"/>
        <v>46.535257478459727</v>
      </c>
      <c r="S145" s="4">
        <f t="shared" si="28"/>
        <v>68.149768838915364</v>
      </c>
      <c r="T145" s="4">
        <f t="shared" si="29"/>
        <v>31.850231161084636</v>
      </c>
      <c r="U145" s="4">
        <f t="shared" si="30"/>
        <v>100</v>
      </c>
      <c r="V145" s="4">
        <f>+((F145/1000)/Cartera!N148)*100</f>
        <v>100.46114780711027</v>
      </c>
    </row>
    <row r="146" spans="1:22" x14ac:dyDescent="0.35">
      <c r="A146" s="57">
        <f>[7]Cartera!A150</f>
        <v>39083</v>
      </c>
      <c r="B146" s="63">
        <v>18147380.280000001</v>
      </c>
      <c r="C146" s="63">
        <v>47617883.75</v>
      </c>
      <c r="D146" s="63">
        <f t="shared" si="24"/>
        <v>65765264.030000001</v>
      </c>
      <c r="E146" s="63">
        <v>32022370.429999996</v>
      </c>
      <c r="F146" s="64">
        <f t="shared" si="25"/>
        <v>97787634.459999993</v>
      </c>
      <c r="G146" s="71">
        <f t="shared" ref="G146:G196" si="31">+B146/B134*100-100</f>
        <v>15.447588664103989</v>
      </c>
      <c r="H146" s="71">
        <f t="shared" ref="H146:H196" si="32">+C146/C134*100-100</f>
        <v>20.899182816745125</v>
      </c>
      <c r="I146" s="71">
        <f t="shared" ref="I146:I196" si="33">+D146/D134*100-100</f>
        <v>19.344087791766611</v>
      </c>
      <c r="J146" s="71">
        <f t="shared" ref="J146:J196" si="34">+E146/E134*100-100</f>
        <v>16.956864151111901</v>
      </c>
      <c r="K146" s="71">
        <f t="shared" ref="K146:K196" si="35">+F146/F134*100-100</f>
        <v>18.551687425185776</v>
      </c>
      <c r="L146" s="4">
        <f>+(1+G146/100)/(1+Cartera!$B149/100)*100-100</f>
        <v>10.254597138863517</v>
      </c>
      <c r="M146" s="4">
        <f>+(1+H146/100)/(1+Cartera!$B149/100)*100-100</f>
        <v>15.460971078927628</v>
      </c>
      <c r="N146" s="4">
        <f>+(1+I146/100)/(1+Cartera!$B149/100)*100-100</f>
        <v>13.975826369751346</v>
      </c>
      <c r="O146" s="4">
        <f>+(1+J146/100)/(1+Cartera!$B149/100)*100-100</f>
        <v>11.695983335986938</v>
      </c>
      <c r="P146" s="4">
        <f>+(1+K146/100)/(1+Cartera!$B149/100)*100-100</f>
        <v>13.219069262903062</v>
      </c>
      <c r="Q146" s="4">
        <f t="shared" si="26"/>
        <v>18.557949970068233</v>
      </c>
      <c r="R146" s="4">
        <f t="shared" si="27"/>
        <v>48.695199564806003</v>
      </c>
      <c r="S146" s="4">
        <f t="shared" si="28"/>
        <v>67.25314953487424</v>
      </c>
      <c r="T146" s="4">
        <f t="shared" si="29"/>
        <v>32.746850465125767</v>
      </c>
      <c r="U146" s="4">
        <f t="shared" si="30"/>
        <v>100</v>
      </c>
      <c r="V146" s="4">
        <f>+((F146/1000)/Cartera!N149)*100</f>
        <v>98.717529630373662</v>
      </c>
    </row>
    <row r="147" spans="1:22" x14ac:dyDescent="0.35">
      <c r="A147" s="57">
        <f>[7]Cartera!A151</f>
        <v>39114</v>
      </c>
      <c r="B147" s="63">
        <v>18111597.43</v>
      </c>
      <c r="C147" s="63">
        <v>50117357.88000001</v>
      </c>
      <c r="D147" s="63">
        <f t="shared" si="24"/>
        <v>68228955.310000002</v>
      </c>
      <c r="E147" s="63">
        <v>31916725.379999995</v>
      </c>
      <c r="F147" s="64">
        <f t="shared" si="25"/>
        <v>100145680.69</v>
      </c>
      <c r="G147" s="71">
        <f t="shared" si="31"/>
        <v>18.030117861720313</v>
      </c>
      <c r="H147" s="71">
        <f t="shared" si="32"/>
        <v>23.129945986626893</v>
      </c>
      <c r="I147" s="71">
        <f t="shared" si="33"/>
        <v>21.733701213512859</v>
      </c>
      <c r="J147" s="71">
        <f t="shared" si="34"/>
        <v>14.733982346605174</v>
      </c>
      <c r="K147" s="71">
        <f t="shared" si="35"/>
        <v>19.411914639441477</v>
      </c>
      <c r="L147" s="4">
        <f>+(1+G147/100)/(1+Cartera!$B150/100)*100-100</f>
        <v>12.142629797358964</v>
      </c>
      <c r="M147" s="4">
        <f>+(1+H147/100)/(1+Cartera!$B150/100)*100-100</f>
        <v>16.988072196320104</v>
      </c>
      <c r="N147" s="4">
        <f>+(1+I147/100)/(1+Cartera!$B150/100)*100-100</f>
        <v>15.661473837066836</v>
      </c>
      <c r="O147" s="4">
        <f>+(1+J147/100)/(1+Cartera!$B150/100)*100-100</f>
        <v>9.0109095929740306</v>
      </c>
      <c r="P147" s="4">
        <f>+(1+K147/100)/(1+Cartera!$B150/100)*100-100</f>
        <v>13.455500845075036</v>
      </c>
      <c r="Q147" s="4">
        <f t="shared" si="26"/>
        <v>18.085250711974567</v>
      </c>
      <c r="R147" s="4">
        <f t="shared" si="27"/>
        <v>50.044452775889368</v>
      </c>
      <c r="S147" s="4">
        <f t="shared" si="28"/>
        <v>68.129703487863935</v>
      </c>
      <c r="T147" s="4">
        <f t="shared" si="29"/>
        <v>31.870296512136072</v>
      </c>
      <c r="U147" s="4">
        <f t="shared" si="30"/>
        <v>100</v>
      </c>
      <c r="V147" s="4">
        <f>+((F147/1000)/Cartera!N150)*100</f>
        <v>98.74384209110346</v>
      </c>
    </row>
    <row r="148" spans="1:22" x14ac:dyDescent="0.35">
      <c r="A148" s="57">
        <f>[7]Cartera!A152</f>
        <v>39142</v>
      </c>
      <c r="B148" s="63">
        <v>18676226.579999998</v>
      </c>
      <c r="C148" s="63">
        <v>52493528.63000001</v>
      </c>
      <c r="D148" s="63">
        <f t="shared" si="24"/>
        <v>71169755.210000008</v>
      </c>
      <c r="E148" s="63">
        <v>33779016.380000003</v>
      </c>
      <c r="F148" s="64">
        <f t="shared" si="25"/>
        <v>104948771.59</v>
      </c>
      <c r="G148" s="71">
        <f t="shared" si="31"/>
        <v>20.450845553709968</v>
      </c>
      <c r="H148" s="71">
        <f t="shared" si="32"/>
        <v>30.529811159620039</v>
      </c>
      <c r="I148" s="71">
        <f t="shared" si="33"/>
        <v>27.725176582229821</v>
      </c>
      <c r="J148" s="71">
        <f t="shared" si="34"/>
        <v>19.617398904891232</v>
      </c>
      <c r="K148" s="71">
        <f t="shared" si="35"/>
        <v>24.998203274209715</v>
      </c>
      <c r="L148" s="4">
        <f>+(1+G148/100)/(1+Cartera!$B151/100)*100-100</f>
        <v>13.869205477131757</v>
      </c>
      <c r="M148" s="4">
        <f>+(1+H148/100)/(1+Cartera!$B151/100)*100-100</f>
        <v>23.397439175288355</v>
      </c>
      <c r="N148" s="4">
        <f>+(1+I148/100)/(1+Cartera!$B151/100)*100-100</f>
        <v>20.746054624910016</v>
      </c>
      <c r="O148" s="4">
        <f>+(1+J148/100)/(1+Cartera!$B151/100)*100-100</f>
        <v>13.081299777737954</v>
      </c>
      <c r="P148" s="4">
        <f>+(1+K148/100)/(1+Cartera!$B151/100)*100-100</f>
        <v>18.168087799404148</v>
      </c>
      <c r="Q148" s="4">
        <f t="shared" si="26"/>
        <v>17.795564728438951</v>
      </c>
      <c r="R148" s="4">
        <f t="shared" si="27"/>
        <v>50.018240170618476</v>
      </c>
      <c r="S148" s="4">
        <f t="shared" si="28"/>
        <v>67.81380489905743</v>
      </c>
      <c r="T148" s="4">
        <f t="shared" si="29"/>
        <v>32.186195100942584</v>
      </c>
      <c r="U148" s="4">
        <f t="shared" si="30"/>
        <v>100</v>
      </c>
      <c r="V148" s="4">
        <f>+((F148/1000)/Cartera!N151)*100</f>
        <v>100.96251801339231</v>
      </c>
    </row>
    <row r="149" spans="1:22" x14ac:dyDescent="0.35">
      <c r="A149" s="57">
        <f>[7]Cartera!A153</f>
        <v>39173</v>
      </c>
      <c r="B149" s="63">
        <v>19196359.16</v>
      </c>
      <c r="C149" s="63">
        <v>53487721.390000001</v>
      </c>
      <c r="D149" s="63">
        <f t="shared" si="24"/>
        <v>72684080.549999997</v>
      </c>
      <c r="E149" s="63">
        <v>33965281.650000006</v>
      </c>
      <c r="F149" s="64">
        <f t="shared" si="25"/>
        <v>106649362.2</v>
      </c>
      <c r="G149" s="71">
        <f t="shared" si="31"/>
        <v>24.577958915373202</v>
      </c>
      <c r="H149" s="71">
        <f t="shared" si="32"/>
        <v>29.393571099137347</v>
      </c>
      <c r="I149" s="71">
        <f t="shared" si="33"/>
        <v>28.085921883156118</v>
      </c>
      <c r="J149" s="71">
        <f t="shared" si="34"/>
        <v>20.809206547969467</v>
      </c>
      <c r="K149" s="71">
        <f t="shared" si="35"/>
        <v>25.675119466669912</v>
      </c>
      <c r="L149" s="4">
        <f>+(1+G149/100)/(1+Cartera!$B152/100)*100-100</f>
        <v>17.238809444168268</v>
      </c>
      <c r="M149" s="4">
        <f>+(1+H149/100)/(1+Cartera!$B152/100)*100-100</f>
        <v>21.770723789890226</v>
      </c>
      <c r="N149" s="4">
        <f>+(1+I149/100)/(1+Cartera!$B152/100)*100-100</f>
        <v>20.540110938411573</v>
      </c>
      <c r="O149" s="4">
        <f>+(1+J149/100)/(1+Cartera!$B152/100)*100-100</f>
        <v>13.69208220211695</v>
      </c>
      <c r="P149" s="4">
        <f>+(1+K149/100)/(1+Cartera!$B152/100)*100-100</f>
        <v>18.271333960728327</v>
      </c>
      <c r="Q149" s="4">
        <f t="shared" si="26"/>
        <v>17.99950676123218</v>
      </c>
      <c r="R149" s="4">
        <f t="shared" si="27"/>
        <v>50.1528750727025</v>
      </c>
      <c r="S149" s="4">
        <f t="shared" si="28"/>
        <v>68.152381833934669</v>
      </c>
      <c r="T149" s="4">
        <f t="shared" si="29"/>
        <v>31.847618166065324</v>
      </c>
      <c r="U149" s="4">
        <f t="shared" si="30"/>
        <v>100</v>
      </c>
      <c r="V149" s="4">
        <f>+((F149/1000)/Cartera!N152)*100</f>
        <v>100.80517766980917</v>
      </c>
    </row>
    <row r="150" spans="1:22" x14ac:dyDescent="0.35">
      <c r="A150" s="57">
        <f>[7]Cartera!A154</f>
        <v>39203</v>
      </c>
      <c r="B150" s="63">
        <v>17928216.490000002</v>
      </c>
      <c r="C150" s="63">
        <v>51815787.520000018</v>
      </c>
      <c r="D150" s="63">
        <f t="shared" si="24"/>
        <v>69744004.01000002</v>
      </c>
      <c r="E150" s="63">
        <v>34395636.700000003</v>
      </c>
      <c r="F150" s="64">
        <f t="shared" si="25"/>
        <v>104139640.71000002</v>
      </c>
      <c r="G150" s="71">
        <f t="shared" si="31"/>
        <v>15.177419173267467</v>
      </c>
      <c r="H150" s="71">
        <f t="shared" si="32"/>
        <v>21.454299046564913</v>
      </c>
      <c r="I150" s="71">
        <f t="shared" si="33"/>
        <v>19.776353843333652</v>
      </c>
      <c r="J150" s="71">
        <f t="shared" si="34"/>
        <v>21.205939256087888</v>
      </c>
      <c r="K150" s="71">
        <f t="shared" si="35"/>
        <v>20.244778461392585</v>
      </c>
      <c r="L150" s="4">
        <f>+(1+G150/100)/(1+Cartera!$B153/100)*100-100</f>
        <v>8.4226858451166891</v>
      </c>
      <c r="M150" s="4">
        <f>+(1+H150/100)/(1+Cartera!$B153/100)*100-100</f>
        <v>14.331449728480578</v>
      </c>
      <c r="N150" s="4">
        <f>+(1+I150/100)/(1+Cartera!$B153/100)*100-100</f>
        <v>12.751909859111038</v>
      </c>
      <c r="O150" s="4">
        <f>+(1+J150/100)/(1+Cartera!$B153/100)*100-100</f>
        <v>14.097655329085839</v>
      </c>
      <c r="P150" s="4">
        <f>+(1+K150/100)/(1+Cartera!$B153/100)*100-100</f>
        <v>13.192863090833654</v>
      </c>
      <c r="Q150" s="4">
        <f t="shared" si="26"/>
        <v>17.215554391939094</v>
      </c>
      <c r="R150" s="4">
        <f t="shared" si="27"/>
        <v>49.75606518971253</v>
      </c>
      <c r="S150" s="4">
        <f t="shared" si="28"/>
        <v>66.971619581651623</v>
      </c>
      <c r="T150" s="4">
        <f t="shared" si="29"/>
        <v>33.028380418348377</v>
      </c>
      <c r="U150" s="4">
        <f t="shared" si="30"/>
        <v>100</v>
      </c>
      <c r="V150" s="4">
        <f>+((F150/1000)/Cartera!N153)*100</f>
        <v>95.737090795603464</v>
      </c>
    </row>
    <row r="151" spans="1:22" x14ac:dyDescent="0.35">
      <c r="A151" s="57">
        <f>[7]Cartera!A155</f>
        <v>39234</v>
      </c>
      <c r="B151" s="63">
        <v>18395996.170000006</v>
      </c>
      <c r="C151" s="63">
        <v>51363850.299999997</v>
      </c>
      <c r="D151" s="63">
        <f t="shared" si="24"/>
        <v>69759846.469999999</v>
      </c>
      <c r="E151" s="63">
        <v>35400598.68</v>
      </c>
      <c r="F151" s="64">
        <f t="shared" si="25"/>
        <v>105160445.15000001</v>
      </c>
      <c r="G151" s="71">
        <f t="shared" si="31"/>
        <v>8.1239770538632285</v>
      </c>
      <c r="H151" s="71">
        <f t="shared" si="32"/>
        <v>17.302769741618505</v>
      </c>
      <c r="I151" s="71">
        <f t="shared" si="33"/>
        <v>14.734299073275125</v>
      </c>
      <c r="J151" s="71">
        <f t="shared" si="34"/>
        <v>22.868187759820003</v>
      </c>
      <c r="K151" s="71">
        <f t="shared" si="35"/>
        <v>17.349457780030903</v>
      </c>
      <c r="L151" s="4">
        <f>+(1+G151/100)/(1+Cartera!$B154/100)*100-100</f>
        <v>1.9748911193654806</v>
      </c>
      <c r="M151" s="4">
        <f>+(1+H151/100)/(1+Cartera!$B154/100)*100-100</f>
        <v>10.631679469601522</v>
      </c>
      <c r="N151" s="4">
        <f>+(1+I151/100)/(1+Cartera!$B154/100)*100-100</f>
        <v>8.2092795183204004</v>
      </c>
      <c r="O151" s="4">
        <f>+(1+J151/100)/(1+Cartera!$B154/100)*100-100</f>
        <v>15.880588286164297</v>
      </c>
      <c r="P151" s="4">
        <f>+(1+K151/100)/(1+Cartera!$B154/100)*100-100</f>
        <v>10.675712326729126</v>
      </c>
      <c r="Q151" s="4">
        <f t="shared" si="26"/>
        <v>17.49326578425957</v>
      </c>
      <c r="R151" s="4">
        <f t="shared" si="27"/>
        <v>48.843317681600738</v>
      </c>
      <c r="S151" s="4">
        <f t="shared" si="28"/>
        <v>66.336583465860301</v>
      </c>
      <c r="T151" s="4">
        <f t="shared" si="29"/>
        <v>33.663416534139692</v>
      </c>
      <c r="U151" s="4">
        <f t="shared" si="30"/>
        <v>100</v>
      </c>
      <c r="V151" s="4">
        <f>+((F151/1000)/Cartera!N154)*100</f>
        <v>94.888910738872013</v>
      </c>
    </row>
    <row r="152" spans="1:22" x14ac:dyDescent="0.35">
      <c r="A152" s="57">
        <f>[7]Cartera!A156</f>
        <v>39264</v>
      </c>
      <c r="B152" s="63">
        <v>18194092.950000003</v>
      </c>
      <c r="C152" s="63">
        <v>52732874.079999998</v>
      </c>
      <c r="D152" s="63">
        <f t="shared" si="24"/>
        <v>70926967.030000001</v>
      </c>
      <c r="E152" s="63">
        <v>36660016.610000007</v>
      </c>
      <c r="F152" s="64">
        <f t="shared" si="25"/>
        <v>107586983.64000002</v>
      </c>
      <c r="G152" s="71">
        <f t="shared" si="31"/>
        <v>11.81887891286793</v>
      </c>
      <c r="H152" s="71">
        <f t="shared" si="32"/>
        <v>15.721478233691144</v>
      </c>
      <c r="I152" s="71">
        <f t="shared" si="33"/>
        <v>14.69464247793249</v>
      </c>
      <c r="J152" s="71">
        <f t="shared" si="34"/>
        <v>24.506348632557646</v>
      </c>
      <c r="K152" s="71">
        <f t="shared" si="35"/>
        <v>17.859472990542031</v>
      </c>
      <c r="L152" s="4">
        <f>+(1+G152/100)/(1+Cartera!$B155/100)*100-100</f>
        <v>5.7188984710862485</v>
      </c>
      <c r="M152" s="4">
        <f>+(1+H152/100)/(1+Cartera!$B155/100)*100-100</f>
        <v>9.4086019038395818</v>
      </c>
      <c r="N152" s="4">
        <f>+(1+I152/100)/(1+Cartera!$B155/100)*100-100</f>
        <v>8.4377824316275678</v>
      </c>
      <c r="O152" s="4">
        <f>+(1+J152/100)/(1+Cartera!$B155/100)*100-100</f>
        <v>17.714237149057041</v>
      </c>
      <c r="P152" s="4">
        <f>+(1+K152/100)/(1+Cartera!$B155/100)*100-100</f>
        <v>11.42996406404653</v>
      </c>
      <c r="Q152" s="4">
        <f t="shared" si="26"/>
        <v>16.911054046165841</v>
      </c>
      <c r="R152" s="4">
        <f t="shared" si="27"/>
        <v>49.014176525713395</v>
      </c>
      <c r="S152" s="4">
        <f t="shared" si="28"/>
        <v>65.92523057187924</v>
      </c>
      <c r="T152" s="4">
        <f t="shared" si="29"/>
        <v>34.07476942812076</v>
      </c>
      <c r="U152" s="4">
        <f t="shared" si="30"/>
        <v>100</v>
      </c>
      <c r="V152" s="4">
        <f>+((F152/1000)/Cartera!N155)*100</f>
        <v>95.224193590354957</v>
      </c>
    </row>
    <row r="153" spans="1:22" x14ac:dyDescent="0.35">
      <c r="A153" s="57">
        <f>[7]Cartera!A157</f>
        <v>39295</v>
      </c>
      <c r="B153" s="63">
        <v>18122830.579999998</v>
      </c>
      <c r="C153" s="63">
        <v>50494354.740000002</v>
      </c>
      <c r="D153" s="63">
        <f t="shared" si="24"/>
        <v>68617185.319999993</v>
      </c>
      <c r="E153" s="63">
        <v>38753983.43</v>
      </c>
      <c r="F153" s="64">
        <f t="shared" si="25"/>
        <v>107371168.75</v>
      </c>
      <c r="G153" s="71">
        <f t="shared" si="31"/>
        <v>7.6303286560194721</v>
      </c>
      <c r="H153" s="71">
        <f t="shared" si="32"/>
        <v>13.336794393046091</v>
      </c>
      <c r="I153" s="71">
        <f t="shared" si="33"/>
        <v>11.771639582303052</v>
      </c>
      <c r="J153" s="71">
        <f t="shared" si="34"/>
        <v>29.028442451175692</v>
      </c>
      <c r="K153" s="71">
        <f t="shared" si="35"/>
        <v>17.440852212985078</v>
      </c>
      <c r="L153" s="4">
        <f>+(1+G153/100)/(1+Cartera!$B156/100)*100-100</f>
        <v>2.2907514313053241</v>
      </c>
      <c r="M153" s="4">
        <f>+(1+H153/100)/(1+Cartera!$B156/100)*100-100</f>
        <v>7.7141174615530161</v>
      </c>
      <c r="N153" s="4">
        <f>+(1+I153/100)/(1+Cartera!$B156/100)*100-100</f>
        <v>6.2266105134984144</v>
      </c>
      <c r="O153" s="4">
        <f>+(1+J153/100)/(1+Cartera!$B156/100)*100-100</f>
        <v>22.627297520600351</v>
      </c>
      <c r="P153" s="4">
        <f>+(1+K153/100)/(1+Cartera!$B156/100)*100-100</f>
        <v>11.614571576682266</v>
      </c>
      <c r="Q153" s="4">
        <f t="shared" si="26"/>
        <v>16.878674965527001</v>
      </c>
      <c r="R153" s="4">
        <f t="shared" si="27"/>
        <v>47.027852381461578</v>
      </c>
      <c r="S153" s="4">
        <f t="shared" si="28"/>
        <v>63.906527346988561</v>
      </c>
      <c r="T153" s="4">
        <f t="shared" si="29"/>
        <v>36.093472653011425</v>
      </c>
      <c r="U153" s="4">
        <f t="shared" si="30"/>
        <v>100</v>
      </c>
      <c r="V153" s="4">
        <f>+((F153/1000)/Cartera!N156)*100</f>
        <v>92.984154173367585</v>
      </c>
    </row>
    <row r="154" spans="1:22" x14ac:dyDescent="0.35">
      <c r="A154" s="57">
        <f>[7]Cartera!A158</f>
        <v>39326</v>
      </c>
      <c r="B154" s="63">
        <v>19163103.289999999</v>
      </c>
      <c r="C154" s="63">
        <v>51354248.75999999</v>
      </c>
      <c r="D154" s="63">
        <f t="shared" si="24"/>
        <v>70517352.049999982</v>
      </c>
      <c r="E154" s="63">
        <v>39719263.649999999</v>
      </c>
      <c r="F154" s="64">
        <f t="shared" si="25"/>
        <v>110236615.69999999</v>
      </c>
      <c r="G154" s="71">
        <f t="shared" si="31"/>
        <v>17.911938522686995</v>
      </c>
      <c r="H154" s="71">
        <f t="shared" si="32"/>
        <v>16.244955161964896</v>
      </c>
      <c r="I154" s="71">
        <f t="shared" si="33"/>
        <v>16.693276245280188</v>
      </c>
      <c r="J154" s="71">
        <f t="shared" si="34"/>
        <v>28.075601786511328</v>
      </c>
      <c r="K154" s="71">
        <f t="shared" si="35"/>
        <v>20.553566655482399</v>
      </c>
      <c r="L154" s="4">
        <f>+(1+G154/100)/(1+Cartera!$B157/100)*100-100</f>
        <v>12.286390365381394</v>
      </c>
      <c r="M154" s="4">
        <f>+(1+H154/100)/(1+Cartera!$B157/100)*100-100</f>
        <v>10.698938350599832</v>
      </c>
      <c r="N154" s="4">
        <f>+(1+I154/100)/(1+Cartera!$B157/100)*100-100</f>
        <v>11.125870150728673</v>
      </c>
      <c r="O154" s="4">
        <f>+(1+J154/100)/(1+Cartera!$B157/100)*100-100</f>
        <v>21.965147877831924</v>
      </c>
      <c r="P154" s="4">
        <f>+(1+K154/100)/(1+Cartera!$B157/100)*100-100</f>
        <v>14.801987101687828</v>
      </c>
      <c r="Q154" s="4">
        <f t="shared" si="26"/>
        <v>17.383609945130058</v>
      </c>
      <c r="R154" s="4">
        <f t="shared" si="27"/>
        <v>46.58547292467361</v>
      </c>
      <c r="S154" s="4">
        <f t="shared" si="28"/>
        <v>63.969082869803664</v>
      </c>
      <c r="T154" s="4">
        <f t="shared" si="29"/>
        <v>36.030917130196336</v>
      </c>
      <c r="U154" s="4">
        <f t="shared" si="30"/>
        <v>100</v>
      </c>
      <c r="V154" s="4">
        <f>+((F154/1000)/Cartera!N157)*100</f>
        <v>93.266492955807152</v>
      </c>
    </row>
    <row r="155" spans="1:22" x14ac:dyDescent="0.35">
      <c r="A155" s="57">
        <f>[7]Cartera!A159</f>
        <v>39356</v>
      </c>
      <c r="B155" s="63">
        <v>19325075.609999999</v>
      </c>
      <c r="C155" s="63">
        <v>52512101.010000013</v>
      </c>
      <c r="D155" s="63">
        <f t="shared" si="24"/>
        <v>71837176.620000005</v>
      </c>
      <c r="E155" s="63">
        <v>40496022.450000003</v>
      </c>
      <c r="F155" s="64">
        <f t="shared" si="25"/>
        <v>112333199.07000001</v>
      </c>
      <c r="G155" s="71">
        <f t="shared" si="31"/>
        <v>16.095529559344698</v>
      </c>
      <c r="H155" s="71">
        <f t="shared" si="32"/>
        <v>14.817542014485923</v>
      </c>
      <c r="I155" s="71">
        <f t="shared" si="33"/>
        <v>15.158561584610553</v>
      </c>
      <c r="J155" s="71">
        <f t="shared" si="34"/>
        <v>27.961287779567371</v>
      </c>
      <c r="K155" s="71">
        <f t="shared" si="35"/>
        <v>19.467578078492949</v>
      </c>
      <c r="L155" s="4">
        <f>+(1+G155/100)/(1+Cartera!$B158/100)*100-100</f>
        <v>10.398944046543065</v>
      </c>
      <c r="M155" s="4">
        <f>+(1+H155/100)/(1+Cartera!$B158/100)*100-100</f>
        <v>9.1836649053688859</v>
      </c>
      <c r="N155" s="4">
        <f>+(1+I155/100)/(1+Cartera!$B158/100)*100-100</f>
        <v>9.5079512976517151</v>
      </c>
      <c r="O155" s="4">
        <f>+(1+J155/100)/(1+Cartera!$B158/100)*100-100</f>
        <v>21.682472213358082</v>
      </c>
      <c r="P155" s="4">
        <f>+(1+K155/100)/(1+Cartera!$B158/100)*100-100</f>
        <v>13.605532596512873</v>
      </c>
      <c r="Q155" s="4">
        <f t="shared" si="26"/>
        <v>17.203351965395068</v>
      </c>
      <c r="R155" s="4">
        <f t="shared" si="27"/>
        <v>46.746733329723206</v>
      </c>
      <c r="S155" s="4">
        <f t="shared" si="28"/>
        <v>63.950085295118264</v>
      </c>
      <c r="T155" s="4">
        <f t="shared" si="29"/>
        <v>36.049914704881729</v>
      </c>
      <c r="U155" s="4">
        <f t="shared" si="30"/>
        <v>100</v>
      </c>
      <c r="V155" s="4">
        <f>+((F155/1000)/Cartera!N158)*100</f>
        <v>93.758054271804568</v>
      </c>
    </row>
    <row r="156" spans="1:22" x14ac:dyDescent="0.35">
      <c r="A156" s="57">
        <f>[7]Cartera!A160</f>
        <v>39387</v>
      </c>
      <c r="B156" s="63">
        <v>19315988.189999998</v>
      </c>
      <c r="C156" s="63">
        <v>55243157.920000009</v>
      </c>
      <c r="D156" s="63">
        <f t="shared" si="24"/>
        <v>74559146.110000014</v>
      </c>
      <c r="E156" s="63">
        <v>41438623.349999994</v>
      </c>
      <c r="F156" s="64">
        <f t="shared" si="25"/>
        <v>115997769.46000001</v>
      </c>
      <c r="G156" s="71">
        <f t="shared" si="31"/>
        <v>11.278466687885143</v>
      </c>
      <c r="H156" s="71">
        <f t="shared" si="32"/>
        <v>16.595102320719405</v>
      </c>
      <c r="I156" s="71">
        <f t="shared" si="33"/>
        <v>15.169562065061925</v>
      </c>
      <c r="J156" s="71">
        <f t="shared" si="34"/>
        <v>30.749587410924164</v>
      </c>
      <c r="K156" s="71">
        <f t="shared" si="35"/>
        <v>20.290073051615494</v>
      </c>
      <c r="L156" s="4">
        <f>+(1+G156/100)/(1+Cartera!$B159/100)*100-100</f>
        <v>5.5672770020729985</v>
      </c>
      <c r="M156" s="4">
        <f>+(1+H156/100)/(1+Cartera!$B159/100)*100-100</f>
        <v>10.611044797191354</v>
      </c>
      <c r="N156" s="4">
        <f>+(1+I156/100)/(1+Cartera!$B159/100)*100-100</f>
        <v>9.2586681197817313</v>
      </c>
      <c r="O156" s="4">
        <f>+(1+J156/100)/(1+Cartera!$B159/100)*100-100</f>
        <v>24.039073532799705</v>
      </c>
      <c r="P156" s="4">
        <f>+(1+K156/100)/(1+Cartera!$B159/100)*100-100</f>
        <v>14.11637705304571</v>
      </c>
      <c r="Q156" s="4">
        <f t="shared" si="26"/>
        <v>16.652034155416075</v>
      </c>
      <c r="R156" s="4">
        <f t="shared" si="27"/>
        <v>47.62432775834516</v>
      </c>
      <c r="S156" s="4">
        <f t="shared" si="28"/>
        <v>64.276361913761235</v>
      </c>
      <c r="T156" s="4">
        <f t="shared" si="29"/>
        <v>35.723638086238758</v>
      </c>
      <c r="U156" s="4">
        <f t="shared" si="30"/>
        <v>100</v>
      </c>
      <c r="V156" s="4">
        <f>+((F156/1000)/Cartera!N159)*100</f>
        <v>94.705990357594928</v>
      </c>
    </row>
    <row r="157" spans="1:22" x14ac:dyDescent="0.35">
      <c r="A157" s="57">
        <f>[7]Cartera!A161</f>
        <v>39417</v>
      </c>
      <c r="B157" s="63">
        <v>23578467.899999999</v>
      </c>
      <c r="C157" s="63">
        <v>50919125.630000003</v>
      </c>
      <c r="D157" s="63">
        <f t="shared" si="24"/>
        <v>74497593.530000001</v>
      </c>
      <c r="E157" s="63">
        <v>41324417.799999997</v>
      </c>
      <c r="F157" s="64">
        <f t="shared" si="25"/>
        <v>115822011.33</v>
      </c>
      <c r="G157" s="71">
        <f t="shared" si="31"/>
        <v>10.970889272457256</v>
      </c>
      <c r="H157" s="71">
        <f t="shared" si="32"/>
        <v>11.310907290441975</v>
      </c>
      <c r="I157" s="71">
        <f t="shared" si="33"/>
        <v>11.203066523881773</v>
      </c>
      <c r="J157" s="71">
        <f t="shared" si="34"/>
        <v>31.987578583053988</v>
      </c>
      <c r="K157" s="71">
        <f t="shared" si="35"/>
        <v>17.822981660431637</v>
      </c>
      <c r="L157" s="4">
        <f>+(1+G157/100)/(1+Cartera!$B160/100)*100-100</f>
        <v>4.996583662084646</v>
      </c>
      <c r="M157" s="4">
        <f>+(1+H157/100)/(1+Cartera!$B160/100)*100-100</f>
        <v>5.3182962346882192</v>
      </c>
      <c r="N157" s="4">
        <f>+(1+I157/100)/(1+Cartera!$B160/100)*100-100</f>
        <v>5.2162612582853427</v>
      </c>
      <c r="O157" s="4">
        <f>+(1+J157/100)/(1+Cartera!$B160/100)*100-100</f>
        <v>24.88180393892894</v>
      </c>
      <c r="P157" s="4">
        <f>+(1+K157/100)/(1+Cartera!$B160/100)*100-100</f>
        <v>11.479782061152079</v>
      </c>
      <c r="Q157" s="4">
        <f t="shared" si="26"/>
        <v>20.35750167800164</v>
      </c>
      <c r="R157" s="4">
        <f t="shared" si="27"/>
        <v>43.963254518971581</v>
      </c>
      <c r="S157" s="4">
        <f t="shared" si="28"/>
        <v>64.320756196973221</v>
      </c>
      <c r="T157" s="4">
        <f t="shared" si="29"/>
        <v>35.679243803026779</v>
      </c>
      <c r="U157" s="4">
        <f t="shared" si="30"/>
        <v>100</v>
      </c>
      <c r="V157" s="4">
        <f>+((F157/1000)/Cartera!N160)*100</f>
        <v>94.096414560179639</v>
      </c>
    </row>
    <row r="158" spans="1:22" x14ac:dyDescent="0.35">
      <c r="A158" s="57">
        <f>[7]Cartera!A162</f>
        <v>39448</v>
      </c>
      <c r="B158" s="63">
        <v>19891697.850000001</v>
      </c>
      <c r="C158" s="63">
        <v>52628193.009999998</v>
      </c>
      <c r="D158" s="63">
        <f t="shared" si="24"/>
        <v>72519890.859999999</v>
      </c>
      <c r="E158" s="63">
        <v>42306115.869999997</v>
      </c>
      <c r="F158" s="64">
        <f t="shared" si="25"/>
        <v>114826006.72999999</v>
      </c>
      <c r="G158" s="71">
        <f t="shared" si="31"/>
        <v>9.6119524861800016</v>
      </c>
      <c r="H158" s="71">
        <f t="shared" si="32"/>
        <v>10.521906614550034</v>
      </c>
      <c r="I158" s="71">
        <f t="shared" si="33"/>
        <v>10.270812304378126</v>
      </c>
      <c r="J158" s="71">
        <f t="shared" si="34"/>
        <v>32.114254197639667</v>
      </c>
      <c r="K158" s="71">
        <f t="shared" si="35"/>
        <v>17.423851557601111</v>
      </c>
      <c r="L158" s="4">
        <f>+(1+G158/100)/(1+Cartera!$B161/100)*100-100</f>
        <v>3.4075023454528406</v>
      </c>
      <c r="M158" s="4">
        <f>+(1+H158/100)/(1+Cartera!$B161/100)*100-100</f>
        <v>4.2659496363679494</v>
      </c>
      <c r="N158" s="4">
        <f>+(1+I158/100)/(1+Cartera!$B161/100)*100-100</f>
        <v>4.0290682116774548</v>
      </c>
      <c r="O158" s="4">
        <f>+(1+J158/100)/(1+Cartera!$B161/100)*100-100</f>
        <v>24.636088865697786</v>
      </c>
      <c r="P158" s="4">
        <f>+(1+K158/100)/(1+Cartera!$B161/100)*100-100</f>
        <v>10.777218450567077</v>
      </c>
      <c r="Q158" s="4">
        <f t="shared" si="26"/>
        <v>17.323338515788517</v>
      </c>
      <c r="R158" s="4">
        <f t="shared" si="27"/>
        <v>45.83299072112564</v>
      </c>
      <c r="S158" s="4">
        <f t="shared" si="28"/>
        <v>63.156329236914154</v>
      </c>
      <c r="T158" s="4">
        <f t="shared" si="29"/>
        <v>36.843670763085854</v>
      </c>
      <c r="U158" s="4">
        <f t="shared" si="30"/>
        <v>100</v>
      </c>
      <c r="V158" s="4">
        <f>+((F158/1000)/Cartera!N161)*100</f>
        <v>92.993358831797252</v>
      </c>
    </row>
    <row r="159" spans="1:22" x14ac:dyDescent="0.35">
      <c r="A159" s="57">
        <f>[7]Cartera!A163</f>
        <v>39479</v>
      </c>
      <c r="B159" s="63">
        <v>19602940.93</v>
      </c>
      <c r="C159" s="63">
        <v>55070327.439999998</v>
      </c>
      <c r="D159" s="63">
        <f t="shared" si="24"/>
        <v>74673268.370000005</v>
      </c>
      <c r="E159" s="63">
        <v>43635348.160000004</v>
      </c>
      <c r="F159" s="64">
        <f t="shared" si="25"/>
        <v>118308616.53</v>
      </c>
      <c r="G159" s="71">
        <f t="shared" si="31"/>
        <v>8.2341908590003499</v>
      </c>
      <c r="H159" s="71">
        <f t="shared" si="32"/>
        <v>9.8827427652097697</v>
      </c>
      <c r="I159" s="71">
        <f t="shared" si="33"/>
        <v>9.4451293160214789</v>
      </c>
      <c r="J159" s="71">
        <f t="shared" si="34"/>
        <v>36.7162440396948</v>
      </c>
      <c r="K159" s="71">
        <f t="shared" si="35"/>
        <v>18.136514440620971</v>
      </c>
      <c r="L159" s="4">
        <f>+(1+G159/100)/(1+Cartera!$B162/100)*100-100</f>
        <v>1.7716886309359268</v>
      </c>
      <c r="M159" s="4">
        <f>+(1+H159/100)/(1+Cartera!$B162/100)*100-100</f>
        <v>3.3218079597647261</v>
      </c>
      <c r="N159" s="4">
        <f>+(1+I159/100)/(1+Cartera!$B162/100)*100-100</f>
        <v>2.9103237574250187</v>
      </c>
      <c r="O159" s="4">
        <f>+(1+J159/100)/(1+Cartera!$B162/100)*100-100</f>
        <v>28.553120864781221</v>
      </c>
      <c r="P159" s="4">
        <f>+(1+K159/100)/(1+Cartera!$B162/100)*100-100</f>
        <v>11.082759229544877</v>
      </c>
      <c r="Q159" s="4">
        <f t="shared" si="26"/>
        <v>16.569326482682012</v>
      </c>
      <c r="R159" s="4">
        <f t="shared" si="27"/>
        <v>46.548027569940849</v>
      </c>
      <c r="S159" s="4">
        <f t="shared" si="28"/>
        <v>63.117354052622865</v>
      </c>
      <c r="T159" s="4">
        <f t="shared" si="29"/>
        <v>36.882645947377135</v>
      </c>
      <c r="U159" s="4">
        <f t="shared" si="30"/>
        <v>100</v>
      </c>
      <c r="V159" s="4">
        <f>+((F159/1000)/Cartera!N162)*100</f>
        <v>94.581797249077511</v>
      </c>
    </row>
    <row r="160" spans="1:22" x14ac:dyDescent="0.35">
      <c r="A160" s="57">
        <f>[7]Cartera!A164</f>
        <v>39508</v>
      </c>
      <c r="B160" s="63">
        <v>19686826.359999999</v>
      </c>
      <c r="C160" s="63">
        <v>54712351.579999998</v>
      </c>
      <c r="D160" s="63">
        <f t="shared" si="24"/>
        <v>74399177.939999998</v>
      </c>
      <c r="E160" s="63">
        <v>43794529.730000004</v>
      </c>
      <c r="F160" s="64">
        <f t="shared" si="25"/>
        <v>118193707.67</v>
      </c>
      <c r="G160" s="71">
        <f t="shared" si="31"/>
        <v>5.4111561330179683</v>
      </c>
      <c r="H160" s="71">
        <f t="shared" si="32"/>
        <v>4.2268504478701203</v>
      </c>
      <c r="I160" s="71">
        <f t="shared" si="33"/>
        <v>4.5376336063977618</v>
      </c>
      <c r="J160" s="71">
        <f t="shared" si="34"/>
        <v>29.650103594875617</v>
      </c>
      <c r="K160" s="71">
        <f t="shared" si="35"/>
        <v>12.620382191554896</v>
      </c>
      <c r="L160" s="4">
        <f>+(1+G160/100)/(1+Cartera!$B163/100)*100-100</f>
        <v>-0.4897987982460279</v>
      </c>
      <c r="M160" s="4">
        <f>+(1+H160/100)/(1+Cartera!$B163/100)*100-100</f>
        <v>-1.6078066195882741</v>
      </c>
      <c r="N160" s="4">
        <f>+(1+I160/100)/(1+Cartera!$B163/100)*100-100</f>
        <v>-1.31442121552179</v>
      </c>
      <c r="O160" s="4">
        <f>+(1+J160/100)/(1+Cartera!$B163/100)*100-100</f>
        <v>22.392243552228464</v>
      </c>
      <c r="P160" s="4">
        <f>+(1+K160/100)/(1+Cartera!$B163/100)*100-100</f>
        <v>6.3158521585527296</v>
      </c>
      <c r="Q160" s="4">
        <f t="shared" si="26"/>
        <v>16.65640815242563</v>
      </c>
      <c r="R160" s="4">
        <f t="shared" si="27"/>
        <v>46.290409750710545</v>
      </c>
      <c r="S160" s="4">
        <f t="shared" si="28"/>
        <v>62.946817903136179</v>
      </c>
      <c r="T160" s="4">
        <f t="shared" si="29"/>
        <v>37.053182096863821</v>
      </c>
      <c r="U160" s="4">
        <f t="shared" si="30"/>
        <v>100</v>
      </c>
      <c r="V160" s="4">
        <f>+((F160/1000)/Cartera!N163)*100</f>
        <v>93.309767171805063</v>
      </c>
    </row>
    <row r="161" spans="1:22" x14ac:dyDescent="0.35">
      <c r="A161" s="57">
        <f>[7]Cartera!A165</f>
        <v>39539</v>
      </c>
      <c r="B161" s="63">
        <v>19994960.57</v>
      </c>
      <c r="C161" s="63">
        <v>53109905.140000001</v>
      </c>
      <c r="D161" s="63">
        <f t="shared" si="24"/>
        <v>73104865.710000008</v>
      </c>
      <c r="E161" s="63">
        <v>47138724.100000001</v>
      </c>
      <c r="F161" s="64">
        <f t="shared" si="25"/>
        <v>120243589.81</v>
      </c>
      <c r="G161" s="71">
        <f t="shared" si="31"/>
        <v>4.1601712248855449</v>
      </c>
      <c r="H161" s="71">
        <f t="shared" si="32"/>
        <v>-0.70636071266747535</v>
      </c>
      <c r="I161" s="71">
        <f t="shared" si="33"/>
        <v>0.57892341323702112</v>
      </c>
      <c r="J161" s="71">
        <f t="shared" si="34"/>
        <v>38.785023441723752</v>
      </c>
      <c r="K161" s="71">
        <f t="shared" si="35"/>
        <v>12.746656266454437</v>
      </c>
      <c r="L161" s="4">
        <f>+(1+G161/100)/(1+Cartera!$B164/100)*100-100</f>
        <v>-1.4847524592021699</v>
      </c>
      <c r="M161" s="4">
        <f>+(1+H161/100)/(1+Cartera!$B164/100)*100-100</f>
        <v>-6.0875444175422899</v>
      </c>
      <c r="N161" s="4">
        <f>+(1+I161/100)/(1+Cartera!$B164/100)*100-100</f>
        <v>-4.8719158108039124</v>
      </c>
      <c r="O161" s="4">
        <f>+(1+J161/100)/(1+Cartera!$B164/100)*100-100</f>
        <v>31.263618123260898</v>
      </c>
      <c r="P161" s="4">
        <f>+(1+K161/100)/(1+Cartera!$B164/100)*100-100</f>
        <v>6.6363910587860175</v>
      </c>
      <c r="Q161" s="4">
        <f t="shared" si="26"/>
        <v>16.628712267817814</v>
      </c>
      <c r="R161" s="4">
        <f t="shared" si="27"/>
        <v>44.168595784540642</v>
      </c>
      <c r="S161" s="4">
        <f t="shared" si="28"/>
        <v>60.79730805235846</v>
      </c>
      <c r="T161" s="4">
        <f t="shared" si="29"/>
        <v>39.20269194764154</v>
      </c>
      <c r="U161" s="4">
        <f t="shared" si="30"/>
        <v>100</v>
      </c>
      <c r="V161" s="4">
        <f>+((F161/1000)/Cartera!N164)*100</f>
        <v>93.966668833407425</v>
      </c>
    </row>
    <row r="162" spans="1:22" x14ac:dyDescent="0.35">
      <c r="A162" s="57">
        <f>[7]Cartera!A166</f>
        <v>39569</v>
      </c>
      <c r="B162" s="63">
        <v>19080114.990000002</v>
      </c>
      <c r="C162" s="63">
        <v>52298014.719999999</v>
      </c>
      <c r="D162" s="63">
        <f t="shared" si="24"/>
        <v>71378129.710000008</v>
      </c>
      <c r="E162" s="63">
        <v>47620593.5</v>
      </c>
      <c r="F162" s="64">
        <f t="shared" si="25"/>
        <v>118998723.21000001</v>
      </c>
      <c r="G162" s="71">
        <f t="shared" si="31"/>
        <v>6.4250590717850145</v>
      </c>
      <c r="H162" s="71">
        <f t="shared" si="32"/>
        <v>0.9306568964407802</v>
      </c>
      <c r="I162" s="71">
        <f t="shared" si="33"/>
        <v>2.3430339614078974</v>
      </c>
      <c r="J162" s="71">
        <f t="shared" si="34"/>
        <v>38.449518801900808</v>
      </c>
      <c r="K162" s="71">
        <f t="shared" si="35"/>
        <v>14.268421130219181</v>
      </c>
      <c r="L162" s="4">
        <f>+(1+G162/100)/(1+Cartera!$B165/100)*100-100</f>
        <v>3.2953352556646109E-2</v>
      </c>
      <c r="M162" s="4">
        <f>+(1+H162/100)/(1+Cartera!$B165/100)*100-100</f>
        <v>-5.1314438420520929</v>
      </c>
      <c r="N162" s="4">
        <f>+(1+I162/100)/(1+Cartera!$B165/100)*100-100</f>
        <v>-3.8038970190733323</v>
      </c>
      <c r="O162" s="4">
        <f>+(1+J162/100)/(1+Cartera!$B165/100)*100-100</f>
        <v>30.133958832503794</v>
      </c>
      <c r="P162" s="4">
        <f>+(1+K162/100)/(1+Cartera!$B165/100)*100-100</f>
        <v>7.405227117416274</v>
      </c>
      <c r="Q162" s="4">
        <f t="shared" si="26"/>
        <v>16.033882108406196</v>
      </c>
      <c r="R162" s="4">
        <f t="shared" si="27"/>
        <v>43.94838306601693</v>
      </c>
      <c r="S162" s="4">
        <f t="shared" si="28"/>
        <v>59.982265174423134</v>
      </c>
      <c r="T162" s="4">
        <f t="shared" si="29"/>
        <v>40.017734825576873</v>
      </c>
      <c r="U162" s="4">
        <f t="shared" si="30"/>
        <v>100</v>
      </c>
      <c r="V162" s="4">
        <f>+((F162/1000)/Cartera!N165)*100</f>
        <v>91.965298643773536</v>
      </c>
    </row>
    <row r="163" spans="1:22" x14ac:dyDescent="0.35">
      <c r="A163" s="57">
        <f>[7]Cartera!A167</f>
        <v>39600</v>
      </c>
      <c r="B163" s="63">
        <v>20356240.989999998</v>
      </c>
      <c r="C163" s="63">
        <v>51228909.719999999</v>
      </c>
      <c r="D163" s="63">
        <f t="shared" si="24"/>
        <v>71585150.709999993</v>
      </c>
      <c r="E163" s="63">
        <v>48997224.289999999</v>
      </c>
      <c r="F163" s="64">
        <f t="shared" si="25"/>
        <v>120582375</v>
      </c>
      <c r="G163" s="71">
        <f t="shared" si="31"/>
        <v>10.655823157849625</v>
      </c>
      <c r="H163" s="71">
        <f t="shared" si="32"/>
        <v>-0.26271507920813519</v>
      </c>
      <c r="I163" s="71">
        <f t="shared" si="33"/>
        <v>2.6165542677691462</v>
      </c>
      <c r="J163" s="71">
        <f t="shared" si="34"/>
        <v>38.40789737175146</v>
      </c>
      <c r="K163" s="71">
        <f t="shared" si="35"/>
        <v>14.66514318002578</v>
      </c>
      <c r="L163" s="4">
        <f>+(1+G163/100)/(1+Cartera!$B166/100)*100-100</f>
        <v>3.2429773818339385</v>
      </c>
      <c r="M163" s="4">
        <f>+(1+H163/100)/(1+Cartera!$B166/100)*100-100</f>
        <v>-6.944126776645021</v>
      </c>
      <c r="N163" s="4">
        <f>+(1+I163/100)/(1+Cartera!$B166/100)*100-100</f>
        <v>-4.2577400002153922</v>
      </c>
      <c r="O163" s="4">
        <f>+(1+J163/100)/(1+Cartera!$B166/100)*100-100</f>
        <v>29.13593708877724</v>
      </c>
      <c r="P163" s="4">
        <f>+(1+K163/100)/(1+Cartera!$B166/100)*100-100</f>
        <v>6.983712614317767</v>
      </c>
      <c r="Q163" s="4">
        <f t="shared" si="26"/>
        <v>16.881605616077806</v>
      </c>
      <c r="R163" s="4">
        <f t="shared" si="27"/>
        <v>42.484575146243387</v>
      </c>
      <c r="S163" s="4">
        <f t="shared" si="28"/>
        <v>59.366180762321186</v>
      </c>
      <c r="T163" s="4">
        <f t="shared" si="29"/>
        <v>40.6338192376788</v>
      </c>
      <c r="U163" s="4">
        <f t="shared" si="30"/>
        <v>100</v>
      </c>
      <c r="V163" s="4">
        <f>+((F163/1000)/Cartera!N166)*100</f>
        <v>90.938785617517297</v>
      </c>
    </row>
    <row r="164" spans="1:22" x14ac:dyDescent="0.35">
      <c r="A164" s="57">
        <f>[7]Cartera!A168</f>
        <v>39630</v>
      </c>
      <c r="B164" s="63">
        <v>20384228.789999999</v>
      </c>
      <c r="C164" s="63">
        <v>52025618.29999999</v>
      </c>
      <c r="D164" s="63">
        <f t="shared" si="24"/>
        <v>72409847.089999989</v>
      </c>
      <c r="E164" s="63">
        <v>49947616.820000008</v>
      </c>
      <c r="F164" s="64">
        <f t="shared" si="25"/>
        <v>122357463.91</v>
      </c>
      <c r="G164" s="71">
        <f t="shared" si="31"/>
        <v>12.037620375023934</v>
      </c>
      <c r="H164" s="71">
        <f t="shared" si="32"/>
        <v>-1.3412046893690075</v>
      </c>
      <c r="I164" s="71">
        <f t="shared" si="33"/>
        <v>2.0907140430420128</v>
      </c>
      <c r="J164" s="71">
        <f t="shared" si="34"/>
        <v>36.245483332311011</v>
      </c>
      <c r="K164" s="71">
        <f t="shared" si="35"/>
        <v>13.728872927067016</v>
      </c>
      <c r="L164" s="4">
        <f>+(1+G164/100)/(1+Cartera!$B167/100)*100-100</f>
        <v>4.20165585474696</v>
      </c>
      <c r="M164" s="4">
        <f>+(1+H164/100)/(1+Cartera!$B167/100)*100-100</f>
        <v>-8.2414478137732488</v>
      </c>
      <c r="N164" s="4">
        <f>+(1+I164/100)/(1+Cartera!$B167/100)*100-100</f>
        <v>-5.0495591117540641</v>
      </c>
      <c r="O164" s="4">
        <f>+(1+J164/100)/(1+Cartera!$B167/100)*100-100</f>
        <v>26.716409349247598</v>
      </c>
      <c r="P164" s="4">
        <f>+(1+K164/100)/(1+Cartera!$B167/100)*100-100</f>
        <v>5.7746213979418002</v>
      </c>
      <c r="Q164" s="4">
        <f t="shared" si="26"/>
        <v>16.659571176625249</v>
      </c>
      <c r="R164" s="4">
        <f t="shared" si="27"/>
        <v>42.519366320200476</v>
      </c>
      <c r="S164" s="4">
        <f t="shared" si="28"/>
        <v>59.178937496825725</v>
      </c>
      <c r="T164" s="4">
        <f t="shared" si="29"/>
        <v>40.821062503174275</v>
      </c>
      <c r="U164" s="4">
        <f t="shared" si="30"/>
        <v>100</v>
      </c>
      <c r="V164" s="4">
        <f>+((F164/1000)/Cartera!N167)*100</f>
        <v>91.081915266474311</v>
      </c>
    </row>
    <row r="165" spans="1:22" x14ac:dyDescent="0.35">
      <c r="A165" s="57">
        <f>[7]Cartera!A169</f>
        <v>39661</v>
      </c>
      <c r="B165" s="63">
        <v>20165656.530000001</v>
      </c>
      <c r="C165" s="63">
        <v>52610291.110000007</v>
      </c>
      <c r="D165" s="63">
        <f t="shared" si="24"/>
        <v>72775947.640000015</v>
      </c>
      <c r="E165" s="63">
        <v>52097872.120000005</v>
      </c>
      <c r="F165" s="64">
        <f t="shared" si="25"/>
        <v>124873819.76000002</v>
      </c>
      <c r="G165" s="71">
        <f t="shared" si="31"/>
        <v>11.27211304537839</v>
      </c>
      <c r="H165" s="71">
        <f t="shared" si="32"/>
        <v>4.1904414481483059</v>
      </c>
      <c r="I165" s="71">
        <f t="shared" si="33"/>
        <v>6.0608174185598216</v>
      </c>
      <c r="J165" s="71">
        <f t="shared" si="34"/>
        <v>34.432302202179073</v>
      </c>
      <c r="K165" s="71">
        <f t="shared" si="35"/>
        <v>16.301071520188714</v>
      </c>
      <c r="L165" s="4">
        <f>+(1+G165/100)/(1+Cartera!$B168/100)*100-100</f>
        <v>3.1539010340023879</v>
      </c>
      <c r="M165" s="4">
        <f>+(1+H165/100)/(1+Cartera!$B168/100)*100-100</f>
        <v>-3.4111046183848117</v>
      </c>
      <c r="N165" s="4">
        <f>+(1+I165/100)/(1+Cartera!$B168/100)*100-100</f>
        <v>-1.6771878941690801</v>
      </c>
      <c r="O165" s="4">
        <f>+(1+J165/100)/(1+Cartera!$B168/100)*100-100</f>
        <v>24.624364700267989</v>
      </c>
      <c r="P165" s="4">
        <f>+(1+K165/100)/(1+Cartera!$B168/100)*100-100</f>
        <v>7.815955798821463</v>
      </c>
      <c r="Q165" s="4">
        <f t="shared" si="26"/>
        <v>16.148826526454609</v>
      </c>
      <c r="R165" s="4">
        <f t="shared" si="27"/>
        <v>42.130761444723824</v>
      </c>
      <c r="S165" s="4">
        <f t="shared" si="28"/>
        <v>58.279587971178437</v>
      </c>
      <c r="T165" s="4">
        <f t="shared" si="29"/>
        <v>41.720412028821563</v>
      </c>
      <c r="U165" s="4">
        <f t="shared" si="30"/>
        <v>100</v>
      </c>
      <c r="V165" s="4">
        <f>+((F165/1000)/Cartera!N168)*100</f>
        <v>91.645243081973618</v>
      </c>
    </row>
    <row r="166" spans="1:22" x14ac:dyDescent="0.35">
      <c r="A166" s="57">
        <f>[7]Cartera!A170</f>
        <v>39692</v>
      </c>
      <c r="B166" s="63">
        <v>19994792.080000002</v>
      </c>
      <c r="C166" s="63">
        <v>52849255.93999999</v>
      </c>
      <c r="D166" s="63">
        <f t="shared" si="24"/>
        <v>72844048.019999996</v>
      </c>
      <c r="E166" s="63">
        <v>54077732.489999995</v>
      </c>
      <c r="F166" s="64">
        <f t="shared" si="25"/>
        <v>126921780.50999999</v>
      </c>
      <c r="G166" s="71">
        <f t="shared" si="31"/>
        <v>4.3400527430961944</v>
      </c>
      <c r="H166" s="71">
        <f t="shared" si="32"/>
        <v>2.9111655142436206</v>
      </c>
      <c r="I166" s="71">
        <f t="shared" si="33"/>
        <v>3.2994658794764291</v>
      </c>
      <c r="J166" s="71">
        <f t="shared" si="34"/>
        <v>36.149886781700189</v>
      </c>
      <c r="K166" s="71">
        <f t="shared" si="35"/>
        <v>15.135773811677339</v>
      </c>
      <c r="L166" s="4">
        <f>+(1+G166/100)/(1+Cartera!$B169/100)*100-100</f>
        <v>-3.0026468875186509</v>
      </c>
      <c r="M166" s="4">
        <f>+(1+H166/100)/(1+Cartera!$B169/100)*100-100</f>
        <v>-4.3309793490344788</v>
      </c>
      <c r="N166" s="4">
        <f>+(1+I166/100)/(1+Cartera!$B169/100)*100-100</f>
        <v>-3.9700047601780994</v>
      </c>
      <c r="O166" s="4">
        <f>+(1+J166/100)/(1+Cartera!$B169/100)*100-100</f>
        <v>26.568640682067652</v>
      </c>
      <c r="P166" s="4">
        <f>+(1+K166/100)/(1+Cartera!$B169/100)*100-100</f>
        <v>7.0333492718019244</v>
      </c>
      <c r="Q166" s="4">
        <f t="shared" si="26"/>
        <v>15.7536334580688</v>
      </c>
      <c r="R166" s="4">
        <f t="shared" si="27"/>
        <v>41.639233020242791</v>
      </c>
      <c r="S166" s="4">
        <f t="shared" si="28"/>
        <v>57.392866478311589</v>
      </c>
      <c r="T166" s="4">
        <f t="shared" si="29"/>
        <v>42.607133521688411</v>
      </c>
      <c r="U166" s="4">
        <f t="shared" si="30"/>
        <v>100</v>
      </c>
      <c r="V166" s="4">
        <f>+((F166/1000)/Cartera!N169)*100</f>
        <v>91.004011275209578</v>
      </c>
    </row>
    <row r="167" spans="1:22" x14ac:dyDescent="0.35">
      <c r="A167" s="57">
        <f>[7]Cartera!A171</f>
        <v>39722</v>
      </c>
      <c r="B167" s="63">
        <v>20364257.529999997</v>
      </c>
      <c r="C167" s="63">
        <v>55737024.420000002</v>
      </c>
      <c r="D167" s="63">
        <f t="shared" si="24"/>
        <v>76101281.950000003</v>
      </c>
      <c r="E167" s="63">
        <v>54206971.389999993</v>
      </c>
      <c r="F167" s="64">
        <f t="shared" si="25"/>
        <v>130308253.34</v>
      </c>
      <c r="G167" s="71">
        <f t="shared" si="31"/>
        <v>5.3773757007308234</v>
      </c>
      <c r="H167" s="71">
        <f t="shared" si="32"/>
        <v>6.1412957165546658</v>
      </c>
      <c r="I167" s="71">
        <f t="shared" si="33"/>
        <v>5.9357919264505767</v>
      </c>
      <c r="J167" s="71">
        <f t="shared" si="34"/>
        <v>33.857520098248528</v>
      </c>
      <c r="K167" s="71">
        <f t="shared" si="35"/>
        <v>16.001551116512672</v>
      </c>
      <c r="L167" s="4">
        <f>+(1+G167/100)/(1+Cartera!$B170/100)*100-100</f>
        <v>-2.3741192322301004</v>
      </c>
      <c r="M167" s="4">
        <f>+(1+H167/100)/(1+Cartera!$B170/100)*100-100</f>
        <v>-1.6663927028398433</v>
      </c>
      <c r="N167" s="4">
        <f>+(1+I167/100)/(1+Cartera!$B170/100)*100-100</f>
        <v>-1.8567797605608831</v>
      </c>
      <c r="O167" s="4">
        <f>+(1+J167/100)/(1+Cartera!$B170/100)*100-100</f>
        <v>24.011043263154107</v>
      </c>
      <c r="P167" s="4">
        <f>+(1+K167/100)/(1+Cartera!$B170/100)*100-100</f>
        <v>7.4685483754981306</v>
      </c>
      <c r="Q167" s="4">
        <f t="shared" si="26"/>
        <v>15.627757266353361</v>
      </c>
      <c r="R167" s="4">
        <f t="shared" si="27"/>
        <v>42.773211206024747</v>
      </c>
      <c r="S167" s="4">
        <f t="shared" si="28"/>
        <v>58.400968472378111</v>
      </c>
      <c r="T167" s="4">
        <f t="shared" si="29"/>
        <v>41.599031527621882</v>
      </c>
      <c r="U167" s="4">
        <f t="shared" si="30"/>
        <v>100</v>
      </c>
      <c r="V167" s="4">
        <f>+((F167/1000)/Cartera!N170)*100</f>
        <v>91.106485835422291</v>
      </c>
    </row>
    <row r="168" spans="1:22" x14ac:dyDescent="0.35">
      <c r="A168" s="57">
        <f>+[7]Cartera!A172</f>
        <v>39753</v>
      </c>
      <c r="B168" s="63">
        <v>21368254.890000001</v>
      </c>
      <c r="C168" s="63">
        <v>57289708.649999999</v>
      </c>
      <c r="D168" s="63">
        <f t="shared" si="24"/>
        <v>78657963.539999992</v>
      </c>
      <c r="E168" s="63">
        <v>54051393.319999993</v>
      </c>
      <c r="F168" s="64">
        <f t="shared" si="25"/>
        <v>132709356.85999998</v>
      </c>
      <c r="G168" s="71">
        <f t="shared" si="31"/>
        <v>10.624704673729696</v>
      </c>
      <c r="H168" s="71">
        <f t="shared" si="32"/>
        <v>3.7046229923417542</v>
      </c>
      <c r="I168" s="71">
        <f t="shared" si="33"/>
        <v>5.4974039321115953</v>
      </c>
      <c r="J168" s="71">
        <f t="shared" si="34"/>
        <v>30.437232104622979</v>
      </c>
      <c r="K168" s="71">
        <f t="shared" si="35"/>
        <v>14.406817887789387</v>
      </c>
      <c r="L168" s="4">
        <f>+(1+G168/100)/(1+Cartera!$B171/100)*100-100</f>
        <v>2.6869996043160711</v>
      </c>
      <c r="M168" s="4">
        <f>+(1+H168/100)/(1+Cartera!$B171/100)*100-100</f>
        <v>-3.7365422887387325</v>
      </c>
      <c r="N168" s="4">
        <f>+(1+I168/100)/(1+Cartera!$B171/100)*100-100</f>
        <v>-2.0723995803289625</v>
      </c>
      <c r="O168" s="4">
        <f>+(1+J168/100)/(1+Cartera!$B171/100)*100-100</f>
        <v>21.077909685902725</v>
      </c>
      <c r="P168" s="4">
        <f>+(1+K168/100)/(1+Cartera!$B171/100)*100-100</f>
        <v>6.1977331177846366</v>
      </c>
      <c r="Q168" s="4">
        <f t="shared" si="26"/>
        <v>16.101543550197565</v>
      </c>
      <c r="R168" s="4">
        <f t="shared" si="27"/>
        <v>43.169306223401435</v>
      </c>
      <c r="S168" s="4">
        <f t="shared" si="28"/>
        <v>59.270849773598997</v>
      </c>
      <c r="T168" s="4">
        <f t="shared" si="29"/>
        <v>40.729150226401003</v>
      </c>
      <c r="U168" s="4">
        <f t="shared" si="30"/>
        <v>100</v>
      </c>
      <c r="V168" s="4">
        <f>+((F168/1000)/Cartera!N171)*100</f>
        <v>91.312821788737267</v>
      </c>
    </row>
    <row r="169" spans="1:22" x14ac:dyDescent="0.35">
      <c r="A169" s="57">
        <f>+[7]Cartera!A173</f>
        <v>39783</v>
      </c>
      <c r="B169" s="63">
        <v>25493101.609999999</v>
      </c>
      <c r="C169" s="63">
        <v>55458580.670000002</v>
      </c>
      <c r="D169" s="63">
        <f t="shared" si="24"/>
        <v>80951682.280000001</v>
      </c>
      <c r="E169" s="63">
        <v>56171437.75</v>
      </c>
      <c r="F169" s="64">
        <f t="shared" si="25"/>
        <v>137123120.03</v>
      </c>
      <c r="G169" s="71">
        <f t="shared" si="31"/>
        <v>8.1202634459552883</v>
      </c>
      <c r="H169" s="71">
        <f t="shared" si="32"/>
        <v>8.915029439008066</v>
      </c>
      <c r="I169" s="71">
        <f t="shared" si="33"/>
        <v>8.663486220398454</v>
      </c>
      <c r="J169" s="71">
        <f t="shared" si="34"/>
        <v>35.927959159293977</v>
      </c>
      <c r="K169" s="71">
        <f t="shared" si="35"/>
        <v>18.391243991877232</v>
      </c>
      <c r="L169" s="4">
        <f>+(1+G169/100)/(1+Cartera!$B172/100)*100-100</f>
        <v>0.41818839598337831</v>
      </c>
      <c r="M169" s="4">
        <f>+(1+H169/100)/(1+Cartera!$B172/100)*100-100</f>
        <v>1.1563382920108296</v>
      </c>
      <c r="N169" s="4">
        <f>+(1+I169/100)/(1+Cartera!$B172/100)*100-100</f>
        <v>0.92271405256659023</v>
      </c>
      <c r="O169" s="4">
        <f>+(1+J169/100)/(1+Cartera!$B172/100)*100-100</f>
        <v>26.244969963122486</v>
      </c>
      <c r="P169" s="4">
        <f>+(1+K169/100)/(1+Cartera!$B172/100)*100-100</f>
        <v>9.9575034753201805</v>
      </c>
      <c r="Q169" s="4">
        <f t="shared" si="26"/>
        <v>18.591395531565048</v>
      </c>
      <c r="R169" s="4">
        <f t="shared" si="27"/>
        <v>40.444369015135223</v>
      </c>
      <c r="S169" s="4">
        <f t="shared" si="28"/>
        <v>59.035764546700278</v>
      </c>
      <c r="T169" s="4">
        <f t="shared" si="29"/>
        <v>40.964235453299729</v>
      </c>
      <c r="U169" s="4">
        <f t="shared" si="30"/>
        <v>100</v>
      </c>
      <c r="V169" s="4">
        <f>+((F169/1000)/Cartera!N172)*100</f>
        <v>94.710023998170712</v>
      </c>
    </row>
    <row r="170" spans="1:22" x14ac:dyDescent="0.35">
      <c r="A170" s="57">
        <f>+[7]Cartera!A174</f>
        <v>39814</v>
      </c>
      <c r="B170" s="63">
        <v>21626171.859999999</v>
      </c>
      <c r="C170" s="63">
        <v>55676586.12000002</v>
      </c>
      <c r="D170" s="63">
        <f t="shared" si="24"/>
        <v>77302757.980000019</v>
      </c>
      <c r="E170" s="63">
        <v>60123833.269999988</v>
      </c>
      <c r="F170" s="64">
        <f t="shared" si="25"/>
        <v>137426591.25</v>
      </c>
      <c r="G170" s="71">
        <f t="shared" si="31"/>
        <v>8.7195875539603378</v>
      </c>
      <c r="H170" s="71">
        <f t="shared" si="32"/>
        <v>5.7923195451927967</v>
      </c>
      <c r="I170" s="71">
        <f t="shared" si="33"/>
        <v>6.5952486459657962</v>
      </c>
      <c r="J170" s="71">
        <f t="shared" si="34"/>
        <v>42.116174065118685</v>
      </c>
      <c r="K170" s="71">
        <f t="shared" si="35"/>
        <v>19.682461459399761</v>
      </c>
      <c r="L170" s="4">
        <f>+(1+G170/100)/(1+Cartera!$B173/100)*100-100</f>
        <v>1.4364504142193795</v>
      </c>
      <c r="M170" s="4">
        <f>+(1+H170/100)/(1+Cartera!$B173/100)*100-100</f>
        <v>-1.2947195883627671</v>
      </c>
      <c r="N170" s="4">
        <f>+(1+I170/100)/(1+Cartera!$B173/100)*100-100</f>
        <v>-0.54557879644916341</v>
      </c>
      <c r="O170" s="4">
        <f>+(1+J170/100)/(1+Cartera!$B173/100)*100-100</f>
        <v>32.595795918192437</v>
      </c>
      <c r="P170" s="4">
        <f>+(1+K170/100)/(1+Cartera!$B173/100)*100-100</f>
        <v>11.66492018977398</v>
      </c>
      <c r="Q170" s="4">
        <f t="shared" si="26"/>
        <v>15.736526434435591</v>
      </c>
      <c r="R170" s="4">
        <f t="shared" si="27"/>
        <v>40.513692156356981</v>
      </c>
      <c r="S170" s="4">
        <f t="shared" si="28"/>
        <v>56.250218590792578</v>
      </c>
      <c r="T170" s="4">
        <f t="shared" si="29"/>
        <v>43.749781409207436</v>
      </c>
      <c r="U170" s="4">
        <f t="shared" si="30"/>
        <v>100</v>
      </c>
      <c r="V170" s="4">
        <f>+((F170/1000)/Cartera!N173)*100</f>
        <v>94.958284980211459</v>
      </c>
    </row>
    <row r="171" spans="1:22" x14ac:dyDescent="0.35">
      <c r="A171" s="57">
        <f>+[7]Cartera!A175</f>
        <v>39845</v>
      </c>
      <c r="B171" s="63">
        <v>22312247.689999998</v>
      </c>
      <c r="C171" s="63">
        <v>56949476.489999995</v>
      </c>
      <c r="D171" s="63">
        <f t="shared" si="24"/>
        <v>79261724.179999992</v>
      </c>
      <c r="E171" s="63">
        <v>62018822.460000001</v>
      </c>
      <c r="F171" s="64">
        <f t="shared" si="25"/>
        <v>141280546.63999999</v>
      </c>
      <c r="G171" s="71">
        <f t="shared" si="31"/>
        <v>13.820919879698863</v>
      </c>
      <c r="H171" s="71">
        <f t="shared" si="32"/>
        <v>3.4122714306490423</v>
      </c>
      <c r="I171" s="71">
        <f t="shared" si="33"/>
        <v>6.1447100283123604</v>
      </c>
      <c r="J171" s="71">
        <f t="shared" si="34"/>
        <v>42.129775686886575</v>
      </c>
      <c r="K171" s="71">
        <f t="shared" si="35"/>
        <v>19.416954389095494</v>
      </c>
      <c r="L171" s="4">
        <f>+(1+G171/100)/(1+Cartera!$B174/100)*100-100</f>
        <v>6.9042170373803629</v>
      </c>
      <c r="M171" s="4">
        <f>+(1+H171/100)/(1+Cartera!$B174/100)*100-100</f>
        <v>-2.8719156282060396</v>
      </c>
      <c r="N171" s="4">
        <f>+(1+I171/100)/(1+Cartera!$B174/100)*100-100</f>
        <v>-0.30552265585387772</v>
      </c>
      <c r="O171" s="4">
        <f>+(1+J171/100)/(1+Cartera!$B174/100)*100-100</f>
        <v>33.492792041783218</v>
      </c>
      <c r="P171" s="4">
        <f>+(1+K171/100)/(1+Cartera!$B174/100)*100-100</f>
        <v>12.160190090255952</v>
      </c>
      <c r="Q171" s="4">
        <f t="shared" si="26"/>
        <v>15.792866194702885</v>
      </c>
      <c r="R171" s="4">
        <f t="shared" si="27"/>
        <v>40.309496136870273</v>
      </c>
      <c r="S171" s="4">
        <f t="shared" si="28"/>
        <v>56.102362331573154</v>
      </c>
      <c r="T171" s="4">
        <f t="shared" si="29"/>
        <v>43.897637668426853</v>
      </c>
      <c r="U171" s="4">
        <f t="shared" si="30"/>
        <v>100</v>
      </c>
      <c r="V171" s="4">
        <f>+((F171/1000)/Cartera!N174)*100</f>
        <v>97.354298626480798</v>
      </c>
    </row>
    <row r="172" spans="1:22" x14ac:dyDescent="0.35">
      <c r="A172" s="57">
        <f>+[7]Cartera!A176</f>
        <v>39873</v>
      </c>
      <c r="B172" s="63">
        <v>21884148.559999999</v>
      </c>
      <c r="C172" s="63">
        <v>55320514.900000006</v>
      </c>
      <c r="D172" s="63">
        <f t="shared" si="24"/>
        <v>77204663.460000008</v>
      </c>
      <c r="E172" s="63">
        <v>62413516.080000006</v>
      </c>
      <c r="F172" s="64">
        <f t="shared" si="25"/>
        <v>139618179.54000002</v>
      </c>
      <c r="G172" s="71">
        <f t="shared" si="31"/>
        <v>11.161383555779977</v>
      </c>
      <c r="H172" s="71">
        <f t="shared" si="32"/>
        <v>1.1115649436320751</v>
      </c>
      <c r="I172" s="71">
        <f t="shared" si="33"/>
        <v>3.7708555358804148</v>
      </c>
      <c r="J172" s="71">
        <f t="shared" si="34"/>
        <v>42.514410965910372</v>
      </c>
      <c r="K172" s="71">
        <f t="shared" si="35"/>
        <v>18.126575680168798</v>
      </c>
      <c r="L172" s="4">
        <f>+(1+G172/100)/(1+Cartera!$B175/100)*100-100</f>
        <v>4.7309059315809208</v>
      </c>
      <c r="M172" s="4">
        <f>+(1+H172/100)/(1+Cartera!$B175/100)*100-100</f>
        <v>-4.737549516080577</v>
      </c>
      <c r="N172" s="4">
        <f>+(1+I172/100)/(1+Cartera!$B175/100)*100-100</f>
        <v>-2.2320938987371193</v>
      </c>
      <c r="O172" s="4">
        <f>+(1+J172/100)/(1+Cartera!$B175/100)*100-100</f>
        <v>34.270219489269238</v>
      </c>
      <c r="P172" s="4">
        <f>+(1+K172/100)/(1+Cartera!$B175/100)*100-100</f>
        <v>11.293174750488788</v>
      </c>
      <c r="Q172" s="4">
        <f t="shared" si="26"/>
        <v>15.674282985282931</v>
      </c>
      <c r="R172" s="4">
        <f t="shared" si="27"/>
        <v>39.622716097763551</v>
      </c>
      <c r="S172" s="4">
        <f t="shared" si="28"/>
        <v>55.296999083046487</v>
      </c>
      <c r="T172" s="4">
        <f t="shared" si="29"/>
        <v>44.703000916953513</v>
      </c>
      <c r="U172" s="4">
        <f t="shared" si="30"/>
        <v>100</v>
      </c>
      <c r="V172" s="4">
        <f>+((F172/1000)/Cartera!N175)*100</f>
        <v>96.370412585366324</v>
      </c>
    </row>
    <row r="173" spans="1:22" x14ac:dyDescent="0.35">
      <c r="A173" s="57">
        <f>+[7]Cartera!A177</f>
        <v>39904</v>
      </c>
      <c r="B173" s="63">
        <v>21583548.059999999</v>
      </c>
      <c r="C173" s="63">
        <v>53744898.110000007</v>
      </c>
      <c r="D173" s="63">
        <f t="shared" si="24"/>
        <v>75328446.170000002</v>
      </c>
      <c r="E173" s="63">
        <v>61651720.82</v>
      </c>
      <c r="F173" s="64">
        <f t="shared" si="25"/>
        <v>136980166.99000001</v>
      </c>
      <c r="G173" s="71">
        <f t="shared" si="31"/>
        <v>7.9449393482849899</v>
      </c>
      <c r="H173" s="71">
        <f t="shared" si="32"/>
        <v>1.1956206066008548</v>
      </c>
      <c r="I173" s="71">
        <f t="shared" si="33"/>
        <v>3.0416312763923656</v>
      </c>
      <c r="J173" s="71">
        <f t="shared" si="34"/>
        <v>30.787843746496293</v>
      </c>
      <c r="K173" s="71">
        <f t="shared" si="35"/>
        <v>13.918893478185339</v>
      </c>
      <c r="L173" s="4">
        <f>+(1+G173/100)/(1+Cartera!$B176/100)*100-100</f>
        <v>2.0949014927503953</v>
      </c>
      <c r="M173" s="4">
        <f>+(1+H173/100)/(1+Cartera!$B176/100)*100-100</f>
        <v>-4.2886403039810119</v>
      </c>
      <c r="N173" s="4">
        <f>+(1+I173/100)/(1+Cartera!$B176/100)*100-100</f>
        <v>-2.5426735303202719</v>
      </c>
      <c r="O173" s="4">
        <f>+(1+J173/100)/(1+Cartera!$B176/100)*100-100</f>
        <v>23.699842756546218</v>
      </c>
      <c r="P173" s="4">
        <f>+(1+K173/100)/(1+Cartera!$B176/100)*100-100</f>
        <v>7.7450992889296799</v>
      </c>
      <c r="Q173" s="4">
        <f t="shared" si="26"/>
        <v>15.756695683963992</v>
      </c>
      <c r="R173" s="4">
        <f t="shared" si="27"/>
        <v>39.235532625627151</v>
      </c>
      <c r="S173" s="4">
        <f t="shared" si="28"/>
        <v>54.992228309591141</v>
      </c>
      <c r="T173" s="4">
        <f t="shared" si="29"/>
        <v>45.007771690408852</v>
      </c>
      <c r="U173" s="4">
        <f t="shared" si="30"/>
        <v>100</v>
      </c>
      <c r="V173" s="4">
        <f>+((F173/1000)/Cartera!N176)*100</f>
        <v>94.522722595102493</v>
      </c>
    </row>
    <row r="174" spans="1:22" x14ac:dyDescent="0.35">
      <c r="A174" s="57">
        <f>+[7]Cartera!A178</f>
        <v>39934</v>
      </c>
      <c r="B174" s="63">
        <v>21636401.899999999</v>
      </c>
      <c r="C174" s="63">
        <v>55601726.549999997</v>
      </c>
      <c r="D174" s="63">
        <f t="shared" si="24"/>
        <v>77238128.449999988</v>
      </c>
      <c r="E174" s="63">
        <v>61848072.850000001</v>
      </c>
      <c r="F174" s="64">
        <f t="shared" si="25"/>
        <v>139086201.29999998</v>
      </c>
      <c r="G174" s="71">
        <f t="shared" si="31"/>
        <v>13.3976493922587</v>
      </c>
      <c r="H174" s="71">
        <f t="shared" si="32"/>
        <v>6.3170884166212602</v>
      </c>
      <c r="I174" s="71">
        <f t="shared" si="33"/>
        <v>8.2097958629742607</v>
      </c>
      <c r="J174" s="71">
        <f t="shared" si="34"/>
        <v>29.876736731557116</v>
      </c>
      <c r="K174" s="71">
        <f t="shared" si="35"/>
        <v>16.880414804578294</v>
      </c>
      <c r="L174" s="4">
        <f>+(1+G174/100)/(1+Cartera!$B177/100)*100-100</f>
        <v>8.2348471816919897</v>
      </c>
      <c r="M174" s="4">
        <f>+(1+H174/100)/(1+Cartera!$B177/100)*100-100</f>
        <v>1.4766521109299049</v>
      </c>
      <c r="N174" s="4">
        <f>+(1+I174/100)/(1+Cartera!$B177/100)*100-100</f>
        <v>3.283187804690499</v>
      </c>
      <c r="O174" s="4">
        <f>+(1+J174/100)/(1+Cartera!$B177/100)*100-100</f>
        <v>23.963669687465014</v>
      </c>
      <c r="P174" s="4">
        <f>+(1+K174/100)/(1+Cartera!$B177/100)*100-100</f>
        <v>11.559048205190692</v>
      </c>
      <c r="Q174" s="4">
        <f t="shared" si="26"/>
        <v>15.556109590865647</v>
      </c>
      <c r="R174" s="4">
        <f t="shared" si="27"/>
        <v>39.976450597044241</v>
      </c>
      <c r="S174" s="4">
        <f t="shared" si="28"/>
        <v>55.532560187909887</v>
      </c>
      <c r="T174" s="4">
        <f t="shared" si="29"/>
        <v>44.46743981209012</v>
      </c>
      <c r="U174" s="4">
        <f t="shared" si="30"/>
        <v>100</v>
      </c>
      <c r="V174" s="4">
        <f>+((F174/1000)/Cartera!N177)*100</f>
        <v>94.778964815695446</v>
      </c>
    </row>
    <row r="175" spans="1:22" x14ac:dyDescent="0.35">
      <c r="A175" s="57">
        <f>+[7]Cartera!A179</f>
        <v>39965</v>
      </c>
      <c r="B175" s="63">
        <v>23580504.510000002</v>
      </c>
      <c r="C175" s="63">
        <v>57289180.669999994</v>
      </c>
      <c r="D175" s="63">
        <f t="shared" si="24"/>
        <v>80869685.179999992</v>
      </c>
      <c r="E175" s="63">
        <v>60711816.969999999</v>
      </c>
      <c r="F175" s="64">
        <f t="shared" si="25"/>
        <v>141581502.14999998</v>
      </c>
      <c r="G175" s="71">
        <f t="shared" si="31"/>
        <v>15.839189178315991</v>
      </c>
      <c r="H175" s="71">
        <f t="shared" si="32"/>
        <v>11.829787093114803</v>
      </c>
      <c r="I175" s="71">
        <f t="shared" si="33"/>
        <v>12.9699167745176</v>
      </c>
      <c r="J175" s="71">
        <f t="shared" si="34"/>
        <v>23.908686358771703</v>
      </c>
      <c r="K175" s="71">
        <f t="shared" si="35"/>
        <v>17.414756634209567</v>
      </c>
      <c r="L175" s="4">
        <f>+(1+G175/100)/(1+Cartera!$B178/100)*100-100</f>
        <v>11.587697888754448</v>
      </c>
      <c r="M175" s="4">
        <f>+(1+H175/100)/(1+Cartera!$B178/100)*100-100</f>
        <v>7.7254475417732209</v>
      </c>
      <c r="N175" s="4">
        <f>+(1+I175/100)/(1+Cartera!$B178/100)*100-100</f>
        <v>8.8237325638354633</v>
      </c>
      <c r="O175" s="4">
        <f>+(1+J175/100)/(1+Cartera!$B178/100)*100-100</f>
        <v>19.361031074821014</v>
      </c>
      <c r="P175" s="4">
        <f>+(1+K175/100)/(1+Cartera!$B178/100)*100-100</f>
        <v>13.105439393323934</v>
      </c>
      <c r="Q175" s="4">
        <f t="shared" si="26"/>
        <v>16.65507439313463</v>
      </c>
      <c r="R175" s="4">
        <f t="shared" si="27"/>
        <v>40.46374688785572</v>
      </c>
      <c r="S175" s="4">
        <f t="shared" si="28"/>
        <v>57.118821280990353</v>
      </c>
      <c r="T175" s="4">
        <f t="shared" si="29"/>
        <v>42.881178719009668</v>
      </c>
      <c r="U175" s="4">
        <f t="shared" si="30"/>
        <v>100</v>
      </c>
      <c r="V175" s="4">
        <f>+((F175/1000)/Cartera!N178)*100</f>
        <v>96.03263196238882</v>
      </c>
    </row>
    <row r="176" spans="1:22" x14ac:dyDescent="0.35">
      <c r="A176" s="57">
        <f>+[7]Cartera!A180</f>
        <v>39995</v>
      </c>
      <c r="B176" s="63">
        <v>22015935.640000001</v>
      </c>
      <c r="C176" s="63">
        <v>60777032.169999994</v>
      </c>
      <c r="D176" s="63">
        <f t="shared" si="24"/>
        <v>82792967.810000002</v>
      </c>
      <c r="E176" s="63">
        <v>59857166.879999995</v>
      </c>
      <c r="F176" s="64">
        <f t="shared" si="25"/>
        <v>142650134.69</v>
      </c>
      <c r="G176" s="71">
        <f t="shared" si="31"/>
        <v>8.0047514517717531</v>
      </c>
      <c r="H176" s="71">
        <f t="shared" si="32"/>
        <v>16.821354855478972</v>
      </c>
      <c r="I176" s="71">
        <f t="shared" si="33"/>
        <v>14.339376669439147</v>
      </c>
      <c r="J176" s="71">
        <f t="shared" si="34"/>
        <v>19.839885646019468</v>
      </c>
      <c r="K176" s="71">
        <f t="shared" si="35"/>
        <v>16.584742876761709</v>
      </c>
      <c r="L176" s="4">
        <f>+(1+G176/100)/(1+Cartera!$B179/100)*100-100</f>
        <v>4.5747012507472533</v>
      </c>
      <c r="M176" s="4">
        <f>+(1+H176/100)/(1+Cartera!$B179/100)*100-100</f>
        <v>13.111304081602412</v>
      </c>
      <c r="N176" s="4">
        <f>+(1+I176/100)/(1+Cartera!$B179/100)*100-100</f>
        <v>10.708149370099875</v>
      </c>
      <c r="O176" s="4">
        <f>+(1+J176/100)/(1+Cartera!$B179/100)*100-100</f>
        <v>16.033971384604456</v>
      </c>
      <c r="P176" s="4">
        <f>+(1+K176/100)/(1+Cartera!$B179/100)*100-100</f>
        <v>12.8822065034486</v>
      </c>
      <c r="Q176" s="4">
        <f t="shared" si="26"/>
        <v>15.43351899936436</v>
      </c>
      <c r="R176" s="4">
        <f t="shared" si="27"/>
        <v>42.605660556912575</v>
      </c>
      <c r="S176" s="4">
        <f t="shared" si="28"/>
        <v>58.039179556276942</v>
      </c>
      <c r="T176" s="4">
        <f t="shared" si="29"/>
        <v>41.960820443723058</v>
      </c>
      <c r="U176" s="4">
        <f t="shared" si="30"/>
        <v>100</v>
      </c>
      <c r="V176" s="4">
        <f>+((F176/1000)/Cartera!N179)*100</f>
        <v>96.912180031058909</v>
      </c>
    </row>
    <row r="177" spans="1:22" x14ac:dyDescent="0.35">
      <c r="A177" s="57">
        <f>+[7]Cartera!A181</f>
        <v>40026</v>
      </c>
      <c r="B177" s="63">
        <v>23147995</v>
      </c>
      <c r="C177" s="63">
        <v>59428950</v>
      </c>
      <c r="D177" s="63">
        <f t="shared" si="24"/>
        <v>82576945</v>
      </c>
      <c r="E177" s="63">
        <v>58123808</v>
      </c>
      <c r="F177" s="64">
        <f t="shared" si="25"/>
        <v>140700753</v>
      </c>
      <c r="G177" s="71">
        <f t="shared" si="31"/>
        <v>14.789196005412663</v>
      </c>
      <c r="H177" s="71">
        <f t="shared" si="32"/>
        <v>12.960694088810925</v>
      </c>
      <c r="I177" s="71">
        <f t="shared" si="33"/>
        <v>13.46735793600719</v>
      </c>
      <c r="J177" s="71">
        <f t="shared" si="34"/>
        <v>11.566568143359319</v>
      </c>
      <c r="K177" s="71">
        <f t="shared" si="35"/>
        <v>12.674340602712704</v>
      </c>
      <c r="L177" s="4">
        <f>+(1+G177/100)/(1+Cartera!$B180/100)*100-100</f>
        <v>11.305338897908129</v>
      </c>
      <c r="M177" s="4">
        <f>+(1+H177/100)/(1+Cartera!$B180/100)*100-100</f>
        <v>9.5323320942605676</v>
      </c>
      <c r="N177" s="4">
        <f>+(1+I177/100)/(1+Cartera!$B180/100)*100-100</f>
        <v>10.023618671586519</v>
      </c>
      <c r="O177" s="4">
        <f>+(1+J177/100)/(1+Cartera!$B180/100)*100-100</f>
        <v>8.1805179320850527</v>
      </c>
      <c r="P177" s="4">
        <f>+(1+K177/100)/(1+Cartera!$B180/100)*100-100</f>
        <v>9.2546694489602572</v>
      </c>
      <c r="Q177" s="4">
        <f t="shared" si="26"/>
        <v>16.451933985029918</v>
      </c>
      <c r="R177" s="4">
        <f t="shared" si="27"/>
        <v>42.237833652532053</v>
      </c>
      <c r="S177" s="4">
        <f t="shared" si="28"/>
        <v>58.689767637561971</v>
      </c>
      <c r="T177" s="4">
        <f t="shared" si="29"/>
        <v>41.310232362438029</v>
      </c>
      <c r="U177" s="4">
        <f t="shared" si="30"/>
        <v>100</v>
      </c>
      <c r="V177" s="4">
        <f>+((F177/1000)/Cartera!N180)*100</f>
        <v>96.718143565394627</v>
      </c>
    </row>
    <row r="178" spans="1:22" x14ac:dyDescent="0.35">
      <c r="A178" s="57">
        <f>+[7]Cartera!A182</f>
        <v>40057</v>
      </c>
      <c r="B178" s="63">
        <v>22003964.540000003</v>
      </c>
      <c r="C178" s="63">
        <v>60409729.620000005</v>
      </c>
      <c r="D178" s="63">
        <f t="shared" si="24"/>
        <v>82413694.160000011</v>
      </c>
      <c r="E178" s="63">
        <v>56886572.759999998</v>
      </c>
      <c r="F178" s="64">
        <f t="shared" si="25"/>
        <v>139300266.92000002</v>
      </c>
      <c r="G178" s="71">
        <f t="shared" si="31"/>
        <v>10.048478883707418</v>
      </c>
      <c r="H178" s="71">
        <f t="shared" si="32"/>
        <v>14.305733440378916</v>
      </c>
      <c r="I178" s="71">
        <f t="shared" si="33"/>
        <v>13.137169611129494</v>
      </c>
      <c r="J178" s="71">
        <f t="shared" si="34"/>
        <v>5.1940792275626819</v>
      </c>
      <c r="K178" s="71">
        <f t="shared" si="35"/>
        <v>9.7528464856547998</v>
      </c>
      <c r="L178" s="4">
        <f>+(1+G178/100)/(1+Cartera!$B181/100)*100-100</f>
        <v>6.625790992837338</v>
      </c>
      <c r="M178" s="4">
        <f>+(1+H178/100)/(1+Cartera!$B181/100)*100-100</f>
        <v>10.750637961804983</v>
      </c>
      <c r="N178" s="4">
        <f>+(1+I178/100)/(1+Cartera!$B181/100)*100-100</f>
        <v>9.6184183810962907</v>
      </c>
      <c r="O178" s="4">
        <f>+(1+J178/100)/(1+Cartera!$B181/100)*100-100</f>
        <v>1.9223711147782865</v>
      </c>
      <c r="P178" s="4">
        <f>+(1+K178/100)/(1+Cartera!$B181/100)*100-100</f>
        <v>6.3393532464439488</v>
      </c>
      <c r="Q178" s="4">
        <f t="shared" si="26"/>
        <v>15.796067750994947</v>
      </c>
      <c r="R178" s="4">
        <f t="shared" si="27"/>
        <v>43.366556974864409</v>
      </c>
      <c r="S178" s="4">
        <f t="shared" si="28"/>
        <v>59.162624725859359</v>
      </c>
      <c r="T178" s="4">
        <f t="shared" si="29"/>
        <v>40.837375274140634</v>
      </c>
      <c r="U178" s="4">
        <f t="shared" si="30"/>
        <v>100</v>
      </c>
      <c r="V178" s="4">
        <f>+((F178/1000)/Cartera!N181)*100</f>
        <v>95.745380553793666</v>
      </c>
    </row>
    <row r="179" spans="1:22" x14ac:dyDescent="0.35">
      <c r="A179" s="57">
        <f>+[7]Cartera!A183</f>
        <v>40087</v>
      </c>
      <c r="B179" s="63">
        <v>23137066.649999999</v>
      </c>
      <c r="C179" s="63">
        <v>63640575.549999997</v>
      </c>
      <c r="D179" s="63">
        <f t="shared" si="24"/>
        <v>86777642.199999988</v>
      </c>
      <c r="E179" s="63">
        <v>56386048.139999993</v>
      </c>
      <c r="F179" s="64">
        <f t="shared" si="25"/>
        <v>143163690.33999997</v>
      </c>
      <c r="G179" s="71">
        <f t="shared" si="31"/>
        <v>13.616058016920988</v>
      </c>
      <c r="H179" s="71">
        <f t="shared" si="32"/>
        <v>14.180073680366732</v>
      </c>
      <c r="I179" s="71">
        <f t="shared" si="33"/>
        <v>14.029146390746149</v>
      </c>
      <c r="J179" s="71">
        <f t="shared" si="34"/>
        <v>4.0199197522442489</v>
      </c>
      <c r="K179" s="71">
        <f t="shared" si="35"/>
        <v>9.8654050457246143</v>
      </c>
      <c r="L179" s="4">
        <f>+(1+G179/100)/(1+Cartera!$B182/100)*100-100</f>
        <v>10.607533116161378</v>
      </c>
      <c r="M179" s="4">
        <f>+(1+H179/100)/(1+Cartera!$B182/100)*100-100</f>
        <v>11.156613785403735</v>
      </c>
      <c r="N179" s="4">
        <f>+(1+I179/100)/(1+Cartera!$B182/100)*100-100</f>
        <v>11.009683012798035</v>
      </c>
      <c r="O179" s="4">
        <f>+(1+J179/100)/(1+Cartera!$B182/100)*100-100</f>
        <v>1.265498201172349</v>
      </c>
      <c r="P179" s="4">
        <f>+(1+K179/100)/(1+Cartera!$B182/100)*100-100</f>
        <v>6.9561965009001199</v>
      </c>
      <c r="Q179" s="4">
        <f t="shared" si="26"/>
        <v>16.16126728435939</v>
      </c>
      <c r="R179" s="4">
        <f t="shared" si="27"/>
        <v>44.453014167810117</v>
      </c>
      <c r="S179" s="4">
        <f t="shared" si="28"/>
        <v>60.614281452169507</v>
      </c>
      <c r="T179" s="4">
        <f t="shared" si="29"/>
        <v>39.3857185478305</v>
      </c>
      <c r="U179" s="4">
        <f t="shared" si="30"/>
        <v>100</v>
      </c>
      <c r="V179" s="4">
        <f>+((F179/1000)/Cartera!N182)*100</f>
        <v>97.875249128560526</v>
      </c>
    </row>
    <row r="180" spans="1:22" x14ac:dyDescent="0.35">
      <c r="A180" s="57">
        <v>40118</v>
      </c>
      <c r="B180" s="63">
        <v>25471423.620000005</v>
      </c>
      <c r="C180" s="63">
        <v>64487260.43</v>
      </c>
      <c r="D180" s="63">
        <f t="shared" si="24"/>
        <v>89958684.050000012</v>
      </c>
      <c r="E180" s="63">
        <v>56114037.920000002</v>
      </c>
      <c r="F180" s="64">
        <f t="shared" si="25"/>
        <v>146072721.97000003</v>
      </c>
      <c r="G180" s="71">
        <f t="shared" si="31"/>
        <v>19.20217046793195</v>
      </c>
      <c r="H180" s="71">
        <f t="shared" si="32"/>
        <v>12.563428841944372</v>
      </c>
      <c r="I180" s="71">
        <f t="shared" si="33"/>
        <v>14.36691213630678</v>
      </c>
      <c r="J180" s="71">
        <f t="shared" si="34"/>
        <v>3.8160803511364776</v>
      </c>
      <c r="K180" s="71">
        <f t="shared" si="35"/>
        <v>10.06964800838989</v>
      </c>
      <c r="L180" s="4">
        <f>+(1+G180/100)/(1+Cartera!$B183/100)*100-100</f>
        <v>16.442483606458879</v>
      </c>
      <c r="M180" s="4">
        <f>+(1+H180/100)/(1+Cartera!$B183/100)*100-100</f>
        <v>9.957437571499824</v>
      </c>
      <c r="N180" s="4">
        <f>+(1+I180/100)/(1+Cartera!$B183/100)*100-100</f>
        <v>11.719167858070506</v>
      </c>
      <c r="O180" s="4">
        <f>+(1+J180/100)/(1+Cartera!$B183/100)*100-100</f>
        <v>1.4126016910583843</v>
      </c>
      <c r="P180" s="4">
        <f>+(1+K180/100)/(1+Cartera!$B183/100)*100-100</f>
        <v>7.5213910407247084</v>
      </c>
      <c r="Q180" s="4">
        <f t="shared" si="26"/>
        <v>17.437495020618051</v>
      </c>
      <c r="R180" s="4">
        <f t="shared" si="27"/>
        <v>44.147366845977032</v>
      </c>
      <c r="S180" s="4">
        <f t="shared" si="28"/>
        <v>61.584861866595084</v>
      </c>
      <c r="T180" s="4">
        <f t="shared" si="29"/>
        <v>38.415138133404902</v>
      </c>
      <c r="U180" s="4">
        <f t="shared" si="30"/>
        <v>100</v>
      </c>
      <c r="V180" s="4">
        <f>+((F180/1000)/Cartera!N183)*100</f>
        <v>99.319949923269107</v>
      </c>
    </row>
    <row r="181" spans="1:22" x14ac:dyDescent="0.35">
      <c r="A181" s="57">
        <f>+[7]Cartera!A185</f>
        <v>40148</v>
      </c>
      <c r="B181" s="63">
        <v>27627208.289999992</v>
      </c>
      <c r="C181" s="63">
        <v>61628877.710000001</v>
      </c>
      <c r="D181" s="63">
        <f t="shared" si="24"/>
        <v>89256086</v>
      </c>
      <c r="E181" s="63">
        <v>55469563.819999993</v>
      </c>
      <c r="F181" s="64">
        <f t="shared" si="25"/>
        <v>144725649.81999999</v>
      </c>
      <c r="G181" s="71">
        <f t="shared" si="31"/>
        <v>8.371310453502673</v>
      </c>
      <c r="H181" s="71">
        <f t="shared" si="32"/>
        <v>11.125955560809714</v>
      </c>
      <c r="I181" s="71">
        <f t="shared" si="33"/>
        <v>10.25846960323355</v>
      </c>
      <c r="J181" s="71">
        <f t="shared" si="34"/>
        <v>-1.2495210343801659</v>
      </c>
      <c r="K181" s="71">
        <f t="shared" si="35"/>
        <v>5.5443092224977732</v>
      </c>
      <c r="L181" s="4">
        <f>+(1+G181/100)/(1+Cartera!$B184/100)*100-100</f>
        <v>6.2463827975516466</v>
      </c>
      <c r="M181" s="4">
        <f>+(1+H181/100)/(1+Cartera!$B184/100)*100-100</f>
        <v>8.9470152556957885</v>
      </c>
      <c r="N181" s="4">
        <f>+(1+I181/100)/(1+Cartera!$B184/100)*100-100</f>
        <v>8.0965388266995575</v>
      </c>
      <c r="O181" s="4">
        <f>+(1+J181/100)/(1+Cartera!$B184/100)*100-100</f>
        <v>-3.1858049356668232</v>
      </c>
      <c r="P181" s="4">
        <f>+(1+K181/100)/(1+Cartera!$B184/100)*100-100</f>
        <v>3.4748129632331057</v>
      </c>
      <c r="Q181" s="4">
        <f t="shared" si="26"/>
        <v>19.089365516313695</v>
      </c>
      <c r="R181" s="4">
        <f t="shared" si="27"/>
        <v>42.583244771503772</v>
      </c>
      <c r="S181" s="4">
        <f t="shared" si="28"/>
        <v>61.672610287817463</v>
      </c>
      <c r="T181" s="4">
        <f t="shared" si="29"/>
        <v>38.32738971218253</v>
      </c>
      <c r="U181" s="4">
        <f t="shared" si="30"/>
        <v>100</v>
      </c>
      <c r="V181" s="4">
        <f>+((F181/1000)/Cartera!N184)*100</f>
        <v>97.829477507742524</v>
      </c>
    </row>
    <row r="182" spans="1:22" x14ac:dyDescent="0.35">
      <c r="A182" s="57">
        <f>+[7]Cartera!A186</f>
        <v>40179</v>
      </c>
      <c r="B182" s="63">
        <v>25466576.820000004</v>
      </c>
      <c r="C182" s="63">
        <v>67735392.829999998</v>
      </c>
      <c r="D182" s="63">
        <f t="shared" si="24"/>
        <v>93201969.650000006</v>
      </c>
      <c r="E182" s="63">
        <v>55039076.220000014</v>
      </c>
      <c r="F182" s="64">
        <f t="shared" si="25"/>
        <v>148241045.87</v>
      </c>
      <c r="G182" s="71">
        <f t="shared" si="31"/>
        <v>17.758135766521207</v>
      </c>
      <c r="H182" s="71">
        <f t="shared" si="32"/>
        <v>21.658667584268869</v>
      </c>
      <c r="I182" s="71">
        <f t="shared" si="33"/>
        <v>20.567457210405721</v>
      </c>
      <c r="J182" s="71">
        <f t="shared" si="34"/>
        <v>-8.4571404939630099</v>
      </c>
      <c r="K182" s="71">
        <f t="shared" si="35"/>
        <v>7.8692591598425565</v>
      </c>
      <c r="L182" s="4">
        <f>+(1+G182/100)/(1+Cartera!$B185/100)*100-100</f>
        <v>15.336078125877776</v>
      </c>
      <c r="M182" s="4">
        <f>+(1+H182/100)/(1+Cartera!$B185/100)*100-100</f>
        <v>19.156383530136026</v>
      </c>
      <c r="N182" s="4">
        <f>+(1+I182/100)/(1+Cartera!$B185/100)*100-100</f>
        <v>18.087617248193652</v>
      </c>
      <c r="O182" s="4">
        <f>+(1+J182/100)/(1+Cartera!$B185/100)*100-100</f>
        <v>-10.340000483803138</v>
      </c>
      <c r="P182" s="4">
        <f>+(1+K182/100)/(1+Cartera!$B185/100)*100-100</f>
        <v>5.6505966305999635</v>
      </c>
      <c r="Q182" s="4">
        <f t="shared" si="26"/>
        <v>17.179166991531428</v>
      </c>
      <c r="R182" s="4">
        <f t="shared" si="27"/>
        <v>45.692738089152826</v>
      </c>
      <c r="S182" s="4">
        <f t="shared" si="28"/>
        <v>62.871905080684257</v>
      </c>
      <c r="T182" s="4">
        <f t="shared" si="29"/>
        <v>37.128094919315757</v>
      </c>
      <c r="U182" s="4">
        <f t="shared" si="30"/>
        <v>100</v>
      </c>
      <c r="V182" s="4">
        <f>+((F182/1000)/Cartera!N185)*100</f>
        <v>100.28158644185415</v>
      </c>
    </row>
    <row r="183" spans="1:22" x14ac:dyDescent="0.35">
      <c r="A183" s="57">
        <v>40210</v>
      </c>
      <c r="B183" s="63">
        <v>25465344.749999993</v>
      </c>
      <c r="C183" s="63">
        <v>69732672.580000013</v>
      </c>
      <c r="D183" s="63">
        <f t="shared" si="24"/>
        <v>95198017.330000013</v>
      </c>
      <c r="E183" s="63">
        <v>55654636.409999989</v>
      </c>
      <c r="F183" s="64">
        <f t="shared" si="25"/>
        <v>150852653.74000001</v>
      </c>
      <c r="G183" s="71">
        <f t="shared" si="31"/>
        <v>14.131687241053555</v>
      </c>
      <c r="H183" s="71">
        <f t="shared" si="32"/>
        <v>22.446555926189561</v>
      </c>
      <c r="I183" s="71">
        <f t="shared" si="33"/>
        <v>20.105912803271082</v>
      </c>
      <c r="J183" s="71">
        <f t="shared" si="34"/>
        <v>-10.261700879768711</v>
      </c>
      <c r="K183" s="71">
        <f t="shared" si="35"/>
        <v>6.7752477801426636</v>
      </c>
      <c r="L183" s="4">
        <f>+(1+G183/100)/(1+Cartera!$B186/100)*100-100</f>
        <v>11.795168225147961</v>
      </c>
      <c r="M183" s="4">
        <f>+(1+H183/100)/(1+Cartera!$B186/100)*100-100</f>
        <v>19.939813817405792</v>
      </c>
      <c r="N183" s="4">
        <f>+(1+I183/100)/(1+Cartera!$B186/100)*100-100</f>
        <v>17.647088650476121</v>
      </c>
      <c r="O183" s="4">
        <f>+(1+J183/100)/(1+Cartera!$B186/100)*100-100</f>
        <v>-12.098835223595543</v>
      </c>
      <c r="P183" s="4">
        <f>+(1+K183/100)/(1+Cartera!$B186/100)*100-100</f>
        <v>4.5893307671100843</v>
      </c>
      <c r="Q183" s="4">
        <f t="shared" si="26"/>
        <v>16.880939193744933</v>
      </c>
      <c r="R183" s="4">
        <f t="shared" si="27"/>
        <v>46.225685031823694</v>
      </c>
      <c r="S183" s="4">
        <f t="shared" si="28"/>
        <v>63.10662422556863</v>
      </c>
      <c r="T183" s="4">
        <f t="shared" si="29"/>
        <v>36.893375774431362</v>
      </c>
      <c r="U183" s="4">
        <f t="shared" si="30"/>
        <v>100</v>
      </c>
      <c r="V183" s="4">
        <f>+((F183/1000)/Cartera!N186)*100</f>
        <v>101.3089815658212</v>
      </c>
    </row>
    <row r="184" spans="1:22" x14ac:dyDescent="0.35">
      <c r="A184" s="57">
        <v>40238</v>
      </c>
      <c r="B184" s="63">
        <v>25143552.620000001</v>
      </c>
      <c r="C184" s="63">
        <v>70181830.159999996</v>
      </c>
      <c r="D184" s="63">
        <f t="shared" si="24"/>
        <v>95325382.780000001</v>
      </c>
      <c r="E184" s="63">
        <v>53951231.520000003</v>
      </c>
      <c r="F184" s="64">
        <f t="shared" si="25"/>
        <v>149276614.30000001</v>
      </c>
      <c r="G184" s="71">
        <f t="shared" si="31"/>
        <v>14.893903918919492</v>
      </c>
      <c r="H184" s="71">
        <f t="shared" si="32"/>
        <v>26.864021939897015</v>
      </c>
      <c r="I184" s="71">
        <f t="shared" si="33"/>
        <v>23.471016526596728</v>
      </c>
      <c r="J184" s="71">
        <f t="shared" si="34"/>
        <v>-13.558416656342942</v>
      </c>
      <c r="K184" s="71">
        <f t="shared" si="35"/>
        <v>6.9177486712845138</v>
      </c>
      <c r="L184" s="4">
        <f>+(1+G184/100)/(1+Cartera!$B187/100)*100-100</f>
        <v>12.818051766417412</v>
      </c>
      <c r="M184" s="4">
        <f>+(1+H184/100)/(1+Cartera!$B187/100)*100-100</f>
        <v>24.571898998327796</v>
      </c>
      <c r="N184" s="4">
        <f>+(1+I184/100)/(1+Cartera!$B187/100)*100-100</f>
        <v>21.240196903571047</v>
      </c>
      <c r="O184" s="4">
        <f>+(1+J184/100)/(1+Cartera!$B187/100)*100-100</f>
        <v>-15.120204886432575</v>
      </c>
      <c r="P184" s="4">
        <f>+(1+K184/100)/(1+Cartera!$B187/100)*100-100</f>
        <v>4.9860061579777266</v>
      </c>
      <c r="Q184" s="4">
        <f t="shared" si="26"/>
        <v>16.843597865549928</v>
      </c>
      <c r="R184" s="4">
        <f t="shared" si="27"/>
        <v>47.014618122940632</v>
      </c>
      <c r="S184" s="4">
        <f t="shared" si="28"/>
        <v>63.858215988490564</v>
      </c>
      <c r="T184" s="4">
        <f t="shared" si="29"/>
        <v>36.141784011509429</v>
      </c>
      <c r="U184" s="4">
        <f t="shared" si="30"/>
        <v>100</v>
      </c>
      <c r="V184" s="4">
        <f>+((F184/1000)/Cartera!N187)*100</f>
        <v>99.719575819964035</v>
      </c>
    </row>
    <row r="185" spans="1:22" x14ac:dyDescent="0.35">
      <c r="A185" s="57">
        <v>40269</v>
      </c>
      <c r="B185" s="63">
        <v>25973650.23</v>
      </c>
      <c r="C185" s="63">
        <v>69505763.919999987</v>
      </c>
      <c r="D185" s="63">
        <f t="shared" si="24"/>
        <v>95479414.149999991</v>
      </c>
      <c r="E185" s="63">
        <v>53713800.24000001</v>
      </c>
      <c r="F185" s="64">
        <f t="shared" si="25"/>
        <v>149193214.38999999</v>
      </c>
      <c r="G185" s="71">
        <f t="shared" si="31"/>
        <v>20.34003935681001</v>
      </c>
      <c r="H185" s="71">
        <f t="shared" si="32"/>
        <v>29.325324568933269</v>
      </c>
      <c r="I185" s="71">
        <f t="shared" si="33"/>
        <v>26.750807967714636</v>
      </c>
      <c r="J185" s="71">
        <f t="shared" si="34"/>
        <v>-12.875424196472565</v>
      </c>
      <c r="K185" s="71">
        <f t="shared" si="35"/>
        <v>8.9159238657458957</v>
      </c>
      <c r="L185" s="4">
        <f>+(1+G185/100)/(1+Cartera!$B188/100)*100-100</f>
        <v>18.003568696616995</v>
      </c>
      <c r="M185" s="4">
        <f>+(1+H185/100)/(1+Cartera!$B188/100)*100-100</f>
        <v>26.814399459632526</v>
      </c>
      <c r="N185" s="4">
        <f>+(1+I185/100)/(1+Cartera!$B188/100)*100-100</f>
        <v>24.289868570028062</v>
      </c>
      <c r="O185" s="4">
        <f>+(1+J185/100)/(1+Cartera!$B188/100)*100-100</f>
        <v>-14.566997643138421</v>
      </c>
      <c r="P185" s="4">
        <f>+(1+K185/100)/(1+Cartera!$B188/100)*100-100</f>
        <v>6.8012589387584654</v>
      </c>
      <c r="Q185" s="4">
        <f t="shared" si="26"/>
        <v>17.409404533709775</v>
      </c>
      <c r="R185" s="4">
        <f t="shared" si="27"/>
        <v>46.587751463218538</v>
      </c>
      <c r="S185" s="4">
        <f t="shared" si="28"/>
        <v>63.997155996928313</v>
      </c>
      <c r="T185" s="4">
        <f t="shared" si="29"/>
        <v>36.002844003071701</v>
      </c>
      <c r="U185" s="4">
        <f t="shared" si="30"/>
        <v>100</v>
      </c>
      <c r="V185" s="4">
        <f>+((F185/1000)/Cartera!N188)*100</f>
        <v>99.093550184073308</v>
      </c>
    </row>
    <row r="186" spans="1:22" x14ac:dyDescent="0.35">
      <c r="A186" s="57">
        <v>40299</v>
      </c>
      <c r="B186" s="63">
        <v>25242534</v>
      </c>
      <c r="C186" s="63">
        <v>69162950.779999971</v>
      </c>
      <c r="D186" s="63">
        <f t="shared" si="24"/>
        <v>94405484.779999971</v>
      </c>
      <c r="E186" s="63">
        <v>54135399.730000004</v>
      </c>
      <c r="F186" s="64">
        <f t="shared" si="25"/>
        <v>148540884.50999999</v>
      </c>
      <c r="G186" s="71">
        <f t="shared" si="31"/>
        <v>16.666967625518183</v>
      </c>
      <c r="H186" s="71">
        <f t="shared" si="32"/>
        <v>24.38993367913676</v>
      </c>
      <c r="I186" s="71">
        <f t="shared" si="33"/>
        <v>22.226530697352743</v>
      </c>
      <c r="J186" s="71">
        <f t="shared" si="34"/>
        <v>-12.470353180939895</v>
      </c>
      <c r="K186" s="71">
        <f t="shared" si="35"/>
        <v>6.7977147421021726</v>
      </c>
      <c r="L186" s="4">
        <f>+(1+G186/100)/(1+Cartera!$B189/100)*100-100</f>
        <v>14.300938204681273</v>
      </c>
      <c r="M186" s="4">
        <f>+(1+H186/100)/(1+Cartera!$B189/100)*100-100</f>
        <v>21.867280963198539</v>
      </c>
      <c r="N186" s="4">
        <f>+(1+I186/100)/(1+Cartera!$B189/100)*100-100</f>
        <v>19.747752226268986</v>
      </c>
      <c r="O186" s="4">
        <f>+(1+J186/100)/(1+Cartera!$B189/100)*100-100</f>
        <v>-14.245471912354162</v>
      </c>
      <c r="P186" s="4">
        <f>+(1+K186/100)/(1+Cartera!$B189/100)*100-100</f>
        <v>4.6318357422378682</v>
      </c>
      <c r="Q186" s="4">
        <f t="shared" si="26"/>
        <v>16.993660757621672</v>
      </c>
      <c r="R186" s="4">
        <f t="shared" si="27"/>
        <v>46.561558461262443</v>
      </c>
      <c r="S186" s="4">
        <f t="shared" si="28"/>
        <v>63.555219218884119</v>
      </c>
      <c r="T186" s="4">
        <f t="shared" si="29"/>
        <v>36.444780781115874</v>
      </c>
      <c r="U186" s="4">
        <f t="shared" si="30"/>
        <v>100</v>
      </c>
      <c r="V186" s="4">
        <f>+((F186/1000)/Cartera!N189)*100</f>
        <v>97.305830969699272</v>
      </c>
    </row>
    <row r="187" spans="1:22" x14ac:dyDescent="0.35">
      <c r="A187" s="57">
        <v>40330</v>
      </c>
      <c r="B187" s="63">
        <v>26436754.610000003</v>
      </c>
      <c r="C187" s="63">
        <v>70182941.410000011</v>
      </c>
      <c r="D187" s="63">
        <f t="shared" si="24"/>
        <v>96619696.020000011</v>
      </c>
      <c r="E187" s="63">
        <v>54504794.140000001</v>
      </c>
      <c r="F187" s="64">
        <f t="shared" si="25"/>
        <v>151124490.16000003</v>
      </c>
      <c r="G187" s="71">
        <f t="shared" si="31"/>
        <v>12.112760771461552</v>
      </c>
      <c r="H187" s="71">
        <f t="shared" si="32"/>
        <v>22.506449890200571</v>
      </c>
      <c r="I187" s="71">
        <f t="shared" si="33"/>
        <v>19.475790965358144</v>
      </c>
      <c r="J187" s="71">
        <f t="shared" si="34"/>
        <v>-10.223747434650363</v>
      </c>
      <c r="K187" s="71">
        <f t="shared" si="35"/>
        <v>6.7402788253296109</v>
      </c>
      <c r="L187" s="4">
        <f>+(1+G187/100)/(1+Cartera!$B190/100)*100-100</f>
        <v>9.6457318058303656</v>
      </c>
      <c r="M187" s="4">
        <f>+(1+H187/100)/(1+Cartera!$B190/100)*100-100</f>
        <v>19.810708939071461</v>
      </c>
      <c r="N187" s="4">
        <f>+(1+I187/100)/(1+Cartera!$B190/100)*100-100</f>
        <v>16.846739330423617</v>
      </c>
      <c r="O187" s="4">
        <f>+(1+J187/100)/(1+Cartera!$B190/100)*100-100</f>
        <v>-12.199263994768089</v>
      </c>
      <c r="P187" s="4">
        <f>+(1+K187/100)/(1+Cartera!$B190/100)*100-100</f>
        <v>4.3914707338186929</v>
      </c>
      <c r="Q187" s="4">
        <f t="shared" si="26"/>
        <v>17.493362314745028</v>
      </c>
      <c r="R187" s="4">
        <f t="shared" si="27"/>
        <v>46.440481840961198</v>
      </c>
      <c r="S187" s="4">
        <f t="shared" si="28"/>
        <v>63.933844155706232</v>
      </c>
      <c r="T187" s="4">
        <f t="shared" si="29"/>
        <v>36.06615584429376</v>
      </c>
      <c r="U187" s="4">
        <f t="shared" si="30"/>
        <v>100</v>
      </c>
      <c r="V187" s="4">
        <f>+((F187/1000)/Cartera!N190)*100</f>
        <v>97.34677797654075</v>
      </c>
    </row>
    <row r="188" spans="1:22" x14ac:dyDescent="0.35">
      <c r="A188" s="57">
        <v>40360</v>
      </c>
      <c r="B188" s="63">
        <v>26035375.199999999</v>
      </c>
      <c r="C188" s="63">
        <v>70367658.749999985</v>
      </c>
      <c r="D188" s="63">
        <f t="shared" si="24"/>
        <v>96403033.949999988</v>
      </c>
      <c r="E188" s="63">
        <v>54793649.830000006</v>
      </c>
      <c r="F188" s="64">
        <f t="shared" si="25"/>
        <v>151196683.78</v>
      </c>
      <c r="G188" s="71">
        <f t="shared" si="31"/>
        <v>18.256955442298889</v>
      </c>
      <c r="H188" s="71">
        <f t="shared" si="32"/>
        <v>15.780017940286982</v>
      </c>
      <c r="I188" s="71">
        <f t="shared" si="33"/>
        <v>16.438674080670083</v>
      </c>
      <c r="J188" s="71">
        <f t="shared" si="34"/>
        <v>-8.4593329653426252</v>
      </c>
      <c r="K188" s="71">
        <f t="shared" si="35"/>
        <v>5.9912660500271784</v>
      </c>
      <c r="L188" s="4">
        <f>+(1+G188/100)/(1+Cartera!$B191/100)*100-100</f>
        <v>15.666036230730526</v>
      </c>
      <c r="M188" s="4">
        <f>+(1+H188/100)/(1+Cartera!$B191/100)*100-100</f>
        <v>13.243366530014654</v>
      </c>
      <c r="N188" s="4">
        <f>+(1+I188/100)/(1+Cartera!$B191/100)*100-100</f>
        <v>13.887592019434749</v>
      </c>
      <c r="O188" s="4">
        <f>+(1+J188/100)/(1+Cartera!$B191/100)*100-100</f>
        <v>-10.464918784568283</v>
      </c>
      <c r="P188" s="4">
        <f>+(1+K188/100)/(1+Cartera!$B191/100)*100-100</f>
        <v>3.6690786874287795</v>
      </c>
      <c r="Q188" s="4">
        <f t="shared" si="26"/>
        <v>17.219541162611073</v>
      </c>
      <c r="R188" s="4">
        <f t="shared" si="27"/>
        <v>46.540477602266087</v>
      </c>
      <c r="S188" s="4">
        <f t="shared" si="28"/>
        <v>63.760018764877167</v>
      </c>
      <c r="T188" s="4">
        <f t="shared" si="29"/>
        <v>36.239981235122833</v>
      </c>
      <c r="U188" s="4">
        <f t="shared" si="30"/>
        <v>100</v>
      </c>
      <c r="V188" s="4">
        <f>+((F188/1000)/Cartera!N191)*100</f>
        <v>96.621406490966919</v>
      </c>
    </row>
    <row r="189" spans="1:22" x14ac:dyDescent="0.35">
      <c r="A189" s="57">
        <v>40391</v>
      </c>
      <c r="B189" s="63">
        <v>26837565.809999999</v>
      </c>
      <c r="C189" s="63">
        <v>70127816.88000001</v>
      </c>
      <c r="D189" s="63">
        <f t="shared" si="24"/>
        <v>96965382.690000013</v>
      </c>
      <c r="E189" s="63">
        <v>55312227.559999987</v>
      </c>
      <c r="F189" s="64">
        <f t="shared" si="25"/>
        <v>152277610.25</v>
      </c>
      <c r="G189" s="71">
        <f t="shared" si="31"/>
        <v>15.939051351963741</v>
      </c>
      <c r="H189" s="71">
        <f t="shared" si="32"/>
        <v>18.002786318789092</v>
      </c>
      <c r="I189" s="71">
        <f t="shared" si="33"/>
        <v>17.424279488663586</v>
      </c>
      <c r="J189" s="71">
        <f t="shared" si="34"/>
        <v>-4.8372268382691175</v>
      </c>
      <c r="K189" s="71">
        <f t="shared" si="35"/>
        <v>8.2279994976288435</v>
      </c>
      <c r="L189" s="4">
        <f>+(1+G189/100)/(1+Cartera!$B192/100)*100-100</f>
        <v>13.321328659919615</v>
      </c>
      <c r="M189" s="4">
        <f>+(1+H189/100)/(1+Cartera!$B192/100)*100-100</f>
        <v>15.338467714582251</v>
      </c>
      <c r="N189" s="4">
        <f>+(1+I189/100)/(1+Cartera!$B192/100)*100-100</f>
        <v>14.773022665099788</v>
      </c>
      <c r="O189" s="4">
        <f>+(1+J189/100)/(1+Cartera!$B192/100)*100-100</f>
        <v>-6.9858536196550745</v>
      </c>
      <c r="P189" s="4">
        <f>+(1+K189/100)/(1+Cartera!$B192/100)*100-100</f>
        <v>5.7843803124121251</v>
      </c>
      <c r="Q189" s="4">
        <f t="shared" si="26"/>
        <v>17.624104926482453</v>
      </c>
      <c r="R189" s="4">
        <f t="shared" si="27"/>
        <v>46.0526119137728</v>
      </c>
      <c r="S189" s="4">
        <f t="shared" si="28"/>
        <v>63.676716840255253</v>
      </c>
      <c r="T189" s="4">
        <f t="shared" si="29"/>
        <v>36.323283159744747</v>
      </c>
      <c r="U189" s="4">
        <f t="shared" si="30"/>
        <v>100</v>
      </c>
      <c r="V189" s="4">
        <f>+((F189/1000)/Cartera!N192)*100</f>
        <v>95.759693480670776</v>
      </c>
    </row>
    <row r="190" spans="1:22" x14ac:dyDescent="0.35">
      <c r="A190" s="57">
        <v>40422</v>
      </c>
      <c r="B190" s="63">
        <v>26600340.119999997</v>
      </c>
      <c r="C190" s="63">
        <v>70684335.51000002</v>
      </c>
      <c r="D190" s="63">
        <f t="shared" si="24"/>
        <v>97284675.630000025</v>
      </c>
      <c r="E190" s="63">
        <v>55645805.75</v>
      </c>
      <c r="F190" s="64">
        <f t="shared" si="25"/>
        <v>152930481.38000003</v>
      </c>
      <c r="G190" s="71">
        <f t="shared" si="31"/>
        <v>20.888851968673421</v>
      </c>
      <c r="H190" s="71">
        <f t="shared" si="32"/>
        <v>17.008197114324403</v>
      </c>
      <c r="I190" s="71">
        <f t="shared" si="33"/>
        <v>18.04430880276901</v>
      </c>
      <c r="J190" s="71">
        <f t="shared" si="34"/>
        <v>-2.1811245603328899</v>
      </c>
      <c r="K190" s="71">
        <f t="shared" si="35"/>
        <v>9.7847726794578307</v>
      </c>
      <c r="L190" s="4">
        <f>+(1+G190/100)/(1+Cartera!$B193/100)*100-100</f>
        <v>18.194028127369407</v>
      </c>
      <c r="M190" s="4">
        <f>+(1+H190/100)/(1+Cartera!$B193/100)*100-100</f>
        <v>14.399879853660934</v>
      </c>
      <c r="N190" s="4">
        <f>+(1+I190/100)/(1+Cartera!$B193/100)*100-100</f>
        <v>15.412894801299387</v>
      </c>
      <c r="O190" s="4">
        <f>+(1+J190/100)/(1+Cartera!$B193/100)*100-100</f>
        <v>-4.3616782952022817</v>
      </c>
      <c r="P190" s="4">
        <f>+(1+K190/100)/(1+Cartera!$B193/100)*100-100</f>
        <v>7.337478177021751</v>
      </c>
      <c r="Q190" s="4">
        <f t="shared" si="26"/>
        <v>17.393746413380963</v>
      </c>
      <c r="R190" s="4">
        <f t="shared" si="27"/>
        <v>46.219913042949457</v>
      </c>
      <c r="S190" s="4">
        <f t="shared" si="28"/>
        <v>63.613659456330431</v>
      </c>
      <c r="T190" s="4">
        <f t="shared" si="29"/>
        <v>36.386340543669576</v>
      </c>
      <c r="U190" s="4">
        <f t="shared" si="30"/>
        <v>100</v>
      </c>
      <c r="V190" s="4">
        <f>+((F190/1000)/Cartera!N193)*100</f>
        <v>93.867787263269491</v>
      </c>
    </row>
    <row r="191" spans="1:22" x14ac:dyDescent="0.35">
      <c r="A191" s="57">
        <v>40452</v>
      </c>
      <c r="B191" s="63">
        <v>27528311.529999994</v>
      </c>
      <c r="C191" s="63">
        <v>72481754.709999993</v>
      </c>
      <c r="D191" s="63">
        <f t="shared" si="24"/>
        <v>100010066.23999998</v>
      </c>
      <c r="E191" s="63">
        <v>54390505.039999992</v>
      </c>
      <c r="F191" s="64">
        <f t="shared" si="25"/>
        <v>154400571.27999997</v>
      </c>
      <c r="G191" s="71">
        <f t="shared" si="31"/>
        <v>18.979263648358796</v>
      </c>
      <c r="H191" s="71">
        <f t="shared" si="32"/>
        <v>13.892362040399547</v>
      </c>
      <c r="I191" s="71">
        <f t="shared" si="33"/>
        <v>15.248655880166325</v>
      </c>
      <c r="J191" s="71">
        <f t="shared" si="34"/>
        <v>-3.5390724582174897</v>
      </c>
      <c r="K191" s="71">
        <f t="shared" si="35"/>
        <v>7.8489740752794859</v>
      </c>
      <c r="L191" s="4">
        <f>+(1+G191/100)/(1+Cartera!$B194/100)*100-100</f>
        <v>16.270168717246932</v>
      </c>
      <c r="M191" s="4">
        <f>+(1+H191/100)/(1+Cartera!$B194/100)*100-100</f>
        <v>11.299093169549053</v>
      </c>
      <c r="N191" s="4">
        <f>+(1+I191/100)/(1+Cartera!$B194/100)*100-100</f>
        <v>12.624504915632102</v>
      </c>
      <c r="O191" s="4">
        <f>+(1+J191/100)/(1+Cartera!$B194/100)*100-100</f>
        <v>-5.7354367812151708</v>
      </c>
      <c r="P191" s="4">
        <f>+(1+K191/100)/(1+Cartera!$B194/100)*100-100</f>
        <v>5.3933099533660425</v>
      </c>
      <c r="Q191" s="4">
        <f t="shared" si="26"/>
        <v>17.829151344316191</v>
      </c>
      <c r="R191" s="4">
        <f t="shared" si="27"/>
        <v>46.94396795887296</v>
      </c>
      <c r="S191" s="4">
        <f t="shared" si="28"/>
        <v>64.773119303189148</v>
      </c>
      <c r="T191" s="4">
        <f t="shared" si="29"/>
        <v>35.226880696810852</v>
      </c>
      <c r="U191" s="4">
        <f t="shared" si="30"/>
        <v>100</v>
      </c>
      <c r="V191" s="4">
        <f>+((F191/1000)/Cartera!N194)*100</f>
        <v>93.169112826059148</v>
      </c>
    </row>
    <row r="192" spans="1:22" x14ac:dyDescent="0.35">
      <c r="A192" s="57">
        <v>40483</v>
      </c>
      <c r="B192" s="63">
        <v>29339679.170000002</v>
      </c>
      <c r="C192" s="63">
        <v>76327449.989999995</v>
      </c>
      <c r="D192" s="63">
        <f t="shared" si="24"/>
        <v>105667129.16</v>
      </c>
      <c r="E192" s="63">
        <v>53383730.519999988</v>
      </c>
      <c r="F192" s="64">
        <f t="shared" si="25"/>
        <v>159050859.67999998</v>
      </c>
      <c r="G192" s="71">
        <f t="shared" si="31"/>
        <v>15.186648409249742</v>
      </c>
      <c r="H192" s="71">
        <f t="shared" si="32"/>
        <v>18.360509472800985</v>
      </c>
      <c r="I192" s="71">
        <f t="shared" si="33"/>
        <v>17.461844040836638</v>
      </c>
      <c r="J192" s="71">
        <f t="shared" si="34"/>
        <v>-4.8656405798002282</v>
      </c>
      <c r="K192" s="71">
        <f t="shared" si="35"/>
        <v>8.8847099821042264</v>
      </c>
      <c r="L192" s="4">
        <f>+(1+G192/100)/(1+Cartera!$B195/100)*100-100</f>
        <v>12.278631844477772</v>
      </c>
      <c r="M192" s="4">
        <f>+(1+H192/100)/(1+Cartera!$B195/100)*100-100</f>
        <v>15.372365213764482</v>
      </c>
      <c r="N192" s="4">
        <f>+(1+I192/100)/(1+Cartera!$B195/100)*100-100</f>
        <v>14.496387601946225</v>
      </c>
      <c r="O192" s="4">
        <f>+(1+J192/100)/(1+Cartera!$B195/100)*100-100</f>
        <v>-7.2674145431330714</v>
      </c>
      <c r="P192" s="4">
        <f>+(1+K192/100)/(1+Cartera!$B195/100)*100-100</f>
        <v>6.1357929448330424</v>
      </c>
      <c r="Q192" s="4">
        <f t="shared" si="26"/>
        <v>18.446727813373368</v>
      </c>
      <c r="R192" s="4">
        <f t="shared" si="27"/>
        <v>47.98933507405485</v>
      </c>
      <c r="S192" s="4">
        <f t="shared" si="28"/>
        <v>66.436062887428221</v>
      </c>
      <c r="T192" s="4">
        <f t="shared" si="29"/>
        <v>33.563937112571786</v>
      </c>
      <c r="U192" s="4">
        <f t="shared" si="30"/>
        <v>100</v>
      </c>
      <c r="V192" s="4">
        <f>+((F192/1000)/Cartera!N195)*100</f>
        <v>92.896297050889558</v>
      </c>
    </row>
    <row r="193" spans="1:22" x14ac:dyDescent="0.35">
      <c r="A193" s="57">
        <v>40513</v>
      </c>
      <c r="B193" s="63">
        <v>32938451.850000005</v>
      </c>
      <c r="C193" s="63">
        <v>77530293.200000018</v>
      </c>
      <c r="D193" s="63">
        <f t="shared" si="24"/>
        <v>110468745.05000003</v>
      </c>
      <c r="E193" s="63">
        <v>50939903.410000004</v>
      </c>
      <c r="F193" s="64">
        <f t="shared" si="25"/>
        <v>161408648.46000004</v>
      </c>
      <c r="G193" s="71">
        <f t="shared" si="31"/>
        <v>19.224684246951156</v>
      </c>
      <c r="H193" s="71">
        <f t="shared" si="32"/>
        <v>25.801890413817844</v>
      </c>
      <c r="I193" s="71">
        <f t="shared" si="33"/>
        <v>23.766064590822438</v>
      </c>
      <c r="J193" s="71">
        <f t="shared" si="34"/>
        <v>-8.1660285353943607</v>
      </c>
      <c r="K193" s="71">
        <f t="shared" si="35"/>
        <v>11.527326815080286</v>
      </c>
      <c r="L193" s="4">
        <f>+(1+G193/100)/(1+Cartera!$B196/100)*100-100</f>
        <v>15.561388239751039</v>
      </c>
      <c r="M193" s="4">
        <f>+(1+H193/100)/(1+Cartera!$B196/100)*100-100</f>
        <v>21.936503260461222</v>
      </c>
      <c r="N193" s="4">
        <f>+(1+I193/100)/(1+Cartera!$B196/100)*100-100</f>
        <v>19.963230193682691</v>
      </c>
      <c r="O193" s="4">
        <f>+(1+J193/100)/(1+Cartera!$B196/100)*100-100</f>
        <v>-10.987717878641433</v>
      </c>
      <c r="P193" s="4">
        <f>+(1+K193/100)/(1+Cartera!$B196/100)*100-100</f>
        <v>8.100539706387778</v>
      </c>
      <c r="Q193" s="4">
        <f t="shared" si="26"/>
        <v>20.406869250356646</v>
      </c>
      <c r="R193" s="4">
        <f t="shared" si="27"/>
        <v>48.033543394183994</v>
      </c>
      <c r="S193" s="4">
        <f t="shared" si="28"/>
        <v>68.440412644540643</v>
      </c>
      <c r="T193" s="4">
        <f t="shared" si="29"/>
        <v>31.55958735545935</v>
      </c>
      <c r="U193" s="4">
        <f t="shared" si="30"/>
        <v>100</v>
      </c>
      <c r="V193" s="4">
        <f>+((F193/1000)/Cartera!N196)*100</f>
        <v>93.424058772001146</v>
      </c>
    </row>
    <row r="194" spans="1:22" x14ac:dyDescent="0.35">
      <c r="A194" s="57">
        <v>40544</v>
      </c>
      <c r="B194" s="63">
        <v>30068338.659999996</v>
      </c>
      <c r="C194" s="63">
        <v>78725411.520000011</v>
      </c>
      <c r="D194" s="63">
        <f t="shared" si="24"/>
        <v>108793750.18000001</v>
      </c>
      <c r="E194" s="63">
        <v>52200811.75</v>
      </c>
      <c r="F194" s="64">
        <f t="shared" si="25"/>
        <v>160994561.93000001</v>
      </c>
      <c r="G194" s="71">
        <f t="shared" si="31"/>
        <v>18.069809195502202</v>
      </c>
      <c r="H194" s="71">
        <f t="shared" si="32"/>
        <v>16.224927959866406</v>
      </c>
      <c r="I194" s="71">
        <f t="shared" si="33"/>
        <v>16.72902470682925</v>
      </c>
      <c r="J194" s="71">
        <f t="shared" si="34"/>
        <v>-5.1568170560403672</v>
      </c>
      <c r="K194" s="71">
        <f t="shared" si="35"/>
        <v>8.603228603219776</v>
      </c>
      <c r="L194" s="4">
        <f>+(1+G194/100)/(1+Cartera!$B197/100)*100-100</f>
        <v>14.187436359286451</v>
      </c>
      <c r="M194" s="4">
        <f>+(1+H194/100)/(1+Cartera!$B197/100)*100-100</f>
        <v>12.403218529851443</v>
      </c>
      <c r="N194" s="4">
        <f>+(1+I194/100)/(1+Cartera!$B197/100)*100-100</f>
        <v>12.890739561730413</v>
      </c>
      <c r="O194" s="4">
        <f>+(1+J194/100)/(1+Cartera!$B197/100)*100-100</f>
        <v>-8.2754516982982267</v>
      </c>
      <c r="P194" s="4">
        <f>+(1+K194/100)/(1+Cartera!$B197/100)*100-100</f>
        <v>5.0321359799030603</v>
      </c>
      <c r="Q194" s="4">
        <f t="shared" si="26"/>
        <v>18.676617582321587</v>
      </c>
      <c r="R194" s="4">
        <f t="shared" si="27"/>
        <v>48.89942279803811</v>
      </c>
      <c r="S194" s="4">
        <f t="shared" si="28"/>
        <v>67.5760403803597</v>
      </c>
      <c r="T194" s="4">
        <f t="shared" si="29"/>
        <v>32.4239596196403</v>
      </c>
      <c r="U194" s="4">
        <f t="shared" si="30"/>
        <v>100</v>
      </c>
      <c r="V194" s="4">
        <f>+((F194/1000)/Cartera!N197)*100</f>
        <v>92.963010297212008</v>
      </c>
    </row>
    <row r="195" spans="1:22" x14ac:dyDescent="0.35">
      <c r="A195" s="57">
        <v>40575</v>
      </c>
      <c r="B195" s="63">
        <v>30422209.440000005</v>
      </c>
      <c r="C195" s="63">
        <v>82080336.459999993</v>
      </c>
      <c r="D195" s="63">
        <f t="shared" si="24"/>
        <v>112502545.90000001</v>
      </c>
      <c r="E195" s="63">
        <v>53311836.399999999</v>
      </c>
      <c r="F195" s="64">
        <f t="shared" si="25"/>
        <v>165814382.30000001</v>
      </c>
      <c r="G195" s="71">
        <f t="shared" si="31"/>
        <v>19.465138754895577</v>
      </c>
      <c r="H195" s="71">
        <f t="shared" si="32"/>
        <v>17.70714275411467</v>
      </c>
      <c r="I195" s="71">
        <f t="shared" si="33"/>
        <v>18.177404378091794</v>
      </c>
      <c r="J195" s="71">
        <f t="shared" si="34"/>
        <v>-4.2095325046073668</v>
      </c>
      <c r="K195" s="71">
        <f t="shared" si="35"/>
        <v>9.9181076295728161</v>
      </c>
      <c r="L195" s="4">
        <f>+(1+G195/100)/(1+Cartera!$B198/100)*100-100</f>
        <v>15.794454545793883</v>
      </c>
      <c r="M195" s="4">
        <f>+(1+H195/100)/(1+Cartera!$B198/100)*100-100</f>
        <v>14.090474705936472</v>
      </c>
      <c r="N195" s="4">
        <f>+(1+I195/100)/(1+Cartera!$B198/100)*100-100</f>
        <v>14.546287077727811</v>
      </c>
      <c r="O195" s="4">
        <f>+(1+J195/100)/(1+Cartera!$B198/100)*100-100</f>
        <v>-7.1527890904404217</v>
      </c>
      <c r="P195" s="4">
        <f>+(1+K195/100)/(1+Cartera!$B198/100)*100-100</f>
        <v>6.540765367425422</v>
      </c>
      <c r="Q195" s="4">
        <f t="shared" si="26"/>
        <v>18.347147586364709</v>
      </c>
      <c r="R195" s="4">
        <f t="shared" si="27"/>
        <v>49.5013371707986</v>
      </c>
      <c r="S195" s="4">
        <f t="shared" si="28"/>
        <v>67.848484757163305</v>
      </c>
      <c r="T195" s="4">
        <f t="shared" si="29"/>
        <v>32.151515242836687</v>
      </c>
      <c r="U195" s="4">
        <f t="shared" si="30"/>
        <v>100</v>
      </c>
      <c r="V195" s="4">
        <f>+((F195/1000)/Cartera!N198)*100</f>
        <v>93.588107120783974</v>
      </c>
    </row>
    <row r="196" spans="1:22" x14ac:dyDescent="0.35">
      <c r="A196" s="57">
        <v>40603</v>
      </c>
      <c r="B196" s="66">
        <v>30288339.609999992</v>
      </c>
      <c r="C196" s="66">
        <v>84267371.399999961</v>
      </c>
      <c r="D196" s="66">
        <f t="shared" si="24"/>
        <v>114555711.00999996</v>
      </c>
      <c r="E196" s="66">
        <v>53705600.07</v>
      </c>
      <c r="F196" s="67">
        <f t="shared" si="25"/>
        <v>168261311.07999995</v>
      </c>
      <c r="G196" s="71">
        <f t="shared" si="31"/>
        <v>20.461654992650708</v>
      </c>
      <c r="H196" s="71">
        <f t="shared" si="32"/>
        <v>20.07006828959554</v>
      </c>
      <c r="I196" s="71">
        <f t="shared" si="33"/>
        <v>20.173355374172843</v>
      </c>
      <c r="J196" s="71">
        <f t="shared" si="34"/>
        <v>-0.4552842318510244</v>
      </c>
      <c r="K196" s="71">
        <f t="shared" si="35"/>
        <v>12.717797003250993</v>
      </c>
      <c r="L196" s="4">
        <f>+(1+G196/100)/(1+Cartera!$B199/100)*100-100</f>
        <v>16.737721671335109</v>
      </c>
      <c r="M196" s="4">
        <f>+(1+H196/100)/(1+Cartera!$B199/100)*100-100</f>
        <v>16.358240420191422</v>
      </c>
      <c r="N196" s="4">
        <f>+(1+I196/100)/(1+Cartera!$B199/100)*100-100</f>
        <v>16.458334503510841</v>
      </c>
      <c r="O196" s="4">
        <f>+(1+J196/100)/(1+Cartera!$B199/100)*100-100</f>
        <v>-3.5325944683118848</v>
      </c>
      <c r="P196" s="4">
        <f>+(1+K196/100)/(1+Cartera!$B199/100)*100-100</f>
        <v>9.2332561326203972</v>
      </c>
      <c r="Q196" s="4">
        <f t="shared" si="26"/>
        <v>18.000774756592371</v>
      </c>
      <c r="R196" s="4">
        <f t="shared" si="27"/>
        <v>50.081252106691942</v>
      </c>
      <c r="S196" s="4">
        <f t="shared" si="28"/>
        <v>68.082026863284312</v>
      </c>
      <c r="T196" s="4">
        <f t="shared" si="29"/>
        <v>31.917973136715688</v>
      </c>
      <c r="U196" s="4">
        <f t="shared" si="30"/>
        <v>100</v>
      </c>
      <c r="V196" s="4">
        <f>+((F196/1000)/Cartera!N199)*100</f>
        <v>93.306944930829061</v>
      </c>
    </row>
    <row r="197" spans="1:22" x14ac:dyDescent="0.35">
      <c r="A197" s="57">
        <v>40634</v>
      </c>
      <c r="B197" s="58">
        <f>'[2]Abr-11'!$D$89</f>
        <v>30228833.639999997</v>
      </c>
      <c r="C197" s="58">
        <f>'[2]Abr-11'!$D$90</f>
        <v>81549398.01000002</v>
      </c>
      <c r="D197" s="63">
        <f>+SUM(B197:C197)</f>
        <v>111778231.65000002</v>
      </c>
      <c r="E197" s="58">
        <f>'[2]Abr-11'!$D$91</f>
        <v>55221882.289999992</v>
      </c>
      <c r="F197" s="64">
        <f t="shared" si="25"/>
        <v>167000113.94</v>
      </c>
      <c r="G197" s="71">
        <f t="shared" ref="G197:G260" si="36">+B197/B185*100-100</f>
        <v>16.382693122914176</v>
      </c>
      <c r="H197" s="71">
        <f t="shared" ref="H197:H260" si="37">+C197/C185*100-100</f>
        <v>17.327532870312837</v>
      </c>
      <c r="I197" s="71">
        <f t="shared" ref="I197:I260" si="38">+D197/D185*100-100</f>
        <v>17.070504301999875</v>
      </c>
      <c r="J197" s="71">
        <f t="shared" ref="J197:J260" si="39">+E197/E185*100-100</f>
        <v>2.8076249367233004</v>
      </c>
      <c r="K197" s="71">
        <f t="shared" ref="K197:K260" si="40">+F197/F185*100-100</f>
        <v>11.935462093773054</v>
      </c>
      <c r="L197" s="4">
        <f>+(1+G197/100)/(1+Cartera!$B200/100)*100-100</f>
        <v>13.168701986497638</v>
      </c>
      <c r="M197" s="4">
        <f>+(1+H197/100)/(1+Cartera!$B200/100)*100-100</f>
        <v>14.087449309911349</v>
      </c>
      <c r="N197" s="4">
        <f>+(1+I197/100)/(1+Cartera!$B200/100)*100-100</f>
        <v>13.837518768961374</v>
      </c>
      <c r="O197" s="4">
        <f>+(1+J197/100)/(1+Cartera!$B200/100)*100-100</f>
        <v>-3.1481002797249857E-2</v>
      </c>
      <c r="P197" s="4">
        <f>+(1+K197/100)/(1+Cartera!$B200/100)*100-100</f>
        <v>8.8442844163487422</v>
      </c>
      <c r="Q197" s="4">
        <f t="shared" si="26"/>
        <v>18.101085638097615</v>
      </c>
      <c r="R197" s="4">
        <f t="shared" si="27"/>
        <v>48.831941539452593</v>
      </c>
      <c r="S197" s="4">
        <f t="shared" si="28"/>
        <v>66.933027177550201</v>
      </c>
      <c r="T197" s="4">
        <f t="shared" si="29"/>
        <v>33.066972822449799</v>
      </c>
      <c r="U197" s="4">
        <f t="shared" si="30"/>
        <v>100</v>
      </c>
      <c r="V197" s="4">
        <f>+((F197/1000)/Cartera!N200)*100</f>
        <v>90.249509253645229</v>
      </c>
    </row>
    <row r="198" spans="1:22" x14ac:dyDescent="0.35">
      <c r="A198" s="57">
        <v>40664</v>
      </c>
      <c r="B198" s="58">
        <f>'[2]May-11'!$D$89</f>
        <v>29382503.789999995</v>
      </c>
      <c r="C198" s="58">
        <f>'[2]May-11'!$D$90</f>
        <v>87030758.5</v>
      </c>
      <c r="D198" s="63">
        <f t="shared" ref="D198:D261" si="41">+SUM(B198:C198)</f>
        <v>116413262.28999999</v>
      </c>
      <c r="E198" s="58">
        <f>'[2]May-11'!$D$91</f>
        <v>55176112.380000018</v>
      </c>
      <c r="F198" s="64">
        <f t="shared" ref="F198:F261" si="42">+SUM(D198:E198)</f>
        <v>171589374.67000002</v>
      </c>
      <c r="G198" s="71">
        <f t="shared" si="36"/>
        <v>16.400769391852648</v>
      </c>
      <c r="H198" s="71">
        <f t="shared" si="37"/>
        <v>25.834362933466551</v>
      </c>
      <c r="I198" s="71">
        <f t="shared" si="38"/>
        <v>23.311969173492784</v>
      </c>
      <c r="J198" s="71">
        <f t="shared" si="39"/>
        <v>1.9224253541870269</v>
      </c>
      <c r="K198" s="71">
        <f t="shared" si="40"/>
        <v>15.51659681846607</v>
      </c>
      <c r="L198" s="4">
        <f>+(1+G198/100)/(1+Cartera!$B201/100)*100-100</f>
        <v>12.988516202536047</v>
      </c>
      <c r="M198" s="4">
        <f>+(1+H198/100)/(1+Cartera!$B201/100)*100-100</f>
        <v>22.145566815634396</v>
      </c>
      <c r="N198" s="4">
        <f>+(1+I198/100)/(1+Cartera!$B201/100)*100-100</f>
        <v>19.697116262369235</v>
      </c>
      <c r="O198" s="4">
        <f>+(1+J198/100)/(1+Cartera!$B201/100)*100-100</f>
        <v>-1.0653995785410331</v>
      </c>
      <c r="P198" s="4">
        <f>+(1+K198/100)/(1+Cartera!$B201/100)*100-100</f>
        <v>12.130262879505011</v>
      </c>
      <c r="Q198" s="4">
        <f t="shared" ref="Q198:Q261" si="43">+(B198/$F198)*100</f>
        <v>17.123731493577797</v>
      </c>
      <c r="R198" s="4">
        <f t="shared" ref="R198:R261" si="44">+(C198/$F198)*100</f>
        <v>50.720365796178932</v>
      </c>
      <c r="S198" s="4">
        <f t="shared" ref="S198:S261" si="45">+(D198/$F198)*100</f>
        <v>67.844097289756718</v>
      </c>
      <c r="T198" s="4">
        <f t="shared" ref="T198:T261" si="46">+(E198/$F198)*100</f>
        <v>32.155902710243275</v>
      </c>
      <c r="U198" s="4">
        <f t="shared" ref="U198:U261" si="47">+(F198/$F198)*100</f>
        <v>100</v>
      </c>
      <c r="V198" s="4">
        <f>+((F198/1000)/Cartera!N201)*100</f>
        <v>90.515110117377219</v>
      </c>
    </row>
    <row r="199" spans="1:22" x14ac:dyDescent="0.35">
      <c r="A199" s="57">
        <v>40695</v>
      </c>
      <c r="B199" s="58">
        <f>+'[3]Jun-11'!$D$89</f>
        <v>31459902.969999995</v>
      </c>
      <c r="C199" s="58">
        <f>+'[3]Jun-11'!$D$90</f>
        <v>87279026.38000001</v>
      </c>
      <c r="D199" s="63">
        <f t="shared" si="41"/>
        <v>118738929.35000001</v>
      </c>
      <c r="E199" s="58">
        <f>+'[3]Jun-11'!$D$91</f>
        <v>55932481.920000009</v>
      </c>
      <c r="F199" s="64">
        <f t="shared" si="42"/>
        <v>174671411.27000001</v>
      </c>
      <c r="G199" s="71">
        <f t="shared" si="36"/>
        <v>19.000624070928623</v>
      </c>
      <c r="H199" s="71">
        <f t="shared" si="37"/>
        <v>24.359316703651388</v>
      </c>
      <c r="I199" s="71">
        <f t="shared" si="38"/>
        <v>22.893089340108645</v>
      </c>
      <c r="J199" s="71">
        <f t="shared" si="39"/>
        <v>2.6193801894433051</v>
      </c>
      <c r="K199" s="71">
        <f t="shared" si="40"/>
        <v>15.581141802410812</v>
      </c>
      <c r="L199" s="4">
        <f>+(1+G199/100)/(1+Cartera!$B202/100)*100-100</f>
        <v>15.277171433622613</v>
      </c>
      <c r="M199" s="4">
        <f>+(1+H199/100)/(1+Cartera!$B202/100)*100-100</f>
        <v>20.468194036279556</v>
      </c>
      <c r="N199" s="4">
        <f>+(1+I199/100)/(1+Cartera!$B202/100)*100-100</f>
        <v>19.047843979568583</v>
      </c>
      <c r="O199" s="4">
        <f>+(1+J199/100)/(1+Cartera!$B202/100)*100-100</f>
        <v>-0.59151391122415475</v>
      </c>
      <c r="P199" s="4">
        <f>+(1+K199/100)/(1+Cartera!$B202/100)*100-100</f>
        <v>11.964682555856655</v>
      </c>
      <c r="Q199" s="4">
        <f t="shared" si="43"/>
        <v>18.010905586244188</v>
      </c>
      <c r="R199" s="4">
        <f t="shared" si="44"/>
        <v>49.967550926286172</v>
      </c>
      <c r="S199" s="4">
        <f t="shared" si="45"/>
        <v>67.978456512530357</v>
      </c>
      <c r="T199" s="4">
        <f t="shared" si="46"/>
        <v>32.021543487469643</v>
      </c>
      <c r="U199" s="4">
        <f t="shared" si="47"/>
        <v>100</v>
      </c>
      <c r="V199" s="4">
        <f>+((F199/1000)/Cartera!N202)*100</f>
        <v>90.754662688979565</v>
      </c>
    </row>
    <row r="200" spans="1:22" x14ac:dyDescent="0.35">
      <c r="A200" s="57">
        <v>40725</v>
      </c>
      <c r="B200" s="58">
        <f>+'[3]Jul-11'!$D$89</f>
        <v>31099279.079999998</v>
      </c>
      <c r="C200" s="58">
        <f>+'[3]Jul-11'!$D$90</f>
        <v>86769840.520000011</v>
      </c>
      <c r="D200" s="63">
        <f t="shared" si="41"/>
        <v>117869119.60000001</v>
      </c>
      <c r="E200" s="58">
        <f>+'[3]Jul-11'!$D$91</f>
        <v>56375175.699999996</v>
      </c>
      <c r="F200" s="64">
        <f t="shared" si="42"/>
        <v>174244295.30000001</v>
      </c>
      <c r="G200" s="71">
        <f t="shared" si="36"/>
        <v>19.450089891541111</v>
      </c>
      <c r="H200" s="71">
        <f t="shared" si="37"/>
        <v>23.309261756559479</v>
      </c>
      <c r="I200" s="71">
        <f t="shared" si="38"/>
        <v>22.267022904210194</v>
      </c>
      <c r="J200" s="71">
        <f t="shared" si="39"/>
        <v>2.8863305782818998</v>
      </c>
      <c r="K200" s="71">
        <f t="shared" si="40"/>
        <v>15.243463642056881</v>
      </c>
      <c r="L200" s="4">
        <f>+(1+G200/100)/(1+Cartera!$B203/100)*100-100</f>
        <v>15.499990225818138</v>
      </c>
      <c r="M200" s="4">
        <f>+(1+H200/100)/(1+Cartera!$B203/100)*100-100</f>
        <v>19.231542986423776</v>
      </c>
      <c r="N200" s="4">
        <f>+(1+I200/100)/(1+Cartera!$B203/100)*100-100</f>
        <v>18.22376997119531</v>
      </c>
      <c r="O200" s="4">
        <f>+(1+J200/100)/(1+Cartera!$B203/100)*100-100</f>
        <v>-0.51602148686724547</v>
      </c>
      <c r="P200" s="4">
        <f>+(1+K200/100)/(1+Cartera!$B203/100)*100-100</f>
        <v>11.432473063292292</v>
      </c>
      <c r="Q200" s="4">
        <f t="shared" si="43"/>
        <v>17.848090249643882</v>
      </c>
      <c r="R200" s="4">
        <f t="shared" si="44"/>
        <v>49.797808513964021</v>
      </c>
      <c r="S200" s="4">
        <f t="shared" si="45"/>
        <v>67.645898763607903</v>
      </c>
      <c r="T200" s="4">
        <f t="shared" si="46"/>
        <v>32.354101236392097</v>
      </c>
      <c r="U200" s="4">
        <f t="shared" si="47"/>
        <v>100</v>
      </c>
      <c r="V200" s="4">
        <f>+((F200/1000)/Cartera!N203)*100</f>
        <v>89.179079583040917</v>
      </c>
    </row>
    <row r="201" spans="1:22" x14ac:dyDescent="0.35">
      <c r="A201" s="57">
        <v>40756</v>
      </c>
      <c r="B201" s="58">
        <f>+'[3]Ago-11'!$D$89</f>
        <v>31633867.989999998</v>
      </c>
      <c r="C201" s="58">
        <f>+'[3]Ago-11'!$D$90</f>
        <v>91011673.38000001</v>
      </c>
      <c r="D201" s="63">
        <f t="shared" si="41"/>
        <v>122645541.37</v>
      </c>
      <c r="E201" s="58">
        <f>+'[3]Ago-11'!$D$91</f>
        <v>58570537.750000022</v>
      </c>
      <c r="F201" s="64">
        <f t="shared" si="42"/>
        <v>181216079.12000003</v>
      </c>
      <c r="G201" s="71">
        <f t="shared" si="36"/>
        <v>17.871599138148511</v>
      </c>
      <c r="H201" s="71">
        <f t="shared" si="37"/>
        <v>29.779704301555029</v>
      </c>
      <c r="I201" s="71">
        <f t="shared" si="38"/>
        <v>26.48384193160966</v>
      </c>
      <c r="J201" s="71">
        <f t="shared" si="39"/>
        <v>5.8907593017575977</v>
      </c>
      <c r="K201" s="71">
        <f t="shared" si="40"/>
        <v>19.003758216648279</v>
      </c>
      <c r="L201" s="4">
        <f>+(1+G201/100)/(1+Cartera!$B204/100)*100-100</f>
        <v>14.139245800473049</v>
      </c>
      <c r="M201" s="4">
        <f>+(1+H201/100)/(1+Cartera!$B204/100)*100-100</f>
        <v>25.670285950958686</v>
      </c>
      <c r="N201" s="4">
        <f>+(1+I201/100)/(1+Cartera!$B204/100)*100-100</f>
        <v>22.478785641144256</v>
      </c>
      <c r="O201" s="4">
        <f>+(1+J201/100)/(1+Cartera!$B204/100)*100-100</f>
        <v>2.5377740890458114</v>
      </c>
      <c r="P201" s="4">
        <f>+(1+K201/100)/(1+Cartera!$B204/100)*100-100</f>
        <v>15.235555550158125</v>
      </c>
      <c r="Q201" s="4">
        <f t="shared" si="43"/>
        <v>17.456435512575165</v>
      </c>
      <c r="R201" s="4">
        <f t="shared" si="44"/>
        <v>50.222736206389676</v>
      </c>
      <c r="S201" s="4">
        <f t="shared" si="45"/>
        <v>67.679171718964838</v>
      </c>
      <c r="T201" s="4">
        <f t="shared" si="46"/>
        <v>32.320828281035155</v>
      </c>
      <c r="U201" s="4">
        <f t="shared" si="47"/>
        <v>100</v>
      </c>
      <c r="V201" s="4">
        <f>+((F201/1000)/Cartera!N204)*100</f>
        <v>91.143208230076482</v>
      </c>
    </row>
    <row r="202" spans="1:22" x14ac:dyDescent="0.35">
      <c r="A202" s="57">
        <v>40787</v>
      </c>
      <c r="B202" s="58">
        <f>+'[3]Sep-11'!$D$89</f>
        <v>31307304.939999994</v>
      </c>
      <c r="C202" s="58">
        <f>+'[3]Sep-11'!$D$90</f>
        <v>88197835.920000002</v>
      </c>
      <c r="D202" s="63">
        <f t="shared" si="41"/>
        <v>119505140.86</v>
      </c>
      <c r="E202" s="58">
        <f>+'[3]Sep-11'!$D$91</f>
        <v>59907784.150000006</v>
      </c>
      <c r="F202" s="64">
        <f t="shared" si="42"/>
        <v>179412925.00999999</v>
      </c>
      <c r="G202" s="71">
        <f t="shared" si="36"/>
        <v>17.695130207981705</v>
      </c>
      <c r="H202" s="71">
        <f t="shared" si="37"/>
        <v>24.777060268922341</v>
      </c>
      <c r="I202" s="71">
        <f t="shared" si="38"/>
        <v>22.840663327604062</v>
      </c>
      <c r="J202" s="71">
        <f t="shared" si="39"/>
        <v>7.6591188546137658</v>
      </c>
      <c r="K202" s="71">
        <f t="shared" si="40"/>
        <v>17.316654855873153</v>
      </c>
      <c r="L202" s="4">
        <f>+(1+G202/100)/(1+Cartera!$B205/100)*100-100</f>
        <v>13.462961735256613</v>
      </c>
      <c r="M202" s="4">
        <f>+(1+H202/100)/(1+Cartera!$B205/100)*100-100</f>
        <v>20.290234521278649</v>
      </c>
      <c r="N202" s="4">
        <f>+(1+I202/100)/(1+Cartera!$B205/100)*100-100</f>
        <v>18.423467972239507</v>
      </c>
      <c r="O202" s="4">
        <f>+(1+J202/100)/(1+Cartera!$B205/100)*100-100</f>
        <v>3.7878326950870047</v>
      </c>
      <c r="P202" s="4">
        <f>+(1+K202/100)/(1+Cartera!$B205/100)*100-100</f>
        <v>13.098095879565335</v>
      </c>
      <c r="Q202" s="4">
        <f t="shared" si="43"/>
        <v>17.449860392307304</v>
      </c>
      <c r="R202" s="4">
        <f t="shared" si="44"/>
        <v>49.159131603859699</v>
      </c>
      <c r="S202" s="4">
        <f t="shared" si="45"/>
        <v>66.608991996167006</v>
      </c>
      <c r="T202" s="4">
        <f t="shared" si="46"/>
        <v>33.391008003833008</v>
      </c>
      <c r="U202" s="4">
        <f t="shared" si="47"/>
        <v>100</v>
      </c>
      <c r="V202" s="4">
        <f>+((F202/1000)/Cartera!N205)*100</f>
        <v>88.366037969008858</v>
      </c>
    </row>
    <row r="203" spans="1:22" x14ac:dyDescent="0.35">
      <c r="A203" s="57">
        <v>40817</v>
      </c>
      <c r="B203" s="58">
        <f>+'[3]Oct-11'!$D$89</f>
        <v>31996023.099999994</v>
      </c>
      <c r="C203" s="58">
        <f>+'[3]Oct-11'!$D$90</f>
        <v>90670843.019999996</v>
      </c>
      <c r="D203" s="63">
        <f t="shared" si="41"/>
        <v>122666866.11999999</v>
      </c>
      <c r="E203" s="58">
        <f>+'[3]Oct-11'!$D$91</f>
        <v>59882829.109999985</v>
      </c>
      <c r="F203" s="64">
        <f t="shared" si="42"/>
        <v>182549695.22999996</v>
      </c>
      <c r="G203" s="71">
        <f t="shared" si="36"/>
        <v>16.229515439518138</v>
      </c>
      <c r="H203" s="71">
        <f t="shared" si="37"/>
        <v>25.094712983666938</v>
      </c>
      <c r="I203" s="71">
        <f t="shared" si="38"/>
        <v>22.65451942170418</v>
      </c>
      <c r="J203" s="71">
        <f t="shared" si="39"/>
        <v>10.097946444808372</v>
      </c>
      <c r="K203" s="71">
        <f t="shared" si="40"/>
        <v>18.231230439525078</v>
      </c>
      <c r="L203" s="4">
        <f>+(1+G203/100)/(1+Cartera!$B206/100)*100-100</f>
        <v>11.737661449257956</v>
      </c>
      <c r="M203" s="4">
        <f>+(1+H203/100)/(1+Cartera!$B206/100)*100-100</f>
        <v>20.260250897584058</v>
      </c>
      <c r="N203" s="4">
        <f>+(1+I203/100)/(1+Cartera!$B206/100)*100-100</f>
        <v>17.914362066625827</v>
      </c>
      <c r="O203" s="4">
        <f>+(1+J203/100)/(1+Cartera!$B206/100)*100-100</f>
        <v>5.8430556093139501</v>
      </c>
      <c r="P203" s="4">
        <f>+(1+K203/100)/(1+Cartera!$B206/100)*100-100</f>
        <v>13.66201734236212</v>
      </c>
      <c r="Q203" s="4">
        <f t="shared" si="43"/>
        <v>17.52729472360237</v>
      </c>
      <c r="R203" s="4">
        <f t="shared" si="44"/>
        <v>49.669128675214175</v>
      </c>
      <c r="S203" s="4">
        <f t="shared" si="45"/>
        <v>67.196423398816549</v>
      </c>
      <c r="T203" s="4">
        <f t="shared" si="46"/>
        <v>32.803576601183458</v>
      </c>
      <c r="U203" s="4">
        <f t="shared" si="47"/>
        <v>100</v>
      </c>
      <c r="V203" s="4">
        <f>+((F203/1000)/Cartera!N206)*100</f>
        <v>88.832003582280734</v>
      </c>
    </row>
    <row r="204" spans="1:22" x14ac:dyDescent="0.35">
      <c r="A204" s="57">
        <v>40848</v>
      </c>
      <c r="B204" s="58">
        <f>+'[3]Nov-11'!$D$89</f>
        <v>33978469.850000009</v>
      </c>
      <c r="C204" s="58">
        <f>+'[3]Nov-11'!$D$90</f>
        <v>93452176.700000033</v>
      </c>
      <c r="D204" s="63">
        <f t="shared" si="41"/>
        <v>127430646.55000004</v>
      </c>
      <c r="E204" s="58">
        <f>+'[3]Nov-11'!$D$91</f>
        <v>60742374.309999995</v>
      </c>
      <c r="F204" s="64">
        <f t="shared" si="42"/>
        <v>188173020.86000004</v>
      </c>
      <c r="G204" s="71">
        <f t="shared" si="36"/>
        <v>15.810638736442613</v>
      </c>
      <c r="H204" s="71">
        <f t="shared" si="37"/>
        <v>22.43586902515888</v>
      </c>
      <c r="I204" s="71">
        <f t="shared" si="38"/>
        <v>20.596298549046395</v>
      </c>
      <c r="J204" s="71">
        <f t="shared" si="39"/>
        <v>13.784431545568211</v>
      </c>
      <c r="K204" s="71">
        <f t="shared" si="40"/>
        <v>18.309967791806955</v>
      </c>
      <c r="L204" s="4">
        <f>+(1+G204/100)/(1+Cartera!$B207/100)*100-100</f>
        <v>11.399229257832431</v>
      </c>
      <c r="M204" s="4">
        <f>+(1+H204/100)/(1+Cartera!$B207/100)*100-100</f>
        <v>17.772094098844633</v>
      </c>
      <c r="N204" s="4">
        <f>+(1+I204/100)/(1+Cartera!$B207/100)*100-100</f>
        <v>16.002595757066558</v>
      </c>
      <c r="O204" s="4">
        <f>+(1+J204/100)/(1+Cartera!$B207/100)*100-100</f>
        <v>9.4502034874645915</v>
      </c>
      <c r="P204" s="4">
        <f>+(1+K204/100)/(1+Cartera!$B207/100)*100-100</f>
        <v>13.803354936328333</v>
      </c>
      <c r="Q204" s="4">
        <f t="shared" si="43"/>
        <v>18.057035857058302</v>
      </c>
      <c r="R204" s="4">
        <f t="shared" si="44"/>
        <v>49.662898683827834</v>
      </c>
      <c r="S204" s="4">
        <f t="shared" si="45"/>
        <v>67.719934540886143</v>
      </c>
      <c r="T204" s="4">
        <f t="shared" si="46"/>
        <v>32.280065459113857</v>
      </c>
      <c r="U204" s="4">
        <f t="shared" si="47"/>
        <v>100</v>
      </c>
      <c r="V204" s="4">
        <f>+((F204/1000)/Cartera!N207)*100</f>
        <v>89.054011735419124</v>
      </c>
    </row>
    <row r="205" spans="1:22" x14ac:dyDescent="0.35">
      <c r="A205" s="57">
        <v>40878</v>
      </c>
      <c r="B205" s="58">
        <f>+'[3]Dic-11'!$D$89</f>
        <v>36145459.790000007</v>
      </c>
      <c r="C205" s="58">
        <f>+'[3]Dic-11'!$D$90</f>
        <v>95447556.26000002</v>
      </c>
      <c r="D205" s="63">
        <f t="shared" si="41"/>
        <v>131593016.05000003</v>
      </c>
      <c r="E205" s="58">
        <f>+'[3]Dic-11'!$D$91</f>
        <v>62020176.119999997</v>
      </c>
      <c r="F205" s="64">
        <f t="shared" si="42"/>
        <v>193613192.17000002</v>
      </c>
      <c r="G205" s="71">
        <f t="shared" si="36"/>
        <v>9.736365129134029</v>
      </c>
      <c r="H205" s="71">
        <f t="shared" si="37"/>
        <v>23.110015866675454</v>
      </c>
      <c r="I205" s="71">
        <f t="shared" si="38"/>
        <v>19.122396104381195</v>
      </c>
      <c r="J205" s="71">
        <f t="shared" si="39"/>
        <v>21.751656301383633</v>
      </c>
      <c r="K205" s="71">
        <f t="shared" si="40"/>
        <v>19.952179773056471</v>
      </c>
      <c r="L205" s="4">
        <f>+(1+G205/100)/(1+Cartera!$B208/100)*100-100</f>
        <v>5.7903838129123955</v>
      </c>
      <c r="M205" s="4">
        <f>+(1+H205/100)/(1+Cartera!$B208/100)*100-100</f>
        <v>18.68313493365028</v>
      </c>
      <c r="N205" s="4">
        <f>+(1+I205/100)/(1+Cartera!$B208/100)*100-100</f>
        <v>14.838904949755303</v>
      </c>
      <c r="O205" s="4">
        <f>+(1+J205/100)/(1+Cartera!$B208/100)*100-100</f>
        <v>17.373620265481165</v>
      </c>
      <c r="P205" s="4">
        <f>+(1+K205/100)/(1+Cartera!$B208/100)*100-100</f>
        <v>15.63885064403398</v>
      </c>
      <c r="Q205" s="4">
        <f t="shared" si="43"/>
        <v>18.668903386636419</v>
      </c>
      <c r="R205" s="4">
        <f t="shared" si="44"/>
        <v>49.29806445017099</v>
      </c>
      <c r="S205" s="4">
        <f t="shared" si="45"/>
        <v>67.966967836807399</v>
      </c>
      <c r="T205" s="4">
        <f t="shared" si="46"/>
        <v>32.033032163192601</v>
      </c>
      <c r="U205" s="4">
        <f t="shared" si="47"/>
        <v>100</v>
      </c>
      <c r="V205" s="4">
        <f>+((F205/1000)/Cartera!N208)*100</f>
        <v>90.657968121806903</v>
      </c>
    </row>
    <row r="206" spans="1:22" x14ac:dyDescent="0.35">
      <c r="A206" s="57">
        <v>40909</v>
      </c>
      <c r="B206" s="58">
        <f>+'[3]Ene-12'!$D$89</f>
        <v>32249899.050000001</v>
      </c>
      <c r="C206" s="58">
        <f>+'[3]Ene-12'!$D$90</f>
        <v>97172157.510000005</v>
      </c>
      <c r="D206" s="63">
        <f t="shared" si="41"/>
        <v>129422056.56</v>
      </c>
      <c r="E206" s="58">
        <f>+'[3]Ene-12'!$D$91</f>
        <v>64010387.740000017</v>
      </c>
      <c r="F206" s="64">
        <f t="shared" si="42"/>
        <v>193432444.30000001</v>
      </c>
      <c r="G206" s="71">
        <f t="shared" si="36"/>
        <v>7.2553406247952665</v>
      </c>
      <c r="H206" s="71">
        <f t="shared" si="37"/>
        <v>23.431755558767236</v>
      </c>
      <c r="I206" s="71">
        <f t="shared" si="38"/>
        <v>18.960929599237389</v>
      </c>
      <c r="J206" s="71">
        <f t="shared" si="39"/>
        <v>22.623356982566506</v>
      </c>
      <c r="K206" s="71">
        <f t="shared" si="40"/>
        <v>20.148433575106651</v>
      </c>
      <c r="L206" s="4">
        <f>+(1+G206/100)/(1+Cartera!$B209/100)*100-100</f>
        <v>3.5883142986239562</v>
      </c>
      <c r="M206" s="4">
        <f>+(1+H206/100)/(1+Cartera!$B209/100)*100-100</f>
        <v>19.211662699215012</v>
      </c>
      <c r="N206" s="4">
        <f>+(1+I206/100)/(1+Cartera!$B209/100)*100-100</f>
        <v>14.893692871583326</v>
      </c>
      <c r="O206" s="4">
        <f>+(1+J206/100)/(1+Cartera!$B209/100)*100-100</f>
        <v>18.430903015806919</v>
      </c>
      <c r="P206" s="4">
        <f>+(1+K206/100)/(1+Cartera!$B209/100)*100-100</f>
        <v>16.040596460408182</v>
      </c>
      <c r="Q206" s="4">
        <f t="shared" si="43"/>
        <v>16.672435261161613</v>
      </c>
      <c r="R206" s="4">
        <f t="shared" si="44"/>
        <v>50.235707800545015</v>
      </c>
      <c r="S206" s="4">
        <f t="shared" si="45"/>
        <v>66.908143061706625</v>
      </c>
      <c r="T206" s="4">
        <f t="shared" si="46"/>
        <v>33.091856938293375</v>
      </c>
      <c r="U206" s="4">
        <f t="shared" si="47"/>
        <v>100</v>
      </c>
      <c r="V206" s="4">
        <f>+((F206/1000)/Cartera!N209)*100</f>
        <v>90.68544998058951</v>
      </c>
    </row>
    <row r="207" spans="1:22" x14ac:dyDescent="0.35">
      <c r="A207" s="57">
        <v>40940</v>
      </c>
      <c r="B207" s="58">
        <f>+'[3]Feb-12'!$D$89</f>
        <v>32938258.390000004</v>
      </c>
      <c r="C207" s="58">
        <f>+'[3]Feb-12'!$D$90</f>
        <v>100543377.86000001</v>
      </c>
      <c r="D207" s="63">
        <f t="shared" si="41"/>
        <v>133481636.25000001</v>
      </c>
      <c r="E207" s="58">
        <f>+'[3]Feb-12'!$D$91</f>
        <v>66061296.699999981</v>
      </c>
      <c r="F207" s="64">
        <f t="shared" si="42"/>
        <v>199542932.94999999</v>
      </c>
      <c r="G207" s="71">
        <f t="shared" si="36"/>
        <v>8.2704346473002204</v>
      </c>
      <c r="H207" s="71">
        <f t="shared" si="37"/>
        <v>22.49386661444494</v>
      </c>
      <c r="I207" s="71">
        <f t="shared" si="38"/>
        <v>18.647658310459619</v>
      </c>
      <c r="J207" s="71">
        <f t="shared" si="39"/>
        <v>23.914877372335241</v>
      </c>
      <c r="K207" s="71">
        <f t="shared" si="40"/>
        <v>20.341149050012163</v>
      </c>
      <c r="L207" s="4">
        <f>+(1+G207/100)/(1+Cartera!$B210/100)*100-100</f>
        <v>4.5586041982619037</v>
      </c>
      <c r="M207" s="4">
        <f>+(1+H207/100)/(1+Cartera!$B210/100)*100-100</f>
        <v>18.294414885992211</v>
      </c>
      <c r="N207" s="4">
        <f>+(1+I207/100)/(1+Cartera!$B210/100)*100-100</f>
        <v>14.580065968575198</v>
      </c>
      <c r="O207" s="4">
        <f>+(1+J207/100)/(1+Cartera!$B210/100)*100-100</f>
        <v>19.666709195881452</v>
      </c>
      <c r="P207" s="4">
        <f>+(1+K207/100)/(1+Cartera!$B210/100)*100-100</f>
        <v>16.215498841151273</v>
      </c>
      <c r="Q207" s="4">
        <f t="shared" si="43"/>
        <v>16.506852887770989</v>
      </c>
      <c r="R207" s="4">
        <f t="shared" si="44"/>
        <v>50.386839751019117</v>
      </c>
      <c r="S207" s="4">
        <f t="shared" si="45"/>
        <v>66.8936926387901</v>
      </c>
      <c r="T207" s="4">
        <f t="shared" si="46"/>
        <v>33.1063073612099</v>
      </c>
      <c r="U207" s="4">
        <f t="shared" si="47"/>
        <v>100</v>
      </c>
      <c r="V207" s="4">
        <f>+((F207/1000)/Cartera!N210)*100</f>
        <v>92.63752441739868</v>
      </c>
    </row>
    <row r="208" spans="1:22" x14ac:dyDescent="0.35">
      <c r="A208" s="57">
        <v>40969</v>
      </c>
      <c r="B208" s="58">
        <f>+'[3]Mar-12'!$D$89</f>
        <v>33048898.499999996</v>
      </c>
      <c r="C208" s="58">
        <f>+'[3]Mar-12'!$D$90</f>
        <v>99596994.929999977</v>
      </c>
      <c r="D208" s="63">
        <f t="shared" si="41"/>
        <v>132645893.42999998</v>
      </c>
      <c r="E208" s="58">
        <f>+'[3]Mar-12'!$D$91</f>
        <v>68372351.129999995</v>
      </c>
      <c r="F208" s="64">
        <f t="shared" si="42"/>
        <v>201018244.55999997</v>
      </c>
      <c r="G208" s="71">
        <f t="shared" si="36"/>
        <v>9.1142628666530641</v>
      </c>
      <c r="H208" s="71">
        <f t="shared" si="37"/>
        <v>18.191647935988684</v>
      </c>
      <c r="I208" s="71">
        <f t="shared" si="38"/>
        <v>15.791602409434532</v>
      </c>
      <c r="J208" s="71">
        <f t="shared" si="39"/>
        <v>27.30953762900576</v>
      </c>
      <c r="K208" s="71">
        <f t="shared" si="40"/>
        <v>19.467893878721611</v>
      </c>
      <c r="L208" s="4">
        <f>+(1+G208/100)/(1+Cartera!$B211/100)*100-100</f>
        <v>5.5263664087553934</v>
      </c>
      <c r="M208" s="4">
        <f>+(1+H208/100)/(1+Cartera!$B211/100)*100-100</f>
        <v>14.305268796894282</v>
      </c>
      <c r="N208" s="4">
        <f>+(1+I208/100)/(1+Cartera!$B211/100)*100-100</f>
        <v>11.984141595197812</v>
      </c>
      <c r="O208" s="4">
        <f>+(1+J208/100)/(1+Cartera!$B211/100)*100-100</f>
        <v>23.12334393520868</v>
      </c>
      <c r="P208" s="4">
        <f>+(1+K208/100)/(1+Cartera!$B211/100)*100-100</f>
        <v>15.539549205726885</v>
      </c>
      <c r="Q208" s="4">
        <f t="shared" si="43"/>
        <v>16.440745750386629</v>
      </c>
      <c r="R208" s="4">
        <f t="shared" si="44"/>
        <v>49.546246485239919</v>
      </c>
      <c r="S208" s="4">
        <f t="shared" si="45"/>
        <v>65.986992235626545</v>
      </c>
      <c r="T208" s="4">
        <f t="shared" si="46"/>
        <v>34.013007764373448</v>
      </c>
      <c r="U208" s="4">
        <f t="shared" si="47"/>
        <v>100</v>
      </c>
      <c r="V208" s="4">
        <f>+((F208/1000)/Cartera!N211)*100</f>
        <v>92.04596296239194</v>
      </c>
    </row>
    <row r="209" spans="1:22" x14ac:dyDescent="0.35">
      <c r="A209" s="57">
        <v>41000</v>
      </c>
      <c r="B209" s="58">
        <f>+'[3]Abr-12'!$D$89</f>
        <v>33873102.570000008</v>
      </c>
      <c r="C209" s="58">
        <f>+'[3]Abr-12'!$D$90</f>
        <v>96926290.599999994</v>
      </c>
      <c r="D209" s="63">
        <f t="shared" si="41"/>
        <v>130799393.17</v>
      </c>
      <c r="E209" s="58">
        <f>+'[3]Abr-12'!$D$91</f>
        <v>69844060.900000006</v>
      </c>
      <c r="F209" s="64">
        <f t="shared" si="42"/>
        <v>200643454.06999999</v>
      </c>
      <c r="G209" s="71">
        <f t="shared" si="36"/>
        <v>12.055605497056845</v>
      </c>
      <c r="H209" s="71">
        <f t="shared" si="37"/>
        <v>18.855924096600177</v>
      </c>
      <c r="I209" s="71">
        <f t="shared" si="38"/>
        <v>17.016874608965949</v>
      </c>
      <c r="J209" s="71">
        <f t="shared" si="39"/>
        <v>26.478957260477003</v>
      </c>
      <c r="K209" s="71">
        <f t="shared" si="40"/>
        <v>20.145698907778836</v>
      </c>
      <c r="L209" s="4">
        <f>+(1+G209/100)/(1+Cartera!$B212/100)*100-100</f>
        <v>8.3395586358472826</v>
      </c>
      <c r="M209" s="4">
        <f>+(1+H209/100)/(1+Cartera!$B212/100)*100-100</f>
        <v>14.91436149724467</v>
      </c>
      <c r="N209" s="4">
        <f>+(1+I209/100)/(1+Cartera!$B212/100)*100-100</f>
        <v>13.136299534918265</v>
      </c>
      <c r="O209" s="4">
        <f>+(1+J209/100)/(1+Cartera!$B212/100)*100-100</f>
        <v>22.284595630355781</v>
      </c>
      <c r="P209" s="4">
        <f>+(1+K209/100)/(1+Cartera!$B212/100)*100-100</f>
        <v>16.161364118513816</v>
      </c>
      <c r="Q209" s="4">
        <f t="shared" si="43"/>
        <v>16.882236565854996</v>
      </c>
      <c r="R209" s="4">
        <f t="shared" si="44"/>
        <v>48.307726284548799</v>
      </c>
      <c r="S209" s="4">
        <f t="shared" si="45"/>
        <v>65.189962850403788</v>
      </c>
      <c r="T209" s="4">
        <f t="shared" si="46"/>
        <v>34.810037149596212</v>
      </c>
      <c r="U209" s="4">
        <f t="shared" si="47"/>
        <v>100</v>
      </c>
      <c r="V209" s="4">
        <f>+((F209/1000)/Cartera!N212)*100</f>
        <v>90.835364275560892</v>
      </c>
    </row>
    <row r="210" spans="1:22" x14ac:dyDescent="0.35">
      <c r="A210" s="57">
        <v>41030</v>
      </c>
      <c r="B210" s="58">
        <f>+'[3]May-12'!$D$89</f>
        <v>33089294.980000004</v>
      </c>
      <c r="C210" s="58">
        <f>+'[3]May-12'!$D$90</f>
        <v>98803725.62999998</v>
      </c>
      <c r="D210" s="63">
        <f t="shared" si="41"/>
        <v>131893020.60999998</v>
      </c>
      <c r="E210" s="58">
        <f>+'[3]May-12'!$D$91</f>
        <v>71985229.909999996</v>
      </c>
      <c r="F210" s="64">
        <f t="shared" si="42"/>
        <v>203878250.51999998</v>
      </c>
      <c r="G210" s="71">
        <f t="shared" si="36"/>
        <v>12.615640983126752</v>
      </c>
      <c r="H210" s="71">
        <f t="shared" si="37"/>
        <v>13.527363581462964</v>
      </c>
      <c r="I210" s="71">
        <f t="shared" si="38"/>
        <v>13.297246392286468</v>
      </c>
      <c r="J210" s="71">
        <f t="shared" si="39"/>
        <v>30.46448327898662</v>
      </c>
      <c r="K210" s="71">
        <f t="shared" si="40"/>
        <v>18.817526383610755</v>
      </c>
      <c r="L210" s="4">
        <f>+(1+G210/100)/(1+Cartera!$B213/100)*100-100</f>
        <v>8.870495923363066</v>
      </c>
      <c r="M210" s="4">
        <f>+(1+H210/100)/(1+Cartera!$B213/100)*100-100</f>
        <v>9.7518982806099785</v>
      </c>
      <c r="N210" s="4">
        <f>+(1+I210/100)/(1+Cartera!$B213/100)*100-100</f>
        <v>9.5294338672529619</v>
      </c>
      <c r="O210" s="4">
        <f>+(1+J210/100)/(1+Cartera!$B213/100)*100-100</f>
        <v>26.125757230265492</v>
      </c>
      <c r="P210" s="4">
        <f>+(1+K210/100)/(1+Cartera!$B213/100)*100-100</f>
        <v>14.866131461340643</v>
      </c>
      <c r="Q210" s="4">
        <f t="shared" si="43"/>
        <v>16.229928840180047</v>
      </c>
      <c r="R210" s="4">
        <f t="shared" si="44"/>
        <v>48.462121574026149</v>
      </c>
      <c r="S210" s="4">
        <f t="shared" si="45"/>
        <v>64.692050414206193</v>
      </c>
      <c r="T210" s="4">
        <f t="shared" si="46"/>
        <v>35.307949585793807</v>
      </c>
      <c r="U210" s="4">
        <f t="shared" si="47"/>
        <v>100</v>
      </c>
      <c r="V210" s="4">
        <f>+((F210/1000)/Cartera!N213)*100</f>
        <v>90.932667186570072</v>
      </c>
    </row>
    <row r="211" spans="1:22" x14ac:dyDescent="0.35">
      <c r="A211" s="57">
        <v>41061</v>
      </c>
      <c r="B211" s="58">
        <f>+'[3]Jun-12'!$D$89</f>
        <v>34236018.079999998</v>
      </c>
      <c r="C211" s="58">
        <f>+'[3]Jun-12'!$D$90</f>
        <v>97011267.970000014</v>
      </c>
      <c r="D211" s="63">
        <f t="shared" si="41"/>
        <v>131247286.05000001</v>
      </c>
      <c r="E211" s="58">
        <f>+'[3]Jun-12'!$D$91</f>
        <v>73420276.719999999</v>
      </c>
      <c r="F211" s="64">
        <f t="shared" si="42"/>
        <v>204667562.77000001</v>
      </c>
      <c r="G211" s="71">
        <f t="shared" si="36"/>
        <v>8.8242964787503979</v>
      </c>
      <c r="H211" s="71">
        <f t="shared" si="37"/>
        <v>11.150721993193713</v>
      </c>
      <c r="I211" s="71">
        <f t="shared" si="38"/>
        <v>10.534335089993789</v>
      </c>
      <c r="J211" s="71">
        <f t="shared" si="39"/>
        <v>31.265901672328283</v>
      </c>
      <c r="K211" s="71">
        <f t="shared" si="40"/>
        <v>17.17290269878977</v>
      </c>
      <c r="L211" s="4">
        <f>+(1+G211/100)/(1+Cartera!$B214/100)*100-100</f>
        <v>5.4498996887116391</v>
      </c>
      <c r="M211" s="4">
        <f>+(1+H211/100)/(1+Cartera!$B214/100)*100-100</f>
        <v>7.7041879779008866</v>
      </c>
      <c r="N211" s="4">
        <f>+(1+I211/100)/(1+Cartera!$B214/100)*100-100</f>
        <v>7.1069138468932209</v>
      </c>
      <c r="O211" s="4">
        <f>+(1+J211/100)/(1+Cartera!$B214/100)*100-100</f>
        <v>27.195641155356867</v>
      </c>
      <c r="P211" s="4">
        <f>+(1+K211/100)/(1+Cartera!$B214/100)*100-100</f>
        <v>13.539634398052101</v>
      </c>
      <c r="Q211" s="4">
        <f t="shared" si="43"/>
        <v>16.727622890821017</v>
      </c>
      <c r="R211" s="4">
        <f t="shared" si="44"/>
        <v>47.399434799064231</v>
      </c>
      <c r="S211" s="4">
        <f t="shared" si="45"/>
        <v>64.127057689885248</v>
      </c>
      <c r="T211" s="4">
        <f t="shared" si="46"/>
        <v>35.872942310114752</v>
      </c>
      <c r="U211" s="4">
        <f t="shared" si="47"/>
        <v>100</v>
      </c>
      <c r="V211" s="4">
        <f>+((F211/1000)/Cartera!N214)*100</f>
        <v>90.179318500867936</v>
      </c>
    </row>
    <row r="212" spans="1:22" x14ac:dyDescent="0.35">
      <c r="A212" s="57">
        <v>41091</v>
      </c>
      <c r="B212" s="58">
        <f>+'[3]Jul-12'!$D$89</f>
        <v>32780895.189999994</v>
      </c>
      <c r="C212" s="58">
        <f>+'[3]Jul-12'!$D$90</f>
        <v>94738191.100000024</v>
      </c>
      <c r="D212" s="63">
        <f t="shared" si="41"/>
        <v>127519086.29000002</v>
      </c>
      <c r="E212" s="58">
        <f>+'[3]Jul-12'!$D$91</f>
        <v>76614490.109999999</v>
      </c>
      <c r="F212" s="64">
        <f t="shared" si="42"/>
        <v>204133576.40000004</v>
      </c>
      <c r="G212" s="71">
        <f t="shared" si="36"/>
        <v>5.4072510995325445</v>
      </c>
      <c r="H212" s="71">
        <f t="shared" si="37"/>
        <v>9.1833182269861879</v>
      </c>
      <c r="I212" s="71">
        <f t="shared" si="38"/>
        <v>8.1870185530765696</v>
      </c>
      <c r="J212" s="71">
        <f t="shared" si="39"/>
        <v>35.901111009752498</v>
      </c>
      <c r="K212" s="71">
        <f t="shared" si="40"/>
        <v>17.1536640832568</v>
      </c>
      <c r="L212" s="4">
        <f>+(1+G212/100)/(1+Cartera!$B215/100)*100-100</f>
        <v>2.3073387358367086</v>
      </c>
      <c r="M212" s="4">
        <f>+(1+H212/100)/(1+Cartera!$B215/100)*100-100</f>
        <v>5.9723558448861382</v>
      </c>
      <c r="N212" s="4">
        <f>+(1+I212/100)/(1+Cartera!$B215/100)*100-100</f>
        <v>5.0053562584456728</v>
      </c>
      <c r="O212" s="4">
        <f>+(1+J212/100)/(1+Cartera!$B215/100)*100-100</f>
        <v>31.904407463605281</v>
      </c>
      <c r="P212" s="4">
        <f>+(1+K212/100)/(1+Cartera!$B215/100)*100-100</f>
        <v>13.708302516991949</v>
      </c>
      <c r="Q212" s="4">
        <f t="shared" si="43"/>
        <v>16.058551350594957</v>
      </c>
      <c r="R212" s="4">
        <f t="shared" si="44"/>
        <v>46.409901188602312</v>
      </c>
      <c r="S212" s="4">
        <f t="shared" si="45"/>
        <v>62.468452539197273</v>
      </c>
      <c r="T212" s="4">
        <f t="shared" si="46"/>
        <v>37.53154746080272</v>
      </c>
      <c r="U212" s="4">
        <f t="shared" si="47"/>
        <v>100</v>
      </c>
      <c r="V212" s="4">
        <f>+((F212/1000)/Cartera!N215)*100</f>
        <v>89.069642491048995</v>
      </c>
    </row>
    <row r="213" spans="1:22" x14ac:dyDescent="0.35">
      <c r="A213" s="57">
        <v>41122</v>
      </c>
      <c r="B213" s="58">
        <f>+'[3]Ago-12'!$D$89</f>
        <v>33389235.010000005</v>
      </c>
      <c r="C213" s="58">
        <f>+'[3]Ago-12'!$D$90</f>
        <v>99065152.299999982</v>
      </c>
      <c r="D213" s="63">
        <f t="shared" si="41"/>
        <v>132454387.30999999</v>
      </c>
      <c r="E213" s="58">
        <f>+'[3]Ago-12'!$D$91</f>
        <v>78497736.030000001</v>
      </c>
      <c r="F213" s="64">
        <f t="shared" si="42"/>
        <v>210952123.33999997</v>
      </c>
      <c r="G213" s="71">
        <f t="shared" si="36"/>
        <v>5.5490116496499979</v>
      </c>
      <c r="H213" s="71">
        <f t="shared" si="37"/>
        <v>8.8488417154735544</v>
      </c>
      <c r="I213" s="71">
        <f t="shared" si="38"/>
        <v>7.9977191428495757</v>
      </c>
      <c r="J213" s="71">
        <f t="shared" si="39"/>
        <v>34.022563298046492</v>
      </c>
      <c r="K213" s="71">
        <f t="shared" si="40"/>
        <v>16.409164332657781</v>
      </c>
      <c r="L213" s="4">
        <f>+(1+G213/100)/(1+Cartera!$B216/100)*100-100</f>
        <v>2.3654462706333135</v>
      </c>
      <c r="M213" s="4">
        <f>+(1+H213/100)/(1+Cartera!$B216/100)*100-100</f>
        <v>5.5657469842629723</v>
      </c>
      <c r="N213" s="4">
        <f>+(1+I213/100)/(1+Cartera!$B216/100)*100-100</f>
        <v>4.7402959391422428</v>
      </c>
      <c r="O213" s="4">
        <f>+(1+J213/100)/(1+Cartera!$B216/100)*100-100</f>
        <v>29.980179709093704</v>
      </c>
      <c r="P213" s="4">
        <f>+(1+K213/100)/(1+Cartera!$B216/100)*100-100</f>
        <v>12.898035430761112</v>
      </c>
      <c r="Q213" s="4">
        <f t="shared" si="43"/>
        <v>15.827873396744737</v>
      </c>
      <c r="R213" s="4">
        <f t="shared" si="44"/>
        <v>46.960964758971741</v>
      </c>
      <c r="S213" s="4">
        <f t="shared" si="45"/>
        <v>62.788838155716476</v>
      </c>
      <c r="T213" s="4">
        <f t="shared" si="46"/>
        <v>37.211161844283531</v>
      </c>
      <c r="U213" s="4">
        <f t="shared" si="47"/>
        <v>100</v>
      </c>
      <c r="V213" s="4">
        <f>+((F213/1000)/Cartera!N216)*100</f>
        <v>91.249299278508815</v>
      </c>
    </row>
    <row r="214" spans="1:22" x14ac:dyDescent="0.35">
      <c r="A214" s="57">
        <v>41153</v>
      </c>
      <c r="B214" s="58">
        <f>+'[3]Sep-12'!$D$89</f>
        <v>35145941.629999995</v>
      </c>
      <c r="C214" s="58">
        <f>+'[3]Sep-12'!$D$90</f>
        <v>98860940.890000015</v>
      </c>
      <c r="D214" s="63">
        <f t="shared" si="41"/>
        <v>134006882.52000001</v>
      </c>
      <c r="E214" s="58">
        <f>+'[3]Sep-12'!$D$91</f>
        <v>80134132.089999989</v>
      </c>
      <c r="F214" s="64">
        <f t="shared" si="42"/>
        <v>214141014.61000001</v>
      </c>
      <c r="G214" s="71">
        <f t="shared" si="36"/>
        <v>12.261153418848082</v>
      </c>
      <c r="H214" s="71">
        <f t="shared" si="37"/>
        <v>12.089984815128574</v>
      </c>
      <c r="I214" s="71">
        <f t="shared" si="38"/>
        <v>12.134826632260754</v>
      </c>
      <c r="J214" s="71">
        <f t="shared" si="39"/>
        <v>33.762470481893104</v>
      </c>
      <c r="K214" s="71">
        <f t="shared" si="40"/>
        <v>19.356514921131989</v>
      </c>
      <c r="L214" s="4">
        <f>+(1+G214/100)/(1+Cartera!$B217/100)*100-100</f>
        <v>8.9068232623671832</v>
      </c>
      <c r="M214" s="4">
        <f>+(1+H214/100)/(1+Cartera!$B217/100)*100-100</f>
        <v>8.7407691260463594</v>
      </c>
      <c r="N214" s="4">
        <f>+(1+I214/100)/(1+Cartera!$B217/100)*100-100</f>
        <v>8.7842710829072246</v>
      </c>
      <c r="O214" s="4">
        <f>+(1+J214/100)/(1+Cartera!$B217/100)*100-100</f>
        <v>29.76568731266309</v>
      </c>
      <c r="P214" s="4">
        <f>+(1+K214/100)/(1+Cartera!$B217/100)*100-100</f>
        <v>15.79017745550253</v>
      </c>
      <c r="Q214" s="4">
        <f t="shared" si="43"/>
        <v>16.412522231674689</v>
      </c>
      <c r="R214" s="4">
        <f t="shared" si="44"/>
        <v>46.166280228964311</v>
      </c>
      <c r="S214" s="4">
        <f t="shared" si="45"/>
        <v>62.578802460639004</v>
      </c>
      <c r="T214" s="4">
        <f t="shared" si="46"/>
        <v>37.421197539360989</v>
      </c>
      <c r="U214" s="4">
        <f t="shared" si="47"/>
        <v>100</v>
      </c>
      <c r="V214" s="4">
        <f>+((F214/1000)/Cartera!N217)*100</f>
        <v>91.549204047343551</v>
      </c>
    </row>
    <row r="215" spans="1:22" x14ac:dyDescent="0.35">
      <c r="A215" s="57">
        <v>41183</v>
      </c>
      <c r="B215" s="58">
        <f>+'[3]Oct-12'!$D$89</f>
        <v>34593834.950000003</v>
      </c>
      <c r="C215" s="58">
        <f>+'[3]Oct-12'!$D$90</f>
        <v>104663514.41</v>
      </c>
      <c r="D215" s="63">
        <f t="shared" si="41"/>
        <v>139257349.36000001</v>
      </c>
      <c r="E215" s="58">
        <f>+'[3]Oct-12'!$D$91</f>
        <v>81089426.480000004</v>
      </c>
      <c r="F215" s="64">
        <f t="shared" si="42"/>
        <v>220346775.84000003</v>
      </c>
      <c r="G215" s="71">
        <f t="shared" si="36"/>
        <v>8.1191710666067394</v>
      </c>
      <c r="H215" s="71">
        <f t="shared" si="37"/>
        <v>15.432382587325819</v>
      </c>
      <c r="I215" s="71">
        <f t="shared" si="38"/>
        <v>13.524828476314241</v>
      </c>
      <c r="J215" s="71">
        <f t="shared" si="39"/>
        <v>35.413486111428028</v>
      </c>
      <c r="K215" s="71">
        <f t="shared" si="40"/>
        <v>20.7050910506196</v>
      </c>
      <c r="L215" s="4">
        <f>+(1+G215/100)/(1+Cartera!$B218/100)*100-100</f>
        <v>4.908956982929098</v>
      </c>
      <c r="M215" s="4">
        <f>+(1+H215/100)/(1+Cartera!$B218/100)*100-100</f>
        <v>12.005028708835468</v>
      </c>
      <c r="N215" s="4">
        <f>+(1+I215/100)/(1+Cartera!$B218/100)*100-100</f>
        <v>10.154112629841123</v>
      </c>
      <c r="O215" s="4">
        <f>+(1+J215/100)/(1+Cartera!$B218/100)*100-100</f>
        <v>31.392864458983155</v>
      </c>
      <c r="P215" s="4">
        <f>+(1+K215/100)/(1+Cartera!$B218/100)*100-100</f>
        <v>17.121182855248975</v>
      </c>
      <c r="Q215" s="4">
        <f t="shared" si="43"/>
        <v>15.699723682419368</v>
      </c>
      <c r="R215" s="4">
        <f t="shared" si="44"/>
        <v>47.499453536819217</v>
      </c>
      <c r="S215" s="4">
        <f t="shared" si="45"/>
        <v>63.199177219238592</v>
      </c>
      <c r="T215" s="4">
        <f t="shared" si="46"/>
        <v>36.800822780761408</v>
      </c>
      <c r="U215" s="4">
        <f t="shared" si="47"/>
        <v>100</v>
      </c>
      <c r="V215" s="4">
        <f>+((F215/1000)/Cartera!N218)*100</f>
        <v>93.051931424229352</v>
      </c>
    </row>
    <row r="216" spans="1:22" x14ac:dyDescent="0.35">
      <c r="A216" s="57">
        <v>41214</v>
      </c>
      <c r="B216" s="58">
        <f>+'[3]Nov-12'!$D$89</f>
        <v>35981458.729999997</v>
      </c>
      <c r="C216" s="58">
        <f>+'[3]Nov-12'!$D$90</f>
        <v>107267662.44000003</v>
      </c>
      <c r="D216" s="63">
        <f t="shared" si="41"/>
        <v>143249121.17000002</v>
      </c>
      <c r="E216" s="58">
        <f>+'[3]Nov-12'!$D$91</f>
        <v>80414249.599999994</v>
      </c>
      <c r="F216" s="64">
        <f t="shared" si="42"/>
        <v>223663370.77000001</v>
      </c>
      <c r="G216" s="71">
        <f t="shared" si="36"/>
        <v>5.8948766346521779</v>
      </c>
      <c r="H216" s="71">
        <f t="shared" si="37"/>
        <v>14.78348202027486</v>
      </c>
      <c r="I216" s="71">
        <f t="shared" si="38"/>
        <v>12.413399012138939</v>
      </c>
      <c r="J216" s="71">
        <f t="shared" si="39"/>
        <v>32.385752966461553</v>
      </c>
      <c r="K216" s="71">
        <f t="shared" si="40"/>
        <v>18.860487942320177</v>
      </c>
      <c r="L216" s="4">
        <f>+(1+G216/100)/(1+Cartera!$B219/100)*100-100</f>
        <v>3.0406506126809063</v>
      </c>
      <c r="M216" s="4">
        <f>+(1+H216/100)/(1+Cartera!$B219/100)*100-100</f>
        <v>11.689677941300829</v>
      </c>
      <c r="N216" s="4">
        <f>+(1+I216/100)/(1+Cartera!$B219/100)*100-100</f>
        <v>9.3834767073454515</v>
      </c>
      <c r="O216" s="4">
        <f>+(1+J216/100)/(1+Cartera!$B219/100)*100-100</f>
        <v>28.817507995000057</v>
      </c>
      <c r="P216" s="4">
        <f>+(1+K216/100)/(1+Cartera!$B219/100)*100-100</f>
        <v>15.65679472834502</v>
      </c>
      <c r="Q216" s="4">
        <f t="shared" si="43"/>
        <v>16.087327400158362</v>
      </c>
      <c r="R216" s="4">
        <f t="shared" si="44"/>
        <v>47.95942315932755</v>
      </c>
      <c r="S216" s="4">
        <f t="shared" si="45"/>
        <v>64.046750559485915</v>
      </c>
      <c r="T216" s="4">
        <f t="shared" si="46"/>
        <v>35.953249440514092</v>
      </c>
      <c r="U216" s="4">
        <f t="shared" si="47"/>
        <v>100</v>
      </c>
      <c r="V216" s="4">
        <f>+((F216/1000)/Cartera!N219)*100</f>
        <v>92.392937505396219</v>
      </c>
    </row>
    <row r="217" spans="1:22" x14ac:dyDescent="0.35">
      <c r="A217" s="57">
        <v>41244</v>
      </c>
      <c r="B217" s="58">
        <f>+'[3]Dic-12'!$D$89</f>
        <v>39550232.130000003</v>
      </c>
      <c r="C217" s="58">
        <f>+'[3]Dic-12'!$D$90</f>
        <v>110070340.66999999</v>
      </c>
      <c r="D217" s="63">
        <f t="shared" si="41"/>
        <v>149620572.79999998</v>
      </c>
      <c r="E217" s="58">
        <f>+'[3]Dic-12'!$D$91</f>
        <v>80378097.459999993</v>
      </c>
      <c r="F217" s="64">
        <f t="shared" si="42"/>
        <v>229998670.25999999</v>
      </c>
      <c r="G217" s="71">
        <f t="shared" si="36"/>
        <v>9.4196404189661394</v>
      </c>
      <c r="H217" s="71">
        <f t="shared" si="37"/>
        <v>15.320229226369463</v>
      </c>
      <c r="I217" s="71">
        <f t="shared" si="38"/>
        <v>13.699478354649301</v>
      </c>
      <c r="J217" s="71">
        <f t="shared" si="39"/>
        <v>29.599918104843965</v>
      </c>
      <c r="K217" s="71">
        <f t="shared" si="40"/>
        <v>18.792871333918242</v>
      </c>
      <c r="L217" s="4">
        <f>+(1+G217/100)/(1+Cartera!$B220/100)*100-100</f>
        <v>6.8133936147658716</v>
      </c>
      <c r="M217" s="4">
        <f>+(1+H217/100)/(1+Cartera!$B220/100)*100-100</f>
        <v>12.573437354909672</v>
      </c>
      <c r="N217" s="4">
        <f>+(1+I217/100)/(1+Cartera!$B220/100)*100-100</f>
        <v>10.991290857720927</v>
      </c>
      <c r="O217" s="4">
        <f>+(1+J217/100)/(1+Cartera!$B220/100)*100-100</f>
        <v>26.513000883291653</v>
      </c>
      <c r="P217" s="4">
        <f>+(1+K217/100)/(1+Cartera!$B220/100)*100-100</f>
        <v>15.963365222489514</v>
      </c>
      <c r="Q217" s="4">
        <f t="shared" si="43"/>
        <v>17.195852517447506</v>
      </c>
      <c r="R217" s="4">
        <f t="shared" si="44"/>
        <v>47.856946540417788</v>
      </c>
      <c r="S217" s="4">
        <f t="shared" si="45"/>
        <v>65.0527990578653</v>
      </c>
      <c r="T217" s="4">
        <f t="shared" si="46"/>
        <v>34.9472009421347</v>
      </c>
      <c r="U217" s="4">
        <f t="shared" si="47"/>
        <v>100</v>
      </c>
      <c r="V217" s="4">
        <f>+((F217/1000)/Cartera!N220)*100</f>
        <v>93.483813028051273</v>
      </c>
    </row>
    <row r="218" spans="1:22" x14ac:dyDescent="0.35">
      <c r="A218" s="57">
        <v>41275</v>
      </c>
      <c r="B218" s="58">
        <f>+'[3]Ene-13'!$D$89</f>
        <v>36903611.509999998</v>
      </c>
      <c r="C218" s="58">
        <f>+'[3]Ene-13'!$D$90</f>
        <v>108715399.60999998</v>
      </c>
      <c r="D218" s="63">
        <f t="shared" si="41"/>
        <v>145619011.11999997</v>
      </c>
      <c r="E218" s="58">
        <f>+'[3]Ene-13'!$D$91</f>
        <v>84090669.390000015</v>
      </c>
      <c r="F218" s="64">
        <f t="shared" si="42"/>
        <v>229709680.50999999</v>
      </c>
      <c r="G218" s="71">
        <f t="shared" si="36"/>
        <v>14.430161324799556</v>
      </c>
      <c r="H218" s="71">
        <f t="shared" si="37"/>
        <v>11.879166209530823</v>
      </c>
      <c r="I218" s="71">
        <f t="shared" si="38"/>
        <v>12.514833244433163</v>
      </c>
      <c r="J218" s="71">
        <f t="shared" si="39"/>
        <v>31.370348405891377</v>
      </c>
      <c r="K218" s="71">
        <f t="shared" si="40"/>
        <v>18.754473346641149</v>
      </c>
      <c r="L218" s="4">
        <f>+(1+G218/100)/(1+Cartera!$B221/100)*100-100</f>
        <v>12.186432671372117</v>
      </c>
      <c r="M218" s="4">
        <f>+(1+H218/100)/(1+Cartera!$B221/100)*100-100</f>
        <v>9.6854570681674801</v>
      </c>
      <c r="N218" s="4">
        <f>+(1+I218/100)/(1+Cartera!$B221/100)*100-100</f>
        <v>10.308660043561929</v>
      </c>
      <c r="O218" s="4">
        <f>+(1+J218/100)/(1+Cartera!$B221/100)*100-100</f>
        <v>28.79445922146212</v>
      </c>
      <c r="P218" s="4">
        <f>+(1+K218/100)/(1+Cartera!$B221/100)*100-100</f>
        <v>16.425954261412883</v>
      </c>
      <c r="Q218" s="4">
        <f t="shared" si="43"/>
        <v>16.065327080716333</v>
      </c>
      <c r="R218" s="4">
        <f t="shared" si="44"/>
        <v>47.32730434722243</v>
      </c>
      <c r="S218" s="4">
        <f t="shared" si="45"/>
        <v>63.39263142793876</v>
      </c>
      <c r="T218" s="4">
        <f t="shared" si="46"/>
        <v>36.60736857206124</v>
      </c>
      <c r="U218" s="4">
        <f t="shared" si="47"/>
        <v>100</v>
      </c>
      <c r="V218" s="4">
        <f>+((F218/1000)/Cartera!N221)*100</f>
        <v>93.336847707492481</v>
      </c>
    </row>
    <row r="219" spans="1:22" x14ac:dyDescent="0.35">
      <c r="A219" s="57">
        <v>41306</v>
      </c>
      <c r="B219" s="58">
        <f>+'[3]Feb-13'!$D$89</f>
        <v>36124555.220000006</v>
      </c>
      <c r="C219" s="58">
        <f>+'[3]Feb-13'!$D$90</f>
        <v>112481218.32000001</v>
      </c>
      <c r="D219" s="63">
        <f t="shared" si="41"/>
        <v>148605773.54000002</v>
      </c>
      <c r="E219" s="58">
        <f>+'[3]Feb-13'!$D$91</f>
        <v>85615004.699999988</v>
      </c>
      <c r="F219" s="64">
        <f t="shared" si="42"/>
        <v>234220778.24000001</v>
      </c>
      <c r="G219" s="71">
        <f t="shared" si="36"/>
        <v>9.6735437322555953</v>
      </c>
      <c r="H219" s="71">
        <f t="shared" si="37"/>
        <v>11.873323449131234</v>
      </c>
      <c r="I219" s="71">
        <f t="shared" si="38"/>
        <v>11.330500370608092</v>
      </c>
      <c r="J219" s="71">
        <f t="shared" si="39"/>
        <v>29.599340274530249</v>
      </c>
      <c r="K219" s="71">
        <f t="shared" si="40"/>
        <v>17.37863866052794</v>
      </c>
      <c r="L219" s="4">
        <f>+(1+G219/100)/(1+Cartera!$B222/100)*100-100</f>
        <v>7.7025864011151839</v>
      </c>
      <c r="M219" s="4">
        <f>+(1+H219/100)/(1+Cartera!$B222/100)*100-100</f>
        <v>9.8628335943545551</v>
      </c>
      <c r="N219" s="4">
        <f>+(1+I219/100)/(1+Cartera!$B222/100)*100-100</f>
        <v>9.3297656590475242</v>
      </c>
      <c r="O219" s="4">
        <f>+(1+J219/100)/(1+Cartera!$B222/100)*100-100</f>
        <v>27.270293896229262</v>
      </c>
      <c r="P219" s="4">
        <f>+(1+K219/100)/(1+Cartera!$B222/100)*100-100</f>
        <v>15.269212079473562</v>
      </c>
      <c r="Q219" s="4">
        <f t="shared" si="43"/>
        <v>15.423292284933025</v>
      </c>
      <c r="R219" s="4">
        <f t="shared" si="44"/>
        <v>48.02358661994684</v>
      </c>
      <c r="S219" s="4">
        <f t="shared" si="45"/>
        <v>63.446878904879867</v>
      </c>
      <c r="T219" s="4">
        <f t="shared" si="46"/>
        <v>36.553121095120133</v>
      </c>
      <c r="U219" s="4">
        <f t="shared" si="47"/>
        <v>100</v>
      </c>
      <c r="V219" s="4">
        <f>+((F219/1000)/Cartera!N222)*100</f>
        <v>94.216445436229733</v>
      </c>
    </row>
    <row r="220" spans="1:22" x14ac:dyDescent="0.35">
      <c r="A220" s="57">
        <v>41334</v>
      </c>
      <c r="B220" s="58">
        <f>+'[3]Mar-13'!$D$89</f>
        <v>37069925.980000004</v>
      </c>
      <c r="C220" s="58">
        <f>+'[3]Mar-13'!$D$90</f>
        <v>114195797.77999999</v>
      </c>
      <c r="D220" s="63">
        <f t="shared" si="41"/>
        <v>151265723.75999999</v>
      </c>
      <c r="E220" s="58">
        <f>+'[3]Mar-13'!$D$91</f>
        <v>86625584.280000001</v>
      </c>
      <c r="F220" s="64">
        <f t="shared" si="42"/>
        <v>237891308.03999999</v>
      </c>
      <c r="G220" s="71">
        <f t="shared" si="36"/>
        <v>12.166903172279731</v>
      </c>
      <c r="H220" s="71">
        <f t="shared" si="37"/>
        <v>14.657874828713986</v>
      </c>
      <c r="I220" s="71">
        <f t="shared" si="38"/>
        <v>14.03724597009564</v>
      </c>
      <c r="J220" s="71">
        <f t="shared" si="39"/>
        <v>26.696804846295493</v>
      </c>
      <c r="K220" s="71">
        <f t="shared" si="40"/>
        <v>18.343142713592925</v>
      </c>
      <c r="L220" s="4">
        <f>+(1+G220/100)/(1+Cartera!$B223/100)*100-100</f>
        <v>10.064668013227092</v>
      </c>
      <c r="M220" s="4">
        <f>+(1+H220/100)/(1+Cartera!$B223/100)*100-100</f>
        <v>12.508953810925334</v>
      </c>
      <c r="N220" s="4">
        <f>+(1+I220/100)/(1+Cartera!$B223/100)*100-100</f>
        <v>11.899956795305314</v>
      </c>
      <c r="O220" s="4">
        <f>+(1+J220/100)/(1+Cartera!$B223/100)*100-100</f>
        <v>24.322249873707676</v>
      </c>
      <c r="P220" s="4">
        <f>+(1+K220/100)/(1+Cartera!$B223/100)*100-100</f>
        <v>16.125152304575536</v>
      </c>
      <c r="Q220" s="4">
        <f t="shared" si="43"/>
        <v>15.582715604626848</v>
      </c>
      <c r="R220" s="4">
        <f t="shared" si="44"/>
        <v>48.003350236234212</v>
      </c>
      <c r="S220" s="4">
        <f t="shared" si="45"/>
        <v>63.58606584086106</v>
      </c>
      <c r="T220" s="4">
        <f t="shared" si="46"/>
        <v>36.413934159138947</v>
      </c>
      <c r="U220" s="4">
        <f t="shared" si="47"/>
        <v>100</v>
      </c>
      <c r="V220" s="4">
        <f>+((F220/1000)/Cartera!N223)*100</f>
        <v>94.800799136191628</v>
      </c>
    </row>
    <row r="221" spans="1:22" x14ac:dyDescent="0.35">
      <c r="A221" s="57">
        <v>41365</v>
      </c>
      <c r="B221" s="58">
        <f>+'[3]Abr-13'!$D$89</f>
        <v>37214888.990000002</v>
      </c>
      <c r="C221" s="58">
        <f>+'[3]Abr-13'!$D$90</f>
        <v>114115373.93000005</v>
      </c>
      <c r="D221" s="63">
        <f t="shared" si="41"/>
        <v>151330262.92000005</v>
      </c>
      <c r="E221" s="58">
        <f>+'[3]Abr-13'!$D$91</f>
        <v>87278931.019999996</v>
      </c>
      <c r="F221" s="64">
        <f t="shared" si="42"/>
        <v>238609193.94000006</v>
      </c>
      <c r="G221" s="71">
        <f t="shared" si="36"/>
        <v>9.8656047614595508</v>
      </c>
      <c r="H221" s="71">
        <f t="shared" si="37"/>
        <v>17.734180503137978</v>
      </c>
      <c r="I221" s="71">
        <f t="shared" si="38"/>
        <v>15.696456422634981</v>
      </c>
      <c r="J221" s="71">
        <f t="shared" si="39"/>
        <v>24.962566459247768</v>
      </c>
      <c r="K221" s="71">
        <f t="shared" si="40"/>
        <v>18.921992768702367</v>
      </c>
      <c r="L221" s="4">
        <f>+(1+G221/100)/(1+Cartera!$B224/100)*100-100</f>
        <v>7.690261479572186</v>
      </c>
      <c r="M221" s="4">
        <f>+(1+H221/100)/(1+Cartera!$B224/100)*100-100</f>
        <v>15.403039113054277</v>
      </c>
      <c r="N221" s="4">
        <f>+(1+I221/100)/(1+Cartera!$B224/100)*100-100</f>
        <v>13.40566204924032</v>
      </c>
      <c r="O221" s="4">
        <f>+(1+J221/100)/(1+Cartera!$B224/100)*100-100</f>
        <v>22.488302743822558</v>
      </c>
      <c r="P221" s="4">
        <f>+(1+K221/100)/(1+Cartera!$B224/100)*100-100</f>
        <v>16.567332649188742</v>
      </c>
      <c r="Q221" s="4">
        <f t="shared" si="43"/>
        <v>15.596586357589368</v>
      </c>
      <c r="R221" s="4">
        <f t="shared" si="44"/>
        <v>47.825220833148265</v>
      </c>
      <c r="S221" s="4">
        <f t="shared" si="45"/>
        <v>63.421807190737624</v>
      </c>
      <c r="T221" s="4">
        <f t="shared" si="46"/>
        <v>36.578192809262369</v>
      </c>
      <c r="U221" s="4">
        <f t="shared" si="47"/>
        <v>100</v>
      </c>
      <c r="V221" s="4">
        <f>+((F221/1000)/Cartera!N224)*100</f>
        <v>93.941502441493512</v>
      </c>
    </row>
    <row r="222" spans="1:22" x14ac:dyDescent="0.35">
      <c r="A222" s="57">
        <v>41395</v>
      </c>
      <c r="B222" s="58">
        <f>+'[3]May-13'!$D$89</f>
        <v>36945635.750000015</v>
      </c>
      <c r="C222" s="58">
        <f>+'[3]May-13'!$D$90</f>
        <v>118060572.72999997</v>
      </c>
      <c r="D222" s="63">
        <f t="shared" si="41"/>
        <v>155006208.47999999</v>
      </c>
      <c r="E222" s="58">
        <f>+'[3]May-13'!$D$91</f>
        <v>86836309.149999991</v>
      </c>
      <c r="F222" s="64">
        <f t="shared" si="42"/>
        <v>241842517.63</v>
      </c>
      <c r="G222" s="71">
        <f t="shared" si="36"/>
        <v>11.65434552876053</v>
      </c>
      <c r="H222" s="71">
        <f t="shared" si="37"/>
        <v>19.490000986514417</v>
      </c>
      <c r="I222" s="71">
        <f t="shared" si="38"/>
        <v>17.524193291731763</v>
      </c>
      <c r="J222" s="71">
        <f t="shared" si="39"/>
        <v>20.630731135494955</v>
      </c>
      <c r="K222" s="71">
        <f t="shared" si="40"/>
        <v>18.621048107471267</v>
      </c>
      <c r="L222" s="4">
        <f>+(1+G222/100)/(1+Cartera!$B225/100)*100-100</f>
        <v>9.4650446360397211</v>
      </c>
      <c r="M222" s="4">
        <f>+(1+H222/100)/(1+Cartera!$B225/100)*100-100</f>
        <v>17.147059790700396</v>
      </c>
      <c r="N222" s="4">
        <f>+(1+I222/100)/(1+Cartera!$B225/100)*100-100</f>
        <v>15.219797344835058</v>
      </c>
      <c r="O222" s="4">
        <f>+(1+J222/100)/(1+Cartera!$B225/100)*100-100</f>
        <v>18.2654226818578</v>
      </c>
      <c r="P222" s="4">
        <f>+(1+K222/100)/(1+Cartera!$B225/100)*100-100</f>
        <v>16.295145203403209</v>
      </c>
      <c r="Q222" s="4">
        <f t="shared" si="43"/>
        <v>15.27673302116542</v>
      </c>
      <c r="R222" s="4">
        <f t="shared" si="44"/>
        <v>48.817128554137597</v>
      </c>
      <c r="S222" s="4">
        <f t="shared" si="45"/>
        <v>64.093861575303009</v>
      </c>
      <c r="T222" s="4">
        <f t="shared" si="46"/>
        <v>35.906138424696977</v>
      </c>
      <c r="U222" s="4">
        <f t="shared" si="47"/>
        <v>100</v>
      </c>
      <c r="V222" s="4">
        <f>+((F222/1000)/Cartera!N225)*100</f>
        <v>93.738726276522073</v>
      </c>
    </row>
    <row r="223" spans="1:22" x14ac:dyDescent="0.35">
      <c r="A223" s="57">
        <v>41426</v>
      </c>
      <c r="B223" s="58">
        <f>+'[3]Jun-13'!$D$89</f>
        <v>40518954.479999997</v>
      </c>
      <c r="C223" s="58">
        <f>+'[3]Jun-13'!$D$90</f>
        <v>120194346.86000001</v>
      </c>
      <c r="D223" s="63">
        <f t="shared" si="41"/>
        <v>160713301.34</v>
      </c>
      <c r="E223" s="58">
        <f>+'[3]Jun-13'!$D$91</f>
        <v>86104619.149999991</v>
      </c>
      <c r="F223" s="64">
        <f t="shared" si="42"/>
        <v>246817920.49000001</v>
      </c>
      <c r="G223" s="71">
        <f t="shared" si="36"/>
        <v>18.351831645019388</v>
      </c>
      <c r="H223" s="71">
        <f t="shared" si="37"/>
        <v>23.897305308048544</v>
      </c>
      <c r="I223" s="71">
        <f t="shared" si="38"/>
        <v>22.450761594243261</v>
      </c>
      <c r="J223" s="71">
        <f t="shared" si="39"/>
        <v>17.276347892795016</v>
      </c>
      <c r="K223" s="71">
        <f t="shared" si="40"/>
        <v>20.594547152236075</v>
      </c>
      <c r="L223" s="4">
        <f>+(1+G223/100)/(1+Cartera!$B226/100)*100-100</f>
        <v>15.849482816189678</v>
      </c>
      <c r="M223" s="4">
        <f>+(1+H223/100)/(1+Cartera!$B226/100)*100-100</f>
        <v>21.277706840298109</v>
      </c>
      <c r="N223" s="4">
        <f>+(1+I223/100)/(1+Cartera!$B226/100)*100-100</f>
        <v>19.861747840880241</v>
      </c>
      <c r="O223" s="4">
        <f>+(1+J223/100)/(1+Cartera!$B226/100)*100-100</f>
        <v>14.796738344552679</v>
      </c>
      <c r="P223" s="4">
        <f>+(1+K223/100)/(1+Cartera!$B226/100)*100-100</f>
        <v>18.044779906260828</v>
      </c>
      <c r="Q223" s="4">
        <f t="shared" si="43"/>
        <v>16.416536692132794</v>
      </c>
      <c r="R223" s="4">
        <f t="shared" si="44"/>
        <v>48.697576991728106</v>
      </c>
      <c r="S223" s="4">
        <f t="shared" si="45"/>
        <v>65.114113683860893</v>
      </c>
      <c r="T223" s="4">
        <f t="shared" si="46"/>
        <v>34.8858863161391</v>
      </c>
      <c r="U223" s="4">
        <f t="shared" si="47"/>
        <v>100</v>
      </c>
      <c r="V223" s="4">
        <f>+((F223/1000)/Cartera!N226)*100</f>
        <v>93.901870420335968</v>
      </c>
    </row>
    <row r="224" spans="1:22" x14ac:dyDescent="0.35">
      <c r="A224" s="57">
        <v>41456</v>
      </c>
      <c r="B224" s="58">
        <f>+'[3]Jul-13'!$D$89</f>
        <v>39790673.809999987</v>
      </c>
      <c r="C224" s="58">
        <f>+'[3]Jul-13'!$D$90</f>
        <v>124848259.45</v>
      </c>
      <c r="D224" s="63">
        <f t="shared" si="41"/>
        <v>164638933.25999999</v>
      </c>
      <c r="E224" s="58">
        <f>+'[3]Jul-13'!$D$91</f>
        <v>85436423.200000003</v>
      </c>
      <c r="F224" s="64">
        <f t="shared" si="42"/>
        <v>250075356.45999998</v>
      </c>
      <c r="G224" s="71">
        <f t="shared" si="36"/>
        <v>21.383731528290809</v>
      </c>
      <c r="H224" s="71">
        <f t="shared" si="37"/>
        <v>31.782397363084101</v>
      </c>
      <c r="I224" s="71">
        <f t="shared" si="38"/>
        <v>29.109247917275013</v>
      </c>
      <c r="J224" s="71">
        <f t="shared" si="39"/>
        <v>11.514705739519798</v>
      </c>
      <c r="K224" s="71">
        <f t="shared" si="40"/>
        <v>22.505743969319852</v>
      </c>
      <c r="L224" s="4">
        <f>+(1+G224/100)/(1+Cartera!$B227/100)*100-100</f>
        <v>18.74753622411545</v>
      </c>
      <c r="M224" s="4">
        <f>+(1+H224/100)/(1+Cartera!$B227/100)*100-100</f>
        <v>28.920365254435637</v>
      </c>
      <c r="N224" s="4">
        <f>+(1+I224/100)/(1+Cartera!$B227/100)*100-100</f>
        <v>26.305270903223459</v>
      </c>
      <c r="O224" s="4">
        <f>+(1+J224/100)/(1+Cartera!$B227/100)*100-100</f>
        <v>9.092844589630019</v>
      </c>
      <c r="P224" s="4">
        <f>+(1+K224/100)/(1+Cartera!$B227/100)*100-100</f>
        <v>19.845180952181437</v>
      </c>
      <c r="Q224" s="4">
        <f t="shared" si="43"/>
        <v>15.91147339476634</v>
      </c>
      <c r="R224" s="4">
        <f t="shared" si="44"/>
        <v>49.924255319403983</v>
      </c>
      <c r="S224" s="4">
        <f t="shared" si="45"/>
        <v>65.835728714170315</v>
      </c>
      <c r="T224" s="4">
        <f t="shared" si="46"/>
        <v>34.164271285829685</v>
      </c>
      <c r="U224" s="4">
        <f t="shared" si="47"/>
        <v>100</v>
      </c>
      <c r="V224" s="4">
        <f>+((F224/1000)/Cartera!N227)*100</f>
        <v>94.478355341015046</v>
      </c>
    </row>
    <row r="225" spans="1:22" x14ac:dyDescent="0.35">
      <c r="A225" s="57">
        <v>41487</v>
      </c>
      <c r="B225" s="58">
        <f>+'[3]Ago-13'!$D$89</f>
        <v>40298003.299999997</v>
      </c>
      <c r="C225" s="58">
        <f>+'[3]Ago-13'!$D$90</f>
        <v>126467549.23999998</v>
      </c>
      <c r="D225" s="63">
        <f t="shared" si="41"/>
        <v>166765552.53999996</v>
      </c>
      <c r="E225" s="58">
        <f>+'[3]Ago-13'!$D$91</f>
        <v>87591610.310000017</v>
      </c>
      <c r="F225" s="64">
        <f t="shared" si="42"/>
        <v>254357162.84999996</v>
      </c>
      <c r="G225" s="71">
        <f t="shared" si="36"/>
        <v>20.69160400928871</v>
      </c>
      <c r="H225" s="71">
        <f t="shared" si="37"/>
        <v>27.660985022278112</v>
      </c>
      <c r="I225" s="71">
        <f t="shared" si="38"/>
        <v>25.904136455440437</v>
      </c>
      <c r="J225" s="71">
        <f t="shared" si="39"/>
        <v>11.584887335508071</v>
      </c>
      <c r="K225" s="71">
        <f t="shared" si="40"/>
        <v>20.575777490536254</v>
      </c>
      <c r="L225" s="4">
        <f>+(1+G225/100)/(1+Cartera!$B228/100)*100-100</f>
        <v>18.012715370381073</v>
      </c>
      <c r="M225" s="4">
        <f>+(1+H225/100)/(1+Cartera!$B228/100)*100-100</f>
        <v>24.82740297475128</v>
      </c>
      <c r="N225" s="4">
        <f>+(1+I225/100)/(1+Cartera!$B228/100)*100-100</f>
        <v>23.109549677755382</v>
      </c>
      <c r="O225" s="4">
        <f>+(1+J225/100)/(1+Cartera!$B228/100)*100-100</f>
        <v>9.1081327227027202</v>
      </c>
      <c r="P225" s="4">
        <f>+(1+K225/100)/(1+Cartera!$B228/100)*100-100</f>
        <v>17.899459754117771</v>
      </c>
      <c r="Q225" s="4">
        <f t="shared" si="43"/>
        <v>15.843077839236877</v>
      </c>
      <c r="R225" s="4">
        <f t="shared" si="44"/>
        <v>49.720459146094768</v>
      </c>
      <c r="S225" s="4">
        <f t="shared" si="45"/>
        <v>65.563536985331638</v>
      </c>
      <c r="T225" s="4">
        <f t="shared" si="46"/>
        <v>34.436463014668362</v>
      </c>
      <c r="U225" s="4">
        <f t="shared" si="47"/>
        <v>100</v>
      </c>
      <c r="V225" s="4">
        <f>+((F225/1000)/Cartera!N228)*100</f>
        <v>94.919956055366072</v>
      </c>
    </row>
    <row r="226" spans="1:22" x14ac:dyDescent="0.35">
      <c r="A226" s="57">
        <v>41518</v>
      </c>
      <c r="B226" s="58">
        <f>+'[3]Sep-13'!$D$89</f>
        <v>39773637.159999996</v>
      </c>
      <c r="C226" s="58">
        <f>+'[3]Sep-13'!$D$90</f>
        <v>124590209.75999999</v>
      </c>
      <c r="D226" s="63">
        <f t="shared" si="41"/>
        <v>164363846.91999999</v>
      </c>
      <c r="E226" s="58">
        <f>+'[3]Sep-13'!$D$91</f>
        <v>89050276.289999992</v>
      </c>
      <c r="F226" s="64">
        <f t="shared" si="42"/>
        <v>253414123.20999998</v>
      </c>
      <c r="G226" s="71">
        <f t="shared" si="36"/>
        <v>13.167083638612425</v>
      </c>
      <c r="H226" s="71">
        <f t="shared" si="37"/>
        <v>26.025717172394963</v>
      </c>
      <c r="I226" s="71">
        <f t="shared" si="38"/>
        <v>22.653287524593608</v>
      </c>
      <c r="J226" s="71">
        <f t="shared" si="39"/>
        <v>11.126524949426212</v>
      </c>
      <c r="K226" s="71">
        <f t="shared" si="40"/>
        <v>18.339834931447058</v>
      </c>
      <c r="L226" s="4">
        <f>+(1+G226/100)/(1+Cartera!$B229/100)*100-100</f>
        <v>10.655210363364077</v>
      </c>
      <c r="M226" s="4">
        <f>+(1+H226/100)/(1+Cartera!$B229/100)*100-100</f>
        <v>23.22843177118898</v>
      </c>
      <c r="N226" s="4">
        <f>+(1+I226/100)/(1+Cartera!$B229/100)*100-100</f>
        <v>19.9308570691245</v>
      </c>
      <c r="O226" s="4">
        <f>+(1+J226/100)/(1+Cartera!$B229/100)*100-100</f>
        <v>8.6599442157291548</v>
      </c>
      <c r="P226" s="4">
        <f>+(1+K226/100)/(1+Cartera!$B229/100)*100-100</f>
        <v>15.71314650576619</v>
      </c>
      <c r="Q226" s="4">
        <f t="shared" si="43"/>
        <v>15.695114643251456</v>
      </c>
      <c r="R226" s="4">
        <f t="shared" si="44"/>
        <v>49.164666981387697</v>
      </c>
      <c r="S226" s="4">
        <f t="shared" si="45"/>
        <v>64.859781624639155</v>
      </c>
      <c r="T226" s="4">
        <f t="shared" si="46"/>
        <v>35.140218375360845</v>
      </c>
      <c r="U226" s="4">
        <f t="shared" si="47"/>
        <v>100</v>
      </c>
      <c r="V226" s="4">
        <f>+((F226/1000)/Cartera!N229)*100</f>
        <v>93.31983387510077</v>
      </c>
    </row>
    <row r="227" spans="1:22" x14ac:dyDescent="0.35">
      <c r="A227" s="57">
        <v>41548</v>
      </c>
      <c r="B227" s="58">
        <f>+'[3]Oct-13'!$D$89</f>
        <v>40352621.890000008</v>
      </c>
      <c r="C227" s="58">
        <f>+'[3]Oct-13'!$D$90</f>
        <v>128872511.29000002</v>
      </c>
      <c r="D227" s="63">
        <f t="shared" si="41"/>
        <v>169225133.18000004</v>
      </c>
      <c r="E227" s="58">
        <f>+'[3]Oct-13'!$D$91</f>
        <v>90920868.470000014</v>
      </c>
      <c r="F227" s="64">
        <f t="shared" si="42"/>
        <v>260146001.65000004</v>
      </c>
      <c r="G227" s="71">
        <f t="shared" si="36"/>
        <v>16.646859038101553</v>
      </c>
      <c r="H227" s="71">
        <f t="shared" si="37"/>
        <v>23.130311471451009</v>
      </c>
      <c r="I227" s="71">
        <f t="shared" si="38"/>
        <v>21.519714368919267</v>
      </c>
      <c r="J227" s="71">
        <f t="shared" si="39"/>
        <v>12.124197218764209</v>
      </c>
      <c r="K227" s="71">
        <f t="shared" si="40"/>
        <v>18.062086753154631</v>
      </c>
      <c r="L227" s="4">
        <f>+(1+G227/100)/(1+Cartera!$B230/100)*100-100</f>
        <v>14.539335269149205</v>
      </c>
      <c r="M227" s="4">
        <f>+(1+H227/100)/(1+Cartera!$B230/100)*100-100</f>
        <v>20.905647556413015</v>
      </c>
      <c r="N227" s="4">
        <f>+(1+I227/100)/(1+Cartera!$B230/100)*100-100</f>
        <v>19.32415000875811</v>
      </c>
      <c r="O227" s="4">
        <f>+(1+J227/100)/(1+Cartera!$B230/100)*100-100</f>
        <v>10.09838689980775</v>
      </c>
      <c r="P227" s="4">
        <f>+(1+K227/100)/(1+Cartera!$B230/100)*100-100</f>
        <v>15.92899327686041</v>
      </c>
      <c r="Q227" s="4">
        <f t="shared" si="43"/>
        <v>15.511528770021362</v>
      </c>
      <c r="R227" s="4">
        <f t="shared" si="44"/>
        <v>49.53853239050926</v>
      </c>
      <c r="S227" s="4">
        <f t="shared" si="45"/>
        <v>65.050061160530632</v>
      </c>
      <c r="T227" s="4">
        <f t="shared" si="46"/>
        <v>34.949938839469382</v>
      </c>
      <c r="U227" s="4">
        <f t="shared" si="47"/>
        <v>100</v>
      </c>
      <c r="V227" s="4">
        <f>+((F227/1000)/Cartera!N230)*100</f>
        <v>95.099328894733688</v>
      </c>
    </row>
    <row r="228" spans="1:22" x14ac:dyDescent="0.35">
      <c r="A228" s="57">
        <v>41579</v>
      </c>
      <c r="B228" s="58">
        <f>+'[3]Nov-13'!$D$89</f>
        <v>42526160.140000008</v>
      </c>
      <c r="C228" s="58">
        <f>+'[3]Nov-13'!$D$90</f>
        <v>132143735.45000002</v>
      </c>
      <c r="D228" s="63">
        <f t="shared" si="41"/>
        <v>174669895.59000003</v>
      </c>
      <c r="E228" s="58">
        <f>+'[3]Nov-13'!$D$91</f>
        <v>91489151.999999985</v>
      </c>
      <c r="F228" s="64">
        <f t="shared" si="42"/>
        <v>266159047.59000003</v>
      </c>
      <c r="G228" s="71">
        <f t="shared" si="36"/>
        <v>18.189094164054225</v>
      </c>
      <c r="H228" s="71">
        <f t="shared" si="37"/>
        <v>23.190654521733762</v>
      </c>
      <c r="I228" s="71">
        <f t="shared" si="38"/>
        <v>21.934357546746554</v>
      </c>
      <c r="J228" s="71">
        <f t="shared" si="39"/>
        <v>13.772313309008339</v>
      </c>
      <c r="K228" s="71">
        <f t="shared" si="40"/>
        <v>18.99983742250744</v>
      </c>
      <c r="L228" s="4">
        <f>+(1+G228/100)/(1+Cartera!$B231/100)*100-100</f>
        <v>16.144943164361464</v>
      </c>
      <c r="M228" s="4">
        <f>+(1+H228/100)/(1+Cartera!$B231/100)*100-100</f>
        <v>21.059998547301248</v>
      </c>
      <c r="N228" s="4">
        <f>+(1+I228/100)/(1+Cartera!$B231/100)*100-100</f>
        <v>19.825429979114134</v>
      </c>
      <c r="O228" s="4">
        <f>+(1+J228/100)/(1+Cartera!$B231/100)*100-100</f>
        <v>11.804553173160713</v>
      </c>
      <c r="P228" s="4">
        <f>+(1+K228/100)/(1+Cartera!$B231/100)*100-100</f>
        <v>16.941664133753378</v>
      </c>
      <c r="Q228" s="4">
        <f t="shared" si="43"/>
        <v>15.977724794653112</v>
      </c>
      <c r="R228" s="4">
        <f t="shared" si="44"/>
        <v>49.648410094087232</v>
      </c>
      <c r="S228" s="4">
        <f t="shared" si="45"/>
        <v>65.626134888740353</v>
      </c>
      <c r="T228" s="4">
        <f t="shared" si="46"/>
        <v>34.373865111259647</v>
      </c>
      <c r="U228" s="4">
        <f t="shared" si="47"/>
        <v>100</v>
      </c>
      <c r="V228" s="4">
        <f>+((F228/1000)/Cartera!N231)*100</f>
        <v>96.055859946524919</v>
      </c>
    </row>
    <row r="229" spans="1:22" x14ac:dyDescent="0.35">
      <c r="A229" s="57">
        <v>41609</v>
      </c>
      <c r="B229" s="58">
        <f>+'[3]Dic-13'!$D$89</f>
        <v>46724748.299999982</v>
      </c>
      <c r="C229" s="58">
        <f>+'[3]Dic-13'!$D$90</f>
        <v>129766101.97</v>
      </c>
      <c r="D229" s="63">
        <f t="shared" si="41"/>
        <v>176490850.26999998</v>
      </c>
      <c r="E229" s="58">
        <f>+'[3]Dic-13'!$D$91</f>
        <v>89359523.580000013</v>
      </c>
      <c r="F229" s="64">
        <f t="shared" si="42"/>
        <v>265850373.84999999</v>
      </c>
      <c r="G229" s="71">
        <f t="shared" si="36"/>
        <v>18.140263112534043</v>
      </c>
      <c r="H229" s="71">
        <f t="shared" si="37"/>
        <v>17.8937951678096</v>
      </c>
      <c r="I229" s="71">
        <f t="shared" si="38"/>
        <v>17.958945729955133</v>
      </c>
      <c r="J229" s="71">
        <f t="shared" si="39"/>
        <v>11.173972019516398</v>
      </c>
      <c r="K229" s="71">
        <f t="shared" si="40"/>
        <v>15.58778733349709</v>
      </c>
      <c r="L229" s="4">
        <f>+(1+G229/100)/(1+Cartera!$B232/100)*100-100</f>
        <v>15.891959105879977</v>
      </c>
      <c r="M229" s="4">
        <f>+(1+H229/100)/(1+Cartera!$B232/100)*100-100</f>
        <v>15.650181643917577</v>
      </c>
      <c r="N229" s="4">
        <f>+(1+I229/100)/(1+Cartera!$B232/100)*100-100</f>
        <v>15.714092338586539</v>
      </c>
      <c r="O229" s="4">
        <f>+(1+J229/100)/(1+Cartera!$B232/100)*100-100</f>
        <v>9.0582421223429463</v>
      </c>
      <c r="P229" s="4">
        <f>+(1+K229/100)/(1+Cartera!$B232/100)*100-100</f>
        <v>13.388058989108373</v>
      </c>
      <c r="Q229" s="4">
        <f t="shared" si="43"/>
        <v>17.5755811900281</v>
      </c>
      <c r="R229" s="4">
        <f t="shared" si="44"/>
        <v>48.811705656362008</v>
      </c>
      <c r="S229" s="4">
        <f t="shared" si="45"/>
        <v>66.387286846390111</v>
      </c>
      <c r="T229" s="4">
        <f t="shared" si="46"/>
        <v>33.612713153609889</v>
      </c>
      <c r="U229" s="4">
        <f t="shared" si="47"/>
        <v>100</v>
      </c>
      <c r="V229" s="4">
        <f>+((F229/1000)/Cartera!N232)*100</f>
        <v>95.134412301531853</v>
      </c>
    </row>
    <row r="230" spans="1:22" x14ac:dyDescent="0.35">
      <c r="A230" s="57">
        <v>41640</v>
      </c>
      <c r="B230" s="58">
        <f>+'[3]Ene-14'!$D$89</f>
        <v>43062829.730000004</v>
      </c>
      <c r="C230" s="58">
        <f>+'[3]Ene-14'!$D$90</f>
        <v>132282301.62</v>
      </c>
      <c r="D230" s="63">
        <f t="shared" si="41"/>
        <v>175345131.35000002</v>
      </c>
      <c r="E230" s="58">
        <f>+'[3]Ene-14'!$D$91</f>
        <v>92016482.320000008</v>
      </c>
      <c r="F230" s="64">
        <f t="shared" si="42"/>
        <v>267361613.67000002</v>
      </c>
      <c r="G230" s="71">
        <f t="shared" si="36"/>
        <v>16.69001479253869</v>
      </c>
      <c r="H230" s="71">
        <f t="shared" si="37"/>
        <v>21.677611538514981</v>
      </c>
      <c r="I230" s="71">
        <f t="shared" si="38"/>
        <v>20.413625941673018</v>
      </c>
      <c r="J230" s="71">
        <f t="shared" si="39"/>
        <v>9.4253179187351321</v>
      </c>
      <c r="K230" s="71">
        <f t="shared" si="40"/>
        <v>16.391095523882782</v>
      </c>
      <c r="L230" s="4">
        <f>+(1+G230/100)/(1+Cartera!$B233/100)*100-100</f>
        <v>14.256354442904808</v>
      </c>
      <c r="M230" s="4">
        <f>+(1+H230/100)/(1+Cartera!$B233/100)*100-100</f>
        <v>19.139931008043632</v>
      </c>
      <c r="N230" s="4">
        <f>+(1+I230/100)/(1+Cartera!$B233/100)*100-100</f>
        <v>17.90230680669049</v>
      </c>
      <c r="O230" s="4">
        <f>+(1+J230/100)/(1+Cartera!$B233/100)*100-100</f>
        <v>7.1431684311515937</v>
      </c>
      <c r="P230" s="4">
        <f>+(1+K230/100)/(1+Cartera!$B233/100)*100-100</f>
        <v>13.963669366378895</v>
      </c>
      <c r="Q230" s="4">
        <f t="shared" si="43"/>
        <v>16.106586558514618</v>
      </c>
      <c r="R230" s="4">
        <f t="shared" si="44"/>
        <v>49.476923708006133</v>
      </c>
      <c r="S230" s="4">
        <f t="shared" si="45"/>
        <v>65.583510266520761</v>
      </c>
      <c r="T230" s="4">
        <f t="shared" si="46"/>
        <v>34.416489733479253</v>
      </c>
      <c r="U230" s="4">
        <f t="shared" si="47"/>
        <v>100</v>
      </c>
      <c r="V230" s="4">
        <f>+((F230/1000)/Cartera!N233)*100</f>
        <v>95.103853221278939</v>
      </c>
    </row>
    <row r="231" spans="1:22" x14ac:dyDescent="0.35">
      <c r="A231" s="57">
        <v>41671</v>
      </c>
      <c r="B231" s="58">
        <f>+'[3]Feb-14'!$D$89</f>
        <v>44403811.819999985</v>
      </c>
      <c r="C231" s="58">
        <f>+'[3]Feb-14'!$D$90</f>
        <v>138207085.51999992</v>
      </c>
      <c r="D231" s="63">
        <f t="shared" si="41"/>
        <v>182610897.33999991</v>
      </c>
      <c r="E231" s="58">
        <f>+'[3]Feb-14'!$D$91</f>
        <v>93746810.719999999</v>
      </c>
      <c r="F231" s="64">
        <f t="shared" si="42"/>
        <v>276357708.05999994</v>
      </c>
      <c r="G231" s="71">
        <f t="shared" si="36"/>
        <v>22.918639550242133</v>
      </c>
      <c r="H231" s="71">
        <f t="shared" si="37"/>
        <v>22.871255827627948</v>
      </c>
      <c r="I231" s="71">
        <f t="shared" si="38"/>
        <v>22.88277432965738</v>
      </c>
      <c r="J231" s="71">
        <f t="shared" si="39"/>
        <v>9.4981084781742879</v>
      </c>
      <c r="K231" s="71">
        <f t="shared" si="40"/>
        <v>17.990261212787573</v>
      </c>
      <c r="L231" s="4">
        <f>+(1+G231/100)/(1+Cartera!$B234/100)*100-100</f>
        <v>20.131586737922319</v>
      </c>
      <c r="M231" s="4">
        <f>+(1+H231/100)/(1+Cartera!$B234/100)*100-100</f>
        <v>20.085277392130507</v>
      </c>
      <c r="N231" s="4">
        <f>+(1+I231/100)/(1+Cartera!$B234/100)*100-100</f>
        <v>20.096534724059183</v>
      </c>
      <c r="O231" s="4">
        <f>+(1+J231/100)/(1+Cartera!$B234/100)*100-100</f>
        <v>7.0153523047051181</v>
      </c>
      <c r="P231" s="4">
        <f>+(1+K231/100)/(1+Cartera!$B234/100)*100-100</f>
        <v>15.314954273639131</v>
      </c>
      <c r="Q231" s="4">
        <f t="shared" si="43"/>
        <v>16.067513416473801</v>
      </c>
      <c r="R231" s="4">
        <f t="shared" si="44"/>
        <v>50.010215560911298</v>
      </c>
      <c r="S231" s="4">
        <f t="shared" si="45"/>
        <v>66.077728977385107</v>
      </c>
      <c r="T231" s="4">
        <f t="shared" si="46"/>
        <v>33.922271022614886</v>
      </c>
      <c r="U231" s="4">
        <f t="shared" si="47"/>
        <v>100</v>
      </c>
      <c r="V231" s="4">
        <f>+((F231/1000)/Cartera!N234)*100</f>
        <v>97.006443035061807</v>
      </c>
    </row>
    <row r="232" spans="1:22" x14ac:dyDescent="0.35">
      <c r="A232" s="57">
        <v>41699</v>
      </c>
      <c r="B232" s="58">
        <f>+'[3]Mar-14'!$D$89</f>
        <v>45154521.340000004</v>
      </c>
      <c r="C232" s="58">
        <f>+'[3]Mar-14'!$D$90</f>
        <v>136143711.22</v>
      </c>
      <c r="D232" s="63">
        <f t="shared" si="41"/>
        <v>181298232.56</v>
      </c>
      <c r="E232" s="58">
        <f>+'[3]Mar-14'!$D$91</f>
        <v>94440404.849999994</v>
      </c>
      <c r="F232" s="64">
        <f t="shared" si="42"/>
        <v>275738637.40999997</v>
      </c>
      <c r="G232" s="71">
        <f t="shared" si="36"/>
        <v>21.809041011740376</v>
      </c>
      <c r="H232" s="71">
        <f t="shared" si="37"/>
        <v>19.219545610849025</v>
      </c>
      <c r="I232" s="71">
        <f t="shared" si="38"/>
        <v>19.854140153819614</v>
      </c>
      <c r="J232" s="71">
        <f t="shared" si="39"/>
        <v>9.0213770388435535</v>
      </c>
      <c r="K232" s="71">
        <f t="shared" si="40"/>
        <v>15.909504925516728</v>
      </c>
      <c r="L232" s="4">
        <f>+(1+G232/100)/(1+Cartera!$B235/100)*100-100</f>
        <v>18.826495963067401</v>
      </c>
      <c r="M232" s="4">
        <f>+(1+H232/100)/(1+Cartera!$B235/100)*100-100</f>
        <v>16.300405434444471</v>
      </c>
      <c r="N232" s="4">
        <f>+(1+I232/100)/(1+Cartera!$B235/100)*100-100</f>
        <v>16.91946166600296</v>
      </c>
      <c r="O232" s="4">
        <f>+(1+J232/100)/(1+Cartera!$B235/100)*100-100</f>
        <v>6.3519432629436778</v>
      </c>
      <c r="P232" s="4">
        <f>+(1+K232/100)/(1+Cartera!$B235/100)*100-100</f>
        <v>13.07141247245805</v>
      </c>
      <c r="Q232" s="4">
        <f t="shared" si="43"/>
        <v>16.375841182118798</v>
      </c>
      <c r="R232" s="4">
        <f t="shared" si="44"/>
        <v>49.374187273423651</v>
      </c>
      <c r="S232" s="4">
        <f t="shared" si="45"/>
        <v>65.750028455542449</v>
      </c>
      <c r="T232" s="4">
        <f t="shared" si="46"/>
        <v>34.249971544457559</v>
      </c>
      <c r="U232" s="4">
        <f t="shared" si="47"/>
        <v>100</v>
      </c>
      <c r="V232" s="4">
        <f>+((F232/1000)/Cartera!N235)*100</f>
        <v>95.852968566451906</v>
      </c>
    </row>
    <row r="233" spans="1:22" x14ac:dyDescent="0.35">
      <c r="A233" s="57">
        <v>41730</v>
      </c>
      <c r="B233" s="58">
        <f>+'[3]Abr-14'!$D$89</f>
        <v>44522655.349999994</v>
      </c>
      <c r="C233" s="58">
        <f>+'[3]Abr-14'!$D$90</f>
        <v>138121112.63999996</v>
      </c>
      <c r="D233" s="63">
        <f t="shared" si="41"/>
        <v>182643767.98999995</v>
      </c>
      <c r="E233" s="58">
        <f>+'[3]Abr-14'!$D$91</f>
        <v>93610903.989999995</v>
      </c>
      <c r="F233" s="64">
        <f t="shared" si="42"/>
        <v>276254671.97999996</v>
      </c>
      <c r="G233" s="71">
        <f t="shared" si="36"/>
        <v>19.636673810752626</v>
      </c>
      <c r="H233" s="71">
        <f t="shared" si="37"/>
        <v>21.036375628690806</v>
      </c>
      <c r="I233" s="71">
        <f t="shared" si="38"/>
        <v>20.692163263175999</v>
      </c>
      <c r="J233" s="71">
        <f t="shared" si="39"/>
        <v>7.254869985230485</v>
      </c>
      <c r="K233" s="71">
        <f t="shared" si="40"/>
        <v>15.777044219623022</v>
      </c>
      <c r="L233" s="4">
        <f>+(1+G233/100)/(1+Cartera!$B236/100)*100-100</f>
        <v>16.468724504237358</v>
      </c>
      <c r="M233" s="4">
        <f>+(1+H233/100)/(1+Cartera!$B236/100)*100-100</f>
        <v>17.831362566871874</v>
      </c>
      <c r="N233" s="4">
        <f>+(1+I233/100)/(1+Cartera!$B236/100)*100-100</f>
        <v>17.496264859010907</v>
      </c>
      <c r="O233" s="4">
        <f>+(1+J233/100)/(1+Cartera!$B236/100)*100-100</f>
        <v>4.4147877582072255</v>
      </c>
      <c r="P233" s="4">
        <f>+(1+K233/100)/(1+Cartera!$B236/100)*100-100</f>
        <v>12.711296942779413</v>
      </c>
      <c r="Q233" s="4">
        <f t="shared" si="43"/>
        <v>16.116525751724954</v>
      </c>
      <c r="R233" s="4">
        <f t="shared" si="44"/>
        <v>49.997747241718876</v>
      </c>
      <c r="S233" s="4">
        <f t="shared" si="45"/>
        <v>66.114272993443834</v>
      </c>
      <c r="T233" s="4">
        <f t="shared" si="46"/>
        <v>33.885727006556166</v>
      </c>
      <c r="U233" s="4">
        <f t="shared" si="47"/>
        <v>100</v>
      </c>
      <c r="V233" s="4">
        <f>+((F233/1000)/Cartera!N236)*100</f>
        <v>94.710229252490919</v>
      </c>
    </row>
    <row r="234" spans="1:22" x14ac:dyDescent="0.35">
      <c r="A234" s="57">
        <v>41760</v>
      </c>
      <c r="B234" s="58">
        <f>+'[3]May-14'!$D$89</f>
        <v>43415550.499999993</v>
      </c>
      <c r="C234" s="58">
        <f>+'[3]May-14'!$D$90</f>
        <v>136556594.39000002</v>
      </c>
      <c r="D234" s="63">
        <f t="shared" si="41"/>
        <v>179972144.89000002</v>
      </c>
      <c r="E234" s="58">
        <f>+'[3]May-14'!$D$91</f>
        <v>95961174.039999977</v>
      </c>
      <c r="F234" s="64">
        <f t="shared" si="42"/>
        <v>275933318.93000001</v>
      </c>
      <c r="G234" s="71">
        <f t="shared" si="36"/>
        <v>17.511986513860364</v>
      </c>
      <c r="H234" s="71">
        <f t="shared" si="37"/>
        <v>15.66655254358264</v>
      </c>
      <c r="I234" s="71">
        <f t="shared" si="38"/>
        <v>16.106410610786142</v>
      </c>
      <c r="J234" s="71">
        <f t="shared" si="39"/>
        <v>10.508121521192024</v>
      </c>
      <c r="K234" s="71">
        <f t="shared" si="40"/>
        <v>14.096281180861766</v>
      </c>
      <c r="L234" s="4">
        <f>+(1+G234/100)/(1+Cartera!$B237/100)*100-100</f>
        <v>14.166896447935827</v>
      </c>
      <c r="M234" s="4">
        <f>+(1+H234/100)/(1+Cartera!$B237/100)*100-100</f>
        <v>12.373994504597903</v>
      </c>
      <c r="N234" s="4">
        <f>+(1+I234/100)/(1+Cartera!$B237/100)*100-100</f>
        <v>12.801331595051153</v>
      </c>
      <c r="O234" s="4">
        <f>+(1+J234/100)/(1+Cartera!$B237/100)*100-100</f>
        <v>7.3624031100670635</v>
      </c>
      <c r="P234" s="4">
        <f>+(1+K234/100)/(1+Cartera!$B237/100)*100-100</f>
        <v>10.848422404412489</v>
      </c>
      <c r="Q234" s="4">
        <f t="shared" si="43"/>
        <v>15.73407324217118</v>
      </c>
      <c r="R234" s="4">
        <f t="shared" si="44"/>
        <v>49.4889833962539</v>
      </c>
      <c r="S234" s="4">
        <f t="shared" si="45"/>
        <v>65.223056638425078</v>
      </c>
      <c r="T234" s="4">
        <f t="shared" si="46"/>
        <v>34.776943361574915</v>
      </c>
      <c r="U234" s="4">
        <f t="shared" si="47"/>
        <v>100</v>
      </c>
      <c r="V234" s="4">
        <f>+((F234/1000)/Cartera!N237)*100</f>
        <v>93.039773191386644</v>
      </c>
    </row>
    <row r="235" spans="1:22" x14ac:dyDescent="0.35">
      <c r="A235" s="57">
        <v>41791</v>
      </c>
      <c r="B235" s="58">
        <f>+'[3]Jun-14'!$D$89</f>
        <v>45390081.219999999</v>
      </c>
      <c r="C235" s="58">
        <f>+'[3]Jun-14'!$D$90</f>
        <v>138153605.03999996</v>
      </c>
      <c r="D235" s="63">
        <f t="shared" si="41"/>
        <v>183543686.25999996</v>
      </c>
      <c r="E235" s="58">
        <f>+'[3]Jun-14'!$D$91</f>
        <v>96044564.840000004</v>
      </c>
      <c r="F235" s="64">
        <f t="shared" si="42"/>
        <v>279588251.09999996</v>
      </c>
      <c r="G235" s="71">
        <f t="shared" si="36"/>
        <v>12.02184706519111</v>
      </c>
      <c r="H235" s="71">
        <f t="shared" si="37"/>
        <v>14.941849304209413</v>
      </c>
      <c r="I235" s="71">
        <f t="shared" si="38"/>
        <v>14.205659848714518</v>
      </c>
      <c r="J235" s="71">
        <f t="shared" si="39"/>
        <v>11.544033047383877</v>
      </c>
      <c r="K235" s="71">
        <f t="shared" si="40"/>
        <v>13.2771277486424</v>
      </c>
      <c r="L235" s="4">
        <f>+(1+G235/100)/(1+Cartera!$B238/100)*100-100</f>
        <v>8.9812696421744533</v>
      </c>
      <c r="M235" s="4">
        <f>+(1+H235/100)/(1+Cartera!$B238/100)*100-100</f>
        <v>11.822015083383008</v>
      </c>
      <c r="N235" s="4">
        <f>+(1+I235/100)/(1+Cartera!$B238/100)*100-100</f>
        <v>11.10580781079338</v>
      </c>
      <c r="O235" s="4">
        <f>+(1+J235/100)/(1+Cartera!$B238/100)*100-100</f>
        <v>8.5164247955869854</v>
      </c>
      <c r="P235" s="4">
        <f>+(1+K235/100)/(1+Cartera!$B238/100)*100-100</f>
        <v>10.202478595819045</v>
      </c>
      <c r="Q235" s="4">
        <f t="shared" si="43"/>
        <v>16.234616812909419</v>
      </c>
      <c r="R235" s="4">
        <f t="shared" si="44"/>
        <v>49.413236964162252</v>
      </c>
      <c r="S235" s="4">
        <f t="shared" si="45"/>
        <v>65.647853777071674</v>
      </c>
      <c r="T235" s="4">
        <f t="shared" si="46"/>
        <v>34.352146222928326</v>
      </c>
      <c r="U235" s="4">
        <f t="shared" si="47"/>
        <v>100</v>
      </c>
      <c r="V235" s="4">
        <f>+((F235/1000)/Cartera!N238)*100</f>
        <v>92.989787233271798</v>
      </c>
    </row>
    <row r="236" spans="1:22" x14ac:dyDescent="0.35">
      <c r="A236" s="57">
        <v>41821</v>
      </c>
      <c r="B236" s="58">
        <f>+'[3]Jul-14'!$D$89</f>
        <v>44281014.300000012</v>
      </c>
      <c r="C236" s="58">
        <f>+'[3]Jul-14'!$D$90</f>
        <v>141490066.82999998</v>
      </c>
      <c r="D236" s="63">
        <f t="shared" si="41"/>
        <v>185771081.13</v>
      </c>
      <c r="E236" s="58">
        <f>+'[3]Jul-14'!$D$91</f>
        <v>96972499.850000024</v>
      </c>
      <c r="F236" s="64">
        <f t="shared" si="42"/>
        <v>282743580.98000002</v>
      </c>
      <c r="G236" s="71">
        <f t="shared" si="36"/>
        <v>11.28490688909001</v>
      </c>
      <c r="H236" s="71">
        <f t="shared" si="37"/>
        <v>13.329627063535312</v>
      </c>
      <c r="I236" s="71">
        <f t="shared" si="38"/>
        <v>12.83544994586903</v>
      </c>
      <c r="J236" s="71">
        <f t="shared" si="39"/>
        <v>13.502527631564078</v>
      </c>
      <c r="K236" s="71">
        <f t="shared" si="40"/>
        <v>13.063352176097126</v>
      </c>
      <c r="L236" s="4">
        <f>+(1+G236/100)/(1+Cartera!$B239/100)*100-100</f>
        <v>8.159108649130161</v>
      </c>
      <c r="M236" s="4">
        <f>+(1+H236/100)/(1+Cartera!$B239/100)*100-100</f>
        <v>10.146396212980193</v>
      </c>
      <c r="N236" s="4">
        <f>+(1+I236/100)/(1+Cartera!$B239/100)*100-100</f>
        <v>9.6660996655350715</v>
      </c>
      <c r="O236" s="4">
        <f>+(1+J236/100)/(1+Cartera!$B239/100)*100-100</f>
        <v>10.314440306700433</v>
      </c>
      <c r="P236" s="4">
        <f>+(1+K236/100)/(1+Cartera!$B239/100)*100-100</f>
        <v>9.8876005210391185</v>
      </c>
      <c r="Q236" s="4">
        <f t="shared" si="43"/>
        <v>15.661191722379808</v>
      </c>
      <c r="R236" s="4">
        <f t="shared" si="44"/>
        <v>50.041831662310429</v>
      </c>
      <c r="S236" s="4">
        <f t="shared" si="45"/>
        <v>65.703023384690241</v>
      </c>
      <c r="T236" s="4">
        <f t="shared" si="46"/>
        <v>34.296976615309759</v>
      </c>
      <c r="U236" s="4">
        <f t="shared" si="47"/>
        <v>100</v>
      </c>
      <c r="V236" s="4">
        <f>+((F236/1000)/Cartera!N239)*100</f>
        <v>93.534105790006905</v>
      </c>
    </row>
    <row r="237" spans="1:22" x14ac:dyDescent="0.35">
      <c r="A237" s="57">
        <v>41852</v>
      </c>
      <c r="B237" s="58">
        <f>+'[3]Ago-14'!$D$89</f>
        <v>45312865.32</v>
      </c>
      <c r="C237" s="58">
        <f>+'[3]Ago-14'!$D$90</f>
        <v>140837995.58000001</v>
      </c>
      <c r="D237" s="63">
        <f t="shared" si="41"/>
        <v>186150860.90000001</v>
      </c>
      <c r="E237" s="58">
        <f>+'[3]Ago-14'!$D$91</f>
        <v>99149362.439999998</v>
      </c>
      <c r="F237" s="64">
        <f t="shared" si="42"/>
        <v>285300223.34000003</v>
      </c>
      <c r="G237" s="71">
        <f t="shared" si="36"/>
        <v>12.444442923552998</v>
      </c>
      <c r="H237" s="71">
        <f t="shared" si="37"/>
        <v>11.362951544770539</v>
      </c>
      <c r="I237" s="71">
        <f t="shared" si="38"/>
        <v>11.624288148687256</v>
      </c>
      <c r="J237" s="71">
        <f t="shared" si="39"/>
        <v>13.195044695599663</v>
      </c>
      <c r="K237" s="71">
        <f t="shared" si="40"/>
        <v>12.165201146015249</v>
      </c>
      <c r="L237" s="4">
        <f>+(1+G237/100)/(1+Cartera!$B240/100)*100-100</f>
        <v>9.1481682426257009</v>
      </c>
      <c r="M237" s="4">
        <f>+(1+H237/100)/(1+Cartera!$B240/100)*100-100</f>
        <v>8.0983804550286607</v>
      </c>
      <c r="N237" s="4">
        <f>+(1+I237/100)/(1+Cartera!$B240/100)*100-100</f>
        <v>8.3520560558020236</v>
      </c>
      <c r="O237" s="4">
        <f>+(1+J237/100)/(1+Cartera!$B240/100)*100-100</f>
        <v>9.8767663517760411</v>
      </c>
      <c r="P237" s="4">
        <f>+(1+K237/100)/(1+Cartera!$B240/100)*100-100</f>
        <v>8.8771123529559901</v>
      </c>
      <c r="Q237" s="4">
        <f t="shared" si="43"/>
        <v>15.882520100939225</v>
      </c>
      <c r="R237" s="4">
        <f t="shared" si="44"/>
        <v>49.364838881377089</v>
      </c>
      <c r="S237" s="4">
        <f t="shared" si="45"/>
        <v>65.2473589823163</v>
      </c>
      <c r="T237" s="4">
        <f t="shared" si="46"/>
        <v>34.752641017683679</v>
      </c>
      <c r="U237" s="4">
        <f t="shared" si="47"/>
        <v>100</v>
      </c>
      <c r="V237" s="4">
        <f>+((F237/1000)/Cartera!N240)*100</f>
        <v>93.567633200440838</v>
      </c>
    </row>
    <row r="238" spans="1:22" x14ac:dyDescent="0.35">
      <c r="A238" s="57">
        <v>41883</v>
      </c>
      <c r="B238" s="58">
        <f>+'[3]Sep-14'!$D$89</f>
        <v>46744693.840000004</v>
      </c>
      <c r="C238" s="58">
        <f>+'[3]Sep-14'!$D$90</f>
        <v>137259123.41999996</v>
      </c>
      <c r="D238" s="63">
        <f t="shared" si="41"/>
        <v>184003817.25999996</v>
      </c>
      <c r="E238" s="58">
        <f>+'[3]Sep-14'!$D$91</f>
        <v>101471576.95999998</v>
      </c>
      <c r="F238" s="64">
        <f t="shared" si="42"/>
        <v>285475394.21999991</v>
      </c>
      <c r="G238" s="71">
        <f t="shared" si="36"/>
        <v>17.526827259868355</v>
      </c>
      <c r="H238" s="71">
        <f t="shared" si="37"/>
        <v>10.168466434404678</v>
      </c>
      <c r="I238" s="71">
        <f t="shared" si="38"/>
        <v>11.949081691644309</v>
      </c>
      <c r="J238" s="71">
        <f t="shared" si="39"/>
        <v>13.948637991362261</v>
      </c>
      <c r="K238" s="71">
        <f t="shared" si="40"/>
        <v>12.651730141903457</v>
      </c>
      <c r="L238" s="4">
        <f>+(1+G238/100)/(1+Cartera!$B241/100)*100-100</f>
        <v>14.259019307669035</v>
      </c>
      <c r="M238" s="4">
        <f>+(1+H238/100)/(1+Cartera!$B241/100)*100-100</f>
        <v>7.1052561096681615</v>
      </c>
      <c r="N238" s="4">
        <f>+(1+I238/100)/(1+Cartera!$B241/100)*100-100</f>
        <v>8.8363617457168004</v>
      </c>
      <c r="O238" s="4">
        <f>+(1+J238/100)/(1+Cartera!$B241/100)*100-100</f>
        <v>10.780320816023988</v>
      </c>
      <c r="P238" s="4">
        <f>+(1+K238/100)/(1+Cartera!$B241/100)*100-100</f>
        <v>9.5194732081503588</v>
      </c>
      <c r="Q238" s="4">
        <f t="shared" si="43"/>
        <v>16.374333755705926</v>
      </c>
      <c r="R238" s="4">
        <f t="shared" si="44"/>
        <v>48.08089460565629</v>
      </c>
      <c r="S238" s="4">
        <f t="shared" si="45"/>
        <v>64.455228361362217</v>
      </c>
      <c r="T238" s="4">
        <f t="shared" si="46"/>
        <v>35.544771638637798</v>
      </c>
      <c r="U238" s="4">
        <f t="shared" si="47"/>
        <v>100</v>
      </c>
      <c r="V238" s="4">
        <f>+((F238/1000)/Cartera!N241)*100</f>
        <v>92.836241999774387</v>
      </c>
    </row>
    <row r="239" spans="1:22" x14ac:dyDescent="0.35">
      <c r="A239" s="57">
        <v>41913</v>
      </c>
      <c r="B239" s="58">
        <f>+'[3]Oct-14'!$D$89</f>
        <v>45965107.68999999</v>
      </c>
      <c r="C239" s="58">
        <f>+'[3]Oct-14'!$D$90</f>
        <v>140714075.26000005</v>
      </c>
      <c r="D239" s="63">
        <f t="shared" si="41"/>
        <v>186679182.95000005</v>
      </c>
      <c r="E239" s="58">
        <f>+'[3]Oct-14'!$D$91</f>
        <v>103050934.81</v>
      </c>
      <c r="F239" s="64">
        <f t="shared" si="42"/>
        <v>289730117.76000005</v>
      </c>
      <c r="G239" s="71">
        <f t="shared" si="36"/>
        <v>13.908602556977456</v>
      </c>
      <c r="H239" s="71">
        <f t="shared" si="37"/>
        <v>9.1885878931567788</v>
      </c>
      <c r="I239" s="71">
        <f t="shared" si="38"/>
        <v>10.314100182408865</v>
      </c>
      <c r="J239" s="71">
        <f t="shared" si="39"/>
        <v>13.341344560520113</v>
      </c>
      <c r="K239" s="71">
        <f t="shared" si="40"/>
        <v>11.372120241080012</v>
      </c>
      <c r="L239" s="4">
        <f>+(1+G239/100)/(1+Cartera!$B242/100)*100-100</f>
        <v>10.28037811693045</v>
      </c>
      <c r="M239" s="4">
        <f>+(1+H239/100)/(1+Cartera!$B242/100)*100-100</f>
        <v>5.7107056764031228</v>
      </c>
      <c r="N239" s="4">
        <f>+(1+I239/100)/(1+Cartera!$B242/100)*100-100</f>
        <v>6.8003680728132991</v>
      </c>
      <c r="O239" s="4">
        <f>+(1+J239/100)/(1+Cartera!$B242/100)*100-100</f>
        <v>9.7311884601801921</v>
      </c>
      <c r="P239" s="4">
        <f>+(1+K239/100)/(1+Cartera!$B242/100)*100-100</f>
        <v>7.824688005692721</v>
      </c>
      <c r="Q239" s="4">
        <f t="shared" si="43"/>
        <v>15.864801369416314</v>
      </c>
      <c r="R239" s="4">
        <f t="shared" si="44"/>
        <v>48.567293020106916</v>
      </c>
      <c r="S239" s="4">
        <f t="shared" si="45"/>
        <v>64.432094389523229</v>
      </c>
      <c r="T239" s="4">
        <f t="shared" si="46"/>
        <v>35.567905610476771</v>
      </c>
      <c r="U239" s="4">
        <f t="shared" si="47"/>
        <v>100</v>
      </c>
      <c r="V239" s="4">
        <f>+((F239/1000)/Cartera!N242)*100</f>
        <v>93.176231478790015</v>
      </c>
    </row>
    <row r="240" spans="1:22" x14ac:dyDescent="0.35">
      <c r="A240" s="57">
        <v>41944</v>
      </c>
      <c r="B240" s="58">
        <f>+'[3]Nov-14'!$D$89</f>
        <v>47184804.090000011</v>
      </c>
      <c r="C240" s="58">
        <f>+'[3]Nov-14'!$D$90</f>
        <v>140783924.89000005</v>
      </c>
      <c r="D240" s="63">
        <f t="shared" si="41"/>
        <v>187968728.98000005</v>
      </c>
      <c r="E240" s="58">
        <f>+'[3]Nov-14'!$D$91</f>
        <v>103795469.49999997</v>
      </c>
      <c r="F240" s="64">
        <f t="shared" si="42"/>
        <v>291764198.48000002</v>
      </c>
      <c r="G240" s="71">
        <f t="shared" si="36"/>
        <v>10.954772155923138</v>
      </c>
      <c r="H240" s="71">
        <f t="shared" si="37"/>
        <v>6.5384782794105831</v>
      </c>
      <c r="I240" s="71">
        <f t="shared" si="38"/>
        <v>7.6136951619964179</v>
      </c>
      <c r="J240" s="71">
        <f t="shared" si="39"/>
        <v>13.451122052153224</v>
      </c>
      <c r="K240" s="71">
        <f t="shared" si="40"/>
        <v>9.6202444071873146</v>
      </c>
      <c r="L240" s="4">
        <f>+(1+G240/100)/(1+Cartera!$B243/100)*100-100</f>
        <v>7.0475370534714301</v>
      </c>
      <c r="M240" s="4">
        <f>+(1+H240/100)/(1+Cartera!$B243/100)*100-100</f>
        <v>2.7867614852007563</v>
      </c>
      <c r="N240" s="4">
        <f>+(1+I240/100)/(1+Cartera!$B243/100)*100-100</f>
        <v>3.8241149657466593</v>
      </c>
      <c r="O240" s="4">
        <f>+(1+J240/100)/(1+Cartera!$B243/100)*100-100</f>
        <v>9.4559788250392813</v>
      </c>
      <c r="P240" s="4">
        <f>+(1+K240/100)/(1+Cartera!$B243/100)*100-100</f>
        <v>5.7600042519896988</v>
      </c>
      <c r="Q240" s="4">
        <f t="shared" si="43"/>
        <v>16.172239204062063</v>
      </c>
      <c r="R240" s="4">
        <f t="shared" si="44"/>
        <v>48.252638817044776</v>
      </c>
      <c r="S240" s="4">
        <f t="shared" si="45"/>
        <v>64.424878021106835</v>
      </c>
      <c r="T240" s="4">
        <f t="shared" si="46"/>
        <v>35.575121978893165</v>
      </c>
      <c r="U240" s="4">
        <f t="shared" si="47"/>
        <v>100</v>
      </c>
      <c r="V240" s="4">
        <f>+((F240/1000)/Cartera!N243)*100</f>
        <v>91.79906660273133</v>
      </c>
    </row>
    <row r="241" spans="1:22" x14ac:dyDescent="0.35">
      <c r="A241" s="57">
        <v>41974</v>
      </c>
      <c r="B241" s="58">
        <f>+'[3]Dic-14'!$D$89</f>
        <v>49734042.760000005</v>
      </c>
      <c r="C241" s="58">
        <f>+'[3]Dic-14'!$D$90</f>
        <v>137346417.91999999</v>
      </c>
      <c r="D241" s="63">
        <f t="shared" si="41"/>
        <v>187080460.68000001</v>
      </c>
      <c r="E241" s="58">
        <f>+'[3]Dic-14'!$D$91</f>
        <v>103468955.84999999</v>
      </c>
      <c r="F241" s="64">
        <f t="shared" si="42"/>
        <v>290549416.52999997</v>
      </c>
      <c r="G241" s="71">
        <f t="shared" si="36"/>
        <v>6.4404722753745176</v>
      </c>
      <c r="H241" s="71">
        <f t="shared" si="37"/>
        <v>5.8415224276001254</v>
      </c>
      <c r="I241" s="71">
        <f t="shared" si="38"/>
        <v>6.000090312783783</v>
      </c>
      <c r="J241" s="71">
        <f t="shared" si="39"/>
        <v>15.789511520132905</v>
      </c>
      <c r="K241" s="71">
        <f t="shared" si="40"/>
        <v>9.2905803826087094</v>
      </c>
      <c r="L241" s="4">
        <f>+(1+G241/100)/(1+Cartera!$B244/100)*100-100</f>
        <v>2.6823000920070683</v>
      </c>
      <c r="M241" s="4">
        <f>+(1+H241/100)/(1+Cartera!$B244/100)*100-100</f>
        <v>2.1044978078334111</v>
      </c>
      <c r="N241" s="4">
        <f>+(1+I241/100)/(1+Cartera!$B244/100)*100-100</f>
        <v>2.2574670198570317</v>
      </c>
      <c r="O241" s="4">
        <f>+(1+J241/100)/(1+Cartera!$B244/100)*100-100</f>
        <v>11.701245919479945</v>
      </c>
      <c r="P241" s="4">
        <f>+(1+K241/100)/(1+Cartera!$B244/100)*100-100</f>
        <v>5.4317773322484157</v>
      </c>
      <c r="Q241" s="4">
        <f t="shared" si="43"/>
        <v>17.117240624320729</v>
      </c>
      <c r="R241" s="4">
        <f t="shared" si="44"/>
        <v>47.271276452836588</v>
      </c>
      <c r="S241" s="4">
        <f t="shared" si="45"/>
        <v>64.388517077157331</v>
      </c>
      <c r="T241" s="4">
        <f t="shared" si="46"/>
        <v>35.611482922842683</v>
      </c>
      <c r="U241" s="4">
        <f t="shared" si="47"/>
        <v>100</v>
      </c>
      <c r="V241" s="4">
        <f>+((F241/1000)/Cartera!N244)*100</f>
        <v>90.024961412000906</v>
      </c>
    </row>
    <row r="242" spans="1:22" x14ac:dyDescent="0.35">
      <c r="A242" s="57">
        <v>42005</v>
      </c>
      <c r="B242" s="58">
        <f>'[3]Ene-15'!$D$101</f>
        <v>47363500.730000012</v>
      </c>
      <c r="C242" s="58">
        <f>'[3]Ene-15'!$D$104</f>
        <v>135588983.74999997</v>
      </c>
      <c r="D242" s="63">
        <f t="shared" si="41"/>
        <v>182952484.47999999</v>
      </c>
      <c r="E242" s="58">
        <f>'[3]Ene-15'!$D$103</f>
        <v>106133585.66000001</v>
      </c>
      <c r="F242" s="64">
        <f t="shared" si="42"/>
        <v>289086070.13999999</v>
      </c>
      <c r="G242" s="71">
        <f t="shared" si="36"/>
        <v>9.986967941876614</v>
      </c>
      <c r="H242" s="71">
        <f t="shared" si="37"/>
        <v>2.4997162050437254</v>
      </c>
      <c r="I242" s="71">
        <f t="shared" si="38"/>
        <v>4.3385026270362772</v>
      </c>
      <c r="J242" s="71">
        <f t="shared" si="39"/>
        <v>15.341928950191601</v>
      </c>
      <c r="K242" s="71">
        <f t="shared" si="40"/>
        <v>8.1254957178759781</v>
      </c>
      <c r="L242" s="4">
        <f>+(1+G242/100)/(1+Cartera!$B245/100)*100-100</f>
        <v>5.9400577363481091</v>
      </c>
      <c r="M242" s="4">
        <f>+(1+H242/100)/(1+Cartera!$B245/100)*100-100</f>
        <v>-1.2717046763208231</v>
      </c>
      <c r="N242" s="4">
        <f>+(1+I242/100)/(1+Cartera!$B245/100)*100-100</f>
        <v>0.49942460704708935</v>
      </c>
      <c r="O242" s="4">
        <f>+(1+J242/100)/(1+Cartera!$B245/100)*100-100</f>
        <v>11.097985889223267</v>
      </c>
      <c r="P242" s="4">
        <f>+(1+K242/100)/(1+Cartera!$B245/100)*100-100</f>
        <v>4.1470773626237474</v>
      </c>
      <c r="Q242" s="4">
        <f t="shared" si="43"/>
        <v>16.38387512309486</v>
      </c>
      <c r="R242" s="4">
        <f t="shared" si="44"/>
        <v>46.902634805037927</v>
      </c>
      <c r="S242" s="4">
        <f t="shared" si="45"/>
        <v>63.286509928132787</v>
      </c>
      <c r="T242" s="4">
        <f t="shared" si="46"/>
        <v>36.71349007186722</v>
      </c>
      <c r="U242" s="4">
        <f t="shared" si="47"/>
        <v>100</v>
      </c>
      <c r="V242" s="4">
        <f>+((F242/1000)/Cartera!N245)*100</f>
        <v>88.232063645158973</v>
      </c>
    </row>
    <row r="243" spans="1:22" x14ac:dyDescent="0.35">
      <c r="A243" s="57">
        <v>42036</v>
      </c>
      <c r="B243" s="58">
        <f>'[3]Feb-15'!$D$101</f>
        <v>46323706.499999993</v>
      </c>
      <c r="C243" s="58">
        <f>'[3]Feb-15'!$D$104</f>
        <v>143998298.5</v>
      </c>
      <c r="D243" s="63">
        <f t="shared" si="41"/>
        <v>190322005</v>
      </c>
      <c r="E243" s="58">
        <f>'[3]Feb-15'!$D$103</f>
        <v>111288150.37</v>
      </c>
      <c r="F243" s="64">
        <f t="shared" si="42"/>
        <v>301610155.37</v>
      </c>
      <c r="G243" s="71">
        <f t="shared" si="36"/>
        <v>4.3237159183150595</v>
      </c>
      <c r="H243" s="71">
        <f t="shared" si="37"/>
        <v>4.190243183416257</v>
      </c>
      <c r="I243" s="71">
        <f t="shared" si="38"/>
        <v>4.2226985203642755</v>
      </c>
      <c r="J243" s="71">
        <f t="shared" si="39"/>
        <v>18.711398836160868</v>
      </c>
      <c r="K243" s="71">
        <f t="shared" si="40"/>
        <v>9.1375947091432437</v>
      </c>
      <c r="L243" s="4">
        <f>+(1+G243/100)/(1+Cartera!$B246/100)*100-100</f>
        <v>-3.4768188659398902E-2</v>
      </c>
      <c r="M243" s="4">
        <f>+(1+H243/100)/(1+Cartera!$B246/100)*100-100</f>
        <v>-0.16266463835162881</v>
      </c>
      <c r="N243" s="4">
        <f>+(1+I243/100)/(1+Cartera!$B246/100)*100-100</f>
        <v>-0.13156523537345777</v>
      </c>
      <c r="O243" s="4">
        <f>+(1+J243/100)/(1+Cartera!$B246/100)*100-100</f>
        <v>13.751819505711822</v>
      </c>
      <c r="P243" s="4">
        <f>+(1+K243/100)/(1+Cartera!$B246/100)*100-100</f>
        <v>4.5779941636098442</v>
      </c>
      <c r="Q243" s="4">
        <f t="shared" si="43"/>
        <v>15.358801975076874</v>
      </c>
      <c r="R243" s="4">
        <f t="shared" si="44"/>
        <v>47.743186340443415</v>
      </c>
      <c r="S243" s="4">
        <f t="shared" si="45"/>
        <v>63.101988315520295</v>
      </c>
      <c r="T243" s="4">
        <f t="shared" si="46"/>
        <v>36.898011684479712</v>
      </c>
      <c r="U243" s="4">
        <f t="shared" si="47"/>
        <v>100</v>
      </c>
      <c r="V243" s="4">
        <f>+((F243/1000)/Cartera!N246)*100</f>
        <v>89.987528429261559</v>
      </c>
    </row>
    <row r="244" spans="1:22" x14ac:dyDescent="0.35">
      <c r="A244" s="57">
        <v>42064</v>
      </c>
      <c r="B244" s="58">
        <f>'[3]Mar-15'!$D$101</f>
        <v>46588676.349999994</v>
      </c>
      <c r="C244" s="58">
        <f>'[3]Mar-15'!$D$104</f>
        <v>145078683.78</v>
      </c>
      <c r="D244" s="63">
        <f t="shared" si="41"/>
        <v>191667360.13</v>
      </c>
      <c r="E244" s="58">
        <f>'[3]Mar-15'!$D$103</f>
        <v>111820710.06999999</v>
      </c>
      <c r="F244" s="64">
        <f t="shared" si="42"/>
        <v>303488070.19999999</v>
      </c>
      <c r="G244" s="71">
        <f t="shared" si="36"/>
        <v>3.1761049999871318</v>
      </c>
      <c r="H244" s="71">
        <f t="shared" si="37"/>
        <v>6.5628977496886591</v>
      </c>
      <c r="I244" s="71">
        <f t="shared" si="38"/>
        <v>5.7193759826469091</v>
      </c>
      <c r="J244" s="71">
        <f t="shared" si="39"/>
        <v>18.403463271472845</v>
      </c>
      <c r="K244" s="71">
        <f t="shared" si="40"/>
        <v>10.063672269743961</v>
      </c>
      <c r="L244" s="4">
        <f>+(1+G244/100)/(1+Cartera!$B247/100)*100-100</f>
        <v>-1.3235415072808649</v>
      </c>
      <c r="M244" s="4">
        <f>+(1+H244/100)/(1+Cartera!$B247/100)*100-100</f>
        <v>1.9155487277052998</v>
      </c>
      <c r="N244" s="4">
        <f>+(1+I244/100)/(1+Cartera!$B247/100)*100-100</f>
        <v>1.1088140614450026</v>
      </c>
      <c r="O244" s="4">
        <f>+(1+J244/100)/(1+Cartera!$B247/100)*100-100</f>
        <v>13.239731514415482</v>
      </c>
      <c r="P244" s="4">
        <f>+(1+K244/100)/(1+Cartera!$B247/100)*100-100</f>
        <v>5.263649837169055</v>
      </c>
      <c r="Q244" s="4">
        <f t="shared" si="43"/>
        <v>15.351073378040148</v>
      </c>
      <c r="R244" s="4">
        <f t="shared" si="44"/>
        <v>47.803751786484554</v>
      </c>
      <c r="S244" s="4">
        <f t="shared" si="45"/>
        <v>63.154825164524709</v>
      </c>
      <c r="T244" s="4">
        <f t="shared" si="46"/>
        <v>36.845174835475298</v>
      </c>
      <c r="U244" s="4">
        <f t="shared" si="47"/>
        <v>100</v>
      </c>
      <c r="V244" s="4">
        <f>+((F244/1000)/Cartera!N247)*100</f>
        <v>89.39101827374634</v>
      </c>
    </row>
    <row r="245" spans="1:22" x14ac:dyDescent="0.35">
      <c r="A245" s="57">
        <v>42095</v>
      </c>
      <c r="B245" s="58">
        <f>'[3]Abr-15'!$D$101</f>
        <v>45276668.979999989</v>
      </c>
      <c r="C245" s="58">
        <f>'[3]Abr-15'!$D$104</f>
        <v>142328507.86999997</v>
      </c>
      <c r="D245" s="63">
        <f t="shared" si="41"/>
        <v>187605176.84999996</v>
      </c>
      <c r="E245" s="58">
        <f>'[3]Abr-15'!$D$103</f>
        <v>113673619.54999997</v>
      </c>
      <c r="F245" s="64">
        <f t="shared" si="42"/>
        <v>301278796.39999992</v>
      </c>
      <c r="G245" s="71">
        <f t="shared" si="36"/>
        <v>1.6935504499284093</v>
      </c>
      <c r="H245" s="71">
        <f t="shared" si="37"/>
        <v>3.046163725140417</v>
      </c>
      <c r="I245" s="71">
        <f t="shared" si="38"/>
        <v>2.7164402676315973</v>
      </c>
      <c r="J245" s="71">
        <f t="shared" si="39"/>
        <v>21.432028433507242</v>
      </c>
      <c r="K245" s="71">
        <f t="shared" si="40"/>
        <v>9.0583533811915373</v>
      </c>
      <c r="L245" s="4">
        <f>+(1+G245/100)/(1+Cartera!$B248/100)*100-100</f>
        <v>-2.8157965883711711</v>
      </c>
      <c r="M245" s="4">
        <f>+(1+H245/100)/(1+Cartera!$B248/100)*100-100</f>
        <v>-1.5231615776563245</v>
      </c>
      <c r="N245" s="4">
        <f>+(1+I245/100)/(1+Cartera!$B248/100)*100-100</f>
        <v>-1.8382642702297431</v>
      </c>
      <c r="O245" s="4">
        <f>+(1+J245/100)/(1+Cartera!$B248/100)*100-100</f>
        <v>16.047427784315033</v>
      </c>
      <c r="P245" s="4">
        <f>+(1+K245/100)/(1+Cartera!$B248/100)*100-100</f>
        <v>4.2224325126065878</v>
      </c>
      <c r="Q245" s="4">
        <f t="shared" si="43"/>
        <v>15.028163123662825</v>
      </c>
      <c r="R245" s="4">
        <f t="shared" si="44"/>
        <v>47.241461918559366</v>
      </c>
      <c r="S245" s="4">
        <f t="shared" si="45"/>
        <v>62.269625042222202</v>
      </c>
      <c r="T245" s="4">
        <f t="shared" si="46"/>
        <v>37.730374957777812</v>
      </c>
      <c r="U245" s="4">
        <f t="shared" si="47"/>
        <v>100</v>
      </c>
      <c r="V245" s="4">
        <f>+((F245/1000)/Cartera!N248)*100</f>
        <v>88.410661985359738</v>
      </c>
    </row>
    <row r="246" spans="1:22" x14ac:dyDescent="0.35">
      <c r="A246" s="57">
        <v>42125</v>
      </c>
      <c r="B246" s="58">
        <f>'[3]May-15'!$D$101</f>
        <v>44567977.479999997</v>
      </c>
      <c r="C246" s="58">
        <f>'[3]May-15'!$D$104</f>
        <v>143195534.87</v>
      </c>
      <c r="D246" s="63">
        <f t="shared" si="41"/>
        <v>187763512.34999999</v>
      </c>
      <c r="E246" s="58">
        <f>'[3]May-15'!$D$103</f>
        <v>115467600.99999999</v>
      </c>
      <c r="F246" s="64">
        <f t="shared" si="42"/>
        <v>303231113.34999996</v>
      </c>
      <c r="G246" s="71">
        <f t="shared" si="36"/>
        <v>2.6544106126213904</v>
      </c>
      <c r="H246" s="71">
        <f t="shared" si="37"/>
        <v>4.86167695500626</v>
      </c>
      <c r="I246" s="71">
        <f t="shared" si="38"/>
        <v>4.3292074252724575</v>
      </c>
      <c r="J246" s="71">
        <f t="shared" si="39"/>
        <v>20.327415910802699</v>
      </c>
      <c r="K246" s="71">
        <f t="shared" si="40"/>
        <v>9.892895329151969</v>
      </c>
      <c r="L246" s="4">
        <f>+(1+G246/100)/(1+Cartera!$B249/100)*100-100</f>
        <v>-1.6814379727790509</v>
      </c>
      <c r="M246" s="4">
        <f>+(1+H246/100)/(1+Cartera!$B249/100)*100-100</f>
        <v>0.43259932478329688</v>
      </c>
      <c r="N246" s="4">
        <f>+(1+I246/100)/(1+Cartera!$B249/100)*100-100</f>
        <v>-7.7380111797282325E-2</v>
      </c>
      <c r="O246" s="4">
        <f>+(1+J246/100)/(1+Cartera!$B249/100)*100-100</f>
        <v>15.24510670510746</v>
      </c>
      <c r="P246" s="4">
        <f>+(1+K246/100)/(1+Cartera!$B249/100)*100-100</f>
        <v>5.2513124501024464</v>
      </c>
      <c r="Q246" s="4">
        <f t="shared" si="43"/>
        <v>14.697692788720554</v>
      </c>
      <c r="R246" s="4">
        <f t="shared" si="44"/>
        <v>47.223232895866694</v>
      </c>
      <c r="S246" s="4">
        <f t="shared" si="45"/>
        <v>61.920925684587246</v>
      </c>
      <c r="T246" s="4">
        <f t="shared" si="46"/>
        <v>38.079074315412761</v>
      </c>
      <c r="U246" s="4">
        <f t="shared" si="47"/>
        <v>100</v>
      </c>
      <c r="V246" s="4">
        <f>+((F246/1000)/Cartera!N249)*100</f>
        <v>87.39370156139428</v>
      </c>
    </row>
    <row r="247" spans="1:22" x14ac:dyDescent="0.35">
      <c r="A247" s="57">
        <v>42156</v>
      </c>
      <c r="B247" s="58">
        <f>'[3]Jun-15'!$D$102</f>
        <v>47236837.839999996</v>
      </c>
      <c r="C247" s="58">
        <f>'[3]Jun-15'!$D$105</f>
        <v>144360988.23999998</v>
      </c>
      <c r="D247" s="63">
        <f t="shared" si="41"/>
        <v>191597826.07999998</v>
      </c>
      <c r="E247" s="58">
        <f>'[3]Jun-15'!$D$104</f>
        <v>115401396.53</v>
      </c>
      <c r="F247" s="64">
        <f t="shared" si="42"/>
        <v>306999222.61000001</v>
      </c>
      <c r="G247" s="71">
        <f t="shared" si="36"/>
        <v>4.0686347553532585</v>
      </c>
      <c r="H247" s="71">
        <f t="shared" si="37"/>
        <v>4.4931025854900923</v>
      </c>
      <c r="I247" s="71">
        <f t="shared" si="38"/>
        <v>4.3881323210382135</v>
      </c>
      <c r="J247" s="71">
        <f t="shared" si="39"/>
        <v>20.154010507774615</v>
      </c>
      <c r="K247" s="71">
        <f t="shared" si="40"/>
        <v>9.8040498490746586</v>
      </c>
      <c r="L247" s="4">
        <f>+(1+G247/100)/(1+Cartera!$B250/100)*100-100</f>
        <v>-0.33649228562224209</v>
      </c>
      <c r="M247" s="4">
        <f>+(1+H247/100)/(1+Cartera!$B250/100)*100-100</f>
        <v>7.0008222074420701E-2</v>
      </c>
      <c r="N247" s="4">
        <f>+(1+I247/100)/(1+Cartera!$B250/100)*100-100</f>
        <v>-3.0518750202830347E-2</v>
      </c>
      <c r="O247" s="4">
        <f>+(1+J247/100)/(1+Cartera!$B250/100)*100-100</f>
        <v>15.068004700033157</v>
      </c>
      <c r="P247" s="4">
        <f>+(1+K247/100)/(1+Cartera!$B250/100)*100-100</f>
        <v>5.1561481029253571</v>
      </c>
      <c r="Q247" s="4">
        <f t="shared" si="43"/>
        <v>15.386631092550958</v>
      </c>
      <c r="R247" s="4">
        <f t="shared" si="44"/>
        <v>47.023242278170393</v>
      </c>
      <c r="S247" s="4">
        <f t="shared" si="45"/>
        <v>62.409873370721357</v>
      </c>
      <c r="T247" s="4">
        <f t="shared" si="46"/>
        <v>37.590126629278629</v>
      </c>
      <c r="U247" s="4">
        <f t="shared" si="47"/>
        <v>100</v>
      </c>
      <c r="V247" s="4">
        <f>+((F247/1000)/Cartera!N250)*100</f>
        <v>87.224045858748838</v>
      </c>
    </row>
    <row r="248" spans="1:22" x14ac:dyDescent="0.35">
      <c r="A248" s="57">
        <v>42186</v>
      </c>
      <c r="B248" s="58">
        <f>'[3]Jul-15'!$D$102</f>
        <v>47023957.579999998</v>
      </c>
      <c r="C248" s="58">
        <f>'[3]Jul-15'!$D$105</f>
        <v>149134785.88000003</v>
      </c>
      <c r="D248" s="63">
        <f t="shared" si="41"/>
        <v>196158743.46000004</v>
      </c>
      <c r="E248" s="58">
        <f>'[3]Jul-15'!$D$104</f>
        <v>117160462</v>
      </c>
      <c r="F248" s="64">
        <f t="shared" si="42"/>
        <v>313319205.46000004</v>
      </c>
      <c r="G248" s="71">
        <f t="shared" si="36"/>
        <v>6.1944002940329739</v>
      </c>
      <c r="H248" s="71">
        <f t="shared" si="37"/>
        <v>5.4030075900558785</v>
      </c>
      <c r="I248" s="71">
        <f t="shared" si="38"/>
        <v>5.5916465936541044</v>
      </c>
      <c r="J248" s="71">
        <f t="shared" si="39"/>
        <v>20.81823422230768</v>
      </c>
      <c r="K248" s="71">
        <f t="shared" si="40"/>
        <v>10.813905791963066</v>
      </c>
      <c r="L248" s="4">
        <f>+(1+G248/100)/(1+Cartera!$B251/100)*100-100</f>
        <v>1.6603487402192059</v>
      </c>
      <c r="M248" s="4">
        <f>+(1+H248/100)/(1+Cartera!$B251/100)*100-100</f>
        <v>0.90274515609407047</v>
      </c>
      <c r="N248" s="4">
        <f>+(1+I248/100)/(1+Cartera!$B251/100)*100-100</f>
        <v>1.0833300724239763</v>
      </c>
      <c r="O248" s="4">
        <f>+(1+J248/100)/(1+Cartera!$B251/100)*100-100</f>
        <v>15.659806837361373</v>
      </c>
      <c r="P248" s="4">
        <f>+(1+K248/100)/(1+Cartera!$B251/100)*100-100</f>
        <v>6.0826208998306299</v>
      </c>
      <c r="Q248" s="4">
        <f t="shared" si="43"/>
        <v>15.008322745795844</v>
      </c>
      <c r="R248" s="4">
        <f t="shared" si="44"/>
        <v>47.598354419751445</v>
      </c>
      <c r="S248" s="4">
        <f t="shared" si="45"/>
        <v>62.606677165547289</v>
      </c>
      <c r="T248" s="4">
        <f t="shared" si="46"/>
        <v>37.393322834452711</v>
      </c>
      <c r="U248" s="4">
        <f t="shared" si="47"/>
        <v>100</v>
      </c>
      <c r="V248" s="4">
        <f>+((F248/1000)/Cartera!N251)*100</f>
        <v>87.68500596185082</v>
      </c>
    </row>
    <row r="249" spans="1:22" x14ac:dyDescent="0.35">
      <c r="A249" s="57">
        <v>42217</v>
      </c>
      <c r="B249" s="58">
        <f>'[3]Ago-15'!$D$102</f>
        <v>47066490.899999999</v>
      </c>
      <c r="C249" s="58">
        <f>'[3]Ago-15'!$D$105</f>
        <v>153040650.07999995</v>
      </c>
      <c r="D249" s="63">
        <f t="shared" si="41"/>
        <v>200107140.97999996</v>
      </c>
      <c r="E249" s="58">
        <f>'[3]Ago-15'!$D$104</f>
        <v>118900385.63000004</v>
      </c>
      <c r="F249" s="64">
        <f t="shared" si="42"/>
        <v>319007526.61000001</v>
      </c>
      <c r="G249" s="71">
        <f t="shared" si="36"/>
        <v>3.8700390443550106</v>
      </c>
      <c r="H249" s="71">
        <f t="shared" si="37"/>
        <v>8.6643199157634143</v>
      </c>
      <c r="I249" s="71">
        <f t="shared" si="38"/>
        <v>7.4972954798727613</v>
      </c>
      <c r="J249" s="71">
        <f t="shared" si="39"/>
        <v>19.920474225895617</v>
      </c>
      <c r="K249" s="71">
        <f t="shared" si="40"/>
        <v>11.814678192463262</v>
      </c>
      <c r="L249" s="4">
        <f>+(1+G249/100)/(1+Cartera!$B252/100)*100-100</f>
        <v>-0.83059094485869878</v>
      </c>
      <c r="M249" s="4">
        <f>+(1+H249/100)/(1+Cartera!$B252/100)*100-100</f>
        <v>3.7467251439406368</v>
      </c>
      <c r="N249" s="4">
        <f>+(1+I249/100)/(1+Cartera!$B252/100)*100-100</f>
        <v>2.6325143019598585</v>
      </c>
      <c r="O249" s="4">
        <f>+(1+J249/100)/(1+Cartera!$B252/100)*100-100</f>
        <v>14.493483125735736</v>
      </c>
      <c r="P249" s="4">
        <f>+(1+K249/100)/(1+Cartera!$B252/100)*100-100</f>
        <v>6.7545142185060598</v>
      </c>
      <c r="Q249" s="4">
        <f t="shared" si="43"/>
        <v>14.754037749567189</v>
      </c>
      <c r="R249" s="4">
        <f t="shared" si="44"/>
        <v>47.973993499877047</v>
      </c>
      <c r="S249" s="4">
        <f t="shared" si="45"/>
        <v>62.728031249444236</v>
      </c>
      <c r="T249" s="4">
        <f t="shared" si="46"/>
        <v>37.271968750555757</v>
      </c>
      <c r="U249" s="4">
        <f t="shared" si="47"/>
        <v>100</v>
      </c>
      <c r="V249" s="4">
        <f>+((F249/1000)/Cartera!N252)*100</f>
        <v>87.258652596599163</v>
      </c>
    </row>
    <row r="250" spans="1:22" x14ac:dyDescent="0.35">
      <c r="A250" s="57">
        <v>42248</v>
      </c>
      <c r="B250" s="58">
        <f>'[3]Sep-15'!$D$102</f>
        <v>46096749.930000007</v>
      </c>
      <c r="C250" s="58">
        <f>'[3]Sep-15'!$D$105</f>
        <v>151798599.63000003</v>
      </c>
      <c r="D250" s="63">
        <f t="shared" si="41"/>
        <v>197895349.56000003</v>
      </c>
      <c r="E250" s="58">
        <f>'[3]Sep-15'!$D$104</f>
        <v>118076672.11999997</v>
      </c>
      <c r="F250" s="64">
        <f t="shared" si="42"/>
        <v>315972021.68000001</v>
      </c>
      <c r="G250" s="71">
        <f t="shared" si="36"/>
        <v>-1.386133605276811</v>
      </c>
      <c r="H250" s="71">
        <f t="shared" si="37"/>
        <v>10.592721159606015</v>
      </c>
      <c r="I250" s="71">
        <f t="shared" si="38"/>
        <v>7.5495891916041842</v>
      </c>
      <c r="J250" s="71">
        <f t="shared" si="39"/>
        <v>16.364282154150132</v>
      </c>
      <c r="K250" s="71">
        <f t="shared" si="40"/>
        <v>10.682751675788225</v>
      </c>
      <c r="L250" s="4">
        <f>+(1+G250/100)/(1+Cartera!$B253/100)*100-100</f>
        <v>-6.394051832251364</v>
      </c>
      <c r="M250" s="4">
        <f>+(1+H250/100)/(1+Cartera!$B253/100)*100-100</f>
        <v>4.9764795060332148</v>
      </c>
      <c r="N250" s="4">
        <f>+(1+I250/100)/(1+Cartera!$B253/100)*100-100</f>
        <v>2.0878872250632838</v>
      </c>
      <c r="O250" s="4">
        <f>+(1+J250/100)/(1+Cartera!$B253/100)*100-100</f>
        <v>10.454942718699684</v>
      </c>
      <c r="P250" s="4">
        <f>+(1+K250/100)/(1+Cartera!$B253/100)*100-100</f>
        <v>5.0619379931544444</v>
      </c>
      <c r="Q250" s="4">
        <f t="shared" si="43"/>
        <v>14.588870775617089</v>
      </c>
      <c r="R250" s="4">
        <f t="shared" si="44"/>
        <v>48.041785099483818</v>
      </c>
      <c r="S250" s="4">
        <f t="shared" si="45"/>
        <v>62.630655875100906</v>
      </c>
      <c r="T250" s="4">
        <f t="shared" si="46"/>
        <v>37.369344124899094</v>
      </c>
      <c r="U250" s="4">
        <f t="shared" si="47"/>
        <v>100</v>
      </c>
      <c r="V250" s="4">
        <f>+((F250/1000)/Cartera!N253)*100</f>
        <v>85.962036292563681</v>
      </c>
    </row>
    <row r="251" spans="1:22" x14ac:dyDescent="0.35">
      <c r="A251" s="57">
        <v>42278</v>
      </c>
      <c r="B251" s="58">
        <f>'[3]Oct-15'!$D$102</f>
        <v>46003164.68999999</v>
      </c>
      <c r="C251" s="58">
        <f>'[3]Oct-15'!$D$105</f>
        <v>158601825.75999999</v>
      </c>
      <c r="D251" s="63">
        <f t="shared" si="41"/>
        <v>204604990.44999999</v>
      </c>
      <c r="E251" s="58">
        <f>'[3]Oct-15'!$D$104</f>
        <v>118298512.44</v>
      </c>
      <c r="F251" s="64">
        <f t="shared" si="42"/>
        <v>322903502.88999999</v>
      </c>
      <c r="G251" s="71">
        <f t="shared" si="36"/>
        <v>8.2795411373041361E-2</v>
      </c>
      <c r="H251" s="71">
        <f t="shared" si="37"/>
        <v>12.712125966750961</v>
      </c>
      <c r="I251" s="71">
        <f t="shared" si="38"/>
        <v>9.6024673007065786</v>
      </c>
      <c r="J251" s="71">
        <f t="shared" si="39"/>
        <v>14.796156539591493</v>
      </c>
      <c r="K251" s="71">
        <f t="shared" si="40"/>
        <v>11.449753786894661</v>
      </c>
      <c r="L251" s="4">
        <f>+(1+G251/100)/(1+Cartera!$B254/100)*100-100</f>
        <v>-5.4841860313787407</v>
      </c>
      <c r="M251" s="4">
        <f>+(1+H251/100)/(1+Cartera!$B254/100)*100-100</f>
        <v>6.4426536658333617</v>
      </c>
      <c r="N251" s="4">
        <f>+(1+I251/100)/(1+Cartera!$B254/100)*100-100</f>
        <v>3.5059659086850417</v>
      </c>
      <c r="O251" s="4">
        <f>+(1+J251/100)/(1+Cartera!$B254/100)*100-100</f>
        <v>8.4107626212026645</v>
      </c>
      <c r="P251" s="4">
        <f>+(1+K251/100)/(1+Cartera!$B254/100)*100-100</f>
        <v>5.2504993737790784</v>
      </c>
      <c r="Q251" s="4">
        <f t="shared" si="43"/>
        <v>14.246722094455377</v>
      </c>
      <c r="R251" s="4">
        <f t="shared" si="44"/>
        <v>49.117406389372356</v>
      </c>
      <c r="S251" s="4">
        <f t="shared" si="45"/>
        <v>63.364128483827727</v>
      </c>
      <c r="T251" s="4">
        <f t="shared" si="46"/>
        <v>36.635871516172273</v>
      </c>
      <c r="U251" s="4">
        <f t="shared" si="47"/>
        <v>100</v>
      </c>
      <c r="V251" s="4">
        <f>+((F251/1000)/Cartera!N254)*100</f>
        <v>87.247501515843567</v>
      </c>
    </row>
    <row r="252" spans="1:22" x14ac:dyDescent="0.35">
      <c r="A252" s="57">
        <v>42309</v>
      </c>
      <c r="B252" s="58">
        <f>'[3]Nov-15'!$D$102</f>
        <v>47780192.070000008</v>
      </c>
      <c r="C252" s="58">
        <f>'[3]Nov-15'!$D$105</f>
        <v>160205644.22</v>
      </c>
      <c r="D252" s="63">
        <f t="shared" si="41"/>
        <v>207985836.29000002</v>
      </c>
      <c r="E252" s="58">
        <f>'[3]Nov-15'!$D$104</f>
        <v>118078478.44000001</v>
      </c>
      <c r="F252" s="64">
        <f t="shared" si="42"/>
        <v>326064314.73000002</v>
      </c>
      <c r="G252" s="71">
        <f t="shared" si="36"/>
        <v>1.2618214518054458</v>
      </c>
      <c r="H252" s="71">
        <f t="shared" si="37"/>
        <v>13.795409770806515</v>
      </c>
      <c r="I252" s="71">
        <f t="shared" si="38"/>
        <v>10.649168837083423</v>
      </c>
      <c r="J252" s="71">
        <f t="shared" si="39"/>
        <v>13.76072482624113</v>
      </c>
      <c r="K252" s="71">
        <f t="shared" si="40"/>
        <v>11.756108675667832</v>
      </c>
      <c r="L252" s="4">
        <f>+(1+G252/100)/(1+Cartera!$B255/100)*100-100</f>
        <v>-4.8201697041024119</v>
      </c>
      <c r="M252" s="4">
        <f>+(1+H252/100)/(1+Cartera!$B255/100)*100-100</f>
        <v>6.9606257832564182</v>
      </c>
      <c r="N252" s="4">
        <f>+(1+I252/100)/(1+Cartera!$B255/100)*100-100</f>
        <v>4.0033544854623671</v>
      </c>
      <c r="O252" s="4">
        <f>+(1+J252/100)/(1+Cartera!$B255/100)*100-100</f>
        <v>6.9280240870769063</v>
      </c>
      <c r="P252" s="4">
        <f>+(1+K252/100)/(1+Cartera!$B255/100)*100-100</f>
        <v>5.043809263716355</v>
      </c>
      <c r="Q252" s="4">
        <f t="shared" si="43"/>
        <v>14.653609705669494</v>
      </c>
      <c r="R252" s="4">
        <f t="shared" si="44"/>
        <v>49.133142445428128</v>
      </c>
      <c r="S252" s="4">
        <f t="shared" si="45"/>
        <v>63.786752151097623</v>
      </c>
      <c r="T252" s="4">
        <f t="shared" si="46"/>
        <v>36.213247848902377</v>
      </c>
      <c r="U252" s="4">
        <f t="shared" si="47"/>
        <v>100</v>
      </c>
      <c r="V252" s="4">
        <f>+((F252/1000)/Cartera!N255)*100</f>
        <v>86.77228354197922</v>
      </c>
    </row>
    <row r="253" spans="1:22" x14ac:dyDescent="0.35">
      <c r="A253" s="57">
        <v>42339</v>
      </c>
      <c r="B253" s="58">
        <f>'[3]Dic-15'!$D$102</f>
        <v>50771426.679999992</v>
      </c>
      <c r="C253" s="58">
        <f>'[3]Dic-15'!$D$105</f>
        <v>157173775.20000008</v>
      </c>
      <c r="D253" s="63">
        <f t="shared" si="41"/>
        <v>207945201.88000005</v>
      </c>
      <c r="E253" s="58">
        <f>'[3]Dic-15'!$D$104</f>
        <v>117676313.24999999</v>
      </c>
      <c r="F253" s="64">
        <f t="shared" si="42"/>
        <v>325621515.13000005</v>
      </c>
      <c r="G253" s="71">
        <f t="shared" si="36"/>
        <v>2.085862846513507</v>
      </c>
      <c r="H253" s="71">
        <f t="shared" si="37"/>
        <v>14.436020669682776</v>
      </c>
      <c r="I253" s="71">
        <f t="shared" si="38"/>
        <v>11.152816881122106</v>
      </c>
      <c r="J253" s="71">
        <f t="shared" si="39"/>
        <v>13.731033896385838</v>
      </c>
      <c r="K253" s="71">
        <f t="shared" si="40"/>
        <v>12.070958193226588</v>
      </c>
      <c r="L253" s="4">
        <f>+(1+G253/100)/(1+Cartera!$B256/100)*100-100</f>
        <v>-4.3871285506101856</v>
      </c>
      <c r="M253" s="4">
        <f>+(1+H253/100)/(1+Cartera!$B256/100)*100-100</f>
        <v>7.1799388121033729</v>
      </c>
      <c r="N253" s="4">
        <f>+(1+I253/100)/(1+Cartera!$B256/100)*100-100</f>
        <v>4.1049141904299944</v>
      </c>
      <c r="O253" s="4">
        <f>+(1+J253/100)/(1+Cartera!$B256/100)*100-100</f>
        <v>6.5196533636656682</v>
      </c>
      <c r="P253" s="4">
        <f>+(1+K253/100)/(1+Cartera!$B256/100)*100-100</f>
        <v>4.964838618738014</v>
      </c>
      <c r="Q253" s="4">
        <f t="shared" si="43"/>
        <v>15.592159707177267</v>
      </c>
      <c r="R253" s="4">
        <f t="shared" si="44"/>
        <v>48.268854451233217</v>
      </c>
      <c r="S253" s="4">
        <f t="shared" si="45"/>
        <v>63.861014158410477</v>
      </c>
      <c r="T253" s="4">
        <f t="shared" si="46"/>
        <v>36.138985841589516</v>
      </c>
      <c r="U253" s="4">
        <f t="shared" si="47"/>
        <v>100</v>
      </c>
      <c r="V253" s="4">
        <f>+((F253/1000)/Cartera!N256)*100</f>
        <v>86.345895054219213</v>
      </c>
    </row>
    <row r="254" spans="1:22" x14ac:dyDescent="0.35">
      <c r="A254" s="57">
        <v>42370</v>
      </c>
      <c r="B254" s="58">
        <f>'[3]Ene-16'!$D$102</f>
        <v>46019196.530000009</v>
      </c>
      <c r="C254" s="58">
        <f>'[3]Ene-16'!$D$105</f>
        <v>159311529.81000003</v>
      </c>
      <c r="D254" s="63">
        <f t="shared" si="41"/>
        <v>205330726.34000003</v>
      </c>
      <c r="E254" s="58">
        <f>'[3]Ene-16'!$D$104</f>
        <v>127573178.30000003</v>
      </c>
      <c r="F254" s="64">
        <f t="shared" si="42"/>
        <v>332903904.64000005</v>
      </c>
      <c r="G254" s="71">
        <f t="shared" si="36"/>
        <v>-2.8382703543459229</v>
      </c>
      <c r="H254" s="71">
        <f t="shared" si="37"/>
        <v>17.495924376673472</v>
      </c>
      <c r="I254" s="71">
        <f t="shared" si="38"/>
        <v>12.231723402721201</v>
      </c>
      <c r="J254" s="71">
        <f t="shared" si="39"/>
        <v>20.200573180182531</v>
      </c>
      <c r="K254" s="71">
        <f t="shared" si="40"/>
        <v>15.157366274611491</v>
      </c>
      <c r="L254" s="4">
        <f>+(1+G254/100)/(1+Cartera!$B257/100)*100-100</f>
        <v>-9.5749375098612575</v>
      </c>
      <c r="M254" s="4">
        <f>+(1+H254/100)/(1+Cartera!$B257/100)*100-100</f>
        <v>9.3493944873647763</v>
      </c>
      <c r="N254" s="4">
        <f>+(1+I254/100)/(1+Cartera!$B257/100)*100-100</f>
        <v>4.4501846465529979</v>
      </c>
      <c r="O254" s="4">
        <f>+(1+J254/100)/(1+Cartera!$B257/100)*100-100</f>
        <v>11.866517617666389</v>
      </c>
      <c r="P254" s="4">
        <f>+(1+K254/100)/(1+Cartera!$B257/100)*100-100</f>
        <v>7.1729793155993207</v>
      </c>
      <c r="Q254" s="4">
        <f t="shared" si="43"/>
        <v>13.823567668803657</v>
      </c>
      <c r="R254" s="4">
        <f t="shared" si="44"/>
        <v>47.855110015089316</v>
      </c>
      <c r="S254" s="4">
        <f t="shared" si="45"/>
        <v>61.678677683892971</v>
      </c>
      <c r="T254" s="4">
        <f t="shared" si="46"/>
        <v>38.321322316107036</v>
      </c>
      <c r="U254" s="4">
        <f t="shared" si="47"/>
        <v>100</v>
      </c>
      <c r="V254" s="4">
        <f>+((F254/1000)/Cartera!N257)*100</f>
        <v>87.781171169107651</v>
      </c>
    </row>
    <row r="255" spans="1:22" x14ac:dyDescent="0.35">
      <c r="A255" s="57">
        <v>42401</v>
      </c>
      <c r="B255" s="58">
        <f>'[3]Feb-16'!$D$102</f>
        <v>47816227.289999999</v>
      </c>
      <c r="C255" s="58">
        <f>'[3]Feb-16'!$D$105</f>
        <v>166984204.34000006</v>
      </c>
      <c r="D255" s="63">
        <f t="shared" si="41"/>
        <v>214800431.63000005</v>
      </c>
      <c r="E255" s="58">
        <f>'[3]Feb-16'!$D$104</f>
        <v>130737112.86000004</v>
      </c>
      <c r="F255" s="64">
        <f t="shared" si="42"/>
        <v>345537544.49000013</v>
      </c>
      <c r="G255" s="71">
        <f t="shared" si="36"/>
        <v>3.2219373248986614</v>
      </c>
      <c r="H255" s="71">
        <f t="shared" si="37"/>
        <v>15.962623225023776</v>
      </c>
      <c r="I255" s="71">
        <f t="shared" si="38"/>
        <v>12.86158509626884</v>
      </c>
      <c r="J255" s="71">
        <f t="shared" si="39"/>
        <v>17.476220446955068</v>
      </c>
      <c r="K255" s="71">
        <f t="shared" si="40"/>
        <v>14.564293787161205</v>
      </c>
      <c r="L255" s="4">
        <f>+(1+G255/100)/(1+Cartera!$B258/100)*100-100</f>
        <v>-4.0599151176701724</v>
      </c>
      <c r="M255" s="4">
        <f>+(1+H255/100)/(1+Cartera!$B258/100)*100-100</f>
        <v>7.7819715819535134</v>
      </c>
      <c r="N255" s="4">
        <f>+(1+I255/100)/(1+Cartera!$B258/100)*100-100</f>
        <v>4.8996980167941473</v>
      </c>
      <c r="O255" s="4">
        <f>+(1+J255/100)/(1+Cartera!$B258/100)*100-100</f>
        <v>9.1887911952366181</v>
      </c>
      <c r="P255" s="4">
        <f>+(1+K255/100)/(1+Cartera!$B258/100)*100-100</f>
        <v>6.4822881189340933</v>
      </c>
      <c r="Q255" s="4">
        <f t="shared" si="43"/>
        <v>13.838214704157512</v>
      </c>
      <c r="R255" s="4">
        <f t="shared" si="44"/>
        <v>48.325922031558747</v>
      </c>
      <c r="S255" s="4">
        <f t="shared" si="45"/>
        <v>62.164136735716248</v>
      </c>
      <c r="T255" s="4">
        <f t="shared" si="46"/>
        <v>37.835863264283745</v>
      </c>
      <c r="U255" s="4">
        <f t="shared" si="47"/>
        <v>100</v>
      </c>
      <c r="V255" s="4">
        <f>+((F255/1000)/Cartera!N258)*100</f>
        <v>89.999471091640032</v>
      </c>
    </row>
    <row r="256" spans="1:22" x14ac:dyDescent="0.35">
      <c r="A256" s="57">
        <v>42430</v>
      </c>
      <c r="B256" s="58">
        <f>'[3]Mar-16'!$D$102</f>
        <v>48519014.669999994</v>
      </c>
      <c r="C256" s="58">
        <f>'[3]Mar-16'!$D$105</f>
        <v>163056972.44</v>
      </c>
      <c r="D256" s="63">
        <f t="shared" si="41"/>
        <v>211575987.10999998</v>
      </c>
      <c r="E256" s="58">
        <f>'[3]Mar-16'!$D$104</f>
        <v>134215935.94000003</v>
      </c>
      <c r="F256" s="64">
        <f t="shared" si="42"/>
        <v>345791923.05000001</v>
      </c>
      <c r="G256" s="71">
        <f t="shared" si="36"/>
        <v>4.1433637339215892</v>
      </c>
      <c r="H256" s="71">
        <f t="shared" si="37"/>
        <v>12.392095235205318</v>
      </c>
      <c r="I256" s="71">
        <f t="shared" si="38"/>
        <v>10.387072147546036</v>
      </c>
      <c r="J256" s="71">
        <f t="shared" si="39"/>
        <v>20.027797941884444</v>
      </c>
      <c r="K256" s="71">
        <f t="shared" si="40"/>
        <v>13.939214421878802</v>
      </c>
      <c r="L256" s="4">
        <f>+(1+G256/100)/(1+Cartera!$B259/100)*100-100</f>
        <v>-3.5530989684000929</v>
      </c>
      <c r="M256" s="4">
        <f>+(1+H256/100)/(1+Cartera!$B259/100)*100-100</f>
        <v>4.086030038160132</v>
      </c>
      <c r="N256" s="4">
        <f>+(1+I256/100)/(1+Cartera!$B259/100)*100-100</f>
        <v>2.2291833187127565</v>
      </c>
      <c r="O256" s="4">
        <f>+(1+J256/100)/(1+Cartera!$B259/100)*100-100</f>
        <v>11.157434656310826</v>
      </c>
      <c r="P256" s="4">
        <f>+(1+K256/100)/(1+Cartera!$B259/100)*100-100</f>
        <v>5.5188131338014301</v>
      </c>
      <c r="Q256" s="4">
        <f t="shared" si="43"/>
        <v>14.031274716322498</v>
      </c>
      <c r="R256" s="4">
        <f t="shared" si="44"/>
        <v>47.154650404145691</v>
      </c>
      <c r="S256" s="4">
        <f t="shared" si="45"/>
        <v>61.185925120468184</v>
      </c>
      <c r="T256" s="4">
        <f t="shared" si="46"/>
        <v>38.814074879531816</v>
      </c>
      <c r="U256" s="4">
        <f t="shared" si="47"/>
        <v>100</v>
      </c>
      <c r="V256" s="4">
        <f>+((F256/1000)/Cartera!N259)*100</f>
        <v>90.118789024077742</v>
      </c>
    </row>
    <row r="257" spans="1:22" x14ac:dyDescent="0.35">
      <c r="A257" s="57">
        <v>42461</v>
      </c>
      <c r="B257" s="58">
        <f>'[3]Abr-16'!$D$102</f>
        <v>47068439.010000005</v>
      </c>
      <c r="C257" s="58">
        <f>'[3]Abr-16'!$D$105</f>
        <v>161791322.50000006</v>
      </c>
      <c r="D257" s="63">
        <f t="shared" si="41"/>
        <v>208859761.51000005</v>
      </c>
      <c r="E257" s="58">
        <f>'[3]Abr-16'!$D$104</f>
        <v>139172502.77999997</v>
      </c>
      <c r="F257" s="64">
        <f t="shared" si="42"/>
        <v>348032264.29000002</v>
      </c>
      <c r="G257" s="71">
        <f t="shared" si="36"/>
        <v>3.9573804132797363</v>
      </c>
      <c r="H257" s="71">
        <f t="shared" si="37"/>
        <v>13.674572242250321</v>
      </c>
      <c r="I257" s="71">
        <f t="shared" si="38"/>
        <v>11.329423322360782</v>
      </c>
      <c r="J257" s="71">
        <f t="shared" si="39"/>
        <v>22.431662975932753</v>
      </c>
      <c r="K257" s="71">
        <f t="shared" si="40"/>
        <v>15.518339972364586</v>
      </c>
      <c r="L257" s="4">
        <f>+(1+G257/100)/(1+Cartera!$B260/100)*100-100</f>
        <v>-3.680737132141445</v>
      </c>
      <c r="M257" s="4">
        <f>+(1+H257/100)/(1+Cartera!$B260/100)*100-100</f>
        <v>5.3224981397668216</v>
      </c>
      <c r="N257" s="4">
        <f>+(1+I257/100)/(1+Cartera!$B260/100)*100-100</f>
        <v>3.1496556308355395</v>
      </c>
      <c r="O257" s="4">
        <f>+(1+J257/100)/(1+Cartera!$B260/100)*100-100</f>
        <v>13.436174349979396</v>
      </c>
      <c r="P257" s="4">
        <f>+(1+K257/100)/(1+Cartera!$B260/100)*100-100</f>
        <v>7.0307977136705233</v>
      </c>
      <c r="Q257" s="4">
        <f t="shared" si="43"/>
        <v>13.524159636757108</v>
      </c>
      <c r="R257" s="4">
        <f t="shared" si="44"/>
        <v>46.487449326016062</v>
      </c>
      <c r="S257" s="4">
        <f t="shared" si="45"/>
        <v>60.011608962773167</v>
      </c>
      <c r="T257" s="4">
        <f t="shared" si="46"/>
        <v>39.988391037226833</v>
      </c>
      <c r="U257" s="4">
        <f t="shared" si="47"/>
        <v>100</v>
      </c>
      <c r="V257" s="4">
        <f>+((F257/1000)/Cartera!N260)*100</f>
        <v>90.171553783141235</v>
      </c>
    </row>
    <row r="258" spans="1:22" x14ac:dyDescent="0.35">
      <c r="A258" s="57">
        <v>42491</v>
      </c>
      <c r="B258" s="58">
        <f>'[3]May-16'!$D$102</f>
        <v>45031981.819999985</v>
      </c>
      <c r="C258" s="58">
        <f>'[3]May-16'!$D$105</f>
        <v>158947909.15999994</v>
      </c>
      <c r="D258" s="63">
        <f t="shared" si="41"/>
        <v>203979890.97999993</v>
      </c>
      <c r="E258" s="58">
        <f>'[3]May-16'!$D$104</f>
        <v>144055981.17000002</v>
      </c>
      <c r="F258" s="64">
        <f t="shared" si="42"/>
        <v>348035872.14999998</v>
      </c>
      <c r="G258" s="71">
        <f t="shared" si="36"/>
        <v>1.0411159900810389</v>
      </c>
      <c r="H258" s="71">
        <f t="shared" si="37"/>
        <v>11.000604386373297</v>
      </c>
      <c r="I258" s="71">
        <f t="shared" si="38"/>
        <v>8.6365974022534431</v>
      </c>
      <c r="J258" s="71">
        <f t="shared" si="39"/>
        <v>24.758789411412494</v>
      </c>
      <c r="K258" s="71">
        <f t="shared" si="40"/>
        <v>14.77577887869468</v>
      </c>
      <c r="L258" s="4">
        <f>+(1+G258/100)/(1+Cartera!$B261/100)*100-100</f>
        <v>-6.6163438169306517</v>
      </c>
      <c r="M258" s="4">
        <f>+(1+H258/100)/(1+Cartera!$B261/100)*100-100</f>
        <v>2.5883589522858443</v>
      </c>
      <c r="N258" s="4">
        <f>+(1+I258/100)/(1+Cartera!$B261/100)*100-100</f>
        <v>0.40350961391260398</v>
      </c>
      <c r="O258" s="4">
        <f>+(1+J258/100)/(1+Cartera!$B261/100)*100-100</f>
        <v>15.30387191442928</v>
      </c>
      <c r="P258" s="4">
        <f>+(1+K258/100)/(1+Cartera!$B261/100)*100-100</f>
        <v>6.0774296475921261</v>
      </c>
      <c r="Q258" s="4">
        <f t="shared" si="43"/>
        <v>12.938890908518664</v>
      </c>
      <c r="R258" s="4">
        <f t="shared" si="44"/>
        <v>45.669978838128209</v>
      </c>
      <c r="S258" s="4">
        <f t="shared" si="45"/>
        <v>58.608869746646874</v>
      </c>
      <c r="T258" s="4">
        <f t="shared" si="46"/>
        <v>41.391130253353118</v>
      </c>
      <c r="U258" s="4">
        <f t="shared" si="47"/>
        <v>100</v>
      </c>
      <c r="V258" s="4">
        <f>+((F258/1000)/Cartera!N261)*100</f>
        <v>88.891371776241229</v>
      </c>
    </row>
    <row r="259" spans="1:22" x14ac:dyDescent="0.35">
      <c r="A259" s="57">
        <v>42522</v>
      </c>
      <c r="B259" s="58">
        <f>'[3]Jun-16'!$D$102</f>
        <v>45718490.29999999</v>
      </c>
      <c r="C259" s="58">
        <f>'[3]Jun-16'!$D$105</f>
        <v>154982513.5200001</v>
      </c>
      <c r="D259" s="63">
        <f t="shared" si="41"/>
        <v>200701003.82000008</v>
      </c>
      <c r="E259" s="58">
        <f>'[3]Jun-16'!$D$104</f>
        <v>141252283.37000003</v>
      </c>
      <c r="F259" s="64">
        <f t="shared" si="42"/>
        <v>341953287.19000012</v>
      </c>
      <c r="G259" s="71">
        <f t="shared" si="36"/>
        <v>-3.2143293442777292</v>
      </c>
      <c r="H259" s="71">
        <f t="shared" si="37"/>
        <v>7.3576146918181422</v>
      </c>
      <c r="I259" s="71">
        <f t="shared" si="38"/>
        <v>4.7511905151779388</v>
      </c>
      <c r="J259" s="71">
        <f t="shared" si="39"/>
        <v>22.400844025557149</v>
      </c>
      <c r="K259" s="71">
        <f t="shared" si="40"/>
        <v>11.385717619358402</v>
      </c>
      <c r="L259" s="4">
        <f>+(1+G259/100)/(1+Cartera!$B262/100)*100-100</f>
        <v>-10.878756302281531</v>
      </c>
      <c r="M259" s="4">
        <f>+(1+H259/100)/(1+Cartera!$B262/100)*100-100</f>
        <v>-1.1440012045873544</v>
      </c>
      <c r="N259" s="4">
        <f>+(1+I259/100)/(1+Cartera!$B262/100)*100-100</f>
        <v>-3.5440234666869799</v>
      </c>
      <c r="O259" s="4">
        <f>+(1+J259/100)/(1+Cartera!$B262/100)*100-100</f>
        <v>12.707959507879508</v>
      </c>
      <c r="P259" s="4">
        <f>+(1+K259/100)/(1+Cartera!$B262/100)*100-100</f>
        <v>2.5651175132213524</v>
      </c>
      <c r="Q259" s="4">
        <f t="shared" si="43"/>
        <v>13.369805763732092</v>
      </c>
      <c r="R259" s="4">
        <f t="shared" si="44"/>
        <v>45.322714922136981</v>
      </c>
      <c r="S259" s="4">
        <f t="shared" si="45"/>
        <v>58.692520685869063</v>
      </c>
      <c r="T259" s="4">
        <f t="shared" si="46"/>
        <v>41.30747931413093</v>
      </c>
      <c r="U259" s="4">
        <f t="shared" si="47"/>
        <v>100</v>
      </c>
      <c r="V259" s="4">
        <f>+((F259/1000)/Cartera!N262)*100</f>
        <v>86.934988758632784</v>
      </c>
    </row>
    <row r="260" spans="1:22" x14ac:dyDescent="0.35">
      <c r="A260" s="57">
        <v>42552</v>
      </c>
      <c r="B260" s="58">
        <f>'[3]Jul-16'!$D$102</f>
        <v>45406220.040000007</v>
      </c>
      <c r="C260" s="58">
        <f>'[3]Jul-16'!$D$105</f>
        <v>153737728.35999992</v>
      </c>
      <c r="D260" s="63">
        <f t="shared" si="41"/>
        <v>199143948.39999992</v>
      </c>
      <c r="E260" s="58">
        <f>'[3]Jul-16'!$D$104</f>
        <v>144567719.23999998</v>
      </c>
      <c r="F260" s="64">
        <f t="shared" si="42"/>
        <v>343711667.63999987</v>
      </c>
      <c r="G260" s="71">
        <f t="shared" si="36"/>
        <v>-3.4402411520719056</v>
      </c>
      <c r="H260" s="71">
        <f t="shared" si="37"/>
        <v>3.0864311453825621</v>
      </c>
      <c r="I260" s="71">
        <f t="shared" si="38"/>
        <v>1.5218311900578669</v>
      </c>
      <c r="J260" s="71">
        <f t="shared" si="39"/>
        <v>23.392923493251487</v>
      </c>
      <c r="K260" s="71">
        <f t="shared" si="40"/>
        <v>9.7001593424121921</v>
      </c>
      <c r="L260" s="4">
        <f>+(1+G260/100)/(1+Cartera!$B263/100)*100-100</f>
        <v>-11.388676839563104</v>
      </c>
      <c r="M260" s="4">
        <f>+(1+H260/100)/(1+Cartera!$B263/100)*100-100</f>
        <v>-5.3992556250504293</v>
      </c>
      <c r="N260" s="4">
        <f>+(1+I260/100)/(1+Cartera!$B263/100)*100-100</f>
        <v>-6.8350636046087345</v>
      </c>
      <c r="O260" s="4">
        <f>+(1+J260/100)/(1+Cartera!$B263/100)*100-100</f>
        <v>13.235682750529023</v>
      </c>
      <c r="P260" s="4">
        <f>+(1+K260/100)/(1+Cartera!$B263/100)*100-100</f>
        <v>0.67005537525206194</v>
      </c>
      <c r="Q260" s="4">
        <f t="shared" si="43"/>
        <v>13.210555333128237</v>
      </c>
      <c r="R260" s="4">
        <f t="shared" si="44"/>
        <v>44.728690595695248</v>
      </c>
      <c r="S260" s="4">
        <f t="shared" si="45"/>
        <v>57.939245928823482</v>
      </c>
      <c r="T260" s="4">
        <f t="shared" si="46"/>
        <v>42.060754071176525</v>
      </c>
      <c r="U260" s="4">
        <f t="shared" si="47"/>
        <v>100</v>
      </c>
      <c r="V260" s="4">
        <f>+((F260/1000)/Cartera!N263)*100</f>
        <v>86.527271744579465</v>
      </c>
    </row>
    <row r="261" spans="1:22" x14ac:dyDescent="0.35">
      <c r="A261" s="57">
        <v>42583</v>
      </c>
      <c r="B261" s="58">
        <f>'[3]Ago-16'!$D$102</f>
        <v>46490718.929999992</v>
      </c>
      <c r="C261" s="58">
        <f>'[3]Ago-16'!$D$105</f>
        <v>152275120.43000004</v>
      </c>
      <c r="D261" s="63">
        <f t="shared" si="41"/>
        <v>198765839.36000001</v>
      </c>
      <c r="E261" s="58">
        <f>'[3]Ago-16'!$D$104</f>
        <v>147813272.15000004</v>
      </c>
      <c r="F261" s="64">
        <f t="shared" si="42"/>
        <v>346579111.51000005</v>
      </c>
      <c r="G261" s="71">
        <f t="shared" ref="G261:G324" si="48">+B261/B249*100-100</f>
        <v>-1.2233161193667854</v>
      </c>
      <c r="H261" s="71">
        <f t="shared" ref="H261:H324" si="49">+C261/C249*100-100</f>
        <v>-0.50021327640710922</v>
      </c>
      <c r="I261" s="71">
        <f t="shared" ref="I261:I324" si="50">+D261/D249*100-100</f>
        <v>-0.67029173143501453</v>
      </c>
      <c r="J261" s="71">
        <f t="shared" ref="J261:J324" si="51">+E261/E249*100-100</f>
        <v>24.316898861852735</v>
      </c>
      <c r="K261" s="71">
        <f t="shared" ref="K261:K324" si="52">+F261/F249*100-100</f>
        <v>8.6429261381369997</v>
      </c>
      <c r="L261" s="4">
        <f>+(1+G261/100)/(1+Cartera!$B264/100)*100-100</f>
        <v>-8.6247142639840746</v>
      </c>
      <c r="M261" s="4">
        <f>+(1+H261/100)/(1+Cartera!$B264/100)*100-100</f>
        <v>-7.9557939652239611</v>
      </c>
      <c r="N261" s="4">
        <f>+(1+I261/100)/(1+Cartera!$B264/100)*100-100</f>
        <v>-8.1131283362026068</v>
      </c>
      <c r="O261" s="4">
        <f>+(1+J261/100)/(1+Cartera!$B264/100)*100-100</f>
        <v>15.001756578957199</v>
      </c>
      <c r="P261" s="4">
        <f>+(1+K261/100)/(1+Cartera!$B264/100)*100-100</f>
        <v>0.50224434610268531</v>
      </c>
      <c r="Q261" s="4">
        <f t="shared" si="43"/>
        <v>13.414172229666693</v>
      </c>
      <c r="R261" s="4">
        <f t="shared" si="44"/>
        <v>43.936612269146046</v>
      </c>
      <c r="S261" s="4">
        <f t="shared" si="45"/>
        <v>57.350784498812736</v>
      </c>
      <c r="T261" s="4">
        <f t="shared" si="46"/>
        <v>42.649215501187264</v>
      </c>
      <c r="U261" s="4">
        <f t="shared" si="47"/>
        <v>100</v>
      </c>
      <c r="V261" s="4">
        <f>+((F261/1000)/Cartera!N264)*100</f>
        <v>86.884926201806437</v>
      </c>
    </row>
    <row r="262" spans="1:22" x14ac:dyDescent="0.35">
      <c r="A262" s="57">
        <v>42614</v>
      </c>
      <c r="B262" s="58">
        <f>'[3]Sep-16'!$D$102</f>
        <v>43923962.170000002</v>
      </c>
      <c r="C262" s="58">
        <f>'[3]Sep-16'!$D$105</f>
        <v>150188975.31000006</v>
      </c>
      <c r="D262" s="63">
        <f t="shared" ref="D262:D325" si="53">+SUM(B262:C262)</f>
        <v>194112937.48000008</v>
      </c>
      <c r="E262" s="58">
        <f>'[3]Sep-16'!$D$104</f>
        <v>150570724.64000005</v>
      </c>
      <c r="F262" s="64">
        <f t="shared" ref="F262:F325" si="54">+SUM(D262:E262)</f>
        <v>344683662.12000012</v>
      </c>
      <c r="G262" s="71">
        <f t="shared" si="48"/>
        <v>-4.7135378596093744</v>
      </c>
      <c r="H262" s="71">
        <f t="shared" si="49"/>
        <v>-1.0603683590779696</v>
      </c>
      <c r="I262" s="71">
        <f t="shared" si="50"/>
        <v>-1.9113193354011457</v>
      </c>
      <c r="J262" s="71">
        <f t="shared" si="51"/>
        <v>27.519451502644614</v>
      </c>
      <c r="K262" s="71">
        <f t="shared" si="52"/>
        <v>9.0867666976786268</v>
      </c>
      <c r="L262" s="4">
        <f>+(1+G262/100)/(1+Cartera!$B265/100)*100-100</f>
        <v>-11.171378632990937</v>
      </c>
      <c r="M262" s="4">
        <f>+(1+H262/100)/(1+Cartera!$B265/100)*100-100</f>
        <v>-7.7657950583368773</v>
      </c>
      <c r="N262" s="4">
        <f>+(1+I262/100)/(1+Cartera!$B265/100)*100-100</f>
        <v>-8.5590746111691374</v>
      </c>
      <c r="O262" s="4">
        <f>+(1+J262/100)/(1+Cartera!$B265/100)*100-100</f>
        <v>18.877087258921051</v>
      </c>
      <c r="P262" s="4">
        <f>+(1+K262/100)/(1+Cartera!$B265/100)*100-100</f>
        <v>1.6936391327292171</v>
      </c>
      <c r="Q262" s="4">
        <f t="shared" ref="Q262:Q325" si="55">+(B262/$F262)*100</f>
        <v>12.743267812533588</v>
      </c>
      <c r="R262" s="4">
        <f t="shared" ref="R262:R325" si="56">+(C262/$F262)*100</f>
        <v>43.572989327736813</v>
      </c>
      <c r="S262" s="4">
        <f t="shared" ref="S262:S325" si="57">+(D262/$F262)*100</f>
        <v>56.316257140270395</v>
      </c>
      <c r="T262" s="4">
        <f t="shared" ref="T262:T325" si="58">+(E262/$F262)*100</f>
        <v>43.683742859729598</v>
      </c>
      <c r="U262" s="4">
        <f t="shared" ref="U262:U325" si="59">+(F262/$F262)*100</f>
        <v>100</v>
      </c>
      <c r="V262" s="4">
        <f>+((F262/1000)/Cartera!N265)*100</f>
        <v>86.096331861880586</v>
      </c>
    </row>
    <row r="263" spans="1:22" x14ac:dyDescent="0.35">
      <c r="A263" s="57">
        <v>42644</v>
      </c>
      <c r="B263" s="58">
        <f>'[3]Oct-16'!$D$102</f>
        <v>45926783.620000005</v>
      </c>
      <c r="C263" s="58">
        <f>'[3]Oct-16'!$D$105</f>
        <v>150971981.92000005</v>
      </c>
      <c r="D263" s="63">
        <f t="shared" si="53"/>
        <v>196898765.54000005</v>
      </c>
      <c r="E263" s="58">
        <f>'[3]Oct-16'!$D$104</f>
        <v>150584410.43999997</v>
      </c>
      <c r="F263" s="64">
        <f t="shared" si="54"/>
        <v>347483175.98000002</v>
      </c>
      <c r="G263" s="71">
        <f t="shared" si="48"/>
        <v>-0.16603438157937944</v>
      </c>
      <c r="H263" s="71">
        <f t="shared" si="49"/>
        <v>-4.8106910519085631</v>
      </c>
      <c r="I263" s="71">
        <f t="shared" si="50"/>
        <v>-3.7663914712203166</v>
      </c>
      <c r="J263" s="71">
        <f t="shared" si="51"/>
        <v>27.291888405084634</v>
      </c>
      <c r="K263" s="71">
        <f t="shared" si="52"/>
        <v>7.6120800393959485</v>
      </c>
      <c r="L263" s="4">
        <f>+(1+G263/100)/(1+Cartera!$B266/100)*100-100</f>
        <v>-6.2415799977266886</v>
      </c>
      <c r="M263" s="4">
        <f>+(1+H263/100)/(1+Cartera!$B266/100)*100-100</f>
        <v>-10.60357912463239</v>
      </c>
      <c r="N263" s="4">
        <f>+(1+I263/100)/(1+Cartera!$B266/100)*100-100</f>
        <v>-9.6228319601993917</v>
      </c>
      <c r="O263" s="4">
        <f>+(1+J263/100)/(1+Cartera!$B266/100)*100-100</f>
        <v>19.545349741815016</v>
      </c>
      <c r="P263" s="4">
        <f>+(1+K263/100)/(1+Cartera!$B266/100)*100-100</f>
        <v>1.063185611754264</v>
      </c>
      <c r="Q263" s="4">
        <f t="shared" si="55"/>
        <v>13.216980502861354</v>
      </c>
      <c r="R263" s="4">
        <f t="shared" si="56"/>
        <v>43.447278129140123</v>
      </c>
      <c r="S263" s="4">
        <f t="shared" si="57"/>
        <v>56.664258632001477</v>
      </c>
      <c r="T263" s="4">
        <f t="shared" si="58"/>
        <v>43.335741367998523</v>
      </c>
      <c r="U263" s="4">
        <f t="shared" si="59"/>
        <v>100</v>
      </c>
      <c r="V263" s="4">
        <f>+((F263/1000)/Cartera!N266)*100</f>
        <v>86.322313262171519</v>
      </c>
    </row>
    <row r="264" spans="1:22" x14ac:dyDescent="0.35">
      <c r="A264" s="57">
        <v>42675</v>
      </c>
      <c r="B264" s="58">
        <f>'[3]Nov-16'!$D$102</f>
        <v>47933775.509999998</v>
      </c>
      <c r="C264" s="58">
        <f>'[3]Nov-16'!$D$105</f>
        <v>159843716.38</v>
      </c>
      <c r="D264" s="63">
        <f t="shared" si="53"/>
        <v>207777491.88999999</v>
      </c>
      <c r="E264" s="58">
        <f>'[3]Nov-16'!$D$104</f>
        <v>147098267.64000002</v>
      </c>
      <c r="F264" s="64">
        <f t="shared" si="54"/>
        <v>354875759.52999997</v>
      </c>
      <c r="G264" s="71">
        <f t="shared" si="48"/>
        <v>0.32143746884689506</v>
      </c>
      <c r="H264" s="71">
        <f t="shared" si="49"/>
        <v>-0.22591453738233724</v>
      </c>
      <c r="I264" s="71">
        <f t="shared" si="50"/>
        <v>-0.10017239813846857</v>
      </c>
      <c r="J264" s="71">
        <f t="shared" si="51"/>
        <v>24.576696433928063</v>
      </c>
      <c r="K264" s="71">
        <f t="shared" si="52"/>
        <v>8.8361232733663115</v>
      </c>
      <c r="L264" s="4">
        <f>+(1+G264/100)/(1+Cartera!$B267/100)*100-100</f>
        <v>-5.3214066922924843</v>
      </c>
      <c r="M264" s="4">
        <f>+(1+H264/100)/(1+Cartera!$B267/100)*100-100</f>
        <v>-5.8379714395831854</v>
      </c>
      <c r="N264" s="4">
        <f>+(1+I264/100)/(1+Cartera!$B267/100)*100-100</f>
        <v>-5.7193019989981764</v>
      </c>
      <c r="O264" s="4">
        <f>+(1+J264/100)/(1+Cartera!$B267/100)*100-100</f>
        <v>17.569551183397564</v>
      </c>
      <c r="P264" s="4">
        <f>+(1+K264/100)/(1+Cartera!$B267/100)*100-100</f>
        <v>2.7143481251097512</v>
      </c>
      <c r="Q264" s="4">
        <f t="shared" si="55"/>
        <v>13.507199131742286</v>
      </c>
      <c r="R264" s="4">
        <f t="shared" si="56"/>
        <v>45.042162528006472</v>
      </c>
      <c r="S264" s="4">
        <f t="shared" si="57"/>
        <v>58.549361659748755</v>
      </c>
      <c r="T264" s="4">
        <f t="shared" si="58"/>
        <v>41.450638340251253</v>
      </c>
      <c r="U264" s="4">
        <f t="shared" si="59"/>
        <v>100</v>
      </c>
      <c r="V264" s="4">
        <f>+((F264/1000)/Cartera!N267)*100</f>
        <v>87.216539296942813</v>
      </c>
    </row>
    <row r="265" spans="1:22" x14ac:dyDescent="0.35">
      <c r="A265" s="57">
        <v>42705</v>
      </c>
      <c r="B265" s="58">
        <f>'[3]Dic-16'!$D$102</f>
        <v>50869720.529999986</v>
      </c>
      <c r="C265" s="58">
        <f>'[3]Dic-16'!$D$105</f>
        <v>154706960.88000005</v>
      </c>
      <c r="D265" s="63">
        <f t="shared" si="53"/>
        <v>205576681.41000003</v>
      </c>
      <c r="E265" s="58">
        <f>'[3]Dic-16'!$D$104</f>
        <v>147021719.30999997</v>
      </c>
      <c r="F265" s="64">
        <f t="shared" si="54"/>
        <v>352598400.72000003</v>
      </c>
      <c r="G265" s="71">
        <f t="shared" si="48"/>
        <v>0.19360072471374679</v>
      </c>
      <c r="H265" s="71">
        <f t="shared" si="49"/>
        <v>-1.5694821333018609</v>
      </c>
      <c r="I265" s="71">
        <f t="shared" si="50"/>
        <v>-1.1390118399398546</v>
      </c>
      <c r="J265" s="71">
        <f t="shared" si="51"/>
        <v>24.937394153109224</v>
      </c>
      <c r="K265" s="71">
        <f t="shared" si="52"/>
        <v>8.2847368298835562</v>
      </c>
      <c r="L265" s="4">
        <f>+(1+G265/100)/(1+Cartera!$B268/100)*100-100</f>
        <v>-5.2542782745023828</v>
      </c>
      <c r="M265" s="4">
        <f>+(1+H265/100)/(1+Cartera!$B268/100)*100-100</f>
        <v>-6.9214961071412517</v>
      </c>
      <c r="N265" s="4">
        <f>+(1+I265/100)/(1+Cartera!$B268/100)*100-100</f>
        <v>-6.5144319999431275</v>
      </c>
      <c r="O265" s="4">
        <f>+(1+J265/100)/(1+Cartera!$B268/100)*100-100</f>
        <v>18.144107946202553</v>
      </c>
      <c r="P265" s="4">
        <f>+(1+K265/100)/(1+Cartera!$B268/100)*100-100</f>
        <v>2.396914259937148</v>
      </c>
      <c r="Q265" s="4">
        <f t="shared" si="55"/>
        <v>14.427099052668666</v>
      </c>
      <c r="R265" s="4">
        <f t="shared" si="56"/>
        <v>43.876251441892826</v>
      </c>
      <c r="S265" s="4">
        <f t="shared" si="57"/>
        <v>58.303350494561492</v>
      </c>
      <c r="T265" s="4">
        <f t="shared" si="58"/>
        <v>41.696649505438508</v>
      </c>
      <c r="U265" s="4">
        <f t="shared" si="59"/>
        <v>100</v>
      </c>
      <c r="V265" s="4">
        <f>+((F265/1000)/Cartera!N268)*100</f>
        <v>86.687115428638535</v>
      </c>
    </row>
    <row r="266" spans="1:22" x14ac:dyDescent="0.35">
      <c r="A266" s="57">
        <v>42736</v>
      </c>
      <c r="B266" s="58">
        <f>'[3]Ene-17'!$D$102</f>
        <v>47914400.479999997</v>
      </c>
      <c r="C266" s="58">
        <f>'[3]Ene-17'!$D$105</f>
        <v>158006926.56000006</v>
      </c>
      <c r="D266" s="63">
        <f t="shared" si="53"/>
        <v>205921327.04000005</v>
      </c>
      <c r="E266" s="58">
        <f>'[3]Ene-17'!$D$104</f>
        <v>149954697.04999998</v>
      </c>
      <c r="F266" s="64">
        <f t="shared" si="54"/>
        <v>355876024.09000003</v>
      </c>
      <c r="G266" s="71">
        <f t="shared" si="48"/>
        <v>4.11828995920105</v>
      </c>
      <c r="H266" s="71">
        <f t="shared" si="49"/>
        <v>-0.81890071079969573</v>
      </c>
      <c r="I266" s="71">
        <f t="shared" si="50"/>
        <v>0.28763386295243265</v>
      </c>
      <c r="J266" s="71">
        <f t="shared" si="51"/>
        <v>17.544062982712362</v>
      </c>
      <c r="K266" s="71">
        <f t="shared" si="52"/>
        <v>6.9005256861861994</v>
      </c>
      <c r="L266" s="4">
        <f>+(1+G266/100)/(1+Cartera!$B269/100)*100-100</f>
        <v>-1.2816061826101759</v>
      </c>
      <c r="M266" s="4">
        <f>+(1+H266/100)/(1+Cartera!$B269/100)*100-100</f>
        <v>-5.9627388933343042</v>
      </c>
      <c r="N266" s="4">
        <f>+(1+I266/100)/(1+Cartera!$B269/100)*100-100</f>
        <v>-4.9135926206955105</v>
      </c>
      <c r="O266" s="4">
        <f>+(1+J266/100)/(1+Cartera!$B269/100)*100-100</f>
        <v>11.447864779285453</v>
      </c>
      <c r="P266" s="4">
        <f>+(1+K266/100)/(1+Cartera!$B269/100)*100-100</f>
        <v>1.3563342051637477</v>
      </c>
      <c r="Q266" s="4">
        <f t="shared" si="55"/>
        <v>13.463789982064817</v>
      </c>
      <c r="R266" s="4">
        <f t="shared" si="56"/>
        <v>44.399430100421874</v>
      </c>
      <c r="S266" s="4">
        <f t="shared" si="57"/>
        <v>57.863220082486691</v>
      </c>
      <c r="T266" s="4">
        <f t="shared" si="58"/>
        <v>42.136779917513316</v>
      </c>
      <c r="U266" s="4">
        <f t="shared" si="59"/>
        <v>100</v>
      </c>
      <c r="V266" s="4">
        <f>+((F266/1000)/Cartera!N269)*100</f>
        <v>87.862613203339663</v>
      </c>
    </row>
    <row r="267" spans="1:22" x14ac:dyDescent="0.35">
      <c r="A267" s="57">
        <v>42767</v>
      </c>
      <c r="B267" s="58">
        <f>'[3]Feb-17'!$D$102</f>
        <v>49511403.280000001</v>
      </c>
      <c r="C267" s="58">
        <f>'[3]Feb-17'!$D$105</f>
        <v>159188008.76999995</v>
      </c>
      <c r="D267" s="63">
        <f t="shared" si="53"/>
        <v>208699412.04999995</v>
      </c>
      <c r="E267" s="58">
        <f>'[3]Feb-17'!$D$104</f>
        <v>152247438.39999998</v>
      </c>
      <c r="F267" s="64">
        <f t="shared" si="54"/>
        <v>360946850.44999993</v>
      </c>
      <c r="G267" s="71">
        <f t="shared" si="48"/>
        <v>3.5451897526731955</v>
      </c>
      <c r="H267" s="71">
        <f t="shared" si="49"/>
        <v>-4.6688221804058259</v>
      </c>
      <c r="I267" s="71">
        <f t="shared" si="50"/>
        <v>-2.8403199815302429</v>
      </c>
      <c r="J267" s="71">
        <f t="shared" si="51"/>
        <v>16.453113480511277</v>
      </c>
      <c r="K267" s="71">
        <f t="shared" si="52"/>
        <v>4.4595171221533576</v>
      </c>
      <c r="L267" s="4">
        <f>+(1+G267/100)/(1+Cartera!$B270/100)*100-100</f>
        <v>-1.554297630088243</v>
      </c>
      <c r="M267" s="4">
        <f>+(1+H267/100)/(1+Cartera!$B270/100)*100-100</f>
        <v>-9.3637784563660631</v>
      </c>
      <c r="N267" s="4">
        <f>+(1+I267/100)/(1+Cartera!$B270/100)*100-100</f>
        <v>-7.625327991567076</v>
      </c>
      <c r="O267" s="4">
        <f>+(1+J267/100)/(1+Cartera!$B270/100)*100-100</f>
        <v>10.717924967209797</v>
      </c>
      <c r="P267" s="4">
        <f>+(1+K267/100)/(1+Cartera!$B270/100)*100-100</f>
        <v>-0.68499988386257371</v>
      </c>
      <c r="Q267" s="4">
        <f t="shared" si="55"/>
        <v>13.71708970954397</v>
      </c>
      <c r="R267" s="4">
        <f t="shared" si="56"/>
        <v>44.102894531850588</v>
      </c>
      <c r="S267" s="4">
        <f t="shared" si="57"/>
        <v>57.819984241394565</v>
      </c>
      <c r="T267" s="4">
        <f t="shared" si="58"/>
        <v>42.180015758605435</v>
      </c>
      <c r="U267" s="4">
        <f t="shared" si="59"/>
        <v>100</v>
      </c>
      <c r="V267" s="4">
        <f>+((F267/1000)/Cartera!N270)*100</f>
        <v>88.275933030243479</v>
      </c>
    </row>
    <row r="268" spans="1:22" x14ac:dyDescent="0.35">
      <c r="A268" s="57">
        <v>42795</v>
      </c>
      <c r="B268" s="58">
        <f>'[3]Mar-17'!$D$102</f>
        <v>48970407.849999987</v>
      </c>
      <c r="C268" s="58">
        <f>'[3]Mar-17'!$D$105</f>
        <v>155782497.32999992</v>
      </c>
      <c r="D268" s="63">
        <f t="shared" si="53"/>
        <v>204752905.17999992</v>
      </c>
      <c r="E268" s="58">
        <f>'[3]Mar-17'!$D$104</f>
        <v>155388627.09</v>
      </c>
      <c r="F268" s="64">
        <f t="shared" si="54"/>
        <v>360141532.26999992</v>
      </c>
      <c r="G268" s="71">
        <f t="shared" si="48"/>
        <v>0.93034284201796424</v>
      </c>
      <c r="H268" s="71">
        <f t="shared" si="49"/>
        <v>-4.4613088303702426</v>
      </c>
      <c r="I268" s="71">
        <f t="shared" si="50"/>
        <v>-3.2248848383974291</v>
      </c>
      <c r="J268" s="71">
        <f t="shared" si="51"/>
        <v>15.77509481397577</v>
      </c>
      <c r="K268" s="71">
        <f t="shared" si="52"/>
        <v>4.1497814909705113</v>
      </c>
      <c r="L268" s="4">
        <f>+(1+G268/100)/(1+Cartera!$B271/100)*100-100</f>
        <v>-3.5912285394804115</v>
      </c>
      <c r="M268" s="4">
        <f>+(1+H268/100)/(1+Cartera!$B271/100)*100-100</f>
        <v>-8.7413399850704394</v>
      </c>
      <c r="N268" s="4">
        <f>+(1+I268/100)/(1+Cartera!$B271/100)*100-100</f>
        <v>-7.5603064651804601</v>
      </c>
      <c r="O268" s="4">
        <f>+(1+J268/100)/(1+Cartera!$B271/100)*100-100</f>
        <v>10.58849442542342</v>
      </c>
      <c r="P268" s="4">
        <f>+(1+K268/100)/(1+Cartera!$B271/100)*100-100</f>
        <v>-0.51601729776432137</v>
      </c>
      <c r="Q268" s="4">
        <f t="shared" si="55"/>
        <v>13.597545259869284</v>
      </c>
      <c r="R268" s="4">
        <f t="shared" si="56"/>
        <v>43.255910071823926</v>
      </c>
      <c r="S268" s="4">
        <f t="shared" si="57"/>
        <v>56.853455331693212</v>
      </c>
      <c r="T268" s="4">
        <f t="shared" si="58"/>
        <v>43.146544668306788</v>
      </c>
      <c r="U268" s="4">
        <f t="shared" si="59"/>
        <v>100</v>
      </c>
      <c r="V268" s="4">
        <f>+((F268/1000)/Cartera!N271)*100</f>
        <v>87.576052286015312</v>
      </c>
    </row>
    <row r="269" spans="1:22" x14ac:dyDescent="0.35">
      <c r="A269" s="57">
        <v>42826</v>
      </c>
      <c r="B269" s="58">
        <f>'[3]Abr-17'!$D$102</f>
        <v>47199987.030000001</v>
      </c>
      <c r="C269" s="58">
        <f>'[3]Abr-17'!$D$105</f>
        <v>158769752.22</v>
      </c>
      <c r="D269" s="63">
        <f t="shared" si="53"/>
        <v>205969739.25</v>
      </c>
      <c r="E269" s="58">
        <f>'[3]Abr-17'!$D$104</f>
        <v>156722780.23000008</v>
      </c>
      <c r="F269" s="64">
        <f t="shared" si="54"/>
        <v>362692519.48000008</v>
      </c>
      <c r="G269" s="71">
        <f t="shared" si="48"/>
        <v>0.27948243614378043</v>
      </c>
      <c r="H269" s="71">
        <f t="shared" si="49"/>
        <v>-1.8675725207698122</v>
      </c>
      <c r="I269" s="71">
        <f t="shared" si="50"/>
        <v>-1.3837142392129351</v>
      </c>
      <c r="J269" s="71">
        <f t="shared" si="51"/>
        <v>12.610448974782827</v>
      </c>
      <c r="K269" s="71">
        <f t="shared" si="52"/>
        <v>4.2123264691874311</v>
      </c>
      <c r="L269" s="4">
        <f>+(1+G269/100)/(1+Cartera!$B272/100)*100-100</f>
        <v>-4.1854744542864779</v>
      </c>
      <c r="M269" s="4">
        <f>+(1+H269/100)/(1+Cartera!$B272/100)*100-100</f>
        <v>-6.2369315122967777</v>
      </c>
      <c r="N269" s="4">
        <f>+(1+I269/100)/(1+Cartera!$B272/100)*100-100</f>
        <v>-5.774617083138665</v>
      </c>
      <c r="O269" s="4">
        <f>+(1+J269/100)/(1+Cartera!$B272/100)*100-100</f>
        <v>7.5964542086593099</v>
      </c>
      <c r="P269" s="4">
        <f>+(1+K269/100)/(1+Cartera!$B272/100)*100-100</f>
        <v>-0.42774080910812984</v>
      </c>
      <c r="Q269" s="4">
        <f t="shared" si="55"/>
        <v>13.013774614836727</v>
      </c>
      <c r="R269" s="4">
        <f t="shared" si="56"/>
        <v>43.775303788352609</v>
      </c>
      <c r="S269" s="4">
        <f t="shared" si="57"/>
        <v>56.789078403189343</v>
      </c>
      <c r="T269" s="4">
        <f t="shared" si="58"/>
        <v>43.210921596810664</v>
      </c>
      <c r="U269" s="4">
        <f t="shared" si="59"/>
        <v>100</v>
      </c>
      <c r="V269" s="4">
        <f>+((F269/1000)/Cartera!N272)*100</f>
        <v>87.484666361814263</v>
      </c>
    </row>
    <row r="270" spans="1:22" x14ac:dyDescent="0.35">
      <c r="A270" s="57">
        <v>42856</v>
      </c>
      <c r="B270" s="58">
        <f>'[3]May-17'!$D$102</f>
        <v>46962251.970000014</v>
      </c>
      <c r="C270" s="58">
        <f>'[3]May-17'!$D$105</f>
        <v>157103008.31000009</v>
      </c>
      <c r="D270" s="63">
        <f t="shared" si="53"/>
        <v>204065260.28000009</v>
      </c>
      <c r="E270" s="58">
        <f>'[3]May-17'!$D$104</f>
        <v>158369555.34</v>
      </c>
      <c r="F270" s="64">
        <f t="shared" si="54"/>
        <v>362434815.62000012</v>
      </c>
      <c r="G270" s="71">
        <f t="shared" si="48"/>
        <v>4.2864428168309985</v>
      </c>
      <c r="H270" s="71">
        <f t="shared" si="49"/>
        <v>-1.1606952615795194</v>
      </c>
      <c r="I270" s="71">
        <f t="shared" si="50"/>
        <v>4.1851821564378611E-2</v>
      </c>
      <c r="J270" s="71">
        <f t="shared" si="51"/>
        <v>9.9361193153851559</v>
      </c>
      <c r="K270" s="71">
        <f t="shared" si="52"/>
        <v>4.137200967546903</v>
      </c>
      <c r="L270" s="4">
        <f>+(1+G270/100)/(1+Cartera!$B273/100)*100-100</f>
        <v>-8.0058621413257924E-2</v>
      </c>
      <c r="M270" s="4">
        <f>+(1+H270/100)/(1+Cartera!$B273/100)*100-100</f>
        <v>-5.2991235619234658</v>
      </c>
      <c r="N270" s="4">
        <f>+(1+I270/100)/(1+Cartera!$B273/100)*100-100</f>
        <v>-4.1469274489179213</v>
      </c>
      <c r="O270" s="4">
        <f>+(1+J270/100)/(1+Cartera!$B273/100)*100-100</f>
        <v>5.333064401058877</v>
      </c>
      <c r="P270" s="4">
        <f>+(1+K270/100)/(1+Cartera!$B273/100)*100-100</f>
        <v>-0.22305167428676498</v>
      </c>
      <c r="Q270" s="4">
        <f t="shared" si="55"/>
        <v>12.957433984277673</v>
      </c>
      <c r="R270" s="4">
        <f t="shared" si="56"/>
        <v>43.346555446460464</v>
      </c>
      <c r="S270" s="4">
        <f t="shared" si="57"/>
        <v>56.303989430738135</v>
      </c>
      <c r="T270" s="4">
        <f t="shared" si="58"/>
        <v>43.696010569261858</v>
      </c>
      <c r="U270" s="4">
        <f t="shared" si="59"/>
        <v>100</v>
      </c>
      <c r="V270" s="4">
        <f>+((F270/1000)/Cartera!N273)*100</f>
        <v>86.777474062407236</v>
      </c>
    </row>
    <row r="271" spans="1:22" x14ac:dyDescent="0.35">
      <c r="A271" s="57">
        <v>42887</v>
      </c>
      <c r="B271" s="58">
        <f>'[3]Jun-17'!$D$102</f>
        <v>48393150.219999999</v>
      </c>
      <c r="C271" s="58">
        <f>'[3]Jun-17'!$D$105</f>
        <v>160501636.46000004</v>
      </c>
      <c r="D271" s="63">
        <f t="shared" si="53"/>
        <v>208894786.68000004</v>
      </c>
      <c r="E271" s="58">
        <f>'[3]Jun-17'!$D$104</f>
        <v>158054104.88</v>
      </c>
      <c r="F271" s="64">
        <f t="shared" si="54"/>
        <v>366948891.56000006</v>
      </c>
      <c r="G271" s="71">
        <f t="shared" si="48"/>
        <v>5.8502804936234156</v>
      </c>
      <c r="H271" s="71">
        <f t="shared" si="49"/>
        <v>3.5611262294360131</v>
      </c>
      <c r="I271" s="71">
        <f t="shared" si="50"/>
        <v>4.0825819024545638</v>
      </c>
      <c r="J271" s="71">
        <f t="shared" si="51"/>
        <v>11.894902587867435</v>
      </c>
      <c r="K271" s="71">
        <f t="shared" si="52"/>
        <v>7.3096546535350626</v>
      </c>
      <c r="L271" s="4">
        <f>+(1+G271/100)/(1+Cartera!$B274/100)*100-100</f>
        <v>1.7889032537969314</v>
      </c>
      <c r="M271" s="4">
        <f>+(1+H271/100)/(1+Cartera!$B274/100)*100-100</f>
        <v>-0.41241828114625889</v>
      </c>
      <c r="N271" s="4">
        <f>+(1+I271/100)/(1+Cartera!$B274/100)*100-100</f>
        <v>8.9029620592896208E-2</v>
      </c>
      <c r="O271" s="4">
        <f>+(1+J271/100)/(1+Cartera!$B274/100)*100-100</f>
        <v>7.6015987959105757</v>
      </c>
      <c r="P271" s="4">
        <f>+(1+K271/100)/(1+Cartera!$B274/100)*100-100</f>
        <v>3.1922825786470383</v>
      </c>
      <c r="Q271" s="4">
        <f t="shared" si="55"/>
        <v>13.187981033071797</v>
      </c>
      <c r="R271" s="4">
        <f t="shared" si="56"/>
        <v>43.739507095297029</v>
      </c>
      <c r="S271" s="4">
        <f t="shared" si="57"/>
        <v>56.927488128368829</v>
      </c>
      <c r="T271" s="4">
        <f t="shared" si="58"/>
        <v>43.072511871631164</v>
      </c>
      <c r="U271" s="4">
        <f t="shared" si="59"/>
        <v>100</v>
      </c>
      <c r="V271" s="4">
        <f>+((F271/1000)/Cartera!N274)*100</f>
        <v>87.046525362186472</v>
      </c>
    </row>
    <row r="272" spans="1:22" x14ac:dyDescent="0.35">
      <c r="A272" s="57">
        <v>42917</v>
      </c>
      <c r="B272" s="58">
        <f>'[3]Jul-17'!$D$102</f>
        <v>48160427.359999999</v>
      </c>
      <c r="C272" s="58">
        <f>'[3]Jul-17'!$D$105</f>
        <v>163595437.35000002</v>
      </c>
      <c r="D272" s="63">
        <f t="shared" si="53"/>
        <v>211755864.71000004</v>
      </c>
      <c r="E272" s="58">
        <f>'[3]Jul-17'!$D$104</f>
        <v>156581613.44</v>
      </c>
      <c r="F272" s="64">
        <f t="shared" si="54"/>
        <v>368337478.15000004</v>
      </c>
      <c r="G272" s="71">
        <f t="shared" si="48"/>
        <v>6.0657049134980099</v>
      </c>
      <c r="H272" s="71">
        <f t="shared" si="49"/>
        <v>6.4120298219294511</v>
      </c>
      <c r="I272" s="71">
        <f t="shared" si="50"/>
        <v>6.3330653084510828</v>
      </c>
      <c r="J272" s="71">
        <f t="shared" si="51"/>
        <v>8.310219088436682</v>
      </c>
      <c r="K272" s="71">
        <f t="shared" si="52"/>
        <v>7.1646710974598022</v>
      </c>
      <c r="L272" s="4">
        <f>+(1+G272/100)/(1+Cartera!$B275/100)*100-100</f>
        <v>2.5780511735957532</v>
      </c>
      <c r="M272" s="4">
        <f>+(1+H272/100)/(1+Cartera!$B275/100)*100-100</f>
        <v>2.9129882223689236</v>
      </c>
      <c r="N272" s="4">
        <f>+(1+I272/100)/(1+Cartera!$B275/100)*100-100</f>
        <v>2.8366202209391531</v>
      </c>
      <c r="O272" s="4">
        <f>+(1+J272/100)/(1+Cartera!$B275/100)*100-100</f>
        <v>4.7487612073855701</v>
      </c>
      <c r="P272" s="4">
        <f>+(1+K272/100)/(1+Cartera!$B275/100)*100-100</f>
        <v>3.640881138742543</v>
      </c>
      <c r="Q272" s="4">
        <f t="shared" si="55"/>
        <v>13.075082014974152</v>
      </c>
      <c r="R272" s="4">
        <f t="shared" si="56"/>
        <v>44.414551071932515</v>
      </c>
      <c r="S272" s="4">
        <f t="shared" si="57"/>
        <v>57.489633086906665</v>
      </c>
      <c r="T272" s="4">
        <f t="shared" si="58"/>
        <v>42.510366913093335</v>
      </c>
      <c r="U272" s="4">
        <f t="shared" si="59"/>
        <v>100</v>
      </c>
      <c r="V272" s="4">
        <f>+((F272/1000)/Cartera!N275)*100</f>
        <v>87.300044210254768</v>
      </c>
    </row>
    <row r="273" spans="1:22" x14ac:dyDescent="0.35">
      <c r="A273" s="57">
        <v>42948</v>
      </c>
      <c r="B273" s="58">
        <f>'[3]Ago-17'!$D$102</f>
        <v>47869147.820000008</v>
      </c>
      <c r="C273" s="58">
        <f>'[3]Ago-17'!$D$105</f>
        <v>161010155.79000002</v>
      </c>
      <c r="D273" s="63">
        <f t="shared" si="53"/>
        <v>208879303.61000001</v>
      </c>
      <c r="E273" s="58">
        <f>'[3]Ago-17'!$D$104</f>
        <v>158618780.91</v>
      </c>
      <c r="F273" s="64">
        <f t="shared" si="54"/>
        <v>367498084.51999998</v>
      </c>
      <c r="G273" s="71">
        <f t="shared" si="48"/>
        <v>2.9649549882751529</v>
      </c>
      <c r="H273" s="71">
        <f t="shared" si="49"/>
        <v>5.736350977975718</v>
      </c>
      <c r="I273" s="71">
        <f t="shared" si="50"/>
        <v>5.0881299737238805</v>
      </c>
      <c r="J273" s="71">
        <f t="shared" si="51"/>
        <v>7.3102425802701987</v>
      </c>
      <c r="K273" s="71">
        <f t="shared" si="52"/>
        <v>6.0358435679688398</v>
      </c>
      <c r="L273" s="4">
        <f>+(1+G273/100)/(1+Cartera!$B276/100)*100-100</f>
        <v>-0.87132474412712213</v>
      </c>
      <c r="M273" s="4">
        <f>+(1+H273/100)/(1+Cartera!$B276/100)*100-100</f>
        <v>1.7968142658859421</v>
      </c>
      <c r="N273" s="4">
        <f>+(1+I273/100)/(1+Cartera!$B276/100)*100-100</f>
        <v>1.1727447518281338</v>
      </c>
      <c r="O273" s="4">
        <f>+(1+J273/100)/(1+Cartera!$B276/100)*100-100</f>
        <v>3.3120656400021318</v>
      </c>
      <c r="P273" s="4">
        <f>+(1+K273/100)/(1+Cartera!$B276/100)*100-100</f>
        <v>2.0851483276873637</v>
      </c>
      <c r="Q273" s="4">
        <f t="shared" si="55"/>
        <v>13.025686346780093</v>
      </c>
      <c r="R273" s="4">
        <f t="shared" si="56"/>
        <v>43.812515648972727</v>
      </c>
      <c r="S273" s="4">
        <f t="shared" si="57"/>
        <v>56.838201995752826</v>
      </c>
      <c r="T273" s="4">
        <f t="shared" si="58"/>
        <v>43.161798004247188</v>
      </c>
      <c r="U273" s="4">
        <f t="shared" si="59"/>
        <v>100</v>
      </c>
      <c r="V273" s="4">
        <f>+((F273/1000)/Cartera!N276)*100</f>
        <v>86.917577050266488</v>
      </c>
    </row>
    <row r="274" spans="1:22" x14ac:dyDescent="0.35">
      <c r="A274" s="57">
        <v>42979</v>
      </c>
      <c r="B274" s="58">
        <f>'[3]Sep-17'!$D$102</f>
        <v>47228052.710000016</v>
      </c>
      <c r="C274" s="58">
        <f>'[3]Sep-17'!$D$105</f>
        <v>158849277.97999999</v>
      </c>
      <c r="D274" s="63">
        <f t="shared" si="53"/>
        <v>206077330.69</v>
      </c>
      <c r="E274" s="58">
        <f>'[3]Sep-17'!$D$104</f>
        <v>158348787.73000002</v>
      </c>
      <c r="F274" s="64">
        <f t="shared" si="54"/>
        <v>364426118.42000002</v>
      </c>
      <c r="G274" s="71">
        <f t="shared" si="48"/>
        <v>7.5222962063670593</v>
      </c>
      <c r="H274" s="71">
        <f t="shared" si="49"/>
        <v>5.7662705615538528</v>
      </c>
      <c r="I274" s="71">
        <f t="shared" si="50"/>
        <v>6.1636248285782784</v>
      </c>
      <c r="J274" s="71">
        <f t="shared" si="51"/>
        <v>5.1657206994231757</v>
      </c>
      <c r="K274" s="71">
        <f t="shared" si="52"/>
        <v>5.7277029548115479</v>
      </c>
      <c r="L274" s="4">
        <f>+(1+G274/100)/(1+Cartera!$B277/100)*100-100</f>
        <v>3.4166550027575795</v>
      </c>
      <c r="M274" s="4">
        <f>+(1+H274/100)/(1+Cartera!$B277/100)*100-100</f>
        <v>1.7276816019561778</v>
      </c>
      <c r="N274" s="4">
        <f>+(1+I274/100)/(1+Cartera!$B277/100)*100-100</f>
        <v>2.1098632572648484</v>
      </c>
      <c r="O274" s="4">
        <f>+(1+J274/100)/(1+Cartera!$B277/100)*100-100</f>
        <v>1.1500631907503873</v>
      </c>
      <c r="P274" s="4">
        <f>+(1+K274/100)/(1+Cartera!$B277/100)*100-100</f>
        <v>1.6905866642411809</v>
      </c>
      <c r="Q274" s="4">
        <f t="shared" si="55"/>
        <v>12.95956857174815</v>
      </c>
      <c r="R274" s="4">
        <f t="shared" si="56"/>
        <v>43.588883987982072</v>
      </c>
      <c r="S274" s="4">
        <f t="shared" si="57"/>
        <v>56.548452559730222</v>
      </c>
      <c r="T274" s="4">
        <f t="shared" si="58"/>
        <v>43.451547440269778</v>
      </c>
      <c r="U274" s="4">
        <f t="shared" si="59"/>
        <v>100</v>
      </c>
      <c r="V274" s="4">
        <f>+((F274/1000)/Cartera!N277)*100</f>
        <v>85.538653178010975</v>
      </c>
    </row>
    <row r="275" spans="1:22" x14ac:dyDescent="0.35">
      <c r="A275" s="57">
        <v>43009</v>
      </c>
      <c r="B275" s="58">
        <f>'[3]Oct-17'!$D$102</f>
        <v>47620127.899999984</v>
      </c>
      <c r="C275" s="58">
        <f>'[3]Oct-17'!$D$105</f>
        <v>161826632.99000004</v>
      </c>
      <c r="D275" s="63">
        <f t="shared" si="53"/>
        <v>209446760.89000002</v>
      </c>
      <c r="E275" s="58">
        <f>'[3]Oct-17'!$D$104</f>
        <v>158317435.10999998</v>
      </c>
      <c r="F275" s="64">
        <f t="shared" si="54"/>
        <v>367764196</v>
      </c>
      <c r="G275" s="71">
        <f t="shared" si="48"/>
        <v>3.6870517517855603</v>
      </c>
      <c r="H275" s="71">
        <f t="shared" si="49"/>
        <v>7.1898447195002433</v>
      </c>
      <c r="I275" s="71">
        <f t="shared" si="50"/>
        <v>6.3728156525444604</v>
      </c>
      <c r="J275" s="71">
        <f t="shared" si="51"/>
        <v>5.1353421296431065</v>
      </c>
      <c r="K275" s="71">
        <f t="shared" si="52"/>
        <v>5.8365473271624779</v>
      </c>
      <c r="L275" s="4">
        <f>+(1+G275/100)/(1+Cartera!$B278/100)*100-100</f>
        <v>-0.3488209978034007</v>
      </c>
      <c r="M275" s="4">
        <f>+(1+H275/100)/(1+Cartera!$B278/100)*100-100</f>
        <v>3.0176306770785573</v>
      </c>
      <c r="N275" s="4">
        <f>+(1+I275/100)/(1+Cartera!$B278/100)*100-100</f>
        <v>2.2324033181590153</v>
      </c>
      <c r="O275" s="4">
        <f>+(1+J275/100)/(1+Cartera!$B278/100)*100-100</f>
        <v>1.0430967127756929</v>
      </c>
      <c r="P275" s="4">
        <f>+(1+K275/100)/(1+Cartera!$B278/100)*100-100</f>
        <v>1.7170084835775867</v>
      </c>
      <c r="Q275" s="4">
        <f t="shared" si="55"/>
        <v>12.948549211136362</v>
      </c>
      <c r="R275" s="4">
        <f t="shared" si="56"/>
        <v>44.002824296142208</v>
      </c>
      <c r="S275" s="4">
        <f t="shared" si="57"/>
        <v>56.951373507278568</v>
      </c>
      <c r="T275" s="4">
        <f t="shared" si="58"/>
        <v>43.048626492721439</v>
      </c>
      <c r="U275" s="4">
        <f t="shared" si="59"/>
        <v>100</v>
      </c>
      <c r="V275" s="4">
        <f>+((F275/1000)/Cartera!N278)*100</f>
        <v>85.975983760012468</v>
      </c>
    </row>
    <row r="276" spans="1:22" x14ac:dyDescent="0.35">
      <c r="A276" s="57">
        <v>43040</v>
      </c>
      <c r="B276" s="58">
        <f>'[3]Nov-17'!$D$102</f>
        <v>49756576.319999993</v>
      </c>
      <c r="C276" s="58">
        <f>'[3]Nov-17'!$D$105</f>
        <v>166465595.07999995</v>
      </c>
      <c r="D276" s="63">
        <f t="shared" si="53"/>
        <v>216222171.39999995</v>
      </c>
      <c r="E276" s="58">
        <f>'[3]Nov-17'!$D$104</f>
        <v>157942711.29000002</v>
      </c>
      <c r="F276" s="64">
        <f t="shared" si="54"/>
        <v>374164882.68999994</v>
      </c>
      <c r="G276" s="71">
        <f t="shared" si="48"/>
        <v>3.8027482513237771</v>
      </c>
      <c r="H276" s="71">
        <f t="shared" si="49"/>
        <v>4.1427206836567905</v>
      </c>
      <c r="I276" s="71">
        <f t="shared" si="50"/>
        <v>4.0642898483300058</v>
      </c>
      <c r="J276" s="71">
        <f t="shared" si="51"/>
        <v>7.3722442989879937</v>
      </c>
      <c r="K276" s="71">
        <f t="shared" si="52"/>
        <v>5.4354580841324776</v>
      </c>
      <c r="L276" s="4">
        <f>+(1+G276/100)/(1+Cartera!$B279/100)*100-100</f>
        <v>-0.30469818351537015</v>
      </c>
      <c r="M276" s="4">
        <f>+(1+H276/100)/(1+Cartera!$B279/100)*100-100</f>
        <v>2.1821632401852753E-2</v>
      </c>
      <c r="N276" s="4">
        <f>+(1+I276/100)/(1+Cartera!$B279/100)*100-100</f>
        <v>-5.350571616402533E-2</v>
      </c>
      <c r="O276" s="4">
        <f>+(1+J276/100)/(1+Cartera!$B279/100)*100-100</f>
        <v>3.1235538791663373</v>
      </c>
      <c r="P276" s="4">
        <f>+(1+K276/100)/(1+Cartera!$B279/100)*100-100</f>
        <v>1.2634057665506191</v>
      </c>
      <c r="Q276" s="4">
        <f t="shared" si="55"/>
        <v>13.298034802807484</v>
      </c>
      <c r="R276" s="4">
        <f t="shared" si="56"/>
        <v>44.489903457326506</v>
      </c>
      <c r="S276" s="4">
        <f t="shared" si="57"/>
        <v>57.787938260133998</v>
      </c>
      <c r="T276" s="4">
        <f t="shared" si="58"/>
        <v>42.212061739866016</v>
      </c>
      <c r="U276" s="4">
        <f t="shared" si="59"/>
        <v>100</v>
      </c>
      <c r="V276" s="4">
        <f>+((F276/1000)/Cartera!N279)*100</f>
        <v>86.911129972654706</v>
      </c>
    </row>
    <row r="277" spans="1:22" x14ac:dyDescent="0.35">
      <c r="A277" s="57">
        <v>43070</v>
      </c>
      <c r="B277" s="58">
        <f>'[3]Dic-17'!$D$102</f>
        <v>53144696.589999996</v>
      </c>
      <c r="C277" s="58">
        <f>'[3]Dic-17'!$D$105</f>
        <v>167603341.25999999</v>
      </c>
      <c r="D277" s="63">
        <f t="shared" si="53"/>
        <v>220748037.84999999</v>
      </c>
      <c r="E277" s="58">
        <f>'[3]Dic-17'!$D$104</f>
        <v>155510389.27000004</v>
      </c>
      <c r="F277" s="64">
        <f t="shared" si="54"/>
        <v>376258427.12</v>
      </c>
      <c r="G277" s="71">
        <f t="shared" si="48"/>
        <v>4.4721615064866853</v>
      </c>
      <c r="H277" s="71">
        <f t="shared" si="49"/>
        <v>8.336005249306865</v>
      </c>
      <c r="I277" s="71">
        <f t="shared" si="50"/>
        <v>7.379901424589292</v>
      </c>
      <c r="J277" s="71">
        <f t="shared" si="51"/>
        <v>5.7737523407010514</v>
      </c>
      <c r="K277" s="71">
        <f t="shared" si="52"/>
        <v>6.7101910705455765</v>
      </c>
      <c r="L277" s="4">
        <f>+(1+G277/100)/(1+Cartera!$B280/100)*100-100</f>
        <v>0.36714526514236923</v>
      </c>
      <c r="M277" s="4">
        <f>+(1+H277/100)/(1+Cartera!$B280/100)*100-100</f>
        <v>4.0791673064721579</v>
      </c>
      <c r="N277" s="4">
        <f>+(1+I277/100)/(1+Cartera!$B280/100)*100-100</f>
        <v>3.1606315924577615</v>
      </c>
      <c r="O277" s="4">
        <f>+(1+J277/100)/(1+Cartera!$B280/100)*100-100</f>
        <v>1.6175927953704132</v>
      </c>
      <c r="P277" s="4">
        <f>+(1+K277/100)/(1+Cartera!$B280/100)*100-100</f>
        <v>2.5172361135033015</v>
      </c>
      <c r="Q277" s="4">
        <f t="shared" si="55"/>
        <v>14.124519946778646</v>
      </c>
      <c r="R277" s="4">
        <f t="shared" si="56"/>
        <v>44.54474084285328</v>
      </c>
      <c r="S277" s="4">
        <f t="shared" si="57"/>
        <v>58.669260789631927</v>
      </c>
      <c r="T277" s="4">
        <f t="shared" si="58"/>
        <v>41.33073921036808</v>
      </c>
      <c r="U277" s="4">
        <f t="shared" si="59"/>
        <v>100</v>
      </c>
      <c r="V277" s="4">
        <f>+((F277/1000)/Cartera!N280)*100</f>
        <v>87.092092502744407</v>
      </c>
    </row>
    <row r="278" spans="1:22" x14ac:dyDescent="0.35">
      <c r="A278" s="57">
        <v>43101</v>
      </c>
      <c r="B278" s="58">
        <f>'[3]Ene-18'!$D$102</f>
        <v>50628788.699999981</v>
      </c>
      <c r="C278" s="58">
        <f>'[3]Ene-18'!$D$105</f>
        <v>164964938.92000005</v>
      </c>
      <c r="D278" s="63">
        <f t="shared" si="53"/>
        <v>215593727.62000003</v>
      </c>
      <c r="E278" s="58">
        <f>'[3]Ene-18'!$D$104</f>
        <v>158688445.66000003</v>
      </c>
      <c r="F278" s="64">
        <f t="shared" si="54"/>
        <v>374282173.28000009</v>
      </c>
      <c r="G278" s="71">
        <f t="shared" si="48"/>
        <v>5.6650781243375832</v>
      </c>
      <c r="H278" s="71">
        <f t="shared" si="49"/>
        <v>4.403612241237937</v>
      </c>
      <c r="I278" s="71">
        <f t="shared" si="50"/>
        <v>4.6971339584078748</v>
      </c>
      <c r="J278" s="71">
        <f t="shared" si="51"/>
        <v>5.8242581138274687</v>
      </c>
      <c r="K278" s="71">
        <f t="shared" si="52"/>
        <v>5.1720677831741853</v>
      </c>
      <c r="L278" s="4">
        <f>+(1+G278/100)/(1+Cartera!$B281/100)*100-100</f>
        <v>1.9146201044922861</v>
      </c>
      <c r="M278" s="4">
        <f>+(1+H278/100)/(1+Cartera!$B281/100)*100-100</f>
        <v>0.69792847341621211</v>
      </c>
      <c r="N278" s="4">
        <f>+(1+I278/100)/(1+Cartera!$B281/100)*100-100</f>
        <v>0.98103198148908177</v>
      </c>
      <c r="O278" s="4">
        <f>+(1+J278/100)/(1+Cartera!$B281/100)*100-100</f>
        <v>2.0681501869477898</v>
      </c>
      <c r="P278" s="4">
        <f>+(1+K278/100)/(1+Cartera!$B281/100)*100-100</f>
        <v>1.4391085871664728</v>
      </c>
      <c r="Q278" s="4">
        <f t="shared" si="55"/>
        <v>13.526903580877905</v>
      </c>
      <c r="R278" s="4">
        <f t="shared" si="56"/>
        <v>44.07501898215974</v>
      </c>
      <c r="S278" s="4">
        <f t="shared" si="57"/>
        <v>57.601922563037647</v>
      </c>
      <c r="T278" s="4">
        <f t="shared" si="58"/>
        <v>42.398077436962346</v>
      </c>
      <c r="U278" s="4">
        <f t="shared" si="59"/>
        <v>100</v>
      </c>
      <c r="V278" s="4">
        <f>+((F278/1000)/Cartera!N281)*100</f>
        <v>87.030488872780538</v>
      </c>
    </row>
    <row r="279" spans="1:22" x14ac:dyDescent="0.35">
      <c r="A279" s="57">
        <v>43132</v>
      </c>
      <c r="B279" s="58">
        <f>'[3]Feb-18'!$D$102</f>
        <v>52203493.329999991</v>
      </c>
      <c r="C279" s="58">
        <f>'[3]Feb-18'!$D$105</f>
        <v>167238865.81000006</v>
      </c>
      <c r="D279" s="63">
        <f t="shared" si="53"/>
        <v>219442359.14000005</v>
      </c>
      <c r="E279" s="58">
        <f>'[3]Feb-18'!$D$104</f>
        <v>162001363.53</v>
      </c>
      <c r="F279" s="64">
        <f t="shared" si="54"/>
        <v>381443722.67000008</v>
      </c>
      <c r="G279" s="71">
        <f t="shared" si="48"/>
        <v>5.4373131675858843</v>
      </c>
      <c r="H279" s="71">
        <f t="shared" si="49"/>
        <v>5.0574519413910508</v>
      </c>
      <c r="I279" s="71">
        <f t="shared" si="50"/>
        <v>5.1475694083059125</v>
      </c>
      <c r="J279" s="71">
        <f t="shared" si="51"/>
        <v>6.4066267600335607</v>
      </c>
      <c r="K279" s="71">
        <f t="shared" si="52"/>
        <v>5.678639997674523</v>
      </c>
      <c r="L279" s="4">
        <f>+(1+G279/100)/(1+Cartera!$B282/100)*100-100</f>
        <v>1.999915998438496</v>
      </c>
      <c r="M279" s="4">
        <f>+(1+H279/100)/(1+Cartera!$B282/100)*100-100</f>
        <v>1.6324387553362101</v>
      </c>
      <c r="N279" s="4">
        <f>+(1+I279/100)/(1+Cartera!$B282/100)*100-100</f>
        <v>1.7196182725219131</v>
      </c>
      <c r="O279" s="4">
        <f>+(1+J279/100)/(1+Cartera!$B282/100)*100-100</f>
        <v>2.9376286737288808</v>
      </c>
      <c r="P279" s="4">
        <f>+(1+K279/100)/(1+Cartera!$B282/100)*100-100</f>
        <v>2.2333752516924932</v>
      </c>
      <c r="Q279" s="4">
        <f t="shared" si="55"/>
        <v>13.685765481888138</v>
      </c>
      <c r="R279" s="4">
        <f t="shared" si="56"/>
        <v>43.843653957489316</v>
      </c>
      <c r="S279" s="4">
        <f t="shared" si="57"/>
        <v>57.529419439377449</v>
      </c>
      <c r="T279" s="4">
        <f t="shared" si="58"/>
        <v>42.470580560622537</v>
      </c>
      <c r="U279" s="4">
        <f t="shared" si="59"/>
        <v>100</v>
      </c>
      <c r="V279" s="4">
        <f>+((F279/1000)/Cartera!N282)*100</f>
        <v>88.071285849308026</v>
      </c>
    </row>
    <row r="280" spans="1:22" x14ac:dyDescent="0.35">
      <c r="A280" s="57">
        <v>43160</v>
      </c>
      <c r="B280" s="58">
        <f>'[3]Mar-18'!$D$102</f>
        <v>50336460.620000005</v>
      </c>
      <c r="C280" s="58">
        <f>'[3]Mar-18'!$D$105</f>
        <v>168444225.04999998</v>
      </c>
      <c r="D280" s="63">
        <f t="shared" si="53"/>
        <v>218780685.66999999</v>
      </c>
      <c r="E280" s="58">
        <f>'[3]Mar-18'!$D$104</f>
        <v>162503890.04999998</v>
      </c>
      <c r="F280" s="64">
        <f t="shared" si="54"/>
        <v>381284575.71999997</v>
      </c>
      <c r="G280" s="71">
        <f t="shared" si="48"/>
        <v>2.7895474634075867</v>
      </c>
      <c r="H280" s="71">
        <f t="shared" si="49"/>
        <v>8.127824330083925</v>
      </c>
      <c r="I280" s="71">
        <f t="shared" si="50"/>
        <v>6.8510776331442713</v>
      </c>
      <c r="J280" s="71">
        <f t="shared" si="51"/>
        <v>4.5790114072369477</v>
      </c>
      <c r="K280" s="71">
        <f t="shared" si="52"/>
        <v>5.8707595640896386</v>
      </c>
      <c r="L280" s="4">
        <f>+(1+G280/100)/(1+Cartera!$B283/100)*100-100</f>
        <v>-0.33978333972505936</v>
      </c>
      <c r="M280" s="4">
        <f>+(1+H280/100)/(1+Cartera!$B283/100)*100-100</f>
        <v>4.8359747237579143</v>
      </c>
      <c r="N280" s="4">
        <f>+(1+I280/100)/(1+Cartera!$B283/100)*100-100</f>
        <v>3.5980973755519443</v>
      </c>
      <c r="O280" s="4">
        <f>+(1+J280/100)/(1+Cartera!$B283/100)*100-100</f>
        <v>1.395202062475235</v>
      </c>
      <c r="P280" s="4">
        <f>+(1+K280/100)/(1+Cartera!$B283/100)*100-100</f>
        <v>2.6476241652992485</v>
      </c>
      <c r="Q280" s="4">
        <f t="shared" si="55"/>
        <v>13.201808786769565</v>
      </c>
      <c r="R280" s="4">
        <f t="shared" si="56"/>
        <v>44.17808528758809</v>
      </c>
      <c r="S280" s="4">
        <f t="shared" si="57"/>
        <v>57.379894074357651</v>
      </c>
      <c r="T280" s="4">
        <f t="shared" si="58"/>
        <v>42.620105925642342</v>
      </c>
      <c r="U280" s="4">
        <f t="shared" si="59"/>
        <v>100</v>
      </c>
      <c r="V280" s="4">
        <f>+((F280/1000)/Cartera!N283)*100</f>
        <v>87.443514068181528</v>
      </c>
    </row>
    <row r="281" spans="1:22" x14ac:dyDescent="0.35">
      <c r="A281" s="57">
        <v>43191</v>
      </c>
      <c r="B281" s="58">
        <f>'[3]Abr-18'!$D$102</f>
        <v>49883894.75999999</v>
      </c>
      <c r="C281" s="58">
        <f>'[3]Abr-18'!$D$105</f>
        <v>166723286.04999995</v>
      </c>
      <c r="D281" s="63">
        <f t="shared" si="53"/>
        <v>216607180.80999994</v>
      </c>
      <c r="E281" s="58">
        <f>'[3]Abr-18'!$D$104</f>
        <v>165239353.49000001</v>
      </c>
      <c r="F281" s="64">
        <f t="shared" si="54"/>
        <v>381846534.29999995</v>
      </c>
      <c r="G281" s="71">
        <f t="shared" si="48"/>
        <v>5.6862467531910994</v>
      </c>
      <c r="H281" s="71">
        <f t="shared" si="49"/>
        <v>5.0094767540980456</v>
      </c>
      <c r="I281" s="71">
        <f t="shared" si="50"/>
        <v>5.1645652408621743</v>
      </c>
      <c r="J281" s="71">
        <f t="shared" si="51"/>
        <v>5.4341642277538398</v>
      </c>
      <c r="K281" s="71">
        <f t="shared" si="52"/>
        <v>5.281061447713725</v>
      </c>
      <c r="L281" s="4">
        <f>+(1+G281/100)/(1+Cartera!$B284/100)*100-100</f>
        <v>2.4786645526918392</v>
      </c>
      <c r="M281" s="4">
        <f>+(1+H281/100)/(1+Cartera!$B284/100)*100-100</f>
        <v>1.8224345526016066</v>
      </c>
      <c r="N281" s="4">
        <f>+(1+I281/100)/(1+Cartera!$B284/100)*100-100</f>
        <v>1.9728160970252588</v>
      </c>
      <c r="O281" s="4">
        <f>+(1+J281/100)/(1+Cartera!$B284/100)*100-100</f>
        <v>2.2342327429010425</v>
      </c>
      <c r="P281" s="4">
        <f>+(1+K281/100)/(1+Cartera!$B284/100)*100-100</f>
        <v>2.0857766389156467</v>
      </c>
      <c r="Q281" s="4">
        <f t="shared" si="55"/>
        <v>13.063859503516776</v>
      </c>
      <c r="R281" s="4">
        <f t="shared" si="56"/>
        <v>43.662380321360423</v>
      </c>
      <c r="S281" s="4">
        <f t="shared" si="57"/>
        <v>56.726239824877197</v>
      </c>
      <c r="T281" s="4">
        <f t="shared" si="58"/>
        <v>43.273760175122803</v>
      </c>
      <c r="U281" s="4">
        <f t="shared" si="59"/>
        <v>100</v>
      </c>
      <c r="V281" s="4">
        <f>+((F281/1000)/Cartera!N284)*100</f>
        <v>87.170955745241827</v>
      </c>
    </row>
    <row r="282" spans="1:22" x14ac:dyDescent="0.35">
      <c r="A282" s="57">
        <v>43221</v>
      </c>
      <c r="B282" s="58">
        <f>'[3]May-18'!$D$102</f>
        <v>49346116.649999999</v>
      </c>
      <c r="C282" s="58">
        <f>'[3]May-18'!$D$105</f>
        <v>163845707.0699999</v>
      </c>
      <c r="D282" s="63">
        <f t="shared" si="53"/>
        <v>213191823.71999991</v>
      </c>
      <c r="E282" s="58">
        <f>'[3]May-18'!$D$104</f>
        <v>166755036.29000002</v>
      </c>
      <c r="F282" s="64">
        <f t="shared" si="54"/>
        <v>379946860.00999993</v>
      </c>
      <c r="G282" s="71">
        <f t="shared" si="48"/>
        <v>5.0761294018072647</v>
      </c>
      <c r="H282" s="71">
        <f t="shared" si="49"/>
        <v>4.2918966559156786</v>
      </c>
      <c r="I282" s="71">
        <f t="shared" si="50"/>
        <v>4.4723748802109498</v>
      </c>
      <c r="J282" s="71">
        <f t="shared" si="51"/>
        <v>5.2948819184327505</v>
      </c>
      <c r="K282" s="71">
        <f t="shared" si="52"/>
        <v>4.8317776425652568</v>
      </c>
      <c r="L282" s="4">
        <f>+(1+G282/100)/(1+Cartera!$B285/100)*100-100</f>
        <v>1.8574344724769674</v>
      </c>
      <c r="M282" s="4">
        <f>+(1+H282/100)/(1+Cartera!$B285/100)*100-100</f>
        <v>1.0972243659515897</v>
      </c>
      <c r="N282" s="4">
        <f>+(1+I282/100)/(1+Cartera!$B285/100)*100-100</f>
        <v>1.2721741762417054</v>
      </c>
      <c r="O282" s="4">
        <f>+(1+J282/100)/(1+Cartera!$B285/100)*100-100</f>
        <v>2.0694861559060911</v>
      </c>
      <c r="P282" s="4">
        <f>+(1+K282/100)/(1+Cartera!$B285/100)*100-100</f>
        <v>1.6205677031458521</v>
      </c>
      <c r="Q282" s="4">
        <f t="shared" si="55"/>
        <v>12.9876363891259</v>
      </c>
      <c r="R282" s="4">
        <f t="shared" si="56"/>
        <v>43.123321789180622</v>
      </c>
      <c r="S282" s="4">
        <f t="shared" si="57"/>
        <v>56.110958178306525</v>
      </c>
      <c r="T282" s="4">
        <f t="shared" si="58"/>
        <v>43.889041821693475</v>
      </c>
      <c r="U282" s="4">
        <f t="shared" si="59"/>
        <v>100</v>
      </c>
      <c r="V282" s="4">
        <f>+((F282/1000)/Cartera!N285)*100</f>
        <v>86.180667293705241</v>
      </c>
    </row>
    <row r="283" spans="1:22" x14ac:dyDescent="0.35">
      <c r="A283" s="57">
        <v>43252</v>
      </c>
      <c r="B283" s="58">
        <f>'[3]Jun-18'!$D$102</f>
        <v>49744720.719999999</v>
      </c>
      <c r="C283" s="58">
        <f>'[3]Jun-18'!$D$105</f>
        <v>166443942.54000002</v>
      </c>
      <c r="D283" s="63">
        <f t="shared" si="53"/>
        <v>216188663.26000002</v>
      </c>
      <c r="E283" s="58">
        <f>'[3]Jun-18'!$D$104</f>
        <v>165277448.25999999</v>
      </c>
      <c r="F283" s="64">
        <f t="shared" si="54"/>
        <v>381466111.51999998</v>
      </c>
      <c r="G283" s="71">
        <f t="shared" si="48"/>
        <v>2.7928962959750123</v>
      </c>
      <c r="H283" s="71">
        <f t="shared" si="49"/>
        <v>3.7023336403681668</v>
      </c>
      <c r="I283" s="71">
        <f t="shared" si="50"/>
        <v>3.4916508429543711</v>
      </c>
      <c r="J283" s="71">
        <f t="shared" si="51"/>
        <v>4.5701713254990892</v>
      </c>
      <c r="K283" s="71">
        <f t="shared" si="52"/>
        <v>3.9561967058364047</v>
      </c>
      <c r="L283" s="4">
        <f>+(1+G283/100)/(1+Cartera!$B286/100)*100-100</f>
        <v>-0.39448033335754928</v>
      </c>
      <c r="M283" s="4">
        <f>+(1+H283/100)/(1+Cartera!$B286/100)*100-100</f>
        <v>0.48675740345751706</v>
      </c>
      <c r="N283" s="4">
        <f>+(1+I283/100)/(1+Cartera!$B286/100)*100-100</f>
        <v>0.28260740596353173</v>
      </c>
      <c r="O283" s="4">
        <f>+(1+J283/100)/(1+Cartera!$B286/100)*100-100</f>
        <v>1.3276853929254742</v>
      </c>
      <c r="P283" s="4">
        <f>+(1+K283/100)/(1+Cartera!$B286/100)*100-100</f>
        <v>0.73274874596549466</v>
      </c>
      <c r="Q283" s="4">
        <f t="shared" si="55"/>
        <v>13.040403647334717</v>
      </c>
      <c r="R283" s="4">
        <f t="shared" si="56"/>
        <v>43.632694363539422</v>
      </c>
      <c r="S283" s="4">
        <f t="shared" si="57"/>
        <v>56.673098010874135</v>
      </c>
      <c r="T283" s="4">
        <f t="shared" si="58"/>
        <v>43.326901989125872</v>
      </c>
      <c r="U283" s="4">
        <f t="shared" si="59"/>
        <v>100</v>
      </c>
      <c r="V283" s="4">
        <f>+((F283/1000)/Cartera!N286)*100</f>
        <v>86.128844054712559</v>
      </c>
    </row>
    <row r="284" spans="1:22" x14ac:dyDescent="0.35">
      <c r="A284" s="57">
        <v>43282</v>
      </c>
      <c r="B284" s="58">
        <f>'[3]Jul-18'!$D$102</f>
        <v>50321794.410000004</v>
      </c>
      <c r="C284" s="58">
        <f>'[3]Jul-18'!$D$105</f>
        <v>171668396.51000005</v>
      </c>
      <c r="D284" s="63">
        <f t="shared" si="53"/>
        <v>221990190.92000005</v>
      </c>
      <c r="E284" s="58">
        <f>'[3]Jul-18'!$D$104</f>
        <v>165098708.30000001</v>
      </c>
      <c r="F284" s="64">
        <f t="shared" si="54"/>
        <v>387088899.22000003</v>
      </c>
      <c r="G284" s="71">
        <f t="shared" si="48"/>
        <v>4.4878485687922733</v>
      </c>
      <c r="H284" s="71">
        <f t="shared" si="49"/>
        <v>4.93470923808745</v>
      </c>
      <c r="I284" s="71">
        <f t="shared" si="50"/>
        <v>4.8330780467478149</v>
      </c>
      <c r="J284" s="71">
        <f t="shared" si="51"/>
        <v>5.4393965376168865</v>
      </c>
      <c r="K284" s="71">
        <f t="shared" si="52"/>
        <v>5.0908262618781777</v>
      </c>
      <c r="L284" s="4">
        <f>+(1+G284/100)/(1+Cartera!$B287/100)*100-100</f>
        <v>1.326462925516168</v>
      </c>
      <c r="M284" s="4">
        <f>+(1+H284/100)/(1+Cartera!$B287/100)*100-100</f>
        <v>1.7598033728543925</v>
      </c>
      <c r="N284" s="4">
        <f>+(1+I284/100)/(1+Cartera!$B287/100)*100-100</f>
        <v>1.6612471361014798</v>
      </c>
      <c r="O284" s="4">
        <f>+(1+J284/100)/(1+Cartera!$B287/100)*100-100</f>
        <v>2.2492208471847306</v>
      </c>
      <c r="P284" s="4">
        <f>+(1+K284/100)/(1+Cartera!$B287/100)*100-100</f>
        <v>1.911196918035472</v>
      </c>
      <c r="Q284" s="4">
        <f t="shared" si="55"/>
        <v>13.000061358359922</v>
      </c>
      <c r="R284" s="4">
        <f t="shared" si="56"/>
        <v>44.348571311633812</v>
      </c>
      <c r="S284" s="4">
        <f t="shared" si="57"/>
        <v>57.348632669993727</v>
      </c>
      <c r="T284" s="4">
        <f t="shared" si="58"/>
        <v>42.651367330006281</v>
      </c>
      <c r="U284" s="4">
        <f t="shared" si="59"/>
        <v>100</v>
      </c>
      <c r="V284" s="4">
        <f>+((F284/1000)/Cartera!N287)*100</f>
        <v>87.470302734300134</v>
      </c>
    </row>
    <row r="285" spans="1:22" x14ac:dyDescent="0.35">
      <c r="A285" s="57">
        <v>43313</v>
      </c>
      <c r="B285" s="58">
        <f>'[3]Ago-18'!$D$102</f>
        <v>52153121.940000005</v>
      </c>
      <c r="C285" s="58">
        <f>'[3]Ago-18'!$D$105</f>
        <v>172565950.49999997</v>
      </c>
      <c r="D285" s="63">
        <f t="shared" si="53"/>
        <v>224719072.43999997</v>
      </c>
      <c r="E285" s="58">
        <f>'[3]Ago-18'!$D$104</f>
        <v>165116019.08000001</v>
      </c>
      <c r="F285" s="64">
        <f t="shared" si="54"/>
        <v>389835091.51999998</v>
      </c>
      <c r="G285" s="71">
        <f t="shared" si="48"/>
        <v>8.9493427710658437</v>
      </c>
      <c r="H285" s="71">
        <f t="shared" si="49"/>
        <v>7.177059517333646</v>
      </c>
      <c r="I285" s="71">
        <f t="shared" si="50"/>
        <v>7.5832160277470564</v>
      </c>
      <c r="J285" s="71">
        <f t="shared" si="51"/>
        <v>4.0961342236557385</v>
      </c>
      <c r="K285" s="71">
        <f t="shared" si="52"/>
        <v>6.0781288232223147</v>
      </c>
      <c r="L285" s="4">
        <f>+(1+G285/100)/(1+Cartera!$B288/100)*100-100</f>
        <v>5.6734653453597019</v>
      </c>
      <c r="M285" s="4">
        <f>+(1+H285/100)/(1+Cartera!$B288/100)*100-100</f>
        <v>3.9544709188493243</v>
      </c>
      <c r="N285" s="4">
        <f>+(1+I285/100)/(1+Cartera!$B288/100)*100-100</f>
        <v>4.3484151578536085</v>
      </c>
      <c r="O285" s="4">
        <f>+(1+J285/100)/(1+Cartera!$B288/100)*100-100</f>
        <v>0.9661825641665871</v>
      </c>
      <c r="P285" s="4">
        <f>+(1+K285/100)/(1+Cartera!$B288/100)*100-100</f>
        <v>2.8885827577326069</v>
      </c>
      <c r="Q285" s="4">
        <f t="shared" si="55"/>
        <v>13.378252259603046</v>
      </c>
      <c r="R285" s="4">
        <f t="shared" si="56"/>
        <v>44.266397318710005</v>
      </c>
      <c r="S285" s="4">
        <f t="shared" si="57"/>
        <v>57.644649578313057</v>
      </c>
      <c r="T285" s="4">
        <f t="shared" si="58"/>
        <v>42.35535042168695</v>
      </c>
      <c r="U285" s="4">
        <f t="shared" si="59"/>
        <v>100</v>
      </c>
      <c r="V285" s="4">
        <f>+((F285/1000)/Cartera!N288)*100</f>
        <v>87.941211235383875</v>
      </c>
    </row>
    <row r="286" spans="1:22" x14ac:dyDescent="0.35">
      <c r="A286" s="57">
        <v>43344</v>
      </c>
      <c r="B286" s="58">
        <f>'[3]Sep-18'!$D$102</f>
        <v>50975650.510000013</v>
      </c>
      <c r="C286" s="58">
        <f>'[3]Sep-18'!$D$105</f>
        <v>167864032.31</v>
      </c>
      <c r="D286" s="63">
        <f t="shared" si="53"/>
        <v>218839682.82000002</v>
      </c>
      <c r="E286" s="58">
        <f>'[3]Sep-18'!$D$104</f>
        <v>165114157.93000004</v>
      </c>
      <c r="F286" s="64">
        <f t="shared" si="54"/>
        <v>383953840.75000006</v>
      </c>
      <c r="G286" s="71">
        <f t="shared" si="48"/>
        <v>7.935109717548201</v>
      </c>
      <c r="H286" s="71">
        <f t="shared" si="49"/>
        <v>5.6750363896114209</v>
      </c>
      <c r="I286" s="71">
        <f t="shared" si="50"/>
        <v>6.1929917702584731</v>
      </c>
      <c r="J286" s="71">
        <f t="shared" si="51"/>
        <v>4.2724483698199549</v>
      </c>
      <c r="K286" s="71">
        <f t="shared" si="52"/>
        <v>5.35848594350594</v>
      </c>
      <c r="L286" s="4">
        <f>+(1+G286/100)/(1+Cartera!$B289/100)*100-100</f>
        <v>4.5578898745986578</v>
      </c>
      <c r="M286" s="4">
        <f>+(1+H286/100)/(1+Cartera!$B289/100)*100-100</f>
        <v>2.3685327807918526</v>
      </c>
      <c r="N286" s="4">
        <f>+(1+I286/100)/(1+Cartera!$B289/100)*100-100</f>
        <v>2.8702816722449711</v>
      </c>
      <c r="O286" s="4">
        <f>+(1+J286/100)/(1+Cartera!$B289/100)*100-100</f>
        <v>1.0098308338854451</v>
      </c>
      <c r="P286" s="4">
        <f>+(1+K286/100)/(1+Cartera!$B289/100)*100-100</f>
        <v>2.0618869936122763</v>
      </c>
      <c r="Q286" s="4">
        <f t="shared" si="55"/>
        <v>13.276504907575926</v>
      </c>
      <c r="R286" s="4">
        <f t="shared" si="56"/>
        <v>43.719847151965226</v>
      </c>
      <c r="S286" s="4">
        <f t="shared" si="57"/>
        <v>56.996352059541152</v>
      </c>
      <c r="T286" s="4">
        <f t="shared" si="58"/>
        <v>43.003647940458848</v>
      </c>
      <c r="U286" s="4">
        <f t="shared" si="59"/>
        <v>100</v>
      </c>
      <c r="V286" s="4">
        <f>+((F286/1000)/Cartera!N289)*100</f>
        <v>86.207449385902095</v>
      </c>
    </row>
    <row r="287" spans="1:22" x14ac:dyDescent="0.35">
      <c r="A287" s="57">
        <v>43374</v>
      </c>
      <c r="B287" s="58">
        <f>'[3]Oct-18'!$D$102</f>
        <v>51975267.219999999</v>
      </c>
      <c r="C287" s="58">
        <f>'[3]Oct-18'!$D$105</f>
        <v>171918255.08999997</v>
      </c>
      <c r="D287" s="63">
        <f t="shared" si="53"/>
        <v>223893522.30999997</v>
      </c>
      <c r="E287" s="58">
        <f>'[3]Oct-18'!$D$104</f>
        <v>164719975.67999995</v>
      </c>
      <c r="F287" s="64">
        <f t="shared" si="54"/>
        <v>388613497.98999989</v>
      </c>
      <c r="G287" s="71">
        <f t="shared" si="48"/>
        <v>9.1455850961710894</v>
      </c>
      <c r="H287" s="71">
        <f t="shared" si="49"/>
        <v>6.2360699926467191</v>
      </c>
      <c r="I287" s="71">
        <f t="shared" si="50"/>
        <v>6.897581685489655</v>
      </c>
      <c r="J287" s="71">
        <f t="shared" si="51"/>
        <v>4.0441159026808577</v>
      </c>
      <c r="K287" s="71">
        <f t="shared" si="52"/>
        <v>5.6692038585506737</v>
      </c>
      <c r="L287" s="4">
        <f>+(1+G287/100)/(1+Cartera!$B290/100)*100-100</f>
        <v>5.6281671307181682</v>
      </c>
      <c r="M287" s="4">
        <f>+(1+H287/100)/(1+Cartera!$B290/100)*100-100</f>
        <v>2.8124165224491406</v>
      </c>
      <c r="N287" s="4">
        <f>+(1+I287/100)/(1+Cartera!$B290/100)*100-100</f>
        <v>3.4526097798216</v>
      </c>
      <c r="O287" s="4">
        <f>+(1+J287/100)/(1+Cartera!$B290/100)*100-100</f>
        <v>0.69110219943951279</v>
      </c>
      <c r="P287" s="4">
        <f>+(1+K287/100)/(1+Cartera!$B290/100)*100-100</f>
        <v>2.2638186959747202</v>
      </c>
      <c r="Q287" s="4">
        <f t="shared" si="55"/>
        <v>13.37453986771645</v>
      </c>
      <c r="R287" s="4">
        <f t="shared" si="56"/>
        <v>44.238878983669252</v>
      </c>
      <c r="S287" s="4">
        <f t="shared" si="57"/>
        <v>57.613418851385703</v>
      </c>
      <c r="T287" s="4">
        <f t="shared" si="58"/>
        <v>42.386581148614312</v>
      </c>
      <c r="U287" s="4">
        <f t="shared" si="59"/>
        <v>100</v>
      </c>
      <c r="V287" s="4">
        <f>+((F287/1000)/Cartera!N290)*100</f>
        <v>86.236825184156757</v>
      </c>
    </row>
    <row r="288" spans="1:22" x14ac:dyDescent="0.35">
      <c r="A288" s="57">
        <v>43405</v>
      </c>
      <c r="B288" s="58">
        <f>'[4]Nov-18'!$D$102</f>
        <v>54704038.279999994</v>
      </c>
      <c r="C288" s="58">
        <f>'[4]Nov-18'!$D$105</f>
        <v>178815656.42000002</v>
      </c>
      <c r="D288" s="63">
        <f t="shared" si="53"/>
        <v>233519694.70000002</v>
      </c>
      <c r="E288" s="58">
        <f>'[4]Nov-18'!$D$104</f>
        <v>162382389.42999998</v>
      </c>
      <c r="F288" s="64">
        <f t="shared" si="54"/>
        <v>395902084.13</v>
      </c>
      <c r="G288" s="71">
        <f t="shared" si="48"/>
        <v>9.9433327731018721</v>
      </c>
      <c r="H288" s="71">
        <f t="shared" si="49"/>
        <v>7.4189872892743267</v>
      </c>
      <c r="I288" s="71">
        <f t="shared" si="50"/>
        <v>7.9998841876398217</v>
      </c>
      <c r="J288" s="71">
        <f t="shared" si="51"/>
        <v>2.8109420838345613</v>
      </c>
      <c r="K288" s="71">
        <f t="shared" si="52"/>
        <v>5.809524743135654</v>
      </c>
      <c r="L288" s="4">
        <f>+(1+G288/100)/(1+Cartera!$B291/100)*100-100</f>
        <v>6.4620245696735594</v>
      </c>
      <c r="M288" s="4">
        <f>+(1+H288/100)/(1+Cartera!$B291/100)*100-100</f>
        <v>4.0176113966053464</v>
      </c>
      <c r="N288" s="4">
        <f>+(1+I288/100)/(1+Cartera!$B291/100)*100-100</f>
        <v>4.5801144452791931</v>
      </c>
      <c r="O288" s="4">
        <f>+(1+J288/100)/(1+Cartera!$B291/100)*100-100</f>
        <v>-0.44452204528462858</v>
      </c>
      <c r="P288" s="4">
        <f>+(1+K288/100)/(1+Cartera!$B291/100)*100-100</f>
        <v>2.459111787678566</v>
      </c>
      <c r="Q288" s="4">
        <f t="shared" si="55"/>
        <v>13.817567644336309</v>
      </c>
      <c r="R288" s="4">
        <f t="shared" si="56"/>
        <v>45.166636799336317</v>
      </c>
      <c r="S288" s="4">
        <f t="shared" si="57"/>
        <v>58.984204443672624</v>
      </c>
      <c r="T288" s="4">
        <f t="shared" si="58"/>
        <v>41.015795556327369</v>
      </c>
      <c r="U288" s="4">
        <f t="shared" si="59"/>
        <v>100</v>
      </c>
      <c r="V288" s="4">
        <f>+((F288/1000)/Cartera!N291)*100</f>
        <v>86.795814628081374</v>
      </c>
    </row>
    <row r="289" spans="1:22" x14ac:dyDescent="0.35">
      <c r="A289" s="57">
        <v>43435</v>
      </c>
      <c r="B289" s="58">
        <f>'[4]Dic-18'!$D$102</f>
        <v>56352079.919999994</v>
      </c>
      <c r="C289" s="58">
        <f>'[4]Dic-18'!$D$105</f>
        <v>178346100.17000008</v>
      </c>
      <c r="D289" s="63">
        <f t="shared" si="53"/>
        <v>234698180.09000006</v>
      </c>
      <c r="E289" s="58">
        <f>'[4]Dic-18'!$D$104</f>
        <v>161216856.21000007</v>
      </c>
      <c r="F289" s="64">
        <f t="shared" si="54"/>
        <v>395915036.30000013</v>
      </c>
      <c r="G289" s="71">
        <f t="shared" si="48"/>
        <v>6.0351898416962797</v>
      </c>
      <c r="H289" s="71">
        <f t="shared" si="49"/>
        <v>6.4096329042361049</v>
      </c>
      <c r="I289" s="71">
        <f t="shared" si="50"/>
        <v>6.3194864044405819</v>
      </c>
      <c r="J289" s="71">
        <f t="shared" si="51"/>
        <v>3.6695084918682426</v>
      </c>
      <c r="K289" s="71">
        <f t="shared" si="52"/>
        <v>5.2242309442629704</v>
      </c>
      <c r="L289" s="4">
        <f>+(1+G289/100)/(1+Cartera!$B292/100)*100-100</f>
        <v>2.7671931010818867</v>
      </c>
      <c r="M289" s="4">
        <f>+(1+H289/100)/(1+Cartera!$B292/100)*100-100</f>
        <v>3.1300958560148189</v>
      </c>
      <c r="N289" s="4">
        <f>+(1+I289/100)/(1+Cartera!$B292/100)*100-100</f>
        <v>3.0427276647030226</v>
      </c>
      <c r="O289" s="4">
        <f>+(1+J289/100)/(1+Cartera!$B292/100)*100-100</f>
        <v>0.47442187620492859</v>
      </c>
      <c r="P289" s="4">
        <f>+(1+K289/100)/(1+Cartera!$B292/100)*100-100</f>
        <v>1.9812278971340902</v>
      </c>
      <c r="Q289" s="4">
        <f t="shared" si="55"/>
        <v>14.233377051459051</v>
      </c>
      <c r="R289" s="4">
        <f t="shared" si="56"/>
        <v>45.046558937675798</v>
      </c>
      <c r="S289" s="4">
        <f t="shared" si="57"/>
        <v>59.279935989134849</v>
      </c>
      <c r="T289" s="4">
        <f t="shared" si="58"/>
        <v>40.720064010865151</v>
      </c>
      <c r="U289" s="4">
        <f t="shared" si="59"/>
        <v>100</v>
      </c>
      <c r="V289" s="4">
        <f>+((F289/1000)/Cartera!N292)*100</f>
        <v>86.362790172605884</v>
      </c>
    </row>
    <row r="290" spans="1:22" x14ac:dyDescent="0.35">
      <c r="A290" s="57">
        <v>43466</v>
      </c>
      <c r="B290" s="58">
        <f>'[4]Ene-19'!$D$103</f>
        <v>52059856.439999998</v>
      </c>
      <c r="C290" s="58">
        <f>'[4]Ene-19'!$D$106</f>
        <v>175834296.58000001</v>
      </c>
      <c r="D290" s="63">
        <f t="shared" si="53"/>
        <v>227894153.02000001</v>
      </c>
      <c r="E290" s="58">
        <f>'[4]Ene-19'!$D$105</f>
        <v>163986003.36999997</v>
      </c>
      <c r="F290" s="64">
        <f t="shared" si="54"/>
        <v>391880156.38999999</v>
      </c>
      <c r="G290" s="71">
        <f t="shared" si="48"/>
        <v>2.8265889363456438</v>
      </c>
      <c r="H290" s="71">
        <f t="shared" si="49"/>
        <v>6.5888895732390012</v>
      </c>
      <c r="I290" s="71">
        <f t="shared" si="50"/>
        <v>5.7053725708015008</v>
      </c>
      <c r="J290" s="71">
        <f t="shared" si="51"/>
        <v>3.3383386471314509</v>
      </c>
      <c r="K290" s="71">
        <f t="shared" si="52"/>
        <v>4.7017956948846944</v>
      </c>
      <c r="L290" s="4">
        <f>+(1+G290/100)/(1+Cartera!$B293/100)*100-100</f>
        <v>-0.31353471997515214</v>
      </c>
      <c r="M290" s="4">
        <f>+(1+H290/100)/(1+Cartera!$B293/100)*100-100</f>
        <v>3.333872586756172</v>
      </c>
      <c r="N290" s="4">
        <f>+(1+I290/100)/(1+Cartera!$B293/100)*100-100</f>
        <v>2.47733647193553</v>
      </c>
      <c r="O290" s="4">
        <f>+(1+J290/100)/(1+Cartera!$B293/100)*100-100</f>
        <v>0.18258715184822449</v>
      </c>
      <c r="P290" s="4">
        <f>+(1+K290/100)/(1+Cartera!$B293/100)*100-100</f>
        <v>1.5044068782207347</v>
      </c>
      <c r="Q290" s="4">
        <f t="shared" si="55"/>
        <v>13.28463704811578</v>
      </c>
      <c r="R290" s="4">
        <f t="shared" si="56"/>
        <v>44.86940553453524</v>
      </c>
      <c r="S290" s="4">
        <f t="shared" si="57"/>
        <v>58.154042582651023</v>
      </c>
      <c r="T290" s="4">
        <f t="shared" si="58"/>
        <v>41.845957417348977</v>
      </c>
      <c r="U290" s="4">
        <f t="shared" si="59"/>
        <v>100</v>
      </c>
      <c r="V290" s="4">
        <f>+((F290/1000)/Cartera!N293)*100</f>
        <v>86.073035185107472</v>
      </c>
    </row>
    <row r="291" spans="1:22" x14ac:dyDescent="0.35">
      <c r="A291" s="57">
        <v>43497</v>
      </c>
      <c r="B291" s="58">
        <f>'[4]Feb-19'!$D$103</f>
        <v>53958790.980000004</v>
      </c>
      <c r="C291" s="58">
        <f>'[4]Feb-19'!$D$106</f>
        <v>178289101.11000004</v>
      </c>
      <c r="D291" s="63">
        <f t="shared" si="53"/>
        <v>232247892.09000003</v>
      </c>
      <c r="E291" s="58">
        <f>'[4]Feb-19'!$D$105</f>
        <v>168404561.47</v>
      </c>
      <c r="F291" s="64">
        <f t="shared" si="54"/>
        <v>400652453.56000006</v>
      </c>
      <c r="G291" s="71">
        <f t="shared" si="48"/>
        <v>3.3624141566619841</v>
      </c>
      <c r="H291" s="71">
        <f t="shared" si="49"/>
        <v>6.6074564943259873</v>
      </c>
      <c r="I291" s="71">
        <f t="shared" si="50"/>
        <v>5.8354881893291548</v>
      </c>
      <c r="J291" s="71">
        <f t="shared" si="51"/>
        <v>3.9525580528921012</v>
      </c>
      <c r="K291" s="71">
        <f t="shared" si="52"/>
        <v>5.0357968288334121</v>
      </c>
      <c r="L291" s="4">
        <f>+(1+G291/100)/(1+Cartera!$B294/100)*100-100</f>
        <v>0.34211645147266267</v>
      </c>
      <c r="M291" s="4">
        <f>+(1+H291/100)/(1+Cartera!$B294/100)*100-100</f>
        <v>3.492337146224628</v>
      </c>
      <c r="N291" s="4">
        <f>+(1+I291/100)/(1+Cartera!$B294/100)*100-100</f>
        <v>2.7429261133182763</v>
      </c>
      <c r="O291" s="4">
        <f>+(1+J291/100)/(1+Cartera!$B294/100)*100-100</f>
        <v>0.91501606920888889</v>
      </c>
      <c r="P291" s="4">
        <f>+(1+K291/100)/(1+Cartera!$B294/100)*100-100</f>
        <v>1.9666021054590885</v>
      </c>
      <c r="Q291" s="4">
        <f t="shared" si="55"/>
        <v>13.467730073920379</v>
      </c>
      <c r="R291" s="4">
        <f t="shared" si="56"/>
        <v>44.499690324072901</v>
      </c>
      <c r="S291" s="4">
        <f t="shared" si="57"/>
        <v>57.967420397993287</v>
      </c>
      <c r="T291" s="4">
        <f t="shared" si="58"/>
        <v>42.032579602006706</v>
      </c>
      <c r="U291" s="4">
        <f t="shared" si="59"/>
        <v>100</v>
      </c>
      <c r="V291" s="4">
        <f>+((F291/1000)/Cartera!N294)*100</f>
        <v>87.085702579326238</v>
      </c>
    </row>
    <row r="292" spans="1:22" x14ac:dyDescent="0.35">
      <c r="A292" s="57">
        <v>43525</v>
      </c>
      <c r="B292" s="58">
        <f>'[4]Mar-19'!$D$103</f>
        <v>54003449.759999976</v>
      </c>
      <c r="C292" s="58">
        <f>'[4]Mar-19'!$D$106</f>
        <v>180816429.09999999</v>
      </c>
      <c r="D292" s="63">
        <f t="shared" si="53"/>
        <v>234819878.85999995</v>
      </c>
      <c r="E292" s="58">
        <f>'[4]Mar-19'!$D$105</f>
        <v>169271691.16000003</v>
      </c>
      <c r="F292" s="64">
        <f t="shared" si="54"/>
        <v>404091570.01999998</v>
      </c>
      <c r="G292" s="71">
        <f t="shared" si="48"/>
        <v>7.284956261988313</v>
      </c>
      <c r="H292" s="71">
        <f t="shared" si="49"/>
        <v>7.3449855857792272</v>
      </c>
      <c r="I292" s="71">
        <f t="shared" si="50"/>
        <v>7.3311742034636751</v>
      </c>
      <c r="J292" s="71">
        <f t="shared" si="51"/>
        <v>4.1647009852611347</v>
      </c>
      <c r="K292" s="71">
        <f t="shared" si="52"/>
        <v>5.9816199637586607</v>
      </c>
      <c r="L292" s="4">
        <f>+(1+G292/100)/(1+Cartera!$B295/100)*100-100</f>
        <v>3.9381478996205317</v>
      </c>
      <c r="M292" s="4">
        <f>+(1+H292/100)/(1+Cartera!$B295/100)*100-100</f>
        <v>3.9963045783561597</v>
      </c>
      <c r="N292" s="4">
        <f>+(1+I292/100)/(1+Cartera!$B295/100)*100-100</f>
        <v>3.9829240490832092</v>
      </c>
      <c r="O292" s="4">
        <f>+(1+J292/100)/(1+Cartera!$B295/100)*100-100</f>
        <v>0.91523056119081048</v>
      </c>
      <c r="P292" s="4">
        <f>+(1+K292/100)/(1+Cartera!$B295/100)*100-100</f>
        <v>2.6754698350694071</v>
      </c>
      <c r="Q292" s="4">
        <f t="shared" si="55"/>
        <v>13.364161434332111</v>
      </c>
      <c r="R292" s="4">
        <f t="shared" si="56"/>
        <v>44.746399706148466</v>
      </c>
      <c r="S292" s="4">
        <f t="shared" si="57"/>
        <v>58.110561140480577</v>
      </c>
      <c r="T292" s="4">
        <f t="shared" si="58"/>
        <v>41.88943885951943</v>
      </c>
      <c r="U292" s="4">
        <f t="shared" si="59"/>
        <v>100</v>
      </c>
      <c r="V292" s="4">
        <f>+((F292/1000)/Cartera!N295)*100</f>
        <v>87.032335850614899</v>
      </c>
    </row>
    <row r="293" spans="1:22" x14ac:dyDescent="0.35">
      <c r="A293" s="57">
        <v>43556</v>
      </c>
      <c r="B293" s="58">
        <f>'[4]Abr-19'!$D$103</f>
        <v>54167371.529999986</v>
      </c>
      <c r="C293" s="58">
        <f>'[4]Abr-19'!$D$106</f>
        <v>183177725.61999995</v>
      </c>
      <c r="D293" s="63">
        <f t="shared" si="53"/>
        <v>237345097.14999992</v>
      </c>
      <c r="E293" s="58">
        <f>'[4]Abr-19'!$D$105</f>
        <v>169732868.76999998</v>
      </c>
      <c r="F293" s="64">
        <f t="shared" si="54"/>
        <v>407077965.9199999</v>
      </c>
      <c r="G293" s="71">
        <f t="shared" si="48"/>
        <v>8.5868932059305791</v>
      </c>
      <c r="H293" s="71">
        <f t="shared" si="49"/>
        <v>9.8693109761916133</v>
      </c>
      <c r="I293" s="71">
        <f t="shared" si="50"/>
        <v>9.5739745388175805</v>
      </c>
      <c r="J293" s="71">
        <f t="shared" si="51"/>
        <v>2.7193977615459062</v>
      </c>
      <c r="K293" s="71">
        <f t="shared" si="52"/>
        <v>6.6077414232013751</v>
      </c>
      <c r="L293" s="4">
        <f>+(1+G293/100)/(1+Cartera!$B296/100)*100-100</f>
        <v>5.1689038314097502</v>
      </c>
      <c r="M293" s="4">
        <f>+(1+H293/100)/(1+Cartera!$B296/100)*100-100</f>
        <v>6.4109549406214228</v>
      </c>
      <c r="N293" s="4">
        <f>+(1+I293/100)/(1+Cartera!$B296/100)*100-100</f>
        <v>6.1249148075715141</v>
      </c>
      <c r="O293" s="4">
        <f>+(1+J293/100)/(1+Cartera!$B296/100)*100-100</f>
        <v>-0.51390047307901909</v>
      </c>
      <c r="P293" s="4">
        <f>+(1+K293/100)/(1+Cartera!$B296/100)*100-100</f>
        <v>3.2520498045533799</v>
      </c>
      <c r="Q293" s="4">
        <f t="shared" si="55"/>
        <v>13.306387489576164</v>
      </c>
      <c r="R293" s="4">
        <f t="shared" si="56"/>
        <v>44.998192227382447</v>
      </c>
      <c r="S293" s="4">
        <f t="shared" si="57"/>
        <v>58.304579716958607</v>
      </c>
      <c r="T293" s="4">
        <f t="shared" si="58"/>
        <v>41.695420283041393</v>
      </c>
      <c r="U293" s="4">
        <f t="shared" si="59"/>
        <v>100</v>
      </c>
      <c r="V293" s="4">
        <f>+((F293/1000)/Cartera!N296)*100</f>
        <v>86.998950845989583</v>
      </c>
    </row>
    <row r="294" spans="1:22" x14ac:dyDescent="0.35">
      <c r="A294" s="57">
        <v>43586</v>
      </c>
      <c r="B294" s="58">
        <f>'[4]May-19'!$D$103</f>
        <v>53195568.420000002</v>
      </c>
      <c r="C294" s="58">
        <f>'[4]May-19'!$D$106</f>
        <v>182368116.51999998</v>
      </c>
      <c r="D294" s="63">
        <f t="shared" si="53"/>
        <v>235563684.94</v>
      </c>
      <c r="E294" s="58">
        <f>'[4]May-19'!$D$105</f>
        <v>171883764.40000001</v>
      </c>
      <c r="F294" s="64">
        <f t="shared" si="54"/>
        <v>407447449.34000003</v>
      </c>
      <c r="G294" s="71">
        <f t="shared" si="48"/>
        <v>7.8009213922611877</v>
      </c>
      <c r="H294" s="71">
        <f t="shared" si="49"/>
        <v>11.304787767241734</v>
      </c>
      <c r="I294" s="71">
        <f t="shared" si="50"/>
        <v>10.49377074112499</v>
      </c>
      <c r="J294" s="71">
        <f t="shared" si="51"/>
        <v>3.0756061250712321</v>
      </c>
      <c r="K294" s="71">
        <f t="shared" si="52"/>
        <v>7.2380093703830823</v>
      </c>
      <c r="L294" s="4">
        <f>+(1+G294/100)/(1+Cartera!$B297/100)*100-100</f>
        <v>4.3470345486992414</v>
      </c>
      <c r="M294" s="4">
        <f>+(1+H294/100)/(1+Cartera!$B297/100)*100-100</f>
        <v>7.7386388222260507</v>
      </c>
      <c r="N294" s="4">
        <f>+(1+I294/100)/(1+Cartera!$B297/100)*100-100</f>
        <v>6.9536063702690996</v>
      </c>
      <c r="O294" s="4">
        <f>+(1+J294/100)/(1+Cartera!$B297/100)*100-100</f>
        <v>-0.2268840140632733</v>
      </c>
      <c r="P294" s="4">
        <f>+(1+K294/100)/(1+Cartera!$B297/100)*100-100</f>
        <v>3.8021579424867724</v>
      </c>
      <c r="Q294" s="4">
        <f t="shared" si="55"/>
        <v>13.055810879701996</v>
      </c>
      <c r="R294" s="4">
        <f t="shared" si="56"/>
        <v>44.758684050030816</v>
      </c>
      <c r="S294" s="4">
        <f t="shared" si="57"/>
        <v>57.814494929732817</v>
      </c>
      <c r="T294" s="4">
        <f t="shared" si="58"/>
        <v>42.185505070267176</v>
      </c>
      <c r="U294" s="4">
        <f t="shared" si="59"/>
        <v>100</v>
      </c>
      <c r="V294" s="4">
        <f>+((F294/1000)/Cartera!N297)*100</f>
        <v>86.266623095673509</v>
      </c>
    </row>
    <row r="295" spans="1:22" x14ac:dyDescent="0.35">
      <c r="A295" s="57">
        <v>43617</v>
      </c>
      <c r="B295" s="58">
        <f>'[4]Jun-19'!$D$103</f>
        <v>53592755.789999999</v>
      </c>
      <c r="C295" s="58">
        <f>'[4]Jun-19'!$D$106</f>
        <v>183783576.47000006</v>
      </c>
      <c r="D295" s="63">
        <f t="shared" si="53"/>
        <v>237376332.26000005</v>
      </c>
      <c r="E295" s="58">
        <f>'[4]Jun-19'!$D$105</f>
        <v>172670254.85999995</v>
      </c>
      <c r="F295" s="64">
        <f t="shared" si="54"/>
        <v>410046587.12</v>
      </c>
      <c r="G295" s="71">
        <f t="shared" si="48"/>
        <v>7.7355647278825472</v>
      </c>
      <c r="H295" s="71">
        <f t="shared" si="49"/>
        <v>10.417701999478268</v>
      </c>
      <c r="I295" s="71">
        <f t="shared" si="50"/>
        <v>9.8005458197956585</v>
      </c>
      <c r="J295" s="71">
        <f t="shared" si="51"/>
        <v>4.4729675329753746</v>
      </c>
      <c r="K295" s="71">
        <f t="shared" si="52"/>
        <v>7.4922711970710765</v>
      </c>
      <c r="L295" s="4">
        <f>+(1+G295/100)/(1+Cartera!$B298/100)*100-100</f>
        <v>4.1728531501475032</v>
      </c>
      <c r="M295" s="4">
        <f>+(1+H295/100)/(1+Cartera!$B298/100)*100-100</f>
        <v>6.7662947200524854</v>
      </c>
      <c r="N295" s="4">
        <f>+(1+I295/100)/(1+Cartera!$B298/100)*100-100</f>
        <v>6.1695473020650269</v>
      </c>
      <c r="O295" s="4">
        <f>+(1+J295/100)/(1+Cartera!$B298/100)*100-100</f>
        <v>1.0181469086979007</v>
      </c>
      <c r="P295" s="4">
        <f>+(1+K295/100)/(1+Cartera!$B298/100)*100-100</f>
        <v>3.9376051025633956</v>
      </c>
      <c r="Q295" s="4">
        <f t="shared" si="55"/>
        <v>13.069918753967363</v>
      </c>
      <c r="R295" s="4">
        <f t="shared" si="56"/>
        <v>44.820169766762582</v>
      </c>
      <c r="S295" s="4">
        <f t="shared" si="57"/>
        <v>57.890088520729947</v>
      </c>
      <c r="T295" s="4">
        <f t="shared" si="58"/>
        <v>42.109911479270053</v>
      </c>
      <c r="U295" s="4">
        <f t="shared" si="59"/>
        <v>100</v>
      </c>
      <c r="V295" s="4">
        <f>+((F295/1000)/Cartera!N298)*100</f>
        <v>86.512599362526629</v>
      </c>
    </row>
    <row r="296" spans="1:22" x14ac:dyDescent="0.35">
      <c r="A296" s="57">
        <v>43647</v>
      </c>
      <c r="B296" s="58">
        <f>'[4]Jul-19'!$D$103</f>
        <v>55204347.050000004</v>
      </c>
      <c r="C296" s="58">
        <f>'[4]Jul-19'!$D$106</f>
        <v>184755058.48000002</v>
      </c>
      <c r="D296" s="63">
        <f t="shared" si="53"/>
        <v>239959405.53000003</v>
      </c>
      <c r="E296" s="58">
        <f>'[4]Jul-19'!$D$105</f>
        <v>173892382.52000001</v>
      </c>
      <c r="F296" s="64">
        <f t="shared" si="54"/>
        <v>413851788.05000007</v>
      </c>
      <c r="G296" s="71">
        <f t="shared" si="48"/>
        <v>9.7026600447096314</v>
      </c>
      <c r="H296" s="71">
        <f t="shared" si="49"/>
        <v>7.6232214175994955</v>
      </c>
      <c r="I296" s="71">
        <f t="shared" si="50"/>
        <v>8.094598475513564</v>
      </c>
      <c r="J296" s="71">
        <f t="shared" si="51"/>
        <v>5.3263131556553702</v>
      </c>
      <c r="K296" s="71">
        <f t="shared" si="52"/>
        <v>6.9138869349982315</v>
      </c>
      <c r="L296" s="4">
        <f>+(1+G296/100)/(1+Cartera!$B299/100)*100-100</f>
        <v>5.6967531021385724</v>
      </c>
      <c r="M296" s="4">
        <f>+(1+H296/100)/(1+Cartera!$B299/100)*100-100</f>
        <v>3.6932473432888457</v>
      </c>
      <c r="N296" s="4">
        <f>+(1+I296/100)/(1+Cartera!$B299/100)*100-100</f>
        <v>4.1474115767545783</v>
      </c>
      <c r="O296" s="4">
        <f>+(1+J296/100)/(1+Cartera!$B299/100)*100-100</f>
        <v>1.480213079926159</v>
      </c>
      <c r="P296" s="4">
        <f>+(1+K296/100)/(1+Cartera!$B299/100)*100-100</f>
        <v>3.0098149484518899</v>
      </c>
      <c r="Q296" s="4">
        <f t="shared" si="55"/>
        <v>13.339158762636641</v>
      </c>
      <c r="R296" s="4">
        <f t="shared" si="56"/>
        <v>44.642807839621703</v>
      </c>
      <c r="S296" s="4">
        <f t="shared" si="57"/>
        <v>57.981966602258339</v>
      </c>
      <c r="T296" s="4">
        <f t="shared" si="58"/>
        <v>42.018033397741647</v>
      </c>
      <c r="U296" s="4">
        <f t="shared" si="59"/>
        <v>100</v>
      </c>
      <c r="V296" s="4">
        <f>+((F296/1000)/Cartera!N299)*100</f>
        <v>86.830301653259454</v>
      </c>
    </row>
    <row r="297" spans="1:22" x14ac:dyDescent="0.35">
      <c r="A297" s="57">
        <v>43678</v>
      </c>
      <c r="B297" s="58">
        <f>'[4]Ago-19'!$D$103</f>
        <v>56264783.190000005</v>
      </c>
      <c r="C297" s="58">
        <f>'[4]Ago-19'!$D$106</f>
        <v>186265999.07999998</v>
      </c>
      <c r="D297" s="63">
        <f t="shared" si="53"/>
        <v>242530782.26999998</v>
      </c>
      <c r="E297" s="58">
        <f>'[4]Ago-19'!$D$105</f>
        <v>173969068.42000002</v>
      </c>
      <c r="F297" s="64">
        <f t="shared" si="54"/>
        <v>416499850.69</v>
      </c>
      <c r="G297" s="71">
        <f t="shared" si="48"/>
        <v>7.8838257367033435</v>
      </c>
      <c r="H297" s="71">
        <f t="shared" si="49"/>
        <v>7.9390218871711937</v>
      </c>
      <c r="I297" s="71">
        <f t="shared" si="50"/>
        <v>7.9262118860675486</v>
      </c>
      <c r="J297" s="71">
        <f t="shared" si="51"/>
        <v>5.361714380789806</v>
      </c>
      <c r="K297" s="71">
        <f t="shared" si="52"/>
        <v>6.8400099811517237</v>
      </c>
      <c r="L297" s="4">
        <f>+(1+G297/100)/(1+Cartera!$B300/100)*100-100</f>
        <v>3.9743887208012012</v>
      </c>
      <c r="M297" s="4">
        <f>+(1+H297/100)/(1+Cartera!$B300/100)*100-100</f>
        <v>4.027584702362347</v>
      </c>
      <c r="N297" s="4">
        <f>+(1+I297/100)/(1+Cartera!$B300/100)*100-100</f>
        <v>4.0152389033033273</v>
      </c>
      <c r="O297" s="4">
        <f>+(1+J297/100)/(1+Cartera!$B300/100)*100-100</f>
        <v>1.5436723022260992</v>
      </c>
      <c r="P297" s="4">
        <f>+(1+K297/100)/(1+Cartera!$B300/100)*100-100</f>
        <v>2.9683982085116867</v>
      </c>
      <c r="Q297" s="4">
        <f t="shared" si="55"/>
        <v>13.508956389009072</v>
      </c>
      <c r="R297" s="4">
        <f t="shared" si="56"/>
        <v>44.721744502769916</v>
      </c>
      <c r="S297" s="4">
        <f t="shared" si="57"/>
        <v>58.230700891778987</v>
      </c>
      <c r="T297" s="4">
        <f t="shared" si="58"/>
        <v>41.769299108221013</v>
      </c>
      <c r="U297" s="4">
        <f t="shared" si="59"/>
        <v>100</v>
      </c>
      <c r="V297" s="4">
        <f>+((F297/1000)/Cartera!N300)*100</f>
        <v>86.727578183222533</v>
      </c>
    </row>
    <row r="298" spans="1:22" x14ac:dyDescent="0.35">
      <c r="A298" s="57">
        <v>43709</v>
      </c>
      <c r="B298" s="58">
        <f>'[4]Sep-19'!$D$103</f>
        <v>54893774.289999999</v>
      </c>
      <c r="C298" s="58">
        <f>'[4]Sep-19'!$D$106</f>
        <v>186953991.15000004</v>
      </c>
      <c r="D298" s="63">
        <f t="shared" si="53"/>
        <v>241847765.44000003</v>
      </c>
      <c r="E298" s="58">
        <f>'[4]Sep-19'!$D$105</f>
        <v>174781616.36999997</v>
      </c>
      <c r="F298" s="64">
        <f t="shared" si="54"/>
        <v>416629381.81</v>
      </c>
      <c r="G298" s="71">
        <f t="shared" si="48"/>
        <v>7.6862653851398335</v>
      </c>
      <c r="H298" s="71">
        <f t="shared" si="49"/>
        <v>11.3722746780835</v>
      </c>
      <c r="I298" s="71">
        <f t="shared" si="50"/>
        <v>10.513670246417135</v>
      </c>
      <c r="J298" s="71">
        <f t="shared" si="51"/>
        <v>5.8550148340994639</v>
      </c>
      <c r="K298" s="71">
        <f t="shared" si="52"/>
        <v>8.5102784741449113</v>
      </c>
      <c r="L298" s="4">
        <f>+(1+G298/100)/(1+Cartera!$B301/100)*100-100</f>
        <v>3.733999985685216</v>
      </c>
      <c r="M298" s="4">
        <f>+(1+H298/100)/(1+Cartera!$B301/100)*100-100</f>
        <v>7.2847265948208246</v>
      </c>
      <c r="N298" s="4">
        <f>+(1+I298/100)/(1+Cartera!$B301/100)*100-100</f>
        <v>6.4576343766661495</v>
      </c>
      <c r="O298" s="4">
        <f>+(1+J298/100)/(1+Cartera!$B301/100)*100-100</f>
        <v>1.969959381658299</v>
      </c>
      <c r="P298" s="4">
        <f>+(1+K298/100)/(1+Cartera!$B301/100)*100-100</f>
        <v>4.5277704211009677</v>
      </c>
      <c r="Q298" s="4">
        <f t="shared" si="55"/>
        <v>13.175684838049612</v>
      </c>
      <c r="R298" s="4">
        <f t="shared" si="56"/>
        <v>44.872973273704133</v>
      </c>
      <c r="S298" s="4">
        <f t="shared" si="57"/>
        <v>58.048658111753738</v>
      </c>
      <c r="T298" s="4">
        <f t="shared" si="58"/>
        <v>41.951341888246255</v>
      </c>
      <c r="U298" s="4">
        <f t="shared" si="59"/>
        <v>100</v>
      </c>
      <c r="V298" s="4">
        <f>+((F298/1000)/Cartera!N301)*100</f>
        <v>85.80223352956078</v>
      </c>
    </row>
    <row r="299" spans="1:22" x14ac:dyDescent="0.35">
      <c r="A299" s="57">
        <v>43739</v>
      </c>
      <c r="B299" s="58">
        <f>'[4]Oct-19'!$D$103</f>
        <v>60277779.299999975</v>
      </c>
      <c r="C299" s="58">
        <f>'[4]Oct-19'!$D$106</f>
        <v>188802948.82999998</v>
      </c>
      <c r="D299" s="63">
        <f t="shared" si="53"/>
        <v>249080728.12999997</v>
      </c>
      <c r="E299" s="58">
        <f>'[4]Oct-19'!$D$105</f>
        <v>174303209.86000001</v>
      </c>
      <c r="F299" s="64">
        <f t="shared" si="54"/>
        <v>423383937.99000001</v>
      </c>
      <c r="G299" s="71">
        <f t="shared" si="48"/>
        <v>15.973967088725587</v>
      </c>
      <c r="H299" s="71">
        <f t="shared" si="49"/>
        <v>9.821350112680463</v>
      </c>
      <c r="I299" s="71">
        <f t="shared" si="50"/>
        <v>11.249635791216022</v>
      </c>
      <c r="J299" s="71">
        <f t="shared" si="51"/>
        <v>5.8178943631082944</v>
      </c>
      <c r="K299" s="71">
        <f t="shared" si="52"/>
        <v>8.9473063030082614</v>
      </c>
      <c r="L299" s="4">
        <f>+(1+G299/100)/(1+Cartera!$B302/100)*100-100</f>
        <v>11.663746474798373</v>
      </c>
      <c r="M299" s="4">
        <f>+(1+H299/100)/(1+Cartera!$B302/100)*100-100</f>
        <v>5.7397940618914447</v>
      </c>
      <c r="N299" s="4">
        <f>+(1+I299/100)/(1+Cartera!$B302/100)*100-100</f>
        <v>7.1149969104718167</v>
      </c>
      <c r="O299" s="4">
        <f>+(1+J299/100)/(1+Cartera!$B302/100)*100-100</f>
        <v>1.8851284066130347</v>
      </c>
      <c r="P299" s="4">
        <f>+(1+K299/100)/(1+Cartera!$B302/100)*100-100</f>
        <v>4.8982344531179223</v>
      </c>
      <c r="Q299" s="4">
        <f t="shared" si="55"/>
        <v>14.237143616304049</v>
      </c>
      <c r="R299" s="4">
        <f t="shared" si="56"/>
        <v>44.59379109333603</v>
      </c>
      <c r="S299" s="4">
        <f t="shared" si="57"/>
        <v>58.830934709640083</v>
      </c>
      <c r="T299" s="4">
        <f t="shared" si="58"/>
        <v>41.16906529035991</v>
      </c>
      <c r="U299" s="4">
        <f t="shared" si="59"/>
        <v>100</v>
      </c>
      <c r="V299" s="4">
        <f>+((F299/1000)/Cartera!N302)*100</f>
        <v>86.718233254825705</v>
      </c>
    </row>
    <row r="300" spans="1:22" x14ac:dyDescent="0.35">
      <c r="A300" s="57">
        <v>43770</v>
      </c>
      <c r="B300" s="58">
        <f>'[4]Nov-19'!$D$103</f>
        <v>62865792.160000011</v>
      </c>
      <c r="C300" s="58">
        <f>'[4]Nov-19'!$D$106</f>
        <v>200039036.68999997</v>
      </c>
      <c r="D300" s="63">
        <f t="shared" si="53"/>
        <v>262904828.84999996</v>
      </c>
      <c r="E300" s="58">
        <f>'[4]Nov-19'!$D$105</f>
        <v>169766410.19000003</v>
      </c>
      <c r="F300" s="64">
        <f t="shared" si="54"/>
        <v>432671239.03999996</v>
      </c>
      <c r="G300" s="71">
        <f t="shared" si="48"/>
        <v>14.919837980195297</v>
      </c>
      <c r="H300" s="71">
        <f t="shared" si="49"/>
        <v>11.868860196531529</v>
      </c>
      <c r="I300" s="71">
        <f t="shared" si="50"/>
        <v>12.583578523323567</v>
      </c>
      <c r="J300" s="71">
        <f t="shared" si="51"/>
        <v>4.5473039200369527</v>
      </c>
      <c r="K300" s="71">
        <f t="shared" si="52"/>
        <v>9.287436561694463</v>
      </c>
      <c r="L300" s="4">
        <f>+(1+G300/100)/(1+Cartera!$B303/100)*100-100</f>
        <v>10.659449186514493</v>
      </c>
      <c r="M300" s="4">
        <f>+(1+H300/100)/(1+Cartera!$B303/100)*100-100</f>
        <v>7.7215793900159184</v>
      </c>
      <c r="N300" s="4">
        <f>+(1+I300/100)/(1+Cartera!$B303/100)*100-100</f>
        <v>8.4098011779716586</v>
      </c>
      <c r="O300" s="4">
        <f>+(1+J300/100)/(1+Cartera!$B303/100)*100-100</f>
        <v>0.67145298029555534</v>
      </c>
      <c r="P300" s="4">
        <f>+(1+K300/100)/(1+Cartera!$B303/100)*100-100</f>
        <v>5.2358561017760792</v>
      </c>
      <c r="Q300" s="4">
        <f t="shared" si="55"/>
        <v>14.529690556618705</v>
      </c>
      <c r="R300" s="4">
        <f t="shared" si="56"/>
        <v>46.233495236207872</v>
      </c>
      <c r="S300" s="4">
        <f t="shared" si="57"/>
        <v>60.763185792826576</v>
      </c>
      <c r="T300" s="4">
        <f t="shared" si="58"/>
        <v>39.236814207173431</v>
      </c>
      <c r="U300" s="4">
        <f t="shared" si="59"/>
        <v>100</v>
      </c>
      <c r="V300" s="4">
        <f>+((F300/1000)/Cartera!N303)*100</f>
        <v>87.404143932741192</v>
      </c>
    </row>
    <row r="301" spans="1:22" x14ac:dyDescent="0.35">
      <c r="A301" s="57">
        <v>43800</v>
      </c>
      <c r="B301" s="58">
        <f>'[4]Dic-19'!$D$103</f>
        <v>60490835.200000003</v>
      </c>
      <c r="C301" s="58">
        <f>'[4]Dic-19'!$D$106</f>
        <v>197456990.15999997</v>
      </c>
      <c r="D301" s="63">
        <f t="shared" si="53"/>
        <v>257947825.35999995</v>
      </c>
      <c r="E301" s="58">
        <f>'[4]Dic-19'!$D$105</f>
        <v>168823591.76000005</v>
      </c>
      <c r="F301" s="64">
        <f t="shared" si="54"/>
        <v>426771417.12</v>
      </c>
      <c r="G301" s="71">
        <f t="shared" si="48"/>
        <v>7.3444587775208561</v>
      </c>
      <c r="H301" s="71">
        <f t="shared" si="49"/>
        <v>10.71561978186422</v>
      </c>
      <c r="I301" s="71">
        <f t="shared" si="50"/>
        <v>9.90618898752615</v>
      </c>
      <c r="J301" s="71">
        <f t="shared" si="51"/>
        <v>4.7183251980124794</v>
      </c>
      <c r="K301" s="71">
        <f t="shared" si="52"/>
        <v>7.7936875316396907</v>
      </c>
      <c r="L301" s="4">
        <f>+(1+G301/100)/(1+Cartera!$B304/100)*100-100</f>
        <v>3.4147001710220053</v>
      </c>
      <c r="M301" s="4">
        <f>+(1+H301/100)/(1+Cartera!$B304/100)*100-100</f>
        <v>6.6624468033373887</v>
      </c>
      <c r="N301" s="4">
        <f>+(1+I301/100)/(1+Cartera!$B304/100)*100-100</f>
        <v>5.8826483502178775</v>
      </c>
      <c r="O301" s="4">
        <f>+(1+J301/100)/(1+Cartera!$B304/100)*100-100</f>
        <v>0.88470635646673657</v>
      </c>
      <c r="P301" s="4">
        <f>+(1+K301/100)/(1+Cartera!$B304/100)*100-100</f>
        <v>3.8474831711365027</v>
      </c>
      <c r="Q301" s="4">
        <f t="shared" si="55"/>
        <v>14.174059642562971</v>
      </c>
      <c r="R301" s="4">
        <f t="shared" si="56"/>
        <v>46.267622956688967</v>
      </c>
      <c r="S301" s="4">
        <f t="shared" si="57"/>
        <v>60.441682599251948</v>
      </c>
      <c r="T301" s="4">
        <f t="shared" si="58"/>
        <v>39.558317400748059</v>
      </c>
      <c r="U301" s="4">
        <f t="shared" si="59"/>
        <v>100</v>
      </c>
      <c r="V301" s="4">
        <f>+((F301/1000)/Cartera!N304)*100</f>
        <v>86.471424816832481</v>
      </c>
    </row>
    <row r="302" spans="1:22" x14ac:dyDescent="0.35">
      <c r="A302" s="57">
        <v>43831</v>
      </c>
      <c r="B302" s="58">
        <f>'[4]Ene-20'!$D$103</f>
        <v>55942166.350000016</v>
      </c>
      <c r="C302" s="58">
        <f>'[4]Ene-20'!$D$106</f>
        <v>195386029.06</v>
      </c>
      <c r="D302" s="63">
        <f t="shared" si="53"/>
        <v>251328195.41000003</v>
      </c>
      <c r="E302" s="58">
        <f>'[4]Ene-20'!$D$105</f>
        <v>174697560.85999995</v>
      </c>
      <c r="F302" s="64">
        <f t="shared" si="54"/>
        <v>426025756.26999998</v>
      </c>
      <c r="G302" s="71">
        <f t="shared" si="48"/>
        <v>7.4573964960400048</v>
      </c>
      <c r="H302" s="71">
        <f t="shared" si="49"/>
        <v>11.1194077948863</v>
      </c>
      <c r="I302" s="71">
        <f t="shared" si="50"/>
        <v>10.282862495354777</v>
      </c>
      <c r="J302" s="71">
        <f t="shared" si="51"/>
        <v>6.5319949690045149</v>
      </c>
      <c r="K302" s="71">
        <f t="shared" si="52"/>
        <v>8.7132760674970768</v>
      </c>
      <c r="L302" s="4">
        <f>+(1+G302/100)/(1+Cartera!$B305/100)*100-100</f>
        <v>3.7033357421733228</v>
      </c>
      <c r="M302" s="4">
        <f>+(1+H302/100)/(1+Cartera!$B305/100)*100-100</f>
        <v>7.2374134287650094</v>
      </c>
      <c r="N302" s="4">
        <f>+(1+I302/100)/(1+Cartera!$B305/100)*100-100</f>
        <v>6.4300931242566861</v>
      </c>
      <c r="O302" s="4">
        <f>+(1+J302/100)/(1+Cartera!$B305/100)*100-100</f>
        <v>2.8102634327393616</v>
      </c>
      <c r="P302" s="4">
        <f>+(1+K302/100)/(1+Cartera!$B305/100)*100-100</f>
        <v>4.9153407329637844</v>
      </c>
      <c r="Q302" s="4">
        <f t="shared" si="55"/>
        <v>13.131170011830426</v>
      </c>
      <c r="R302" s="4">
        <f t="shared" si="56"/>
        <v>45.862492157908704</v>
      </c>
      <c r="S302" s="4">
        <f t="shared" si="57"/>
        <v>58.993662169739139</v>
      </c>
      <c r="T302" s="4">
        <f t="shared" si="58"/>
        <v>41.006337830260861</v>
      </c>
      <c r="U302" s="4">
        <f t="shared" si="59"/>
        <v>100</v>
      </c>
      <c r="V302" s="4">
        <f>+((F302/1000)/Cartera!N305)*100</f>
        <v>86.227954066342789</v>
      </c>
    </row>
    <row r="303" spans="1:22" x14ac:dyDescent="0.35">
      <c r="A303" s="57">
        <v>43862</v>
      </c>
      <c r="B303" s="58">
        <f>'[4]Feb-20'!$D$103</f>
        <v>61958897.400000006</v>
      </c>
      <c r="C303" s="58">
        <f>'[4]Feb-20'!$D$106</f>
        <v>197064704.87999994</v>
      </c>
      <c r="D303" s="63">
        <f t="shared" si="53"/>
        <v>259023602.27999994</v>
      </c>
      <c r="E303" s="58">
        <f>'[4]Feb-20'!$D$105</f>
        <v>177446310.08999997</v>
      </c>
      <c r="F303" s="64">
        <f t="shared" si="54"/>
        <v>436469912.36999989</v>
      </c>
      <c r="G303" s="71">
        <f t="shared" si="48"/>
        <v>14.826326303280709</v>
      </c>
      <c r="H303" s="71">
        <f t="shared" si="49"/>
        <v>10.530987958941921</v>
      </c>
      <c r="I303" s="71">
        <f t="shared" si="50"/>
        <v>11.528935719952131</v>
      </c>
      <c r="J303" s="71">
        <f t="shared" si="51"/>
        <v>5.3690639618515945</v>
      </c>
      <c r="K303" s="71">
        <f t="shared" si="52"/>
        <v>8.9397827198469599</v>
      </c>
      <c r="L303" s="4">
        <f>+(1+G303/100)/(1+Cartera!$B306/100)*100-100</f>
        <v>10.707989108446498</v>
      </c>
      <c r="M303" s="4">
        <f>+(1+H303/100)/(1+Cartera!$B306/100)*100-100</f>
        <v>6.566706477961759</v>
      </c>
      <c r="N303" s="4">
        <f>+(1+I303/100)/(1+Cartera!$B306/100)*100-100</f>
        <v>7.5288620516314637</v>
      </c>
      <c r="O303" s="4">
        <f>+(1+J303/100)/(1+Cartera!$B306/100)*100-100</f>
        <v>1.5899189759464036</v>
      </c>
      <c r="P303" s="4">
        <f>+(1+K303/100)/(1+Cartera!$B306/100)*100-100</f>
        <v>5.0325710758262403</v>
      </c>
      <c r="Q303" s="4">
        <f t="shared" si="55"/>
        <v>14.195456695644312</v>
      </c>
      <c r="R303" s="4">
        <f t="shared" si="56"/>
        <v>45.149665370965188</v>
      </c>
      <c r="S303" s="4">
        <f t="shared" si="57"/>
        <v>59.345122066609498</v>
      </c>
      <c r="T303" s="4">
        <f t="shared" si="58"/>
        <v>40.654877933390509</v>
      </c>
      <c r="U303" s="4">
        <f t="shared" si="59"/>
        <v>100</v>
      </c>
      <c r="V303" s="4">
        <f>+((F303/1000)/Cartera!N306)*100</f>
        <v>87.113525424462679</v>
      </c>
    </row>
    <row r="304" spans="1:22" x14ac:dyDescent="0.35">
      <c r="A304" s="57">
        <v>43891</v>
      </c>
      <c r="B304" s="58">
        <f>'[4]Mar-20'!$D$103</f>
        <v>77689183.569999993</v>
      </c>
      <c r="C304" s="58">
        <f>'[4]Mar-20'!$D$106</f>
        <v>218199114.85000005</v>
      </c>
      <c r="D304" s="63">
        <f t="shared" si="53"/>
        <v>295888298.42000008</v>
      </c>
      <c r="E304" s="58">
        <f>'[4]Mar-20'!$D$105</f>
        <v>175066181.11000001</v>
      </c>
      <c r="F304" s="64">
        <f t="shared" si="54"/>
        <v>470954479.53000009</v>
      </c>
      <c r="G304" s="71">
        <f t="shared" si="48"/>
        <v>43.859668067990526</v>
      </c>
      <c r="H304" s="71">
        <f t="shared" si="49"/>
        <v>20.674385583251208</v>
      </c>
      <c r="I304" s="71">
        <f t="shared" si="50"/>
        <v>26.006494789314331</v>
      </c>
      <c r="J304" s="71">
        <f t="shared" si="51"/>
        <v>3.4231890225063637</v>
      </c>
      <c r="K304" s="71">
        <f t="shared" si="52"/>
        <v>16.546474727668993</v>
      </c>
      <c r="L304" s="4">
        <f>+(1+G304/100)/(1+Cartera!$B307/100)*100-100</f>
        <v>38.526401606153627</v>
      </c>
      <c r="M304" s="4">
        <f>+(1+H304/100)/(1+Cartera!$B307/100)*100-100</f>
        <v>16.200660166828328</v>
      </c>
      <c r="N304" s="4">
        <f>+(1+I304/100)/(1+Cartera!$B307/100)*100-100</f>
        <v>21.33509368253668</v>
      </c>
      <c r="O304" s="4">
        <f>+(1+J304/100)/(1+Cartera!$B307/100)*100-100</f>
        <v>-0.41098794173677788</v>
      </c>
      <c r="P304" s="4">
        <f>+(1+K304/100)/(1+Cartera!$B307/100)*100-100</f>
        <v>12.225782116195475</v>
      </c>
      <c r="Q304" s="4">
        <f t="shared" si="55"/>
        <v>16.496113095161917</v>
      </c>
      <c r="R304" s="4">
        <f t="shared" si="56"/>
        <v>46.331253727060187</v>
      </c>
      <c r="S304" s="4">
        <f t="shared" si="57"/>
        <v>62.82736682222211</v>
      </c>
      <c r="T304" s="4">
        <f t="shared" si="58"/>
        <v>37.17263317777789</v>
      </c>
      <c r="U304" s="4">
        <f t="shared" si="59"/>
        <v>100</v>
      </c>
      <c r="V304" s="4">
        <f>+((F304/1000)/Cartera!N307)*100</f>
        <v>90.781984148773333</v>
      </c>
    </row>
    <row r="305" spans="1:22" x14ac:dyDescent="0.35">
      <c r="A305" s="57">
        <v>43922</v>
      </c>
      <c r="B305" s="58">
        <f>'[4]Abr-20'!$D$103</f>
        <v>78182792.37999998</v>
      </c>
      <c r="C305" s="58">
        <f>'[4]Abr-20'!$D$106</f>
        <v>230249394.28999999</v>
      </c>
      <c r="D305" s="63">
        <f t="shared" si="53"/>
        <v>308432186.66999996</v>
      </c>
      <c r="E305" s="58">
        <f>'[4]Abr-20'!$D$105</f>
        <v>173226467.16999999</v>
      </c>
      <c r="F305" s="64">
        <f t="shared" si="54"/>
        <v>481658653.83999991</v>
      </c>
      <c r="G305" s="71">
        <f t="shared" si="48"/>
        <v>44.335584636406679</v>
      </c>
      <c r="H305" s="71">
        <f t="shared" si="49"/>
        <v>25.697266690410629</v>
      </c>
      <c r="I305" s="71">
        <f t="shared" si="50"/>
        <v>29.950940791953116</v>
      </c>
      <c r="J305" s="71">
        <f t="shared" si="51"/>
        <v>2.0582922007487383</v>
      </c>
      <c r="K305" s="71">
        <f t="shared" si="52"/>
        <v>18.320983733778618</v>
      </c>
      <c r="L305" s="4">
        <f>+(1+G305/100)/(1+Cartera!$B308/100)*100-100</f>
        <v>39.441198566715002</v>
      </c>
      <c r="M305" s="4">
        <f>+(1+H305/100)/(1+Cartera!$B308/100)*100-100</f>
        <v>21.43490164275012</v>
      </c>
      <c r="N305" s="4">
        <f>+(1+I305/100)/(1+Cartera!$B308/100)*100-100</f>
        <v>25.544334645882643</v>
      </c>
      <c r="O305" s="4">
        <f>+(1+J305/100)/(1+Cartera!$B308/100)*100-100</f>
        <v>-1.4024807257764991</v>
      </c>
      <c r="P305" s="4">
        <f>+(1+K305/100)/(1+Cartera!$B308/100)*100-100</f>
        <v>14.308746723774163</v>
      </c>
      <c r="Q305" s="4">
        <f t="shared" si="55"/>
        <v>16.231991630730917</v>
      </c>
      <c r="R305" s="4">
        <f t="shared" si="56"/>
        <v>47.803437653273335</v>
      </c>
      <c r="S305" s="4">
        <f t="shared" si="57"/>
        <v>64.035429284004252</v>
      </c>
      <c r="T305" s="4">
        <f t="shared" si="58"/>
        <v>35.964570715995755</v>
      </c>
      <c r="U305" s="4">
        <f t="shared" si="59"/>
        <v>100</v>
      </c>
      <c r="V305" s="4">
        <f>+((F305/1000)/Cartera!N308)*100</f>
        <v>92.28181159542595</v>
      </c>
    </row>
    <row r="306" spans="1:22" x14ac:dyDescent="0.35">
      <c r="A306" s="57">
        <v>43952</v>
      </c>
      <c r="B306" s="58">
        <f>'[4]May-20'!$D$103</f>
        <v>70227715.639999986</v>
      </c>
      <c r="C306" s="58">
        <f>'[4]May-20'!$D$106</f>
        <v>231438088.39999992</v>
      </c>
      <c r="D306" s="63">
        <f t="shared" si="53"/>
        <v>301665804.0399999</v>
      </c>
      <c r="E306" s="58">
        <f>'[4]May-20'!$D$105</f>
        <v>176772087.66000003</v>
      </c>
      <c r="F306" s="64">
        <f t="shared" si="54"/>
        <v>478437891.69999993</v>
      </c>
      <c r="G306" s="71">
        <f t="shared" si="48"/>
        <v>32.017981433198457</v>
      </c>
      <c r="H306" s="71">
        <f t="shared" si="49"/>
        <v>26.907100219252712</v>
      </c>
      <c r="I306" s="71">
        <f t="shared" si="50"/>
        <v>28.061251935686386</v>
      </c>
      <c r="J306" s="71">
        <f t="shared" si="51"/>
        <v>2.8439703290557077</v>
      </c>
      <c r="K306" s="71">
        <f t="shared" si="52"/>
        <v>17.423214324937632</v>
      </c>
      <c r="L306" s="4">
        <f>+(1+G306/100)/(1+Cartera!$B309/100)*100-100</f>
        <v>28.359729152356294</v>
      </c>
      <c r="M306" s="4">
        <f>+(1+H306/100)/(1+Cartera!$B309/100)*100-100</f>
        <v>23.390471773702188</v>
      </c>
      <c r="N306" s="4">
        <f>+(1+I306/100)/(1+Cartera!$B309/100)*100-100</f>
        <v>24.512641648698491</v>
      </c>
      <c r="O306" s="4">
        <f>+(1+J306/100)/(1+Cartera!$B309/100)*100-100</f>
        <v>-5.8625872088526876E-3</v>
      </c>
      <c r="P306" s="4">
        <f>+(1+K306/100)/(1+Cartera!$B309/100)*100-100</f>
        <v>14.169386801106114</v>
      </c>
      <c r="Q306" s="4">
        <f t="shared" si="55"/>
        <v>14.678543831565003</v>
      </c>
      <c r="R306" s="4">
        <f t="shared" si="56"/>
        <v>48.37369539808963</v>
      </c>
      <c r="S306" s="4">
        <f t="shared" si="57"/>
        <v>63.052239229654624</v>
      </c>
      <c r="T306" s="4">
        <f t="shared" si="58"/>
        <v>36.947760770345369</v>
      </c>
      <c r="U306" s="4">
        <f t="shared" si="59"/>
        <v>100</v>
      </c>
      <c r="V306" s="4">
        <f>+((F306/1000)/Cartera!N309)*100</f>
        <v>91.701093725060133</v>
      </c>
    </row>
    <row r="307" spans="1:22" x14ac:dyDescent="0.35">
      <c r="A307" s="57">
        <v>43983</v>
      </c>
      <c r="B307" s="58">
        <f>'[4]Jun-20'!$D$103</f>
        <v>72440020.670000002</v>
      </c>
      <c r="C307" s="58">
        <f>'[4]Jun-20'!$D$106</f>
        <v>235586699.27000004</v>
      </c>
      <c r="D307" s="63">
        <f t="shared" si="53"/>
        <v>308026719.94000006</v>
      </c>
      <c r="E307" s="58">
        <f>'[4]Jun-20'!$D$105</f>
        <v>178973646.30999994</v>
      </c>
      <c r="F307" s="64">
        <f t="shared" si="54"/>
        <v>487000366.25</v>
      </c>
      <c r="G307" s="71">
        <f t="shared" si="48"/>
        <v>35.167560619296921</v>
      </c>
      <c r="H307" s="71">
        <f t="shared" si="49"/>
        <v>28.187025084070058</v>
      </c>
      <c r="I307" s="71">
        <f t="shared" si="50"/>
        <v>29.763029450895772</v>
      </c>
      <c r="J307" s="71">
        <f t="shared" si="51"/>
        <v>3.6505369469169722</v>
      </c>
      <c r="K307" s="71">
        <f t="shared" si="52"/>
        <v>18.767081972439257</v>
      </c>
      <c r="L307" s="4">
        <f>+(1+G307/100)/(1+Cartera!$B310/100)*100-100</f>
        <v>32.257887103030271</v>
      </c>
      <c r="M307" s="4">
        <f>+(1+H307/100)/(1+Cartera!$B310/100)*100-100</f>
        <v>25.427617499090061</v>
      </c>
      <c r="N307" s="4">
        <f>+(1+I307/100)/(1+Cartera!$B310/100)*100-100</f>
        <v>26.969696135905849</v>
      </c>
      <c r="O307" s="4">
        <f>+(1+J307/100)/(1+Cartera!$B310/100)*100-100</f>
        <v>1.4193120811320625</v>
      </c>
      <c r="P307" s="4">
        <f>+(1+K307/100)/(1+Cartera!$B310/100)*100-100</f>
        <v>16.210452027827074</v>
      </c>
      <c r="Q307" s="4">
        <f t="shared" si="55"/>
        <v>14.874736384245995</v>
      </c>
      <c r="R307" s="4">
        <f t="shared" si="56"/>
        <v>48.375055871942074</v>
      </c>
      <c r="S307" s="4">
        <f t="shared" si="57"/>
        <v>63.249792256188073</v>
      </c>
      <c r="T307" s="4">
        <f t="shared" si="58"/>
        <v>36.750207743811927</v>
      </c>
      <c r="U307" s="4">
        <f t="shared" si="59"/>
        <v>100</v>
      </c>
      <c r="V307" s="4">
        <f>+((F307/1000)/Cartera!N310)*100</f>
        <v>93.43528064242939</v>
      </c>
    </row>
    <row r="308" spans="1:22" x14ac:dyDescent="0.35">
      <c r="A308" s="57">
        <v>44013</v>
      </c>
      <c r="B308" s="58">
        <f>'[4]Jul-20'!$D$103</f>
        <v>69104915.019999996</v>
      </c>
      <c r="C308" s="58">
        <f>'[4]Jul-20'!$D$106</f>
        <v>235344681.06999999</v>
      </c>
      <c r="D308" s="63">
        <f t="shared" si="53"/>
        <v>304449596.08999997</v>
      </c>
      <c r="E308" s="58">
        <f>'[4]Jul-20'!$D$105</f>
        <v>182667545.60999995</v>
      </c>
      <c r="F308" s="64">
        <f t="shared" si="54"/>
        <v>487117141.69999993</v>
      </c>
      <c r="G308" s="71">
        <f t="shared" si="48"/>
        <v>25.180205387466842</v>
      </c>
      <c r="H308" s="71">
        <f t="shared" si="49"/>
        <v>27.381995928125761</v>
      </c>
      <c r="I308" s="71">
        <f t="shared" si="50"/>
        <v>26.875458545815277</v>
      </c>
      <c r="J308" s="71">
        <f t="shared" si="51"/>
        <v>5.0463182819354984</v>
      </c>
      <c r="K308" s="71">
        <f t="shared" si="52"/>
        <v>17.703283099298389</v>
      </c>
      <c r="L308" s="4">
        <f>+(1+G308/100)/(1+Cartera!$B311/100)*100-100</f>
        <v>22.761797967506951</v>
      </c>
      <c r="M308" s="4">
        <f>+(1+H308/100)/(1+Cartera!$B311/100)*100-100</f>
        <v>24.921051219109302</v>
      </c>
      <c r="N308" s="4">
        <f>+(1+I308/100)/(1+Cartera!$B311/100)*100-100</f>
        <v>24.424299838987224</v>
      </c>
      <c r="O308" s="4">
        <f>+(1+J308/100)/(1+Cartera!$B311/100)*100-100</f>
        <v>3.0168856349274193</v>
      </c>
      <c r="P308" s="4">
        <f>+(1+K308/100)/(1+Cartera!$B311/100)*100-100</f>
        <v>15.429325389132458</v>
      </c>
      <c r="Q308" s="4">
        <f t="shared" si="55"/>
        <v>14.186508563182432</v>
      </c>
      <c r="R308" s="4">
        <f t="shared" si="56"/>
        <v>48.313775255098982</v>
      </c>
      <c r="S308" s="4">
        <f t="shared" si="57"/>
        <v>62.50028381828141</v>
      </c>
      <c r="T308" s="4">
        <f t="shared" si="58"/>
        <v>37.49971618171859</v>
      </c>
      <c r="U308" s="4">
        <f t="shared" si="59"/>
        <v>100</v>
      </c>
      <c r="V308" s="4">
        <f>+((F308/1000)/Cartera!N311)*100</f>
        <v>94.065336052108265</v>
      </c>
    </row>
    <row r="309" spans="1:22" x14ac:dyDescent="0.35">
      <c r="A309" s="57">
        <v>44044</v>
      </c>
      <c r="B309" s="58">
        <f>'[4]Ago-20'!$D$103</f>
        <v>69454257.849999994</v>
      </c>
      <c r="C309" s="58">
        <f>'[4]Ago-20'!$D$106</f>
        <v>233568575.41000003</v>
      </c>
      <c r="D309" s="63">
        <f t="shared" si="53"/>
        <v>303022833.25999999</v>
      </c>
      <c r="E309" s="58">
        <f>'[4]Ago-20'!$D$105</f>
        <v>179989363.46000007</v>
      </c>
      <c r="F309" s="64">
        <f t="shared" si="54"/>
        <v>483012196.72000003</v>
      </c>
      <c r="G309" s="71">
        <f t="shared" si="48"/>
        <v>23.441794160053149</v>
      </c>
      <c r="H309" s="71">
        <f t="shared" si="49"/>
        <v>25.395174945312419</v>
      </c>
      <c r="I309" s="71">
        <f t="shared" si="50"/>
        <v>24.942009597221599</v>
      </c>
      <c r="J309" s="71">
        <f t="shared" si="51"/>
        <v>3.4605548530418844</v>
      </c>
      <c r="K309" s="71">
        <f t="shared" si="52"/>
        <v>15.969356512328019</v>
      </c>
      <c r="L309" s="4">
        <f>+(1+G309/100)/(1+Cartera!$B312/100)*100-100</f>
        <v>21.17580657706209</v>
      </c>
      <c r="M309" s="4">
        <f>+(1+H309/100)/(1+Cartera!$B312/100)*100-100</f>
        <v>23.093329680290992</v>
      </c>
      <c r="N309" s="4">
        <f>+(1+I309/100)/(1+Cartera!$B312/100)*100-100</f>
        <v>22.648482965761858</v>
      </c>
      <c r="O309" s="4">
        <f>+(1+J309/100)/(1+Cartera!$B312/100)*100-100</f>
        <v>1.5613574683831359</v>
      </c>
      <c r="P309" s="4">
        <f>+(1+K309/100)/(1+Cartera!$B312/100)*100-100</f>
        <v>13.840538443435776</v>
      </c>
      <c r="Q309" s="4">
        <f t="shared" si="55"/>
        <v>14.379400421282179</v>
      </c>
      <c r="R309" s="4">
        <f t="shared" si="56"/>
        <v>48.356662004831044</v>
      </c>
      <c r="S309" s="4">
        <f t="shared" si="57"/>
        <v>62.736062426113214</v>
      </c>
      <c r="T309" s="4">
        <f t="shared" si="58"/>
        <v>37.263937573886793</v>
      </c>
      <c r="U309" s="4">
        <f t="shared" si="59"/>
        <v>100</v>
      </c>
      <c r="V309" s="4">
        <f>+((F309/1000)/Cartera!N312)*100</f>
        <v>93.751983844271692</v>
      </c>
    </row>
    <row r="310" spans="1:22" x14ac:dyDescent="0.35">
      <c r="A310" s="57">
        <v>44075</v>
      </c>
      <c r="B310" s="58">
        <f>'[4]Sep-20'!$D$103</f>
        <v>70099902.030000016</v>
      </c>
      <c r="C310" s="58">
        <f>'[4]Sep-20'!$D$106</f>
        <v>233721797.72999996</v>
      </c>
      <c r="D310" s="63">
        <f t="shared" si="53"/>
        <v>303821699.75999999</v>
      </c>
      <c r="E310" s="58">
        <f>'[4]Sep-20'!$D$105</f>
        <v>177260051.19999996</v>
      </c>
      <c r="F310" s="64">
        <f t="shared" si="54"/>
        <v>481081750.95999992</v>
      </c>
      <c r="G310" s="71">
        <f t="shared" si="48"/>
        <v>27.701006055198718</v>
      </c>
      <c r="H310" s="71">
        <f t="shared" si="49"/>
        <v>25.015677008187737</v>
      </c>
      <c r="I310" s="71">
        <f t="shared" si="50"/>
        <v>25.625183762706726</v>
      </c>
      <c r="J310" s="71">
        <f t="shared" si="51"/>
        <v>1.4180180281393717</v>
      </c>
      <c r="K310" s="71">
        <f t="shared" si="52"/>
        <v>15.469952903943977</v>
      </c>
      <c r="L310" s="4">
        <f>+(1+G310/100)/(1+Cartera!$B313/100)*100-100</f>
        <v>25.233898259486836</v>
      </c>
      <c r="M310" s="4">
        <f>+(1+H310/100)/(1+Cartera!$B313/100)*100-100</f>
        <v>22.600448179060237</v>
      </c>
      <c r="N310" s="4">
        <f>+(1+I310/100)/(1+Cartera!$B313/100)*100-100</f>
        <v>23.198179624111731</v>
      </c>
      <c r="O310" s="4">
        <f>+(1+J310/100)/(1+Cartera!$B313/100)*100-100</f>
        <v>-0.54131800712036693</v>
      </c>
      <c r="P310" s="4">
        <f>+(1+K310/100)/(1+Cartera!$B313/100)*100-100</f>
        <v>13.239141810281424</v>
      </c>
      <c r="Q310" s="4">
        <f t="shared" si="55"/>
        <v>14.57130766031251</v>
      </c>
      <c r="R310" s="4">
        <f t="shared" si="56"/>
        <v>48.582553227930077</v>
      </c>
      <c r="S310" s="4">
        <f t="shared" si="57"/>
        <v>63.153860888242583</v>
      </c>
      <c r="T310" s="4">
        <f t="shared" si="58"/>
        <v>36.846139111757417</v>
      </c>
      <c r="U310" s="4">
        <f t="shared" si="59"/>
        <v>100</v>
      </c>
      <c r="V310" s="4">
        <f>+((F310/1000)/Cartera!N313)*100</f>
        <v>93.405096400568553</v>
      </c>
    </row>
    <row r="311" spans="1:22" x14ac:dyDescent="0.35">
      <c r="A311" s="57">
        <v>44105</v>
      </c>
      <c r="B311" s="58">
        <f>'[4]Oct-20'!$D$103</f>
        <v>71367008.350000024</v>
      </c>
      <c r="C311" s="58">
        <f>'[4]Oct-20'!$D$106</f>
        <v>238253362.70999998</v>
      </c>
      <c r="D311" s="63">
        <f t="shared" si="53"/>
        <v>309620371.06</v>
      </c>
      <c r="E311" s="58">
        <f>'[4]Oct-20'!$D$105</f>
        <v>174599372.03999999</v>
      </c>
      <c r="F311" s="64">
        <f t="shared" si="54"/>
        <v>484219743.10000002</v>
      </c>
      <c r="G311" s="71">
        <f t="shared" si="48"/>
        <v>18.396877222051302</v>
      </c>
      <c r="H311" s="71">
        <f t="shared" si="49"/>
        <v>26.191547423618715</v>
      </c>
      <c r="I311" s="71">
        <f t="shared" si="50"/>
        <v>24.305229627562056</v>
      </c>
      <c r="J311" s="71">
        <f t="shared" si="51"/>
        <v>0.16991206314436624</v>
      </c>
      <c r="K311" s="71">
        <f t="shared" si="52"/>
        <v>14.368944981431213</v>
      </c>
      <c r="L311" s="4">
        <f>+(1+G311/100)/(1+Cartera!$B314/100)*100-100</f>
        <v>16.372004346423523</v>
      </c>
      <c r="M311" s="4">
        <f>+(1+H311/100)/(1+Cartera!$B314/100)*100-100</f>
        <v>24.033366840592379</v>
      </c>
      <c r="N311" s="4">
        <f>+(1+I311/100)/(1+Cartera!$B314/100)*100-100</f>
        <v>22.179309639829015</v>
      </c>
      <c r="O311" s="4">
        <f>+(1+J311/100)/(1+Cartera!$B314/100)*100-100</f>
        <v>-1.5432356367757478</v>
      </c>
      <c r="P311" s="4">
        <f>+(1+K311/100)/(1+Cartera!$B314/100)*100-100</f>
        <v>12.412959486368408</v>
      </c>
      <c r="Q311" s="4">
        <f t="shared" si="55"/>
        <v>14.73855813749037</v>
      </c>
      <c r="R311" s="4">
        <f t="shared" si="56"/>
        <v>49.20356224731556</v>
      </c>
      <c r="S311" s="4">
        <f t="shared" si="57"/>
        <v>63.942120384805925</v>
      </c>
      <c r="T311" s="4">
        <f t="shared" si="58"/>
        <v>36.057879615194068</v>
      </c>
      <c r="U311" s="4">
        <f t="shared" si="59"/>
        <v>100</v>
      </c>
      <c r="V311" s="4">
        <f>+((F311/1000)/Cartera!N314)*100</f>
        <v>93.952687963043473</v>
      </c>
    </row>
    <row r="312" spans="1:22" x14ac:dyDescent="0.35">
      <c r="A312" s="57">
        <v>44136</v>
      </c>
      <c r="B312" s="58">
        <f>'[4]Nov-20'!$D$103</f>
        <v>72635296.580000013</v>
      </c>
      <c r="C312" s="58">
        <f>'[4]Nov-20'!$D$106</f>
        <v>242210122.39999998</v>
      </c>
      <c r="D312" s="63">
        <f t="shared" si="53"/>
        <v>314845418.98000002</v>
      </c>
      <c r="E312" s="58">
        <f>'[4]Nov-20'!$D$105</f>
        <v>169219482.76999995</v>
      </c>
      <c r="F312" s="64">
        <f t="shared" si="54"/>
        <v>484064901.75</v>
      </c>
      <c r="G312" s="71">
        <f t="shared" si="48"/>
        <v>15.540255016807222</v>
      </c>
      <c r="H312" s="71">
        <f t="shared" si="49"/>
        <v>21.081428109130741</v>
      </c>
      <c r="I312" s="71">
        <f t="shared" si="50"/>
        <v>19.75642302090796</v>
      </c>
      <c r="J312" s="71">
        <f t="shared" si="51"/>
        <v>-0.32216468463222725</v>
      </c>
      <c r="K312" s="71">
        <f t="shared" si="52"/>
        <v>11.878224867460801</v>
      </c>
      <c r="L312" s="4">
        <f>+(1+G312/100)/(1+Cartera!$B315/100)*100-100</f>
        <v>13.84397971899422</v>
      </c>
      <c r="M312" s="4">
        <f>+(1+H312/100)/(1+Cartera!$B315/100)*100-100</f>
        <v>19.303801467268443</v>
      </c>
      <c r="N312" s="4">
        <f>+(1+I312/100)/(1+Cartera!$B315/100)*100-100</f>
        <v>17.998249109181174</v>
      </c>
      <c r="O312" s="4">
        <f>+(1+J312/100)/(1+Cartera!$B315/100)*100-100</f>
        <v>-1.785559842971935</v>
      </c>
      <c r="P312" s="4">
        <f>+(1+K312/100)/(1+Cartera!$B315/100)*100-100</f>
        <v>10.235712747522712</v>
      </c>
      <c r="Q312" s="4">
        <f t="shared" si="55"/>
        <v>15.005280555852657</v>
      </c>
      <c r="R312" s="4">
        <f t="shared" si="56"/>
        <v>50.03670407095364</v>
      </c>
      <c r="S312" s="4">
        <f t="shared" si="57"/>
        <v>65.041984626806311</v>
      </c>
      <c r="T312" s="4">
        <f t="shared" si="58"/>
        <v>34.958015373193696</v>
      </c>
      <c r="U312" s="4">
        <f t="shared" si="59"/>
        <v>100</v>
      </c>
      <c r="V312" s="4">
        <f>+((F312/1000)/Cartera!N315)*100</f>
        <v>93.875919383953772</v>
      </c>
    </row>
    <row r="313" spans="1:22" x14ac:dyDescent="0.35">
      <c r="A313" s="57">
        <v>44166</v>
      </c>
      <c r="B313" s="58">
        <f>'[4]Dic-20'!$D$103</f>
        <v>75001661.75999999</v>
      </c>
      <c r="C313" s="58">
        <f>'[4]Dic-20'!$D$106</f>
        <v>246622815.03999996</v>
      </c>
      <c r="D313" s="63">
        <f t="shared" si="53"/>
        <v>321624476.79999995</v>
      </c>
      <c r="E313" s="58">
        <f>'[4]Dic-20'!$D$105</f>
        <v>166446198.03999993</v>
      </c>
      <c r="F313" s="64">
        <f t="shared" si="54"/>
        <v>488070674.83999991</v>
      </c>
      <c r="G313" s="71">
        <f t="shared" si="48"/>
        <v>23.988471165959339</v>
      </c>
      <c r="H313" s="71">
        <f t="shared" si="49"/>
        <v>24.899510946743789</v>
      </c>
      <c r="I313" s="71">
        <f t="shared" si="50"/>
        <v>24.685864806625489</v>
      </c>
      <c r="J313" s="71">
        <f t="shared" si="51"/>
        <v>-1.4082117879471667</v>
      </c>
      <c r="K313" s="71">
        <f t="shared" si="52"/>
        <v>14.363487164550136</v>
      </c>
      <c r="L313" s="4">
        <f>+(1+G313/100)/(1+Cartera!$B316/100)*100-100</f>
        <v>22.011878730524842</v>
      </c>
      <c r="M313" s="4">
        <f>+(1+H313/100)/(1+Cartera!$B316/100)*100-100</f>
        <v>22.908394948576841</v>
      </c>
      <c r="N313" s="4">
        <f>+(1+I313/100)/(1+Cartera!$B316/100)*100-100</f>
        <v>22.698154700477758</v>
      </c>
      <c r="O313" s="4">
        <f>+(1+J313/100)/(1+Cartera!$B316/100)*100-100</f>
        <v>-2.9799368115992593</v>
      </c>
      <c r="P313" s="4">
        <f>+(1+K313/100)/(1+Cartera!$B316/100)*100-100</f>
        <v>12.540333757675782</v>
      </c>
      <c r="Q313" s="4">
        <f t="shared" si="55"/>
        <v>15.366967454987366</v>
      </c>
      <c r="R313" s="4">
        <f t="shared" si="56"/>
        <v>50.530144045398394</v>
      </c>
      <c r="S313" s="4">
        <f t="shared" si="57"/>
        <v>65.897111500385748</v>
      </c>
      <c r="T313" s="4">
        <f t="shared" si="58"/>
        <v>34.102888499614238</v>
      </c>
      <c r="U313" s="4">
        <f t="shared" si="59"/>
        <v>100</v>
      </c>
      <c r="V313" s="4">
        <f>+((F313/1000)/Cartera!N316)*100</f>
        <v>95.175333656273992</v>
      </c>
    </row>
    <row r="314" spans="1:22" x14ac:dyDescent="0.35">
      <c r="A314" s="57">
        <v>44197</v>
      </c>
      <c r="B314" s="58">
        <f>'[4]Ene-21'!$D$103</f>
        <v>72196209.480000004</v>
      </c>
      <c r="C314" s="58">
        <f>'[4]Ene-21'!$D$106</f>
        <v>242995670.58999997</v>
      </c>
      <c r="D314" s="63">
        <f t="shared" si="53"/>
        <v>315191880.06999999</v>
      </c>
      <c r="E314" s="58">
        <f>'[4]Ene-21'!$D$105</f>
        <v>164669912.74999994</v>
      </c>
      <c r="F314" s="64">
        <f t="shared" si="54"/>
        <v>479861792.81999993</v>
      </c>
      <c r="G314" s="71">
        <f t="shared" si="48"/>
        <v>29.055083473720316</v>
      </c>
      <c r="H314" s="71">
        <f t="shared" si="49"/>
        <v>24.366963062328168</v>
      </c>
      <c r="I314" s="71">
        <f t="shared" si="50"/>
        <v>25.410473566571795</v>
      </c>
      <c r="J314" s="71">
        <f t="shared" si="51"/>
        <v>-5.7400046461072378</v>
      </c>
      <c r="K314" s="71">
        <f t="shared" si="52"/>
        <v>12.636803234938839</v>
      </c>
      <c r="L314" s="4">
        <f>+(1+G314/100)/(1+Cartera!$B317/100)*100-100</f>
        <v>27.022719954449144</v>
      </c>
      <c r="M314" s="4">
        <f>+(1+H314/100)/(1+Cartera!$B317/100)*100-100</f>
        <v>22.40842821095292</v>
      </c>
      <c r="N314" s="4">
        <f>+(1+I314/100)/(1+Cartera!$B317/100)*100-100</f>
        <v>23.435505478909249</v>
      </c>
      <c r="O314" s="4">
        <f>+(1+J314/100)/(1+Cartera!$B317/100)*100-100</f>
        <v>-7.2244140217590882</v>
      </c>
      <c r="P314" s="4">
        <f>+(1+K314/100)/(1+Cartera!$B317/100)*100-100</f>
        <v>10.862995309979169</v>
      </c>
      <c r="Q314" s="4">
        <f t="shared" si="55"/>
        <v>15.045208966466181</v>
      </c>
      <c r="R314" s="4">
        <f t="shared" si="56"/>
        <v>50.638678516576462</v>
      </c>
      <c r="S314" s="4">
        <f t="shared" si="57"/>
        <v>65.683887483042653</v>
      </c>
      <c r="T314" s="4">
        <f t="shared" si="58"/>
        <v>34.316112516957347</v>
      </c>
      <c r="U314" s="4">
        <f t="shared" si="59"/>
        <v>100</v>
      </c>
      <c r="V314" s="4">
        <f>+((F314/1000)/Cartera!N317)*100</f>
        <v>93.757916443353821</v>
      </c>
    </row>
    <row r="315" spans="1:22" x14ac:dyDescent="0.35">
      <c r="A315" s="57">
        <v>44228</v>
      </c>
      <c r="B315" s="58">
        <f>'[4]Feb-21'!$D$103</f>
        <v>76756768.350000009</v>
      </c>
      <c r="C315" s="58">
        <f>'[4]Feb-21'!$D$106</f>
        <v>244700298.38000003</v>
      </c>
      <c r="D315" s="63">
        <f t="shared" si="53"/>
        <v>321457066.73000002</v>
      </c>
      <c r="E315" s="58">
        <f>'[4]Feb-21'!$D$105</f>
        <v>163674899.52999991</v>
      </c>
      <c r="F315" s="64">
        <f t="shared" si="54"/>
        <v>485131966.25999993</v>
      </c>
      <c r="G315" s="71">
        <f t="shared" si="48"/>
        <v>23.883367153012003</v>
      </c>
      <c r="H315" s="71">
        <f t="shared" si="49"/>
        <v>24.172564807588031</v>
      </c>
      <c r="I315" s="71">
        <f t="shared" si="50"/>
        <v>24.103388224255568</v>
      </c>
      <c r="J315" s="71">
        <f t="shared" si="51"/>
        <v>-7.7608886614859784</v>
      </c>
      <c r="K315" s="71">
        <f t="shared" si="52"/>
        <v>11.14900535199979</v>
      </c>
      <c r="L315" s="4">
        <f>+(1+G315/100)/(1+Cartera!$B318/100)*100-100</f>
        <v>21.980471793040564</v>
      </c>
      <c r="M315" s="4">
        <f>+(1+H315/100)/(1+Cartera!$B318/100)*100-100</f>
        <v>22.265227262296207</v>
      </c>
      <c r="N315" s="4">
        <f>+(1+I315/100)/(1+Cartera!$B318/100)*100-100</f>
        <v>22.197113257439511</v>
      </c>
      <c r="O315" s="4">
        <f>+(1+J315/100)/(1+Cartera!$B318/100)*100-100</f>
        <v>-9.1777162874025038</v>
      </c>
      <c r="P315" s="4">
        <f>+(1+K315/100)/(1+Cartera!$B318/100)*100-100</f>
        <v>9.4417146041746491</v>
      </c>
      <c r="Q315" s="4">
        <f t="shared" si="55"/>
        <v>15.821832756504703</v>
      </c>
      <c r="R315" s="4">
        <f t="shared" si="56"/>
        <v>50.43994529291772</v>
      </c>
      <c r="S315" s="4">
        <f t="shared" si="57"/>
        <v>66.261778049422432</v>
      </c>
      <c r="T315" s="4">
        <f t="shared" si="58"/>
        <v>33.738221950577582</v>
      </c>
      <c r="U315" s="4">
        <f t="shared" si="59"/>
        <v>100</v>
      </c>
      <c r="V315" s="4">
        <f>+((F315/1000)/Cartera!N318)*100</f>
        <v>94.016767307087051</v>
      </c>
    </row>
    <row r="316" spans="1:22" x14ac:dyDescent="0.35">
      <c r="A316" s="57">
        <v>44256</v>
      </c>
      <c r="B316" s="58">
        <f>'[4]Mar-21'!$D$103</f>
        <v>78352010.299999982</v>
      </c>
      <c r="C316" s="58">
        <f>'[4]Mar-21'!$D$106</f>
        <v>252698800.78999999</v>
      </c>
      <c r="D316" s="63">
        <f t="shared" si="53"/>
        <v>331050811.08999997</v>
      </c>
      <c r="E316" s="58">
        <f>'[4]Mar-21'!$D$105</f>
        <v>159672612.50000003</v>
      </c>
      <c r="F316" s="64">
        <f t="shared" si="54"/>
        <v>490723423.59000003</v>
      </c>
      <c r="G316" s="71">
        <f t="shared" si="48"/>
        <v>0.85317762337244574</v>
      </c>
      <c r="H316" s="71">
        <f t="shared" si="49"/>
        <v>15.811102608604344</v>
      </c>
      <c r="I316" s="71">
        <f t="shared" si="50"/>
        <v>11.883711812113745</v>
      </c>
      <c r="J316" s="71">
        <f t="shared" si="51"/>
        <v>-8.7929996030059527</v>
      </c>
      <c r="K316" s="71">
        <f t="shared" si="52"/>
        <v>4.1976337245435786</v>
      </c>
      <c r="L316" s="4">
        <f>+(1+G316/100)/(1+Cartera!$B319/100)*100-100</f>
        <v>-0.63726342524881829</v>
      </c>
      <c r="M316" s="4">
        <f>+(1+H316/100)/(1+Cartera!$B319/100)*100-100</f>
        <v>14.099608481383612</v>
      </c>
      <c r="N316" s="4">
        <f>+(1+I316/100)/(1+Cartera!$B319/100)*100-100</f>
        <v>10.230257942969217</v>
      </c>
      <c r="O316" s="4">
        <f>+(1+J316/100)/(1+Cartera!$B319/100)*100-100</f>
        <v>-10.140886308380232</v>
      </c>
      <c r="P316" s="4">
        <f>+(1+K316/100)/(1+Cartera!$B319/100)*100-100</f>
        <v>2.6577672162991064</v>
      </c>
      <c r="Q316" s="4">
        <f t="shared" si="55"/>
        <v>15.966633450426684</v>
      </c>
      <c r="R316" s="4">
        <f t="shared" si="56"/>
        <v>51.495157688076887</v>
      </c>
      <c r="S316" s="4">
        <f t="shared" si="57"/>
        <v>67.461791138503571</v>
      </c>
      <c r="T316" s="4">
        <f t="shared" si="58"/>
        <v>32.538208861496429</v>
      </c>
      <c r="U316" s="4">
        <f t="shared" si="59"/>
        <v>100</v>
      </c>
      <c r="V316" s="4">
        <f>+((F316/1000)/Cartera!N319)*100</f>
        <v>94.687340235891398</v>
      </c>
    </row>
    <row r="317" spans="1:22" x14ac:dyDescent="0.35">
      <c r="A317" s="57">
        <v>44287</v>
      </c>
      <c r="B317" s="58">
        <f>'[4]Abr-21'!$D$103</f>
        <v>76953705.789999992</v>
      </c>
      <c r="C317" s="58">
        <f>'[4]Abr-21'!$D$106</f>
        <v>256762547.54999995</v>
      </c>
      <c r="D317" s="63">
        <f t="shared" si="53"/>
        <v>333716253.33999991</v>
      </c>
      <c r="E317" s="58">
        <f>'[4]Abr-21'!$D$105</f>
        <v>157383346.22999996</v>
      </c>
      <c r="F317" s="64">
        <f t="shared" si="54"/>
        <v>491099599.56999987</v>
      </c>
      <c r="G317" s="71">
        <f t="shared" si="48"/>
        <v>-1.5720679098107979</v>
      </c>
      <c r="H317" s="71">
        <f t="shared" si="49"/>
        <v>11.514971990157136</v>
      </c>
      <c r="I317" s="71">
        <f t="shared" si="50"/>
        <v>8.1976096408680235</v>
      </c>
      <c r="J317" s="71">
        <f t="shared" si="51"/>
        <v>-9.1459008538527797</v>
      </c>
      <c r="K317" s="71">
        <f t="shared" si="52"/>
        <v>1.9600905443580245</v>
      </c>
      <c r="L317" s="4">
        <f>+(1+G317/100)/(1+Cartera!$B320/100)*100-100</f>
        <v>-3.4547012357143814</v>
      </c>
      <c r="M317" s="4">
        <f>+(1+H317/100)/(1+Cartera!$B320/100)*100-100</f>
        <v>9.3820225504238692</v>
      </c>
      <c r="N317" s="4">
        <f>+(1+I317/100)/(1+Cartera!$B320/100)*100-100</f>
        <v>6.1281114672565167</v>
      </c>
      <c r="O317" s="4">
        <f>+(1+J317/100)/(1+Cartera!$B320/100)*100-100</f>
        <v>-10.883669302454919</v>
      </c>
      <c r="P317" s="4">
        <f>+(1+K317/100)/(1+Cartera!$B320/100)*100-100</f>
        <v>9.8975422834826077E-3</v>
      </c>
      <c r="Q317" s="4">
        <f t="shared" si="55"/>
        <v>15.669673902682799</v>
      </c>
      <c r="R317" s="4">
        <f t="shared" si="56"/>
        <v>52.283192202725829</v>
      </c>
      <c r="S317" s="4">
        <f t="shared" si="57"/>
        <v>67.952866105408631</v>
      </c>
      <c r="T317" s="4">
        <f t="shared" si="58"/>
        <v>32.047133894591376</v>
      </c>
      <c r="U317" s="4">
        <f t="shared" si="59"/>
        <v>100</v>
      </c>
      <c r="V317" s="4">
        <f>+((F317/1000)/Cartera!N320)*100</f>
        <v>94.071240722429621</v>
      </c>
    </row>
    <row r="318" spans="1:22" x14ac:dyDescent="0.35">
      <c r="A318" s="57">
        <v>44317</v>
      </c>
      <c r="B318" s="58">
        <f>'[4]May-21'!$D$103</f>
        <v>79314469.479999989</v>
      </c>
      <c r="C318" s="58">
        <f>'[4]May-21'!$D$106</f>
        <v>255656798.02999997</v>
      </c>
      <c r="D318" s="63">
        <f t="shared" si="53"/>
        <v>334971267.50999999</v>
      </c>
      <c r="E318" s="58">
        <f>'[4]May-21'!$D$105</f>
        <v>156066678.61999997</v>
      </c>
      <c r="F318" s="64">
        <f t="shared" si="54"/>
        <v>491037946.13</v>
      </c>
      <c r="G318" s="71">
        <f t="shared" si="48"/>
        <v>12.938985352421753</v>
      </c>
      <c r="H318" s="71">
        <f t="shared" si="49"/>
        <v>10.46444420511385</v>
      </c>
      <c r="I318" s="71">
        <f t="shared" si="50"/>
        <v>11.040516698930801</v>
      </c>
      <c r="J318" s="71">
        <f t="shared" si="51"/>
        <v>-11.713053409101789</v>
      </c>
      <c r="K318" s="71">
        <f t="shared" si="52"/>
        <v>2.6335820487021238</v>
      </c>
      <c r="L318" s="4">
        <f>+(1+G318/100)/(1+Cartera!$B321/100)*100-100</f>
        <v>9.3310603605244467</v>
      </c>
      <c r="M318" s="4">
        <f>+(1+H318/100)/(1+Cartera!$B321/100)*100-100</f>
        <v>6.9355703824916475</v>
      </c>
      <c r="N318" s="4">
        <f>+(1+I318/100)/(1+Cartera!$B321/100)*100-100</f>
        <v>7.4932397859930404</v>
      </c>
      <c r="O318" s="4">
        <f>+(1+J318/100)/(1+Cartera!$B321/100)*100-100</f>
        <v>-14.53344957318663</v>
      </c>
      <c r="P318" s="4">
        <f>+(1+K318/100)/(1+Cartera!$B321/100)*100-100</f>
        <v>-0.64512870406376521</v>
      </c>
      <c r="Q318" s="4">
        <f t="shared" si="55"/>
        <v>16.15241145925652</v>
      </c>
      <c r="R318" s="4">
        <f t="shared" si="56"/>
        <v>52.064570578485601</v>
      </c>
      <c r="S318" s="4">
        <f t="shared" si="57"/>
        <v>68.216982037742142</v>
      </c>
      <c r="T318" s="4">
        <f t="shared" si="58"/>
        <v>31.783017962257858</v>
      </c>
      <c r="U318" s="4">
        <f t="shared" si="59"/>
        <v>100</v>
      </c>
      <c r="V318" s="4">
        <f>+((F318/1000)/Cartera!N321)*100</f>
        <v>93.335994172879651</v>
      </c>
    </row>
    <row r="319" spans="1:22" x14ac:dyDescent="0.35">
      <c r="A319" s="57">
        <v>44348</v>
      </c>
      <c r="B319" s="58">
        <f>'[4]Jun-21'!$D$103</f>
        <v>80028682.839999974</v>
      </c>
      <c r="C319" s="58">
        <f>'[4]Jun-21'!$D$106</f>
        <v>262137093.95000005</v>
      </c>
      <c r="D319" s="63">
        <f t="shared" si="53"/>
        <v>342165776.79000002</v>
      </c>
      <c r="E319" s="58">
        <f>'[4]Jun-21'!$D$105</f>
        <v>156382483.73999998</v>
      </c>
      <c r="F319" s="64">
        <f t="shared" si="54"/>
        <v>498548260.52999997</v>
      </c>
      <c r="G319" s="71">
        <f t="shared" si="48"/>
        <v>10.475786864515229</v>
      </c>
      <c r="H319" s="71">
        <f t="shared" si="49"/>
        <v>11.269903930175303</v>
      </c>
      <c r="I319" s="71">
        <f t="shared" si="50"/>
        <v>11.083147869980195</v>
      </c>
      <c r="J319" s="71">
        <f t="shared" si="51"/>
        <v>-12.622619606726815</v>
      </c>
      <c r="K319" s="71">
        <f t="shared" si="52"/>
        <v>2.3712290750253544</v>
      </c>
      <c r="L319" s="4">
        <f>+(1+G319/100)/(1+Cartera!$B322/100)*100-100</f>
        <v>6.6059894475684899</v>
      </c>
      <c r="M319" s="4">
        <f>+(1+H319/100)/(1+Cartera!$B322/100)*100-100</f>
        <v>7.3722898100697591</v>
      </c>
      <c r="N319" s="4">
        <f>+(1+I319/100)/(1+Cartera!$B322/100)*100-100</f>
        <v>7.1920755283028086</v>
      </c>
      <c r="O319" s="4">
        <f>+(1+J319/100)/(1+Cartera!$B322/100)*100-100</f>
        <v>-15.683315262691124</v>
      </c>
      <c r="P319" s="4">
        <f>+(1+K319/100)/(1+Cartera!$B322/100)*100-100</f>
        <v>-1.2146781095962922</v>
      </c>
      <c r="Q319" s="4">
        <f t="shared" si="55"/>
        <v>16.052344211355297</v>
      </c>
      <c r="R319" s="4">
        <f t="shared" si="56"/>
        <v>52.580083956430947</v>
      </c>
      <c r="S319" s="4">
        <f t="shared" si="57"/>
        <v>68.632428167786244</v>
      </c>
      <c r="T319" s="4">
        <f t="shared" si="58"/>
        <v>31.36757183221377</v>
      </c>
      <c r="U319" s="4">
        <f t="shared" si="59"/>
        <v>100</v>
      </c>
      <c r="V319" s="4">
        <f>+((F319/1000)/Cartera!N322)*100</f>
        <v>94.044711518231878</v>
      </c>
    </row>
    <row r="320" spans="1:22" x14ac:dyDescent="0.35">
      <c r="A320" s="57">
        <v>44378</v>
      </c>
      <c r="B320" s="58">
        <f>'[4]Jul-21'!$D$103</f>
        <v>80243137.249999985</v>
      </c>
      <c r="C320" s="58">
        <f>'[4]Jul-21'!$D$106</f>
        <v>266717576.53999999</v>
      </c>
      <c r="D320" s="63">
        <f t="shared" si="53"/>
        <v>346960713.78999996</v>
      </c>
      <c r="E320" s="58">
        <f>'[4]Jul-21'!$D$105</f>
        <v>154992285.20999998</v>
      </c>
      <c r="F320" s="64">
        <f t="shared" si="54"/>
        <v>501952998.99999994</v>
      </c>
      <c r="G320" s="71">
        <f t="shared" si="48"/>
        <v>16.117843755073608</v>
      </c>
      <c r="H320" s="71">
        <f t="shared" si="49"/>
        <v>13.33061589807869</v>
      </c>
      <c r="I320" s="71">
        <f t="shared" si="50"/>
        <v>13.963269534912783</v>
      </c>
      <c r="J320" s="71">
        <f t="shared" si="51"/>
        <v>-15.150617099266981</v>
      </c>
      <c r="K320" s="71">
        <f t="shared" si="52"/>
        <v>3.0456446776280615</v>
      </c>
      <c r="L320" s="4">
        <f>+(1+G320/100)/(1+Cartera!$B323/100)*100-100</f>
        <v>11.683989376814097</v>
      </c>
      <c r="M320" s="4">
        <f>+(1+H320/100)/(1+Cartera!$B323/100)*100-100</f>
        <v>9.0031892835228149</v>
      </c>
      <c r="N320" s="4">
        <f>+(1+I320/100)/(1+Cartera!$B323/100)*100-100</f>
        <v>9.6116856159592032</v>
      </c>
      <c r="O320" s="4">
        <f>+(1+J320/100)/(1+Cartera!$B323/100)*100-100</f>
        <v>-18.390513705171671</v>
      </c>
      <c r="P320" s="4">
        <f>+(1+K320/100)/(1+Cartera!$B323/100)*100-100</f>
        <v>-0.88905965410400256</v>
      </c>
      <c r="Q320" s="4">
        <f t="shared" si="55"/>
        <v>15.986185441637335</v>
      </c>
      <c r="R320" s="4">
        <f t="shared" si="56"/>
        <v>53.135966329787784</v>
      </c>
      <c r="S320" s="4">
        <f t="shared" si="57"/>
        <v>69.122151771425123</v>
      </c>
      <c r="T320" s="4">
        <f t="shared" si="58"/>
        <v>30.877848228574884</v>
      </c>
      <c r="U320" s="4">
        <f t="shared" si="59"/>
        <v>100</v>
      </c>
      <c r="V320" s="4">
        <f>+((F320/1000)/Cartera!N323)*100</f>
        <v>93.879722381855842</v>
      </c>
    </row>
    <row r="321" spans="1:22" x14ac:dyDescent="0.35">
      <c r="A321" s="57">
        <v>44409</v>
      </c>
      <c r="B321" s="58">
        <f>'[4]Ago-21'!$D$103</f>
        <v>81434713.149999991</v>
      </c>
      <c r="C321" s="58">
        <f>'[4]Ago-21'!$D$106</f>
        <v>265657059.03999996</v>
      </c>
      <c r="D321" s="63">
        <f t="shared" si="53"/>
        <v>347091772.18999994</v>
      </c>
      <c r="E321" s="58">
        <f>'[4]Ago-21'!$D$105</f>
        <v>155634277.25000003</v>
      </c>
      <c r="F321" s="64">
        <f t="shared" si="54"/>
        <v>502726049.43999994</v>
      </c>
      <c r="G321" s="71">
        <f t="shared" si="48"/>
        <v>17.249418064295099</v>
      </c>
      <c r="H321" s="71">
        <f t="shared" si="49"/>
        <v>13.738356529200331</v>
      </c>
      <c r="I321" s="71">
        <f t="shared" si="50"/>
        <v>14.543108338039957</v>
      </c>
      <c r="J321" s="71">
        <f t="shared" si="51"/>
        <v>-13.531403046165337</v>
      </c>
      <c r="K321" s="71">
        <f t="shared" si="52"/>
        <v>4.0814399416559581</v>
      </c>
      <c r="L321" s="4">
        <f>+(1+G321/100)/(1+Cartera!$B324/100)*100-100</f>
        <v>12.264858353403966</v>
      </c>
      <c r="M321" s="4">
        <f>+(1+H321/100)/(1+Cartera!$B324/100)*100-100</f>
        <v>8.9030606369210403</v>
      </c>
      <c r="N321" s="4">
        <f>+(1+I321/100)/(1+Cartera!$B324/100)*100-100</f>
        <v>9.6736004768670512</v>
      </c>
      <c r="O321" s="4">
        <f>+(1+J321/100)/(1+Cartera!$B324/100)*100-100</f>
        <v>-17.207394720571941</v>
      </c>
      <c r="P321" s="4">
        <f>+(1+K321/100)/(1+Cartera!$B324/100)*100-100</f>
        <v>-0.3433167927461227</v>
      </c>
      <c r="Q321" s="4">
        <f t="shared" si="55"/>
        <v>16.198626118680799</v>
      </c>
      <c r="R321" s="4">
        <f t="shared" si="56"/>
        <v>52.843304884623045</v>
      </c>
      <c r="S321" s="4">
        <f t="shared" si="57"/>
        <v>69.041931003303844</v>
      </c>
      <c r="T321" s="4">
        <f t="shared" si="58"/>
        <v>30.958068996696159</v>
      </c>
      <c r="U321" s="4">
        <f t="shared" si="59"/>
        <v>100</v>
      </c>
      <c r="V321" s="4">
        <f>+((F321/1000)/Cartera!N324)*100</f>
        <v>93.108270207814897</v>
      </c>
    </row>
    <row r="322" spans="1:22" x14ac:dyDescent="0.35">
      <c r="A322" s="57">
        <v>44440</v>
      </c>
      <c r="B322" s="58">
        <f>'[4]Sep-21'!$D$103</f>
        <v>81084397.730000004</v>
      </c>
      <c r="C322" s="58">
        <f>'[4]Sep-21'!$D$106</f>
        <v>264074474.75</v>
      </c>
      <c r="D322" s="63">
        <f t="shared" si="53"/>
        <v>345158872.48000002</v>
      </c>
      <c r="E322" s="58">
        <f>'[4]Sep-21'!$D$105</f>
        <v>154063418.26000002</v>
      </c>
      <c r="F322" s="64">
        <f t="shared" si="54"/>
        <v>499222290.74000001</v>
      </c>
      <c r="G322" s="71">
        <f t="shared" si="48"/>
        <v>15.669773254888497</v>
      </c>
      <c r="H322" s="71">
        <f t="shared" si="49"/>
        <v>12.986669328576724</v>
      </c>
      <c r="I322" s="71">
        <f t="shared" si="50"/>
        <v>13.605734137046113</v>
      </c>
      <c r="J322" s="71">
        <f t="shared" si="51"/>
        <v>-13.086215863622598</v>
      </c>
      <c r="K322" s="71">
        <f t="shared" si="52"/>
        <v>3.7707811081589853</v>
      </c>
      <c r="L322" s="4">
        <f>+(1+G322/100)/(1+Cartera!$B325/100)*100-100</f>
        <v>10.678187020274137</v>
      </c>
      <c r="M322" s="4">
        <f>+(1+H322/100)/(1+Cartera!$B325/100)*100-100</f>
        <v>8.1108691307786245</v>
      </c>
      <c r="N322" s="4">
        <f>+(1+I322/100)/(1+Cartera!$B325/100)*100-100</f>
        <v>8.7032189618659714</v>
      </c>
      <c r="O322" s="4">
        <f>+(1+J322/100)/(1+Cartera!$B325/100)*100-100</f>
        <v>-16.836872896012437</v>
      </c>
      <c r="P322" s="4">
        <f>+(1+K322/100)/(1+Cartera!$B325/100)*100-100</f>
        <v>-0.70731881335854041</v>
      </c>
      <c r="Q322" s="4">
        <f t="shared" si="55"/>
        <v>16.242142875833558</v>
      </c>
      <c r="R322" s="4">
        <f t="shared" si="56"/>
        <v>52.897172191281946</v>
      </c>
      <c r="S322" s="4">
        <f t="shared" si="57"/>
        <v>69.139315067115518</v>
      </c>
      <c r="T322" s="4">
        <f t="shared" si="58"/>
        <v>30.860684932884496</v>
      </c>
      <c r="U322" s="4">
        <f t="shared" si="59"/>
        <v>100</v>
      </c>
      <c r="V322" s="4">
        <f>+((F322/1000)/Cartera!N325)*100</f>
        <v>91.475664782101703</v>
      </c>
    </row>
    <row r="323" spans="1:22" x14ac:dyDescent="0.35">
      <c r="A323" s="57">
        <v>44470</v>
      </c>
      <c r="B323" s="58">
        <f>'[4]Oct-21'!$D$103</f>
        <v>83818147.980000019</v>
      </c>
      <c r="C323" s="58">
        <f>'[4]Oct-21'!$D$106</f>
        <v>271109830.39999998</v>
      </c>
      <c r="D323" s="63">
        <f t="shared" si="53"/>
        <v>354927978.38</v>
      </c>
      <c r="E323" s="58">
        <f>'[4]Oct-21'!$D$105</f>
        <v>152241839.16</v>
      </c>
      <c r="F323" s="64">
        <f t="shared" si="54"/>
        <v>507169817.53999996</v>
      </c>
      <c r="G323" s="71">
        <f t="shared" si="48"/>
        <v>17.446632439651637</v>
      </c>
      <c r="H323" s="71">
        <f t="shared" si="49"/>
        <v>13.790557797915582</v>
      </c>
      <c r="I323" s="71">
        <f t="shared" si="50"/>
        <v>14.633277250100576</v>
      </c>
      <c r="J323" s="71">
        <f t="shared" si="51"/>
        <v>-12.805047703652676</v>
      </c>
      <c r="K323" s="71">
        <f t="shared" si="52"/>
        <v>4.7395990698504704</v>
      </c>
      <c r="L323" s="4">
        <f>+(1+G323/100)/(1+Cartera!$B326/100)*100-100</f>
        <v>12.292410784636786</v>
      </c>
      <c r="M323" s="4">
        <f>+(1+H323/100)/(1+Cartera!$B326/100)*100-100</f>
        <v>8.7967853503351847</v>
      </c>
      <c r="N323" s="4">
        <f>+(1+I323/100)/(1+Cartera!$B326/100)*100-100</f>
        <v>9.6025215126690426</v>
      </c>
      <c r="O323" s="4">
        <f>+(1+J323/100)/(1+Cartera!$B326/100)*100-100</f>
        <v>-16.631654750600134</v>
      </c>
      <c r="P323" s="4">
        <f>+(1+K323/100)/(1+Cartera!$B326/100)*100-100</f>
        <v>0.14303381762161393</v>
      </c>
      <c r="Q323" s="4">
        <f t="shared" si="55"/>
        <v>16.52664355827708</v>
      </c>
      <c r="R323" s="4">
        <f t="shared" si="56"/>
        <v>53.455434654018589</v>
      </c>
      <c r="S323" s="4">
        <f t="shared" si="57"/>
        <v>69.982078212295662</v>
      </c>
      <c r="T323" s="4">
        <f t="shared" si="58"/>
        <v>30.017921787704338</v>
      </c>
      <c r="U323" s="4">
        <f t="shared" si="59"/>
        <v>100</v>
      </c>
      <c r="V323" s="4">
        <f>+((F323/1000)/Cartera!N326)*100</f>
        <v>91.996885717844592</v>
      </c>
    </row>
    <row r="324" spans="1:22" x14ac:dyDescent="0.35">
      <c r="A324" s="57">
        <v>44501</v>
      </c>
      <c r="B324" s="58">
        <f>'[4]Nov-21'!$D$103</f>
        <v>86457004.749999985</v>
      </c>
      <c r="C324" s="58">
        <f>'[4]Nov-21'!$D$106</f>
        <v>284960524.72000015</v>
      </c>
      <c r="D324" s="63">
        <f t="shared" si="53"/>
        <v>371417529.47000015</v>
      </c>
      <c r="E324" s="58">
        <f>'[4]Nov-21'!$D$105</f>
        <v>151081680.28000003</v>
      </c>
      <c r="F324" s="64">
        <f t="shared" si="54"/>
        <v>522499209.75000018</v>
      </c>
      <c r="G324" s="71">
        <f t="shared" si="48"/>
        <v>19.028914069039189</v>
      </c>
      <c r="H324" s="71">
        <f t="shared" si="49"/>
        <v>17.650130348144415</v>
      </c>
      <c r="I324" s="71">
        <f t="shared" si="50"/>
        <v>17.968217760091903</v>
      </c>
      <c r="J324" s="71">
        <f t="shared" si="51"/>
        <v>-10.718507226885038</v>
      </c>
      <c r="K324" s="71">
        <f t="shared" si="52"/>
        <v>7.9399080290787083</v>
      </c>
      <c r="L324" s="4">
        <f>+(1+G324/100)/(1+Cartera!$B327/100)*100-100</f>
        <v>13.091604816189246</v>
      </c>
      <c r="M324" s="4">
        <f>+(1+H324/100)/(1+Cartera!$B327/100)*100-100</f>
        <v>11.781596530303489</v>
      </c>
      <c r="N324" s="4">
        <f>+(1+I324/100)/(1+Cartera!$B327/100)*100-100</f>
        <v>12.083817349255966</v>
      </c>
      <c r="O324" s="4">
        <f>+(1+J324/100)/(1+Cartera!$B327/100)*100-100</f>
        <v>-15.171978362836143</v>
      </c>
      <c r="P324" s="4">
        <f>+(1+K324/100)/(1+Cartera!$B327/100)*100-100</f>
        <v>2.5557320941365589</v>
      </c>
      <c r="Q324" s="4">
        <f t="shared" si="55"/>
        <v>16.546820193540007</v>
      </c>
      <c r="R324" s="4">
        <f t="shared" si="56"/>
        <v>54.537981953378456</v>
      </c>
      <c r="S324" s="4">
        <f t="shared" si="57"/>
        <v>71.084802146918463</v>
      </c>
      <c r="T324" s="4">
        <f t="shared" si="58"/>
        <v>28.91519785308153</v>
      </c>
      <c r="U324" s="4">
        <f t="shared" si="59"/>
        <v>100</v>
      </c>
      <c r="V324" s="4">
        <f>+((F324/1000)/Cartera!N327)*100</f>
        <v>93.104743060059192</v>
      </c>
    </row>
    <row r="325" spans="1:22" x14ac:dyDescent="0.35">
      <c r="A325" s="57">
        <v>44531</v>
      </c>
      <c r="B325" s="58">
        <f>'[4]Dic-21'!$D$103</f>
        <v>84846246.659999982</v>
      </c>
      <c r="C325" s="58">
        <f>'[4]Dic-21'!$D$106</f>
        <v>294552540.46999997</v>
      </c>
      <c r="D325" s="63">
        <f t="shared" si="53"/>
        <v>379398787.12999994</v>
      </c>
      <c r="E325" s="58">
        <f>'[4]Dic-21'!$D$105</f>
        <v>152877316.66000006</v>
      </c>
      <c r="F325" s="64">
        <f t="shared" si="54"/>
        <v>532276103.78999996</v>
      </c>
      <c r="G325" s="71">
        <f t="shared" ref="G325:G348" si="60">+B325/B313*100-100</f>
        <v>13.125822373778817</v>
      </c>
      <c r="H325" s="71">
        <f t="shared" ref="H325:H348" si="61">+C325/C313*100-100</f>
        <v>19.434424760023219</v>
      </c>
      <c r="I325" s="71">
        <f t="shared" ref="I325:I348" si="62">+D325/D313*100-100</f>
        <v>17.963281558923924</v>
      </c>
      <c r="J325" s="71">
        <f t="shared" ref="J325:J348" si="63">+E325/E313*100-100</f>
        <v>-8.1521125383344781</v>
      </c>
      <c r="K325" s="71">
        <f t="shared" ref="K325:K348" si="64">+F325/F313*100-100</f>
        <v>9.0571778287010289</v>
      </c>
      <c r="L325" s="4">
        <f>+(1+G325/100)/(1+Cartera!$B328/100)*100-100</f>
        <v>7.1064404220591086</v>
      </c>
      <c r="M325" s="4">
        <f>+(1+H325/100)/(1+Cartera!$B328/100)*100-100</f>
        <v>13.079364476446912</v>
      </c>
      <c r="N325" s="4">
        <f>+(1+I325/100)/(1+Cartera!$B328/100)*100-100</f>
        <v>11.686500245146675</v>
      </c>
      <c r="O325" s="4">
        <f>+(1+J325/100)/(1+Cartera!$B328/100)*100-100</f>
        <v>-13.039303671969776</v>
      </c>
      <c r="P325" s="4">
        <f>+(1+K325/100)/(1+Cartera!$B328/100)*100-100</f>
        <v>3.2542869046591818</v>
      </c>
      <c r="Q325" s="4">
        <f t="shared" si="55"/>
        <v>15.940269731416414</v>
      </c>
      <c r="R325" s="4">
        <f t="shared" si="56"/>
        <v>55.338298746210555</v>
      </c>
      <c r="S325" s="4">
        <f t="shared" si="57"/>
        <v>71.278568477626976</v>
      </c>
      <c r="T325" s="4">
        <f t="shared" si="58"/>
        <v>28.721431522373038</v>
      </c>
      <c r="U325" s="4">
        <f t="shared" si="59"/>
        <v>100</v>
      </c>
      <c r="V325" s="4">
        <f>+((F325/1000)/Cartera!N328)*100</f>
        <v>94.081072678862967</v>
      </c>
    </row>
    <row r="326" spans="1:22" x14ac:dyDescent="0.35">
      <c r="A326" s="57">
        <v>44562</v>
      </c>
      <c r="B326" s="58">
        <f>'[4]Ene-22'!$D$103</f>
        <v>80546009.580000013</v>
      </c>
      <c r="C326" s="58">
        <f>'[4]Ene-22'!$D$106</f>
        <v>290886389.69</v>
      </c>
      <c r="D326" s="63">
        <f t="shared" ref="D326:D348" si="65">+SUM(B326:C326)</f>
        <v>371432399.26999998</v>
      </c>
      <c r="E326" s="58">
        <f>'[4]Ene-22'!$D$105</f>
        <v>154238580.87000003</v>
      </c>
      <c r="F326" s="64">
        <f t="shared" ref="F326:F348" si="66">+SUM(D326:E326)</f>
        <v>525670980.13999999</v>
      </c>
      <c r="G326" s="71">
        <f t="shared" si="60"/>
        <v>11.565427271237965</v>
      </c>
      <c r="H326" s="71">
        <f t="shared" si="61"/>
        <v>19.708465991891984</v>
      </c>
      <c r="I326" s="71">
        <f t="shared" si="62"/>
        <v>17.843263978599239</v>
      </c>
      <c r="J326" s="71">
        <f t="shared" si="63"/>
        <v>-6.3346920550305015</v>
      </c>
      <c r="K326" s="71">
        <f t="shared" si="64"/>
        <v>9.5463293817983583</v>
      </c>
      <c r="L326" s="4">
        <f>+(1+G326/100)/(1+Cartera!$B329/100)*100-100</f>
        <v>4.3252546018683233</v>
      </c>
      <c r="M326" s="4">
        <f>+(1+H326/100)/(1+Cartera!$B329/100)*100-100</f>
        <v>11.939841024772761</v>
      </c>
      <c r="N326" s="4">
        <f>+(1+I326/100)/(1+Cartera!$B329/100)*100-100</f>
        <v>10.195683540863328</v>
      </c>
      <c r="O326" s="4">
        <f>+(1+J326/100)/(1+Cartera!$B329/100)*100-100</f>
        <v>-12.413214938311668</v>
      </c>
      <c r="P326" s="4">
        <f>+(1+K326/100)/(1+Cartera!$B329/100)*100-100</f>
        <v>2.4371884999049485</v>
      </c>
      <c r="Q326" s="4">
        <f t="shared" ref="Q326:Q348" si="67">+(B326/$F326)*100</f>
        <v>15.322514010293759</v>
      </c>
      <c r="R326" s="4">
        <f t="shared" ref="R326:R348" si="68">+(C326/$F326)*100</f>
        <v>55.33620851821216</v>
      </c>
      <c r="S326" s="4">
        <f t="shared" ref="S326:S348" si="69">+(D326/$F326)*100</f>
        <v>70.658722528505905</v>
      </c>
      <c r="T326" s="4">
        <f t="shared" ref="T326:T348" si="70">+(E326/$F326)*100</f>
        <v>29.341277471494099</v>
      </c>
      <c r="U326" s="4">
        <f t="shared" ref="U326:U348" si="71">+(F326/$F326)*100</f>
        <v>100</v>
      </c>
      <c r="V326" s="4">
        <f>+((F326/1000)/Cartera!N329)*100</f>
        <v>92.602392493471925</v>
      </c>
    </row>
    <row r="327" spans="1:22" x14ac:dyDescent="0.35">
      <c r="A327" s="57">
        <v>44593</v>
      </c>
      <c r="B327" s="58">
        <f>'[4]Feb-22'!$D$103</f>
        <v>83777114.640000001</v>
      </c>
      <c r="C327" s="58">
        <f>'[4]Feb-22'!$D$106</f>
        <v>291596132.21999997</v>
      </c>
      <c r="D327" s="63">
        <f t="shared" si="65"/>
        <v>375373246.85999995</v>
      </c>
      <c r="E327" s="58">
        <f>'[4]Feb-22'!$D$105</f>
        <v>159698273.82000002</v>
      </c>
      <c r="F327" s="64">
        <f t="shared" si="66"/>
        <v>535071520.67999995</v>
      </c>
      <c r="G327" s="71">
        <f t="shared" si="60"/>
        <v>9.1462244189179529</v>
      </c>
      <c r="H327" s="71">
        <f t="shared" si="61"/>
        <v>19.164600186622764</v>
      </c>
      <c r="I327" s="71">
        <f t="shared" si="62"/>
        <v>16.772435796312891</v>
      </c>
      <c r="J327" s="71">
        <f t="shared" si="63"/>
        <v>-2.4295879951165062</v>
      </c>
      <c r="K327" s="71">
        <f t="shared" si="64"/>
        <v>10.29401439055772</v>
      </c>
      <c r="L327" s="4">
        <f>+(1+G327/100)/(1+Cartera!$B330/100)*100-100</f>
        <v>1.0613189064055035</v>
      </c>
      <c r="M327" s="4">
        <f>+(1+H327/100)/(1+Cartera!$B330/100)*100-100</f>
        <v>10.337592765391435</v>
      </c>
      <c r="N327" s="4">
        <f>+(1+I327/100)/(1+Cartera!$B330/100)*100-100</f>
        <v>8.122625737326743</v>
      </c>
      <c r="O327" s="4">
        <f>+(1+J327/100)/(1+Cartera!$B330/100)*100-100</f>
        <v>-9.657025921404184</v>
      </c>
      <c r="P327" s="4">
        <f>+(1+K327/100)/(1+Cartera!$B330/100)*100-100</f>
        <v>2.124087398664571</v>
      </c>
      <c r="Q327" s="4">
        <f t="shared" si="67"/>
        <v>15.657180657556054</v>
      </c>
      <c r="R327" s="4">
        <f t="shared" si="68"/>
        <v>54.496664642031909</v>
      </c>
      <c r="S327" s="4">
        <f t="shared" si="69"/>
        <v>70.153845299587957</v>
      </c>
      <c r="T327" s="4">
        <f t="shared" si="70"/>
        <v>29.846154700412047</v>
      </c>
      <c r="U327" s="4">
        <f t="shared" si="71"/>
        <v>100</v>
      </c>
      <c r="V327" s="4">
        <f>+((F327/1000)/Cartera!N330)*100</f>
        <v>92.56621350410839</v>
      </c>
    </row>
    <row r="328" spans="1:22" x14ac:dyDescent="0.35">
      <c r="A328" s="57">
        <v>44621</v>
      </c>
      <c r="B328" s="58">
        <f>'[4]Mar-22'!$D$103</f>
        <v>84260220.829999983</v>
      </c>
      <c r="C328" s="58">
        <f>'[4]Mar-22'!$D$106</f>
        <v>292687508.59999996</v>
      </c>
      <c r="D328" s="63">
        <f t="shared" si="65"/>
        <v>376947729.42999995</v>
      </c>
      <c r="E328" s="58">
        <f>'[4]Mar-22'!$D$105</f>
        <v>163026269.69</v>
      </c>
      <c r="F328" s="64">
        <f t="shared" si="66"/>
        <v>539973999.11999989</v>
      </c>
      <c r="G328" s="71">
        <f t="shared" si="60"/>
        <v>7.5405985211843358</v>
      </c>
      <c r="H328" s="71">
        <f t="shared" si="61"/>
        <v>15.824652782278832</v>
      </c>
      <c r="I328" s="71">
        <f t="shared" si="62"/>
        <v>13.864010237244926</v>
      </c>
      <c r="J328" s="71">
        <f t="shared" si="63"/>
        <v>2.1003333868542882</v>
      </c>
      <c r="K328" s="71">
        <f t="shared" si="64"/>
        <v>10.036320493873305</v>
      </c>
      <c r="L328" s="4">
        <f>+(1+G328/100)/(1+Cartera!$B331/100)*100-100</f>
        <v>-0.8842409943001428</v>
      </c>
      <c r="M328" s="4">
        <f>+(1+H328/100)/(1+Cartera!$B331/100)*100-100</f>
        <v>6.7508320573998333</v>
      </c>
      <c r="N328" s="4">
        <f>+(1+I328/100)/(1+Cartera!$B331/100)*100-100</f>
        <v>4.9437882370920931</v>
      </c>
      <c r="O328" s="4">
        <f>+(1+J328/100)/(1+Cartera!$B331/100)*100-100</f>
        <v>-5.8983102425305987</v>
      </c>
      <c r="P328" s="4">
        <f>+(1+K328/100)/(1+Cartera!$B331/100)*100-100</f>
        <v>1.4159635888233169</v>
      </c>
      <c r="Q328" s="4">
        <f t="shared" si="67"/>
        <v>15.60449595116053</v>
      </c>
      <c r="R328" s="4">
        <f t="shared" si="68"/>
        <v>54.204000392055029</v>
      </c>
      <c r="S328" s="4">
        <f t="shared" si="69"/>
        <v>69.808496343215566</v>
      </c>
      <c r="T328" s="4">
        <f t="shared" si="70"/>
        <v>30.191503656784452</v>
      </c>
      <c r="U328" s="4">
        <f t="shared" si="71"/>
        <v>100</v>
      </c>
      <c r="V328" s="4">
        <f>+((F328/1000)/Cartera!N331)*100</f>
        <v>92.192743100233017</v>
      </c>
    </row>
    <row r="329" spans="1:22" x14ac:dyDescent="0.35">
      <c r="A329" s="57">
        <v>44652</v>
      </c>
      <c r="B329" s="58">
        <f>'[4]Abr-22'!$D$103</f>
        <v>85097402.749999985</v>
      </c>
      <c r="C329" s="58">
        <f>'[4]Abr-22'!$D$106</f>
        <v>292519517.44</v>
      </c>
      <c r="D329" s="63">
        <f t="shared" si="65"/>
        <v>377616920.19</v>
      </c>
      <c r="E329" s="58">
        <f>'[4]Abr-22'!$D$105</f>
        <v>170648574.90000001</v>
      </c>
      <c r="F329" s="64">
        <f t="shared" si="66"/>
        <v>548265495.09000003</v>
      </c>
      <c r="G329" s="71">
        <f t="shared" si="60"/>
        <v>10.582592321445091</v>
      </c>
      <c r="H329" s="71">
        <f t="shared" si="61"/>
        <v>13.926084715699048</v>
      </c>
      <c r="I329" s="71">
        <f t="shared" si="62"/>
        <v>13.155088015827857</v>
      </c>
      <c r="J329" s="71">
        <f t="shared" si="63"/>
        <v>8.4286101342731854</v>
      </c>
      <c r="K329" s="71">
        <f t="shared" si="64"/>
        <v>11.640387320627795</v>
      </c>
      <c r="L329" s="4">
        <f>+(1+G329/100)/(1+Cartera!$B332/100)*100-100</f>
        <v>1.2382974653896355</v>
      </c>
      <c r="M329" s="4">
        <f>+(1+H329/100)/(1+Cartera!$B332/100)*100-100</f>
        <v>4.2992627627016731</v>
      </c>
      <c r="N329" s="4">
        <f>+(1+I329/100)/(1+Cartera!$B332/100)*100-100</f>
        <v>3.5934157427701621</v>
      </c>
      <c r="O329" s="4">
        <f>+(1+J329/100)/(1+Cartera!$B332/100)*100-100</f>
        <v>-0.73367194518614554</v>
      </c>
      <c r="P329" s="4">
        <f>+(1+K329/100)/(1+Cartera!$B332/100)*100-100</f>
        <v>2.2067081576744556</v>
      </c>
      <c r="Q329" s="4">
        <f t="shared" si="67"/>
        <v>15.521203415515123</v>
      </c>
      <c r="R329" s="4">
        <f t="shared" si="68"/>
        <v>53.353625216188682</v>
      </c>
      <c r="S329" s="4">
        <f t="shared" si="69"/>
        <v>68.874828631703807</v>
      </c>
      <c r="T329" s="4">
        <f t="shared" si="70"/>
        <v>31.125171368296183</v>
      </c>
      <c r="U329" s="4">
        <f t="shared" si="71"/>
        <v>100</v>
      </c>
      <c r="V329" s="4">
        <f>+((F329/1000)/Cartera!N332)*100</f>
        <v>91.981150337070716</v>
      </c>
    </row>
    <row r="330" spans="1:22" x14ac:dyDescent="0.35">
      <c r="A330" s="57">
        <v>44682</v>
      </c>
      <c r="B330" s="58">
        <f>'[4]May-22'!$D$103</f>
        <v>81276048.89000003</v>
      </c>
      <c r="C330" s="58">
        <f>'[4]May-22'!$D$106</f>
        <v>289365066.99000013</v>
      </c>
      <c r="D330" s="63">
        <f t="shared" si="65"/>
        <v>370641115.88000017</v>
      </c>
      <c r="E330" s="58">
        <f>'[4]May-22'!$D$105</f>
        <v>176814968.13000003</v>
      </c>
      <c r="F330" s="64">
        <f t="shared" si="66"/>
        <v>547456084.01000023</v>
      </c>
      <c r="G330" s="71">
        <f t="shared" si="60"/>
        <v>2.4731671570906428</v>
      </c>
      <c r="H330" s="71">
        <f t="shared" si="61"/>
        <v>13.184968762710028</v>
      </c>
      <c r="I330" s="71">
        <f t="shared" si="62"/>
        <v>10.648629249652089</v>
      </c>
      <c r="J330" s="71">
        <f t="shared" si="63"/>
        <v>13.294503153052403</v>
      </c>
      <c r="K330" s="71">
        <f t="shared" si="64"/>
        <v>11.489567827628491</v>
      </c>
      <c r="L330" s="4">
        <f>+(1+G330/100)/(1+Cartera!$B333/100)*100-100</f>
        <v>-6.039641337712581</v>
      </c>
      <c r="M330" s="4">
        <f>+(1+H330/100)/(1+Cartera!$B333/100)*100-100</f>
        <v>3.7822930155052603</v>
      </c>
      <c r="N330" s="4">
        <f>+(1+I330/100)/(1+Cartera!$B333/100)*100-100</f>
        <v>1.4566561981038717</v>
      </c>
      <c r="O330" s="4">
        <f>+(1+J330/100)/(1+Cartera!$B333/100)*100-100</f>
        <v>3.8827279965637302</v>
      </c>
      <c r="P330" s="4">
        <f>+(1+K330/100)/(1+Cartera!$B333/100)*100-100</f>
        <v>2.227735033585617</v>
      </c>
      <c r="Q330" s="4">
        <f t="shared" si="67"/>
        <v>14.84613127224199</v>
      </c>
      <c r="R330" s="4">
        <f t="shared" si="68"/>
        <v>52.856306732489323</v>
      </c>
      <c r="S330" s="4">
        <f t="shared" si="69"/>
        <v>67.70243800473132</v>
      </c>
      <c r="T330" s="4">
        <f t="shared" si="70"/>
        <v>32.29756199526868</v>
      </c>
      <c r="U330" s="4">
        <f t="shared" si="71"/>
        <v>100</v>
      </c>
      <c r="V330" s="4">
        <f>+((F330/1000)/Cartera!N333)*100</f>
        <v>90.432180620238029</v>
      </c>
    </row>
    <row r="331" spans="1:22" x14ac:dyDescent="0.35">
      <c r="A331" s="57">
        <v>44713</v>
      </c>
      <c r="B331" s="58">
        <f>'[4]Jun-22'!$D$103</f>
        <v>83247742.210000023</v>
      </c>
      <c r="C331" s="58">
        <f>'[4]Jun-22'!$D$106</f>
        <v>297951345.51999992</v>
      </c>
      <c r="D331" s="63">
        <f t="shared" si="65"/>
        <v>381199087.72999996</v>
      </c>
      <c r="E331" s="58">
        <f>'[4]Jun-22'!$D$105</f>
        <v>185135388.32999998</v>
      </c>
      <c r="F331" s="64">
        <f t="shared" si="66"/>
        <v>566334476.05999994</v>
      </c>
      <c r="G331" s="71">
        <f t="shared" si="60"/>
        <v>4.0223820457421056</v>
      </c>
      <c r="H331" s="71">
        <f t="shared" si="61"/>
        <v>13.662412682743437</v>
      </c>
      <c r="I331" s="71">
        <f t="shared" si="62"/>
        <v>11.407719178167881</v>
      </c>
      <c r="J331" s="71">
        <f t="shared" si="63"/>
        <v>18.386269294586938</v>
      </c>
      <c r="K331" s="71">
        <f t="shared" si="64"/>
        <v>13.596720898782678</v>
      </c>
      <c r="L331" s="4">
        <f>+(1+G331/100)/(1+Cartera!$B334/100)*100-100</f>
        <v>-5.1582949984116482</v>
      </c>
      <c r="M331" s="4">
        <f>+(1+H331/100)/(1+Cartera!$B334/100)*100-100</f>
        <v>3.630937894550911</v>
      </c>
      <c r="N331" s="4">
        <f>+(1+I331/100)/(1+Cartera!$B334/100)*100-100</f>
        <v>1.5752363039459141</v>
      </c>
      <c r="O331" s="4">
        <f>+(1+J331/100)/(1+Cartera!$B334/100)*100-100</f>
        <v>7.9378822890106875</v>
      </c>
      <c r="P331" s="4">
        <f>+(1+K331/100)/(1+Cartera!$B334/100)*100-100</f>
        <v>3.5710438537405906</v>
      </c>
      <c r="Q331" s="4">
        <f t="shared" si="67"/>
        <v>14.699395097603132</v>
      </c>
      <c r="R331" s="4">
        <f t="shared" si="68"/>
        <v>52.610490463666146</v>
      </c>
      <c r="S331" s="4">
        <f t="shared" si="69"/>
        <v>67.309885561269283</v>
      </c>
      <c r="T331" s="4">
        <f t="shared" si="70"/>
        <v>32.690114438730717</v>
      </c>
      <c r="U331" s="4">
        <f t="shared" si="71"/>
        <v>100</v>
      </c>
      <c r="V331" s="4">
        <f>+((F331/1000)/Cartera!N334)*100</f>
        <v>91.857607775724375</v>
      </c>
    </row>
    <row r="332" spans="1:22" x14ac:dyDescent="0.35">
      <c r="A332" s="57">
        <v>44743</v>
      </c>
      <c r="B332" s="58">
        <f>'[4]Jul-22'!$D$103</f>
        <v>82128548.100000009</v>
      </c>
      <c r="C332" s="58">
        <f>'[4]Jul-22'!$D$106</f>
        <v>298097772.75</v>
      </c>
      <c r="D332" s="63">
        <f t="shared" si="65"/>
        <v>380226320.85000002</v>
      </c>
      <c r="E332" s="58">
        <f>'[4]Jul-22'!$D$105</f>
        <v>189500309.11000001</v>
      </c>
      <c r="F332" s="64">
        <f t="shared" si="66"/>
        <v>569726629.96000004</v>
      </c>
      <c r="G332" s="71">
        <f t="shared" si="60"/>
        <v>2.3496225529243304</v>
      </c>
      <c r="H332" s="71">
        <f t="shared" si="61"/>
        <v>11.765327436264357</v>
      </c>
      <c r="I332" s="71">
        <f t="shared" si="62"/>
        <v>9.5877157666139254</v>
      </c>
      <c r="J332" s="71">
        <f t="shared" si="63"/>
        <v>22.264349385677434</v>
      </c>
      <c r="K332" s="71">
        <f t="shared" si="64"/>
        <v>13.501987456000862</v>
      </c>
      <c r="L332" s="4">
        <f>+(1+G332/100)/(1+Cartera!$B335/100)*100-100</f>
        <v>-7.1237544891793902</v>
      </c>
      <c r="M332" s="4">
        <f>+(1+H332/100)/(1+Cartera!$B335/100)*100-100</f>
        <v>1.4204423196591165</v>
      </c>
      <c r="N332" s="4">
        <f>+(1+I332/100)/(1+Cartera!$B335/100)*100-100</f>
        <v>-0.55561182702911083</v>
      </c>
      <c r="O332" s="4">
        <f>+(1+J332/100)/(1+Cartera!$B335/100)*100-100</f>
        <v>10.94768546794684</v>
      </c>
      <c r="P332" s="4">
        <f>+(1+K332/100)/(1+Cartera!$B335/100)*100-100</f>
        <v>2.9963588529953427</v>
      </c>
      <c r="Q332" s="4">
        <f t="shared" si="67"/>
        <v>14.415430801569901</v>
      </c>
      <c r="R332" s="4">
        <f t="shared" si="68"/>
        <v>52.322948774735899</v>
      </c>
      <c r="S332" s="4">
        <f t="shared" si="69"/>
        <v>66.738379576305803</v>
      </c>
      <c r="T332" s="4">
        <f t="shared" si="70"/>
        <v>33.261620423694197</v>
      </c>
      <c r="U332" s="4">
        <f t="shared" si="71"/>
        <v>100</v>
      </c>
      <c r="V332" s="4">
        <f>+((F332/1000)/Cartera!N335)*100</f>
        <v>91.312255638558995</v>
      </c>
    </row>
    <row r="333" spans="1:22" x14ac:dyDescent="0.35">
      <c r="A333" s="57">
        <v>44774</v>
      </c>
      <c r="B333" s="58">
        <f>'[4]Aug-22'!$D$103</f>
        <v>81715879.980000019</v>
      </c>
      <c r="C333" s="58">
        <f>'[4]Aug-22'!$D$106</f>
        <v>295316791.51999998</v>
      </c>
      <c r="D333" s="63">
        <f t="shared" si="65"/>
        <v>377032671.5</v>
      </c>
      <c r="E333" s="58">
        <f>'[4]Aug-22'!$D$105</f>
        <v>200353208.73000002</v>
      </c>
      <c r="F333" s="64">
        <f t="shared" si="66"/>
        <v>577385880.23000002</v>
      </c>
      <c r="G333" s="71">
        <f t="shared" si="60"/>
        <v>0.34526655663675854</v>
      </c>
      <c r="H333" s="71">
        <f t="shared" si="61"/>
        <v>11.164669437801081</v>
      </c>
      <c r="I333" s="71">
        <f t="shared" si="62"/>
        <v>8.6262198383689253</v>
      </c>
      <c r="J333" s="71">
        <f t="shared" si="63"/>
        <v>28.733343496154532</v>
      </c>
      <c r="K333" s="71">
        <f t="shared" si="64"/>
        <v>14.850997053597226</v>
      </c>
      <c r="L333" s="4">
        <f>+(1+G333/100)/(1+Cartera!$B336/100)*100-100</f>
        <v>-9.4683629045139384</v>
      </c>
      <c r="M333" s="4">
        <f>+(1+H333/100)/(1+Cartera!$B336/100)*100-100</f>
        <v>0.29291721201829546</v>
      </c>
      <c r="N333" s="4">
        <f>+(1+I333/100)/(1+Cartera!$B336/100)*100-100</f>
        <v>-1.9972754976823097</v>
      </c>
      <c r="O333" s="4">
        <f>+(1+J333/100)/(1+Cartera!$B336/100)*100-100</f>
        <v>16.143399040197153</v>
      </c>
      <c r="P333" s="4">
        <f>+(1+K333/100)/(1+Cartera!$B336/100)*100-100</f>
        <v>3.6187270422205273</v>
      </c>
      <c r="Q333" s="4">
        <f t="shared" si="67"/>
        <v>14.152732648648895</v>
      </c>
      <c r="R333" s="4">
        <f t="shared" si="68"/>
        <v>51.147213957217211</v>
      </c>
      <c r="S333" s="4">
        <f t="shared" si="69"/>
        <v>65.299946605866097</v>
      </c>
      <c r="T333" s="4">
        <f t="shared" si="70"/>
        <v>34.700053394133903</v>
      </c>
      <c r="U333" s="4">
        <f t="shared" si="71"/>
        <v>100</v>
      </c>
      <c r="V333" s="4">
        <f>+((F333/1000)/Cartera!N336)*100</f>
        <v>91.397965297262743</v>
      </c>
    </row>
    <row r="334" spans="1:22" x14ac:dyDescent="0.35">
      <c r="A334" s="57">
        <v>44805</v>
      </c>
      <c r="B334" s="58">
        <f>'[4]Sep-22'!$D$103</f>
        <v>79366991.679999992</v>
      </c>
      <c r="C334" s="58">
        <f>'[4]Sep-22'!$D$106</f>
        <v>289753844.80000001</v>
      </c>
      <c r="D334" s="63">
        <f t="shared" si="65"/>
        <v>369120836.48000002</v>
      </c>
      <c r="E334" s="58">
        <f>'[4]Sep-22'!$D$105</f>
        <v>206049227.65999994</v>
      </c>
      <c r="F334" s="64">
        <f t="shared" si="66"/>
        <v>575170064.13999999</v>
      </c>
      <c r="G334" s="71">
        <f t="shared" si="60"/>
        <v>-2.1180474888877399</v>
      </c>
      <c r="H334" s="71">
        <f t="shared" si="61"/>
        <v>9.7242908745007242</v>
      </c>
      <c r="I334" s="71">
        <f t="shared" si="62"/>
        <v>6.9422998829005849</v>
      </c>
      <c r="J334" s="71">
        <f t="shared" si="63"/>
        <v>33.743123440418401</v>
      </c>
      <c r="K334" s="71">
        <f t="shared" si="64"/>
        <v>15.213217600404462</v>
      </c>
      <c r="L334" s="4">
        <f>+(1+G334/100)/(1+Cartera!$B337/100)*100-100</f>
        <v>-12.166230697135447</v>
      </c>
      <c r="M334" s="4">
        <f>+(1+H334/100)/(1+Cartera!$B337/100)*100-100</f>
        <v>-1.5395810530323644</v>
      </c>
      <c r="N334" s="4">
        <f>+(1+I334/100)/(1+Cartera!$B337/100)*100-100</f>
        <v>-4.0359835939513857</v>
      </c>
      <c r="O334" s="4">
        <f>+(1+J334/100)/(1+Cartera!$B337/100)*100-100</f>
        <v>20.013570926434326</v>
      </c>
      <c r="P334" s="4">
        <f>+(1+K334/100)/(1+Cartera!$B337/100)*100-100</f>
        <v>3.3858736543471508</v>
      </c>
      <c r="Q334" s="4">
        <f t="shared" si="67"/>
        <v>13.798873868491453</v>
      </c>
      <c r="R334" s="4">
        <f t="shared" si="68"/>
        <v>50.377073298006714</v>
      </c>
      <c r="S334" s="4">
        <f t="shared" si="69"/>
        <v>64.175947166498176</v>
      </c>
      <c r="T334" s="4">
        <f t="shared" si="70"/>
        <v>35.824052833501824</v>
      </c>
      <c r="U334" s="4">
        <f t="shared" si="71"/>
        <v>100</v>
      </c>
      <c r="V334" s="4">
        <f>+((F334/1000)/Cartera!N337)*100</f>
        <v>89.840145379877171</v>
      </c>
    </row>
    <row r="335" spans="1:22" x14ac:dyDescent="0.35">
      <c r="A335" s="57">
        <v>44835</v>
      </c>
      <c r="B335" s="58">
        <f>'[4]Oct-22'!$D$103</f>
        <v>82144862.850000009</v>
      </c>
      <c r="C335" s="58">
        <f>'[4]Oct-22'!$D$106</f>
        <v>291013860.30000007</v>
      </c>
      <c r="D335" s="63">
        <f t="shared" si="65"/>
        <v>373158723.1500001</v>
      </c>
      <c r="E335" s="58">
        <f>'[4]Oct-22'!$D$105</f>
        <v>210503123.14000002</v>
      </c>
      <c r="F335" s="64">
        <f t="shared" si="66"/>
        <v>583661846.29000008</v>
      </c>
      <c r="G335" s="71">
        <f t="shared" si="60"/>
        <v>-1.9963279675414327</v>
      </c>
      <c r="H335" s="71">
        <f t="shared" si="61"/>
        <v>7.3416850545896324</v>
      </c>
      <c r="I335" s="71">
        <f t="shared" si="62"/>
        <v>5.1364631363272082</v>
      </c>
      <c r="J335" s="71">
        <f t="shared" si="63"/>
        <v>38.268904462438712</v>
      </c>
      <c r="K335" s="71">
        <f t="shared" si="64"/>
        <v>15.082133459956395</v>
      </c>
      <c r="L335" s="4">
        <f>+(1+G335/100)/(1+Cartera!$B338/100)*100-100</f>
        <v>-12.668265877331535</v>
      </c>
      <c r="M335" s="4">
        <f>+(1+H335/100)/(1+Cartera!$B338/100)*100-100</f>
        <v>-4.3470993988686217</v>
      </c>
      <c r="N335" s="4">
        <f>+(1+I335/100)/(1+Cartera!$B338/100)*100-100</f>
        <v>-6.3121875456004375</v>
      </c>
      <c r="O335" s="4">
        <f>+(1+J335/100)/(1+Cartera!$B338/100)*100-100</f>
        <v>23.212354716127876</v>
      </c>
      <c r="P335" s="4">
        <f>+(1+K335/100)/(1+Cartera!$B338/100)*100-100</f>
        <v>2.5504664587028998</v>
      </c>
      <c r="Q335" s="4">
        <f t="shared" si="67"/>
        <v>14.074050474970615</v>
      </c>
      <c r="R335" s="4">
        <f t="shared" si="68"/>
        <v>49.860010920673744</v>
      </c>
      <c r="S335" s="4">
        <f t="shared" si="69"/>
        <v>63.93406139564437</v>
      </c>
      <c r="T335" s="4">
        <f t="shared" si="70"/>
        <v>36.065938604355644</v>
      </c>
      <c r="U335" s="4">
        <f t="shared" si="71"/>
        <v>100</v>
      </c>
      <c r="V335" s="4">
        <f>+((F335/1000)/Cartera!N338)*100</f>
        <v>89.97660060165434</v>
      </c>
    </row>
    <row r="336" spans="1:22" x14ac:dyDescent="0.35">
      <c r="A336" s="57">
        <v>44866</v>
      </c>
      <c r="B336" s="58">
        <f>'[4]Nov-22'!$D$103</f>
        <v>81554597.170000002</v>
      </c>
      <c r="C336" s="58">
        <f>'[4]Nov-22'!$D$106</f>
        <v>297226117.67999989</v>
      </c>
      <c r="D336" s="63">
        <f t="shared" si="65"/>
        <v>378780714.8499999</v>
      </c>
      <c r="E336" s="58">
        <f>'[4]Nov-22'!$D$105</f>
        <v>213452622.64000002</v>
      </c>
      <c r="F336" s="64">
        <f t="shared" si="66"/>
        <v>592233337.48999989</v>
      </c>
      <c r="G336" s="71">
        <f t="shared" si="60"/>
        <v>-5.6703416850674415</v>
      </c>
      <c r="H336" s="71">
        <f t="shared" si="61"/>
        <v>4.3043130174089299</v>
      </c>
      <c r="I336" s="71">
        <f t="shared" si="62"/>
        <v>1.9824549989621403</v>
      </c>
      <c r="J336" s="71">
        <f t="shared" si="63"/>
        <v>41.282928707443375</v>
      </c>
      <c r="K336" s="71">
        <f t="shared" si="64"/>
        <v>13.346264728967782</v>
      </c>
      <c r="L336" s="4">
        <f>+(1+G336/100)/(1+Cartera!$B339/100)*100-100</f>
        <v>-16.173768492906277</v>
      </c>
      <c r="M336" s="4">
        <f>+(1+H336/100)/(1+Cartera!$B339/100)*100-100</f>
        <v>-7.309772489639272</v>
      </c>
      <c r="N336" s="4">
        <f>+(1+I336/100)/(1+Cartera!$B339/100)*100-100</f>
        <v>-9.3730960641943142</v>
      </c>
      <c r="O336" s="4">
        <f>+(1+J336/100)/(1+Cartera!$B339/100)*100-100</f>
        <v>25.551345159018382</v>
      </c>
      <c r="P336" s="4">
        <f>+(1+K336/100)/(1+Cartera!$B339/100)*100-100</f>
        <v>0.72537521458080789</v>
      </c>
      <c r="Q336" s="4">
        <f t="shared" si="67"/>
        <v>13.770686654629111</v>
      </c>
      <c r="R336" s="4">
        <f t="shared" si="68"/>
        <v>50.187333077145233</v>
      </c>
      <c r="S336" s="4">
        <f t="shared" si="69"/>
        <v>63.95801973177435</v>
      </c>
      <c r="T336" s="4">
        <f t="shared" si="70"/>
        <v>36.041980268225657</v>
      </c>
      <c r="U336" s="4">
        <f t="shared" si="71"/>
        <v>100</v>
      </c>
      <c r="V336" s="4">
        <f>+((F336/1000)/Cartera!N339)*100</f>
        <v>90.334652080180831</v>
      </c>
    </row>
    <row r="337" spans="1:22" x14ac:dyDescent="0.35">
      <c r="A337" s="57">
        <v>44896</v>
      </c>
      <c r="B337" s="58">
        <f>'[4]Dic-22'!$D$103</f>
        <v>80607581.449999973</v>
      </c>
      <c r="C337" s="58">
        <f>'[4]Dic-22'!$D$106</f>
        <v>295016725.29000008</v>
      </c>
      <c r="D337" s="63">
        <f t="shared" si="65"/>
        <v>375624306.74000007</v>
      </c>
      <c r="E337" s="58">
        <f>'[4]Dic-22'!$D$105</f>
        <v>222441401.88999996</v>
      </c>
      <c r="F337" s="64">
        <f t="shared" si="66"/>
        <v>598065708.63</v>
      </c>
      <c r="G337" s="71">
        <f t="shared" si="60"/>
        <v>-4.9957014916468694</v>
      </c>
      <c r="H337" s="71">
        <f t="shared" si="61"/>
        <v>0.15758982056628668</v>
      </c>
      <c r="I337" s="71">
        <f t="shared" si="62"/>
        <v>-0.99485831743224651</v>
      </c>
      <c r="J337" s="71">
        <f t="shared" si="63"/>
        <v>45.503209207099559</v>
      </c>
      <c r="K337" s="71">
        <f t="shared" si="64"/>
        <v>12.360052305852932</v>
      </c>
      <c r="L337" s="4">
        <f>+(1+G337/100)/(1+Cartera!$B340/100)*100-100</f>
        <v>-16.01458759869773</v>
      </c>
      <c r="M337" s="4">
        <f>+(1+H337/100)/(1+Cartera!$B340/100)*100-100</f>
        <v>-11.458990611239145</v>
      </c>
      <c r="N337" s="4">
        <f>+(1+I337/100)/(1+Cartera!$B340/100)*100-100</f>
        <v>-12.477774325877149</v>
      </c>
      <c r="O337" s="4">
        <f>+(1+J337/100)/(1+Cartera!$B340/100)*100-100</f>
        <v>28.627306583362412</v>
      </c>
      <c r="P337" s="4">
        <f>+(1+K337/100)/(1+Cartera!$B340/100)*100-100</f>
        <v>-0.6718066603138908</v>
      </c>
      <c r="Q337" s="4">
        <f t="shared" si="67"/>
        <v>13.478047693897921</v>
      </c>
      <c r="R337" s="4">
        <f t="shared" si="68"/>
        <v>49.328480304580623</v>
      </c>
      <c r="S337" s="4">
        <f t="shared" si="69"/>
        <v>62.806527998478543</v>
      </c>
      <c r="T337" s="4">
        <f t="shared" si="70"/>
        <v>37.193472001521464</v>
      </c>
      <c r="U337" s="4">
        <f t="shared" si="71"/>
        <v>100</v>
      </c>
      <c r="V337" s="4">
        <f>+((F337/1000)/Cartera!N340)*100</f>
        <v>90.456541324553868</v>
      </c>
    </row>
    <row r="338" spans="1:22" x14ac:dyDescent="0.35">
      <c r="A338" s="57">
        <v>44927</v>
      </c>
      <c r="B338" s="58">
        <f>'[4]Ene-23'!$D$103</f>
        <v>77027986.829999998</v>
      </c>
      <c r="C338" s="58">
        <f>'[4]Ene-23'!$D$106</f>
        <v>287707087.36999995</v>
      </c>
      <c r="D338" s="63">
        <f t="shared" si="65"/>
        <v>364735074.19999993</v>
      </c>
      <c r="E338" s="58">
        <f>'[4]Ene-23'!$D$105</f>
        <v>236607337.89000002</v>
      </c>
      <c r="F338" s="64">
        <f t="shared" si="66"/>
        <v>601342412.08999991</v>
      </c>
      <c r="G338" s="71">
        <f t="shared" si="60"/>
        <v>-4.3677182374948558</v>
      </c>
      <c r="H338" s="71">
        <f t="shared" si="61"/>
        <v>-1.0929704629316888</v>
      </c>
      <c r="I338" s="71">
        <f t="shared" si="62"/>
        <v>-1.8031073980521768</v>
      </c>
      <c r="J338" s="71">
        <f t="shared" si="63"/>
        <v>53.403471787272508</v>
      </c>
      <c r="K338" s="71">
        <f t="shared" si="64"/>
        <v>14.395208183234047</v>
      </c>
      <c r="L338" s="4">
        <f>+(1+G338/100)/(1+Cartera!$B341/100)*100-100</f>
        <v>-15.556484094918204</v>
      </c>
      <c r="M338" s="4">
        <f>+(1+H338/100)/(1+Cartera!$B341/100)*100-100</f>
        <v>-12.664874580955129</v>
      </c>
      <c r="N338" s="4">
        <f>+(1+I338/100)/(1+Cartera!$B341/100)*100-100</f>
        <v>-13.291927062297731</v>
      </c>
      <c r="O338" s="4">
        <f>+(1+J338/100)/(1+Cartera!$B341/100)*100-100</f>
        <v>35.455604227172188</v>
      </c>
      <c r="P338" s="4">
        <f>+(1+K338/100)/(1+Cartera!$B341/100)*100-100</f>
        <v>1.0112213538490522</v>
      </c>
      <c r="Q338" s="4">
        <f t="shared" si="67"/>
        <v>12.809338786247393</v>
      </c>
      <c r="R338" s="4">
        <f t="shared" si="68"/>
        <v>47.84413698180002</v>
      </c>
      <c r="S338" s="4">
        <f t="shared" si="69"/>
        <v>60.653475768047414</v>
      </c>
      <c r="T338" s="4">
        <f t="shared" si="70"/>
        <v>39.346524231952593</v>
      </c>
      <c r="U338" s="4">
        <f t="shared" si="71"/>
        <v>100</v>
      </c>
      <c r="V338" s="4">
        <f>+((F338/1000)/Cartera!N341)*100</f>
        <v>91.171789949878629</v>
      </c>
    </row>
    <row r="339" spans="1:22" x14ac:dyDescent="0.35">
      <c r="A339" s="57">
        <v>44958</v>
      </c>
      <c r="B339" s="58">
        <f>'[4]Feb-23'!$D$103</f>
        <v>75096893.689999983</v>
      </c>
      <c r="C339" s="58">
        <f>'[4]Feb-23'!$D$106</f>
        <v>291040572.00999999</v>
      </c>
      <c r="D339" s="63">
        <f t="shared" si="65"/>
        <v>366137465.69999999</v>
      </c>
      <c r="E339" s="58">
        <f>'[4]Feb-23'!$D$105</f>
        <v>256482706.25999993</v>
      </c>
      <c r="F339" s="64">
        <f t="shared" si="66"/>
        <v>622620171.95999992</v>
      </c>
      <c r="G339" s="71">
        <f t="shared" si="60"/>
        <v>-10.36108845154186</v>
      </c>
      <c r="H339" s="71">
        <f t="shared" si="61"/>
        <v>-0.19052386112612396</v>
      </c>
      <c r="I339" s="71">
        <f t="shared" si="62"/>
        <v>-2.4604260525376702</v>
      </c>
      <c r="J339" s="71">
        <f t="shared" si="63"/>
        <v>60.604557660459193</v>
      </c>
      <c r="K339" s="71">
        <f t="shared" si="64"/>
        <v>16.362046548233039</v>
      </c>
      <c r="L339" s="4">
        <f>+(1+G339/100)/(1+Cartera!$B342/100)*100-100</f>
        <v>-20.869604918380887</v>
      </c>
      <c r="M339" s="4">
        <f>+(1+H339/100)/(1+Cartera!$B342/100)*100-100</f>
        <v>-11.891352278536488</v>
      </c>
      <c r="N339" s="4">
        <f>+(1+I339/100)/(1+Cartera!$B342/100)*100-100</f>
        <v>-13.895150117000071</v>
      </c>
      <c r="O339" s="4">
        <f>+(1+J339/100)/(1+Cartera!$B342/100)*100-100</f>
        <v>41.776622228512707</v>
      </c>
      <c r="P339" s="4">
        <f>+(1+K339/100)/(1+Cartera!$B342/100)*100-100</f>
        <v>2.7207331817028972</v>
      </c>
      <c r="Q339" s="4">
        <f t="shared" si="67"/>
        <v>12.061429595767187</v>
      </c>
      <c r="R339" s="4">
        <f t="shared" si="68"/>
        <v>46.744481646620635</v>
      </c>
      <c r="S339" s="4">
        <f t="shared" si="69"/>
        <v>58.805911242387822</v>
      </c>
      <c r="T339" s="4">
        <f t="shared" si="70"/>
        <v>41.194088757612178</v>
      </c>
      <c r="U339" s="4">
        <f t="shared" si="71"/>
        <v>100</v>
      </c>
      <c r="V339" s="4">
        <f>+((F339/1000)/Cartera!N342)*100</f>
        <v>93.677075090414647</v>
      </c>
    </row>
    <row r="340" spans="1:22" x14ac:dyDescent="0.35">
      <c r="A340" s="57">
        <v>44986</v>
      </c>
      <c r="B340" s="58">
        <f>'[4]Mar-23'!$D$103</f>
        <v>74739859.689999998</v>
      </c>
      <c r="C340" s="58">
        <f>'[4]Mar-23'!$D$106</f>
        <v>271727755.96999997</v>
      </c>
      <c r="D340" s="63">
        <f t="shared" si="65"/>
        <v>346467615.65999997</v>
      </c>
      <c r="E340" s="58">
        <f>'[4]Mar-23'!$D$105</f>
        <v>266572617.19</v>
      </c>
      <c r="F340" s="64">
        <f t="shared" si="66"/>
        <v>613040232.8499999</v>
      </c>
      <c r="G340" s="71">
        <f t="shared" si="60"/>
        <v>-11.298761202166645</v>
      </c>
      <c r="H340" s="71">
        <f t="shared" si="61"/>
        <v>-7.1611367120707996</v>
      </c>
      <c r="I340" s="71">
        <f t="shared" si="62"/>
        <v>-8.0860319323558087</v>
      </c>
      <c r="J340" s="71">
        <f t="shared" si="63"/>
        <v>63.515130228334925</v>
      </c>
      <c r="K340" s="71">
        <f t="shared" si="64"/>
        <v>13.531435559689299</v>
      </c>
      <c r="L340" s="4">
        <f>+(1+G340/100)/(1+Cartera!$B343/100)*100-100</f>
        <v>-21.738804660461113</v>
      </c>
      <c r="M340" s="4">
        <f>+(1+H340/100)/(1+Cartera!$B343/100)*100-100</f>
        <v>-18.088174265105707</v>
      </c>
      <c r="N340" s="4">
        <f>+(1+I340/100)/(1+Cartera!$B343/100)*100-100</f>
        <v>-18.904210280885664</v>
      </c>
      <c r="O340" s="4">
        <f>+(1+J340/100)/(1+Cartera!$B343/100)*100-100</f>
        <v>44.269569638552099</v>
      </c>
      <c r="P340" s="4">
        <f>+(1+K340/100)/(1+Cartera!$B343/100)*100-100</f>
        <v>0.16890379362035901</v>
      </c>
      <c r="Q340" s="4">
        <f t="shared" si="67"/>
        <v>12.191672860121647</v>
      </c>
      <c r="R340" s="4">
        <f t="shared" si="68"/>
        <v>44.324620377156705</v>
      </c>
      <c r="S340" s="4">
        <f t="shared" si="69"/>
        <v>56.516293237278362</v>
      </c>
      <c r="T340" s="4">
        <f t="shared" si="70"/>
        <v>43.48370676272166</v>
      </c>
      <c r="U340" s="4">
        <f t="shared" si="71"/>
        <v>100</v>
      </c>
      <c r="V340" s="4">
        <f>+((F340/1000)/Cartera!N343)*100</f>
        <v>92.222683729722306</v>
      </c>
    </row>
    <row r="341" spans="1:22" x14ac:dyDescent="0.35">
      <c r="A341" s="57">
        <v>45017</v>
      </c>
      <c r="B341" s="58">
        <f>'[4]Abr-23'!$D$103</f>
        <v>75322102.939999998</v>
      </c>
      <c r="C341" s="58">
        <f>'[4]Abr-23'!$D$106</f>
        <v>265173108.33999997</v>
      </c>
      <c r="D341" s="63">
        <f t="shared" si="65"/>
        <v>340495211.27999997</v>
      </c>
      <c r="E341" s="58">
        <f>'[4]Abr-23'!$D$105</f>
        <v>267961883.44999999</v>
      </c>
      <c r="F341" s="64">
        <f t="shared" si="66"/>
        <v>608457094.73000002</v>
      </c>
      <c r="G341" s="71">
        <f t="shared" si="60"/>
        <v>-11.48718937840907</v>
      </c>
      <c r="H341" s="71">
        <f t="shared" si="61"/>
        <v>-9.3485758965157544</v>
      </c>
      <c r="I341" s="71">
        <f t="shared" si="62"/>
        <v>-9.8305205421732751</v>
      </c>
      <c r="J341" s="71">
        <f t="shared" si="63"/>
        <v>57.025561805614586</v>
      </c>
      <c r="K341" s="71">
        <f t="shared" si="64"/>
        <v>10.978549658704907</v>
      </c>
      <c r="L341" s="4">
        <f>+(1+G341/100)/(1+Cartera!$B344/100)*100-100</f>
        <v>-21.545106699529398</v>
      </c>
      <c r="M341" s="4">
        <f>+(1+H341/100)/(1+Cartera!$B344/100)*100-100</f>
        <v>-19.649508860588341</v>
      </c>
      <c r="N341" s="4">
        <f>+(1+I341/100)/(1+Cartera!$B344/100)*100-100</f>
        <v>-20.076689010967272</v>
      </c>
      <c r="O341" s="4">
        <f>+(1+J341/100)/(1+Cartera!$B344/100)*100-100</f>
        <v>39.182380611252057</v>
      </c>
      <c r="P341" s="4">
        <f>+(1+K341/100)/(1+Cartera!$B344/100)*100-100</f>
        <v>-1.6322020397935688</v>
      </c>
      <c r="Q341" s="4">
        <f t="shared" si="67"/>
        <v>12.379197085938134</v>
      </c>
      <c r="R341" s="4">
        <f t="shared" si="68"/>
        <v>43.581233687096585</v>
      </c>
      <c r="S341" s="4">
        <f t="shared" si="69"/>
        <v>55.960430773034716</v>
      </c>
      <c r="T341" s="4">
        <f t="shared" si="70"/>
        <v>44.039569226965263</v>
      </c>
      <c r="U341" s="4">
        <f t="shared" si="71"/>
        <v>100</v>
      </c>
      <c r="V341" s="4">
        <f>+((F341/1000)/Cartera!N344)*100</f>
        <v>90.914132269216694</v>
      </c>
    </row>
    <row r="342" spans="1:22" x14ac:dyDescent="0.35">
      <c r="A342" s="57">
        <v>45047</v>
      </c>
      <c r="B342" s="58">
        <f>'[4]May-23'!$D$103</f>
        <v>75116863.409999996</v>
      </c>
      <c r="C342" s="58">
        <f>'[4]May-23'!$D$106</f>
        <v>265503670.39000005</v>
      </c>
      <c r="D342" s="63">
        <f t="shared" si="65"/>
        <v>340620533.80000007</v>
      </c>
      <c r="E342" s="58">
        <f>'[4]May-23'!$D$105</f>
        <v>271428766.2299999</v>
      </c>
      <c r="F342" s="64">
        <f t="shared" si="66"/>
        <v>612049300.02999997</v>
      </c>
      <c r="G342" s="71">
        <f t="shared" si="60"/>
        <v>-7.5781064214082932</v>
      </c>
      <c r="H342" s="71">
        <f t="shared" si="61"/>
        <v>-8.246122052052911</v>
      </c>
      <c r="I342" s="71">
        <f t="shared" si="62"/>
        <v>-8.0996362232299219</v>
      </c>
      <c r="J342" s="71">
        <f t="shared" si="63"/>
        <v>53.510061450474467</v>
      </c>
      <c r="K342" s="71">
        <f t="shared" si="64"/>
        <v>11.798794078032344</v>
      </c>
      <c r="L342" s="4">
        <f>+(1+G342/100)/(1+Cartera!$B345/100)*100-100</f>
        <v>-17.752163763823333</v>
      </c>
      <c r="M342" s="4">
        <f>+(1+H342/100)/(1+Cartera!$B345/100)*100-100</f>
        <v>-18.346642388584939</v>
      </c>
      <c r="N342" s="4">
        <f>+(1+I342/100)/(1+Cartera!$B345/100)*100-100</f>
        <v>-18.216282124437058</v>
      </c>
      <c r="O342" s="4">
        <f>+(1+J342/100)/(1+Cartera!$B345/100)*100-100</f>
        <v>36.611249844686739</v>
      </c>
      <c r="P342" s="4">
        <f>+(1+K342/100)/(1+Cartera!$B345/100)*100-100</f>
        <v>-0.50832599623355179</v>
      </c>
      <c r="Q342" s="4">
        <f t="shared" si="67"/>
        <v>12.273008629585574</v>
      </c>
      <c r="R342" s="4">
        <f t="shared" si="68"/>
        <v>43.379458219621561</v>
      </c>
      <c r="S342" s="4">
        <f t="shared" si="69"/>
        <v>55.652466849207137</v>
      </c>
      <c r="T342" s="4">
        <f t="shared" si="70"/>
        <v>44.347533150792863</v>
      </c>
      <c r="U342" s="4">
        <f t="shared" si="71"/>
        <v>100</v>
      </c>
      <c r="V342" s="4">
        <f>+((F342/1000)/Cartera!N345)*100</f>
        <v>91.288008097173886</v>
      </c>
    </row>
    <row r="343" spans="1:22" x14ac:dyDescent="0.35">
      <c r="A343" s="57">
        <v>45078</v>
      </c>
      <c r="B343" s="58">
        <f>'[4]Jun-23'!$D$103</f>
        <v>73327646.549999982</v>
      </c>
      <c r="C343" s="58">
        <f>'[4]Jun-23'!$D$106</f>
        <v>270347530.95000011</v>
      </c>
      <c r="D343" s="63">
        <f t="shared" si="65"/>
        <v>343675177.50000012</v>
      </c>
      <c r="E343" s="58">
        <f>'[4]Jun-23'!$D$105</f>
        <v>278058426.38</v>
      </c>
      <c r="F343" s="64">
        <f t="shared" si="66"/>
        <v>621733603.88000011</v>
      </c>
      <c r="G343" s="71">
        <f t="shared" si="60"/>
        <v>-11.916354001500366</v>
      </c>
      <c r="H343" s="71">
        <f t="shared" si="61"/>
        <v>-9.2645376451729788</v>
      </c>
      <c r="I343" s="71">
        <f t="shared" si="62"/>
        <v>-9.8436516344912519</v>
      </c>
      <c r="J343" s="71">
        <f t="shared" si="63"/>
        <v>50.191937310422048</v>
      </c>
      <c r="K343" s="71">
        <f t="shared" si="64"/>
        <v>9.7820510955668851</v>
      </c>
      <c r="L343" s="4">
        <f>+(1+G343/100)/(1+Cartera!$B346/100)*100-100</f>
        <v>-21.445067333898464</v>
      </c>
      <c r="M343" s="4">
        <f>+(1+H343/100)/(1+Cartera!$B346/100)*100-100</f>
        <v>-19.080119187704426</v>
      </c>
      <c r="N343" s="4">
        <f>+(1+I343/100)/(1+Cartera!$B346/100)*100-100</f>
        <v>-19.596585779444624</v>
      </c>
      <c r="O343" s="4">
        <f>+(1+J343/100)/(1+Cartera!$B346/100)*100-100</f>
        <v>33.94447276413274</v>
      </c>
      <c r="P343" s="4">
        <f>+(1+K343/100)/(1+Cartera!$B346/100)*100-100</f>
        <v>-2.093952469841355</v>
      </c>
      <c r="Q343" s="4">
        <f t="shared" si="67"/>
        <v>11.794061973229429</v>
      </c>
      <c r="R343" s="4">
        <f t="shared" si="68"/>
        <v>43.482856526149661</v>
      </c>
      <c r="S343" s="4">
        <f t="shared" si="69"/>
        <v>55.276918499379093</v>
      </c>
      <c r="T343" s="4">
        <f t="shared" si="70"/>
        <v>44.723081500620907</v>
      </c>
      <c r="U343" s="4">
        <f t="shared" si="71"/>
        <v>100</v>
      </c>
      <c r="V343" s="4">
        <f>+((F343/1000)/Cartera!N346)*100</f>
        <v>92.450194548683712</v>
      </c>
    </row>
    <row r="344" spans="1:22" x14ac:dyDescent="0.35">
      <c r="A344" s="57">
        <v>45108</v>
      </c>
      <c r="B344" s="58">
        <f>'[4]Jul-23'!$D$103</f>
        <v>72429444.469999999</v>
      </c>
      <c r="C344" s="58">
        <f>'[4]Jul-23'!$D$106</f>
        <v>265959684.40000004</v>
      </c>
      <c r="D344" s="63">
        <f t="shared" si="65"/>
        <v>338389128.87</v>
      </c>
      <c r="E344" s="58">
        <f>'[4]Jul-23'!$D$105</f>
        <v>286343010.00999999</v>
      </c>
      <c r="F344" s="64">
        <f t="shared" si="66"/>
        <v>624732138.88</v>
      </c>
      <c r="G344" s="71">
        <f t="shared" si="60"/>
        <v>-11.809661627270401</v>
      </c>
      <c r="H344" s="71">
        <f t="shared" si="61"/>
        <v>-10.781056179494712</v>
      </c>
      <c r="I344" s="71">
        <f t="shared" si="62"/>
        <v>-11.003234043995832</v>
      </c>
      <c r="J344" s="71">
        <f t="shared" si="63"/>
        <v>51.10424429111896</v>
      </c>
      <c r="K344" s="71">
        <f t="shared" si="64"/>
        <v>9.65471965455815</v>
      </c>
      <c r="L344" s="4">
        <f>+(1+G344/100)/(1+Cartera!$B347/100)*100-100</f>
        <v>-21.110709032355658</v>
      </c>
      <c r="M344" s="4">
        <f>+(1+H344/100)/(1+Cartera!$B347/100)*100-100</f>
        <v>-20.190586080592809</v>
      </c>
      <c r="N344" s="4">
        <f>+(1+I344/100)/(1+Cartera!$B347/100)*100-100</f>
        <v>-20.389331822162831</v>
      </c>
      <c r="O344" s="4">
        <f>+(1+J344/100)/(1+Cartera!$B347/100)*100-100</f>
        <v>35.167943725842207</v>
      </c>
      <c r="P344" s="4">
        <f>+(1+K344/100)/(1+Cartera!$B347/100)*100-100</f>
        <v>-1.9100817116395348</v>
      </c>
      <c r="Q344" s="4">
        <f t="shared" si="67"/>
        <v>11.593679908936528</v>
      </c>
      <c r="R344" s="4">
        <f t="shared" si="68"/>
        <v>42.571794829829649</v>
      </c>
      <c r="S344" s="4">
        <f t="shared" si="69"/>
        <v>54.165474738766171</v>
      </c>
      <c r="T344" s="4">
        <f t="shared" si="70"/>
        <v>45.834525261233829</v>
      </c>
      <c r="U344" s="4">
        <f t="shared" si="71"/>
        <v>100</v>
      </c>
      <c r="V344" s="4">
        <f>+((F344/1000)/Cartera!N347)*100</f>
        <v>93.189938925630429</v>
      </c>
    </row>
    <row r="345" spans="1:22" x14ac:dyDescent="0.35">
      <c r="A345" s="57">
        <v>45139</v>
      </c>
      <c r="B345" s="58">
        <f>'[4]Aug-23'!$D$103</f>
        <v>72079307.840000018</v>
      </c>
      <c r="C345" s="58">
        <f>'[4]Aug-23'!$D$106</f>
        <v>268582825.30999994</v>
      </c>
      <c r="D345" s="63">
        <f t="shared" si="65"/>
        <v>340662133.14999998</v>
      </c>
      <c r="E345" s="58">
        <f>'[4]Aug-23'!$D$105</f>
        <v>289713713.95000005</v>
      </c>
      <c r="F345" s="64">
        <f t="shared" si="66"/>
        <v>630375847.10000002</v>
      </c>
      <c r="G345" s="71">
        <f t="shared" si="60"/>
        <v>-11.792777783655467</v>
      </c>
      <c r="H345" s="71">
        <f t="shared" si="61"/>
        <v>-9.0526400725132845</v>
      </c>
      <c r="I345" s="71">
        <f t="shared" si="62"/>
        <v>-9.6465216675526335</v>
      </c>
      <c r="J345" s="71">
        <f t="shared" si="63"/>
        <v>44.601484441621295</v>
      </c>
      <c r="K345" s="71">
        <f t="shared" si="64"/>
        <v>9.1775654175837502</v>
      </c>
      <c r="L345" s="4">
        <f>+(1+G345/100)/(1+Cartera!$B348/100)*100-100</f>
        <v>-20.840687232931415</v>
      </c>
      <c r="M345" s="4">
        <f>+(1+H345/100)/(1+Cartera!$B348/100)*100-100</f>
        <v>-18.381620813527135</v>
      </c>
      <c r="N345" s="4">
        <f>+(1+I345/100)/(1+Cartera!$B348/100)*100-100</f>
        <v>-18.914584642872327</v>
      </c>
      <c r="O345" s="4">
        <f>+(1+J345/100)/(1+Cartera!$B348/100)*100-100</f>
        <v>29.768899256592704</v>
      </c>
      <c r="P345" s="4">
        <f>+(1+K345/100)/(1+Cartera!$B348/100)*100-100</f>
        <v>-2.0213897356333774</v>
      </c>
      <c r="Q345" s="4">
        <f t="shared" si="67"/>
        <v>11.434338446118428</v>
      </c>
      <c r="R345" s="4">
        <f t="shared" si="68"/>
        <v>42.606776028237192</v>
      </c>
      <c r="S345" s="4">
        <f t="shared" si="69"/>
        <v>54.041114474355624</v>
      </c>
      <c r="T345" s="4">
        <f t="shared" si="70"/>
        <v>45.958885525644376</v>
      </c>
      <c r="U345" s="4">
        <f t="shared" si="71"/>
        <v>100</v>
      </c>
      <c r="V345" s="4">
        <f>+((F345/1000)/Cartera!N348)*100</f>
        <v>93.695712734260667</v>
      </c>
    </row>
    <row r="346" spans="1:22" x14ac:dyDescent="0.35">
      <c r="A346" s="57">
        <v>45170</v>
      </c>
      <c r="B346" s="58">
        <f>'[4]Sep-23'!$D$103</f>
        <v>72857176.99000001</v>
      </c>
      <c r="C346" s="58">
        <f>'[4]Sep-23'!$D$106</f>
        <v>267945339.57999998</v>
      </c>
      <c r="D346" s="63">
        <f t="shared" si="65"/>
        <v>340802516.56999999</v>
      </c>
      <c r="E346" s="58">
        <f>'[4]Sep-23'!$D$105</f>
        <v>290364521.37000006</v>
      </c>
      <c r="F346" s="64">
        <f t="shared" si="66"/>
        <v>631167037.94000006</v>
      </c>
      <c r="G346" s="71">
        <f t="shared" si="60"/>
        <v>-8.2021688767629257</v>
      </c>
      <c r="H346" s="71">
        <f t="shared" si="61"/>
        <v>-7.5265628433863014</v>
      </c>
      <c r="I346" s="71">
        <f t="shared" si="62"/>
        <v>-7.6718291440950281</v>
      </c>
      <c r="J346" s="71">
        <f t="shared" si="63"/>
        <v>40.919975613365608</v>
      </c>
      <c r="K346" s="71">
        <f t="shared" si="64"/>
        <v>9.7357246649697089</v>
      </c>
      <c r="L346" s="4">
        <f>+(1+G346/100)/(1+Cartera!$B349/100)*100-100</f>
        <v>-17.291800051142388</v>
      </c>
      <c r="M346" s="4">
        <f>+(1+H346/100)/(1+Cartera!$B349/100)*100-100</f>
        <v>-16.683091128377598</v>
      </c>
      <c r="N346" s="4">
        <f>+(1+I346/100)/(1+Cartera!$B349/100)*100-100</f>
        <v>-16.813973460757765</v>
      </c>
      <c r="O346" s="4">
        <f>+(1+J346/100)/(1+Cartera!$B349/100)*100-100</f>
        <v>26.966371396851585</v>
      </c>
      <c r="P346" s="4">
        <f>+(1+K346/100)/(1+Cartera!$B349/100)*100-100</f>
        <v>-1.1300795882785053</v>
      </c>
      <c r="Q346" s="4">
        <f t="shared" si="67"/>
        <v>11.543248080221508</v>
      </c>
      <c r="R346" s="4">
        <f t="shared" si="68"/>
        <v>42.452365772223892</v>
      </c>
      <c r="S346" s="4">
        <f t="shared" si="69"/>
        <v>53.995613852445402</v>
      </c>
      <c r="T346" s="4">
        <f t="shared" si="70"/>
        <v>46.004386147554598</v>
      </c>
      <c r="U346" s="4">
        <f t="shared" si="71"/>
        <v>100</v>
      </c>
      <c r="V346" s="4">
        <f>+((F346/1000)/Cartera!N349)*100</f>
        <v>93.480275607877331</v>
      </c>
    </row>
    <row r="347" spans="1:22" x14ac:dyDescent="0.35">
      <c r="A347" s="57">
        <v>45200</v>
      </c>
      <c r="B347" s="58">
        <f>'[4]Oct-23'!$D$103</f>
        <v>74689074.629999995</v>
      </c>
      <c r="C347" s="58">
        <f>'[4]Oct-23'!$D$106</f>
        <v>281950192.18000001</v>
      </c>
      <c r="D347" s="63">
        <f t="shared" si="65"/>
        <v>356639266.81</v>
      </c>
      <c r="E347" s="58">
        <f>'[4]Oct-23'!$D$105</f>
        <v>287532394.90999997</v>
      </c>
      <c r="F347" s="64">
        <f t="shared" si="66"/>
        <v>644171661.72000003</v>
      </c>
      <c r="G347" s="71">
        <f t="shared" si="60"/>
        <v>-9.0763901251068972</v>
      </c>
      <c r="H347" s="71">
        <f t="shared" si="61"/>
        <v>-3.114514240200279</v>
      </c>
      <c r="I347" s="71">
        <f t="shared" si="62"/>
        <v>-4.4269248754395818</v>
      </c>
      <c r="J347" s="71">
        <f t="shared" si="63"/>
        <v>36.592935354583716</v>
      </c>
      <c r="K347" s="71">
        <f t="shared" si="64"/>
        <v>10.367272730713111</v>
      </c>
      <c r="L347" s="4">
        <f>+(1+G347/100)/(1+Cartera!$B350/100)*100-100</f>
        <v>-17.701294465158313</v>
      </c>
      <c r="M347" s="4">
        <f>+(1+H347/100)/(1+Cartera!$B350/100)*100-100</f>
        <v>-12.304954960355076</v>
      </c>
      <c r="N347" s="4">
        <f>+(1+I347/100)/(1+Cartera!$B350/100)*100-100</f>
        <v>-13.492871900289273</v>
      </c>
      <c r="O347" s="4">
        <f>+(1+J347/100)/(1+Cartera!$B350/100)*100-100</f>
        <v>23.635893695314735</v>
      </c>
      <c r="P347" s="4">
        <f>+(1+K347/100)/(1+Cartera!$B350/100)*100-100</f>
        <v>-0.10203409602360125</v>
      </c>
      <c r="Q347" s="4">
        <f t="shared" si="67"/>
        <v>11.594591794145835</v>
      </c>
      <c r="R347" s="4">
        <f t="shared" si="68"/>
        <v>43.76941876442779</v>
      </c>
      <c r="S347" s="4">
        <f t="shared" si="69"/>
        <v>55.364010558573625</v>
      </c>
      <c r="T347" s="4">
        <f t="shared" si="70"/>
        <v>44.635989441426368</v>
      </c>
      <c r="U347" s="4">
        <f t="shared" si="71"/>
        <v>100</v>
      </c>
      <c r="V347" s="4">
        <f>+((F347/1000)/Cartera!N350)*100</f>
        <v>95.270432203323665</v>
      </c>
    </row>
    <row r="348" spans="1:22" x14ac:dyDescent="0.35">
      <c r="A348" s="57">
        <v>45231</v>
      </c>
      <c r="B348" s="58">
        <f>'[4]Nov-23'!$D$103</f>
        <v>76503401.930000007</v>
      </c>
      <c r="C348" s="58">
        <f>'[4]Nov-23'!$D$106</f>
        <v>286072401.11000007</v>
      </c>
      <c r="D348" s="63">
        <f t="shared" si="65"/>
        <v>362575803.04000008</v>
      </c>
      <c r="E348" s="58">
        <f>'[4]Nov-23'!$D$105</f>
        <v>288789145.84000003</v>
      </c>
      <c r="F348" s="64">
        <f t="shared" si="66"/>
        <v>651364948.88000011</v>
      </c>
      <c r="G348" s="71">
        <f t="shared" si="60"/>
        <v>-6.1936364291896524</v>
      </c>
      <c r="H348" s="71">
        <f t="shared" si="61"/>
        <v>-3.7526031215090399</v>
      </c>
      <c r="I348" s="71">
        <f t="shared" si="62"/>
        <v>-4.2781776301407177</v>
      </c>
      <c r="J348" s="71">
        <f t="shared" si="63"/>
        <v>35.294259807273193</v>
      </c>
      <c r="K348" s="71">
        <f t="shared" si="64"/>
        <v>9.9845124627079542</v>
      </c>
      <c r="L348" s="4">
        <f>+(1+G348/100)/(1+Cartera!$B351/100)*100-100</f>
        <v>-14.837618183558462</v>
      </c>
      <c r="M348" s="4">
        <f>+(1+H348/100)/(1+Cartera!$B351/100)*100-100</f>
        <v>-12.621518948260587</v>
      </c>
      <c r="N348" s="4">
        <f>+(1+I348/100)/(1+Cartera!$B351/100)*100-100</f>
        <v>-13.098663304712403</v>
      </c>
      <c r="O348" s="4">
        <f>+(1+J348/100)/(1+Cartera!$B351/100)*100-100</f>
        <v>22.827289884042855</v>
      </c>
      <c r="P348" s="4">
        <f>+(1+K348/100)/(1+Cartera!$B351/100)*100-100</f>
        <v>-0.15023834524924951</v>
      </c>
      <c r="Q348" s="4">
        <f t="shared" si="67"/>
        <v>11.745090376991426</v>
      </c>
      <c r="R348" s="4">
        <f t="shared" si="68"/>
        <v>43.918912370383431</v>
      </c>
      <c r="S348" s="4">
        <f t="shared" si="69"/>
        <v>55.664002747374852</v>
      </c>
      <c r="T348" s="4">
        <f t="shared" si="70"/>
        <v>44.335997252625148</v>
      </c>
      <c r="U348" s="4">
        <f t="shared" si="71"/>
        <v>100</v>
      </c>
      <c r="V348" s="4">
        <f>+((F348/1000)/Cartera!N351)*100</f>
        <v>96.229470082209417</v>
      </c>
    </row>
    <row r="349" spans="1:22" x14ac:dyDescent="0.35">
      <c r="A349" s="57">
        <v>45261</v>
      </c>
      <c r="B349" s="58">
        <f>'[4]Dic-23'!$D$103</f>
        <v>75483332.919999987</v>
      </c>
      <c r="C349" s="58">
        <f>'[4]Dic-23'!$D$106</f>
        <v>282568569.84999996</v>
      </c>
      <c r="D349" s="63">
        <f t="shared" ref="D349" si="72">+SUM(B349:C349)</f>
        <v>358051902.76999998</v>
      </c>
      <c r="E349" s="58">
        <f>'[4]Dic-23'!$D$105</f>
        <v>289663146.42000002</v>
      </c>
      <c r="F349" s="64">
        <f t="shared" ref="F349" si="73">+SUM(D349:E349)</f>
        <v>647715049.19000006</v>
      </c>
      <c r="G349" s="71">
        <f t="shared" ref="G349" si="74">+B349/B337*100-100</f>
        <v>-6.3570304899651404</v>
      </c>
      <c r="H349" s="71">
        <f t="shared" ref="H349" si="75">+C349/C337*100-100</f>
        <v>-4.2194744815785157</v>
      </c>
      <c r="I349" s="71">
        <f t="shared" ref="I349" si="76">+D349/D337*100-100</f>
        <v>-4.6781860637584884</v>
      </c>
      <c r="J349" s="71">
        <f t="shared" ref="J349" si="77">+E349/E337*100-100</f>
        <v>30.219978816372532</v>
      </c>
      <c r="K349" s="71">
        <f t="shared" ref="K349" si="78">+F349/F337*100-100</f>
        <v>8.3016531199778569</v>
      </c>
      <c r="L349" s="4">
        <f>+(1+G349/100)/(1+Cartera!$B352/100)*100-100</f>
        <v>-14.309142102823159</v>
      </c>
      <c r="M349" s="4">
        <f>+(1+H349/100)/(1+Cartera!$B352/100)*100-100</f>
        <v>-12.353106223992043</v>
      </c>
      <c r="N349" s="4">
        <f>+(1+I349/100)/(1+Cartera!$B352/100)*100-100</f>
        <v>-12.772864260393931</v>
      </c>
      <c r="O349" s="4">
        <f>+(1+J349/100)/(1+Cartera!$B352/100)*100-100</f>
        <v>19.161766852463884</v>
      </c>
      <c r="P349" s="4">
        <f>+(1+K349/100)/(1+Cartera!$B352/100)*100-100</f>
        <v>-0.89526617864397906</v>
      </c>
      <c r="Q349" s="4">
        <f t="shared" ref="Q349" si="79">+(B349/$F349)*100</f>
        <v>11.6537871112298</v>
      </c>
      <c r="R349" s="4">
        <f t="shared" ref="R349" si="80">+(C349/$F349)*100</f>
        <v>43.625444584523095</v>
      </c>
      <c r="S349" s="4">
        <f t="shared" ref="S349" si="81">+(D349/$F349)*100</f>
        <v>55.279231695752898</v>
      </c>
      <c r="T349" s="4">
        <f t="shared" ref="T349" si="82">+(E349/$F349)*100</f>
        <v>44.720768304247095</v>
      </c>
      <c r="U349" s="4">
        <f t="shared" ref="U349" si="83">+(F349/$F349)*100</f>
        <v>100</v>
      </c>
      <c r="V349" s="4">
        <f>+((F349/1000)/Cartera!N352)*100</f>
        <v>96.149433754554465</v>
      </c>
    </row>
    <row r="350" spans="1:22" x14ac:dyDescent="0.35">
      <c r="A350" s="57">
        <v>45292</v>
      </c>
      <c r="B350" s="58">
        <f>'[4]Ene-24'!$D$103</f>
        <v>72527919.330000028</v>
      </c>
      <c r="C350" s="58">
        <f>'[4]Ene-24'!$D$106</f>
        <v>281344146.98000002</v>
      </c>
      <c r="D350" s="63">
        <f t="shared" ref="D350" si="84">+SUM(B350:C350)</f>
        <v>353872066.31000006</v>
      </c>
      <c r="E350" s="58">
        <f>'[4]Ene-24'!$D$105</f>
        <v>296121879.69999999</v>
      </c>
      <c r="F350" s="64">
        <f t="shared" ref="F350" si="85">+SUM(D350:E350)</f>
        <v>649993946.00999999</v>
      </c>
      <c r="G350" s="71">
        <f t="shared" ref="G350" si="86">+B350/B338*100-100</f>
        <v>-5.8421200984151085</v>
      </c>
      <c r="H350" s="71">
        <f t="shared" ref="H350" si="87">+C350/C338*100-100</f>
        <v>-2.2116036306804574</v>
      </c>
      <c r="I350" s="71">
        <f t="shared" ref="I350" si="88">+D350/D338*100-100</f>
        <v>-2.9783282876829134</v>
      </c>
      <c r="J350" s="71">
        <f t="shared" ref="J350" si="89">+E350/E338*100-100</f>
        <v>25.153295050244225</v>
      </c>
      <c r="K350" s="71">
        <f t="shared" ref="K350" si="90">+F350/F338*100-100</f>
        <v>8.0904877058162015</v>
      </c>
      <c r="L350" s="4">
        <f>+(1+G350/100)/(1+Cartera!$B353/100)*100-100</f>
        <v>-13.098403413396483</v>
      </c>
      <c r="M350" s="4">
        <f>+(1+H350/100)/(1+Cartera!$B353/100)*100-100</f>
        <v>-9.7476729401757751</v>
      </c>
      <c r="N350" s="4">
        <f>+(1+I350/100)/(1+Cartera!$B353/100)*100-100</f>
        <v>-10.455309910182649</v>
      </c>
      <c r="O350" s="4">
        <f>+(1+J350/100)/(1+Cartera!$B353/100)*100-100</f>
        <v>15.508347992841934</v>
      </c>
      <c r="P350" s="4">
        <f>+(1+K350/100)/(1+Cartera!$B353/100)*100-100</f>
        <v>-0.23951296186783111</v>
      </c>
      <c r="Q350" s="4">
        <f t="shared" ref="Q350" si="91">+(B350/$F350)*100</f>
        <v>11.158245361393597</v>
      </c>
      <c r="R350" s="4">
        <f t="shared" ref="R350" si="92">+(C350/$F350)*100</f>
        <v>43.284118060950618</v>
      </c>
      <c r="S350" s="4">
        <f t="shared" ref="S350" si="93">+(D350/$F350)*100</f>
        <v>54.442363422344222</v>
      </c>
      <c r="T350" s="4">
        <f t="shared" ref="T350" si="94">+(E350/$F350)*100</f>
        <v>45.557636577655792</v>
      </c>
      <c r="U350" s="4">
        <f t="shared" ref="U350" si="95">+(F350/$F350)*100</f>
        <v>100</v>
      </c>
      <c r="V350" s="4">
        <f>+((F350/1000)/Cartera!N353)*100</f>
        <v>96.671321093547334</v>
      </c>
    </row>
    <row r="351" spans="1:22" x14ac:dyDescent="0.35">
      <c r="A351" s="57">
        <v>45323</v>
      </c>
      <c r="B351" s="58">
        <f>'[4]Feb-24'!$D$103</f>
        <v>72074754.430000022</v>
      </c>
      <c r="C351" s="58">
        <f>'[4]Feb-24'!$D$106</f>
        <v>290765250.38999999</v>
      </c>
      <c r="D351" s="63">
        <f t="shared" ref="D351" si="96">+SUM(B351:C351)</f>
        <v>362840004.81999999</v>
      </c>
      <c r="E351" s="58">
        <f>'[4]Feb-24'!$D$105</f>
        <v>298610131.44000012</v>
      </c>
      <c r="F351" s="64">
        <f t="shared" ref="F351" si="97">+SUM(D351:E351)</f>
        <v>661450136.26000011</v>
      </c>
      <c r="G351" s="71">
        <f t="shared" ref="G351" si="98">+B351/B339*100-100</f>
        <v>-4.0243199305624415</v>
      </c>
      <c r="H351" s="71">
        <f t="shared" ref="H351" si="99">+C351/C339*100-100</f>
        <v>-9.4599051293286607E-2</v>
      </c>
      <c r="I351" s="71">
        <f t="shared" ref="I351" si="100">+D351/D339*100-100</f>
        <v>-0.90060733710922136</v>
      </c>
      <c r="J351" s="71">
        <f t="shared" ref="J351" si="101">+E351/E339*100-100</f>
        <v>16.425054848452447</v>
      </c>
      <c r="K351" s="71">
        <f t="shared" ref="K351" si="102">+F351/F339*100-100</f>
        <v>6.2365413214551069</v>
      </c>
      <c r="L351" s="4">
        <f>+(1+G351/100)/(1+Cartera!$B354/100)*100-100</f>
        <v>-10.919175729127929</v>
      </c>
      <c r="M351" s="4">
        <f>+(1+H351/100)/(1+Cartera!$B354/100)*100-100</f>
        <v>-7.271764480502398</v>
      </c>
      <c r="N351" s="4">
        <f>+(1+I351/100)/(1+Cartera!$B354/100)*100-100</f>
        <v>-8.0198694422769705</v>
      </c>
      <c r="O351" s="4">
        <f>+(1+J351/100)/(1+Cartera!$B354/100)*100-100</f>
        <v>8.0611238615671681</v>
      </c>
      <c r="P351" s="4">
        <f>+(1+K351/100)/(1+Cartera!$B354/100)*100-100</f>
        <v>-1.3954507875857445</v>
      </c>
      <c r="Q351" s="4">
        <f t="shared" ref="Q351" si="103">+(B351/$F351)*100</f>
        <v>10.89647586098148</v>
      </c>
      <c r="R351" s="4">
        <f t="shared" ref="R351" si="104">+(C351/$F351)*100</f>
        <v>43.958755838203828</v>
      </c>
      <c r="S351" s="4">
        <f t="shared" ref="S351" si="105">+(D351/$F351)*100</f>
        <v>54.855231699185303</v>
      </c>
      <c r="T351" s="4">
        <f t="shared" ref="T351" si="106">+(E351/$F351)*100</f>
        <v>45.14476830081469</v>
      </c>
      <c r="U351" s="4">
        <f t="shared" ref="U351" si="107">+(F351/$F351)*100</f>
        <v>100</v>
      </c>
      <c r="V351" s="4">
        <f>+((F351/1000)/Cartera!N354)*100</f>
        <v>98.054903913242441</v>
      </c>
    </row>
    <row r="352" spans="1:22" x14ac:dyDescent="0.35">
      <c r="A352" s="57">
        <v>45352</v>
      </c>
      <c r="B352" s="58">
        <f>'[4]Mar-24'!$D$103</f>
        <v>70942990.360000014</v>
      </c>
      <c r="C352" s="58">
        <f>'[4]Mar-24'!$D$106</f>
        <v>284867819.15999997</v>
      </c>
      <c r="D352" s="63">
        <f t="shared" ref="D352" si="108">+SUM(B352:C352)</f>
        <v>355810809.51999998</v>
      </c>
      <c r="E352" s="58">
        <f>'[4]Mar-24'!$D$105</f>
        <v>299421342.67000002</v>
      </c>
      <c r="F352" s="64">
        <f t="shared" ref="F352" si="109">+SUM(D352:E352)</f>
        <v>655232152.19000006</v>
      </c>
      <c r="G352" s="71">
        <f t="shared" ref="G352" si="110">+B352/B340*100-100</f>
        <v>-5.0801130022832979</v>
      </c>
      <c r="H352" s="71">
        <f t="shared" ref="H352" si="111">+C352/C340*100-100</f>
        <v>4.8357456687092082</v>
      </c>
      <c r="I352" s="71">
        <f t="shared" ref="I352" si="112">+D352/D340*100-100</f>
        <v>2.6967004815736715</v>
      </c>
      <c r="J352" s="71">
        <f t="shared" ref="J352" si="113">+E352/E340*100-100</f>
        <v>12.322618064175387</v>
      </c>
      <c r="K352" s="71">
        <f t="shared" ref="K352" si="114">+F352/F340*100-100</f>
        <v>6.8824062564134749</v>
      </c>
      <c r="L352" s="4">
        <f>+(1+G352/100)/(1+Cartera!$B355/100)*100-100</f>
        <v>-11.595522960122281</v>
      </c>
      <c r="M352" s="4">
        <f>+(1+H352/100)/(1+Cartera!$B355/100)*100-100</f>
        <v>-2.3603002061011438</v>
      </c>
      <c r="N352" s="4">
        <f>+(1+I352/100)/(1+Cartera!$B355/100)*100-100</f>
        <v>-4.3525188771782979</v>
      </c>
      <c r="O352" s="4">
        <f>+(1+J352/100)/(1+Cartera!$B355/100)*100-100</f>
        <v>4.6126646774474978</v>
      </c>
      <c r="P352" s="4">
        <f>+(1+K352/100)/(1+Cartera!$B355/100)*100-100</f>
        <v>-0.4541247495450591</v>
      </c>
      <c r="Q352" s="4">
        <f t="shared" ref="Q352" si="115">+(B352/$F352)*100</f>
        <v>10.827153417744436</v>
      </c>
      <c r="R352" s="4">
        <f t="shared" ref="R352" si="116">+(C352/$F352)*100</f>
        <v>43.475860915536366</v>
      </c>
      <c r="S352" s="4">
        <f t="shared" ref="S352" si="117">+(D352/$F352)*100</f>
        <v>54.3030143332808</v>
      </c>
      <c r="T352" s="4">
        <f t="shared" ref="T352" si="118">+(E352/$F352)*100</f>
        <v>45.696985666719193</v>
      </c>
      <c r="U352" s="4">
        <f t="shared" ref="U352" si="119">+(F352/$F352)*100</f>
        <v>100</v>
      </c>
      <c r="V352" s="4">
        <f>+((F352/1000)/Cartera!N355)*100</f>
        <v>97.021581638104138</v>
      </c>
    </row>
    <row r="353" spans="1:22" x14ac:dyDescent="0.35">
      <c r="A353" s="57">
        <v>45383</v>
      </c>
      <c r="B353" s="58">
        <f>'[4]Abr-24'!$D$103</f>
        <v>74015893.729999989</v>
      </c>
      <c r="C353" s="58">
        <f>'[4]Abr-24'!$D$106</f>
        <v>294133381.54999989</v>
      </c>
      <c r="D353" s="63">
        <f t="shared" ref="D353" si="120">+SUM(B353:C353)</f>
        <v>368149275.27999985</v>
      </c>
      <c r="E353" s="58">
        <f>'[4]Abr-24'!$D$105</f>
        <v>300142420.75000006</v>
      </c>
      <c r="F353" s="64">
        <f t="shared" ref="F353" si="121">+SUM(D353:E353)</f>
        <v>668291696.02999997</v>
      </c>
      <c r="G353" s="71">
        <f t="shared" ref="G353" si="122">+B353/B341*100-100</f>
        <v>-1.7341645533191041</v>
      </c>
      <c r="H353" s="71">
        <f t="shared" ref="H353" si="123">+C353/C341*100-100</f>
        <v>10.921270784693448</v>
      </c>
      <c r="I353" s="71">
        <f t="shared" ref="I353" si="124">+D353/D341*100-100</f>
        <v>8.1217189211096041</v>
      </c>
      <c r="J353" s="71">
        <f t="shared" ref="J353" si="125">+E353/E341*100-100</f>
        <v>12.009371215665738</v>
      </c>
      <c r="K353" s="71">
        <f t="shared" ref="K353" si="126">+F353/F341*100-100</f>
        <v>9.8338242446743607</v>
      </c>
      <c r="L353" s="4">
        <f>+(1+G353/100)/(1+Cartera!$B356/100)*100-100</f>
        <v>-8.3084487760745702</v>
      </c>
      <c r="M353" s="4">
        <f>+(1+H353/100)/(1+Cartera!$B356/100)*100-100</f>
        <v>3.5002993232186697</v>
      </c>
      <c r="N353" s="4">
        <f>+(1+I353/100)/(1+Cartera!$B356/100)*100-100</f>
        <v>0.88804602137686572</v>
      </c>
      <c r="O353" s="4">
        <f>+(1+J353/100)/(1+Cartera!$B356/100)*100-100</f>
        <v>4.5156025153174681</v>
      </c>
      <c r="P353" s="4">
        <f>+(1+K353/100)/(1+Cartera!$B356/100)*100-100</f>
        <v>2.4856062747731187</v>
      </c>
      <c r="Q353" s="4">
        <f t="shared" ref="Q353" si="127">+(B353/$F353)*100</f>
        <v>11.075387315103999</v>
      </c>
      <c r="R353" s="4">
        <f t="shared" ref="R353" si="128">+(C353/$F353)*100</f>
        <v>44.012724278530627</v>
      </c>
      <c r="S353" s="4">
        <f t="shared" ref="S353" si="129">+(D353/$F353)*100</f>
        <v>55.088111593634622</v>
      </c>
      <c r="T353" s="4">
        <f t="shared" ref="T353" si="130">+(E353/$F353)*100</f>
        <v>44.911888406365371</v>
      </c>
      <c r="U353" s="4">
        <f t="shared" ref="U353" si="131">+(F353/$F353)*100</f>
        <v>100</v>
      </c>
      <c r="V353" s="4">
        <f>+((F353/1000)/Cartera!N356)*100</f>
        <v>98.925464782251268</v>
      </c>
    </row>
    <row r="354" spans="1:22" x14ac:dyDescent="0.35">
      <c r="A354" s="57">
        <v>45413</v>
      </c>
      <c r="B354" s="58">
        <f>'[4]May-24'!$D$103</f>
        <v>70681099.399999991</v>
      </c>
      <c r="C354" s="58">
        <f>'[4]May-24'!$D$106</f>
        <v>289631902.95999998</v>
      </c>
      <c r="D354" s="63">
        <f t="shared" ref="D354:D359" si="132">+SUM(B354:C354)</f>
        <v>360313002.35999995</v>
      </c>
      <c r="E354" s="58">
        <f>'[4]May-24'!$D$105</f>
        <v>302074126.96999997</v>
      </c>
      <c r="F354" s="64">
        <f t="shared" ref="F354:F359" si="133">+SUM(D354:E354)</f>
        <v>662387129.32999992</v>
      </c>
      <c r="G354" s="71">
        <f t="shared" ref="G354" si="134">+B354/B342*100-100</f>
        <v>-5.9051507326509238</v>
      </c>
      <c r="H354" s="71">
        <f t="shared" ref="H354" si="135">+C354/C342*100-100</f>
        <v>9.0877209096800158</v>
      </c>
      <c r="I354" s="71">
        <f t="shared" ref="I354" si="136">+D354/D342*100-100</f>
        <v>5.7813509773789917</v>
      </c>
      <c r="J354" s="71">
        <f t="shared" ref="J354" si="137">+E354/E342*100-100</f>
        <v>11.290387959112707</v>
      </c>
      <c r="K354" s="71">
        <f t="shared" ref="K354" si="138">+F354/F342*100-100</f>
        <v>8.2244729791427886</v>
      </c>
      <c r="L354" s="4">
        <f>+(1+G354/100)/(1+Cartera!$B357/100)*100-100</f>
        <v>-12.183995084135248</v>
      </c>
      <c r="M354" s="4">
        <f>+(1+H354/100)/(1+Cartera!$B357/100)*100-100</f>
        <v>1.8084189544377267</v>
      </c>
      <c r="N354" s="4">
        <f>+(1+I354/100)/(1+Cartera!$B357/100)*100-100</f>
        <v>-1.2773205997396104</v>
      </c>
      <c r="O354" s="4">
        <f>+(1+J354/100)/(1+Cartera!$B357/100)*100-100</f>
        <v>3.8641044882059816</v>
      </c>
      <c r="P354" s="4">
        <f>+(1+K354/100)/(1+Cartera!$B357/100)*100-100</f>
        <v>1.0027745955602398</v>
      </c>
      <c r="Q354" s="4">
        <f t="shared" ref="Q354" si="139">+(B354/$F354)*100</f>
        <v>10.67066316211389</v>
      </c>
      <c r="R354" s="4">
        <f t="shared" ref="R354" si="140">+(C354/$F354)*100</f>
        <v>43.725472633044774</v>
      </c>
      <c r="S354" s="4">
        <f t="shared" ref="S354" si="141">+(D354/$F354)*100</f>
        <v>54.396135795158663</v>
      </c>
      <c r="T354" s="4">
        <f t="shared" ref="T354" si="142">+(E354/$F354)*100</f>
        <v>45.603864204841344</v>
      </c>
      <c r="U354" s="4">
        <f t="shared" ref="U354" si="143">+(F354/$F354)*100</f>
        <v>100</v>
      </c>
      <c r="V354" s="4">
        <f>+((F354/1000)/Cartera!N357)*100</f>
        <v>97.790641944083745</v>
      </c>
    </row>
    <row r="355" spans="1:22" x14ac:dyDescent="0.35">
      <c r="A355" s="57">
        <v>45444</v>
      </c>
      <c r="B355" s="58">
        <f>'[4]Jun-24'!$D$103</f>
        <v>71463738.150000021</v>
      </c>
      <c r="C355" s="58">
        <f>'[4]Jun-24'!$D$106</f>
        <v>296906212.81999999</v>
      </c>
      <c r="D355" s="63">
        <f t="shared" si="132"/>
        <v>368369950.97000003</v>
      </c>
      <c r="E355" s="58">
        <f>'[4]Jun-24'!$D$105</f>
        <v>305174188.72000003</v>
      </c>
      <c r="F355" s="64">
        <f t="shared" si="133"/>
        <v>673544139.69000006</v>
      </c>
      <c r="G355" s="71">
        <f t="shared" ref="G355" si="144">+B355/B343*100-100</f>
        <v>-2.5418903888167534</v>
      </c>
      <c r="H355" s="71">
        <f t="shared" ref="H355" si="145">+C355/C343*100-100</f>
        <v>9.8239039863514961</v>
      </c>
      <c r="I355" s="71">
        <f t="shared" ref="I355" si="146">+D355/D343*100-100</f>
        <v>7.1854981350813176</v>
      </c>
      <c r="J355" s="71">
        <f t="shared" ref="J355" si="147">+E355/E343*100-100</f>
        <v>9.7518218357975854</v>
      </c>
      <c r="K355" s="71">
        <f t="shared" ref="K355" si="148">+F355/F343*100-100</f>
        <v>8.3332371753224095</v>
      </c>
      <c r="L355" s="4">
        <f>+(1+G355/100)/(1+Cartera!$B358/100)*100-100</f>
        <v>-9.070619881336782</v>
      </c>
      <c r="M355" s="4">
        <f>+(1+H355/100)/(1+Cartera!$B358/100)*100-100</f>
        <v>2.4667885672247536</v>
      </c>
      <c r="N355" s="4">
        <f>+(1+I355/100)/(1+Cartera!$B358/100)*100-100</f>
        <v>5.1298144068994134E-3</v>
      </c>
      <c r="O355" s="4">
        <f>+(1+J355/100)/(1+Cartera!$B358/100)*100-100</f>
        <v>2.3995352078723471</v>
      </c>
      <c r="P355" s="4">
        <f>+(1+K355/100)/(1+Cartera!$B358/100)*100-100</f>
        <v>1.0759816899817309</v>
      </c>
      <c r="Q355" s="4">
        <f t="shared" ref="Q355" si="149">+(B355/$F355)*100</f>
        <v>10.610104659642847</v>
      </c>
      <c r="R355" s="4">
        <f t="shared" ref="R355" si="150">+(C355/$F355)*100</f>
        <v>44.081181220974116</v>
      </c>
      <c r="S355" s="4">
        <f t="shared" ref="S355" si="151">+(D355/$F355)*100</f>
        <v>54.691285880616967</v>
      </c>
      <c r="T355" s="4">
        <f t="shared" ref="T355" si="152">+(E355/$F355)*100</f>
        <v>45.308714119383033</v>
      </c>
      <c r="U355" s="4">
        <f t="shared" ref="U355" si="153">+(F355/$F355)*100</f>
        <v>100</v>
      </c>
      <c r="V355" s="4">
        <f>+((F355/1000)/Cartera!N358)*100</f>
        <v>98.710164186212424</v>
      </c>
    </row>
    <row r="356" spans="1:22" x14ac:dyDescent="0.35">
      <c r="A356" s="57">
        <v>45474</v>
      </c>
      <c r="B356" s="58">
        <f>'[4]Jul-24'!$D$103</f>
        <v>69830106.829999998</v>
      </c>
      <c r="C356" s="58">
        <f>'[4]Jul-24'!$D$106</f>
        <v>298634039.13999987</v>
      </c>
      <c r="D356" s="63">
        <f t="shared" si="132"/>
        <v>368464145.96999985</v>
      </c>
      <c r="E356" s="58">
        <f>'[4]Jul-24'!$D$105</f>
        <v>307270320.29000002</v>
      </c>
      <c r="F356" s="64">
        <f t="shared" si="133"/>
        <v>675734466.25999987</v>
      </c>
      <c r="G356" s="71">
        <f t="shared" ref="G356" si="154">+B356/B344*100-100</f>
        <v>-3.5887858301558992</v>
      </c>
      <c r="H356" s="71">
        <f t="shared" ref="H356" si="155">+C356/C344*100-100</f>
        <v>12.285454020489055</v>
      </c>
      <c r="I356" s="71">
        <f t="shared" ref="I356" si="156">+D356/D344*100-100</f>
        <v>8.8877019189212376</v>
      </c>
      <c r="J356" s="71">
        <f t="shared" ref="J356" si="157">+E356/E344*100-100</f>
        <v>7.3084760404206008</v>
      </c>
      <c r="K356" s="71">
        <f t="shared" ref="K356" si="158">+F356/F344*100-100</f>
        <v>8.1638712347079263</v>
      </c>
      <c r="L356" s="4">
        <f>+(1+G356/100)/(1+Cartera!$B359/100)*100-100</f>
        <v>-9.77801406527783</v>
      </c>
      <c r="M356" s="4">
        <f>+(1+H356/100)/(1+Cartera!$B359/100)*100-100</f>
        <v>5.0771607902761104</v>
      </c>
      <c r="N356" s="4">
        <f>+(1+I356/100)/(1+Cartera!$B359/100)*100-100</f>
        <v>1.8975312735553445</v>
      </c>
      <c r="O356" s="4">
        <f>+(1+J356/100)/(1+Cartera!$B359/100)*100-100</f>
        <v>0.41968560773028685</v>
      </c>
      <c r="P356" s="4">
        <f>+(1+K356/100)/(1+Cartera!$B359/100)*100-100</f>
        <v>1.2201677285307113</v>
      </c>
      <c r="Q356" s="4">
        <f t="shared" ref="Q356" si="159">+(B356/$F356)*100</f>
        <v>10.333956652602017</v>
      </c>
      <c r="R356" s="4">
        <f t="shared" ref="R356" si="160">+(C356/$F356)*100</f>
        <v>44.193992470571352</v>
      </c>
      <c r="S356" s="4">
        <f t="shared" ref="S356" si="161">+(D356/$F356)*100</f>
        <v>54.527949123173372</v>
      </c>
      <c r="T356" s="4">
        <f t="shared" ref="T356" si="162">+(E356/$F356)*100</f>
        <v>45.472050876826628</v>
      </c>
      <c r="U356" s="4">
        <f t="shared" ref="U356" si="163">+(F356/$F356)*100</f>
        <v>100</v>
      </c>
      <c r="V356" s="4">
        <f>+((F356/1000)/Cartera!N359)*100</f>
        <v>99.102739901623579</v>
      </c>
    </row>
    <row r="357" spans="1:22" x14ac:dyDescent="0.35">
      <c r="A357" s="57">
        <v>45505</v>
      </c>
      <c r="B357" s="58">
        <f>'[4]Ago-24'!$D$103</f>
        <v>71145135.090000004</v>
      </c>
      <c r="C357" s="58">
        <f>'[4]Ago-24'!$D$106</f>
        <v>298149260.50000012</v>
      </c>
      <c r="D357" s="63">
        <f t="shared" si="132"/>
        <v>369294395.59000015</v>
      </c>
      <c r="E357" s="58">
        <f>'[4]Ago-24'!$D$105</f>
        <v>308042258.91000003</v>
      </c>
      <c r="F357" s="64">
        <f t="shared" si="133"/>
        <v>677336654.50000024</v>
      </c>
      <c r="G357" s="71">
        <f t="shared" ref="G357" si="164">+B357/B345*100-100</f>
        <v>-1.2960345735750707</v>
      </c>
      <c r="H357" s="71">
        <f t="shared" ref="H357" si="165">+C357/C345*100-100</f>
        <v>11.008311926078832</v>
      </c>
      <c r="I357" s="71">
        <f t="shared" ref="I357" si="166">+D357/D345*100-100</f>
        <v>8.4048855607302926</v>
      </c>
      <c r="J357" s="71">
        <f t="shared" ref="J357" si="167">+E357/E345*100-100</f>
        <v>6.3264333296846331</v>
      </c>
      <c r="K357" s="71">
        <f t="shared" ref="K357" si="168">+F357/F345*100-100</f>
        <v>7.4496520791588239</v>
      </c>
      <c r="L357" s="4">
        <f>+(1+G357/100)/(1+Cartera!$B360/100)*100-100</f>
        <v>-6.9883476946617549</v>
      </c>
      <c r="M357" s="4">
        <f>+(1+H357/100)/(1+Cartera!$B360/100)*100-100</f>
        <v>4.6064002318873349</v>
      </c>
      <c r="N357" s="4">
        <f>+(1+I357/100)/(1+Cartera!$B360/100)*100-100</f>
        <v>2.1531149271864791</v>
      </c>
      <c r="O357" s="4">
        <f>+(1+J357/100)/(1+Cartera!$B360/100)*100-100</f>
        <v>0.19452820362290879</v>
      </c>
      <c r="P357" s="4">
        <f>+(1+K357/100)/(1+Cartera!$B360/100)*100-100</f>
        <v>1.2529702969834347</v>
      </c>
      <c r="Q357" s="4">
        <f t="shared" ref="Q357" si="169">+(B357/$F357)*100</f>
        <v>10.503659386707527</v>
      </c>
      <c r="R357" s="4">
        <f t="shared" ref="R357" si="170">+(C357/$F357)*100</f>
        <v>44.017883650500124</v>
      </c>
      <c r="S357" s="4">
        <f t="shared" ref="S357" si="171">+(D357/$F357)*100</f>
        <v>54.521543037207657</v>
      </c>
      <c r="T357" s="4">
        <f t="shared" ref="T357" si="172">+(E357/$F357)*100</f>
        <v>45.478456962792336</v>
      </c>
      <c r="U357" s="4">
        <f t="shared" ref="U357" si="173">+(F357/$F357)*100</f>
        <v>100</v>
      </c>
      <c r="V357" s="4">
        <f>+((F357/1000)/Cartera!N360)*100</f>
        <v>99.277360991934444</v>
      </c>
    </row>
    <row r="358" spans="1:22" x14ac:dyDescent="0.35">
      <c r="A358" s="57">
        <v>45536</v>
      </c>
      <c r="B358" s="58">
        <f>'[4]Sep-24'!$D$103</f>
        <v>72120211.539999992</v>
      </c>
      <c r="C358" s="58">
        <f>'[4]Sep-24'!$D$106</f>
        <v>292096539.29000014</v>
      </c>
      <c r="D358" s="63">
        <f t="shared" si="132"/>
        <v>364216750.83000016</v>
      </c>
      <c r="E358" s="58">
        <f>'[4]Sep-24'!$D$105</f>
        <v>309106801.25</v>
      </c>
      <c r="F358" s="64">
        <f t="shared" si="133"/>
        <v>673323552.08000016</v>
      </c>
      <c r="G358" s="71">
        <f t="shared" ref="G358" si="174">+B358/B346*100-100</f>
        <v>-1.0115207319948354</v>
      </c>
      <c r="H358" s="71">
        <f t="shared" ref="H358" si="175">+C358/C346*100-100</f>
        <v>9.0134800433016409</v>
      </c>
      <c r="I358" s="71">
        <f t="shared" ref="I358" si="176">+D358/D346*100-100</f>
        <v>6.8703231700435481</v>
      </c>
      <c r="J358" s="71">
        <f t="shared" ref="J358" si="177">+E358/E346*100-100</f>
        <v>6.4547417127857045</v>
      </c>
      <c r="K358" s="71">
        <f t="shared" ref="K358" si="178">+F358/F346*100-100</f>
        <v>6.6791374716890033</v>
      </c>
      <c r="L358" s="4">
        <f>+(1+G358/100)/(1+Cartera!$B361/100)*100-100</f>
        <v>-6.4469527757252081</v>
      </c>
      <c r="M358" s="4">
        <f>+(1+H358/100)/(1+Cartera!$B361/100)*100-100</f>
        <v>3.0275777745975176</v>
      </c>
      <c r="N358" s="4">
        <f>+(1+I358/100)/(1+Cartera!$B361/100)*100-100</f>
        <v>1.0021010963458394</v>
      </c>
      <c r="O358" s="4">
        <f>+(1+J358/100)/(1+Cartera!$B361/100)*100-100</f>
        <v>0.60933911046754474</v>
      </c>
      <c r="P358" s="4">
        <f>+(1+K358/100)/(1+Cartera!$B361/100)*100-100</f>
        <v>0.82141335572157459</v>
      </c>
      <c r="Q358" s="4">
        <f t="shared" ref="Q358" si="179">+(B358/$F358)*100</f>
        <v>10.711078101636213</v>
      </c>
      <c r="R358" s="4">
        <f t="shared" ref="R358" si="180">+(C358/$F358)*100</f>
        <v>43.381304335437093</v>
      </c>
      <c r="S358" s="4">
        <f t="shared" ref="S358" si="181">+(D358/$F358)*100</f>
        <v>54.092382437073304</v>
      </c>
      <c r="T358" s="4">
        <f t="shared" ref="T358" si="182">+(E358/$F358)*100</f>
        <v>45.907617562926688</v>
      </c>
      <c r="U358" s="4">
        <f t="shared" ref="U358" si="183">+(F358/$F358)*100</f>
        <v>100</v>
      </c>
      <c r="V358" s="4">
        <f>+((F358/1000)/Cartera!N361)*100</f>
        <v>98.526058142013241</v>
      </c>
    </row>
    <row r="359" spans="1:22" x14ac:dyDescent="0.35">
      <c r="A359" s="57">
        <v>45566</v>
      </c>
      <c r="B359" s="58">
        <f>'[4]Oct-24'!$D$103</f>
        <v>74208831.370000005</v>
      </c>
      <c r="C359" s="58">
        <f>'[4]Oct-24'!$D$106</f>
        <v>302726313.02999997</v>
      </c>
      <c r="D359" s="63">
        <f t="shared" si="132"/>
        <v>376935144.39999998</v>
      </c>
      <c r="E359" s="58">
        <f>'[4]Oct-24'!$D$105</f>
        <v>310032518.95000005</v>
      </c>
      <c r="F359" s="64">
        <f t="shared" si="133"/>
        <v>686967663.35000002</v>
      </c>
      <c r="G359" s="71">
        <f t="shared" ref="G359" si="184">+B359/B347*100-100</f>
        <v>-0.64298997193237994</v>
      </c>
      <c r="H359" s="71">
        <f t="shared" ref="H359" si="185">+C359/C347*100-100</f>
        <v>7.368720230109389</v>
      </c>
      <c r="I359" s="71">
        <f t="shared" ref="I359" si="186">+D359/D347*100-100</f>
        <v>5.6908701533453439</v>
      </c>
      <c r="J359" s="71">
        <f t="shared" ref="J359" si="187">+E359/E347*100-100</f>
        <v>7.8252483679422653</v>
      </c>
      <c r="K359" s="71">
        <f t="shared" ref="K359" si="188">+F359/F347*100-100</f>
        <v>6.6435709878529252</v>
      </c>
      <c r="L359" s="4">
        <f>+(1+G359/100)/(1+Cartera!$B362/100)*100-100</f>
        <v>-5.7423299230930525</v>
      </c>
      <c r="M359" s="4">
        <f>+(1+H359/100)/(1+Cartera!$B362/100)*100-100</f>
        <v>1.8581920407071379</v>
      </c>
      <c r="N359" s="4">
        <f>+(1+I359/100)/(1+Cartera!$B362/100)*100-100</f>
        <v>0.26645494103534872</v>
      </c>
      <c r="O359" s="4">
        <f>+(1+J359/100)/(1+Cartera!$B362/100)*100-100</f>
        <v>2.2912896005523748</v>
      </c>
      <c r="P359" s="4">
        <f>+(1+K359/100)/(1+Cartera!$B362/100)*100-100</f>
        <v>1.1702599258637036</v>
      </c>
      <c r="Q359" s="4">
        <f t="shared" ref="Q359" si="189">+(B359/$F359)*100</f>
        <v>10.80237620037607</v>
      </c>
      <c r="R359" s="4">
        <f t="shared" ref="R359" si="190">+(C359/$F359)*100</f>
        <v>44.067039713886111</v>
      </c>
      <c r="S359" s="4">
        <f t="shared" ref="S359" si="191">+(D359/$F359)*100</f>
        <v>54.869415914262184</v>
      </c>
      <c r="T359" s="4">
        <f t="shared" ref="T359" si="192">+(E359/$F359)*100</f>
        <v>45.130584085737816</v>
      </c>
      <c r="U359" s="4">
        <f t="shared" ref="U359" si="193">+(F359/$F359)*100</f>
        <v>100</v>
      </c>
      <c r="V359" s="4">
        <f>+((F359/1000)/Cartera!N362)*100</f>
        <v>99.9663145479485</v>
      </c>
    </row>
    <row r="360" spans="1:22" x14ac:dyDescent="0.35">
      <c r="A360" s="57">
        <v>45597</v>
      </c>
      <c r="B360" s="58">
        <f>'[4]Nov-24'!$D$103</f>
        <v>73265031.180000007</v>
      </c>
      <c r="C360" s="58">
        <f>'[4]Nov-24'!$D$106</f>
        <v>311625304.72000009</v>
      </c>
      <c r="D360" s="63">
        <f t="shared" ref="D360" si="194">+SUM(B360:C360)</f>
        <v>384890335.9000001</v>
      </c>
      <c r="E360" s="58">
        <f>'[4]Nov-24'!$D$105</f>
        <v>308788441.6099999</v>
      </c>
      <c r="F360" s="64">
        <f t="shared" ref="F360" si="195">+SUM(D360:E360)</f>
        <v>693678777.50999999</v>
      </c>
      <c r="G360" s="71">
        <f t="shared" ref="G360" si="196">+B360/B348*100-100</f>
        <v>-4.2329761400193462</v>
      </c>
      <c r="H360" s="71">
        <f t="shared" ref="H360" si="197">+C360/C348*100-100</f>
        <v>8.9323204583354538</v>
      </c>
      <c r="I360" s="71">
        <f t="shared" ref="I360" si="198">+D360/D348*100-100</f>
        <v>6.1544462352161418</v>
      </c>
      <c r="J360" s="71">
        <f t="shared" ref="J360" si="199">+E360/E348*100-100</f>
        <v>6.9252241845267264</v>
      </c>
      <c r="K360" s="71">
        <f t="shared" ref="K360" si="200">+F360/F348*100-100</f>
        <v>6.4961783256463264</v>
      </c>
      <c r="L360" s="4">
        <f>+(1+G360/100)/(1+Cartera!$B363/100)*100-100</f>
        <v>-8.9667073574328526</v>
      </c>
      <c r="M360" s="4">
        <f>+(1+H360/100)/(1+Cartera!$B363/100)*100-100</f>
        <v>3.5478331352998538</v>
      </c>
      <c r="N360" s="4">
        <f>+(1+I360/100)/(1+Cartera!$B363/100)*100-100</f>
        <v>0.90726828442599583</v>
      </c>
      <c r="O360" s="4">
        <f>+(1+J360/100)/(1+Cartera!$B363/100)*100-100</f>
        <v>1.6399469434664553</v>
      </c>
      <c r="P360" s="4">
        <f>+(1+K360/100)/(1+Cartera!$B363/100)*100-100</f>
        <v>1.2321086745687495</v>
      </c>
      <c r="Q360" s="4">
        <f t="shared" ref="Q360" si="201">+(B360/$F360)*100</f>
        <v>10.561809522699983</v>
      </c>
      <c r="R360" s="4">
        <f t="shared" ref="R360" si="202">+(C360/$F360)*100</f>
        <v>44.923574833671154</v>
      </c>
      <c r="S360" s="4">
        <f t="shared" ref="S360" si="203">+(D360/$F360)*100</f>
        <v>55.485384356371135</v>
      </c>
      <c r="T360" s="4">
        <f t="shared" ref="T360" si="204">+(E360/$F360)*100</f>
        <v>44.514615643628865</v>
      </c>
      <c r="U360" s="4">
        <f t="shared" ref="U360" si="205">+(F360/$F360)*100</f>
        <v>100</v>
      </c>
      <c r="V360" s="4">
        <f>+((F360/1000)/Cartera!N363)*100</f>
        <v>99.887816316771477</v>
      </c>
    </row>
    <row r="361" spans="1:22" x14ac:dyDescent="0.35">
      <c r="A361" s="57">
        <v>45627</v>
      </c>
      <c r="B361" s="58">
        <f>'[4]Dic-24'!$D$103</f>
        <v>77164444.790000021</v>
      </c>
      <c r="C361" s="58">
        <f>'[4]Dic-24'!$D$106</f>
        <v>314251105.42999995</v>
      </c>
      <c r="D361" s="63">
        <f t="shared" ref="D361:D362" si="206">+SUM(B361:C361)</f>
        <v>391415550.21999997</v>
      </c>
      <c r="E361" s="58">
        <f>'[4]Dic-24'!$D$105</f>
        <v>305403513.97000009</v>
      </c>
      <c r="F361" s="64">
        <f t="shared" ref="F361:F362" si="207">+SUM(D361:E361)</f>
        <v>696819064.19000006</v>
      </c>
      <c r="G361" s="71">
        <f t="shared" ref="G361:G362" si="208">+B361/B349*100-100</f>
        <v>2.2271298907557906</v>
      </c>
      <c r="H361" s="71">
        <f t="shared" ref="H361:H362" si="209">+C361/C349*100-100</f>
        <v>11.212335326897289</v>
      </c>
      <c r="I361" s="71">
        <f t="shared" ref="I361:I362" si="210">+D361/D349*100-100</f>
        <v>9.3181036581256933</v>
      </c>
      <c r="J361" s="71">
        <f t="shared" ref="J361:J362" si="211">+E361/E349*100-100</f>
        <v>5.4340249163685996</v>
      </c>
      <c r="K361" s="71">
        <f t="shared" ref="K361:K362" si="212">+F361/F349*100-100</f>
        <v>7.5811138032699716</v>
      </c>
      <c r="L361" s="4">
        <f>+(1+G361/100)/(1+Cartera!$B364/100)*100-100</f>
        <v>-2.8259221570762492</v>
      </c>
      <c r="M361" s="4">
        <f>+(1+H361/100)/(1+Cartera!$B364/100)*100-100</f>
        <v>5.7151476491419118</v>
      </c>
      <c r="N361" s="4">
        <f>+(1+I361/100)/(1+Cartera!$B364/100)*100-100</f>
        <v>3.9145472035415168</v>
      </c>
      <c r="O361" s="4">
        <f>+(1+J361/100)/(1+Cartera!$B364/100)*100-100</f>
        <v>0.22245714483706536</v>
      </c>
      <c r="P361" s="4">
        <f>+(1+K361/100)/(1+Cartera!$B364/100)*100-100</f>
        <v>2.2634161628041625</v>
      </c>
      <c r="Q361" s="4">
        <f t="shared" ref="Q361:Q362" si="213">+(B361/$F361)*100</f>
        <v>11.073813670654649</v>
      </c>
      <c r="R361" s="4">
        <f t="shared" ref="R361:R362" si="214">+(C361/$F361)*100</f>
        <v>45.097948890834857</v>
      </c>
      <c r="S361" s="4">
        <f t="shared" ref="S361:S362" si="215">+(D361/$F361)*100</f>
        <v>56.171762561489501</v>
      </c>
      <c r="T361" s="4">
        <f t="shared" ref="T361:T362" si="216">+(E361/$F361)*100</f>
        <v>43.828237438510499</v>
      </c>
      <c r="U361" s="4">
        <f t="shared" ref="U361:U362" si="217">+(F361/$F361)*100</f>
        <v>100</v>
      </c>
      <c r="V361" s="4">
        <f>+((F361/1000)/Cartera!N364)*100</f>
        <v>99.996825226407054</v>
      </c>
    </row>
    <row r="362" spans="1:22" x14ac:dyDescent="0.35">
      <c r="A362" s="57">
        <v>45658</v>
      </c>
      <c r="B362" s="58">
        <f>'[4]Ene-25'!$D$103</f>
        <v>72919098.780000001</v>
      </c>
      <c r="C362" s="58">
        <f>'[4]Ene-25'!$D$106</f>
        <v>305318372.83999997</v>
      </c>
      <c r="D362" s="63">
        <f t="shared" si="206"/>
        <v>378237471.62</v>
      </c>
      <c r="E362" s="58">
        <f>'[4]Ene-25'!$D$105</f>
        <v>312145415.42000014</v>
      </c>
      <c r="F362" s="64">
        <f t="shared" si="207"/>
        <v>690382887.0400002</v>
      </c>
      <c r="G362" s="71">
        <f t="shared" si="208"/>
        <v>0.53935016144626502</v>
      </c>
      <c r="H362" s="71">
        <f t="shared" si="209"/>
        <v>8.5213167280513034</v>
      </c>
      <c r="I362" s="71">
        <f t="shared" si="210"/>
        <v>6.8853711919310712</v>
      </c>
      <c r="J362" s="71">
        <f t="shared" si="211"/>
        <v>5.41112859888419</v>
      </c>
      <c r="K362" s="71">
        <f t="shared" si="212"/>
        <v>6.213741109117791</v>
      </c>
      <c r="L362" s="4">
        <f>+(1+G362/100)/(1+Cartera!$B365/100)*100-100</f>
        <v>-4.4484412075211424</v>
      </c>
      <c r="M362" s="4">
        <f>+(1+H362/100)/(1+Cartera!$B365/100)*100-100</f>
        <v>3.1375372819343283</v>
      </c>
      <c r="N362" s="4">
        <f>+(1+I362/100)/(1+Cartera!$B365/100)*100-100</f>
        <v>1.5827515604743212</v>
      </c>
      <c r="O362" s="4">
        <f>+(1+J362/100)/(1+Cartera!$B365/100)*100-100</f>
        <v>0.18164664406405961</v>
      </c>
      <c r="P362" s="4">
        <f>+(1+K362/100)/(1+Cartera!$B365/100)*100-100</f>
        <v>0.94444127458447724</v>
      </c>
      <c r="Q362" s="4">
        <f t="shared" si="213"/>
        <v>10.562124315195422</v>
      </c>
      <c r="R362" s="4">
        <f t="shared" si="214"/>
        <v>44.224498980420137</v>
      </c>
      <c r="S362" s="4">
        <f t="shared" si="215"/>
        <v>54.786623295615556</v>
      </c>
      <c r="T362" s="4">
        <f t="shared" si="216"/>
        <v>45.21337670438443</v>
      </c>
      <c r="U362" s="4">
        <f t="shared" si="217"/>
        <v>100</v>
      </c>
      <c r="V362" s="4">
        <f>+((F362/1000)/Cartera!N365)*100</f>
        <v>99.290430090032515</v>
      </c>
    </row>
    <row r="363" spans="1:22" x14ac:dyDescent="0.35">
      <c r="A363" s="57">
        <v>45689</v>
      </c>
      <c r="B363" s="58">
        <f>'[4]Feb-25'!$D$103</f>
        <v>73019630.190000027</v>
      </c>
      <c r="C363" s="58">
        <f>'[4]Feb-25'!$D$106</f>
        <v>310175775.63</v>
      </c>
      <c r="D363" s="63">
        <f t="shared" ref="D363" si="218">+SUM(B363:C363)</f>
        <v>383195405.82000005</v>
      </c>
      <c r="E363" s="58">
        <f>'[4]Feb-25'!$D$105</f>
        <v>319269649.96999985</v>
      </c>
      <c r="F363" s="64">
        <f t="shared" ref="F363" si="219">+SUM(D363:E363)</f>
        <v>702465055.78999996</v>
      </c>
      <c r="G363" s="71">
        <f t="shared" ref="G363" si="220">+B363/B351*100-100</f>
        <v>1.3109663258272803</v>
      </c>
      <c r="H363" s="71">
        <f t="shared" ref="H363" si="221">+C363/C351*100-100</f>
        <v>6.6756688476236121</v>
      </c>
      <c r="I363" s="71">
        <f t="shared" ref="I363" si="222">+D363/D351*100-100</f>
        <v>5.6100211469510128</v>
      </c>
      <c r="J363" s="71">
        <f t="shared" ref="J363" si="223">+E363/E351*100-100</f>
        <v>6.9185591360790397</v>
      </c>
      <c r="K363" s="71">
        <f t="shared" ref="K363" si="224">+F363/F351*100-100</f>
        <v>6.2007575902710101</v>
      </c>
      <c r="L363" s="4">
        <f>+(1+G363/100)/(1+Cartera!$B366/100)*100-100</f>
        <v>-3.7699787938570637</v>
      </c>
      <c r="M363" s="4">
        <f>+(1+H363/100)/(1+Cartera!$B366/100)*100-100</f>
        <v>1.3256732975148253</v>
      </c>
      <c r="N363" s="4">
        <f>+(1+I363/100)/(1+Cartera!$B366/100)*100-100</f>
        <v>0.31346993441397331</v>
      </c>
      <c r="O363" s="4">
        <f>+(1+J363/100)/(1+Cartera!$B366/100)*100-100</f>
        <v>1.556382158129793</v>
      </c>
      <c r="P363" s="4">
        <f>+(1+K363/100)/(1+Cartera!$B366/100)*100-100</f>
        <v>0.87457977799299158</v>
      </c>
      <c r="Q363" s="4">
        <f t="shared" ref="Q363" si="225">+(B363/$F363)*100</f>
        <v>10.394770471234523</v>
      </c>
      <c r="R363" s="4">
        <f t="shared" ref="R363" si="226">+(C363/$F363)*100</f>
        <v>44.155331724105892</v>
      </c>
      <c r="S363" s="4">
        <f t="shared" ref="S363" si="227">+(D363/$F363)*100</f>
        <v>54.550102195340422</v>
      </c>
      <c r="T363" s="4">
        <f t="shared" ref="T363" si="228">+(E363/$F363)*100</f>
        <v>45.449897804659571</v>
      </c>
      <c r="U363" s="4">
        <f t="shared" ref="U363" si="229">+(F363/$F363)*100</f>
        <v>100</v>
      </c>
      <c r="V363" s="4">
        <f>+((F363/1000)/Cartera!N366)*100</f>
        <v>100.20504160352948</v>
      </c>
    </row>
    <row r="364" spans="1:22" x14ac:dyDescent="0.35">
      <c r="A364" s="57">
        <v>45717</v>
      </c>
      <c r="B364" s="58">
        <f>'[4]Mar-25'!$D$103</f>
        <v>75806352.200000018</v>
      </c>
      <c r="C364" s="58">
        <f>'[4]Mar-25'!$D$106</f>
        <v>314652809.20000005</v>
      </c>
      <c r="D364" s="63">
        <f t="shared" ref="D364" si="230">+SUM(B364:C364)</f>
        <v>390459161.4000001</v>
      </c>
      <c r="E364" s="58">
        <f>'[4]Mar-25'!$D$105</f>
        <v>325320460.87000012</v>
      </c>
      <c r="F364" s="64">
        <f t="shared" ref="F364" si="231">+SUM(D364:E364)</f>
        <v>715779622.27000022</v>
      </c>
      <c r="G364" s="71">
        <f t="shared" ref="G364" si="232">+B364/B352*100-100</f>
        <v>6.8553098978784135</v>
      </c>
      <c r="H364" s="71">
        <f t="shared" ref="H364" si="233">+C364/C352*100-100</f>
        <v>10.455722983321934</v>
      </c>
      <c r="I364" s="71">
        <f t="shared" ref="I364" si="234">+D364/D352*100-100</f>
        <v>9.7378581406061926</v>
      </c>
      <c r="J364" s="71">
        <f t="shared" ref="J364" si="235">+E364/E352*100-100</f>
        <v>8.6497234863261525</v>
      </c>
      <c r="K364" s="71">
        <f t="shared" ref="K364" si="236">+F364/F352*100-100</f>
        <v>9.2406134036052237</v>
      </c>
      <c r="L364" s="4">
        <f>+(1+G364/100)/(1+Cartera!$B367/100)*100-100</f>
        <v>1.6701331093039329</v>
      </c>
      <c r="M364" s="4">
        <f>+(1+H364/100)/(1+Cartera!$B367/100)*100-100</f>
        <v>5.0958353789932715</v>
      </c>
      <c r="N364" s="4">
        <f>+(1+I364/100)/(1+Cartera!$B367/100)*100-100</f>
        <v>4.4128050814521487</v>
      </c>
      <c r="O364" s="4">
        <f>+(1+J364/100)/(1+Cartera!$B367/100)*100-100</f>
        <v>3.3774723942209022</v>
      </c>
      <c r="P364" s="4">
        <f>+(1+K364/100)/(1+Cartera!$B367/100)*100-100</f>
        <v>3.939689251765202</v>
      </c>
      <c r="Q364" s="4">
        <f t="shared" ref="Q364" si="237">+(B364/$F364)*100</f>
        <v>10.590739082455327</v>
      </c>
      <c r="R364" s="4">
        <f t="shared" ref="R364" si="238">+(C364/$F364)*100</f>
        <v>43.959453358300472</v>
      </c>
      <c r="S364" s="4">
        <f t="shared" ref="S364" si="239">+(D364/$F364)*100</f>
        <v>54.550192440755808</v>
      </c>
      <c r="T364" s="4">
        <f t="shared" ref="T364" si="240">+(E364/$F364)*100</f>
        <v>45.449807559244199</v>
      </c>
      <c r="U364" s="4">
        <f t="shared" ref="U364" si="241">+(F364/$F364)*100</f>
        <v>100</v>
      </c>
      <c r="V364" s="4">
        <f>+((F364/1000)/Cartera!N367)*100</f>
        <v>101.72154587528833</v>
      </c>
    </row>
    <row r="365" spans="1:22" x14ac:dyDescent="0.35">
      <c r="A365" s="57">
        <v>45748</v>
      </c>
      <c r="B365" s="58">
        <f>'[4]Abr-25'!$D$103</f>
        <v>76701564.249999985</v>
      </c>
      <c r="C365" s="58">
        <f>'[4]Abr-25'!$D$106</f>
        <v>323145677.41000003</v>
      </c>
      <c r="D365" s="63">
        <f t="shared" ref="D365" si="242">+SUM(B365:C365)</f>
        <v>399847241.66000003</v>
      </c>
      <c r="E365" s="58">
        <f>'[4]Abr-25'!$D$105</f>
        <v>328629984.27000004</v>
      </c>
      <c r="F365" s="64">
        <f t="shared" ref="F365" si="243">+SUM(D365:E365)</f>
        <v>728477225.93000007</v>
      </c>
      <c r="G365" s="71">
        <f t="shared" ref="G365" si="244">+B365/B353*100-100</f>
        <v>3.6285051556588002</v>
      </c>
      <c r="H365" s="71">
        <f t="shared" ref="H365" si="245">+C365/C353*100-100</f>
        <v>9.863652913896928</v>
      </c>
      <c r="I365" s="71">
        <f t="shared" ref="I365" si="246">+D365/D353*100-100</f>
        <v>8.6100852312942777</v>
      </c>
      <c r="J365" s="71">
        <f t="shared" ref="J365" si="247">+E365/E353*100-100</f>
        <v>9.4913486233684949</v>
      </c>
      <c r="K365" s="71">
        <f t="shared" ref="K365" si="248">+F365/F353*100-100</f>
        <v>9.0058772625087897</v>
      </c>
      <c r="L365" s="4">
        <f>+(1+G365/100)/(1+Cartera!$B368/100)*100-100</f>
        <v>-1.4563473225001928</v>
      </c>
      <c r="M365" s="4">
        <f>+(1+H365/100)/(1+Cartera!$B368/100)*100-100</f>
        <v>4.4728536647935755</v>
      </c>
      <c r="N365" s="4">
        <f>+(1+I365/100)/(1+Cartera!$B368/100)*100-100</f>
        <v>3.2807961499565153</v>
      </c>
      <c r="O365" s="4">
        <f>+(1+J365/100)/(1+Cartera!$B368/100)*100-100</f>
        <v>4.118817633480873</v>
      </c>
      <c r="P365" s="4">
        <f>+(1+K365/100)/(1+Cartera!$B368/100)*100-100</f>
        <v>3.6571674234583185</v>
      </c>
      <c r="Q365" s="4">
        <f t="shared" ref="Q365" si="249">+(B365/$F365)*100</f>
        <v>10.529027060808941</v>
      </c>
      <c r="R365" s="4">
        <f t="shared" ref="R365" si="250">+(C365/$F365)*100</f>
        <v>44.359063798797649</v>
      </c>
      <c r="S365" s="4">
        <f t="shared" ref="S365" si="251">+(D365/$F365)*100</f>
        <v>54.888090859606585</v>
      </c>
      <c r="T365" s="4">
        <f t="shared" ref="T365" si="252">+(E365/$F365)*100</f>
        <v>45.111909140393408</v>
      </c>
      <c r="U365" s="4">
        <f t="shared" ref="U365" si="253">+(F365/$F365)*100</f>
        <v>100</v>
      </c>
      <c r="V365" s="4">
        <f>+((F365/1000)/Cartera!N368)*100</f>
        <v>103.03924201626351</v>
      </c>
    </row>
    <row r="366" spans="1:22" x14ac:dyDescent="0.35">
      <c r="A366" s="57">
        <v>45778</v>
      </c>
      <c r="B366" s="58">
        <f>'[4]May-25'!$D$103</f>
        <v>74009946.229999989</v>
      </c>
      <c r="C366" s="58">
        <f>'[4]May-25'!$D$106</f>
        <v>315828087.79999989</v>
      </c>
      <c r="D366" s="63">
        <f t="shared" ref="D366" si="254">+SUM(B366:C366)</f>
        <v>389838034.02999985</v>
      </c>
      <c r="E366" s="58">
        <f>'[4]May-25'!$D$105</f>
        <v>334142028.02000004</v>
      </c>
      <c r="F366" s="64">
        <f t="shared" ref="F366" si="255">+SUM(D366:E366)</f>
        <v>723980062.04999995</v>
      </c>
      <c r="G366" s="71">
        <f t="shared" ref="G366" si="256">+B366/B354*100-100</f>
        <v>4.7096704186239577</v>
      </c>
      <c r="H366" s="71">
        <f t="shared" ref="H366" si="257">+C366/C354*100-100</f>
        <v>9.0446475586005306</v>
      </c>
      <c r="I366" s="71">
        <f t="shared" ref="I366" si="258">+D366/D354*100-100</f>
        <v>8.1942731671116604</v>
      </c>
      <c r="J366" s="71">
        <f t="shared" ref="J366" si="259">+E366/E354*100-100</f>
        <v>10.615904570067599</v>
      </c>
      <c r="K366" s="71">
        <f t="shared" ref="K366" si="260">+F366/F354*100-100</f>
        <v>9.2986306636575051</v>
      </c>
      <c r="L366" s="4">
        <f>+(1+G366/100)/(1+Cartera!$B369/100)*100-100</f>
        <v>-0.32396913981536102</v>
      </c>
      <c r="M366" s="4">
        <f>+(1+H366/100)/(1+Cartera!$B369/100)*100-100</f>
        <v>3.8026154770114431</v>
      </c>
      <c r="N366" s="4">
        <f>+(1+I366/100)/(1+Cartera!$B369/100)*100-100</f>
        <v>2.9931205779263763</v>
      </c>
      <c r="O366" s="4">
        <f>+(1+J366/100)/(1+Cartera!$B369/100)*100-100</f>
        <v>5.2983384769801205</v>
      </c>
      <c r="P366" s="4">
        <f>+(1+K366/100)/(1+Cartera!$B369/100)*100-100</f>
        <v>4.0443890182365578</v>
      </c>
      <c r="Q366" s="4">
        <f t="shared" ref="Q366" si="261">+(B366/$F366)*100</f>
        <v>10.222649781326252</v>
      </c>
      <c r="R366" s="4">
        <f t="shared" ref="R366" si="262">+(C366/$F366)*100</f>
        <v>43.623865401170121</v>
      </c>
      <c r="S366" s="4">
        <f t="shared" ref="S366" si="263">+(D366/$F366)*100</f>
        <v>53.846515182496368</v>
      </c>
      <c r="T366" s="4">
        <f t="shared" ref="T366" si="264">+(E366/$F366)*100</f>
        <v>46.153484817503625</v>
      </c>
      <c r="U366" s="4">
        <f t="shared" ref="U366" si="265">+(F366/$F366)*100</f>
        <v>100</v>
      </c>
      <c r="V366" s="4">
        <f>+((F366/1000)/Cartera!N369)*100</f>
        <v>101.57759438661029</v>
      </c>
    </row>
    <row r="368" spans="1:22" x14ac:dyDescent="0.35">
      <c r="A368" s="103">
        <v>1</v>
      </c>
      <c r="B368">
        <v>2</v>
      </c>
      <c r="C368">
        <v>3</v>
      </c>
      <c r="D368" s="103">
        <v>4</v>
      </c>
      <c r="E368" s="103">
        <v>5</v>
      </c>
      <c r="F368" s="135">
        <v>6</v>
      </c>
    </row>
    <row r="375" ht="4.5" customHeight="1" x14ac:dyDescent="0.35"/>
  </sheetData>
  <mergeCells count="5">
    <mergeCell ref="B3:F3"/>
    <mergeCell ref="G3:K3"/>
    <mergeCell ref="L3:P3"/>
    <mergeCell ref="Q3:U3"/>
    <mergeCell ref="V3:V4"/>
  </mergeCells>
  <hyperlinks>
    <hyperlink ref="A2" r:id="rId1"/>
  </hyperlinks>
  <pageMargins left="0.7" right="0.7" top="0.75" bottom="0.75" header="0.3" footer="0.3"/>
  <pageSetup orientation="portrait"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0"/>
  <sheetViews>
    <sheetView workbookViewId="0">
      <pane xSplit="1" ySplit="2" topLeftCell="B146" activePane="bottomRight" state="frozen"/>
      <selection pane="topRight" activeCell="B1" sqref="B1"/>
      <selection pane="bottomLeft" activeCell="A3" sqref="A3"/>
      <selection pane="bottomRight" activeCell="J148" sqref="J148"/>
    </sheetView>
  </sheetViews>
  <sheetFormatPr baseColWidth="10" defaultRowHeight="14.5" x14ac:dyDescent="0.35"/>
  <cols>
    <col min="1" max="1" width="15.1796875" bestFit="1" customWidth="1"/>
    <col min="2" max="2" width="15.1796875" customWidth="1"/>
    <col min="3" max="3" width="11.81640625" bestFit="1" customWidth="1"/>
    <col min="5" max="5" width="12.453125" bestFit="1" customWidth="1"/>
    <col min="6" max="6" width="4.453125" customWidth="1"/>
    <col min="7" max="7" width="11.1796875" bestFit="1" customWidth="1"/>
    <col min="9" max="9" width="12.453125" bestFit="1" customWidth="1"/>
    <col min="11" max="11" width="20.1796875" customWidth="1"/>
  </cols>
  <sheetData>
    <row r="1" spans="1:11" ht="29.5" customHeight="1" x14ac:dyDescent="0.35">
      <c r="A1" t="s">
        <v>67</v>
      </c>
      <c r="C1" s="125" t="s">
        <v>96</v>
      </c>
      <c r="D1" s="125"/>
      <c r="E1" s="125"/>
      <c r="G1" s="124" t="s">
        <v>98</v>
      </c>
      <c r="H1" s="124"/>
      <c r="I1" s="124"/>
      <c r="K1" s="75" t="s">
        <v>102</v>
      </c>
    </row>
    <row r="2" spans="1:11" ht="43.5" x14ac:dyDescent="0.35">
      <c r="A2" s="6" t="s">
        <v>97</v>
      </c>
      <c r="B2" s="65" t="s">
        <v>5</v>
      </c>
      <c r="C2" s="62" t="s">
        <v>93</v>
      </c>
      <c r="D2" s="62" t="s">
        <v>94</v>
      </c>
      <c r="E2" s="62" t="s">
        <v>95</v>
      </c>
      <c r="G2" s="69" t="s">
        <v>93</v>
      </c>
      <c r="H2" s="69" t="s">
        <v>94</v>
      </c>
      <c r="I2" s="69" t="s">
        <v>95</v>
      </c>
    </row>
    <row r="3" spans="1:11" x14ac:dyDescent="0.35">
      <c r="A3" s="57">
        <v>34669</v>
      </c>
      <c r="B3">
        <f>+Cartera!B4</f>
        <v>22.59</v>
      </c>
    </row>
    <row r="4" spans="1:11" x14ac:dyDescent="0.35">
      <c r="A4" s="57">
        <v>34700</v>
      </c>
      <c r="B4">
        <f>+Cartera!B5</f>
        <v>21.04</v>
      </c>
    </row>
    <row r="5" spans="1:11" x14ac:dyDescent="0.35">
      <c r="A5" s="57">
        <v>34731</v>
      </c>
      <c r="B5">
        <f>+Cartera!B6</f>
        <v>20.86</v>
      </c>
    </row>
    <row r="6" spans="1:11" x14ac:dyDescent="0.35">
      <c r="A6" s="57">
        <v>34759</v>
      </c>
      <c r="B6">
        <f>+Cartera!B7</f>
        <v>21.33</v>
      </c>
    </row>
    <row r="7" spans="1:11" x14ac:dyDescent="0.35">
      <c r="A7" s="57">
        <v>34790</v>
      </c>
      <c r="B7">
        <f>+Cartera!B8</f>
        <v>21.17</v>
      </c>
    </row>
    <row r="8" spans="1:11" x14ac:dyDescent="0.35">
      <c r="A8" s="57">
        <v>34820</v>
      </c>
      <c r="B8">
        <f>+Cartera!B9</f>
        <v>21.3</v>
      </c>
    </row>
    <row r="9" spans="1:11" x14ac:dyDescent="0.35">
      <c r="A9" s="57">
        <v>34851</v>
      </c>
      <c r="B9">
        <f>+Cartera!B10</f>
        <v>21.66</v>
      </c>
    </row>
    <row r="10" spans="1:11" x14ac:dyDescent="0.35">
      <c r="A10" s="57">
        <v>34881</v>
      </c>
      <c r="B10">
        <f>+Cartera!B11</f>
        <v>21.5</v>
      </c>
    </row>
    <row r="11" spans="1:11" x14ac:dyDescent="0.35">
      <c r="A11" s="57">
        <v>34912</v>
      </c>
      <c r="B11">
        <f>+Cartera!B12</f>
        <v>21.09</v>
      </c>
    </row>
    <row r="12" spans="1:11" x14ac:dyDescent="0.35">
      <c r="A12" s="57">
        <v>34943</v>
      </c>
      <c r="B12">
        <f>+Cartera!B13</f>
        <v>20.79</v>
      </c>
    </row>
    <row r="13" spans="1:11" x14ac:dyDescent="0.35">
      <c r="A13" s="57">
        <v>34973</v>
      </c>
      <c r="B13">
        <f>+Cartera!B14</f>
        <v>20.52</v>
      </c>
    </row>
    <row r="14" spans="1:11" x14ac:dyDescent="0.35">
      <c r="A14" s="57">
        <v>35004</v>
      </c>
      <c r="B14">
        <f>+Cartera!B15</f>
        <v>20.13</v>
      </c>
    </row>
    <row r="15" spans="1:11" x14ac:dyDescent="0.35">
      <c r="A15" s="57">
        <v>35034</v>
      </c>
      <c r="B15">
        <f>+Cartera!B16</f>
        <v>19.46</v>
      </c>
    </row>
    <row r="16" spans="1:11" x14ac:dyDescent="0.35">
      <c r="A16" s="57">
        <v>35065</v>
      </c>
      <c r="B16">
        <f>+Cartera!B17</f>
        <v>20.239999999999998</v>
      </c>
    </row>
    <row r="17" spans="1:2" x14ac:dyDescent="0.35">
      <c r="A17" s="57">
        <v>35096</v>
      </c>
      <c r="B17">
        <f>+Cartera!B18</f>
        <v>20.81</v>
      </c>
    </row>
    <row r="18" spans="1:2" x14ac:dyDescent="0.35">
      <c r="A18" s="57">
        <v>35125</v>
      </c>
      <c r="B18">
        <f>+Cartera!B19</f>
        <v>20.2</v>
      </c>
    </row>
    <row r="19" spans="1:2" x14ac:dyDescent="0.35">
      <c r="A19" s="57">
        <v>35156</v>
      </c>
      <c r="B19">
        <f>+Cartera!B20</f>
        <v>19.899999999999999</v>
      </c>
    </row>
    <row r="20" spans="1:2" x14ac:dyDescent="0.35">
      <c r="A20" s="57">
        <v>35186</v>
      </c>
      <c r="B20">
        <f>+Cartera!B21</f>
        <v>19.78</v>
      </c>
    </row>
    <row r="21" spans="1:2" x14ac:dyDescent="0.35">
      <c r="A21" s="57">
        <v>35217</v>
      </c>
      <c r="B21">
        <f>+Cartera!B22</f>
        <v>19.7</v>
      </c>
    </row>
    <row r="22" spans="1:2" x14ac:dyDescent="0.35">
      <c r="A22" s="57">
        <v>35247</v>
      </c>
      <c r="B22">
        <f>+Cartera!B23</f>
        <v>20.57</v>
      </c>
    </row>
    <row r="23" spans="1:2" x14ac:dyDescent="0.35">
      <c r="A23" s="57">
        <v>35278</v>
      </c>
      <c r="B23">
        <f>+Cartera!B24</f>
        <v>21.13</v>
      </c>
    </row>
    <row r="24" spans="1:2" x14ac:dyDescent="0.35">
      <c r="A24" s="57">
        <v>35309</v>
      </c>
      <c r="B24">
        <f>+Cartera!B25</f>
        <v>21.55</v>
      </c>
    </row>
    <row r="25" spans="1:2" x14ac:dyDescent="0.35">
      <c r="A25" s="57">
        <v>35339</v>
      </c>
      <c r="B25">
        <f>+Cartera!B26</f>
        <v>21.87</v>
      </c>
    </row>
    <row r="26" spans="1:2" x14ac:dyDescent="0.35">
      <c r="A26" s="57">
        <v>35370</v>
      </c>
      <c r="B26">
        <f>+Cartera!B27</f>
        <v>21.88</v>
      </c>
    </row>
    <row r="27" spans="1:2" x14ac:dyDescent="0.35">
      <c r="A27" s="57">
        <v>35400</v>
      </c>
      <c r="B27">
        <f>+Cartera!B28</f>
        <v>21.63</v>
      </c>
    </row>
    <row r="28" spans="1:2" x14ac:dyDescent="0.35">
      <c r="A28" s="57">
        <v>35431</v>
      </c>
      <c r="B28">
        <f>+Cartera!B29</f>
        <v>20.62</v>
      </c>
    </row>
    <row r="29" spans="1:2" x14ac:dyDescent="0.35">
      <c r="A29" s="57">
        <v>35462</v>
      </c>
      <c r="B29">
        <f>+Cartera!B30</f>
        <v>19.579999999999998</v>
      </c>
    </row>
    <row r="30" spans="1:2" x14ac:dyDescent="0.35">
      <c r="A30" s="57">
        <v>35490</v>
      </c>
      <c r="B30">
        <f>+Cartera!B31</f>
        <v>18.93</v>
      </c>
    </row>
    <row r="31" spans="1:2" x14ac:dyDescent="0.35">
      <c r="A31" s="57">
        <v>35521</v>
      </c>
      <c r="B31">
        <f>+Cartera!B32</f>
        <v>18.52</v>
      </c>
    </row>
    <row r="32" spans="1:2" x14ac:dyDescent="0.35">
      <c r="A32" s="57">
        <v>35551</v>
      </c>
      <c r="B32">
        <f>+Cartera!B33</f>
        <v>18.600000000000001</v>
      </c>
    </row>
    <row r="33" spans="1:2" x14ac:dyDescent="0.35">
      <c r="A33" s="57">
        <v>35582</v>
      </c>
      <c r="B33">
        <f>+Cartera!B34</f>
        <v>18.670000000000002</v>
      </c>
    </row>
    <row r="34" spans="1:2" x14ac:dyDescent="0.35">
      <c r="A34" s="57">
        <v>35612</v>
      </c>
      <c r="B34">
        <f>+Cartera!B35</f>
        <v>17.88</v>
      </c>
    </row>
    <row r="35" spans="1:2" x14ac:dyDescent="0.35">
      <c r="A35" s="57">
        <v>35643</v>
      </c>
      <c r="B35">
        <f>+Cartera!B36</f>
        <v>17.93</v>
      </c>
    </row>
    <row r="36" spans="1:2" x14ac:dyDescent="0.35">
      <c r="A36" s="57">
        <v>35674</v>
      </c>
      <c r="B36">
        <f>+Cartera!B37</f>
        <v>18.010000000000002</v>
      </c>
    </row>
    <row r="37" spans="1:2" x14ac:dyDescent="0.35">
      <c r="A37" s="57">
        <v>35704</v>
      </c>
      <c r="B37">
        <f>+Cartera!B38</f>
        <v>17.8</v>
      </c>
    </row>
    <row r="38" spans="1:2" x14ac:dyDescent="0.35">
      <c r="A38" s="57">
        <v>35735</v>
      </c>
      <c r="B38">
        <f>+Cartera!B39</f>
        <v>17.809999999999999</v>
      </c>
    </row>
    <row r="39" spans="1:2" x14ac:dyDescent="0.35">
      <c r="A39" s="57">
        <v>35765</v>
      </c>
      <c r="B39">
        <f>+Cartera!B40</f>
        <v>17.68</v>
      </c>
    </row>
    <row r="40" spans="1:2" x14ac:dyDescent="0.35">
      <c r="A40" s="57">
        <v>35796</v>
      </c>
      <c r="B40">
        <f>+Cartera!B41</f>
        <v>17.84</v>
      </c>
    </row>
    <row r="41" spans="1:2" x14ac:dyDescent="0.35">
      <c r="A41" s="57">
        <v>35827</v>
      </c>
      <c r="B41">
        <f>+Cartera!B42</f>
        <v>18.03</v>
      </c>
    </row>
    <row r="42" spans="1:2" x14ac:dyDescent="0.35">
      <c r="A42" s="57">
        <v>35855</v>
      </c>
      <c r="B42">
        <f>+Cartera!B43</f>
        <v>19.239999999999998</v>
      </c>
    </row>
    <row r="43" spans="1:2" x14ac:dyDescent="0.35">
      <c r="A43" s="57">
        <v>35886</v>
      </c>
      <c r="B43">
        <f>+Cartera!B44</f>
        <v>20.74</v>
      </c>
    </row>
    <row r="44" spans="1:2" x14ac:dyDescent="0.35">
      <c r="A44" s="57">
        <v>35916</v>
      </c>
      <c r="B44">
        <f>+Cartera!B45</f>
        <v>20.67</v>
      </c>
    </row>
    <row r="45" spans="1:2" x14ac:dyDescent="0.35">
      <c r="A45" s="57">
        <v>35947</v>
      </c>
      <c r="B45">
        <f>+Cartera!B46</f>
        <v>20.69</v>
      </c>
    </row>
    <row r="46" spans="1:2" x14ac:dyDescent="0.35">
      <c r="A46" s="57">
        <v>35977</v>
      </c>
      <c r="B46">
        <f>+Cartera!B47</f>
        <v>20.27</v>
      </c>
    </row>
    <row r="47" spans="1:2" x14ac:dyDescent="0.35">
      <c r="A47" s="57">
        <v>36008</v>
      </c>
      <c r="B47">
        <f>+Cartera!B48</f>
        <v>18.940000000000001</v>
      </c>
    </row>
    <row r="48" spans="1:2" x14ac:dyDescent="0.35">
      <c r="A48" s="57">
        <v>36039</v>
      </c>
      <c r="B48">
        <f>+Cartera!B49</f>
        <v>17.8</v>
      </c>
    </row>
    <row r="49" spans="1:2" x14ac:dyDescent="0.35">
      <c r="A49" s="57">
        <v>36069</v>
      </c>
      <c r="B49">
        <f>+Cartera!B50</f>
        <v>17.09</v>
      </c>
    </row>
    <row r="50" spans="1:2" x14ac:dyDescent="0.35">
      <c r="A50" s="57">
        <v>36100</v>
      </c>
      <c r="B50">
        <f>+Cartera!B51</f>
        <v>16.350000000000001</v>
      </c>
    </row>
    <row r="51" spans="1:2" x14ac:dyDescent="0.35">
      <c r="A51" s="57">
        <v>36130</v>
      </c>
      <c r="B51">
        <f>+Cartera!B52</f>
        <v>16.7</v>
      </c>
    </row>
    <row r="52" spans="1:2" x14ac:dyDescent="0.35">
      <c r="A52" s="57">
        <v>36161</v>
      </c>
      <c r="B52">
        <f>+Cartera!B53</f>
        <v>17.18</v>
      </c>
    </row>
    <row r="53" spans="1:2" x14ac:dyDescent="0.35">
      <c r="A53" s="57">
        <v>36192</v>
      </c>
      <c r="B53">
        <f>+Cartera!B54</f>
        <v>15.38</v>
      </c>
    </row>
    <row r="54" spans="1:2" x14ac:dyDescent="0.35">
      <c r="A54" s="57">
        <v>36220</v>
      </c>
      <c r="B54">
        <f>+Cartera!B55</f>
        <v>13.51</v>
      </c>
    </row>
    <row r="55" spans="1:2" x14ac:dyDescent="0.35">
      <c r="A55" s="57">
        <v>36251</v>
      </c>
      <c r="B55">
        <f>+Cartera!B56</f>
        <v>11.17</v>
      </c>
    </row>
    <row r="56" spans="1:2" x14ac:dyDescent="0.35">
      <c r="A56" s="57">
        <v>36281</v>
      </c>
      <c r="B56">
        <f>+Cartera!B57</f>
        <v>9.98</v>
      </c>
    </row>
    <row r="57" spans="1:2" x14ac:dyDescent="0.35">
      <c r="A57" s="57">
        <v>36312</v>
      </c>
      <c r="B57">
        <f>+Cartera!B58</f>
        <v>8.9600000000000009</v>
      </c>
    </row>
    <row r="58" spans="1:2" x14ac:dyDescent="0.35">
      <c r="A58" s="57">
        <v>36342</v>
      </c>
      <c r="B58">
        <f>+Cartera!B59</f>
        <v>8.7799999999999994</v>
      </c>
    </row>
    <row r="59" spans="1:2" x14ac:dyDescent="0.35">
      <c r="A59" s="57">
        <v>36373</v>
      </c>
      <c r="B59">
        <f>+Cartera!B60</f>
        <v>9.2799999999999994</v>
      </c>
    </row>
    <row r="60" spans="1:2" x14ac:dyDescent="0.35">
      <c r="A60" s="57">
        <v>36404</v>
      </c>
      <c r="B60">
        <f>+Cartera!B61</f>
        <v>9.33</v>
      </c>
    </row>
    <row r="61" spans="1:2" x14ac:dyDescent="0.35">
      <c r="A61" s="57">
        <v>36434</v>
      </c>
      <c r="B61">
        <f>+Cartera!B62</f>
        <v>9.32</v>
      </c>
    </row>
    <row r="62" spans="1:2" x14ac:dyDescent="0.35">
      <c r="A62" s="57">
        <v>36465</v>
      </c>
      <c r="B62">
        <f>+Cartera!B63</f>
        <v>9.65</v>
      </c>
    </row>
    <row r="63" spans="1:2" x14ac:dyDescent="0.35">
      <c r="A63" s="57">
        <v>36495</v>
      </c>
      <c r="B63">
        <f>+Cartera!B64</f>
        <v>9.23</v>
      </c>
    </row>
    <row r="64" spans="1:2" x14ac:dyDescent="0.35">
      <c r="A64" s="57">
        <v>36526</v>
      </c>
      <c r="B64">
        <f>+Cartera!B65</f>
        <v>8.25</v>
      </c>
    </row>
    <row r="65" spans="1:2" x14ac:dyDescent="0.35">
      <c r="A65" s="57">
        <v>36557</v>
      </c>
      <c r="B65">
        <f>+Cartera!B66</f>
        <v>8.89</v>
      </c>
    </row>
    <row r="66" spans="1:2" x14ac:dyDescent="0.35">
      <c r="A66" s="57">
        <v>36586</v>
      </c>
      <c r="B66">
        <f>+Cartera!B67</f>
        <v>9.73</v>
      </c>
    </row>
    <row r="67" spans="1:2" x14ac:dyDescent="0.35">
      <c r="A67" s="57">
        <v>36617</v>
      </c>
      <c r="B67">
        <f>+Cartera!B68</f>
        <v>9.9600000000000009</v>
      </c>
    </row>
    <row r="68" spans="1:2" x14ac:dyDescent="0.35">
      <c r="A68" s="57">
        <v>36647</v>
      </c>
      <c r="B68">
        <f>+Cartera!B69</f>
        <v>10</v>
      </c>
    </row>
    <row r="69" spans="1:2" x14ac:dyDescent="0.35">
      <c r="A69" s="57">
        <v>36678</v>
      </c>
      <c r="B69">
        <f>+Cartera!B70</f>
        <v>9.68</v>
      </c>
    </row>
    <row r="70" spans="1:2" x14ac:dyDescent="0.35">
      <c r="A70" s="57">
        <v>36708</v>
      </c>
      <c r="B70">
        <f>+Cartera!B71</f>
        <v>9.2899999999999991</v>
      </c>
    </row>
    <row r="71" spans="1:2" x14ac:dyDescent="0.35">
      <c r="A71" s="57">
        <v>36739</v>
      </c>
      <c r="B71">
        <f>+Cartera!B72</f>
        <v>9.1</v>
      </c>
    </row>
    <row r="72" spans="1:2" x14ac:dyDescent="0.35">
      <c r="A72" s="57">
        <v>36770</v>
      </c>
      <c r="B72">
        <f>+Cartera!B73</f>
        <v>9.1999999999999993</v>
      </c>
    </row>
    <row r="73" spans="1:2" x14ac:dyDescent="0.35">
      <c r="A73" s="57">
        <v>36800</v>
      </c>
      <c r="B73">
        <f>+Cartera!B74</f>
        <v>8.99</v>
      </c>
    </row>
    <row r="74" spans="1:2" x14ac:dyDescent="0.35">
      <c r="A74" s="57">
        <v>36831</v>
      </c>
      <c r="B74">
        <f>+Cartera!B75</f>
        <v>8.82</v>
      </c>
    </row>
    <row r="75" spans="1:2" x14ac:dyDescent="0.35">
      <c r="A75" s="57">
        <v>36861</v>
      </c>
      <c r="B75">
        <f>+Cartera!B76</f>
        <v>8.75</v>
      </c>
    </row>
    <row r="76" spans="1:2" x14ac:dyDescent="0.35">
      <c r="A76" s="57">
        <v>36892</v>
      </c>
      <c r="B76">
        <f>+Cartera!B77</f>
        <v>8.49</v>
      </c>
    </row>
    <row r="77" spans="1:2" x14ac:dyDescent="0.35">
      <c r="A77" s="57">
        <v>36923</v>
      </c>
      <c r="B77">
        <f>+Cartera!B78</f>
        <v>8.06</v>
      </c>
    </row>
    <row r="78" spans="1:2" x14ac:dyDescent="0.35">
      <c r="A78" s="57">
        <v>36951</v>
      </c>
      <c r="B78">
        <f>+Cartera!B79</f>
        <v>7.81</v>
      </c>
    </row>
    <row r="79" spans="1:2" x14ac:dyDescent="0.35">
      <c r="A79" s="57">
        <v>36982</v>
      </c>
      <c r="B79">
        <f>+Cartera!B80</f>
        <v>7.98</v>
      </c>
    </row>
    <row r="80" spans="1:2" x14ac:dyDescent="0.35">
      <c r="A80" s="57">
        <v>37012</v>
      </c>
      <c r="B80">
        <f>+Cartera!B81</f>
        <v>7.87</v>
      </c>
    </row>
    <row r="81" spans="1:2" x14ac:dyDescent="0.35">
      <c r="A81" s="57">
        <v>37043</v>
      </c>
      <c r="B81">
        <f>+Cartera!B82</f>
        <v>7.93</v>
      </c>
    </row>
    <row r="82" spans="1:2" x14ac:dyDescent="0.35">
      <c r="A82" s="57">
        <v>37073</v>
      </c>
      <c r="B82">
        <f>+Cartera!B83</f>
        <v>8.09</v>
      </c>
    </row>
    <row r="83" spans="1:2" x14ac:dyDescent="0.35">
      <c r="A83" s="57">
        <v>37104</v>
      </c>
      <c r="B83">
        <f>+Cartera!B84</f>
        <v>8.0299999999999994</v>
      </c>
    </row>
    <row r="84" spans="1:2" x14ac:dyDescent="0.35">
      <c r="A84" s="57">
        <v>37135</v>
      </c>
      <c r="B84">
        <f>+Cartera!B85</f>
        <v>7.97</v>
      </c>
    </row>
    <row r="85" spans="1:2" x14ac:dyDescent="0.35">
      <c r="A85" s="57">
        <v>37165</v>
      </c>
      <c r="B85">
        <f>+Cartera!B86</f>
        <v>8.01</v>
      </c>
    </row>
    <row r="86" spans="1:2" x14ac:dyDescent="0.35">
      <c r="A86" s="57">
        <v>37196</v>
      </c>
      <c r="B86">
        <f>+Cartera!B87</f>
        <v>7.78</v>
      </c>
    </row>
    <row r="87" spans="1:2" x14ac:dyDescent="0.35">
      <c r="A87" s="57">
        <v>37226</v>
      </c>
      <c r="B87">
        <f>+Cartera!B88</f>
        <v>7.65</v>
      </c>
    </row>
    <row r="88" spans="1:2" x14ac:dyDescent="0.35">
      <c r="A88" s="57">
        <v>37257</v>
      </c>
      <c r="B88">
        <f>+Cartera!B89</f>
        <v>7.37</v>
      </c>
    </row>
    <row r="89" spans="1:2" x14ac:dyDescent="0.35">
      <c r="A89" s="57">
        <v>37288</v>
      </c>
      <c r="B89">
        <f>+Cartera!B90</f>
        <v>6.7</v>
      </c>
    </row>
    <row r="90" spans="1:2" x14ac:dyDescent="0.35">
      <c r="A90" s="57">
        <v>37316</v>
      </c>
      <c r="B90">
        <f>+Cartera!B91</f>
        <v>5.89</v>
      </c>
    </row>
    <row r="91" spans="1:2" x14ac:dyDescent="0.35">
      <c r="A91" s="57">
        <v>37347</v>
      </c>
      <c r="B91">
        <f>+Cartera!B92</f>
        <v>5.65</v>
      </c>
    </row>
    <row r="92" spans="1:2" x14ac:dyDescent="0.35">
      <c r="A92" s="57">
        <v>37377</v>
      </c>
      <c r="B92">
        <f>+Cartera!B93</f>
        <v>5.84</v>
      </c>
    </row>
    <row r="93" spans="1:2" x14ac:dyDescent="0.35">
      <c r="A93" s="57">
        <v>37408</v>
      </c>
      <c r="B93">
        <f>+Cartera!B94</f>
        <v>6.25</v>
      </c>
    </row>
    <row r="94" spans="1:2" x14ac:dyDescent="0.35">
      <c r="A94" s="57">
        <v>37438</v>
      </c>
      <c r="B94">
        <f>+Cartera!B95</f>
        <v>6.16</v>
      </c>
    </row>
    <row r="95" spans="1:2" x14ac:dyDescent="0.35">
      <c r="A95" s="57">
        <v>37469</v>
      </c>
      <c r="B95">
        <f>+Cartera!B96</f>
        <v>5.98</v>
      </c>
    </row>
    <row r="96" spans="1:2" x14ac:dyDescent="0.35">
      <c r="A96" s="57">
        <v>37500</v>
      </c>
      <c r="B96">
        <f>+Cartera!B97</f>
        <v>5.97</v>
      </c>
    </row>
    <row r="97" spans="1:2" x14ac:dyDescent="0.35">
      <c r="A97" s="57">
        <v>37530</v>
      </c>
      <c r="B97">
        <f>+Cartera!B98</f>
        <v>6.37</v>
      </c>
    </row>
    <row r="98" spans="1:2" x14ac:dyDescent="0.35">
      <c r="A98" s="57">
        <v>37561</v>
      </c>
      <c r="B98">
        <f>+Cartera!B99</f>
        <v>7.07</v>
      </c>
    </row>
    <row r="99" spans="1:2" x14ac:dyDescent="0.35">
      <c r="A99" s="57">
        <v>37591</v>
      </c>
      <c r="B99">
        <f>+Cartera!B100</f>
        <v>6.99</v>
      </c>
    </row>
    <row r="100" spans="1:2" x14ac:dyDescent="0.35">
      <c r="A100" s="57">
        <v>37622</v>
      </c>
      <c r="B100">
        <f>+Cartera!B101</f>
        <v>7.39</v>
      </c>
    </row>
    <row r="101" spans="1:2" x14ac:dyDescent="0.35">
      <c r="A101" s="57">
        <v>37653</v>
      </c>
      <c r="B101">
        <f>+Cartera!B102</f>
        <v>7.24</v>
      </c>
    </row>
    <row r="102" spans="1:2" x14ac:dyDescent="0.35">
      <c r="A102" s="57">
        <v>37681</v>
      </c>
      <c r="B102">
        <f>+Cartera!B103</f>
        <v>7.6</v>
      </c>
    </row>
    <row r="103" spans="1:2" x14ac:dyDescent="0.35">
      <c r="A103" s="57">
        <v>37712</v>
      </c>
      <c r="B103">
        <f>+Cartera!B104</f>
        <v>7.85</v>
      </c>
    </row>
    <row r="104" spans="1:2" x14ac:dyDescent="0.35">
      <c r="A104" s="57">
        <v>37742</v>
      </c>
      <c r="B104">
        <f>+Cartera!B105</f>
        <v>7.73</v>
      </c>
    </row>
    <row r="105" spans="1:2" x14ac:dyDescent="0.35">
      <c r="A105" s="57">
        <v>37773</v>
      </c>
      <c r="B105">
        <f>+Cartera!B106</f>
        <v>7.21</v>
      </c>
    </row>
    <row r="106" spans="1:2" x14ac:dyDescent="0.35">
      <c r="A106" s="57">
        <v>37803</v>
      </c>
      <c r="B106">
        <f>+Cartera!B107</f>
        <v>7.04</v>
      </c>
    </row>
    <row r="107" spans="1:2" x14ac:dyDescent="0.35">
      <c r="A107" s="57">
        <v>37834</v>
      </c>
      <c r="B107">
        <f>+Cartera!B108</f>
        <v>7.26</v>
      </c>
    </row>
    <row r="108" spans="1:2" x14ac:dyDescent="0.35">
      <c r="A108" s="57">
        <v>37865</v>
      </c>
      <c r="B108">
        <f>+Cartera!B109</f>
        <v>7.11</v>
      </c>
    </row>
    <row r="109" spans="1:2" x14ac:dyDescent="0.35">
      <c r="A109" s="57">
        <v>37895</v>
      </c>
      <c r="B109">
        <f>+Cartera!B110</f>
        <v>6.58</v>
      </c>
    </row>
    <row r="110" spans="1:2" x14ac:dyDescent="0.35">
      <c r="A110" s="57">
        <v>37926</v>
      </c>
      <c r="B110">
        <f>+Cartera!B111</f>
        <v>6.13</v>
      </c>
    </row>
    <row r="111" spans="1:2" x14ac:dyDescent="0.35">
      <c r="A111" s="57">
        <v>37956</v>
      </c>
      <c r="B111">
        <f>+Cartera!B112</f>
        <v>6.49</v>
      </c>
    </row>
    <row r="112" spans="1:2" x14ac:dyDescent="0.35">
      <c r="A112" s="57">
        <v>37987</v>
      </c>
      <c r="B112">
        <f>+Cartera!B113</f>
        <v>6.19</v>
      </c>
    </row>
    <row r="113" spans="1:2" x14ac:dyDescent="0.35">
      <c r="A113" s="57">
        <v>38018</v>
      </c>
      <c r="B113">
        <f>+Cartera!B114</f>
        <v>6.28</v>
      </c>
    </row>
    <row r="114" spans="1:2" x14ac:dyDescent="0.35">
      <c r="A114" s="57">
        <v>38047</v>
      </c>
      <c r="B114">
        <f>+Cartera!B115</f>
        <v>6.21</v>
      </c>
    </row>
    <row r="115" spans="1:2" x14ac:dyDescent="0.35">
      <c r="A115" s="57">
        <v>38078</v>
      </c>
      <c r="B115">
        <f>+Cartera!B116</f>
        <v>5.49</v>
      </c>
    </row>
    <row r="116" spans="1:2" x14ac:dyDescent="0.35">
      <c r="A116" s="57">
        <v>38108</v>
      </c>
      <c r="B116">
        <f>+Cartera!B117</f>
        <v>5.37</v>
      </c>
    </row>
    <row r="117" spans="1:2" x14ac:dyDescent="0.35">
      <c r="A117" s="57">
        <v>38139</v>
      </c>
      <c r="B117">
        <f>+Cartera!B118</f>
        <v>6.07</v>
      </c>
    </row>
    <row r="118" spans="1:2" x14ac:dyDescent="0.35">
      <c r="A118" s="57">
        <v>38169</v>
      </c>
      <c r="B118">
        <f>+Cartera!B119</f>
        <v>6.19</v>
      </c>
    </row>
    <row r="119" spans="1:2" x14ac:dyDescent="0.35">
      <c r="A119" s="57">
        <v>38200</v>
      </c>
      <c r="B119">
        <f>+Cartera!B120</f>
        <v>5.89</v>
      </c>
    </row>
    <row r="120" spans="1:2" x14ac:dyDescent="0.35">
      <c r="A120" s="57">
        <v>38231</v>
      </c>
      <c r="B120">
        <f>+Cartera!B121</f>
        <v>5.97</v>
      </c>
    </row>
    <row r="121" spans="1:2" x14ac:dyDescent="0.35">
      <c r="A121" s="57">
        <v>38261</v>
      </c>
      <c r="B121">
        <f>+Cartera!B122</f>
        <v>5.9</v>
      </c>
    </row>
    <row r="122" spans="1:2" x14ac:dyDescent="0.35">
      <c r="A122" s="57">
        <v>38292</v>
      </c>
      <c r="B122">
        <f>+Cartera!B123</f>
        <v>5.82</v>
      </c>
    </row>
    <row r="123" spans="1:2" x14ac:dyDescent="0.35">
      <c r="A123" s="57">
        <v>38322</v>
      </c>
      <c r="B123">
        <f>+Cartera!B124</f>
        <v>5.5</v>
      </c>
    </row>
    <row r="124" spans="1:2" x14ac:dyDescent="0.35">
      <c r="A124" s="57">
        <v>38353</v>
      </c>
      <c r="B124">
        <f>+Cartera!B125</f>
        <v>5.43</v>
      </c>
    </row>
    <row r="125" spans="1:2" x14ac:dyDescent="0.35">
      <c r="A125" s="57">
        <v>38384</v>
      </c>
      <c r="B125">
        <f>+Cartera!B126</f>
        <v>5.25</v>
      </c>
    </row>
    <row r="126" spans="1:2" x14ac:dyDescent="0.35">
      <c r="A126" s="57">
        <v>38412</v>
      </c>
      <c r="B126">
        <f>+Cartera!B127</f>
        <v>5.03</v>
      </c>
    </row>
    <row r="127" spans="1:2" x14ac:dyDescent="0.35">
      <c r="A127" s="57">
        <v>38443</v>
      </c>
      <c r="B127">
        <f>+Cartera!B128</f>
        <v>5.01</v>
      </c>
    </row>
    <row r="128" spans="1:2" x14ac:dyDescent="0.35">
      <c r="A128" s="57">
        <v>38473</v>
      </c>
      <c r="B128">
        <f>+Cartera!B129</f>
        <v>5.04</v>
      </c>
    </row>
    <row r="129" spans="1:7" x14ac:dyDescent="0.35">
      <c r="A129" s="57">
        <v>38504</v>
      </c>
      <c r="B129">
        <f>+Cartera!B130</f>
        <v>4.83</v>
      </c>
    </row>
    <row r="130" spans="1:7" x14ac:dyDescent="0.35">
      <c r="A130" s="57">
        <v>38534</v>
      </c>
      <c r="B130">
        <f>+Cartera!B131</f>
        <v>4.91</v>
      </c>
    </row>
    <row r="131" spans="1:7" x14ac:dyDescent="0.35">
      <c r="A131" s="57">
        <v>38565</v>
      </c>
      <c r="B131">
        <f>+Cartera!B132</f>
        <v>4.88</v>
      </c>
    </row>
    <row r="132" spans="1:7" x14ac:dyDescent="0.35">
      <c r="A132" s="57">
        <v>38596</v>
      </c>
      <c r="B132">
        <f>+Cartera!B133</f>
        <v>5.0199999999999996</v>
      </c>
    </row>
    <row r="133" spans="1:7" x14ac:dyDescent="0.35">
      <c r="A133" s="57">
        <v>38626</v>
      </c>
      <c r="B133">
        <f>+Cartera!B134</f>
        <v>5.27</v>
      </c>
    </row>
    <row r="134" spans="1:7" x14ac:dyDescent="0.35">
      <c r="A134" s="57">
        <v>38657</v>
      </c>
      <c r="B134">
        <f>+Cartera!B135</f>
        <v>5.0999999999999996</v>
      </c>
    </row>
    <row r="135" spans="1:7" x14ac:dyDescent="0.35">
      <c r="A135" s="57">
        <v>38687</v>
      </c>
      <c r="B135">
        <f>+Cartera!B136</f>
        <v>4.8499999999999996</v>
      </c>
      <c r="C135">
        <v>198.58496</v>
      </c>
      <c r="G135" s="4">
        <v>64.574170319999993</v>
      </c>
    </row>
    <row r="136" spans="1:7" x14ac:dyDescent="0.35">
      <c r="A136" s="57">
        <v>38718</v>
      </c>
      <c r="B136">
        <f>+Cartera!B137</f>
        <v>4.5599999999999996</v>
      </c>
      <c r="C136">
        <v>211.73876999999999</v>
      </c>
      <c r="G136" s="4">
        <v>71.45729394</v>
      </c>
    </row>
    <row r="137" spans="1:7" x14ac:dyDescent="0.35">
      <c r="A137" s="57">
        <v>38749</v>
      </c>
      <c r="B137">
        <f>+Cartera!B138</f>
        <v>4.1900000000000004</v>
      </c>
      <c r="C137">
        <v>229.36340000000001</v>
      </c>
      <c r="G137" s="4">
        <v>83.510751700000029</v>
      </c>
    </row>
    <row r="138" spans="1:7" x14ac:dyDescent="0.35">
      <c r="A138" s="57">
        <v>38777</v>
      </c>
      <c r="B138">
        <f>+Cartera!B139</f>
        <v>4.1100000000000003</v>
      </c>
      <c r="C138">
        <v>252.88987</v>
      </c>
      <c r="G138" s="4">
        <v>97.136083760000005</v>
      </c>
    </row>
    <row r="139" spans="1:7" x14ac:dyDescent="0.35">
      <c r="A139" s="57">
        <v>38808</v>
      </c>
      <c r="B139">
        <f>+Cartera!B140</f>
        <v>4.12</v>
      </c>
      <c r="C139">
        <v>262.73137000000003</v>
      </c>
      <c r="G139" s="4">
        <v>100.92528596</v>
      </c>
    </row>
    <row r="140" spans="1:7" x14ac:dyDescent="0.35">
      <c r="A140" s="57">
        <v>38838</v>
      </c>
      <c r="B140">
        <f>+Cartera!B141</f>
        <v>4.04</v>
      </c>
      <c r="C140">
        <v>287.63546000000002</v>
      </c>
      <c r="G140" s="4">
        <v>114.72589824000001</v>
      </c>
    </row>
    <row r="141" spans="1:7" x14ac:dyDescent="0.35">
      <c r="A141" s="57">
        <v>38869</v>
      </c>
      <c r="B141">
        <f>+Cartera!B142</f>
        <v>3.94</v>
      </c>
      <c r="C141">
        <v>324.47663999999997</v>
      </c>
      <c r="G141" s="4">
        <v>137.14374867000001</v>
      </c>
    </row>
    <row r="142" spans="1:7" x14ac:dyDescent="0.35">
      <c r="A142" s="57">
        <v>38899</v>
      </c>
      <c r="B142">
        <f>+Cartera!B143</f>
        <v>4.32</v>
      </c>
      <c r="C142">
        <v>352.92626000000001</v>
      </c>
      <c r="G142" s="4">
        <v>146.36621630999997</v>
      </c>
    </row>
    <row r="143" spans="1:7" x14ac:dyDescent="0.35">
      <c r="A143" s="57">
        <v>38930</v>
      </c>
      <c r="B143">
        <f>+Cartera!B144</f>
        <v>4.72</v>
      </c>
      <c r="C143">
        <v>407.21933999999999</v>
      </c>
      <c r="G143" s="4">
        <v>169.67086994000002</v>
      </c>
    </row>
    <row r="144" spans="1:7" x14ac:dyDescent="0.35">
      <c r="A144" s="57">
        <v>38961</v>
      </c>
      <c r="B144">
        <f>+Cartera!B145</f>
        <v>4.58</v>
      </c>
      <c r="C144">
        <v>463.19335000000001</v>
      </c>
      <c r="G144" s="4">
        <v>191.36334592</v>
      </c>
    </row>
    <row r="145" spans="1:9" x14ac:dyDescent="0.35">
      <c r="A145" s="57">
        <v>38991</v>
      </c>
      <c r="B145">
        <f>+Cartera!B146</f>
        <v>4.1900000000000004</v>
      </c>
      <c r="C145">
        <v>507.29415</v>
      </c>
      <c r="G145" s="4">
        <v>209.26521394999997</v>
      </c>
    </row>
    <row r="146" spans="1:9" x14ac:dyDescent="0.35">
      <c r="A146" s="57">
        <v>39022</v>
      </c>
      <c r="B146">
        <f>+Cartera!B147</f>
        <v>4.3099999999999996</v>
      </c>
      <c r="C146">
        <v>565.54522999999995</v>
      </c>
      <c r="G146" s="4">
        <v>241.75680950000003</v>
      </c>
    </row>
    <row r="147" spans="1:9" x14ac:dyDescent="0.35">
      <c r="A147" s="57">
        <v>39052</v>
      </c>
      <c r="B147">
        <f>+Cartera!B148</f>
        <v>4.4800000000000004</v>
      </c>
      <c r="C147">
        <v>617.39867000000004</v>
      </c>
      <c r="D147" s="73">
        <f>+C147/C135*100-100</f>
        <v>210.89900765898892</v>
      </c>
      <c r="E147" s="4">
        <f>+(1+D147/100)/(1+$B147/100)*100-100</f>
        <v>197.56796292016554</v>
      </c>
      <c r="G147" s="4">
        <v>263.24985349999997</v>
      </c>
      <c r="H147" s="4">
        <f>+G147/G135*100-100</f>
        <v>307.67051623807839</v>
      </c>
      <c r="I147" s="4">
        <f>+(1+H147/100)/(1+$B147/100)*100-100</f>
        <v>290.19000405635376</v>
      </c>
    </row>
    <row r="148" spans="1:9" x14ac:dyDescent="0.35">
      <c r="A148" s="57">
        <v>39083</v>
      </c>
      <c r="B148">
        <f>+Cartera!B149</f>
        <v>4.71</v>
      </c>
      <c r="C148">
        <v>663.30817999999999</v>
      </c>
      <c r="D148" s="73">
        <f t="shared" ref="D148:D211" si="0">+C148/C136*100-100</f>
        <v>213.26723018179428</v>
      </c>
      <c r="E148" s="4">
        <f t="shared" ref="E148:E211" si="1">+(1+D148/100)/(1+$B148/100)*100-100</f>
        <v>199.17603875636928</v>
      </c>
      <c r="G148" s="4">
        <v>278.05858207000011</v>
      </c>
      <c r="H148" s="4">
        <f t="shared" ref="H148:H211" si="2">+G148/G136*100-100</f>
        <v>289.12554161857213</v>
      </c>
      <c r="I148" s="4">
        <f t="shared" ref="I148:I211" si="3">+(1+H148/100)/(1+$B148/100)*100-100</f>
        <v>271.62213887744451</v>
      </c>
    </row>
    <row r="149" spans="1:9" x14ac:dyDescent="0.35">
      <c r="A149" s="57">
        <v>39114</v>
      </c>
      <c r="B149">
        <f>+Cartera!B150</f>
        <v>5.25</v>
      </c>
      <c r="C149">
        <v>699.02777000000003</v>
      </c>
      <c r="D149" s="73">
        <f t="shared" si="0"/>
        <v>204.76866405014925</v>
      </c>
      <c r="E149" s="4">
        <f t="shared" si="1"/>
        <v>189.56642665097314</v>
      </c>
      <c r="G149" s="4">
        <v>293.25825008999999</v>
      </c>
      <c r="H149" s="4">
        <f t="shared" si="2"/>
        <v>251.16226847470693</v>
      </c>
      <c r="I149" s="4">
        <f t="shared" si="3"/>
        <v>233.64586078356956</v>
      </c>
    </row>
    <row r="150" spans="1:9" x14ac:dyDescent="0.35">
      <c r="A150" s="57">
        <v>39142</v>
      </c>
      <c r="B150">
        <f>+Cartera!B151</f>
        <v>5.78</v>
      </c>
      <c r="C150">
        <v>745.88622999999995</v>
      </c>
      <c r="D150" s="73">
        <f t="shared" si="0"/>
        <v>194.9450802438231</v>
      </c>
      <c r="E150" s="4">
        <f t="shared" si="1"/>
        <v>178.82877693687192</v>
      </c>
      <c r="G150" s="4">
        <v>317.78367735000006</v>
      </c>
      <c r="H150" s="4">
        <f t="shared" si="2"/>
        <v>227.1530671703498</v>
      </c>
      <c r="I150" s="4">
        <f t="shared" si="3"/>
        <v>209.27686440759101</v>
      </c>
    </row>
    <row r="151" spans="1:9" x14ac:dyDescent="0.35">
      <c r="A151" s="57">
        <v>39173</v>
      </c>
      <c r="B151">
        <f>+Cartera!B152</f>
        <v>6.26</v>
      </c>
      <c r="C151">
        <v>772.18835000000001</v>
      </c>
      <c r="D151" s="73">
        <f t="shared" si="0"/>
        <v>193.90793722120048</v>
      </c>
      <c r="E151" s="4">
        <f t="shared" si="1"/>
        <v>176.59320273028464</v>
      </c>
      <c r="G151" s="4">
        <v>331.24860066000014</v>
      </c>
      <c r="H151" s="4">
        <f t="shared" si="2"/>
        <v>228.21170384524333</v>
      </c>
      <c r="I151" s="4">
        <f t="shared" si="3"/>
        <v>208.87606234259675</v>
      </c>
    </row>
    <row r="152" spans="1:9" x14ac:dyDescent="0.35">
      <c r="A152" s="57">
        <v>39203</v>
      </c>
      <c r="B152">
        <f>+Cartera!B153</f>
        <v>6.23</v>
      </c>
      <c r="C152">
        <v>811.92588000000001</v>
      </c>
      <c r="D152" s="73">
        <f t="shared" si="0"/>
        <v>182.27600310476322</v>
      </c>
      <c r="E152" s="4">
        <f t="shared" si="1"/>
        <v>165.72155050810807</v>
      </c>
      <c r="G152" s="4">
        <v>362.18409972000006</v>
      </c>
      <c r="H152" s="4">
        <f t="shared" si="2"/>
        <v>215.69515277390263</v>
      </c>
      <c r="I152" s="4">
        <f t="shared" si="3"/>
        <v>197.18078958288868</v>
      </c>
    </row>
    <row r="153" spans="1:9" x14ac:dyDescent="0.35">
      <c r="A153" s="57">
        <v>39234</v>
      </c>
      <c r="B153">
        <f>+Cartera!B154</f>
        <v>6.03</v>
      </c>
      <c r="C153">
        <v>864.31498999999997</v>
      </c>
      <c r="D153" s="73">
        <f t="shared" si="0"/>
        <v>166.37202295980387</v>
      </c>
      <c r="E153" s="4">
        <f t="shared" si="1"/>
        <v>151.22326036009045</v>
      </c>
      <c r="G153" s="4">
        <v>389.60755684999992</v>
      </c>
      <c r="H153" s="4">
        <f t="shared" si="2"/>
        <v>184.08699676679174</v>
      </c>
      <c r="I153" s="4">
        <f t="shared" si="3"/>
        <v>167.93077125982433</v>
      </c>
    </row>
    <row r="154" spans="1:9" x14ac:dyDescent="0.35">
      <c r="A154" s="57">
        <v>39264</v>
      </c>
      <c r="B154">
        <f>+Cartera!B155</f>
        <v>5.77</v>
      </c>
      <c r="C154">
        <v>905.2251</v>
      </c>
      <c r="D154" s="73">
        <f t="shared" si="0"/>
        <v>156.49128517668254</v>
      </c>
      <c r="E154" s="4">
        <f t="shared" si="1"/>
        <v>142.49908781004302</v>
      </c>
      <c r="G154" s="4">
        <v>413.12508898999994</v>
      </c>
      <c r="H154" s="4">
        <f t="shared" si="2"/>
        <v>182.25440228297725</v>
      </c>
      <c r="I154" s="4">
        <f t="shared" si="3"/>
        <v>166.85676683651059</v>
      </c>
    </row>
    <row r="155" spans="1:9" x14ac:dyDescent="0.35">
      <c r="A155" s="57">
        <v>39295</v>
      </c>
      <c r="B155">
        <f>+Cartera!B156</f>
        <v>5.22</v>
      </c>
      <c r="C155">
        <v>939.49895000000004</v>
      </c>
      <c r="D155" s="73">
        <f t="shared" si="0"/>
        <v>130.7107884414331</v>
      </c>
      <c r="E155" s="4">
        <f t="shared" si="1"/>
        <v>119.26514772993067</v>
      </c>
      <c r="G155" s="4">
        <v>433.9604005299999</v>
      </c>
      <c r="H155" s="4">
        <f t="shared" si="2"/>
        <v>155.76600195629305</v>
      </c>
      <c r="I155" s="4">
        <f t="shared" si="3"/>
        <v>143.07736357754516</v>
      </c>
    </row>
    <row r="156" spans="1:9" x14ac:dyDescent="0.35">
      <c r="A156" s="57">
        <v>39326</v>
      </c>
      <c r="B156">
        <f>+Cartera!B157</f>
        <v>5.01</v>
      </c>
      <c r="C156">
        <v>990.72945000000004</v>
      </c>
      <c r="D156" s="73">
        <f t="shared" si="0"/>
        <v>113.89112127797171</v>
      </c>
      <c r="E156" s="4">
        <f t="shared" si="1"/>
        <v>103.68643108082244</v>
      </c>
      <c r="G156" s="4">
        <v>466.17165001000001</v>
      </c>
      <c r="H156" s="4">
        <f t="shared" si="2"/>
        <v>143.60550750658615</v>
      </c>
      <c r="I156" s="4">
        <f t="shared" si="3"/>
        <v>131.98315161088101</v>
      </c>
    </row>
    <row r="157" spans="1:9" x14ac:dyDescent="0.35">
      <c r="A157" s="57">
        <v>39356</v>
      </c>
      <c r="B157">
        <f>+Cartera!B158</f>
        <v>5.16</v>
      </c>
      <c r="C157">
        <v>1019.29795</v>
      </c>
      <c r="D157" s="73">
        <f t="shared" si="0"/>
        <v>100.9283864203835</v>
      </c>
      <c r="E157" s="4">
        <f t="shared" si="1"/>
        <v>91.069214929995724</v>
      </c>
      <c r="G157" s="4">
        <v>486.12378571999994</v>
      </c>
      <c r="H157" s="4">
        <f t="shared" si="2"/>
        <v>132.30033149998363</v>
      </c>
      <c r="I157" s="4">
        <f t="shared" si="3"/>
        <v>120.9017986876984</v>
      </c>
    </row>
    <row r="158" spans="1:9" x14ac:dyDescent="0.35">
      <c r="A158" s="57">
        <v>39387</v>
      </c>
      <c r="B158">
        <f>+Cartera!B159</f>
        <v>5.41</v>
      </c>
      <c r="C158">
        <v>1051.00837</v>
      </c>
      <c r="D158" s="73">
        <f t="shared" si="0"/>
        <v>85.839843437455954</v>
      </c>
      <c r="E158" s="4">
        <f t="shared" si="1"/>
        <v>76.301910100992274</v>
      </c>
      <c r="G158" s="4">
        <v>507.24924339500001</v>
      </c>
      <c r="H158" s="4">
        <f t="shared" si="2"/>
        <v>109.81797552842042</v>
      </c>
      <c r="I158" s="4">
        <f t="shared" si="3"/>
        <v>99.049402835044475</v>
      </c>
    </row>
    <row r="159" spans="1:9" x14ac:dyDescent="0.35">
      <c r="A159" s="57">
        <v>39417</v>
      </c>
      <c r="B159">
        <f>+Cartera!B160</f>
        <v>5.69</v>
      </c>
      <c r="C159">
        <v>1081.5234499999999</v>
      </c>
      <c r="D159" s="73">
        <f t="shared" si="0"/>
        <v>75.174243572633515</v>
      </c>
      <c r="E159" s="4">
        <f t="shared" si="1"/>
        <v>65.743441737755262</v>
      </c>
      <c r="G159" s="4">
        <v>528.3747010699999</v>
      </c>
      <c r="H159" s="4">
        <f t="shared" si="2"/>
        <v>100.71224885600932</v>
      </c>
      <c r="I159" s="4">
        <f t="shared" si="3"/>
        <v>89.906565290954092</v>
      </c>
    </row>
    <row r="160" spans="1:9" x14ac:dyDescent="0.35">
      <c r="A160" s="57">
        <v>39448</v>
      </c>
      <c r="B160">
        <f>+Cartera!B161</f>
        <v>6</v>
      </c>
      <c r="C160">
        <v>1107.8783800000001</v>
      </c>
      <c r="D160" s="73">
        <f t="shared" si="0"/>
        <v>67.023174657668193</v>
      </c>
      <c r="E160" s="4">
        <f t="shared" si="1"/>
        <v>57.569032695913393</v>
      </c>
      <c r="G160" s="4">
        <v>552.50830485000006</v>
      </c>
      <c r="H160" s="4">
        <f t="shared" si="2"/>
        <v>98.702122673886151</v>
      </c>
      <c r="I160" s="4">
        <f t="shared" si="3"/>
        <v>87.454832711213328</v>
      </c>
    </row>
    <row r="161" spans="1:9" x14ac:dyDescent="0.35">
      <c r="A161" s="57">
        <v>39479</v>
      </c>
      <c r="B161">
        <f>+Cartera!B162</f>
        <v>6.35</v>
      </c>
      <c r="C161">
        <v>1148.8869500000001</v>
      </c>
      <c r="D161" s="73">
        <f t="shared" si="0"/>
        <v>64.354979774265644</v>
      </c>
      <c r="E161" s="4">
        <f t="shared" si="1"/>
        <v>54.541588880362639</v>
      </c>
      <c r="G161" s="4">
        <v>587.38038113000005</v>
      </c>
      <c r="H161" s="4">
        <f t="shared" si="2"/>
        <v>100.29458027173484</v>
      </c>
      <c r="I161" s="4">
        <f t="shared" si="3"/>
        <v>88.335289395143235</v>
      </c>
    </row>
    <row r="162" spans="1:9" x14ac:dyDescent="0.35">
      <c r="A162" s="57">
        <v>39508</v>
      </c>
      <c r="B162">
        <f>+Cartera!B163</f>
        <v>5.93</v>
      </c>
      <c r="C162">
        <v>1158.44145</v>
      </c>
      <c r="D162" s="73">
        <f t="shared" si="0"/>
        <v>55.310743570101863</v>
      </c>
      <c r="E162" s="4">
        <f t="shared" si="1"/>
        <v>46.616391551120415</v>
      </c>
      <c r="G162" s="4">
        <v>593.90784131000009</v>
      </c>
      <c r="H162" s="4">
        <f t="shared" si="2"/>
        <v>86.890606296270789</v>
      </c>
      <c r="I162" s="4">
        <f t="shared" si="3"/>
        <v>76.428402054442358</v>
      </c>
    </row>
    <row r="163" spans="1:9" x14ac:dyDescent="0.35">
      <c r="A163" s="57">
        <v>39539</v>
      </c>
      <c r="B163">
        <f>+Cartera!B164</f>
        <v>5.73</v>
      </c>
      <c r="C163">
        <v>1189.2273499999999</v>
      </c>
      <c r="D163" s="73">
        <f t="shared" si="0"/>
        <v>54.007419303852458</v>
      </c>
      <c r="E163" s="4">
        <f t="shared" si="1"/>
        <v>45.661041619079214</v>
      </c>
      <c r="G163" s="4">
        <v>618.46080222000012</v>
      </c>
      <c r="H163" s="4">
        <f t="shared" si="2"/>
        <v>86.705936564785702</v>
      </c>
      <c r="I163" s="4">
        <f t="shared" si="3"/>
        <v>76.587474288078823</v>
      </c>
    </row>
    <row r="164" spans="1:9" x14ac:dyDescent="0.35">
      <c r="A164" s="57">
        <v>39569</v>
      </c>
      <c r="B164">
        <f>+Cartera!B165</f>
        <v>6.39</v>
      </c>
      <c r="C164">
        <v>1221.76541</v>
      </c>
      <c r="D164" s="73">
        <f t="shared" si="0"/>
        <v>50.4774561441495</v>
      </c>
      <c r="E164" s="4">
        <f t="shared" si="1"/>
        <v>41.439473770231672</v>
      </c>
      <c r="G164" s="4">
        <v>638.57754855999985</v>
      </c>
      <c r="H164" s="4">
        <f t="shared" si="2"/>
        <v>76.312971511912309</v>
      </c>
      <c r="I164" s="4">
        <f t="shared" si="3"/>
        <v>65.723255486335461</v>
      </c>
    </row>
    <row r="165" spans="1:9" x14ac:dyDescent="0.35">
      <c r="A165" s="57">
        <v>39600</v>
      </c>
      <c r="B165">
        <f>+Cartera!B166</f>
        <v>7.18</v>
      </c>
      <c r="C165">
        <v>1261.80222</v>
      </c>
      <c r="D165" s="73">
        <f t="shared" si="0"/>
        <v>45.988700253827631</v>
      </c>
      <c r="E165" s="4">
        <f t="shared" si="1"/>
        <v>36.208901151173393</v>
      </c>
      <c r="G165" s="4">
        <v>672.81366076999996</v>
      </c>
      <c r="H165" s="4">
        <f t="shared" si="2"/>
        <v>72.690095184430731</v>
      </c>
      <c r="I165" s="4">
        <f t="shared" si="3"/>
        <v>61.121566695680855</v>
      </c>
    </row>
    <row r="166" spans="1:9" x14ac:dyDescent="0.35">
      <c r="A166" s="57">
        <v>39630</v>
      </c>
      <c r="B166">
        <f>+Cartera!B167</f>
        <v>7.52</v>
      </c>
      <c r="C166">
        <v>1289.7553</v>
      </c>
      <c r="D166" s="73">
        <f t="shared" si="0"/>
        <v>42.478959100891046</v>
      </c>
      <c r="E166" s="4">
        <f t="shared" si="1"/>
        <v>32.513912854251345</v>
      </c>
      <c r="G166" s="4">
        <v>689.51564526999982</v>
      </c>
      <c r="H166" s="4">
        <f t="shared" si="2"/>
        <v>66.902389529455633</v>
      </c>
      <c r="I166" s="4">
        <f t="shared" si="3"/>
        <v>55.229156928437163</v>
      </c>
    </row>
    <row r="167" spans="1:9" x14ac:dyDescent="0.35">
      <c r="A167" s="57">
        <v>39661</v>
      </c>
      <c r="B167">
        <f>+Cartera!B168</f>
        <v>7.87</v>
      </c>
      <c r="C167">
        <v>1319.1614</v>
      </c>
      <c r="D167" s="73">
        <f t="shared" si="0"/>
        <v>40.411162779905169</v>
      </c>
      <c r="E167" s="4">
        <f t="shared" si="1"/>
        <v>30.167018429503258</v>
      </c>
      <c r="G167" s="4">
        <v>718.3782401599999</v>
      </c>
      <c r="H167" s="4">
        <f t="shared" si="2"/>
        <v>65.540044502364225</v>
      </c>
      <c r="I167" s="4">
        <f t="shared" si="3"/>
        <v>53.462542414354516</v>
      </c>
    </row>
    <row r="168" spans="1:9" x14ac:dyDescent="0.35">
      <c r="A168" s="57">
        <v>39692</v>
      </c>
      <c r="B168">
        <f>+Cartera!B169</f>
        <v>7.57</v>
      </c>
      <c r="C168">
        <v>1350.5204699999999</v>
      </c>
      <c r="D168" s="73">
        <f t="shared" si="0"/>
        <v>36.31576915372807</v>
      </c>
      <c r="E168" s="4">
        <f t="shared" si="1"/>
        <v>26.72284945033752</v>
      </c>
      <c r="G168" s="4">
        <v>750.97177262999992</v>
      </c>
      <c r="H168" s="4">
        <f t="shared" si="2"/>
        <v>61.093402529709948</v>
      </c>
      <c r="I168" s="4">
        <f t="shared" si="3"/>
        <v>49.756811871069942</v>
      </c>
    </row>
    <row r="169" spans="1:9" x14ac:dyDescent="0.35">
      <c r="A169" s="57">
        <v>39722</v>
      </c>
      <c r="B169">
        <f>+Cartera!B170</f>
        <v>7.94</v>
      </c>
      <c r="C169">
        <v>1387.93543</v>
      </c>
      <c r="D169" s="73">
        <f t="shared" si="0"/>
        <v>36.165821779588583</v>
      </c>
      <c r="E169" s="4">
        <f t="shared" si="1"/>
        <v>26.149547692781724</v>
      </c>
      <c r="G169" s="4">
        <v>775.32671947000006</v>
      </c>
      <c r="H169" s="4">
        <f t="shared" si="2"/>
        <v>59.491623789126152</v>
      </c>
      <c r="I169" s="4">
        <f t="shared" si="3"/>
        <v>47.759518055518015</v>
      </c>
    </row>
    <row r="170" spans="1:9" x14ac:dyDescent="0.35">
      <c r="A170" s="57">
        <v>39753</v>
      </c>
      <c r="B170">
        <f>+Cartera!B171</f>
        <v>7.73</v>
      </c>
      <c r="C170">
        <v>1409.7349200000001</v>
      </c>
      <c r="D170" s="73">
        <f t="shared" si="0"/>
        <v>34.131654917267696</v>
      </c>
      <c r="E170" s="4">
        <f t="shared" si="1"/>
        <v>24.507244887466555</v>
      </c>
      <c r="G170" s="4">
        <v>789.82378236000022</v>
      </c>
      <c r="H170" s="4">
        <f t="shared" si="2"/>
        <v>55.707237151058024</v>
      </c>
      <c r="I170" s="4">
        <f t="shared" si="3"/>
        <v>44.534704493695386</v>
      </c>
    </row>
    <row r="171" spans="1:9" x14ac:dyDescent="0.35">
      <c r="A171" s="57">
        <v>39783</v>
      </c>
      <c r="B171">
        <f>+Cartera!B172</f>
        <v>7.67</v>
      </c>
      <c r="C171">
        <v>1434.9934499999999</v>
      </c>
      <c r="D171" s="73">
        <f t="shared" si="0"/>
        <v>32.682601565412199</v>
      </c>
      <c r="E171" s="4">
        <f t="shared" si="1"/>
        <v>23.230799262015609</v>
      </c>
      <c r="G171" s="4">
        <v>812.68562269999995</v>
      </c>
      <c r="H171" s="4">
        <f t="shared" si="2"/>
        <v>53.808579603498856</v>
      </c>
      <c r="I171" s="4">
        <f t="shared" si="3"/>
        <v>42.851843227917584</v>
      </c>
    </row>
    <row r="172" spans="1:9" x14ac:dyDescent="0.35">
      <c r="A172" s="57">
        <v>39814</v>
      </c>
      <c r="B172">
        <f>+Cartera!B173</f>
        <v>7.18</v>
      </c>
      <c r="C172">
        <v>1453.30195</v>
      </c>
      <c r="D172" s="73">
        <f t="shared" si="0"/>
        <v>31.178834810369693</v>
      </c>
      <c r="E172" s="4">
        <f t="shared" si="1"/>
        <v>22.391150224267292</v>
      </c>
      <c r="G172" s="4">
        <v>824.33570048999979</v>
      </c>
      <c r="H172" s="4">
        <f t="shared" si="2"/>
        <v>49.198789095812401</v>
      </c>
      <c r="I172" s="4">
        <f t="shared" si="3"/>
        <v>39.203945788218334</v>
      </c>
    </row>
    <row r="173" spans="1:9" x14ac:dyDescent="0.35">
      <c r="A173" s="57">
        <v>39845</v>
      </c>
      <c r="B173">
        <f>+Cartera!B174</f>
        <v>6.47</v>
      </c>
      <c r="C173">
        <v>1476.91786</v>
      </c>
      <c r="D173" s="73">
        <f t="shared" si="0"/>
        <v>28.55206162799567</v>
      </c>
      <c r="E173" s="4">
        <f t="shared" si="1"/>
        <v>20.7401724692361</v>
      </c>
      <c r="G173" s="4">
        <v>841.17411446000017</v>
      </c>
      <c r="H173" s="4">
        <f t="shared" si="2"/>
        <v>43.207730711358238</v>
      </c>
      <c r="I173" s="4">
        <f t="shared" si="3"/>
        <v>34.505241581063416</v>
      </c>
    </row>
    <row r="174" spans="1:9" x14ac:dyDescent="0.35">
      <c r="A174" s="57">
        <v>39873</v>
      </c>
      <c r="B174">
        <f>+Cartera!B175</f>
        <v>6.14</v>
      </c>
      <c r="C174">
        <v>1492.2071100000001</v>
      </c>
      <c r="D174" s="73">
        <f t="shared" si="0"/>
        <v>28.811612360728276</v>
      </c>
      <c r="E174" s="4">
        <f t="shared" si="1"/>
        <v>21.360102092263304</v>
      </c>
      <c r="G174" s="4">
        <v>861.60965150999994</v>
      </c>
      <c r="H174" s="4">
        <f t="shared" si="2"/>
        <v>45.074638113806003</v>
      </c>
      <c r="I174" s="4">
        <f t="shared" si="3"/>
        <v>36.682342296783503</v>
      </c>
    </row>
    <row r="175" spans="1:9" x14ac:dyDescent="0.35">
      <c r="A175" s="57">
        <v>39904</v>
      </c>
      <c r="B175">
        <f>+Cartera!B176</f>
        <v>5.73</v>
      </c>
      <c r="C175">
        <v>1528.52747</v>
      </c>
      <c r="D175" s="73">
        <f t="shared" si="0"/>
        <v>28.531139987656701</v>
      </c>
      <c r="E175" s="4">
        <f t="shared" si="1"/>
        <v>21.565440260717608</v>
      </c>
      <c r="G175" s="4">
        <v>873.54771402999984</v>
      </c>
      <c r="H175" s="4">
        <f t="shared" si="2"/>
        <v>41.245445288424207</v>
      </c>
      <c r="I175" s="4">
        <f t="shared" si="3"/>
        <v>33.590698277143872</v>
      </c>
    </row>
    <row r="176" spans="1:9" x14ac:dyDescent="0.35">
      <c r="A176" s="57">
        <v>39934</v>
      </c>
      <c r="B176">
        <f>+Cartera!B177</f>
        <v>4.7699999999999996</v>
      </c>
      <c r="C176">
        <v>1554.05198</v>
      </c>
      <c r="D176" s="73">
        <f t="shared" si="0"/>
        <v>27.197248119833418</v>
      </c>
      <c r="E176" s="4">
        <f t="shared" si="1"/>
        <v>21.406173637332643</v>
      </c>
      <c r="G176" s="4">
        <v>885.79313592999995</v>
      </c>
      <c r="H176" s="4">
        <f t="shared" si="2"/>
        <v>38.713479346004931</v>
      </c>
      <c r="I176" s="4">
        <f t="shared" si="3"/>
        <v>32.398090432380371</v>
      </c>
    </row>
    <row r="177" spans="1:9" x14ac:dyDescent="0.35">
      <c r="A177" s="57">
        <v>39965</v>
      </c>
      <c r="B177">
        <f>+Cartera!B178</f>
        <v>3.81</v>
      </c>
      <c r="C177">
        <v>1579.1821199999999</v>
      </c>
      <c r="D177" s="73">
        <f t="shared" si="0"/>
        <v>25.152903915480508</v>
      </c>
      <c r="E177" s="4">
        <f t="shared" si="1"/>
        <v>20.559583773702442</v>
      </c>
      <c r="G177" s="4">
        <v>904.89259501999993</v>
      </c>
      <c r="H177" s="4">
        <f t="shared" si="2"/>
        <v>34.493790447773875</v>
      </c>
      <c r="I177" s="4">
        <f t="shared" si="3"/>
        <v>29.557644203616121</v>
      </c>
    </row>
    <row r="178" spans="1:9" x14ac:dyDescent="0.35">
      <c r="A178" s="57">
        <v>39995</v>
      </c>
      <c r="B178">
        <f>+Cartera!B179</f>
        <v>3.28</v>
      </c>
      <c r="C178">
        <v>1618.9922099999999</v>
      </c>
      <c r="D178" s="73">
        <f t="shared" si="0"/>
        <v>25.527083315726614</v>
      </c>
      <c r="E178" s="4">
        <f t="shared" si="1"/>
        <v>21.540553171695038</v>
      </c>
      <c r="G178" s="4">
        <v>923.58769703000007</v>
      </c>
      <c r="H178" s="4">
        <f t="shared" si="2"/>
        <v>33.947315534565234</v>
      </c>
      <c r="I178" s="4">
        <f t="shared" si="3"/>
        <v>29.693372903335813</v>
      </c>
    </row>
    <row r="179" spans="1:9" x14ac:dyDescent="0.35">
      <c r="A179" s="57">
        <v>40026</v>
      </c>
      <c r="B179">
        <f>+Cartera!B180</f>
        <v>3.13</v>
      </c>
      <c r="C179">
        <v>1646.5085799999999</v>
      </c>
      <c r="D179" s="73">
        <f t="shared" si="0"/>
        <v>24.814793701513693</v>
      </c>
      <c r="E179" s="4">
        <f t="shared" si="1"/>
        <v>21.026659266473075</v>
      </c>
      <c r="G179" s="4">
        <v>936.37407923000001</v>
      </c>
      <c r="H179" s="4">
        <f t="shared" si="2"/>
        <v>30.345551533054106</v>
      </c>
      <c r="I179" s="4">
        <f t="shared" si="3"/>
        <v>26.389558356495769</v>
      </c>
    </row>
    <row r="180" spans="1:9" x14ac:dyDescent="0.35">
      <c r="A180" s="57">
        <v>40057</v>
      </c>
      <c r="B180">
        <f>+Cartera!B181</f>
        <v>3.21</v>
      </c>
      <c r="C180">
        <v>1682.70984</v>
      </c>
      <c r="D180" s="73">
        <f t="shared" si="0"/>
        <v>24.597136983788175</v>
      </c>
      <c r="E180" s="4">
        <f t="shared" si="1"/>
        <v>20.721962003476577</v>
      </c>
      <c r="G180" s="4">
        <v>948.37228156999993</v>
      </c>
      <c r="H180" s="4">
        <f t="shared" si="2"/>
        <v>26.286009159662285</v>
      </c>
      <c r="I180" s="4">
        <f t="shared" si="3"/>
        <v>22.358307489257129</v>
      </c>
    </row>
    <row r="181" spans="1:9" x14ac:dyDescent="0.35">
      <c r="A181" s="57">
        <v>40087</v>
      </c>
      <c r="B181">
        <f>+Cartera!B182</f>
        <v>2.72</v>
      </c>
      <c r="C181">
        <v>1720.58188</v>
      </c>
      <c r="D181" s="73">
        <f t="shared" si="0"/>
        <v>23.966997513709984</v>
      </c>
      <c r="E181" s="4">
        <f t="shared" si="1"/>
        <v>20.684382314748802</v>
      </c>
      <c r="G181" s="4">
        <v>961.90320799000006</v>
      </c>
      <c r="H181" s="4">
        <f t="shared" si="2"/>
        <v>24.064240769045142</v>
      </c>
      <c r="I181" s="4">
        <f t="shared" si="3"/>
        <v>20.779050592917756</v>
      </c>
    </row>
    <row r="182" spans="1:9" x14ac:dyDescent="0.35">
      <c r="A182" s="57">
        <v>40118</v>
      </c>
      <c r="B182">
        <f>+Cartera!B183</f>
        <v>2.37</v>
      </c>
      <c r="C182">
        <v>1752.7604799999999</v>
      </c>
      <c r="D182" s="73">
        <f t="shared" si="0"/>
        <v>24.332628434854954</v>
      </c>
      <c r="E182" s="4">
        <f t="shared" si="1"/>
        <v>21.454164730736494</v>
      </c>
      <c r="G182" s="4">
        <v>973.66673216999993</v>
      </c>
      <c r="H182" s="4">
        <f t="shared" si="2"/>
        <v>23.276451521968028</v>
      </c>
      <c r="I182" s="4">
        <f t="shared" si="3"/>
        <v>20.422439701053065</v>
      </c>
    </row>
    <row r="183" spans="1:9" x14ac:dyDescent="0.35">
      <c r="A183" s="57">
        <v>40148</v>
      </c>
      <c r="B183">
        <f>+Cartera!B184</f>
        <v>2</v>
      </c>
      <c r="C183">
        <v>1789.50126</v>
      </c>
      <c r="D183" s="73">
        <f t="shared" si="0"/>
        <v>24.704489766137968</v>
      </c>
      <c r="E183" s="4">
        <f t="shared" si="1"/>
        <v>22.259303692292121</v>
      </c>
      <c r="G183" s="4">
        <v>991.01614313000005</v>
      </c>
      <c r="H183" s="4">
        <f t="shared" si="2"/>
        <v>21.943358593883985</v>
      </c>
      <c r="I183" s="4">
        <f t="shared" si="3"/>
        <v>19.552312346945072</v>
      </c>
    </row>
    <row r="184" spans="1:9" x14ac:dyDescent="0.35">
      <c r="A184" s="57">
        <v>40179</v>
      </c>
      <c r="B184">
        <f>+Cartera!B185</f>
        <v>2.1</v>
      </c>
      <c r="C184">
        <v>1814.48179</v>
      </c>
      <c r="D184" s="73">
        <f t="shared" si="0"/>
        <v>24.852360515995997</v>
      </c>
      <c r="E184" s="4">
        <f t="shared" si="1"/>
        <v>22.28438836042703</v>
      </c>
      <c r="G184" s="4">
        <v>998.34973719999994</v>
      </c>
      <c r="H184" s="4">
        <f t="shared" si="2"/>
        <v>21.109608210170094</v>
      </c>
      <c r="I184" s="4">
        <f t="shared" si="3"/>
        <v>18.618617247962874</v>
      </c>
    </row>
    <row r="185" spans="1:9" x14ac:dyDescent="0.35">
      <c r="A185" s="57">
        <v>40210</v>
      </c>
      <c r="B185">
        <f>+Cartera!B186</f>
        <v>2.09</v>
      </c>
      <c r="C185">
        <v>1854.2187100000001</v>
      </c>
      <c r="D185" s="73">
        <f t="shared" si="0"/>
        <v>25.546501956445994</v>
      </c>
      <c r="E185" s="4">
        <f t="shared" si="1"/>
        <v>22.976297341998247</v>
      </c>
      <c r="G185" s="4">
        <v>1017.69266429</v>
      </c>
      <c r="H185" s="4">
        <f t="shared" si="2"/>
        <v>20.984781485259745</v>
      </c>
      <c r="I185" s="4">
        <f t="shared" si="3"/>
        <v>18.507965016416648</v>
      </c>
    </row>
    <row r="186" spans="1:9" x14ac:dyDescent="0.35">
      <c r="A186" s="57">
        <v>40238</v>
      </c>
      <c r="B186">
        <f>+Cartera!B187</f>
        <v>1.84</v>
      </c>
      <c r="C186">
        <v>1891.46793</v>
      </c>
      <c r="D186" s="73">
        <f t="shared" si="0"/>
        <v>26.756394425704073</v>
      </c>
      <c r="E186" s="4">
        <f t="shared" si="1"/>
        <v>24.466216050377128</v>
      </c>
      <c r="G186" s="4">
        <v>1044.4100494699996</v>
      </c>
      <c r="H186" s="4">
        <f t="shared" si="2"/>
        <v>21.216150218330981</v>
      </c>
      <c r="I186" s="4">
        <f t="shared" si="3"/>
        <v>19.026070520749201</v>
      </c>
    </row>
    <row r="187" spans="1:9" x14ac:dyDescent="0.35">
      <c r="A187" s="57">
        <v>40269</v>
      </c>
      <c r="B187">
        <f>+Cartera!B188</f>
        <v>1.98</v>
      </c>
      <c r="C187">
        <v>1922.65616</v>
      </c>
      <c r="D187" s="73">
        <f t="shared" si="0"/>
        <v>25.784861426141077</v>
      </c>
      <c r="E187" s="4">
        <f t="shared" si="1"/>
        <v>23.342676432772166</v>
      </c>
      <c r="G187" s="4">
        <v>1076.32742248</v>
      </c>
      <c r="H187" s="4">
        <f t="shared" si="2"/>
        <v>23.213352309572443</v>
      </c>
      <c r="I187" s="4">
        <f t="shared" si="3"/>
        <v>20.821094635783922</v>
      </c>
    </row>
    <row r="188" spans="1:9" x14ac:dyDescent="0.35">
      <c r="A188" s="57">
        <v>40299</v>
      </c>
      <c r="B188">
        <f>+Cartera!B189</f>
        <v>2.0699999999999998</v>
      </c>
      <c r="C188">
        <v>1955.68633</v>
      </c>
      <c r="D188" s="73">
        <f t="shared" si="0"/>
        <v>25.844331796417791</v>
      </c>
      <c r="E188" s="4">
        <f t="shared" si="1"/>
        <v>23.292183595980973</v>
      </c>
      <c r="G188" s="4">
        <v>1095.6170186099998</v>
      </c>
      <c r="H188" s="4">
        <f t="shared" si="2"/>
        <v>23.687684423034554</v>
      </c>
      <c r="I188" s="4">
        <f t="shared" si="3"/>
        <v>21.179273462363639</v>
      </c>
    </row>
    <row r="189" spans="1:9" x14ac:dyDescent="0.35">
      <c r="A189" s="57">
        <v>40330</v>
      </c>
      <c r="B189">
        <f>+Cartera!B190</f>
        <v>2.25</v>
      </c>
      <c r="C189">
        <v>1990.5532599999999</v>
      </c>
      <c r="D189" s="73">
        <f t="shared" si="0"/>
        <v>26.049632578160129</v>
      </c>
      <c r="E189" s="4">
        <f t="shared" si="1"/>
        <v>23.275924281819186</v>
      </c>
      <c r="G189" s="4">
        <v>867.63089472000001</v>
      </c>
      <c r="H189" s="4">
        <f t="shared" si="2"/>
        <v>-4.1178036493023029</v>
      </c>
      <c r="I189" s="4">
        <f t="shared" si="3"/>
        <v>-6.2276808306134939</v>
      </c>
    </row>
    <row r="190" spans="1:9" x14ac:dyDescent="0.35">
      <c r="A190" s="57">
        <v>40360</v>
      </c>
      <c r="B190">
        <f>+Cartera!B191</f>
        <v>2.2400000000000002</v>
      </c>
      <c r="C190">
        <v>2018.53412</v>
      </c>
      <c r="D190" s="73">
        <f t="shared" si="0"/>
        <v>24.678433134647392</v>
      </c>
      <c r="E190" s="4">
        <f t="shared" si="1"/>
        <v>21.946824270977487</v>
      </c>
      <c r="G190" s="4">
        <v>355.30710601999999</v>
      </c>
      <c r="H190" s="4">
        <f t="shared" si="2"/>
        <v>-61.529683952853816</v>
      </c>
      <c r="I190" s="4">
        <f t="shared" si="3"/>
        <v>-62.37253907751743</v>
      </c>
    </row>
    <row r="191" spans="1:9" x14ac:dyDescent="0.35">
      <c r="A191" s="57">
        <v>40391</v>
      </c>
      <c r="B191">
        <f>+Cartera!B192</f>
        <v>2.31</v>
      </c>
      <c r="C191">
        <v>2045.9523799999999</v>
      </c>
      <c r="D191" s="73">
        <f t="shared" si="0"/>
        <v>24.260049710764349</v>
      </c>
      <c r="E191" s="4">
        <f t="shared" si="1"/>
        <v>21.454451872509381</v>
      </c>
      <c r="G191" s="4">
        <v>370.69983651000007</v>
      </c>
      <c r="H191" s="4">
        <f t="shared" si="2"/>
        <v>-60.411138589522437</v>
      </c>
      <c r="I191" s="4">
        <f t="shared" si="3"/>
        <v>-61.304993245550229</v>
      </c>
    </row>
    <row r="192" spans="1:9" x14ac:dyDescent="0.35">
      <c r="A192" s="57">
        <v>40422</v>
      </c>
      <c r="B192">
        <f>+Cartera!B193</f>
        <v>2.2799999999999998</v>
      </c>
      <c r="C192">
        <v>2080.3560299999999</v>
      </c>
      <c r="D192" s="73">
        <f t="shared" si="0"/>
        <v>23.631298786485956</v>
      </c>
      <c r="E192" s="4">
        <f t="shared" si="1"/>
        <v>20.875341011425448</v>
      </c>
      <c r="G192" s="4">
        <v>551.66510681</v>
      </c>
      <c r="H192" s="4">
        <f t="shared" si="2"/>
        <v>-41.830321538211123</v>
      </c>
      <c r="I192" s="4">
        <f t="shared" si="3"/>
        <v>-43.127025360003046</v>
      </c>
    </row>
    <row r="193" spans="1:9" x14ac:dyDescent="0.35">
      <c r="A193" s="57">
        <v>40452</v>
      </c>
      <c r="B193">
        <f>+Cartera!B194</f>
        <v>2.33</v>
      </c>
      <c r="C193">
        <v>2107.36976</v>
      </c>
      <c r="D193" s="73">
        <f t="shared" si="0"/>
        <v>22.480062384476597</v>
      </c>
      <c r="E193" s="4">
        <f t="shared" si="1"/>
        <v>19.691256116951621</v>
      </c>
      <c r="G193" s="4">
        <v>641.5439924399999</v>
      </c>
      <c r="H193" s="4">
        <f t="shared" si="2"/>
        <v>-33.304724725830269</v>
      </c>
      <c r="I193" s="4">
        <f t="shared" si="3"/>
        <v>-34.823340883250538</v>
      </c>
    </row>
    <row r="194" spans="1:9" x14ac:dyDescent="0.35">
      <c r="A194" s="57">
        <v>40483</v>
      </c>
      <c r="B194">
        <f>+Cartera!B195</f>
        <v>2.59</v>
      </c>
      <c r="C194">
        <v>2137.55377</v>
      </c>
      <c r="D194" s="73">
        <f t="shared" si="0"/>
        <v>21.953558081136109</v>
      </c>
      <c r="E194" s="4">
        <f t="shared" si="1"/>
        <v>18.87470326653289</v>
      </c>
      <c r="G194" s="4">
        <v>461.38640207000003</v>
      </c>
      <c r="H194" s="4">
        <f t="shared" si="2"/>
        <v>-52.613518894528376</v>
      </c>
      <c r="I194" s="4">
        <f t="shared" si="3"/>
        <v>-53.809843936571184</v>
      </c>
    </row>
    <row r="195" spans="1:9" x14ac:dyDescent="0.35">
      <c r="A195" s="57">
        <v>40513</v>
      </c>
      <c r="B195">
        <f>+Cartera!B196</f>
        <v>3.17</v>
      </c>
      <c r="C195">
        <v>2189.1888899999999</v>
      </c>
      <c r="D195" s="73">
        <f t="shared" si="0"/>
        <v>22.335141021359206</v>
      </c>
      <c r="E195" s="4">
        <f t="shared" si="1"/>
        <v>18.576273162120003</v>
      </c>
      <c r="G195" s="4">
        <v>446.24170105999997</v>
      </c>
      <c r="H195" s="4">
        <f t="shared" si="2"/>
        <v>-54.97129848454319</v>
      </c>
      <c r="I195" s="4">
        <f t="shared" si="3"/>
        <v>-56.354849747545984</v>
      </c>
    </row>
    <row r="196" spans="1:9" x14ac:dyDescent="0.35">
      <c r="A196" s="57">
        <v>40544</v>
      </c>
      <c r="B196">
        <f>+Cartera!B197</f>
        <v>3.4</v>
      </c>
      <c r="C196">
        <v>2209.7557999999999</v>
      </c>
      <c r="D196" s="73">
        <f t="shared" si="0"/>
        <v>21.7844021460254</v>
      </c>
      <c r="E196" s="4">
        <f t="shared" si="1"/>
        <v>17.779886021301166</v>
      </c>
      <c r="G196" s="4">
        <v>461.38640207000003</v>
      </c>
      <c r="H196" s="4">
        <f t="shared" si="2"/>
        <v>-53.785093051257022</v>
      </c>
      <c r="I196" s="4">
        <f t="shared" si="3"/>
        <v>-55.304732157888807</v>
      </c>
    </row>
    <row r="197" spans="1:9" x14ac:dyDescent="0.35">
      <c r="A197" s="57">
        <v>40575</v>
      </c>
      <c r="B197">
        <f>+Cartera!B198</f>
        <v>3.17</v>
      </c>
      <c r="C197">
        <v>2252.8616999999999</v>
      </c>
      <c r="D197" s="73">
        <f t="shared" si="0"/>
        <v>21.499243204163321</v>
      </c>
      <c r="E197" s="4">
        <f t="shared" si="1"/>
        <v>17.766059129750218</v>
      </c>
      <c r="G197" s="4">
        <v>472.75855531999997</v>
      </c>
      <c r="H197" s="4">
        <f t="shared" si="2"/>
        <v>-53.546038808305347</v>
      </c>
      <c r="I197" s="4">
        <f t="shared" si="3"/>
        <v>-54.973382580503397</v>
      </c>
    </row>
    <row r="198" spans="1:9" x14ac:dyDescent="0.35">
      <c r="A198" s="57">
        <v>40603</v>
      </c>
      <c r="B198">
        <f>+Cartera!B199</f>
        <v>3.19</v>
      </c>
      <c r="C198">
        <v>2298.1455900000001</v>
      </c>
      <c r="D198" s="73">
        <f t="shared" si="0"/>
        <v>21.500637338323799</v>
      </c>
      <c r="E198" s="4">
        <f t="shared" si="1"/>
        <v>17.744585074448878</v>
      </c>
      <c r="G198" s="4">
        <v>491.29963341000001</v>
      </c>
      <c r="H198" s="4">
        <f t="shared" si="2"/>
        <v>-52.959124276971785</v>
      </c>
      <c r="I198" s="4">
        <f t="shared" si="3"/>
        <v>-54.41333877020233</v>
      </c>
    </row>
    <row r="199" spans="1:9" x14ac:dyDescent="0.35">
      <c r="A199" s="57">
        <v>40634</v>
      </c>
      <c r="B199">
        <f>+Cartera!B200</f>
        <v>2.84</v>
      </c>
      <c r="C199">
        <v>2354.6131</v>
      </c>
      <c r="D199" s="73">
        <f t="shared" si="0"/>
        <v>22.46667651692853</v>
      </c>
      <c r="E199" s="4">
        <f t="shared" si="1"/>
        <v>19.084671836764429</v>
      </c>
      <c r="G199" s="4">
        <v>507.52296084999995</v>
      </c>
      <c r="H199" s="4">
        <f t="shared" si="2"/>
        <v>-52.846787116080321</v>
      </c>
      <c r="I199" s="4">
        <f t="shared" si="3"/>
        <v>-54.148956744535511</v>
      </c>
    </row>
    <row r="200" spans="1:9" x14ac:dyDescent="0.35">
      <c r="A200" s="57">
        <v>40664</v>
      </c>
      <c r="B200">
        <f>+Cartera!B201</f>
        <v>3.02</v>
      </c>
      <c r="C200">
        <v>2899.70471</v>
      </c>
      <c r="D200" s="73">
        <f t="shared" si="0"/>
        <v>48.270439155751546</v>
      </c>
      <c r="E200" s="4">
        <f t="shared" si="1"/>
        <v>43.923936280092732</v>
      </c>
      <c r="G200" s="4">
        <v>531.35526769000001</v>
      </c>
      <c r="H200" s="4">
        <f t="shared" si="2"/>
        <v>-51.501732935462613</v>
      </c>
      <c r="I200" s="4">
        <f t="shared" si="3"/>
        <v>-52.923444899497774</v>
      </c>
    </row>
    <row r="201" spans="1:9" x14ac:dyDescent="0.35">
      <c r="A201" s="57">
        <v>40695</v>
      </c>
      <c r="B201">
        <f>+Cartera!B202</f>
        <v>3.23</v>
      </c>
      <c r="C201">
        <v>2995.8825700000002</v>
      </c>
      <c r="D201" s="73">
        <f t="shared" si="0"/>
        <v>50.505019393452471</v>
      </c>
      <c r="E201" s="4">
        <f t="shared" si="1"/>
        <v>45.795814582439675</v>
      </c>
      <c r="G201" s="4">
        <v>551.66510681</v>
      </c>
      <c r="H201" s="4">
        <f t="shared" si="2"/>
        <v>-36.417074338041843</v>
      </c>
      <c r="I201" s="4">
        <f t="shared" si="3"/>
        <v>-38.406542999168693</v>
      </c>
    </row>
    <row r="202" spans="1:9" x14ac:dyDescent="0.35">
      <c r="A202" s="57">
        <v>40725</v>
      </c>
      <c r="B202">
        <f>+Cartera!B203</f>
        <v>3.42</v>
      </c>
      <c r="C202">
        <v>3061.2551899999999</v>
      </c>
      <c r="D202" s="73">
        <f t="shared" si="0"/>
        <v>51.657341813969424</v>
      </c>
      <c r="E202" s="4">
        <f t="shared" si="1"/>
        <v>46.642179282507641</v>
      </c>
      <c r="G202" s="4">
        <v>568.25655989000018</v>
      </c>
      <c r="H202" s="4">
        <f t="shared" si="2"/>
        <v>59.933913581231167</v>
      </c>
      <c r="I202" s="4">
        <f t="shared" si="3"/>
        <v>54.645052776282313</v>
      </c>
    </row>
    <row r="203" spans="1:9" x14ac:dyDescent="0.35">
      <c r="A203" s="57">
        <v>40756</v>
      </c>
      <c r="B203">
        <f>+Cartera!B204</f>
        <v>3.27</v>
      </c>
      <c r="C203">
        <v>3147.9431100000002</v>
      </c>
      <c r="D203" s="73">
        <f t="shared" si="0"/>
        <v>53.861993112469207</v>
      </c>
      <c r="E203" s="4">
        <f t="shared" si="1"/>
        <v>48.990019475616577</v>
      </c>
      <c r="G203" s="4">
        <v>593.56097111999986</v>
      </c>
      <c r="H203" s="4">
        <f t="shared" si="2"/>
        <v>60.1190269486369</v>
      </c>
      <c r="I203" s="4">
        <f t="shared" si="3"/>
        <v>55.048927034605327</v>
      </c>
    </row>
    <row r="204" spans="1:9" x14ac:dyDescent="0.35">
      <c r="A204" s="57">
        <v>40787</v>
      </c>
      <c r="B204">
        <f>+Cartera!B205</f>
        <v>3.73</v>
      </c>
      <c r="C204">
        <v>3241.34375</v>
      </c>
      <c r="D204" s="73">
        <f t="shared" si="0"/>
        <v>55.807164891867103</v>
      </c>
      <c r="E204" s="4">
        <f t="shared" si="1"/>
        <v>50.204535709888262</v>
      </c>
      <c r="G204" s="4">
        <v>624.44608179999989</v>
      </c>
      <c r="H204" s="4">
        <f t="shared" si="2"/>
        <v>13.192963283622447</v>
      </c>
      <c r="I204" s="4">
        <f t="shared" si="3"/>
        <v>9.1226870564180587</v>
      </c>
    </row>
    <row r="205" spans="1:9" x14ac:dyDescent="0.35">
      <c r="A205" s="57">
        <v>40817</v>
      </c>
      <c r="B205">
        <f>+Cartera!B206</f>
        <v>4.0199999999999996</v>
      </c>
      <c r="C205">
        <v>3326.6176300000002</v>
      </c>
      <c r="D205" s="73">
        <f t="shared" si="0"/>
        <v>57.856380647694237</v>
      </c>
      <c r="E205" s="4">
        <f t="shared" si="1"/>
        <v>51.755797584785853</v>
      </c>
      <c r="G205" s="4">
        <v>641.5439924399999</v>
      </c>
      <c r="H205" s="4">
        <f t="shared" si="2"/>
        <v>0</v>
      </c>
      <c r="I205" s="4">
        <f t="shared" si="3"/>
        <v>-3.8646414151124731</v>
      </c>
    </row>
    <row r="206" spans="1:9" x14ac:dyDescent="0.35">
      <c r="A206" s="57">
        <v>40848</v>
      </c>
      <c r="B206">
        <f>+Cartera!B207</f>
        <v>3.96</v>
      </c>
      <c r="C206">
        <v>3421.4956400000001</v>
      </c>
      <c r="D206" s="73">
        <f t="shared" si="0"/>
        <v>60.065944914218449</v>
      </c>
      <c r="E206" s="4">
        <f t="shared" si="1"/>
        <v>53.968781179509847</v>
      </c>
      <c r="G206" s="4">
        <v>659.86324290999983</v>
      </c>
      <c r="H206" s="4">
        <f t="shared" si="2"/>
        <v>43.01748815082928</v>
      </c>
      <c r="I206" s="4">
        <f t="shared" si="3"/>
        <v>37.569726963090858</v>
      </c>
    </row>
    <row r="207" spans="1:9" x14ac:dyDescent="0.35">
      <c r="A207" s="57">
        <v>40878</v>
      </c>
      <c r="B207">
        <f>+Cartera!B208</f>
        <v>3.73</v>
      </c>
      <c r="C207">
        <v>3528.9747900000002</v>
      </c>
      <c r="D207" s="73">
        <f t="shared" si="0"/>
        <v>61.200105030681016</v>
      </c>
      <c r="E207" s="4">
        <f t="shared" si="1"/>
        <v>55.403552521624391</v>
      </c>
      <c r="G207" s="4">
        <v>681.55862520000005</v>
      </c>
      <c r="H207" s="4">
        <f t="shared" si="2"/>
        <v>52.733064521094661</v>
      </c>
      <c r="I207" s="4">
        <f t="shared" si="3"/>
        <v>47.240976112112833</v>
      </c>
    </row>
    <row r="208" spans="1:9" x14ac:dyDescent="0.35">
      <c r="A208" s="57">
        <v>40909</v>
      </c>
      <c r="B208">
        <f>+Cartera!B209</f>
        <v>3.54</v>
      </c>
      <c r="C208">
        <v>3589.9240799999998</v>
      </c>
      <c r="D208" s="73">
        <f t="shared" si="0"/>
        <v>62.457954856369213</v>
      </c>
      <c r="E208" s="4">
        <f t="shared" si="1"/>
        <v>56.903568530393272</v>
      </c>
      <c r="G208" s="4">
        <v>697.94849371999999</v>
      </c>
      <c r="H208" s="4">
        <f t="shared" si="2"/>
        <v>51.272012046447259</v>
      </c>
      <c r="I208" s="4">
        <f t="shared" si="3"/>
        <v>46.100069583201872</v>
      </c>
    </row>
    <row r="209" spans="1:9" x14ac:dyDescent="0.35">
      <c r="A209" s="57">
        <v>40940</v>
      </c>
      <c r="B209">
        <f>+Cartera!B210</f>
        <v>3.55</v>
      </c>
      <c r="C209">
        <v>3660.98011</v>
      </c>
      <c r="D209" s="73">
        <f t="shared" si="0"/>
        <v>62.503544269938971</v>
      </c>
      <c r="E209" s="4">
        <f t="shared" si="1"/>
        <v>56.932442559091214</v>
      </c>
      <c r="G209" s="4">
        <v>714.16258919999996</v>
      </c>
      <c r="H209" s="4">
        <f t="shared" si="2"/>
        <v>51.062858866001648</v>
      </c>
      <c r="I209" s="4">
        <f t="shared" si="3"/>
        <v>45.883977659103465</v>
      </c>
    </row>
    <row r="210" spans="1:9" x14ac:dyDescent="0.35">
      <c r="A210" s="57">
        <v>40969</v>
      </c>
      <c r="B210">
        <f>+Cartera!B211</f>
        <v>3.4</v>
      </c>
      <c r="C210">
        <v>3755.2129399999999</v>
      </c>
      <c r="D210" s="73">
        <f t="shared" si="0"/>
        <v>63.401873072802147</v>
      </c>
      <c r="E210" s="4">
        <f t="shared" si="1"/>
        <v>58.02889078607555</v>
      </c>
      <c r="G210" s="4">
        <v>738.6410896000001</v>
      </c>
      <c r="H210" s="4">
        <f t="shared" si="2"/>
        <v>50.344319305361353</v>
      </c>
      <c r="I210" s="4">
        <f t="shared" si="3"/>
        <v>45.400695653154088</v>
      </c>
    </row>
    <row r="211" spans="1:9" x14ac:dyDescent="0.35">
      <c r="A211" s="57">
        <v>41000</v>
      </c>
      <c r="B211">
        <f>+Cartera!B212</f>
        <v>3.43</v>
      </c>
      <c r="C211">
        <v>3836.1616399999998</v>
      </c>
      <c r="D211" s="73">
        <f t="shared" si="0"/>
        <v>62.921103258960045</v>
      </c>
      <c r="E211" s="4">
        <f t="shared" si="1"/>
        <v>57.518228037281318</v>
      </c>
      <c r="G211" s="4">
        <v>750.5724441000001</v>
      </c>
      <c r="H211" s="4">
        <f t="shared" si="2"/>
        <v>47.889357132323767</v>
      </c>
      <c r="I211" s="4">
        <f t="shared" si="3"/>
        <v>42.984972573067552</v>
      </c>
    </row>
    <row r="212" spans="1:9" x14ac:dyDescent="0.35">
      <c r="A212" s="57">
        <v>41030</v>
      </c>
      <c r="B212">
        <f>+Cartera!B213</f>
        <v>3.44</v>
      </c>
      <c r="C212">
        <v>3915.2204999999999</v>
      </c>
      <c r="D212" s="73">
        <f t="shared" ref="D212:D275" si="4">+C212/C200*100-100</f>
        <v>35.021351881033439</v>
      </c>
      <c r="E212" s="4">
        <f t="shared" ref="E212:E275" si="5">+(1+D212/100)/(1+$B212/100)*100-100</f>
        <v>30.5310826382767</v>
      </c>
      <c r="G212" s="4">
        <v>749.39147070000001</v>
      </c>
      <c r="H212" s="4">
        <f t="shared" ref="H212:H275" si="6">+G212/G200*100-100</f>
        <v>41.033977880352069</v>
      </c>
      <c r="I212" s="4">
        <f t="shared" ref="I212:I275" si="7">+(1+H212/100)/(1+$B212/100)*100-100</f>
        <v>36.343752784563094</v>
      </c>
    </row>
    <row r="213" spans="1:9" x14ac:dyDescent="0.35">
      <c r="A213" s="57">
        <v>41061</v>
      </c>
      <c r="B213">
        <f>+Cartera!B214</f>
        <v>3.2</v>
      </c>
      <c r="C213">
        <v>4038.3873100000001</v>
      </c>
      <c r="D213" s="73">
        <f t="shared" si="4"/>
        <v>34.797917329583441</v>
      </c>
      <c r="E213" s="4">
        <f t="shared" si="5"/>
        <v>30.618136947270784</v>
      </c>
      <c r="G213" s="4">
        <v>785.2775703100001</v>
      </c>
      <c r="H213" s="4">
        <f t="shared" si="6"/>
        <v>42.346789857865531</v>
      </c>
      <c r="I213" s="4">
        <f t="shared" si="7"/>
        <v>37.93293590878443</v>
      </c>
    </row>
    <row r="214" spans="1:9" x14ac:dyDescent="0.35">
      <c r="A214" s="57">
        <v>41091</v>
      </c>
      <c r="B214">
        <f>+Cartera!B215</f>
        <v>3.03</v>
      </c>
      <c r="C214">
        <v>3360.2649000000001</v>
      </c>
      <c r="D214" s="73">
        <f t="shared" si="4"/>
        <v>9.7675525704866288</v>
      </c>
      <c r="E214" s="4">
        <f t="shared" si="5"/>
        <v>6.5394084931443643</v>
      </c>
      <c r="G214" s="4">
        <v>17.58271431</v>
      </c>
      <c r="H214" s="4">
        <f t="shared" si="6"/>
        <v>-96.905849302750937</v>
      </c>
      <c r="I214" s="4">
        <f t="shared" si="7"/>
        <v>-96.996844902213851</v>
      </c>
    </row>
    <row r="215" spans="1:9" x14ac:dyDescent="0.35">
      <c r="A215" s="57">
        <v>41122</v>
      </c>
      <c r="B215">
        <f>+Cartera!B216</f>
        <v>3.11</v>
      </c>
      <c r="C215">
        <v>3468.46245</v>
      </c>
      <c r="D215" s="73">
        <f t="shared" si="4"/>
        <v>10.181865707223665</v>
      </c>
      <c r="E215" s="4">
        <f t="shared" si="5"/>
        <v>6.8585643557595546</v>
      </c>
      <c r="G215" s="4">
        <v>17.80159317</v>
      </c>
      <c r="H215" s="4">
        <f t="shared" si="6"/>
        <v>-97.000882127339025</v>
      </c>
      <c r="I215" s="4">
        <f t="shared" si="7"/>
        <v>-97.091341409503471</v>
      </c>
    </row>
    <row r="216" spans="1:9" x14ac:dyDescent="0.35">
      <c r="A216" s="57">
        <v>41153</v>
      </c>
      <c r="B216">
        <f>+Cartera!B217</f>
        <v>3.08</v>
      </c>
      <c r="C216">
        <v>3574.1181000000001</v>
      </c>
      <c r="D216" s="73">
        <f t="shared" si="4"/>
        <v>10.266555344523411</v>
      </c>
      <c r="E216" s="4">
        <f t="shared" si="5"/>
        <v>6.9718231902633079</v>
      </c>
      <c r="G216" s="4">
        <v>18.259486850000002</v>
      </c>
      <c r="H216" s="4">
        <f t="shared" si="6"/>
        <v>-97.075890556096368</v>
      </c>
      <c r="I216" s="4">
        <f t="shared" si="7"/>
        <v>-97.163262083911874</v>
      </c>
    </row>
    <row r="217" spans="1:9" x14ac:dyDescent="0.35">
      <c r="A217" s="57">
        <v>41183</v>
      </c>
      <c r="B217">
        <f>+Cartera!B218</f>
        <v>3.06</v>
      </c>
      <c r="C217">
        <v>3663.6403300000002</v>
      </c>
      <c r="D217" s="73">
        <f t="shared" si="4"/>
        <v>10.131092222943579</v>
      </c>
      <c r="E217" s="4">
        <f t="shared" si="5"/>
        <v>6.8611412991884038</v>
      </c>
      <c r="G217" s="4">
        <v>18.639174790000006</v>
      </c>
      <c r="H217" s="4">
        <f t="shared" si="6"/>
        <v>-97.094638090349946</v>
      </c>
      <c r="I217" s="4">
        <f t="shared" si="7"/>
        <v>-97.180902474626379</v>
      </c>
    </row>
    <row r="218" spans="1:9" x14ac:dyDescent="0.35">
      <c r="A218" s="57">
        <v>41214</v>
      </c>
      <c r="B218">
        <f>+Cartera!B219</f>
        <v>2.77</v>
      </c>
      <c r="C218">
        <v>3785.61058</v>
      </c>
      <c r="D218" s="73">
        <f t="shared" si="4"/>
        <v>10.641981703650515</v>
      </c>
      <c r="E218" s="4">
        <f t="shared" si="5"/>
        <v>7.6598051023163407</v>
      </c>
      <c r="G218" s="4">
        <v>19.101420310000002</v>
      </c>
      <c r="H218" s="4">
        <f t="shared" si="6"/>
        <v>-97.105245592137749</v>
      </c>
      <c r="I218" s="4">
        <f t="shared" si="7"/>
        <v>-97.183269039737027</v>
      </c>
    </row>
    <row r="219" spans="1:9" x14ac:dyDescent="0.35">
      <c r="A219" s="57">
        <v>41244</v>
      </c>
      <c r="B219">
        <f>+Cartera!B220</f>
        <v>2.44</v>
      </c>
      <c r="C219">
        <v>3935.8901999999998</v>
      </c>
      <c r="D219" s="73">
        <f t="shared" si="4"/>
        <v>11.530697559899522</v>
      </c>
      <c r="E219" s="4">
        <f t="shared" si="5"/>
        <v>8.8741678640175081</v>
      </c>
      <c r="G219" s="4">
        <v>1.9617005530000002E-2</v>
      </c>
      <c r="H219" s="4">
        <f t="shared" si="6"/>
        <v>-99.997121743485494</v>
      </c>
      <c r="I219" s="4">
        <f t="shared" si="7"/>
        <v>-99.997190300161549</v>
      </c>
    </row>
    <row r="220" spans="1:9" x14ac:dyDescent="0.35">
      <c r="A220" s="57">
        <v>41275</v>
      </c>
      <c r="B220">
        <f>+Cartera!B221</f>
        <v>2</v>
      </c>
      <c r="C220">
        <v>4023.7293500000001</v>
      </c>
      <c r="D220" s="73">
        <f t="shared" si="4"/>
        <v>12.083967803575391</v>
      </c>
      <c r="E220" s="4">
        <f t="shared" si="5"/>
        <v>9.8862429446817401</v>
      </c>
      <c r="G220" s="4">
        <v>19.917145170000005</v>
      </c>
      <c r="H220" s="4">
        <f t="shared" si="6"/>
        <v>-97.146330230781999</v>
      </c>
      <c r="I220" s="4">
        <f t="shared" si="7"/>
        <v>-97.202284539982344</v>
      </c>
    </row>
    <row r="221" spans="1:9" x14ac:dyDescent="0.35">
      <c r="A221" s="57">
        <v>41306</v>
      </c>
      <c r="B221">
        <f>+Cartera!B222</f>
        <v>1.83</v>
      </c>
      <c r="C221">
        <v>4108.2781999999997</v>
      </c>
      <c r="D221" s="73">
        <f t="shared" si="4"/>
        <v>12.217987439434637</v>
      </c>
      <c r="E221" s="4">
        <f t="shared" si="5"/>
        <v>10.201303583850162</v>
      </c>
      <c r="G221" s="4">
        <v>30.68278746</v>
      </c>
      <c r="H221" s="4">
        <f t="shared" si="6"/>
        <v>-95.703669175058494</v>
      </c>
      <c r="I221" s="4">
        <f t="shared" si="7"/>
        <v>-95.780879087752623</v>
      </c>
    </row>
    <row r="222" spans="1:9" x14ac:dyDescent="0.35">
      <c r="A222" s="57">
        <v>41334</v>
      </c>
      <c r="B222">
        <f>+Cartera!B223</f>
        <v>1.91</v>
      </c>
      <c r="C222">
        <v>4189.3336900000004</v>
      </c>
      <c r="D222" s="73">
        <f t="shared" si="4"/>
        <v>11.560482905664472</v>
      </c>
      <c r="E222" s="4">
        <f t="shared" si="5"/>
        <v>9.4696132917912763</v>
      </c>
      <c r="G222" s="4">
        <v>62.472802700000003</v>
      </c>
      <c r="H222" s="4">
        <f t="shared" si="6"/>
        <v>-91.542197749406114</v>
      </c>
      <c r="I222" s="4">
        <f t="shared" si="7"/>
        <v>-91.700714109906897</v>
      </c>
    </row>
    <row r="223" spans="1:9" x14ac:dyDescent="0.35">
      <c r="A223" s="57">
        <v>41365</v>
      </c>
      <c r="B223">
        <f>+Cartera!B224</f>
        <v>2.02</v>
      </c>
      <c r="C223">
        <v>4272.5284000000001</v>
      </c>
      <c r="D223" s="73">
        <f t="shared" si="4"/>
        <v>11.375087938161016</v>
      </c>
      <c r="E223" s="4">
        <f t="shared" si="5"/>
        <v>9.1698568301911649</v>
      </c>
      <c r="G223" s="4">
        <v>145.51688530000001</v>
      </c>
      <c r="H223" s="4">
        <f t="shared" si="6"/>
        <v>-80.612546271334665</v>
      </c>
      <c r="I223" s="4">
        <f t="shared" si="7"/>
        <v>-80.996418615305487</v>
      </c>
    </row>
    <row r="224" spans="1:9" x14ac:dyDescent="0.35">
      <c r="A224" s="57">
        <v>41395</v>
      </c>
      <c r="B224">
        <f>+Cartera!B225</f>
        <v>2</v>
      </c>
      <c r="C224">
        <v>4394.2501899999997</v>
      </c>
      <c r="D224" s="73">
        <f t="shared" si="4"/>
        <v>12.235062878323191</v>
      </c>
      <c r="E224" s="4">
        <f t="shared" si="5"/>
        <v>10.034375370905082</v>
      </c>
      <c r="G224" s="4">
        <v>137.14148680000002</v>
      </c>
      <c r="H224" s="4">
        <f t="shared" si="6"/>
        <v>-81.699620003427938</v>
      </c>
      <c r="I224" s="4">
        <f t="shared" si="7"/>
        <v>-82.058450983752891</v>
      </c>
    </row>
    <row r="225" spans="1:9" x14ac:dyDescent="0.35">
      <c r="A225" s="57">
        <v>41426</v>
      </c>
      <c r="B225">
        <f>+Cartera!B226</f>
        <v>2.16</v>
      </c>
      <c r="C225">
        <v>4504.4364400000004</v>
      </c>
      <c r="D225" s="73">
        <f t="shared" si="4"/>
        <v>11.540476289779164</v>
      </c>
      <c r="E225" s="4">
        <f t="shared" si="5"/>
        <v>9.1821420221017718</v>
      </c>
      <c r="G225" s="4">
        <v>170.44024565999999</v>
      </c>
      <c r="H225" s="4">
        <f t="shared" si="6"/>
        <v>-78.295541334165932</v>
      </c>
      <c r="I225" s="4">
        <f t="shared" si="7"/>
        <v>-78.754445315354275</v>
      </c>
    </row>
    <row r="226" spans="1:9" x14ac:dyDescent="0.35">
      <c r="A226" s="57">
        <v>41456</v>
      </c>
      <c r="B226">
        <f>+Cartera!B227</f>
        <v>2.2200000000000002</v>
      </c>
      <c r="C226">
        <v>4680.1432999999997</v>
      </c>
      <c r="D226" s="73">
        <f t="shared" si="4"/>
        <v>39.278998509909115</v>
      </c>
      <c r="E226" s="4">
        <f t="shared" si="5"/>
        <v>36.254156241351126</v>
      </c>
      <c r="G226" s="4">
        <v>205.62112210000001</v>
      </c>
      <c r="H226" s="4">
        <f t="shared" si="6"/>
        <v>1069.4503958530167</v>
      </c>
      <c r="I226" s="4">
        <f t="shared" si="7"/>
        <v>1044.0524318656005</v>
      </c>
    </row>
    <row r="227" spans="1:9" x14ac:dyDescent="0.35">
      <c r="A227" s="57">
        <v>41487</v>
      </c>
      <c r="B227">
        <f>+Cartera!B228</f>
        <v>2.27</v>
      </c>
      <c r="C227">
        <v>4872.9083199999995</v>
      </c>
      <c r="D227" s="73">
        <f t="shared" si="4"/>
        <v>40.491886253518459</v>
      </c>
      <c r="E227" s="4">
        <f t="shared" si="5"/>
        <v>37.373507630310428</v>
      </c>
      <c r="G227" s="4">
        <v>145.51688525</v>
      </c>
      <c r="H227" s="4">
        <f t="shared" si="6"/>
        <v>717.4374274277385</v>
      </c>
      <c r="I227" s="4">
        <f t="shared" si="7"/>
        <v>699.29346575509783</v>
      </c>
    </row>
    <row r="228" spans="1:9" x14ac:dyDescent="0.35">
      <c r="A228" s="57">
        <v>41518</v>
      </c>
      <c r="B228">
        <f>+Cartera!B229</f>
        <v>2.27</v>
      </c>
      <c r="C228">
        <v>5039.8537299999998</v>
      </c>
      <c r="D228" s="73">
        <f t="shared" si="4"/>
        <v>41.009714536293558</v>
      </c>
      <c r="E228" s="4">
        <f t="shared" si="5"/>
        <v>37.87984212016579</v>
      </c>
      <c r="G228" s="4">
        <v>125.37445349000001</v>
      </c>
      <c r="H228" s="4">
        <f t="shared" si="6"/>
        <v>586.62637959072765</v>
      </c>
      <c r="I228" s="4">
        <f t="shared" si="7"/>
        <v>571.38591922433523</v>
      </c>
    </row>
    <row r="229" spans="1:9" x14ac:dyDescent="0.35">
      <c r="A229" s="57">
        <v>41548</v>
      </c>
      <c r="B229">
        <f>+Cartera!B230</f>
        <v>1.84</v>
      </c>
      <c r="C229">
        <v>5266.9936299999999</v>
      </c>
      <c r="D229" s="73">
        <f t="shared" si="4"/>
        <v>43.763938475914728</v>
      </c>
      <c r="E229" s="4">
        <f t="shared" si="5"/>
        <v>41.166475329845582</v>
      </c>
      <c r="G229" s="4">
        <v>145.51688525</v>
      </c>
      <c r="H229" s="4">
        <f t="shared" si="6"/>
        <v>680.70454775750272</v>
      </c>
      <c r="I229" s="4">
        <f t="shared" si="7"/>
        <v>666.59912387814484</v>
      </c>
    </row>
    <row r="230" spans="1:9" x14ac:dyDescent="0.35">
      <c r="A230" s="57">
        <v>41579</v>
      </c>
      <c r="B230">
        <f>+Cartera!B231</f>
        <v>1.76</v>
      </c>
      <c r="C230">
        <v>5435.5679399999999</v>
      </c>
      <c r="D230" s="73">
        <f t="shared" si="4"/>
        <v>43.584973285868188</v>
      </c>
      <c r="E230" s="4">
        <f t="shared" si="5"/>
        <v>41.101585383125183</v>
      </c>
      <c r="G230" s="4">
        <v>162.20987430000002</v>
      </c>
      <c r="H230" s="4">
        <f t="shared" si="6"/>
        <v>749.20320932930679</v>
      </c>
      <c r="I230" s="4">
        <f t="shared" si="7"/>
        <v>734.51573243839107</v>
      </c>
    </row>
    <row r="231" spans="1:9" x14ac:dyDescent="0.35">
      <c r="A231" s="57">
        <v>41609</v>
      </c>
      <c r="B231">
        <f>+Cartera!B232</f>
        <v>1.94</v>
      </c>
      <c r="C231">
        <v>5597.6608200000001</v>
      </c>
      <c r="D231" s="73">
        <f t="shared" si="4"/>
        <v>42.22095982250724</v>
      </c>
      <c r="E231" s="4">
        <f t="shared" si="5"/>
        <v>39.5143808343214</v>
      </c>
      <c r="G231" s="4">
        <v>197.86442727000002</v>
      </c>
      <c r="H231" s="4">
        <f t="shared" si="6"/>
        <v>1008537.2610101416</v>
      </c>
      <c r="I231" s="4">
        <f t="shared" si="7"/>
        <v>989342.08456949343</v>
      </c>
    </row>
    <row r="232" spans="1:9" x14ac:dyDescent="0.35">
      <c r="A232" s="57">
        <v>41640</v>
      </c>
      <c r="B232">
        <f>+Cartera!B233</f>
        <v>2.13</v>
      </c>
      <c r="C232">
        <v>5719.7993800000004</v>
      </c>
      <c r="D232" s="73">
        <f t="shared" si="4"/>
        <v>42.151692682809283</v>
      </c>
      <c r="E232" s="4">
        <f t="shared" si="5"/>
        <v>39.187009382952397</v>
      </c>
      <c r="G232" s="4">
        <v>207.15736296</v>
      </c>
      <c r="H232" s="4">
        <f t="shared" si="6"/>
        <v>940.09566226403103</v>
      </c>
      <c r="I232" s="4">
        <f t="shared" si="7"/>
        <v>918.40366421622525</v>
      </c>
    </row>
    <row r="233" spans="1:9" x14ac:dyDescent="0.35">
      <c r="A233" s="57">
        <v>41671</v>
      </c>
      <c r="B233">
        <f>+Cartera!B234</f>
        <v>2.3199999999999998</v>
      </c>
      <c r="C233">
        <v>5856.1669899999997</v>
      </c>
      <c r="D233" s="73">
        <f t="shared" si="4"/>
        <v>42.545531361532426</v>
      </c>
      <c r="E233" s="4">
        <f t="shared" si="5"/>
        <v>39.313459110176325</v>
      </c>
      <c r="G233" s="4">
        <v>218.62286896000003</v>
      </c>
      <c r="H233" s="4">
        <f t="shared" si="6"/>
        <v>612.52610032582754</v>
      </c>
      <c r="I233" s="4">
        <f t="shared" si="7"/>
        <v>596.37030915346702</v>
      </c>
    </row>
    <row r="234" spans="1:9" x14ac:dyDescent="0.35">
      <c r="A234" s="57">
        <v>41699</v>
      </c>
      <c r="B234">
        <f>+Cartera!B235</f>
        <v>2.5099999999999998</v>
      </c>
      <c r="C234">
        <v>5983.0099300000002</v>
      </c>
      <c r="D234" s="73">
        <f t="shared" si="4"/>
        <v>42.815310804234343</v>
      </c>
      <c r="E234" s="4">
        <f t="shared" si="5"/>
        <v>39.318418499887201</v>
      </c>
      <c r="G234" s="4">
        <v>234.52278851000003</v>
      </c>
      <c r="H234" s="4">
        <f t="shared" si="6"/>
        <v>275.39981940013075</v>
      </c>
      <c r="I234" s="4">
        <f t="shared" si="7"/>
        <v>266.20799863440715</v>
      </c>
    </row>
    <row r="235" spans="1:9" x14ac:dyDescent="0.35">
      <c r="A235" s="57">
        <v>41730</v>
      </c>
      <c r="B235">
        <f>+Cartera!B236</f>
        <v>2.72</v>
      </c>
      <c r="C235">
        <v>6127.7758599999997</v>
      </c>
      <c r="D235" s="73">
        <f t="shared" si="4"/>
        <v>43.422706330050374</v>
      </c>
      <c r="E235" s="4">
        <f t="shared" si="5"/>
        <v>39.624908810407305</v>
      </c>
      <c r="G235" s="4">
        <v>249.48570083000001</v>
      </c>
      <c r="H235" s="4">
        <f t="shared" si="6"/>
        <v>71.447939059206902</v>
      </c>
      <c r="I235" s="4">
        <f t="shared" si="7"/>
        <v>66.908040361377402</v>
      </c>
    </row>
    <row r="236" spans="1:9" x14ac:dyDescent="0.35">
      <c r="A236" s="57">
        <v>41760</v>
      </c>
      <c r="B236">
        <f>+Cartera!B237</f>
        <v>2.93</v>
      </c>
      <c r="C236">
        <v>6306.6542179799999</v>
      </c>
      <c r="D236" s="73">
        <f t="shared" si="4"/>
        <v>43.520599540100392</v>
      </c>
      <c r="E236" s="4">
        <f t="shared" si="5"/>
        <v>39.435149655202935</v>
      </c>
      <c r="G236" s="4">
        <v>269.47383786</v>
      </c>
      <c r="H236" s="4">
        <f t="shared" si="6"/>
        <v>96.493303483712822</v>
      </c>
      <c r="I236" s="4">
        <f t="shared" si="7"/>
        <v>90.899935377161938</v>
      </c>
    </row>
    <row r="237" spans="1:9" x14ac:dyDescent="0.35">
      <c r="A237" s="57">
        <v>41791</v>
      </c>
      <c r="B237">
        <f>+Cartera!B238</f>
        <v>2.79</v>
      </c>
      <c r="C237">
        <v>6442.0056720900002</v>
      </c>
      <c r="D237" s="73">
        <f t="shared" si="4"/>
        <v>43.01468691808202</v>
      </c>
      <c r="E237" s="4">
        <f t="shared" si="5"/>
        <v>39.132879577859711</v>
      </c>
      <c r="G237" s="4">
        <v>284.17531623000002</v>
      </c>
      <c r="H237" s="4">
        <f t="shared" si="6"/>
        <v>66.730172870603951</v>
      </c>
      <c r="I237" s="4">
        <f t="shared" si="7"/>
        <v>62.204662779067945</v>
      </c>
    </row>
    <row r="238" spans="1:9" x14ac:dyDescent="0.35">
      <c r="A238" s="57">
        <v>41821</v>
      </c>
      <c r="B238">
        <f>+Cartera!B239</f>
        <v>2.89</v>
      </c>
      <c r="C238">
        <v>6584.4979219099996</v>
      </c>
      <c r="D238" s="73">
        <f t="shared" si="4"/>
        <v>40.690092158289247</v>
      </c>
      <c r="E238" s="4">
        <f t="shared" si="5"/>
        <v>36.738353735337967</v>
      </c>
      <c r="G238" s="4">
        <v>303.53443848000001</v>
      </c>
      <c r="H238" s="4">
        <f t="shared" si="6"/>
        <v>47.618316338329123</v>
      </c>
      <c r="I238" s="4">
        <f t="shared" si="7"/>
        <v>43.471976225414636</v>
      </c>
    </row>
    <row r="239" spans="1:9" x14ac:dyDescent="0.35">
      <c r="A239" s="57">
        <v>41852</v>
      </c>
      <c r="B239">
        <f>+Cartera!B240</f>
        <v>3.02</v>
      </c>
      <c r="C239">
        <v>6724.5905013699976</v>
      </c>
      <c r="D239" s="73">
        <f t="shared" si="4"/>
        <v>37.999528408324295</v>
      </c>
      <c r="E239" s="4">
        <f t="shared" si="5"/>
        <v>33.954114160671992</v>
      </c>
      <c r="G239" s="4">
        <v>314.70408821999996</v>
      </c>
      <c r="H239" s="4">
        <f t="shared" si="6"/>
        <v>116.2663718917114</v>
      </c>
      <c r="I239" s="4">
        <f t="shared" si="7"/>
        <v>109.9265889067282</v>
      </c>
    </row>
    <row r="240" spans="1:9" x14ac:dyDescent="0.35">
      <c r="A240" s="57">
        <v>41883</v>
      </c>
      <c r="B240">
        <f>+Cartera!B241</f>
        <v>2.86</v>
      </c>
      <c r="C240">
        <v>6869.3349048</v>
      </c>
      <c r="D240" s="73">
        <f t="shared" si="4"/>
        <v>36.300283159209869</v>
      </c>
      <c r="E240" s="4">
        <f t="shared" si="5"/>
        <v>32.510483335805816</v>
      </c>
      <c r="G240" s="4">
        <v>336.96037725000002</v>
      </c>
      <c r="H240" s="4">
        <f t="shared" si="6"/>
        <v>168.76318729227904</v>
      </c>
      <c r="I240" s="4">
        <f t="shared" si="7"/>
        <v>161.29028513735079</v>
      </c>
    </row>
    <row r="241" spans="1:9" x14ac:dyDescent="0.35">
      <c r="A241" s="57">
        <v>41913</v>
      </c>
      <c r="B241">
        <f>+Cartera!B242</f>
        <v>3.29</v>
      </c>
      <c r="C241">
        <v>7023.1670199799992</v>
      </c>
      <c r="D241" s="73">
        <f t="shared" si="4"/>
        <v>33.34299437874958</v>
      </c>
      <c r="E241" s="4">
        <f t="shared" si="5"/>
        <v>29.09574438837214</v>
      </c>
      <c r="G241" s="4">
        <v>362.92656189000007</v>
      </c>
      <c r="H241" s="4">
        <f t="shared" si="6"/>
        <v>149.40511973334731</v>
      </c>
      <c r="I241" s="4">
        <f t="shared" si="7"/>
        <v>141.46105115049599</v>
      </c>
    </row>
    <row r="242" spans="1:9" x14ac:dyDescent="0.35">
      <c r="A242" s="57">
        <v>41944</v>
      </c>
      <c r="B242">
        <f>+Cartera!B243</f>
        <v>3.65</v>
      </c>
      <c r="C242">
        <v>7134.96293418</v>
      </c>
      <c r="D242" s="73">
        <f t="shared" si="4"/>
        <v>31.264350164299486</v>
      </c>
      <c r="E242" s="4">
        <f t="shared" si="5"/>
        <v>26.641920081330923</v>
      </c>
      <c r="G242" s="4">
        <v>379.78039790999998</v>
      </c>
      <c r="H242" s="4">
        <f t="shared" si="6"/>
        <v>134.12902546710126</v>
      </c>
      <c r="I242" s="4">
        <f t="shared" si="7"/>
        <v>125.8842503300543</v>
      </c>
    </row>
    <row r="243" spans="1:9" x14ac:dyDescent="0.35">
      <c r="A243" s="57">
        <v>41974</v>
      </c>
      <c r="B243">
        <f>+Cartera!B244</f>
        <v>3.66</v>
      </c>
      <c r="C243">
        <v>7273.7286127500001</v>
      </c>
      <c r="D243" s="73">
        <f t="shared" si="4"/>
        <v>29.942289228413813</v>
      </c>
      <c r="E243" s="4">
        <f t="shared" si="5"/>
        <v>25.354321076995774</v>
      </c>
      <c r="G243" s="4">
        <v>417.45505463000006</v>
      </c>
      <c r="H243" s="4">
        <f t="shared" si="6"/>
        <v>110.98034668978323</v>
      </c>
      <c r="I243" s="4">
        <f t="shared" si="7"/>
        <v>103.53110813214664</v>
      </c>
    </row>
    <row r="244" spans="1:9" x14ac:dyDescent="0.35">
      <c r="A244" s="57">
        <v>42005</v>
      </c>
      <c r="B244">
        <f>+Cartera!B245</f>
        <v>3.82</v>
      </c>
      <c r="C244">
        <v>7607.3904317199986</v>
      </c>
      <c r="D244" s="73">
        <f t="shared" si="4"/>
        <v>33.001001019724526</v>
      </c>
      <c r="E244" s="4">
        <f t="shared" si="5"/>
        <v>28.107302080258648</v>
      </c>
      <c r="G244" s="4">
        <v>436.42321169000007</v>
      </c>
      <c r="H244" s="4">
        <f t="shared" si="6"/>
        <v>110.67231473412269</v>
      </c>
      <c r="I244" s="4">
        <f t="shared" si="7"/>
        <v>102.92074237538307</v>
      </c>
    </row>
    <row r="245" spans="1:9" x14ac:dyDescent="0.35">
      <c r="A245" s="57">
        <v>42036</v>
      </c>
      <c r="B245">
        <f>+Cartera!B246</f>
        <v>4.3600000000000003</v>
      </c>
      <c r="C245">
        <v>7704.8576177699988</v>
      </c>
      <c r="D245" s="73">
        <f t="shared" si="4"/>
        <v>31.568270353745476</v>
      </c>
      <c r="E245" s="4">
        <f t="shared" si="5"/>
        <v>26.071550741419586</v>
      </c>
      <c r="G245" s="4">
        <v>451.16267342000003</v>
      </c>
      <c r="H245" s="4">
        <f t="shared" si="6"/>
        <v>106.36572722981978</v>
      </c>
      <c r="I245" s="4">
        <f t="shared" si="7"/>
        <v>97.744085118646751</v>
      </c>
    </row>
    <row r="246" spans="1:9" x14ac:dyDescent="0.35">
      <c r="A246" s="57">
        <v>42064</v>
      </c>
      <c r="B246">
        <f>+Cartera!B247</f>
        <v>4.5599999999999996</v>
      </c>
      <c r="C246">
        <v>7785.5570860499993</v>
      </c>
      <c r="D246" s="73">
        <f t="shared" si="4"/>
        <v>30.127764739477868</v>
      </c>
      <c r="E246" s="4">
        <f t="shared" si="5"/>
        <v>24.452720676623812</v>
      </c>
      <c r="G246" s="4">
        <v>475.39731269999993</v>
      </c>
      <c r="H246" s="4">
        <f t="shared" si="6"/>
        <v>102.7083660911396</v>
      </c>
      <c r="I246" s="4">
        <f t="shared" si="7"/>
        <v>93.867985932612442</v>
      </c>
    </row>
    <row r="247" spans="1:9" x14ac:dyDescent="0.35">
      <c r="A247" s="57">
        <v>42095</v>
      </c>
      <c r="B247">
        <f>+Cartera!B248</f>
        <v>4.6399999999999997</v>
      </c>
      <c r="C247">
        <v>7907.8006557500003</v>
      </c>
      <c r="D247" s="73">
        <f t="shared" si="4"/>
        <v>29.048464506826775</v>
      </c>
      <c r="E247" s="4">
        <f t="shared" si="5"/>
        <v>23.326131982823767</v>
      </c>
      <c r="G247" s="4">
        <v>486.31525298000003</v>
      </c>
      <c r="H247" s="4">
        <f t="shared" si="6"/>
        <v>94.927104584393021</v>
      </c>
      <c r="I247" s="4">
        <f t="shared" si="7"/>
        <v>86.28354795909118</v>
      </c>
    </row>
    <row r="248" spans="1:9" x14ac:dyDescent="0.35">
      <c r="A248" s="57">
        <v>42125</v>
      </c>
      <c r="B248">
        <f>+Cartera!B249</f>
        <v>4.41</v>
      </c>
      <c r="C248">
        <v>8037.8549999999996</v>
      </c>
      <c r="D248" s="73">
        <f t="shared" si="4"/>
        <v>27.450383708756704</v>
      </c>
      <c r="E248" s="4">
        <f t="shared" si="5"/>
        <v>22.067219336037439</v>
      </c>
      <c r="G248" s="4">
        <v>511.589</v>
      </c>
      <c r="H248" s="4">
        <f t="shared" si="6"/>
        <v>89.847372220893021</v>
      </c>
      <c r="I248" s="4">
        <f t="shared" si="7"/>
        <v>81.828725429454067</v>
      </c>
    </row>
    <row r="249" spans="1:9" x14ac:dyDescent="0.35">
      <c r="A249" s="57">
        <v>42156</v>
      </c>
      <c r="B249">
        <f>+Cartera!B250</f>
        <v>4.42</v>
      </c>
      <c r="C249">
        <v>8140.8547720699999</v>
      </c>
      <c r="D249" s="73">
        <f t="shared" si="4"/>
        <v>26.371431297247483</v>
      </c>
      <c r="E249" s="4">
        <f t="shared" si="5"/>
        <v>21.022247938371464</v>
      </c>
      <c r="G249" s="4">
        <v>535.75026286000002</v>
      </c>
      <c r="H249" s="4">
        <f t="shared" si="6"/>
        <v>88.52807835934118</v>
      </c>
      <c r="I249" s="4">
        <f t="shared" si="7"/>
        <v>80.547862822583028</v>
      </c>
    </row>
    <row r="250" spans="1:9" x14ac:dyDescent="0.35">
      <c r="A250" s="57">
        <v>42186</v>
      </c>
      <c r="B250">
        <f>+Cartera!B251</f>
        <v>4.46</v>
      </c>
      <c r="C250">
        <v>8435.5989561799997</v>
      </c>
      <c r="D250" s="73">
        <f t="shared" si="4"/>
        <v>28.113017214424787</v>
      </c>
      <c r="E250" s="4">
        <f t="shared" si="5"/>
        <v>22.643133462018767</v>
      </c>
      <c r="G250" s="4">
        <v>554.59967127000004</v>
      </c>
      <c r="H250" s="4">
        <f t="shared" si="6"/>
        <v>82.713920057062268</v>
      </c>
      <c r="I250" s="4">
        <f t="shared" si="7"/>
        <v>74.912808785240543</v>
      </c>
    </row>
    <row r="251" spans="1:9" x14ac:dyDescent="0.35">
      <c r="A251" s="57">
        <v>42217</v>
      </c>
      <c r="B251">
        <f>+Cartera!B252</f>
        <v>4.74</v>
      </c>
      <c r="C251">
        <v>8730.3431402900005</v>
      </c>
      <c r="D251" s="73">
        <f t="shared" si="4"/>
        <v>29.827134284405446</v>
      </c>
      <c r="E251" s="4">
        <f t="shared" si="5"/>
        <v>23.951818106172837</v>
      </c>
      <c r="G251" s="4">
        <v>573.44907967999995</v>
      </c>
      <c r="H251" s="4">
        <f t="shared" si="6"/>
        <v>82.218503395837473</v>
      </c>
      <c r="I251" s="4">
        <f t="shared" si="7"/>
        <v>73.972220160241989</v>
      </c>
    </row>
    <row r="252" spans="1:9" x14ac:dyDescent="0.35">
      <c r="A252" s="57">
        <v>42248</v>
      </c>
      <c r="B252">
        <f>+Cartera!B253</f>
        <v>5.35</v>
      </c>
      <c r="C252">
        <v>8643.2583263800007</v>
      </c>
      <c r="D252" s="73">
        <f t="shared" si="4"/>
        <v>25.823801665870988</v>
      </c>
      <c r="E252" s="4">
        <f t="shared" si="5"/>
        <v>19.434078467841459</v>
      </c>
      <c r="G252" s="4">
        <v>590.61964085</v>
      </c>
      <c r="H252" s="4">
        <f t="shared" si="6"/>
        <v>75.27866204037494</v>
      </c>
      <c r="I252" s="4">
        <f t="shared" si="7"/>
        <v>66.377467527645877</v>
      </c>
    </row>
    <row r="253" spans="1:9" x14ac:dyDescent="0.35">
      <c r="A253" s="57">
        <v>42278</v>
      </c>
      <c r="B253">
        <f>+Cartera!B254</f>
        <v>5.89</v>
      </c>
      <c r="C253">
        <v>8800.2134052199999</v>
      </c>
      <c r="D253" s="73">
        <f t="shared" si="4"/>
        <v>25.302635978676477</v>
      </c>
      <c r="E253" s="4">
        <f t="shared" si="5"/>
        <v>18.332832164204831</v>
      </c>
      <c r="G253" s="4">
        <v>611.40793151000003</v>
      </c>
      <c r="H253" s="4">
        <f t="shared" si="6"/>
        <v>68.466019220525538</v>
      </c>
      <c r="I253" s="4">
        <f t="shared" si="7"/>
        <v>59.09530571397255</v>
      </c>
    </row>
    <row r="254" spans="1:9" x14ac:dyDescent="0.35">
      <c r="A254" s="57">
        <v>42309</v>
      </c>
      <c r="B254">
        <f>+Cartera!B255</f>
        <v>6.39</v>
      </c>
      <c r="C254">
        <v>9083.1075733300004</v>
      </c>
      <c r="D254" s="73">
        <f t="shared" si="4"/>
        <v>27.304201256847804</v>
      </c>
      <c r="E254" s="4">
        <f t="shared" si="5"/>
        <v>19.658051750021428</v>
      </c>
      <c r="G254" s="4">
        <v>630.87295645999995</v>
      </c>
      <c r="H254" s="4">
        <f t="shared" si="6"/>
        <v>66.115197080156747</v>
      </c>
      <c r="I254" s="4">
        <f t="shared" si="7"/>
        <v>56.137980148657505</v>
      </c>
    </row>
    <row r="255" spans="1:9" x14ac:dyDescent="0.35">
      <c r="A255" s="57">
        <v>42339</v>
      </c>
      <c r="B255">
        <f>+Cartera!B256</f>
        <v>6.77</v>
      </c>
      <c r="C255">
        <v>9287.4762360399982</v>
      </c>
      <c r="D255" s="73">
        <f t="shared" si="4"/>
        <v>27.685218001674315</v>
      </c>
      <c r="E255" s="4">
        <f t="shared" si="5"/>
        <v>19.589039994075392</v>
      </c>
      <c r="G255" s="4">
        <v>650.17867169999988</v>
      </c>
      <c r="H255" s="4">
        <f t="shared" si="6"/>
        <v>55.748185221105558</v>
      </c>
      <c r="I255" s="4">
        <f t="shared" si="7"/>
        <v>45.872609554280729</v>
      </c>
    </row>
    <row r="256" spans="1:9" x14ac:dyDescent="0.35">
      <c r="A256" s="57">
        <v>42370</v>
      </c>
      <c r="B256">
        <f>+Cartera!B257</f>
        <v>7.45</v>
      </c>
      <c r="C256">
        <v>9389.5460249500011</v>
      </c>
      <c r="D256" s="73">
        <f t="shared" si="4"/>
        <v>23.426635049504952</v>
      </c>
      <c r="E256" s="4">
        <f t="shared" si="5"/>
        <v>14.868901860870125</v>
      </c>
      <c r="G256" s="4">
        <v>659.20112893999999</v>
      </c>
      <c r="H256" s="4">
        <f t="shared" si="6"/>
        <v>51.04630351518594</v>
      </c>
      <c r="I256" s="4">
        <f t="shared" si="7"/>
        <v>40.573572373369871</v>
      </c>
    </row>
    <row r="257" spans="1:9" x14ac:dyDescent="0.35">
      <c r="A257" s="57">
        <v>42401</v>
      </c>
      <c r="B257">
        <f>+Cartera!B258</f>
        <v>7.59</v>
      </c>
      <c r="C257">
        <v>9469.5778996099998</v>
      </c>
      <c r="D257" s="73">
        <f t="shared" si="4"/>
        <v>22.903996016356757</v>
      </c>
      <c r="E257" s="4">
        <f t="shared" si="5"/>
        <v>14.23366113612488</v>
      </c>
      <c r="G257" s="4">
        <v>31.890898440000001</v>
      </c>
      <c r="H257" s="4">
        <f t="shared" si="6"/>
        <v>-92.931396961930872</v>
      </c>
      <c r="I257" s="4">
        <f t="shared" si="7"/>
        <v>-93.430055731881097</v>
      </c>
    </row>
    <row r="258" spans="1:9" x14ac:dyDescent="0.35">
      <c r="A258" s="57">
        <v>42430</v>
      </c>
      <c r="B258">
        <f>+Cartera!B259</f>
        <v>7.98</v>
      </c>
      <c r="C258">
        <v>9585.7763792400001</v>
      </c>
      <c r="D258" s="73">
        <f t="shared" si="4"/>
        <v>23.122549527195631</v>
      </c>
      <c r="E258" s="4">
        <f t="shared" si="5"/>
        <v>14.023476131872229</v>
      </c>
      <c r="G258" s="4">
        <v>31.497027129999999</v>
      </c>
      <c r="H258" s="4">
        <f t="shared" si="6"/>
        <v>-93.37458873061064</v>
      </c>
      <c r="I258" s="4">
        <f t="shared" si="7"/>
        <v>-93.864223680876677</v>
      </c>
    </row>
    <row r="259" spans="1:9" x14ac:dyDescent="0.35">
      <c r="A259" s="57">
        <v>42461</v>
      </c>
      <c r="B259">
        <f>+Cartera!B260</f>
        <v>7.93</v>
      </c>
      <c r="C259">
        <v>9727.30965836</v>
      </c>
      <c r="D259" s="73">
        <f t="shared" si="4"/>
        <v>23.009039830651005</v>
      </c>
      <c r="E259" s="4">
        <f t="shared" si="5"/>
        <v>13.971129278839072</v>
      </c>
      <c r="G259" s="4">
        <v>8.5426179399999995</v>
      </c>
      <c r="H259" s="4">
        <f t="shared" si="6"/>
        <v>-98.243399135097391</v>
      </c>
      <c r="I259" s="4">
        <f t="shared" si="7"/>
        <v>-98.372462832481602</v>
      </c>
    </row>
    <row r="260" spans="1:9" x14ac:dyDescent="0.35">
      <c r="A260" s="57">
        <v>42491</v>
      </c>
      <c r="B260">
        <f>+Cartera!B261</f>
        <v>8.1999999999999993</v>
      </c>
      <c r="C260">
        <v>9860.6410925500004</v>
      </c>
      <c r="D260" s="73">
        <f t="shared" si="4"/>
        <v>22.677518971790377</v>
      </c>
      <c r="E260" s="4">
        <f t="shared" si="5"/>
        <v>13.380331766904234</v>
      </c>
      <c r="G260" s="4">
        <v>8.62193568</v>
      </c>
      <c r="H260" s="4">
        <f t="shared" si="6"/>
        <v>-98.314675319445882</v>
      </c>
      <c r="I260" s="4">
        <f t="shared" si="7"/>
        <v>-98.442398631650548</v>
      </c>
    </row>
    <row r="261" spans="1:9" x14ac:dyDescent="0.35">
      <c r="A261" s="57">
        <v>42522</v>
      </c>
      <c r="B261">
        <f>+Cartera!B262</f>
        <v>8.6</v>
      </c>
      <c r="C261">
        <v>10016.541699199999</v>
      </c>
      <c r="D261" s="73">
        <f t="shared" si="4"/>
        <v>23.0404174947966</v>
      </c>
      <c r="E261" s="4">
        <f t="shared" si="5"/>
        <v>13.296885354324672</v>
      </c>
      <c r="G261" s="4">
        <v>8.5041180099999991</v>
      </c>
      <c r="H261" s="4">
        <f t="shared" si="6"/>
        <v>-98.412671238908516</v>
      </c>
      <c r="I261" s="4">
        <f t="shared" si="7"/>
        <v>-98.538371306545585</v>
      </c>
    </row>
    <row r="262" spans="1:9" x14ac:dyDescent="0.35">
      <c r="A262" s="57">
        <v>42552</v>
      </c>
      <c r="B262">
        <f>+Cartera!B263</f>
        <v>8.9700000000000006</v>
      </c>
      <c r="C262">
        <v>10137.62164635</v>
      </c>
      <c r="D262" s="73">
        <f t="shared" si="4"/>
        <v>20.176666754920632</v>
      </c>
      <c r="E262" s="4">
        <f t="shared" si="5"/>
        <v>10.284176153914487</v>
      </c>
      <c r="G262" s="4">
        <v>9.5265827600000001</v>
      </c>
      <c r="H262" s="4">
        <f t="shared" si="6"/>
        <v>-98.282259573254933</v>
      </c>
      <c r="I262" s="4">
        <f t="shared" si="7"/>
        <v>-98.423657495874949</v>
      </c>
    </row>
    <row r="263" spans="1:9" x14ac:dyDescent="0.35">
      <c r="A263" s="57">
        <v>42583</v>
      </c>
      <c r="B263">
        <f>+Cartera!B264</f>
        <v>8.1</v>
      </c>
      <c r="C263">
        <v>10263.794864109999</v>
      </c>
      <c r="D263" s="73">
        <f t="shared" si="4"/>
        <v>17.56462144933586</v>
      </c>
      <c r="E263" s="4">
        <f t="shared" si="5"/>
        <v>8.7554314979980177</v>
      </c>
      <c r="G263" s="4">
        <v>11.07387428</v>
      </c>
      <c r="H263" s="4">
        <f t="shared" si="6"/>
        <v>-98.068900156544061</v>
      </c>
      <c r="I263" s="4">
        <f t="shared" si="7"/>
        <v>-98.213598664703113</v>
      </c>
    </row>
    <row r="264" spans="1:9" x14ac:dyDescent="0.35">
      <c r="A264" s="57">
        <v>42614</v>
      </c>
      <c r="B264">
        <f>+Cartera!B265</f>
        <v>7.27</v>
      </c>
      <c r="C264">
        <v>10377.252159</v>
      </c>
      <c r="D264" s="73">
        <f t="shared" si="4"/>
        <v>20.061807331706078</v>
      </c>
      <c r="E264" s="4">
        <f t="shared" si="5"/>
        <v>11.924869331319172</v>
      </c>
      <c r="G264" s="4">
        <v>12.421068999999999</v>
      </c>
      <c r="H264" s="4">
        <f t="shared" si="6"/>
        <v>-97.89694277993803</v>
      </c>
      <c r="I264" s="4">
        <f t="shared" si="7"/>
        <v>-98.039473086546124</v>
      </c>
    </row>
    <row r="265" spans="1:9" x14ac:dyDescent="0.35">
      <c r="A265" s="57">
        <v>42644</v>
      </c>
      <c r="B265">
        <f>+Cartera!B266</f>
        <v>6.48</v>
      </c>
      <c r="C265">
        <v>10526.235832310002</v>
      </c>
      <c r="D265" s="73">
        <f t="shared" si="4"/>
        <v>19.613415579969697</v>
      </c>
      <c r="E265" s="4">
        <f t="shared" si="5"/>
        <v>12.334161889528275</v>
      </c>
      <c r="G265" s="4">
        <v>3.3496840099999998</v>
      </c>
      <c r="H265" s="4">
        <f t="shared" si="6"/>
        <v>-99.452135990168259</v>
      </c>
      <c r="I265" s="4">
        <f t="shared" si="7"/>
        <v>-99.485477075665159</v>
      </c>
    </row>
    <row r="266" spans="1:9" x14ac:dyDescent="0.35">
      <c r="A266" s="57">
        <v>42675</v>
      </c>
      <c r="B266">
        <f>+Cartera!B267</f>
        <v>5.96</v>
      </c>
      <c r="C266">
        <v>10625.38125579</v>
      </c>
      <c r="D266" s="73">
        <f t="shared" si="4"/>
        <v>16.979581822728321</v>
      </c>
      <c r="E266" s="4">
        <f t="shared" si="5"/>
        <v>10.399756344590699</v>
      </c>
      <c r="G266" s="4">
        <v>3.7370337200000003</v>
      </c>
      <c r="H266" s="4">
        <f t="shared" si="6"/>
        <v>-99.407640844050519</v>
      </c>
      <c r="I266" s="4">
        <f t="shared" si="7"/>
        <v>-99.440959648971798</v>
      </c>
    </row>
    <row r="267" spans="1:9" x14ac:dyDescent="0.35">
      <c r="A267" s="57">
        <v>42705</v>
      </c>
      <c r="B267">
        <f>+Cartera!B268</f>
        <v>5.75</v>
      </c>
      <c r="C267">
        <v>10856.63841716</v>
      </c>
      <c r="D267" s="73">
        <f t="shared" si="4"/>
        <v>16.895463753983847</v>
      </c>
      <c r="E267" s="4">
        <f t="shared" si="5"/>
        <v>10.539445630244757</v>
      </c>
      <c r="G267" s="4">
        <v>3.7151897799999998</v>
      </c>
      <c r="H267" s="4">
        <f t="shared" si="6"/>
        <v>-99.428589410617548</v>
      </c>
      <c r="I267" s="4">
        <f t="shared" si="7"/>
        <v>-99.459659017132438</v>
      </c>
    </row>
    <row r="268" spans="1:9" x14ac:dyDescent="0.35">
      <c r="A268" s="57">
        <v>42736</v>
      </c>
      <c r="B268">
        <f>+Cartera!B269</f>
        <v>5.47</v>
      </c>
      <c r="C268">
        <v>10915.62663938</v>
      </c>
      <c r="D268" s="73">
        <f t="shared" si="4"/>
        <v>16.252975493968307</v>
      </c>
      <c r="E268" s="4">
        <f t="shared" si="5"/>
        <v>10.223737075915722</v>
      </c>
      <c r="G268" s="4">
        <v>3.8423136499999999</v>
      </c>
      <c r="H268" s="4">
        <f t="shared" si="6"/>
        <v>-99.417125747921816</v>
      </c>
      <c r="I268" s="4">
        <f t="shared" si="7"/>
        <v>-99.447355407150681</v>
      </c>
    </row>
    <row r="269" spans="1:9" x14ac:dyDescent="0.35">
      <c r="A269" s="57">
        <v>42767</v>
      </c>
      <c r="B269">
        <f>+Cartera!B270</f>
        <v>5.18</v>
      </c>
      <c r="C269">
        <v>11061.209206359999</v>
      </c>
      <c r="D269" s="73">
        <f t="shared" si="4"/>
        <v>16.807837937692554</v>
      </c>
      <c r="E269" s="4">
        <f t="shared" si="5"/>
        <v>11.055179632717781</v>
      </c>
      <c r="G269" s="4">
        <v>3.9514086999999996</v>
      </c>
      <c r="H269" s="4">
        <f t="shared" si="6"/>
        <v>-87.60960370108657</v>
      </c>
      <c r="I269" s="4">
        <f t="shared" si="7"/>
        <v>-88.219817171597811</v>
      </c>
    </row>
    <row r="270" spans="1:9" x14ac:dyDescent="0.35">
      <c r="A270" s="57">
        <v>42795</v>
      </c>
      <c r="B270">
        <f>+Cartera!B271</f>
        <v>4.6900000000000004</v>
      </c>
      <c r="C270">
        <v>11197.323773799999</v>
      </c>
      <c r="D270" s="73">
        <f t="shared" si="4"/>
        <v>16.811860936482333</v>
      </c>
      <c r="E270" s="4">
        <f t="shared" si="5"/>
        <v>11.578814534800202</v>
      </c>
      <c r="G270" s="4">
        <v>4.1628418699999994</v>
      </c>
      <c r="H270" s="4">
        <f t="shared" si="6"/>
        <v>-86.783381641643842</v>
      </c>
      <c r="I270" s="4">
        <f t="shared" si="7"/>
        <v>-87.375472004626843</v>
      </c>
    </row>
    <row r="271" spans="1:9" x14ac:dyDescent="0.35">
      <c r="A271" s="57">
        <v>42826</v>
      </c>
      <c r="B271">
        <f>+Cartera!B272</f>
        <v>4.66</v>
      </c>
      <c r="C271">
        <v>11334.150860830001</v>
      </c>
      <c r="D271" s="73">
        <f t="shared" si="4"/>
        <v>16.518865533277477</v>
      </c>
      <c r="E271" s="4">
        <f t="shared" si="5"/>
        <v>11.330848015743825</v>
      </c>
      <c r="G271" s="4">
        <v>4.3885246000000002</v>
      </c>
      <c r="H271" s="4">
        <f t="shared" si="6"/>
        <v>-48.62787226558325</v>
      </c>
      <c r="I271" s="4">
        <f t="shared" si="7"/>
        <v>-50.915222879403068</v>
      </c>
    </row>
    <row r="272" spans="1:9" x14ac:dyDescent="0.35">
      <c r="A272" s="57">
        <v>42856</v>
      </c>
      <c r="B272">
        <f>+Cartera!B273</f>
        <v>4.37</v>
      </c>
      <c r="C272">
        <v>11471.41729883</v>
      </c>
      <c r="D272" s="73">
        <f t="shared" si="4"/>
        <v>16.335410559633772</v>
      </c>
      <c r="E272" s="4">
        <f t="shared" si="5"/>
        <v>11.464415598001111</v>
      </c>
      <c r="G272" s="4">
        <v>4.3227193000000002</v>
      </c>
      <c r="H272" s="4">
        <f t="shared" si="6"/>
        <v>-49.863702764249794</v>
      </c>
      <c r="I272" s="4">
        <f t="shared" si="7"/>
        <v>-51.962923027929286</v>
      </c>
    </row>
    <row r="273" spans="1:9" x14ac:dyDescent="0.35">
      <c r="A273" s="57">
        <v>42887</v>
      </c>
      <c r="B273">
        <f>+Cartera!B274</f>
        <v>3.99</v>
      </c>
      <c r="C273">
        <v>11617.889750910002</v>
      </c>
      <c r="D273" s="73">
        <f t="shared" si="4"/>
        <v>15.987035244288947</v>
      </c>
      <c r="E273" s="4">
        <f t="shared" si="5"/>
        <v>11.536720111827051</v>
      </c>
      <c r="G273" s="4">
        <v>4.3850682900000004</v>
      </c>
      <c r="H273" s="4">
        <f t="shared" si="6"/>
        <v>-48.435942623989995</v>
      </c>
      <c r="I273" s="4">
        <f t="shared" si="7"/>
        <v>-50.414407754582172</v>
      </c>
    </row>
    <row r="274" spans="1:9" x14ac:dyDescent="0.35">
      <c r="A274" s="57">
        <v>42917</v>
      </c>
      <c r="B274">
        <f>+Cartera!B275</f>
        <v>3.4</v>
      </c>
      <c r="C274">
        <v>11743.352810619997</v>
      </c>
      <c r="D274" s="73">
        <f t="shared" si="4"/>
        <v>15.839328200299647</v>
      </c>
      <c r="E274" s="4">
        <f t="shared" si="5"/>
        <v>12.030298066053831</v>
      </c>
      <c r="G274" s="4">
        <v>4.4044977899999997</v>
      </c>
      <c r="H274" s="4">
        <f t="shared" si="6"/>
        <v>-53.766236005490811</v>
      </c>
      <c r="I274" s="4">
        <f t="shared" si="7"/>
        <v>-55.286495169720318</v>
      </c>
    </row>
    <row r="275" spans="1:9" x14ac:dyDescent="0.35">
      <c r="A275" s="57">
        <v>42948</v>
      </c>
      <c r="B275">
        <f>+Cartera!B276</f>
        <v>3.87</v>
      </c>
      <c r="C275">
        <v>11893.590020260002</v>
      </c>
      <c r="D275" s="73">
        <f t="shared" si="4"/>
        <v>15.879069854065392</v>
      </c>
      <c r="E275" s="4">
        <f t="shared" si="5"/>
        <v>11.561634595230004</v>
      </c>
      <c r="G275" s="4">
        <v>4.2242093999999994</v>
      </c>
      <c r="H275" s="4">
        <f t="shared" si="6"/>
        <v>-61.854277074202081</v>
      </c>
      <c r="I275" s="4">
        <f t="shared" si="7"/>
        <v>-63.275514656977066</v>
      </c>
    </row>
    <row r="276" spans="1:9" x14ac:dyDescent="0.35">
      <c r="A276" s="57">
        <v>42979</v>
      </c>
      <c r="B276">
        <f>+Cartera!B277</f>
        <v>3.97</v>
      </c>
      <c r="C276">
        <v>12080.892415979999</v>
      </c>
      <c r="D276" s="73">
        <f t="shared" ref="D276:D339" si="8">+C276/C264*100-100</f>
        <v>16.417065239206536</v>
      </c>
      <c r="E276" s="4">
        <f t="shared" ref="E276:E339" si="9">+(1+D276/100)/(1+$B276/100)*100-100</f>
        <v>11.971785360398712</v>
      </c>
      <c r="G276" s="4">
        <v>4.2894892200000001</v>
      </c>
      <c r="H276" s="4">
        <f t="shared" ref="H276:H339" si="10">+G276/G264*100-100</f>
        <v>-65.466022127403036</v>
      </c>
      <c r="I276" s="4">
        <f t="shared" ref="I276:I339" si="11">+(1+H276/100)/(1+$B276/100)*100-100</f>
        <v>-66.784670700589629</v>
      </c>
    </row>
    <row r="277" spans="1:9" x14ac:dyDescent="0.35">
      <c r="A277" s="57">
        <v>43009</v>
      </c>
      <c r="B277">
        <f>+Cartera!B278</f>
        <v>4.05</v>
      </c>
      <c r="C277">
        <v>12280.888353699998</v>
      </c>
      <c r="D277" s="73">
        <f t="shared" si="8"/>
        <v>16.669325572244318</v>
      </c>
      <c r="E277" s="4">
        <f t="shared" si="9"/>
        <v>12.128136061743703</v>
      </c>
      <c r="G277" s="4">
        <v>3.9362168199999998</v>
      </c>
      <c r="H277" s="4">
        <f t="shared" si="10"/>
        <v>17.510093735677472</v>
      </c>
      <c r="I277" s="4">
        <f t="shared" si="11"/>
        <v>12.936178506177299</v>
      </c>
    </row>
    <row r="278" spans="1:9" x14ac:dyDescent="0.35">
      <c r="A278" s="57">
        <v>43040</v>
      </c>
      <c r="B278">
        <f>+Cartera!B279</f>
        <v>4.12</v>
      </c>
      <c r="C278">
        <v>12474.09380146</v>
      </c>
      <c r="D278" s="73">
        <f t="shared" si="8"/>
        <v>17.399023161287474</v>
      </c>
      <c r="E278" s="4">
        <f t="shared" si="9"/>
        <v>12.753575836810867</v>
      </c>
      <c r="G278" s="4">
        <v>4.0942999599999998</v>
      </c>
      <c r="H278" s="4">
        <f t="shared" si="10"/>
        <v>9.5601556413036377</v>
      </c>
      <c r="I278" s="4">
        <f t="shared" si="11"/>
        <v>5.2248901664460732</v>
      </c>
    </row>
    <row r="279" spans="1:9" x14ac:dyDescent="0.35">
      <c r="A279" s="57">
        <v>43070</v>
      </c>
      <c r="B279">
        <f>+Cartera!B280</f>
        <v>4.09</v>
      </c>
      <c r="C279">
        <v>12684.54382689</v>
      </c>
      <c r="D279" s="73">
        <f t="shared" si="8"/>
        <v>16.836753141200816</v>
      </c>
      <c r="E279" s="4">
        <f t="shared" si="9"/>
        <v>12.245895995005114</v>
      </c>
      <c r="G279" s="4">
        <v>4.2309544699999995</v>
      </c>
      <c r="H279" s="4">
        <f t="shared" si="10"/>
        <v>13.882593367814437</v>
      </c>
      <c r="I279" s="4">
        <f t="shared" si="11"/>
        <v>9.4078137840469083</v>
      </c>
    </row>
    <row r="280" spans="1:9" x14ac:dyDescent="0.35">
      <c r="A280" s="57">
        <v>43101</v>
      </c>
      <c r="B280">
        <f>+Cartera!B281</f>
        <v>3.68</v>
      </c>
      <c r="C280">
        <v>12746.238277319999</v>
      </c>
      <c r="D280" s="73">
        <f t="shared" si="8"/>
        <v>16.77055929465152</v>
      </c>
      <c r="E280" s="4">
        <f t="shared" si="9"/>
        <v>12.625925245612962</v>
      </c>
      <c r="G280" s="4">
        <v>4.2852700800000001</v>
      </c>
      <c r="H280" s="4">
        <f t="shared" si="10"/>
        <v>11.528377700243198</v>
      </c>
      <c r="I280" s="4">
        <f t="shared" si="11"/>
        <v>7.569808738660484</v>
      </c>
    </row>
    <row r="281" spans="1:9" x14ac:dyDescent="0.35">
      <c r="A281" s="57">
        <v>43132</v>
      </c>
      <c r="B281">
        <f>+Cartera!B282</f>
        <v>3.37</v>
      </c>
      <c r="C281">
        <v>12931.645710929999</v>
      </c>
      <c r="D281" s="73">
        <f t="shared" si="8"/>
        <v>16.909873682657889</v>
      </c>
      <c r="E281" s="4">
        <f t="shared" si="9"/>
        <v>13.098455724734336</v>
      </c>
      <c r="G281" s="4">
        <v>4.3460738899999996</v>
      </c>
      <c r="H281" s="4">
        <f t="shared" si="10"/>
        <v>9.9879617615864476</v>
      </c>
      <c r="I281" s="4">
        <f t="shared" si="11"/>
        <v>6.402207373112546</v>
      </c>
    </row>
    <row r="282" spans="1:9" x14ac:dyDescent="0.35">
      <c r="A282" s="57">
        <v>43160</v>
      </c>
      <c r="B282">
        <f>+Cartera!B283</f>
        <v>3.14</v>
      </c>
      <c r="C282">
        <v>13112.80788893</v>
      </c>
      <c r="D282" s="73">
        <f t="shared" si="8"/>
        <v>17.106624349042548</v>
      </c>
      <c r="E282" s="4">
        <f t="shared" si="9"/>
        <v>13.541423646541162</v>
      </c>
      <c r="G282" s="4">
        <v>4.4330177599999994</v>
      </c>
      <c r="H282" s="4">
        <f t="shared" si="10"/>
        <v>6.490179027626624</v>
      </c>
      <c r="I282" s="4">
        <f t="shared" si="11"/>
        <v>3.2481859876154999</v>
      </c>
    </row>
    <row r="283" spans="1:9" x14ac:dyDescent="0.35">
      <c r="A283" s="57">
        <v>43191</v>
      </c>
      <c r="B283">
        <f>+Cartera!B284</f>
        <v>3.13</v>
      </c>
      <c r="C283">
        <v>13274.753958809999</v>
      </c>
      <c r="D283" s="73">
        <f t="shared" si="8"/>
        <v>17.121733439128491</v>
      </c>
      <c r="E283" s="4">
        <f t="shared" si="9"/>
        <v>13.567083718732164</v>
      </c>
      <c r="G283" s="4">
        <v>4.5118822600000001</v>
      </c>
      <c r="H283" s="4">
        <f t="shared" si="10"/>
        <v>2.8109141737521384</v>
      </c>
      <c r="I283" s="4">
        <f t="shared" si="11"/>
        <v>-0.30940155749817677</v>
      </c>
    </row>
    <row r="284" spans="1:9" x14ac:dyDescent="0.35">
      <c r="A284" s="57">
        <v>43221</v>
      </c>
      <c r="B284">
        <f>+Cartera!B285</f>
        <v>3.16</v>
      </c>
      <c r="C284">
        <v>13462.266992870002</v>
      </c>
      <c r="D284" s="73">
        <f t="shared" si="8"/>
        <v>17.354871173966032</v>
      </c>
      <c r="E284" s="4">
        <f t="shared" si="9"/>
        <v>13.760053483875566</v>
      </c>
      <c r="G284" s="4">
        <v>4.5879395899999995</v>
      </c>
      <c r="H284" s="4">
        <f t="shared" si="10"/>
        <v>6.1354964686233302</v>
      </c>
      <c r="I284" s="4">
        <f t="shared" si="11"/>
        <v>2.8843509777271521</v>
      </c>
    </row>
    <row r="285" spans="1:9" x14ac:dyDescent="0.35">
      <c r="A285" s="57">
        <v>43252</v>
      </c>
      <c r="B285">
        <f>+Cartera!B286</f>
        <v>3.2</v>
      </c>
      <c r="C285">
        <v>13660.951557049999</v>
      </c>
      <c r="D285" s="73">
        <f t="shared" si="8"/>
        <v>17.585481098062303</v>
      </c>
      <c r="E285" s="4">
        <f t="shared" si="9"/>
        <v>13.939419668665039</v>
      </c>
      <c r="G285" s="4">
        <v>4.7062315899999998</v>
      </c>
      <c r="H285" s="4">
        <f t="shared" si="10"/>
        <v>7.3240204886295857</v>
      </c>
      <c r="I285" s="4">
        <f t="shared" si="11"/>
        <v>3.9961438843310049</v>
      </c>
    </row>
    <row r="286" spans="1:9" x14ac:dyDescent="0.35">
      <c r="A286" s="57">
        <v>43282</v>
      </c>
      <c r="B286">
        <f>+Cartera!B287</f>
        <v>3.12</v>
      </c>
      <c r="C286">
        <v>13858.161638510001</v>
      </c>
      <c r="D286" s="73">
        <f t="shared" si="8"/>
        <v>18.008560774717552</v>
      </c>
      <c r="E286" s="4">
        <f t="shared" si="9"/>
        <v>14.438092295110124</v>
      </c>
      <c r="G286" s="4">
        <v>4.7925689400000007</v>
      </c>
      <c r="H286" s="4">
        <f t="shared" si="10"/>
        <v>8.8107922515270758</v>
      </c>
      <c r="I286" s="4">
        <f t="shared" si="11"/>
        <v>5.5186115705266729</v>
      </c>
    </row>
    <row r="287" spans="1:9" x14ac:dyDescent="0.35">
      <c r="A287" s="57">
        <v>43313</v>
      </c>
      <c r="B287">
        <f>+Cartera!B288</f>
        <v>3.1</v>
      </c>
      <c r="C287">
        <v>14071.970382020001</v>
      </c>
      <c r="D287" s="73">
        <f t="shared" si="8"/>
        <v>18.315583083402572</v>
      </c>
      <c r="E287" s="4">
        <f t="shared" si="9"/>
        <v>14.75808252512374</v>
      </c>
      <c r="G287" s="4">
        <v>4.8774784499999999</v>
      </c>
      <c r="H287" s="4">
        <f t="shared" si="10"/>
        <v>15.464883203943458</v>
      </c>
      <c r="I287" s="4">
        <f t="shared" si="11"/>
        <v>11.993097191021789</v>
      </c>
    </row>
    <row r="288" spans="1:9" x14ac:dyDescent="0.35">
      <c r="A288" s="57">
        <v>43344</v>
      </c>
      <c r="B288">
        <f>+Cartera!B289</f>
        <v>3.23</v>
      </c>
      <c r="C288">
        <v>14253.954812129999</v>
      </c>
      <c r="D288" s="73">
        <f t="shared" si="8"/>
        <v>17.987598277719812</v>
      </c>
      <c r="E288" s="4">
        <f t="shared" si="9"/>
        <v>14.29584256293694</v>
      </c>
      <c r="G288" s="4">
        <v>4.9916469800000005</v>
      </c>
      <c r="H288" s="4">
        <f t="shared" si="10"/>
        <v>16.369262725411417</v>
      </c>
      <c r="I288" s="4">
        <f t="shared" si="11"/>
        <v>12.72814368440514</v>
      </c>
    </row>
    <row r="289" spans="1:9" x14ac:dyDescent="0.35">
      <c r="A289" s="57">
        <v>43374</v>
      </c>
      <c r="B289">
        <f>+Cartera!B290</f>
        <v>3.33</v>
      </c>
      <c r="C289">
        <v>14430.564073309999</v>
      </c>
      <c r="D289" s="73">
        <f t="shared" si="8"/>
        <v>17.504236319861533</v>
      </c>
      <c r="E289" s="4">
        <f t="shared" si="9"/>
        <v>13.717445388426896</v>
      </c>
      <c r="G289" s="4">
        <v>5.0937390700000007</v>
      </c>
      <c r="H289" s="4">
        <f t="shared" si="10"/>
        <v>29.406973826203028</v>
      </c>
      <c r="I289" s="4">
        <f t="shared" si="11"/>
        <v>25.236595205848261</v>
      </c>
    </row>
    <row r="290" spans="1:9" x14ac:dyDescent="0.35">
      <c r="A290" s="57">
        <v>43405</v>
      </c>
      <c r="B290">
        <f>+Cartera!B291</f>
        <v>3.27</v>
      </c>
      <c r="C290">
        <v>14608.125376510001</v>
      </c>
      <c r="D290" s="73">
        <f t="shared" si="8"/>
        <v>17.107708255330166</v>
      </c>
      <c r="E290" s="4">
        <f t="shared" si="9"/>
        <v>13.399543192921627</v>
      </c>
      <c r="G290" s="4">
        <v>5.1398187100000001</v>
      </c>
      <c r="H290" s="4">
        <f t="shared" si="10"/>
        <v>25.535958777187389</v>
      </c>
      <c r="I290" s="4">
        <f t="shared" si="11"/>
        <v>21.560916797896198</v>
      </c>
    </row>
    <row r="291" spans="1:9" x14ac:dyDescent="0.35">
      <c r="A291" s="57">
        <v>43435</v>
      </c>
      <c r="B291">
        <f>+Cartera!B292</f>
        <v>3.18</v>
      </c>
      <c r="C291">
        <v>14832.336786239999</v>
      </c>
      <c r="D291" s="73">
        <f t="shared" si="8"/>
        <v>16.932362634885507</v>
      </c>
      <c r="E291" s="4">
        <f t="shared" si="9"/>
        <v>13.328515831445543</v>
      </c>
      <c r="G291" s="4">
        <v>5.2566439300000001</v>
      </c>
      <c r="H291" s="4">
        <f t="shared" si="10"/>
        <v>24.242507624999348</v>
      </c>
      <c r="I291" s="4">
        <f t="shared" si="11"/>
        <v>20.413362691412431</v>
      </c>
    </row>
    <row r="292" spans="1:9" x14ac:dyDescent="0.35">
      <c r="A292" s="57">
        <v>43466</v>
      </c>
      <c r="B292">
        <f>+Cartera!B293</f>
        <v>3.15</v>
      </c>
      <c r="C292">
        <v>14939.475904340001</v>
      </c>
      <c r="D292" s="73">
        <f t="shared" si="8"/>
        <v>17.206940426671096</v>
      </c>
      <c r="E292" s="4">
        <f t="shared" si="9"/>
        <v>13.627668857654967</v>
      </c>
      <c r="G292" s="4">
        <v>5.3303137099999995</v>
      </c>
      <c r="H292" s="4">
        <f t="shared" si="10"/>
        <v>24.386879017903112</v>
      </c>
      <c r="I292" s="4">
        <f t="shared" si="11"/>
        <v>20.588346115272032</v>
      </c>
    </row>
    <row r="293" spans="1:9" x14ac:dyDescent="0.35">
      <c r="A293" s="57">
        <v>43497</v>
      </c>
      <c r="B293">
        <f>+Cartera!B294</f>
        <v>3.01</v>
      </c>
      <c r="C293">
        <v>15058.12854281</v>
      </c>
      <c r="D293" s="73">
        <f t="shared" si="8"/>
        <v>16.444023285316803</v>
      </c>
      <c r="E293" s="4">
        <f t="shared" si="9"/>
        <v>13.041474891094836</v>
      </c>
      <c r="G293" s="4">
        <v>5.4699695500000001</v>
      </c>
      <c r="H293" s="4">
        <f t="shared" si="10"/>
        <v>25.860021905886214</v>
      </c>
      <c r="I293" s="4">
        <f t="shared" si="11"/>
        <v>22.18233366264073</v>
      </c>
    </row>
    <row r="294" spans="1:9" x14ac:dyDescent="0.35">
      <c r="A294" s="57">
        <v>43525</v>
      </c>
      <c r="B294">
        <f>+Cartera!B295</f>
        <v>3.22</v>
      </c>
      <c r="C294">
        <v>15184.43547803</v>
      </c>
      <c r="D294" s="73">
        <f t="shared" si="8"/>
        <v>15.798504840819746</v>
      </c>
      <c r="E294" s="4">
        <f t="shared" si="9"/>
        <v>12.186112033346006</v>
      </c>
      <c r="G294" s="4">
        <v>5.5603017100000001</v>
      </c>
      <c r="H294" s="4">
        <f t="shared" si="10"/>
        <v>25.429267623777818</v>
      </c>
      <c r="I294" s="4">
        <f t="shared" si="11"/>
        <v>21.516438310189699</v>
      </c>
    </row>
    <row r="295" spans="1:9" x14ac:dyDescent="0.35">
      <c r="A295" s="57">
        <v>43556</v>
      </c>
      <c r="B295">
        <f>+Cartera!B296</f>
        <v>3.25</v>
      </c>
      <c r="C295">
        <v>15317.00213332</v>
      </c>
      <c r="D295" s="73">
        <f t="shared" si="8"/>
        <v>15.384452177771863</v>
      </c>
      <c r="E295" s="4">
        <f t="shared" si="9"/>
        <v>11.752496055953387</v>
      </c>
      <c r="G295" s="4">
        <v>5.6899797300000001</v>
      </c>
      <c r="H295" s="4">
        <f t="shared" si="10"/>
        <v>26.110997630509971</v>
      </c>
      <c r="I295" s="4">
        <f t="shared" si="11"/>
        <v>22.141402063447927</v>
      </c>
    </row>
    <row r="296" spans="1:9" x14ac:dyDescent="0.35">
      <c r="A296" s="57">
        <v>43586</v>
      </c>
      <c r="B296">
        <f>+Cartera!B297</f>
        <v>3.31</v>
      </c>
      <c r="C296">
        <v>15496.404892</v>
      </c>
      <c r="D296" s="73">
        <f t="shared" si="8"/>
        <v>15.109920938333318</v>
      </c>
      <c r="E296" s="4">
        <f t="shared" si="9"/>
        <v>11.421857456522446</v>
      </c>
      <c r="G296" s="4">
        <v>5.8266914500000002</v>
      </c>
      <c r="H296" s="4">
        <f t="shared" si="10"/>
        <v>27.000178090836656</v>
      </c>
      <c r="I296" s="4">
        <f t="shared" si="11"/>
        <v>22.931156800732438</v>
      </c>
    </row>
    <row r="297" spans="1:9" x14ac:dyDescent="0.35">
      <c r="A297" s="57">
        <v>43617</v>
      </c>
      <c r="B297">
        <f>+Cartera!B298</f>
        <v>3.42</v>
      </c>
      <c r="C297">
        <v>15473.478791</v>
      </c>
      <c r="D297" s="73">
        <f t="shared" si="8"/>
        <v>13.267942766509648</v>
      </c>
      <c r="E297" s="4">
        <f t="shared" si="9"/>
        <v>9.5222807643682472</v>
      </c>
      <c r="G297" s="4">
        <v>5.9373490000000002</v>
      </c>
      <c r="H297" s="4">
        <f t="shared" si="10"/>
        <v>26.159303605371463</v>
      </c>
      <c r="I297" s="4">
        <f t="shared" si="11"/>
        <v>21.9873366905545</v>
      </c>
    </row>
    <row r="298" spans="1:9" x14ac:dyDescent="0.35">
      <c r="A298" s="57">
        <v>43647</v>
      </c>
      <c r="B298">
        <f>+Cartera!B299</f>
        <v>3.79</v>
      </c>
      <c r="C298">
        <v>15823.776336999999</v>
      </c>
      <c r="D298" s="73">
        <f t="shared" si="8"/>
        <v>14.183805541911227</v>
      </c>
      <c r="E298" s="4">
        <f t="shared" si="9"/>
        <v>10.014264902120857</v>
      </c>
      <c r="G298" s="4">
        <v>6.066929</v>
      </c>
      <c r="H298" s="4">
        <f t="shared" si="10"/>
        <v>26.590333408954564</v>
      </c>
      <c r="I298" s="4">
        <f t="shared" si="11"/>
        <v>21.96775547639902</v>
      </c>
    </row>
    <row r="299" spans="1:9" x14ac:dyDescent="0.35">
      <c r="A299" s="57">
        <v>43678</v>
      </c>
      <c r="B299">
        <f>+Cartera!B300</f>
        <v>3.76</v>
      </c>
      <c r="C299">
        <v>16029.194507</v>
      </c>
      <c r="D299" s="73">
        <f t="shared" si="8"/>
        <v>13.908671435812423</v>
      </c>
      <c r="E299" s="4">
        <f t="shared" si="9"/>
        <v>9.7809092480844413</v>
      </c>
      <c r="G299" s="4">
        <v>6.229196</v>
      </c>
      <c r="H299" s="4">
        <f t="shared" si="10"/>
        <v>27.713449969215148</v>
      </c>
      <c r="I299" s="4">
        <f t="shared" si="11"/>
        <v>23.085437518518816</v>
      </c>
    </row>
    <row r="300" spans="1:9" x14ac:dyDescent="0.35">
      <c r="A300" s="57">
        <v>43709</v>
      </c>
      <c r="B300">
        <f>+Cartera!B301</f>
        <v>3.81</v>
      </c>
      <c r="C300">
        <v>16243.721</v>
      </c>
      <c r="D300" s="73">
        <f t="shared" si="8"/>
        <v>13.959397332849164</v>
      </c>
      <c r="E300" s="4">
        <f t="shared" si="9"/>
        <v>9.7768975367008579</v>
      </c>
      <c r="G300" s="4">
        <v>6.3859560000000002</v>
      </c>
      <c r="H300" s="4">
        <f t="shared" si="10"/>
        <v>27.932845122793509</v>
      </c>
      <c r="I300" s="4">
        <f t="shared" si="11"/>
        <v>23.237496505918017</v>
      </c>
    </row>
    <row r="301" spans="1:9" x14ac:dyDescent="0.35">
      <c r="A301" s="57">
        <v>43739</v>
      </c>
      <c r="B301">
        <f>+Cartera!B302</f>
        <v>3.86</v>
      </c>
      <c r="C301">
        <v>16465.601165489999</v>
      </c>
      <c r="D301" s="73">
        <f t="shared" si="8"/>
        <v>14.10226988939327</v>
      </c>
      <c r="E301" s="4">
        <f t="shared" si="9"/>
        <v>9.8616116785993313</v>
      </c>
      <c r="G301" s="4">
        <v>6.3943587000000006</v>
      </c>
      <c r="H301" s="4">
        <f t="shared" si="10"/>
        <v>25.533691697325196</v>
      </c>
      <c r="I301" s="4">
        <f t="shared" si="11"/>
        <v>20.86817995120856</v>
      </c>
    </row>
    <row r="302" spans="1:9" x14ac:dyDescent="0.35">
      <c r="A302" s="57">
        <v>43770</v>
      </c>
      <c r="B302">
        <f>+Cartera!B303</f>
        <v>3.85</v>
      </c>
      <c r="C302">
        <v>16671.238408970003</v>
      </c>
      <c r="D302" s="73">
        <f t="shared" si="8"/>
        <v>14.123051242273064</v>
      </c>
      <c r="E302" s="4">
        <f t="shared" si="9"/>
        <v>9.892201485096848</v>
      </c>
      <c r="G302" s="4">
        <v>6.5127625899999995</v>
      </c>
      <c r="H302" s="4">
        <f t="shared" si="10"/>
        <v>26.711912568604973</v>
      </c>
      <c r="I302" s="4">
        <f t="shared" si="11"/>
        <v>22.014359719407778</v>
      </c>
    </row>
    <row r="303" spans="1:9" x14ac:dyDescent="0.35">
      <c r="A303" s="57">
        <v>43800</v>
      </c>
      <c r="B303">
        <f>+Cartera!B304</f>
        <v>3.8</v>
      </c>
      <c r="C303">
        <v>16911.386899450001</v>
      </c>
      <c r="D303" s="73">
        <f t="shared" si="8"/>
        <v>14.017009883019526</v>
      </c>
      <c r="E303" s="4">
        <f t="shared" si="9"/>
        <v>9.84297676591477</v>
      </c>
      <c r="G303" s="4">
        <v>6.5824039699999997</v>
      </c>
      <c r="H303" s="4">
        <f t="shared" si="10"/>
        <v>25.220655187120485</v>
      </c>
      <c r="I303" s="4">
        <f t="shared" si="11"/>
        <v>20.636469351753831</v>
      </c>
    </row>
    <row r="304" spans="1:9" x14ac:dyDescent="0.35">
      <c r="A304" s="57">
        <v>43831</v>
      </c>
      <c r="B304">
        <f>+Cartera!B305</f>
        <v>3.62</v>
      </c>
      <c r="C304">
        <v>17056.259184540002</v>
      </c>
      <c r="D304" s="73">
        <f t="shared" si="8"/>
        <v>14.169059836865245</v>
      </c>
      <c r="E304" s="4">
        <f t="shared" si="9"/>
        <v>10.1805248377391</v>
      </c>
      <c r="G304" s="4">
        <v>6.6446926399999997</v>
      </c>
      <c r="H304" s="4">
        <f t="shared" si="10"/>
        <v>24.658566109048024</v>
      </c>
      <c r="I304" s="4">
        <f t="shared" si="11"/>
        <v>20.303576634865877</v>
      </c>
    </row>
    <row r="305" spans="1:9" x14ac:dyDescent="0.35">
      <c r="A305" s="57">
        <v>43862</v>
      </c>
      <c r="B305">
        <f>+Cartera!B306</f>
        <v>3.72</v>
      </c>
      <c r="C305">
        <v>17189.520232169998</v>
      </c>
      <c r="D305" s="73">
        <f t="shared" si="8"/>
        <v>14.15442618450551</v>
      </c>
      <c r="E305" s="4">
        <f t="shared" si="9"/>
        <v>10.060187219924345</v>
      </c>
      <c r="G305" s="4">
        <v>6.8822233599999993</v>
      </c>
      <c r="H305" s="4">
        <f t="shared" si="10"/>
        <v>25.81831209645398</v>
      </c>
      <c r="I305" s="4">
        <f t="shared" si="11"/>
        <v>21.305738619797523</v>
      </c>
    </row>
    <row r="306" spans="1:9" x14ac:dyDescent="0.35">
      <c r="A306" s="57">
        <v>43891</v>
      </c>
      <c r="B306">
        <f>+Cartera!B307</f>
        <v>3.85</v>
      </c>
      <c r="C306">
        <v>17242.585633349998</v>
      </c>
      <c r="D306" s="73">
        <f t="shared" si="8"/>
        <v>13.55434094535741</v>
      </c>
      <c r="E306" s="4">
        <f t="shared" si="9"/>
        <v>9.3445748149806604</v>
      </c>
      <c r="G306" s="4">
        <v>6.92037222</v>
      </c>
      <c r="H306" s="4">
        <f t="shared" si="10"/>
        <v>24.460372492988341</v>
      </c>
      <c r="I306" s="4">
        <f t="shared" si="11"/>
        <v>19.846290315828924</v>
      </c>
    </row>
    <row r="307" spans="1:9" x14ac:dyDescent="0.35">
      <c r="A307" s="57">
        <v>43922</v>
      </c>
      <c r="B307">
        <f>+Cartera!B308</f>
        <v>3.51</v>
      </c>
      <c r="C307">
        <v>17336.90649736</v>
      </c>
      <c r="D307" s="73">
        <f t="shared" si="8"/>
        <v>13.187334874400648</v>
      </c>
      <c r="E307" s="4">
        <f t="shared" si="9"/>
        <v>9.3491787019617902</v>
      </c>
      <c r="G307" s="4">
        <v>6.9294717699999993</v>
      </c>
      <c r="H307" s="4">
        <f t="shared" si="10"/>
        <v>21.783768990684948</v>
      </c>
      <c r="I307" s="4">
        <f t="shared" si="11"/>
        <v>17.65410973885129</v>
      </c>
    </row>
    <row r="308" spans="1:9" x14ac:dyDescent="0.35">
      <c r="A308" s="57">
        <v>43952</v>
      </c>
      <c r="B308">
        <f>+Cartera!B309</f>
        <v>2.85</v>
      </c>
      <c r="C308">
        <v>17441.46778608</v>
      </c>
      <c r="D308" s="73">
        <f t="shared" si="8"/>
        <v>12.55170413806195</v>
      </c>
      <c r="E308" s="4">
        <f t="shared" si="9"/>
        <v>9.4328674166863919</v>
      </c>
      <c r="G308" s="4">
        <v>6.9442710599999993</v>
      </c>
      <c r="H308" s="4">
        <f t="shared" si="10"/>
        <v>19.180346506935734</v>
      </c>
      <c r="I308" s="4">
        <f t="shared" si="11"/>
        <v>15.877828397604034</v>
      </c>
    </row>
    <row r="309" spans="1:9" x14ac:dyDescent="0.35">
      <c r="A309" s="57">
        <v>43983</v>
      </c>
      <c r="B309">
        <f>+Cartera!B310</f>
        <v>2.2000000000000002</v>
      </c>
      <c r="C309">
        <v>17576.78616086</v>
      </c>
      <c r="D309" s="73">
        <f t="shared" si="8"/>
        <v>13.592983182833905</v>
      </c>
      <c r="E309" s="4">
        <f t="shared" si="9"/>
        <v>11.147733055610473</v>
      </c>
      <c r="G309" s="4">
        <v>6.9891104200000003</v>
      </c>
      <c r="H309" s="4">
        <f t="shared" si="10"/>
        <v>17.714327050675308</v>
      </c>
      <c r="I309" s="4">
        <f t="shared" si="11"/>
        <v>15.18035914938875</v>
      </c>
    </row>
    <row r="310" spans="1:9" x14ac:dyDescent="0.35">
      <c r="A310" s="57">
        <v>44013</v>
      </c>
      <c r="B310">
        <f>+Cartera!B311</f>
        <v>1.97</v>
      </c>
      <c r="C310">
        <v>17696.375866549999</v>
      </c>
      <c r="D310" s="73">
        <f t="shared" si="8"/>
        <v>11.834087449601952</v>
      </c>
      <c r="E310" s="4">
        <f t="shared" si="9"/>
        <v>9.6735191228811885</v>
      </c>
      <c r="G310" s="4">
        <v>7.1122477000000002</v>
      </c>
      <c r="H310" s="4">
        <f t="shared" si="10"/>
        <v>17.229782975868019</v>
      </c>
      <c r="I310" s="4">
        <f t="shared" si="11"/>
        <v>14.964973007617942</v>
      </c>
    </row>
    <row r="311" spans="1:9" x14ac:dyDescent="0.35">
      <c r="A311" s="57">
        <v>44044</v>
      </c>
      <c r="B311">
        <f>+Cartera!B312</f>
        <v>1.87</v>
      </c>
      <c r="C311">
        <v>17807.480262919998</v>
      </c>
      <c r="D311" s="73">
        <f t="shared" si="8"/>
        <v>11.094043154466789</v>
      </c>
      <c r="E311" s="4">
        <f t="shared" si="9"/>
        <v>9.0547198924774648</v>
      </c>
      <c r="G311" s="4">
        <v>7.1616855099999999</v>
      </c>
      <c r="H311" s="4">
        <f t="shared" si="10"/>
        <v>14.969660771630885</v>
      </c>
      <c r="I311" s="4">
        <f t="shared" si="11"/>
        <v>12.85919384669765</v>
      </c>
    </row>
    <row r="312" spans="1:9" x14ac:dyDescent="0.35">
      <c r="A312" s="57">
        <v>44075</v>
      </c>
      <c r="B312">
        <f>+Cartera!B313</f>
        <v>1.97</v>
      </c>
      <c r="C312">
        <v>17919.972541119998</v>
      </c>
      <c r="D312" s="73">
        <f t="shared" si="8"/>
        <v>10.319381508214761</v>
      </c>
      <c r="E312" s="4">
        <f t="shared" si="9"/>
        <v>8.1880764030741915</v>
      </c>
      <c r="G312" s="4">
        <v>7.2717239999999999</v>
      </c>
      <c r="H312" s="4">
        <f t="shared" si="10"/>
        <v>13.870562214960458</v>
      </c>
      <c r="I312" s="4">
        <f t="shared" si="11"/>
        <v>11.670650402040252</v>
      </c>
    </row>
    <row r="313" spans="1:9" x14ac:dyDescent="0.35">
      <c r="A313" s="57">
        <v>44105</v>
      </c>
      <c r="B313">
        <f>+Cartera!B314</f>
        <v>1.74</v>
      </c>
      <c r="C313">
        <v>18088.743301409999</v>
      </c>
      <c r="D313" s="73">
        <f t="shared" si="8"/>
        <v>9.8577763399366063</v>
      </c>
      <c r="E313" s="4">
        <f t="shared" si="9"/>
        <v>7.9789427363245551</v>
      </c>
      <c r="G313" s="4">
        <v>7.4009489999999998</v>
      </c>
      <c r="H313" s="4">
        <f t="shared" si="10"/>
        <v>15.741849139617386</v>
      </c>
      <c r="I313" s="4">
        <f t="shared" si="11"/>
        <v>13.762383663866103</v>
      </c>
    </row>
    <row r="314" spans="1:9" x14ac:dyDescent="0.35">
      <c r="A314" s="57">
        <v>44136</v>
      </c>
      <c r="B314">
        <f>+Cartera!B315</f>
        <v>1.49</v>
      </c>
      <c r="C314">
        <v>18206.575232449999</v>
      </c>
      <c r="D314" s="73">
        <f t="shared" si="8"/>
        <v>9.2094947346797369</v>
      </c>
      <c r="E314" s="4">
        <f t="shared" si="9"/>
        <v>7.6061629073600727</v>
      </c>
      <c r="G314" s="4">
        <v>7.4883094800000007</v>
      </c>
      <c r="H314" s="4">
        <f t="shared" si="10"/>
        <v>14.979002789045339</v>
      </c>
      <c r="I314" s="4">
        <f t="shared" si="11"/>
        <v>13.290967375155532</v>
      </c>
    </row>
    <row r="315" spans="1:9" x14ac:dyDescent="0.35">
      <c r="A315" s="57">
        <v>44166</v>
      </c>
      <c r="B315">
        <f>+Cartera!B316</f>
        <v>1.62</v>
      </c>
      <c r="C315">
        <v>18469.549077209998</v>
      </c>
      <c r="D315" s="73">
        <f t="shared" si="8"/>
        <v>9.2136865357309858</v>
      </c>
      <c r="E315" s="4">
        <f t="shared" si="9"/>
        <v>7.4726299308511841</v>
      </c>
      <c r="G315" s="4">
        <v>7.5644817199999999</v>
      </c>
      <c r="H315" s="4">
        <f t="shared" si="10"/>
        <v>14.919742915748159</v>
      </c>
      <c r="I315" s="4">
        <f t="shared" si="11"/>
        <v>13.087721822228062</v>
      </c>
    </row>
    <row r="316" spans="1:9" x14ac:dyDescent="0.35">
      <c r="A316" s="57">
        <v>44197</v>
      </c>
      <c r="B316">
        <f>+Cartera!B317</f>
        <v>1.6</v>
      </c>
      <c r="C316">
        <v>18501.666763689998</v>
      </c>
      <c r="D316" s="73">
        <f t="shared" si="8"/>
        <v>8.4743528080303321</v>
      </c>
      <c r="E316" s="4">
        <f t="shared" si="9"/>
        <v>6.7660952834944084</v>
      </c>
      <c r="G316" s="4">
        <v>7.6032271799999993</v>
      </c>
      <c r="H316" s="4">
        <f t="shared" si="10"/>
        <v>14.42556626667384</v>
      </c>
      <c r="I316" s="4">
        <f t="shared" si="11"/>
        <v>12.623588845151417</v>
      </c>
    </row>
    <row r="317" spans="1:9" x14ac:dyDescent="0.35">
      <c r="A317" s="57">
        <v>44228</v>
      </c>
      <c r="B317">
        <f>+Cartera!B318</f>
        <v>1.56</v>
      </c>
      <c r="C317">
        <v>18841.336578770002</v>
      </c>
      <c r="D317" s="73">
        <f t="shared" si="8"/>
        <v>9.6094383338788418</v>
      </c>
      <c r="E317" s="4">
        <f t="shared" si="9"/>
        <v>7.9257959175648125</v>
      </c>
      <c r="G317" s="4">
        <v>7.6792931200000005</v>
      </c>
      <c r="H317" s="4">
        <f t="shared" si="10"/>
        <v>11.581573545442183</v>
      </c>
      <c r="I317" s="4">
        <f t="shared" si="11"/>
        <v>9.8676383866110484</v>
      </c>
    </row>
    <row r="318" spans="1:9" x14ac:dyDescent="0.35">
      <c r="A318" s="57">
        <v>44256</v>
      </c>
      <c r="B318">
        <f>+Cartera!B319</f>
        <v>1.5</v>
      </c>
      <c r="C318">
        <v>19019.788026480001</v>
      </c>
      <c r="D318" s="73">
        <f t="shared" si="8"/>
        <v>10.307052729334302</v>
      </c>
      <c r="E318" s="4">
        <f t="shared" si="9"/>
        <v>8.6768992407234578</v>
      </c>
      <c r="G318" s="4">
        <v>7.74232079</v>
      </c>
      <c r="H318" s="4">
        <f t="shared" si="10"/>
        <v>11.877230644105438</v>
      </c>
      <c r="I318" s="4">
        <f t="shared" si="11"/>
        <v>10.223872555768907</v>
      </c>
    </row>
    <row r="319" spans="1:9" x14ac:dyDescent="0.35">
      <c r="A319" s="57">
        <v>44287</v>
      </c>
      <c r="B319">
        <f>+Cartera!B320</f>
        <v>1.95</v>
      </c>
      <c r="C319">
        <v>19264.02231262</v>
      </c>
      <c r="D319" s="73">
        <f t="shared" si="8"/>
        <v>11.115684424747016</v>
      </c>
      <c r="E319" s="4">
        <f t="shared" si="9"/>
        <v>8.9903721674811266</v>
      </c>
      <c r="G319" s="4">
        <v>7.8415255699999999</v>
      </c>
      <c r="H319" s="4">
        <f t="shared" si="10"/>
        <v>13.161952747229407</v>
      </c>
      <c r="I319" s="4">
        <f t="shared" si="11"/>
        <v>10.997501468591835</v>
      </c>
    </row>
    <row r="320" spans="1:9" x14ac:dyDescent="0.35">
      <c r="A320" s="57">
        <v>44317</v>
      </c>
      <c r="B320">
        <f>+Cartera!B321</f>
        <v>3.3</v>
      </c>
      <c r="C320">
        <v>19498.829050529999</v>
      </c>
      <c r="D320" s="73">
        <f t="shared" si="8"/>
        <v>11.795803482158632</v>
      </c>
      <c r="E320" s="4">
        <f t="shared" si="9"/>
        <v>8.2243983370364333</v>
      </c>
      <c r="G320" s="4">
        <v>7.9325694000000002</v>
      </c>
      <c r="H320" s="4">
        <f t="shared" si="10"/>
        <v>14.231851427758073</v>
      </c>
      <c r="I320" s="4">
        <f t="shared" si="11"/>
        <v>10.582624809059112</v>
      </c>
    </row>
    <row r="321" spans="1:9" x14ac:dyDescent="0.35">
      <c r="A321" s="57">
        <v>44348</v>
      </c>
      <c r="B321">
        <f>+Cartera!B322</f>
        <v>3.63</v>
      </c>
      <c r="C321">
        <v>19751.713705759998</v>
      </c>
      <c r="D321" s="73">
        <f t="shared" si="8"/>
        <v>12.373863600520593</v>
      </c>
      <c r="E321" s="4">
        <f t="shared" si="9"/>
        <v>8.4375794659081294</v>
      </c>
      <c r="G321" s="4">
        <v>8.0587009500000004</v>
      </c>
      <c r="H321" s="4">
        <f t="shared" si="10"/>
        <v>15.303671937121848</v>
      </c>
      <c r="I321" s="4">
        <f t="shared" si="11"/>
        <v>11.264761108869862</v>
      </c>
    </row>
    <row r="322" spans="1:9" x14ac:dyDescent="0.35">
      <c r="A322" s="57">
        <v>44378</v>
      </c>
      <c r="B322">
        <f>+Cartera!B323</f>
        <v>3.97</v>
      </c>
      <c r="C322">
        <v>20049.20074063</v>
      </c>
      <c r="D322" s="73">
        <f t="shared" si="8"/>
        <v>13.295518200013774</v>
      </c>
      <c r="E322" s="4">
        <f t="shared" si="9"/>
        <v>8.9694317591745545</v>
      </c>
      <c r="G322" s="4">
        <v>8.1806631500000009</v>
      </c>
      <c r="H322" s="4">
        <f t="shared" si="10"/>
        <v>15.022191226551357</v>
      </c>
      <c r="I322" s="4">
        <f t="shared" si="11"/>
        <v>10.630173344764216</v>
      </c>
    </row>
    <row r="323" spans="1:9" x14ac:dyDescent="0.35">
      <c r="A323" s="57">
        <v>44409</v>
      </c>
      <c r="B323">
        <f>+Cartera!B324</f>
        <v>4.4400000000000004</v>
      </c>
      <c r="C323">
        <v>20336.741207169998</v>
      </c>
      <c r="D323" s="73">
        <f t="shared" si="8"/>
        <v>14.203362333730098</v>
      </c>
      <c r="E323" s="4">
        <f t="shared" si="9"/>
        <v>9.3482979066737784</v>
      </c>
      <c r="G323" s="4">
        <v>8.2772339800000001</v>
      </c>
      <c r="H323" s="4">
        <f t="shared" si="10"/>
        <v>15.576619057655321</v>
      </c>
      <c r="I323" s="4">
        <f t="shared" si="11"/>
        <v>10.663174126441334</v>
      </c>
    </row>
    <row r="324" spans="1:9" x14ac:dyDescent="0.35">
      <c r="A324" s="57">
        <v>44440</v>
      </c>
      <c r="B324">
        <f>+Cartera!B325</f>
        <v>4.51</v>
      </c>
      <c r="C324">
        <v>20603.307284400002</v>
      </c>
      <c r="D324" s="73">
        <f t="shared" si="8"/>
        <v>14.973989146036359</v>
      </c>
      <c r="E324" s="4">
        <f t="shared" si="9"/>
        <v>10.012428615478314</v>
      </c>
      <c r="G324" s="4">
        <v>8.3928479499999984</v>
      </c>
      <c r="H324" s="4">
        <f t="shared" si="10"/>
        <v>15.417581167822078</v>
      </c>
      <c r="I324" s="4">
        <f t="shared" si="11"/>
        <v>10.436877971315738</v>
      </c>
    </row>
    <row r="325" spans="1:9" x14ac:dyDescent="0.35">
      <c r="A325" s="57">
        <v>44470</v>
      </c>
      <c r="B325">
        <f>+Cartera!B326</f>
        <v>4.59</v>
      </c>
      <c r="C325">
        <v>20872.465605310001</v>
      </c>
      <c r="D325" s="73">
        <f t="shared" si="8"/>
        <v>15.389252075256195</v>
      </c>
      <c r="E325" s="4">
        <f t="shared" si="9"/>
        <v>10.325319892204021</v>
      </c>
      <c r="G325" s="4">
        <v>8.5199947300000005</v>
      </c>
      <c r="H325" s="4">
        <f t="shared" si="10"/>
        <v>15.120300518217334</v>
      </c>
      <c r="I325" s="4">
        <f t="shared" si="11"/>
        <v>10.068171448721031</v>
      </c>
    </row>
    <row r="326" spans="1:9" x14ac:dyDescent="0.35">
      <c r="A326" s="57">
        <v>44501</v>
      </c>
      <c r="B326">
        <f>+Cartera!B327</f>
        <v>5.25</v>
      </c>
      <c r="C326">
        <v>21051.705666319998</v>
      </c>
      <c r="D326" s="73">
        <f t="shared" si="8"/>
        <v>15.626939155470907</v>
      </c>
      <c r="E326" s="4">
        <f t="shared" si="9"/>
        <v>9.8593246132740404</v>
      </c>
      <c r="G326" s="4">
        <v>8.6149576799999998</v>
      </c>
      <c r="H326" s="4">
        <f t="shared" si="10"/>
        <v>15.045427850025234</v>
      </c>
      <c r="I326" s="4">
        <f t="shared" si="11"/>
        <v>9.3068198100002064</v>
      </c>
    </row>
    <row r="327" spans="1:9" x14ac:dyDescent="0.35">
      <c r="A327" s="57">
        <v>44531</v>
      </c>
      <c r="B327">
        <f>+Cartera!B328</f>
        <v>5.62</v>
      </c>
      <c r="C327">
        <v>21335.560553209998</v>
      </c>
      <c r="D327" s="73">
        <f t="shared" si="8"/>
        <v>15.51749565741396</v>
      </c>
      <c r="E327" s="4">
        <f t="shared" si="9"/>
        <v>9.3708536805661424</v>
      </c>
      <c r="G327" s="4">
        <v>8.7272326800000002</v>
      </c>
      <c r="H327" s="4">
        <f t="shared" si="10"/>
        <v>15.371191352419572</v>
      </c>
      <c r="I327" s="4">
        <f t="shared" si="11"/>
        <v>9.2323341719556566</v>
      </c>
    </row>
    <row r="328" spans="1:9" x14ac:dyDescent="0.35">
      <c r="A328" s="57">
        <v>44562</v>
      </c>
      <c r="B328">
        <f>+Cartera!B329</f>
        <v>6.94</v>
      </c>
      <c r="C328">
        <v>21369.191035119999</v>
      </c>
      <c r="D328" s="73">
        <f t="shared" si="8"/>
        <v>15.498734833218336</v>
      </c>
      <c r="E328" s="4">
        <f t="shared" si="9"/>
        <v>8.0033054359625453</v>
      </c>
      <c r="G328" s="4">
        <v>8.8279653299999996</v>
      </c>
      <c r="H328" s="4">
        <f t="shared" si="10"/>
        <v>16.108135677198064</v>
      </c>
      <c r="I328" s="4">
        <f t="shared" si="11"/>
        <v>8.5731584787713331</v>
      </c>
    </row>
    <row r="329" spans="1:9" x14ac:dyDescent="0.35">
      <c r="A329" s="57">
        <v>44593</v>
      </c>
      <c r="B329">
        <f>+Cartera!B330</f>
        <v>8</v>
      </c>
      <c r="C329">
        <v>21607.35344422</v>
      </c>
      <c r="D329" s="73">
        <f t="shared" si="8"/>
        <v>14.680576687784907</v>
      </c>
      <c r="E329" s="4">
        <f t="shared" si="9"/>
        <v>6.185719155356395</v>
      </c>
      <c r="G329" s="4">
        <v>8.9931568599999991</v>
      </c>
      <c r="H329" s="4">
        <f t="shared" si="10"/>
        <v>17.109175538281818</v>
      </c>
      <c r="I329" s="4">
        <f t="shared" si="11"/>
        <v>8.4344217947053721</v>
      </c>
    </row>
    <row r="330" spans="1:9" x14ac:dyDescent="0.35">
      <c r="A330" s="57">
        <v>44621</v>
      </c>
      <c r="B330">
        <f>+Cartera!B331</f>
        <v>8.5</v>
      </c>
      <c r="C330">
        <v>21843.557351299998</v>
      </c>
      <c r="D330" s="73">
        <f t="shared" si="8"/>
        <v>14.846481574288049</v>
      </c>
      <c r="E330" s="4">
        <f t="shared" si="9"/>
        <v>5.8492917735373737</v>
      </c>
      <c r="G330" s="4">
        <v>9.178638359999999</v>
      </c>
      <c r="H330" s="4">
        <f t="shared" si="10"/>
        <v>18.551511994377051</v>
      </c>
      <c r="I330" s="4">
        <f t="shared" si="11"/>
        <v>9.2640663542645711</v>
      </c>
    </row>
    <row r="331" spans="1:9" x14ac:dyDescent="0.35">
      <c r="A331" s="57">
        <v>44652</v>
      </c>
      <c r="B331">
        <f>+Cartera!B332</f>
        <v>9.23</v>
      </c>
      <c r="C331">
        <v>21843.557351299998</v>
      </c>
      <c r="D331" s="73">
        <f t="shared" si="8"/>
        <v>13.390428005215327</v>
      </c>
      <c r="E331" s="4">
        <f t="shared" si="9"/>
        <v>3.8088693630095491</v>
      </c>
      <c r="G331" s="4">
        <v>9.1475415699999996</v>
      </c>
      <c r="H331" s="4">
        <f t="shared" si="10"/>
        <v>16.655126459021403</v>
      </c>
      <c r="I331" s="4">
        <f t="shared" si="11"/>
        <v>6.7976988547298305</v>
      </c>
    </row>
    <row r="332" spans="1:9" x14ac:dyDescent="0.35">
      <c r="A332" s="57">
        <v>44682</v>
      </c>
      <c r="B332">
        <f>+Cartera!B333</f>
        <v>9.06</v>
      </c>
      <c r="C332">
        <v>22246.512505220002</v>
      </c>
      <c r="D332" s="73">
        <f t="shared" si="8"/>
        <v>14.091530560986769</v>
      </c>
      <c r="E332" s="4">
        <f t="shared" si="9"/>
        <v>4.6135435182347067</v>
      </c>
      <c r="G332" s="4">
        <v>9.2825912200000005</v>
      </c>
      <c r="H332" s="4">
        <f t="shared" si="10"/>
        <v>17.018720567386396</v>
      </c>
      <c r="I332" s="4">
        <f t="shared" si="11"/>
        <v>7.297561495861359</v>
      </c>
    </row>
    <row r="333" spans="1:9" x14ac:dyDescent="0.35">
      <c r="A333" s="57">
        <v>44713</v>
      </c>
      <c r="B333">
        <f>+Cartera!B334</f>
        <v>9.68</v>
      </c>
      <c r="C333">
        <v>22490.078067599999</v>
      </c>
      <c r="D333" s="73">
        <f t="shared" si="8"/>
        <v>13.863933037068279</v>
      </c>
      <c r="E333" s="4">
        <f t="shared" si="9"/>
        <v>3.8146727179688895</v>
      </c>
      <c r="G333" s="4">
        <v>9.4167980299999989</v>
      </c>
      <c r="H333" s="4">
        <f t="shared" si="10"/>
        <v>16.852555870062375</v>
      </c>
      <c r="I333" s="4">
        <f t="shared" si="11"/>
        <v>6.539529422011654</v>
      </c>
    </row>
    <row r="334" spans="1:9" x14ac:dyDescent="0.35">
      <c r="A334" s="57">
        <v>44743</v>
      </c>
      <c r="B334">
        <f>+Cartera!B335</f>
        <v>10.199999999999999</v>
      </c>
      <c r="C334">
        <v>22715.522725589999</v>
      </c>
      <c r="D334" s="73">
        <f t="shared" si="8"/>
        <v>13.298894152706325</v>
      </c>
      <c r="E334" s="4">
        <f t="shared" si="9"/>
        <v>2.8120636594431261</v>
      </c>
      <c r="G334" s="4">
        <v>8.4716958099999999</v>
      </c>
      <c r="H334" s="4">
        <f t="shared" si="10"/>
        <v>3.5575680683050734</v>
      </c>
      <c r="I334" s="4">
        <f t="shared" si="11"/>
        <v>-6.0276151830262563</v>
      </c>
    </row>
    <row r="335" spans="1:9" x14ac:dyDescent="0.35">
      <c r="A335" s="57">
        <v>44774</v>
      </c>
      <c r="B335">
        <f>+Cartera!B336</f>
        <v>10.84</v>
      </c>
      <c r="C335">
        <v>22895.272810450006</v>
      </c>
      <c r="D335" s="73">
        <f t="shared" si="8"/>
        <v>12.580833759038839</v>
      </c>
      <c r="E335" s="4">
        <f t="shared" si="9"/>
        <v>1.5705826046904008</v>
      </c>
      <c r="G335" s="4">
        <v>8.5847715999999998</v>
      </c>
      <c r="H335" s="4">
        <f t="shared" si="10"/>
        <v>3.7154636529919571</v>
      </c>
      <c r="I335" s="4">
        <f t="shared" si="11"/>
        <v>-6.4277664624756881</v>
      </c>
    </row>
    <row r="336" spans="1:9" x14ac:dyDescent="0.35">
      <c r="A336" s="57">
        <v>44805</v>
      </c>
      <c r="B336">
        <f>+Cartera!B337</f>
        <v>11.44</v>
      </c>
      <c r="C336">
        <v>23084.947557439998</v>
      </c>
      <c r="D336" s="73">
        <f t="shared" si="8"/>
        <v>12.044863665742625</v>
      </c>
      <c r="E336" s="4">
        <f t="shared" si="9"/>
        <v>0.5427706979025686</v>
      </c>
      <c r="G336" s="4">
        <v>8.7218936300000003</v>
      </c>
      <c r="H336" s="4">
        <f t="shared" si="10"/>
        <v>3.920548566592359</v>
      </c>
      <c r="I336" s="4">
        <f t="shared" si="11"/>
        <v>-6.7475335906385823</v>
      </c>
    </row>
    <row r="337" spans="1:9" x14ac:dyDescent="0.35">
      <c r="A337" s="57">
        <v>44835</v>
      </c>
      <c r="B337">
        <f>+Cartera!B338</f>
        <v>12.22</v>
      </c>
      <c r="C337">
        <v>23227.671969169998</v>
      </c>
      <c r="D337" s="73">
        <f t="shared" si="8"/>
        <v>11.28379563965278</v>
      </c>
      <c r="E337" s="4">
        <f t="shared" si="9"/>
        <v>-0.83425802918128511</v>
      </c>
      <c r="G337" s="4">
        <v>8.8399820099999999</v>
      </c>
      <c r="H337" s="4">
        <f t="shared" si="10"/>
        <v>3.7557215719075714</v>
      </c>
      <c r="I337" s="4">
        <f t="shared" si="11"/>
        <v>-7.5425756799968156</v>
      </c>
    </row>
    <row r="338" spans="1:9" x14ac:dyDescent="0.35">
      <c r="A338" s="57">
        <v>44866</v>
      </c>
      <c r="B338">
        <f>+Cartera!B339</f>
        <v>12.53</v>
      </c>
      <c r="C338">
        <v>23414.53957184</v>
      </c>
      <c r="D338" s="73">
        <f t="shared" si="8"/>
        <v>11.22395469028541</v>
      </c>
      <c r="E338" s="4">
        <f t="shared" si="9"/>
        <v>-1.1606196656132539</v>
      </c>
      <c r="G338" s="4">
        <v>8.9396233200000008</v>
      </c>
      <c r="H338" s="4">
        <f t="shared" si="10"/>
        <v>3.7686272186075342</v>
      </c>
      <c r="I338" s="4">
        <f t="shared" si="11"/>
        <v>-7.7858107006064756</v>
      </c>
    </row>
    <row r="339" spans="1:9" x14ac:dyDescent="0.35">
      <c r="A339" s="57">
        <v>44896</v>
      </c>
      <c r="B339">
        <f>+Cartera!B340</f>
        <v>13.12</v>
      </c>
      <c r="C339">
        <v>23638.86452332</v>
      </c>
      <c r="D339" s="73">
        <f t="shared" si="8"/>
        <v>10.795610288118084</v>
      </c>
      <c r="E339" s="4">
        <f t="shared" si="9"/>
        <v>-2.0547999574627909</v>
      </c>
      <c r="G339" s="4">
        <v>8.8332148699999991</v>
      </c>
      <c r="H339" s="4">
        <f t="shared" si="10"/>
        <v>1.2143848329250631</v>
      </c>
      <c r="I339" s="4">
        <f t="shared" si="11"/>
        <v>-10.524765883199194</v>
      </c>
    </row>
    <row r="340" spans="1:9" x14ac:dyDescent="0.35">
      <c r="A340" s="57">
        <v>44927</v>
      </c>
      <c r="B340">
        <f>+Cartera!B341</f>
        <v>13.25</v>
      </c>
      <c r="C340">
        <v>23634.834282060001</v>
      </c>
      <c r="D340" s="73">
        <f t="shared" ref="D340:D349" si="12">+C340/C328*100-100</f>
        <v>10.602381920852523</v>
      </c>
      <c r="E340" s="4">
        <f t="shared" ref="E340:E349" si="13">+(1+D340/100)/(1+$B340/100)*100-100</f>
        <v>-2.3378526085187588</v>
      </c>
      <c r="G340" s="4">
        <v>8.9039885399999985</v>
      </c>
      <c r="H340" s="4">
        <f t="shared" ref="H340:H349" si="14">+G340/G328*100-100</f>
        <v>0.86116344093072428</v>
      </c>
      <c r="I340" s="4">
        <f t="shared" ref="I340:I349" si="15">+(1+H340/100)/(1+$B340/100)*100-100</f>
        <v>-10.939370030083253</v>
      </c>
    </row>
    <row r="341" spans="1:9" x14ac:dyDescent="0.35">
      <c r="A341" s="57">
        <v>44958</v>
      </c>
      <c r="B341">
        <f>+Cartera!B342</f>
        <v>13.28</v>
      </c>
      <c r="C341">
        <v>23695.802708570001</v>
      </c>
      <c r="D341" s="73">
        <f t="shared" si="12"/>
        <v>9.6654561130838772</v>
      </c>
      <c r="E341" s="4">
        <f t="shared" si="13"/>
        <v>-3.1908049849188984</v>
      </c>
      <c r="G341" s="4">
        <v>8.9776529700000012</v>
      </c>
      <c r="H341" s="4">
        <f t="shared" si="14"/>
        <v>-0.17239652595138466</v>
      </c>
      <c r="I341" s="4">
        <f t="shared" si="15"/>
        <v>-11.875350040564427</v>
      </c>
    </row>
    <row r="342" spans="1:9" x14ac:dyDescent="0.35">
      <c r="A342" s="57">
        <v>44986</v>
      </c>
      <c r="B342">
        <f>+Cartera!B343</f>
        <v>13.34</v>
      </c>
      <c r="C342">
        <v>23746.701464819998</v>
      </c>
      <c r="D342" s="73">
        <f t="shared" si="12"/>
        <v>8.7126106929956535</v>
      </c>
      <c r="E342" s="4">
        <f t="shared" si="13"/>
        <v>-4.0827504032154138</v>
      </c>
      <c r="G342" s="4">
        <v>9.0674880800000004</v>
      </c>
      <c r="H342" s="4">
        <f t="shared" si="14"/>
        <v>-1.2109669826886886</v>
      </c>
      <c r="I342" s="4">
        <f t="shared" si="15"/>
        <v>-12.83833331805954</v>
      </c>
    </row>
    <row r="343" spans="1:9" x14ac:dyDescent="0.35">
      <c r="A343" s="57">
        <v>45017</v>
      </c>
      <c r="B343">
        <f>+Cartera!B344</f>
        <v>12.82</v>
      </c>
      <c r="C343">
        <v>23769.04952602</v>
      </c>
      <c r="D343" s="73">
        <f t="shared" si="12"/>
        <v>8.814920316105983</v>
      </c>
      <c r="E343" s="4">
        <f t="shared" si="13"/>
        <v>-3.5499731287839325</v>
      </c>
      <c r="G343" s="4">
        <v>9.1487819000000012</v>
      </c>
      <c r="H343" s="4">
        <f t="shared" si="14"/>
        <v>1.3559162213255149E-2</v>
      </c>
      <c r="I343" s="4">
        <f t="shared" si="15"/>
        <v>-11.35121506628856</v>
      </c>
    </row>
    <row r="344" spans="1:9" x14ac:dyDescent="0.35">
      <c r="A344" s="57">
        <v>45047</v>
      </c>
      <c r="B344">
        <f>+Cartera!B345</f>
        <v>12.37</v>
      </c>
      <c r="C344">
        <v>23756.26333609</v>
      </c>
      <c r="D344" s="73">
        <f t="shared" si="12"/>
        <v>6.7864607116092657</v>
      </c>
      <c r="E344" s="4">
        <f t="shared" si="13"/>
        <v>-4.968887860096757</v>
      </c>
      <c r="G344" s="4">
        <v>9.2917450299999995</v>
      </c>
      <c r="H344" s="4">
        <f t="shared" si="14"/>
        <v>9.8612658718352009E-2</v>
      </c>
      <c r="I344" s="4">
        <f t="shared" si="15"/>
        <v>-10.920519125461993</v>
      </c>
    </row>
    <row r="345" spans="1:9" x14ac:dyDescent="0.35">
      <c r="A345" s="57">
        <v>45078</v>
      </c>
      <c r="B345">
        <f>+Cartera!B346</f>
        <v>12.13</v>
      </c>
      <c r="C345">
        <v>23540.91142412</v>
      </c>
      <c r="D345" s="73">
        <f t="shared" si="12"/>
        <v>4.6724308975782094</v>
      </c>
      <c r="E345" s="4">
        <f t="shared" si="13"/>
        <v>-6.6508241348629156</v>
      </c>
      <c r="G345" s="4">
        <v>9.3557144799999996</v>
      </c>
      <c r="H345" s="4">
        <f t="shared" si="14"/>
        <v>-0.64866581831105918</v>
      </c>
      <c r="I345" s="4">
        <f t="shared" si="15"/>
        <v>-11.396295209409658</v>
      </c>
    </row>
    <row r="346" spans="1:9" x14ac:dyDescent="0.35">
      <c r="A346" s="57">
        <v>45108</v>
      </c>
      <c r="B346">
        <f>+Cartera!B347</f>
        <v>11.79</v>
      </c>
      <c r="C346">
        <v>23469.82418802</v>
      </c>
      <c r="D346" s="73">
        <f t="shared" si="12"/>
        <v>3.3206432074761381</v>
      </c>
      <c r="E346" s="4">
        <f t="shared" si="13"/>
        <v>-7.5761309531477252</v>
      </c>
      <c r="G346" s="4">
        <v>9.4724015900000005</v>
      </c>
      <c r="H346" s="4">
        <f t="shared" si="14"/>
        <v>11.812343153525021</v>
      </c>
      <c r="I346" s="4">
        <f t="shared" si="15"/>
        <v>1.9986719317486745E-2</v>
      </c>
    </row>
    <row r="347" spans="1:9" x14ac:dyDescent="0.35">
      <c r="A347" s="57">
        <v>45139</v>
      </c>
      <c r="B347">
        <f>+Cartera!B348</f>
        <v>11.43</v>
      </c>
      <c r="C347">
        <v>23452.275774680002</v>
      </c>
      <c r="D347" s="73">
        <f t="shared" si="12"/>
        <v>2.4328295576183905</v>
      </c>
      <c r="E347" s="4">
        <f t="shared" si="13"/>
        <v>-8.0742802139294696</v>
      </c>
      <c r="G347" s="4">
        <v>9.5631440999999988</v>
      </c>
      <c r="H347" s="4">
        <f t="shared" si="14"/>
        <v>11.39660489045508</v>
      </c>
      <c r="I347" s="4">
        <f t="shared" si="15"/>
        <v>-2.9969585878959037E-2</v>
      </c>
    </row>
    <row r="348" spans="1:9" x14ac:dyDescent="0.35">
      <c r="A348" s="57">
        <v>45170</v>
      </c>
      <c r="B348">
        <f>+Cartera!B349</f>
        <v>10.99</v>
      </c>
      <c r="C348">
        <v>23480.07762665</v>
      </c>
      <c r="D348" s="73">
        <f t="shared" si="12"/>
        <v>1.7116351173284556</v>
      </c>
      <c r="E348" s="4">
        <f t="shared" si="13"/>
        <v>-8.3596404024430626</v>
      </c>
      <c r="G348" s="4">
        <v>9.731356400000001</v>
      </c>
      <c r="H348" s="4">
        <f t="shared" si="14"/>
        <v>11.573894532809163</v>
      </c>
      <c r="I348" s="4">
        <f t="shared" si="15"/>
        <v>0.52607850509880905</v>
      </c>
    </row>
    <row r="349" spans="1:9" x14ac:dyDescent="0.35">
      <c r="A349" s="57">
        <v>45200</v>
      </c>
      <c r="B349">
        <f>+Cartera!B350</f>
        <v>10.48</v>
      </c>
      <c r="C349">
        <v>23440.52043986</v>
      </c>
      <c r="D349" s="73">
        <f t="shared" si="12"/>
        <v>0.9163573128315079</v>
      </c>
      <c r="E349" s="4">
        <f t="shared" si="13"/>
        <v>-8.6564470376253553</v>
      </c>
      <c r="G349" s="4">
        <v>9.9087062200000009</v>
      </c>
      <c r="H349" s="4">
        <f t="shared" si="14"/>
        <v>12.0896649879042</v>
      </c>
      <c r="I349" s="4">
        <f t="shared" si="15"/>
        <v>1.4569741020132199</v>
      </c>
    </row>
    <row r="350" spans="1:9" x14ac:dyDescent="0.35">
      <c r="A350" s="57">
        <v>45231</v>
      </c>
      <c r="B350">
        <f>+Cartera!B351</f>
        <v>10.15</v>
      </c>
      <c r="D350" s="73"/>
      <c r="E350" s="4"/>
    </row>
  </sheetData>
  <mergeCells count="2">
    <mergeCell ref="C1:E1"/>
    <mergeCell ref="G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2"/>
  <sheetViews>
    <sheetView workbookViewId="0">
      <pane xSplit="1" ySplit="2" topLeftCell="B263" activePane="bottomRight" state="frozen"/>
      <selection pane="topRight" activeCell="B1" sqref="B1"/>
      <selection pane="bottomLeft" activeCell="A2" sqref="A2"/>
      <selection pane="bottomRight" activeCell="J282" sqref="J282"/>
    </sheetView>
  </sheetViews>
  <sheetFormatPr baseColWidth="10" defaultRowHeight="14.5" x14ac:dyDescent="0.35"/>
  <cols>
    <col min="2" max="2" width="11.453125" bestFit="1" customWidth="1"/>
    <col min="3" max="3" width="23.1796875" customWidth="1"/>
    <col min="4" max="4" width="16.1796875" customWidth="1"/>
    <col min="5" max="6" width="12" customWidth="1"/>
    <col min="7" max="7" width="11.453125" customWidth="1"/>
    <col min="8" max="8" width="23.453125" customWidth="1"/>
    <col min="9" max="9" width="11.453125" customWidth="1"/>
    <col min="10" max="10" width="10.81640625" customWidth="1"/>
    <col min="11" max="11" width="3.453125" customWidth="1"/>
    <col min="12" max="12" width="20.81640625" customWidth="1"/>
    <col min="13" max="13" width="14.453125" customWidth="1"/>
    <col min="14" max="15" width="0" hidden="1" customWidth="1"/>
  </cols>
  <sheetData>
    <row r="1" spans="1:17" x14ac:dyDescent="0.35">
      <c r="A1" t="s">
        <v>77</v>
      </c>
      <c r="C1" s="129" t="s">
        <v>119</v>
      </c>
      <c r="D1" s="129"/>
      <c r="E1" s="129"/>
      <c r="F1" s="129"/>
      <c r="G1" s="130" t="s">
        <v>109</v>
      </c>
      <c r="H1" s="130"/>
      <c r="I1" s="130"/>
      <c r="J1" s="130"/>
      <c r="L1" s="131" t="s">
        <v>131</v>
      </c>
      <c r="M1" s="131"/>
      <c r="N1" s="91"/>
      <c r="O1" s="91"/>
    </row>
    <row r="2" spans="1:17" x14ac:dyDescent="0.35">
      <c r="A2" t="s">
        <v>79</v>
      </c>
      <c r="B2" s="91"/>
      <c r="C2" s="62" t="s">
        <v>78</v>
      </c>
      <c r="D2" s="129" t="s">
        <v>80</v>
      </c>
      <c r="E2" s="129"/>
      <c r="F2" s="129"/>
      <c r="G2" s="69" t="s">
        <v>78</v>
      </c>
      <c r="H2" s="130" t="s">
        <v>80</v>
      </c>
      <c r="I2" s="130"/>
      <c r="J2" s="130"/>
      <c r="M2" s="93" t="s">
        <v>83</v>
      </c>
      <c r="N2" t="s">
        <v>84</v>
      </c>
      <c r="O2" t="s">
        <v>85</v>
      </c>
    </row>
    <row r="3" spans="1:17" x14ac:dyDescent="0.35">
      <c r="C3" s="7" t="s">
        <v>88</v>
      </c>
      <c r="D3" s="7" t="s">
        <v>81</v>
      </c>
      <c r="E3" s="7" t="s">
        <v>82</v>
      </c>
      <c r="F3" s="7" t="s">
        <v>16</v>
      </c>
      <c r="G3" s="2" t="s">
        <v>88</v>
      </c>
      <c r="H3" s="2" t="s">
        <v>81</v>
      </c>
      <c r="I3" s="2" t="s">
        <v>82</v>
      </c>
      <c r="J3" s="2" t="s">
        <v>16</v>
      </c>
    </row>
    <row r="4" spans="1:17" x14ac:dyDescent="0.35">
      <c r="A4" s="57">
        <v>37347</v>
      </c>
      <c r="C4" s="10">
        <v>0</v>
      </c>
      <c r="D4" s="3">
        <v>97431.532188309997</v>
      </c>
      <c r="E4" s="10">
        <v>317694.75926899997</v>
      </c>
      <c r="F4" s="10">
        <v>415126.29145730997</v>
      </c>
      <c r="L4" s="57"/>
      <c r="M4" s="60">
        <v>2.4643968766916926E-4</v>
      </c>
      <c r="N4" s="60">
        <v>0.22625732657036088</v>
      </c>
      <c r="O4" s="60">
        <v>0.21874889993373392</v>
      </c>
    </row>
    <row r="5" spans="1:17" x14ac:dyDescent="0.35">
      <c r="A5" s="57">
        <v>37377</v>
      </c>
      <c r="C5" s="10">
        <v>474858.37184297002</v>
      </c>
      <c r="D5" s="3">
        <v>129179.9838303</v>
      </c>
      <c r="E5" s="10">
        <v>345678.38801266998</v>
      </c>
      <c r="F5" s="10">
        <v>474858.37184296997</v>
      </c>
      <c r="L5" s="57"/>
      <c r="M5" s="60">
        <v>3.1096705139028514E-4</v>
      </c>
      <c r="N5" s="60">
        <v>0.23623377637343207</v>
      </c>
      <c r="O5" s="60">
        <v>0.22709326275439753</v>
      </c>
      <c r="Q5" s="59"/>
    </row>
    <row r="6" spans="1:17" x14ac:dyDescent="0.35">
      <c r="A6" s="57">
        <v>37408</v>
      </c>
      <c r="C6" s="10">
        <v>470596.65169999999</v>
      </c>
      <c r="D6" s="3">
        <v>128739</v>
      </c>
      <c r="E6" s="10">
        <v>341758</v>
      </c>
      <c r="F6" s="10">
        <v>470496</v>
      </c>
      <c r="L6" s="57"/>
      <c r="M6" s="60">
        <v>5.2782831732894669E-4</v>
      </c>
      <c r="N6" s="60">
        <v>0.2384899762111482</v>
      </c>
      <c r="O6" s="60">
        <v>0.22903219816803971</v>
      </c>
    </row>
    <row r="7" spans="1:17" x14ac:dyDescent="0.35">
      <c r="A7" s="57">
        <v>37438</v>
      </c>
      <c r="C7" s="10">
        <v>463535.21145728999</v>
      </c>
      <c r="D7" s="3">
        <v>127740.95581593001</v>
      </c>
      <c r="E7" s="10">
        <v>335794.25564136001</v>
      </c>
      <c r="F7" s="10">
        <v>463535.21145728999</v>
      </c>
      <c r="L7" s="57"/>
      <c r="M7" s="60">
        <v>1.2304260163686646E-3</v>
      </c>
      <c r="N7" s="60">
        <v>0.23822784249025722</v>
      </c>
      <c r="O7" s="60">
        <v>0.22916720761470907</v>
      </c>
    </row>
    <row r="8" spans="1:17" x14ac:dyDescent="0.35">
      <c r="A8" s="57">
        <v>37469</v>
      </c>
      <c r="C8" s="10">
        <v>456235.95676911995</v>
      </c>
      <c r="D8" s="3">
        <v>126464.74885607</v>
      </c>
      <c r="E8" s="10">
        <v>329771.2079130499</v>
      </c>
      <c r="F8" s="10">
        <v>456235.95676911989</v>
      </c>
      <c r="L8" s="57"/>
      <c r="M8" s="60">
        <v>2.776539795702792E-3</v>
      </c>
      <c r="N8" s="60">
        <v>0.237642513712751</v>
      </c>
      <c r="O8" s="60">
        <v>0.22873802063481727</v>
      </c>
    </row>
    <row r="9" spans="1:17" x14ac:dyDescent="0.35">
      <c r="A9" s="57">
        <v>37500</v>
      </c>
      <c r="C9" s="10">
        <v>447374.83225285</v>
      </c>
      <c r="D9" s="3">
        <v>125003.38375524001</v>
      </c>
      <c r="E9" s="10">
        <v>322371.44849760999</v>
      </c>
      <c r="F9" s="10">
        <v>447374.83225285</v>
      </c>
      <c r="L9" s="57"/>
      <c r="M9" s="60">
        <v>4.2515403516820947E-3</v>
      </c>
      <c r="N9" s="60">
        <v>0.23952786459815265</v>
      </c>
      <c r="O9" s="60">
        <v>0.23071912105516754</v>
      </c>
    </row>
    <row r="10" spans="1:17" x14ac:dyDescent="0.35">
      <c r="A10" s="57">
        <v>37530</v>
      </c>
      <c r="C10" s="10">
        <v>439789.69624376006</v>
      </c>
      <c r="D10" s="3">
        <v>123791.25357626002</v>
      </c>
      <c r="E10" s="10">
        <v>315998.44266750006</v>
      </c>
      <c r="F10" s="10">
        <v>439789.69624376006</v>
      </c>
      <c r="L10" s="57"/>
      <c r="M10" s="60">
        <v>5.3900452065982971E-3</v>
      </c>
      <c r="N10" s="60">
        <v>0.23940550799982657</v>
      </c>
      <c r="O10" s="60">
        <v>0.23072489371673252</v>
      </c>
    </row>
    <row r="11" spans="1:17" x14ac:dyDescent="0.35">
      <c r="A11" s="57">
        <v>37561</v>
      </c>
      <c r="C11" s="10">
        <v>994376.4068472099</v>
      </c>
      <c r="D11" s="3">
        <v>284959.38996094966</v>
      </c>
      <c r="E11" s="10">
        <v>709417.01688625931</v>
      </c>
      <c r="F11" s="10">
        <v>994376.40684720897</v>
      </c>
      <c r="L11" s="57"/>
      <c r="M11" s="60">
        <v>2.8895192770613371E-3</v>
      </c>
      <c r="N11" s="60">
        <v>0.25290864696083132</v>
      </c>
      <c r="O11" s="60">
        <v>0.23184710101369829</v>
      </c>
    </row>
    <row r="12" spans="1:17" x14ac:dyDescent="0.35">
      <c r="A12" s="57">
        <v>37591</v>
      </c>
      <c r="C12" s="10">
        <v>980840.36489094002</v>
      </c>
      <c r="D12" s="3">
        <v>283322.13702158019</v>
      </c>
      <c r="E12" s="10">
        <v>697518.22786935908</v>
      </c>
      <c r="F12" s="10">
        <v>980840.36489093932</v>
      </c>
      <c r="L12" s="57"/>
      <c r="M12" s="60">
        <v>3.0586166398479859E-3</v>
      </c>
      <c r="N12" s="60">
        <v>0.24627599035056882</v>
      </c>
      <c r="O12" s="60">
        <v>0.22622190431869985</v>
      </c>
    </row>
    <row r="13" spans="1:17" x14ac:dyDescent="0.35">
      <c r="A13" s="57">
        <v>37622</v>
      </c>
      <c r="C13" s="10">
        <v>966780.33677557996</v>
      </c>
      <c r="D13" s="3">
        <v>278733.38799098</v>
      </c>
      <c r="E13" s="10">
        <v>688046.94878460013</v>
      </c>
      <c r="F13" s="10">
        <v>966780.33677558019</v>
      </c>
      <c r="L13" s="57"/>
      <c r="M13" s="60">
        <v>4.1941716435646295E-3</v>
      </c>
      <c r="N13" s="60">
        <v>0.24685488352490936</v>
      </c>
      <c r="O13" s="60">
        <v>0.22707069245731001</v>
      </c>
    </row>
    <row r="14" spans="1:17" x14ac:dyDescent="0.35">
      <c r="A14" s="57">
        <v>37653</v>
      </c>
      <c r="C14" s="10">
        <v>956267.03390392987</v>
      </c>
      <c r="D14" s="3">
        <v>277587.24086259003</v>
      </c>
      <c r="E14" s="10">
        <v>678679.79304133996</v>
      </c>
      <c r="F14" s="10">
        <v>956267.03390392999</v>
      </c>
      <c r="L14" s="57"/>
      <c r="M14" s="60">
        <v>5.127399967144103E-3</v>
      </c>
      <c r="N14" s="60">
        <v>0.24393182180208217</v>
      </c>
      <c r="O14" s="60">
        <v>0.22458892899849439</v>
      </c>
    </row>
    <row r="15" spans="1:17" x14ac:dyDescent="0.35">
      <c r="A15" s="57">
        <v>37681</v>
      </c>
      <c r="C15" s="10">
        <v>949576.19234720012</v>
      </c>
      <c r="D15" s="3">
        <v>277305.45232889999</v>
      </c>
      <c r="E15" s="10">
        <v>672270.74001830001</v>
      </c>
      <c r="F15" s="10">
        <v>949576.19234720001</v>
      </c>
      <c r="L15" s="57"/>
      <c r="M15" s="60">
        <v>6.2200502037548979E-3</v>
      </c>
      <c r="N15" s="60">
        <v>0.24248879103005935</v>
      </c>
      <c r="O15" s="60">
        <v>0.22356711226480661</v>
      </c>
    </row>
    <row r="16" spans="1:17" x14ac:dyDescent="0.35">
      <c r="A16" s="57">
        <v>37712</v>
      </c>
      <c r="C16" s="10">
        <v>942744.58268510003</v>
      </c>
      <c r="D16" s="3">
        <v>277011.84598066006</v>
      </c>
      <c r="E16" s="10">
        <v>665732.73670444009</v>
      </c>
      <c r="F16" s="10">
        <v>942744.58268510015</v>
      </c>
      <c r="H16" s="4">
        <f t="shared" ref="H16:J16" si="0">+D16/D4*100-100</f>
        <v>184.31436903328961</v>
      </c>
      <c r="I16" s="4">
        <f t="shared" si="0"/>
        <v>109.55106034366398</v>
      </c>
      <c r="J16" s="4">
        <f t="shared" si="0"/>
        <v>127.0982595141287</v>
      </c>
      <c r="L16" s="57"/>
      <c r="M16" s="60">
        <v>7.1530089931924664E-3</v>
      </c>
      <c r="N16" s="60">
        <v>0.24165101729960511</v>
      </c>
      <c r="O16" s="60">
        <v>0.2229901295234176</v>
      </c>
    </row>
    <row r="17" spans="1:15" x14ac:dyDescent="0.35">
      <c r="A17" s="57">
        <v>37742</v>
      </c>
      <c r="C17" s="10">
        <v>934876.97757999995</v>
      </c>
      <c r="D17" s="3">
        <v>276767.51134556002</v>
      </c>
      <c r="E17" s="10">
        <v>658109.46623443998</v>
      </c>
      <c r="F17" s="10">
        <v>934876.97757999995</v>
      </c>
      <c r="G17" s="4">
        <f t="shared" ref="G17:G80" si="1">+C17/C5*100-100</f>
        <v>96.874906922595557</v>
      </c>
      <c r="H17" s="4">
        <f t="shared" ref="H17:H80" si="2">+D17/D5*100-100</f>
        <v>114.24953242689787</v>
      </c>
      <c r="I17" s="4">
        <f t="shared" ref="I17:I80" si="3">+E17/E5*100-100</f>
        <v>90.382010867951237</v>
      </c>
      <c r="J17" s="4">
        <f t="shared" ref="J17:J80" si="4">+F17/F5*100-100</f>
        <v>96.874906922595585</v>
      </c>
      <c r="L17" s="57"/>
      <c r="M17" s="60">
        <v>7.9771893124214021E-3</v>
      </c>
      <c r="N17" s="60">
        <v>0.24061913881597594</v>
      </c>
      <c r="O17" s="60">
        <v>0.22223147690937783</v>
      </c>
    </row>
    <row r="18" spans="1:15" x14ac:dyDescent="0.35">
      <c r="A18" s="57">
        <v>37773</v>
      </c>
      <c r="C18" s="10">
        <v>1373292.95105054</v>
      </c>
      <c r="D18" s="3">
        <v>414837.03216631996</v>
      </c>
      <c r="E18" s="10">
        <v>958455.91888421983</v>
      </c>
      <c r="F18" s="10">
        <v>1373292.9510505397</v>
      </c>
      <c r="G18" s="4">
        <f t="shared" si="1"/>
        <v>191.81953294601823</v>
      </c>
      <c r="H18" s="4">
        <f t="shared" si="2"/>
        <v>222.23105054903328</v>
      </c>
      <c r="I18" s="4">
        <f t="shared" si="3"/>
        <v>180.44871484624201</v>
      </c>
      <c r="J18" s="4">
        <f t="shared" si="4"/>
        <v>191.88196096258838</v>
      </c>
      <c r="L18" s="57"/>
      <c r="M18" s="60">
        <v>6.4426930796314726E-3</v>
      </c>
      <c r="N18" s="60">
        <v>0.24575370340831318</v>
      </c>
      <c r="O18" s="60">
        <v>0.217792526800175</v>
      </c>
    </row>
    <row r="19" spans="1:15" x14ac:dyDescent="0.35">
      <c r="A19" s="57">
        <v>37803</v>
      </c>
      <c r="C19" s="10">
        <v>1350557.82786096</v>
      </c>
      <c r="D19" s="3">
        <v>410198.61097160989</v>
      </c>
      <c r="E19" s="10">
        <v>940359.21688934998</v>
      </c>
      <c r="F19" s="10">
        <v>1350557.8278609598</v>
      </c>
      <c r="G19" s="4">
        <f t="shared" si="1"/>
        <v>191.36035288775469</v>
      </c>
      <c r="H19" s="4">
        <f t="shared" si="2"/>
        <v>221.11753693364477</v>
      </c>
      <c r="I19" s="4">
        <f t="shared" si="3"/>
        <v>180.04029285530316</v>
      </c>
      <c r="J19" s="4">
        <f t="shared" si="4"/>
        <v>191.36035288775463</v>
      </c>
      <c r="L19" s="57"/>
      <c r="M19" s="60">
        <v>6.8513428997596468E-3</v>
      </c>
      <c r="N19" s="60">
        <v>0.24470541542112922</v>
      </c>
      <c r="O19" s="60">
        <v>0.21715616467218002</v>
      </c>
    </row>
    <row r="20" spans="1:15" x14ac:dyDescent="0.35">
      <c r="A20" s="57">
        <v>37834</v>
      </c>
      <c r="C20" s="10">
        <v>1325263.1376425398</v>
      </c>
      <c r="D20" s="3">
        <v>405141.11848290992</v>
      </c>
      <c r="E20" s="10">
        <v>920122.01915963006</v>
      </c>
      <c r="F20" s="10">
        <v>1325263.13764254</v>
      </c>
      <c r="G20" s="4">
        <f t="shared" si="1"/>
        <v>190.47757371591706</v>
      </c>
      <c r="H20" s="4">
        <f t="shared" si="2"/>
        <v>220.3589317557595</v>
      </c>
      <c r="I20" s="4">
        <f t="shared" si="3"/>
        <v>179.01830028843415</v>
      </c>
      <c r="J20" s="4">
        <f t="shared" si="4"/>
        <v>190.47757371591712</v>
      </c>
      <c r="L20" s="57"/>
      <c r="M20" s="60">
        <v>7.8281379635100415E-3</v>
      </c>
      <c r="N20" s="60">
        <v>0.24528860847747733</v>
      </c>
      <c r="O20" s="60">
        <v>0.21824384053297746</v>
      </c>
    </row>
    <row r="21" spans="1:15" x14ac:dyDescent="0.35">
      <c r="A21" s="57">
        <v>37865</v>
      </c>
      <c r="C21" s="10">
        <v>1302769.4999664298</v>
      </c>
      <c r="D21" s="3">
        <v>400445.71767029003</v>
      </c>
      <c r="E21" s="10">
        <v>902323.78229613986</v>
      </c>
      <c r="F21" s="10">
        <v>1302769.49996643</v>
      </c>
      <c r="G21" s="4">
        <f t="shared" si="1"/>
        <v>191.20312678432538</v>
      </c>
      <c r="H21" s="4">
        <f t="shared" si="2"/>
        <v>220.34790230508759</v>
      </c>
      <c r="I21" s="4">
        <f t="shared" si="3"/>
        <v>179.90189159162759</v>
      </c>
      <c r="J21" s="4">
        <f t="shared" si="4"/>
        <v>191.20312678432543</v>
      </c>
      <c r="L21" s="57"/>
      <c r="M21" s="60">
        <v>9.0277892351740413E-3</v>
      </c>
      <c r="N21" s="60">
        <v>0.2439321339602665</v>
      </c>
      <c r="O21" s="60">
        <v>0.21742343525633265</v>
      </c>
    </row>
    <row r="22" spans="1:15" x14ac:dyDescent="0.35">
      <c r="A22" s="57">
        <v>37895</v>
      </c>
      <c r="C22" s="10">
        <v>1282842.0526574899</v>
      </c>
      <c r="D22" s="3">
        <v>396894.6376255799</v>
      </c>
      <c r="E22" s="10">
        <v>885947.41503190994</v>
      </c>
      <c r="F22" s="10">
        <v>1282842.0526574899</v>
      </c>
      <c r="G22" s="4">
        <f t="shared" si="1"/>
        <v>191.69443113702584</v>
      </c>
      <c r="H22" s="4">
        <f t="shared" si="2"/>
        <v>220.61605821050841</v>
      </c>
      <c r="I22" s="4">
        <f t="shared" si="3"/>
        <v>180.36448773392266</v>
      </c>
      <c r="J22" s="4">
        <f t="shared" si="4"/>
        <v>191.69443113702584</v>
      </c>
      <c r="L22" s="57"/>
      <c r="M22" s="60">
        <v>1.0550559724310555E-2</v>
      </c>
      <c r="N22" s="60">
        <v>0.24264124320027641</v>
      </c>
      <c r="O22" s="60">
        <v>0.21673901417373886</v>
      </c>
    </row>
    <row r="23" spans="1:15" x14ac:dyDescent="0.35">
      <c r="A23" s="57">
        <v>37926</v>
      </c>
      <c r="C23" s="10">
        <v>1581257.3477124099</v>
      </c>
      <c r="D23" s="3">
        <v>499297</v>
      </c>
      <c r="E23" s="10">
        <v>1081960</v>
      </c>
      <c r="F23" s="10">
        <v>1581257</v>
      </c>
      <c r="G23" s="4">
        <f t="shared" si="1"/>
        <v>59.019998546222212</v>
      </c>
      <c r="H23" s="4">
        <f t="shared" si="2"/>
        <v>75.216896719361586</v>
      </c>
      <c r="I23" s="4">
        <f t="shared" si="3"/>
        <v>52.513962062665087</v>
      </c>
      <c r="J23" s="4">
        <f t="shared" si="4"/>
        <v>59.019963578336217</v>
      </c>
      <c r="L23" s="57"/>
      <c r="M23" s="60">
        <v>9.9864063252922148E-3</v>
      </c>
      <c r="N23" s="60">
        <v>0.24849634762000572</v>
      </c>
      <c r="O23" s="60">
        <v>0.21694987612188213</v>
      </c>
    </row>
    <row r="24" spans="1:15" x14ac:dyDescent="0.35">
      <c r="A24" s="57">
        <v>37956</v>
      </c>
      <c r="C24" s="10">
        <v>1553376.0703095999</v>
      </c>
      <c r="D24" s="3">
        <v>493964.98902419</v>
      </c>
      <c r="E24" s="10">
        <v>1059411.0812854099</v>
      </c>
      <c r="F24" s="10">
        <v>1553376.0703095999</v>
      </c>
      <c r="G24" s="4">
        <f t="shared" si="1"/>
        <v>58.371955917854194</v>
      </c>
      <c r="H24" s="4">
        <f t="shared" si="2"/>
        <v>74.347473945025854</v>
      </c>
      <c r="I24" s="4">
        <f t="shared" si="3"/>
        <v>51.882924195614152</v>
      </c>
      <c r="J24" s="4">
        <f t="shared" si="4"/>
        <v>58.371955917854308</v>
      </c>
      <c r="L24" s="57"/>
      <c r="M24" s="60">
        <v>1.042277076464369E-2</v>
      </c>
      <c r="N24" s="60">
        <v>0.23551770356519802</v>
      </c>
      <c r="O24" s="60">
        <v>0.20424155381774661</v>
      </c>
    </row>
    <row r="25" spans="1:15" x14ac:dyDescent="0.35">
      <c r="A25" s="57">
        <v>37987</v>
      </c>
      <c r="C25" s="10">
        <v>1534803.9207725001</v>
      </c>
      <c r="D25" s="3">
        <v>490484.31012208993</v>
      </c>
      <c r="E25" s="10">
        <v>1044319.6106504098</v>
      </c>
      <c r="F25" s="10">
        <v>1534803.9207724999</v>
      </c>
      <c r="G25" s="4">
        <f t="shared" si="1"/>
        <v>58.7541515264368</v>
      </c>
      <c r="H25" s="4">
        <f t="shared" si="2"/>
        <v>75.968983714990884</v>
      </c>
      <c r="I25" s="4">
        <f t="shared" si="3"/>
        <v>51.780283670343607</v>
      </c>
      <c r="J25" s="4">
        <f t="shared" si="4"/>
        <v>58.754151526436715</v>
      </c>
      <c r="L25" s="57"/>
      <c r="M25" s="60">
        <v>1.1755914638169905E-2</v>
      </c>
      <c r="N25" s="60">
        <v>0.23624986885156107</v>
      </c>
      <c r="O25" s="60">
        <v>0.2053239747133152</v>
      </c>
    </row>
    <row r="26" spans="1:15" x14ac:dyDescent="0.35">
      <c r="A26" s="57">
        <v>38018</v>
      </c>
      <c r="C26" s="10">
        <v>1518382.8237977899</v>
      </c>
      <c r="D26" s="3">
        <v>488217.83082112996</v>
      </c>
      <c r="E26" s="10">
        <v>1030164.99297666</v>
      </c>
      <c r="F26" s="10">
        <v>1518382.8237977899</v>
      </c>
      <c r="G26" s="4">
        <f t="shared" si="1"/>
        <v>58.782303474275409</v>
      </c>
      <c r="H26" s="4">
        <f t="shared" si="2"/>
        <v>75.87906032857083</v>
      </c>
      <c r="I26" s="4">
        <f t="shared" si="3"/>
        <v>51.789548405474676</v>
      </c>
      <c r="J26" s="4">
        <f t="shared" si="4"/>
        <v>58.78230347427538</v>
      </c>
      <c r="L26" s="57"/>
      <c r="M26" s="60">
        <v>1.2044186243729172E-2</v>
      </c>
      <c r="N26" s="60">
        <v>0.23195031482555742</v>
      </c>
      <c r="O26" s="60">
        <v>0.20189275678585505</v>
      </c>
    </row>
    <row r="27" spans="1:15" x14ac:dyDescent="0.35">
      <c r="A27" s="57">
        <v>38047</v>
      </c>
      <c r="C27" s="10">
        <v>1496443.6320969001</v>
      </c>
      <c r="D27" s="3">
        <v>485483</v>
      </c>
      <c r="E27" s="10">
        <v>1010961</v>
      </c>
      <c r="F27" s="10">
        <v>1496444</v>
      </c>
      <c r="G27" s="4">
        <f t="shared" si="1"/>
        <v>57.590685629757786</v>
      </c>
      <c r="H27" s="4">
        <f t="shared" si="2"/>
        <v>75.071566722817153</v>
      </c>
      <c r="I27" s="4">
        <f t="shared" si="3"/>
        <v>50.380038847515578</v>
      </c>
      <c r="J27" s="4">
        <f t="shared" si="4"/>
        <v>57.590724373684054</v>
      </c>
      <c r="L27" s="57"/>
      <c r="M27" s="60">
        <v>1.162918304431204E-2</v>
      </c>
      <c r="N27" s="60">
        <v>0.22697535440352892</v>
      </c>
      <c r="O27" s="60">
        <v>0.19830049732419866</v>
      </c>
    </row>
    <row r="28" spans="1:15" x14ac:dyDescent="0.35">
      <c r="A28" s="57">
        <v>38078</v>
      </c>
      <c r="C28" s="10">
        <v>1483705.6833178001</v>
      </c>
      <c r="D28" s="3">
        <v>484753.12852034002</v>
      </c>
      <c r="E28" s="10">
        <v>998952.55479745974</v>
      </c>
      <c r="F28" s="10">
        <v>1483705.6833177998</v>
      </c>
      <c r="G28" s="4">
        <f t="shared" si="1"/>
        <v>57.381512508080306</v>
      </c>
      <c r="H28" s="4">
        <f t="shared" si="2"/>
        <v>74.99364577866595</v>
      </c>
      <c r="I28" s="4">
        <f t="shared" si="3"/>
        <v>50.05309183720621</v>
      </c>
      <c r="J28" s="4">
        <f t="shared" si="4"/>
        <v>57.381512508080249</v>
      </c>
      <c r="L28" s="57"/>
      <c r="M28" s="60">
        <v>1.0234474685851484E-2</v>
      </c>
      <c r="N28" s="60">
        <v>0.22394572530192319</v>
      </c>
      <c r="O28" s="60">
        <v>0.19570750071037257</v>
      </c>
    </row>
    <row r="29" spans="1:15" x14ac:dyDescent="0.35">
      <c r="A29" s="57">
        <v>38108</v>
      </c>
      <c r="C29" s="10">
        <v>1472699.5692599402</v>
      </c>
      <c r="D29" s="3">
        <v>483707.51876069</v>
      </c>
      <c r="E29" s="10">
        <v>988992.05049924972</v>
      </c>
      <c r="F29" s="10">
        <v>1472699.5692599397</v>
      </c>
      <c r="G29" s="4">
        <f t="shared" si="1"/>
        <v>57.528702126362646</v>
      </c>
      <c r="H29" s="4">
        <f t="shared" si="2"/>
        <v>74.77033933970435</v>
      </c>
      <c r="I29" s="4">
        <f t="shared" si="3"/>
        <v>50.277742722354134</v>
      </c>
      <c r="J29" s="4">
        <f t="shared" si="4"/>
        <v>57.528702126362589</v>
      </c>
      <c r="L29" s="57"/>
      <c r="M29" s="60">
        <v>1.3626785562478741E-2</v>
      </c>
      <c r="N29" s="60">
        <v>0.21298566172682093</v>
      </c>
      <c r="O29" s="60">
        <v>0.18609303532264559</v>
      </c>
    </row>
    <row r="30" spans="1:15" x14ac:dyDescent="0.35">
      <c r="A30" s="57">
        <v>38139</v>
      </c>
      <c r="C30" s="10">
        <v>1972411.4481511097</v>
      </c>
      <c r="D30" s="3">
        <v>479749.56145327998</v>
      </c>
      <c r="E30" s="10">
        <v>971747.04597950017</v>
      </c>
      <c r="F30" s="10">
        <v>1451496.6074327801</v>
      </c>
      <c r="G30" s="4">
        <f t="shared" si="1"/>
        <v>43.626416100239709</v>
      </c>
      <c r="H30" s="4">
        <f t="shared" si="2"/>
        <v>15.64771808051475</v>
      </c>
      <c r="I30" s="4">
        <f t="shared" si="3"/>
        <v>1.3867228354907724</v>
      </c>
      <c r="J30" s="4">
        <f t="shared" si="4"/>
        <v>5.6946084462471163</v>
      </c>
      <c r="L30" s="57"/>
      <c r="M30" s="60">
        <v>0.2734572108488183</v>
      </c>
      <c r="N30" s="60">
        <v>0.17479667399318605</v>
      </c>
      <c r="O30" s="60">
        <v>0.1925185945459145</v>
      </c>
    </row>
    <row r="31" spans="1:15" x14ac:dyDescent="0.35">
      <c r="A31" s="57">
        <v>38169</v>
      </c>
      <c r="C31" s="10">
        <v>1946249.6417749003</v>
      </c>
      <c r="D31" s="3">
        <v>476114.66331363987</v>
      </c>
      <c r="E31" s="10">
        <v>955584.32425477996</v>
      </c>
      <c r="F31" s="10">
        <v>1431698.9875684199</v>
      </c>
      <c r="G31" s="4">
        <f t="shared" si="1"/>
        <v>44.107094241007701</v>
      </c>
      <c r="H31" s="4">
        <f t="shared" si="2"/>
        <v>16.069301694098641</v>
      </c>
      <c r="I31" s="4">
        <f t="shared" si="3"/>
        <v>1.619073551040799</v>
      </c>
      <c r="J31" s="4">
        <f t="shared" si="4"/>
        <v>6.0079737448912596</v>
      </c>
      <c r="L31" s="57"/>
      <c r="M31" s="60">
        <v>0.27275050588259853</v>
      </c>
      <c r="N31" s="60">
        <v>0.17308532227607532</v>
      </c>
      <c r="O31" s="60">
        <v>0.19569676596998756</v>
      </c>
    </row>
    <row r="32" spans="1:15" x14ac:dyDescent="0.35">
      <c r="A32" s="57">
        <v>38200</v>
      </c>
      <c r="C32" s="10">
        <v>2431220.3986533</v>
      </c>
      <c r="D32" s="3">
        <v>471808.36092153983</v>
      </c>
      <c r="E32" s="10">
        <v>936153.47819951002</v>
      </c>
      <c r="F32" s="10">
        <v>1407961.8391210497</v>
      </c>
      <c r="G32" s="4">
        <f t="shared" si="1"/>
        <v>83.45189944527587</v>
      </c>
      <c r="H32" s="4">
        <f t="shared" si="2"/>
        <v>16.45531381467076</v>
      </c>
      <c r="I32" s="4">
        <f t="shared" si="3"/>
        <v>1.7423188127289677</v>
      </c>
      <c r="J32" s="4">
        <f t="shared" si="4"/>
        <v>6.2401721687980682</v>
      </c>
      <c r="L32" s="57"/>
      <c r="M32" s="60">
        <v>0.42358107113464799</v>
      </c>
      <c r="N32" s="60">
        <v>0.15203057900668304</v>
      </c>
      <c r="O32" s="60">
        <v>0.19379073302515792</v>
      </c>
    </row>
    <row r="33" spans="1:15" x14ac:dyDescent="0.35">
      <c r="A33" s="57">
        <v>38231</v>
      </c>
      <c r="C33" s="10">
        <v>2368535.4835727201</v>
      </c>
      <c r="D33" s="3">
        <v>460640.5603314499</v>
      </c>
      <c r="E33" s="10">
        <v>911819.63865816989</v>
      </c>
      <c r="F33" s="10">
        <v>1372460.1989896197</v>
      </c>
      <c r="G33" s="4">
        <f t="shared" si="1"/>
        <v>81.807716839682939</v>
      </c>
      <c r="H33" s="4">
        <f t="shared" si="2"/>
        <v>15.031960639100078</v>
      </c>
      <c r="I33" s="4">
        <f t="shared" si="3"/>
        <v>1.0523779322169702</v>
      </c>
      <c r="J33" s="4">
        <f t="shared" si="4"/>
        <v>5.3494266656523166</v>
      </c>
      <c r="L33" s="57"/>
      <c r="M33" s="60">
        <v>0.42163503423634852</v>
      </c>
      <c r="N33" s="60">
        <v>0.12805830946484817</v>
      </c>
      <c r="O33" s="60">
        <v>0.19203004713750726</v>
      </c>
    </row>
    <row r="34" spans="1:15" x14ac:dyDescent="0.35">
      <c r="A34" s="57">
        <v>38261</v>
      </c>
      <c r="C34" s="10">
        <v>2319356.9598353799</v>
      </c>
      <c r="D34" s="3">
        <v>455799.89735086984</v>
      </c>
      <c r="E34" s="10">
        <v>893847.54051315016</v>
      </c>
      <c r="F34" s="10">
        <v>1349647.43786402</v>
      </c>
      <c r="G34" s="4">
        <f t="shared" si="1"/>
        <v>80.798326265550969</v>
      </c>
      <c r="H34" s="4">
        <f t="shared" si="2"/>
        <v>14.841535798440205</v>
      </c>
      <c r="I34" s="4">
        <f t="shared" si="3"/>
        <v>0.89171494235418436</v>
      </c>
      <c r="J34" s="4">
        <f t="shared" si="4"/>
        <v>5.2076079879154662</v>
      </c>
      <c r="L34" s="57"/>
      <c r="M34" s="60">
        <v>0.41899788975727759</v>
      </c>
      <c r="N34" s="60">
        <v>0.12347929703824664</v>
      </c>
      <c r="O34" s="60">
        <v>0.18709326563223302</v>
      </c>
    </row>
    <row r="35" spans="1:15" x14ac:dyDescent="0.35">
      <c r="A35" s="57">
        <v>38292</v>
      </c>
      <c r="C35" s="10">
        <v>2615737.5582975205</v>
      </c>
      <c r="D35" s="3">
        <v>588876.51013914985</v>
      </c>
      <c r="E35" s="10">
        <v>1081177.7906398601</v>
      </c>
      <c r="F35" s="10">
        <v>1670054.3007790099</v>
      </c>
      <c r="G35" s="4">
        <f t="shared" si="1"/>
        <v>65.421369398326163</v>
      </c>
      <c r="H35" s="4">
        <f t="shared" si="2"/>
        <v>17.941127252747322</v>
      </c>
      <c r="I35" s="4">
        <f t="shared" si="3"/>
        <v>-7.2295589498679647E-2</v>
      </c>
      <c r="J35" s="4">
        <f t="shared" si="4"/>
        <v>5.615614715318884</v>
      </c>
      <c r="L35" s="57"/>
      <c r="M35" s="60">
        <v>0.36256305385498472</v>
      </c>
      <c r="N35" s="60">
        <v>0.11993269712801</v>
      </c>
      <c r="O35" s="60">
        <v>0.17982377732305138</v>
      </c>
    </row>
    <row r="36" spans="1:15" x14ac:dyDescent="0.35">
      <c r="A36" s="57">
        <v>38322</v>
      </c>
      <c r="C36" s="10">
        <v>3134655.0786837204</v>
      </c>
      <c r="D36" s="3">
        <v>677954.49864064006</v>
      </c>
      <c r="E36" s="10">
        <v>1535001.3016602399</v>
      </c>
      <c r="F36" s="10">
        <v>2212955.8003008799</v>
      </c>
      <c r="G36" s="4">
        <f t="shared" si="1"/>
        <v>101.79627706373506</v>
      </c>
      <c r="H36" s="4">
        <f t="shared" si="2"/>
        <v>37.247479822388755</v>
      </c>
      <c r="I36" s="4">
        <f t="shared" si="3"/>
        <v>44.891943153717506</v>
      </c>
      <c r="J36" s="4">
        <f t="shared" si="4"/>
        <v>42.461046143180283</v>
      </c>
      <c r="L36" s="57"/>
      <c r="M36" s="60">
        <v>0.2951724436565184</v>
      </c>
      <c r="N36" s="60">
        <v>9.8190404568318734E-2</v>
      </c>
      <c r="O36" s="60">
        <v>0.15859328113326826</v>
      </c>
    </row>
    <row r="37" spans="1:15" x14ac:dyDescent="0.35">
      <c r="A37" s="57">
        <v>38353</v>
      </c>
      <c r="C37" s="10">
        <v>3088104.1378325</v>
      </c>
      <c r="D37" s="3">
        <v>671339.27560788998</v>
      </c>
      <c r="E37" s="10">
        <v>1507682.56621487</v>
      </c>
      <c r="F37" s="10">
        <v>2179021.8418227602</v>
      </c>
      <c r="G37" s="4">
        <f t="shared" si="1"/>
        <v>101.20512438345804</v>
      </c>
      <c r="H37" s="4">
        <f t="shared" si="2"/>
        <v>36.872732063698891</v>
      </c>
      <c r="I37" s="4">
        <f t="shared" si="3"/>
        <v>44.369841458389772</v>
      </c>
      <c r="J37" s="4">
        <f t="shared" si="4"/>
        <v>41.973955912623126</v>
      </c>
      <c r="L37" s="57"/>
      <c r="M37" s="60">
        <v>0.2961791553404246</v>
      </c>
      <c r="N37" s="60">
        <v>0.10049229261835653</v>
      </c>
      <c r="O37" s="60">
        <v>0.15957698333687156</v>
      </c>
    </row>
    <row r="38" spans="1:15" x14ac:dyDescent="0.35">
      <c r="A38" s="57">
        <v>38384</v>
      </c>
      <c r="C38" s="10">
        <v>3039320.8681904604</v>
      </c>
      <c r="D38" s="3">
        <v>664698.97821297986</v>
      </c>
      <c r="E38" s="10">
        <v>1481275.5359657297</v>
      </c>
      <c r="F38" s="10">
        <v>2145974.5141787096</v>
      </c>
      <c r="G38" s="4">
        <f t="shared" si="1"/>
        <v>100.1682856625373</v>
      </c>
      <c r="H38" s="4">
        <f t="shared" si="2"/>
        <v>36.14803398209105</v>
      </c>
      <c r="I38" s="4">
        <f t="shared" si="3"/>
        <v>43.790125471608832</v>
      </c>
      <c r="J38" s="4">
        <f t="shared" si="4"/>
        <v>41.332902384339604</v>
      </c>
      <c r="L38" s="57"/>
      <c r="M38" s="60">
        <v>0.29604323402294597</v>
      </c>
      <c r="N38" s="60">
        <v>9.8858193402318231E-2</v>
      </c>
      <c r="O38" s="60">
        <v>0.15760961452535951</v>
      </c>
    </row>
    <row r="39" spans="1:15" x14ac:dyDescent="0.35">
      <c r="A39" s="57">
        <v>38412</v>
      </c>
      <c r="C39" s="10">
        <v>2998094.6398270698</v>
      </c>
      <c r="D39" s="3">
        <v>661595.87915087992</v>
      </c>
      <c r="E39" s="10">
        <v>1459322.7902018703</v>
      </c>
      <c r="F39" s="10">
        <v>2120918.6693527503</v>
      </c>
      <c r="G39" s="4">
        <f t="shared" si="1"/>
        <v>100.34798341357987</v>
      </c>
      <c r="H39" s="4">
        <f t="shared" si="2"/>
        <v>36.275807628872684</v>
      </c>
      <c r="I39" s="4">
        <f t="shared" si="3"/>
        <v>44.350058034075516</v>
      </c>
      <c r="J39" s="4">
        <f t="shared" si="4"/>
        <v>41.73057390405188</v>
      </c>
      <c r="L39" s="57"/>
      <c r="M39" s="60">
        <v>0.29581317769704751</v>
      </c>
      <c r="N39" s="60">
        <v>8.4791328152829387E-2</v>
      </c>
      <c r="O39" s="60">
        <v>0.15042579061550043</v>
      </c>
    </row>
    <row r="40" spans="1:15" x14ac:dyDescent="0.35">
      <c r="A40" s="57">
        <v>38443</v>
      </c>
      <c r="C40" s="10">
        <v>2954722.4356418103</v>
      </c>
      <c r="D40" s="3">
        <v>657821.32123175997</v>
      </c>
      <c r="E40" s="10">
        <v>1438851.91340814</v>
      </c>
      <c r="F40" s="10">
        <v>2096673.2346398998</v>
      </c>
      <c r="G40" s="4">
        <f t="shared" si="1"/>
        <v>99.144781129002922</v>
      </c>
      <c r="H40" s="4">
        <f t="shared" si="2"/>
        <v>35.702336411874882</v>
      </c>
      <c r="I40" s="4">
        <f t="shared" si="3"/>
        <v>44.036061222133895</v>
      </c>
      <c r="J40" s="4">
        <f t="shared" si="4"/>
        <v>41.313284582924013</v>
      </c>
      <c r="L40" s="57"/>
      <c r="M40" s="60">
        <v>0.29424863078724967</v>
      </c>
      <c r="N40" s="60">
        <v>8.7384731417666422E-2</v>
      </c>
      <c r="O40" s="60">
        <v>0.1477426321234569</v>
      </c>
    </row>
    <row r="41" spans="1:15" x14ac:dyDescent="0.35">
      <c r="A41" s="57">
        <v>38473</v>
      </c>
      <c r="C41" s="10">
        <v>2899809.2132228198</v>
      </c>
      <c r="D41" s="3">
        <v>652196.00534935016</v>
      </c>
      <c r="E41" s="10">
        <v>1412971.4512568803</v>
      </c>
      <c r="F41" s="10">
        <v>2065167.4566062305</v>
      </c>
      <c r="G41" s="4">
        <f t="shared" si="1"/>
        <v>96.904329555825825</v>
      </c>
      <c r="H41" s="4">
        <f t="shared" si="2"/>
        <v>34.832720198426017</v>
      </c>
      <c r="I41" s="4">
        <f t="shared" si="3"/>
        <v>42.869849210982323</v>
      </c>
      <c r="J41" s="4">
        <f t="shared" si="4"/>
        <v>40.230057760118541</v>
      </c>
      <c r="L41" s="57"/>
      <c r="M41" s="60">
        <v>0.29362787275154573</v>
      </c>
      <c r="N41" s="60">
        <v>8.8157241228413979E-2</v>
      </c>
      <c r="O41" s="60">
        <v>0.14723117379757597</v>
      </c>
    </row>
    <row r="42" spans="1:15" x14ac:dyDescent="0.35">
      <c r="A42" s="57">
        <v>38504</v>
      </c>
      <c r="C42" s="10">
        <v>2834895.8540308601</v>
      </c>
      <c r="D42" s="3">
        <v>643429.60231660015</v>
      </c>
      <c r="E42" s="10">
        <v>1384658.7217033799</v>
      </c>
      <c r="F42" s="10">
        <v>2028088.3240199802</v>
      </c>
      <c r="G42" s="4">
        <f t="shared" si="1"/>
        <v>43.727408228553031</v>
      </c>
      <c r="H42" s="4">
        <f t="shared" si="2"/>
        <v>34.117809376936748</v>
      </c>
      <c r="I42" s="4">
        <f t="shared" si="3"/>
        <v>42.491683142465689</v>
      </c>
      <c r="J42" s="4">
        <f t="shared" si="4"/>
        <v>39.723945177316068</v>
      </c>
      <c r="L42" s="57"/>
      <c r="M42" s="60">
        <v>0.29142433900990761</v>
      </c>
      <c r="N42" s="60">
        <v>8.5732630590437911E-2</v>
      </c>
      <c r="O42" s="60">
        <v>0.14379191770503691</v>
      </c>
    </row>
    <row r="43" spans="1:15" x14ac:dyDescent="0.35">
      <c r="A43" s="57">
        <v>38534</v>
      </c>
      <c r="C43" s="10">
        <v>2781220.8599799401</v>
      </c>
      <c r="D43" s="3">
        <v>636797.45862169971</v>
      </c>
      <c r="E43" s="10">
        <v>1356254.822749289</v>
      </c>
      <c r="F43" s="10">
        <v>1993052.2813709886</v>
      </c>
      <c r="G43" s="4">
        <f t="shared" si="1"/>
        <v>42.901547688588408</v>
      </c>
      <c r="H43" s="4">
        <f t="shared" si="2"/>
        <v>33.748760054930358</v>
      </c>
      <c r="I43" s="4">
        <f t="shared" si="3"/>
        <v>41.929371205097482</v>
      </c>
      <c r="J43" s="4">
        <f t="shared" si="4"/>
        <v>39.208890882570529</v>
      </c>
      <c r="L43" s="57"/>
      <c r="M43" s="60">
        <v>0.29151808186091605</v>
      </c>
      <c r="N43" s="60">
        <v>8.3845373526369699E-2</v>
      </c>
      <c r="O43" s="60">
        <v>0.1445655275849918</v>
      </c>
    </row>
    <row r="44" spans="1:15" x14ac:dyDescent="0.35">
      <c r="A44" s="57">
        <v>38565</v>
      </c>
      <c r="C44" s="10">
        <v>2713603.9753637598</v>
      </c>
      <c r="D44" s="3">
        <v>628338.80731300008</v>
      </c>
      <c r="E44" s="10">
        <v>1322399.4199468899</v>
      </c>
      <c r="F44" s="10">
        <v>1950738.2272598899</v>
      </c>
      <c r="G44" s="4">
        <f t="shared" si="1"/>
        <v>11.614890071952246</v>
      </c>
      <c r="H44" s="4">
        <f t="shared" si="2"/>
        <v>33.176700405589202</v>
      </c>
      <c r="I44" s="4">
        <f t="shared" si="3"/>
        <v>41.258826756723778</v>
      </c>
      <c r="J44" s="4">
        <f t="shared" si="4"/>
        <v>38.550504215205137</v>
      </c>
      <c r="L44" s="57"/>
      <c r="M44" s="60">
        <v>0.2898846808326262</v>
      </c>
      <c r="N44" s="60">
        <v>8.3493589222510337E-2</v>
      </c>
      <c r="O44" s="60">
        <v>0.13972815119475379</v>
      </c>
    </row>
    <row r="45" spans="1:15" x14ac:dyDescent="0.35">
      <c r="A45" s="57">
        <v>38596</v>
      </c>
      <c r="C45" s="10">
        <v>3068540.4878376001</v>
      </c>
      <c r="D45" s="3">
        <v>652889.06953441002</v>
      </c>
      <c r="E45" s="10">
        <v>1678313.4209172903</v>
      </c>
      <c r="F45" s="10">
        <v>2331202.4904517001</v>
      </c>
      <c r="G45" s="4">
        <f t="shared" si="1"/>
        <v>29.55433892039423</v>
      </c>
      <c r="H45" s="4">
        <f t="shared" si="2"/>
        <v>41.735037197903154</v>
      </c>
      <c r="I45" s="4">
        <f t="shared" si="3"/>
        <v>84.06199535108604</v>
      </c>
      <c r="J45" s="4">
        <f t="shared" si="4"/>
        <v>69.855744608688042</v>
      </c>
      <c r="L45" s="57"/>
      <c r="M45" s="60">
        <v>0.24845430682658767</v>
      </c>
      <c r="N45" s="60">
        <v>8.2923100748048303E-2</v>
      </c>
      <c r="O45" s="60">
        <v>0.13427955396344568</v>
      </c>
    </row>
    <row r="46" spans="1:15" x14ac:dyDescent="0.35">
      <c r="A46" s="57">
        <v>38626</v>
      </c>
      <c r="C46" s="10">
        <v>2997325.6938253599</v>
      </c>
      <c r="D46" s="3">
        <v>644383.58135986992</v>
      </c>
      <c r="E46" s="10">
        <v>1638965.8409226895</v>
      </c>
      <c r="F46" s="10">
        <v>2283349.4222825593</v>
      </c>
      <c r="G46" s="4">
        <f t="shared" si="1"/>
        <v>29.230892257227197</v>
      </c>
      <c r="H46" s="4">
        <f t="shared" si="2"/>
        <v>41.374226959035582</v>
      </c>
      <c r="I46" s="4">
        <f t="shared" si="3"/>
        <v>83.360782083908106</v>
      </c>
      <c r="J46" s="4">
        <f t="shared" si="4"/>
        <v>69.181177115131305</v>
      </c>
      <c r="L46" s="57"/>
      <c r="M46" s="60">
        <v>0.24743410482413575</v>
      </c>
      <c r="N46" s="60">
        <v>8.11897776338142E-2</v>
      </c>
      <c r="O46" s="60">
        <v>0.13185898104031826</v>
      </c>
    </row>
    <row r="47" spans="1:15" x14ac:dyDescent="0.35">
      <c r="A47" s="57">
        <v>38657</v>
      </c>
      <c r="C47" s="10">
        <v>2931192.7763127098</v>
      </c>
      <c r="D47" s="3">
        <v>636876.70131539041</v>
      </c>
      <c r="E47" s="10">
        <v>1598027.7471234899</v>
      </c>
      <c r="F47" s="10">
        <v>2234904.44843888</v>
      </c>
      <c r="G47" s="4">
        <f t="shared" si="1"/>
        <v>12.059895573793966</v>
      </c>
      <c r="H47" s="4">
        <f t="shared" si="2"/>
        <v>8.1511472014562401</v>
      </c>
      <c r="I47" s="4">
        <f t="shared" si="3"/>
        <v>47.804344572944728</v>
      </c>
      <c r="J47" s="4">
        <f t="shared" si="4"/>
        <v>33.822262389695425</v>
      </c>
      <c r="L47" s="57"/>
      <c r="M47" s="60">
        <v>0.24746191541712034</v>
      </c>
      <c r="N47" s="60">
        <v>7.72240744258091E-2</v>
      </c>
      <c r="O47" s="60">
        <v>0.1281687121815277</v>
      </c>
    </row>
    <row r="48" spans="1:15" x14ac:dyDescent="0.35">
      <c r="A48" s="57">
        <v>38687</v>
      </c>
      <c r="C48" s="10">
        <v>2963117.73327119</v>
      </c>
      <c r="D48" s="3">
        <v>626403.04040007992</v>
      </c>
      <c r="E48" s="10">
        <v>1548222.7297424807</v>
      </c>
      <c r="F48" s="10">
        <v>2174625.7701425608</v>
      </c>
      <c r="G48" s="4">
        <f t="shared" si="1"/>
        <v>-5.4722877352286332</v>
      </c>
      <c r="H48" s="4">
        <f t="shared" si="2"/>
        <v>-7.6039702286695388</v>
      </c>
      <c r="I48" s="4">
        <f t="shared" si="3"/>
        <v>0.86133008929311927</v>
      </c>
      <c r="J48" s="4">
        <f t="shared" si="4"/>
        <v>-1.7320739145855271</v>
      </c>
      <c r="L48" s="57"/>
      <c r="M48" s="60">
        <v>0.27430459348503089</v>
      </c>
      <c r="N48" s="60">
        <v>5.9631548121790501E-2</v>
      </c>
      <c r="O48" s="60">
        <v>0.12477088384735606</v>
      </c>
    </row>
    <row r="49" spans="1:15" x14ac:dyDescent="0.35">
      <c r="A49" s="57">
        <v>38718</v>
      </c>
      <c r="C49" s="10">
        <v>2894711.4018614003</v>
      </c>
      <c r="D49" s="3">
        <v>616176.96637506958</v>
      </c>
      <c r="E49" s="10">
        <v>1501762.9721683396</v>
      </c>
      <c r="F49" s="10">
        <v>2117939.9385434091</v>
      </c>
      <c r="G49" s="4">
        <f t="shared" si="1"/>
        <v>-6.2625069408067162</v>
      </c>
      <c r="H49" s="4">
        <f t="shared" si="2"/>
        <v>-8.2167558546119039</v>
      </c>
      <c r="I49" s="4">
        <f t="shared" si="3"/>
        <v>-0.39262867258536005</v>
      </c>
      <c r="J49" s="4">
        <f t="shared" si="4"/>
        <v>-2.8031799455601458</v>
      </c>
      <c r="L49" s="57"/>
      <c r="M49" s="60">
        <v>0.27675690842558082</v>
      </c>
      <c r="N49" s="60">
        <v>6.1097467046963998E-2</v>
      </c>
      <c r="O49" s="60">
        <v>0.12538735177841065</v>
      </c>
    </row>
    <row r="50" spans="1:15" x14ac:dyDescent="0.35">
      <c r="A50" s="57">
        <v>38749</v>
      </c>
      <c r="C50" s="10">
        <v>2830769.39654491</v>
      </c>
      <c r="D50" s="3">
        <v>608066.49523181014</v>
      </c>
      <c r="E50" s="10">
        <v>1463276.0296724199</v>
      </c>
      <c r="F50" s="10">
        <v>2071342.5249042301</v>
      </c>
      <c r="G50" s="4">
        <f t="shared" si="1"/>
        <v>-6.8617786897148818</v>
      </c>
      <c r="H50" s="4">
        <f t="shared" si="2"/>
        <v>-8.5200195633554472</v>
      </c>
      <c r="I50" s="4">
        <f t="shared" si="3"/>
        <v>-1.2151355947139848</v>
      </c>
      <c r="J50" s="4">
        <f t="shared" si="4"/>
        <v>-3.477766803910157</v>
      </c>
      <c r="L50" s="57"/>
      <c r="M50" s="60">
        <v>0.27691791063215104</v>
      </c>
      <c r="N50" s="60">
        <v>5.9918120553950308E-2</v>
      </c>
      <c r="O50" s="60">
        <v>0.12318968832869212</v>
      </c>
    </row>
    <row r="51" spans="1:15" x14ac:dyDescent="0.35">
      <c r="A51" s="57">
        <v>38777</v>
      </c>
      <c r="C51" s="10">
        <v>2757830.1074781399</v>
      </c>
      <c r="D51" s="3">
        <v>600186.96033035987</v>
      </c>
      <c r="E51" s="10">
        <v>1414137.51618874</v>
      </c>
      <c r="F51" s="10">
        <v>2014324.4765190999</v>
      </c>
      <c r="G51" s="4">
        <f t="shared" si="1"/>
        <v>-8.0139075383820568</v>
      </c>
      <c r="H51" s="4">
        <f t="shared" si="2"/>
        <v>-9.2819379255104906</v>
      </c>
      <c r="I51" s="4">
        <f t="shared" si="3"/>
        <v>-3.0963179850620861</v>
      </c>
      <c r="J51" s="4">
        <f t="shared" si="4"/>
        <v>-5.0258500891116284</v>
      </c>
      <c r="L51" s="57"/>
      <c r="M51" s="60">
        <v>0.27835018337251033</v>
      </c>
      <c r="N51" s="60">
        <v>5.8981583111933002E-2</v>
      </c>
      <c r="O51" s="60">
        <v>0.12116381558241815</v>
      </c>
    </row>
    <row r="52" spans="1:15" x14ac:dyDescent="0.35">
      <c r="A52" s="57">
        <v>38808</v>
      </c>
      <c r="C52" s="10">
        <v>2600155.7260760199</v>
      </c>
      <c r="D52" s="3">
        <v>589795.59466740035</v>
      </c>
      <c r="E52" s="10">
        <v>1276781.5452817699</v>
      </c>
      <c r="F52" s="10">
        <v>1866577.1399491704</v>
      </c>
      <c r="G52" s="4">
        <f t="shared" si="1"/>
        <v>-12.000000585123431</v>
      </c>
      <c r="H52" s="4">
        <f t="shared" si="2"/>
        <v>-10.341064415027247</v>
      </c>
      <c r="I52" s="4">
        <f t="shared" si="3"/>
        <v>-11.26386715798165</v>
      </c>
      <c r="J52" s="4">
        <f t="shared" si="4"/>
        <v>-10.974342157338981</v>
      </c>
      <c r="L52" s="57"/>
      <c r="M52" s="60">
        <v>0.29067465976492568</v>
      </c>
      <c r="N52" s="60">
        <v>5.5874851794437283E-2</v>
      </c>
      <c r="O52" s="60">
        <v>0.11876588887132312</v>
      </c>
    </row>
    <row r="53" spans="1:15" x14ac:dyDescent="0.35">
      <c r="A53" s="57">
        <v>38838</v>
      </c>
      <c r="C53" s="10">
        <v>2354401.4169649603</v>
      </c>
      <c r="D53" s="3">
        <v>568311.89268192998</v>
      </c>
      <c r="E53" s="10">
        <v>1064791.1030172796</v>
      </c>
      <c r="F53" s="10">
        <v>1633102.9956992096</v>
      </c>
      <c r="G53" s="4">
        <f t="shared" si="1"/>
        <v>-18.808402765632252</v>
      </c>
      <c r="H53" s="4">
        <f t="shared" si="2"/>
        <v>-12.861794917386447</v>
      </c>
      <c r="I53" s="4">
        <f t="shared" si="3"/>
        <v>-24.641711474770688</v>
      </c>
      <c r="J53" s="4">
        <f t="shared" si="4"/>
        <v>-20.921521861333659</v>
      </c>
      <c r="L53" s="57"/>
      <c r="M53" s="60">
        <v>0.31667905824534115</v>
      </c>
      <c r="N53" s="60">
        <v>5.4333813804685833E-2</v>
      </c>
      <c r="O53" s="60">
        <v>0.11773849259794501</v>
      </c>
    </row>
    <row r="54" spans="1:15" x14ac:dyDescent="0.35">
      <c r="A54" s="57">
        <v>38869</v>
      </c>
      <c r="C54" s="10">
        <v>2159594.6291498099</v>
      </c>
      <c r="D54" s="3">
        <v>543817.50009254983</v>
      </c>
      <c r="E54" s="10">
        <v>911485.64906481002</v>
      </c>
      <c r="F54" s="10">
        <v>1455303.1491573597</v>
      </c>
      <c r="G54" s="4">
        <f t="shared" si="1"/>
        <v>-23.821024109963616</v>
      </c>
      <c r="H54" s="4">
        <f t="shared" si="2"/>
        <v>-15.481429804505026</v>
      </c>
      <c r="I54" s="4">
        <f t="shared" si="3"/>
        <v>-34.172541235033123</v>
      </c>
      <c r="J54" s="4">
        <f t="shared" si="4"/>
        <v>-28.242614884112783</v>
      </c>
      <c r="L54" s="57"/>
      <c r="M54" s="60">
        <v>0.3370982501619238</v>
      </c>
      <c r="N54" s="60">
        <v>4.8189732546976873E-2</v>
      </c>
      <c r="O54" s="60">
        <v>0.11207890895282378</v>
      </c>
    </row>
    <row r="55" spans="1:15" x14ac:dyDescent="0.35">
      <c r="A55" s="57">
        <v>38899</v>
      </c>
      <c r="C55" s="10">
        <v>2044002.1531692799</v>
      </c>
      <c r="D55" s="3">
        <v>521745.66447856009</v>
      </c>
      <c r="E55" s="10">
        <v>832941.87110683008</v>
      </c>
      <c r="F55" s="10">
        <v>1354687.5355853902</v>
      </c>
      <c r="G55" s="4">
        <f t="shared" si="1"/>
        <v>-26.507017742416096</v>
      </c>
      <c r="H55" s="4">
        <f t="shared" si="2"/>
        <v>-18.067250832338516</v>
      </c>
      <c r="I55" s="4">
        <f t="shared" si="3"/>
        <v>-38.585149550409824</v>
      </c>
      <c r="J55" s="4">
        <f t="shared" si="4"/>
        <v>-32.029503277579735</v>
      </c>
      <c r="L55" s="57"/>
      <c r="M55" s="60">
        <v>0.34878355554679691</v>
      </c>
      <c r="N55" s="60">
        <v>4.5562299544302486E-2</v>
      </c>
      <c r="O55" s="60">
        <v>0.10863069331000845</v>
      </c>
    </row>
    <row r="56" spans="1:15" x14ac:dyDescent="0.35">
      <c r="A56" s="57">
        <v>38930</v>
      </c>
      <c r="C56" s="10">
        <v>1937543.1116199801</v>
      </c>
      <c r="D56" s="3">
        <v>501525.63119476999</v>
      </c>
      <c r="E56" s="10">
        <v>769900.96805658983</v>
      </c>
      <c r="F56" s="10">
        <v>1271426.5992513597</v>
      </c>
      <c r="G56" s="4">
        <f t="shared" si="1"/>
        <v>-28.598899131541415</v>
      </c>
      <c r="H56" s="4">
        <f t="shared" si="2"/>
        <v>-20.182292521534407</v>
      </c>
      <c r="I56" s="4">
        <f t="shared" si="3"/>
        <v>-41.779998051760295</v>
      </c>
      <c r="J56" s="4">
        <f t="shared" si="4"/>
        <v>-34.823310401966495</v>
      </c>
      <c r="L56" s="57"/>
      <c r="M56" s="60">
        <v>0.35800424133461489</v>
      </c>
      <c r="N56" s="60">
        <v>4.4164662513710082E-2</v>
      </c>
      <c r="O56" s="60">
        <v>0.10537839746608142</v>
      </c>
    </row>
    <row r="57" spans="1:15" x14ac:dyDescent="0.35">
      <c r="A57" s="57">
        <v>38961</v>
      </c>
      <c r="C57" s="10">
        <v>1822360.91068756</v>
      </c>
      <c r="D57" s="3">
        <v>471880.30798307981</v>
      </c>
      <c r="E57" s="10">
        <v>703946.90325773985</v>
      </c>
      <c r="F57" s="10">
        <v>1175827.2112408197</v>
      </c>
      <c r="G57" s="4">
        <f t="shared" si="1"/>
        <v>-40.611475784314081</v>
      </c>
      <c r="H57" s="4">
        <f t="shared" si="2"/>
        <v>-27.724275071783893</v>
      </c>
      <c r="I57" s="4">
        <f t="shared" si="3"/>
        <v>-58.056290649633588</v>
      </c>
      <c r="J57" s="4">
        <f t="shared" si="4"/>
        <v>-49.561343724671971</v>
      </c>
      <c r="L57" s="57"/>
      <c r="M57" s="60">
        <v>0.36940752247727959</v>
      </c>
      <c r="N57" s="60">
        <v>4.1707696221623271E-2</v>
      </c>
      <c r="O57" s="60">
        <v>0.10090812415567596</v>
      </c>
    </row>
    <row r="58" spans="1:15" x14ac:dyDescent="0.35">
      <c r="A58" s="57">
        <v>38991</v>
      </c>
      <c r="C58" s="10">
        <v>2517391.4448072496</v>
      </c>
      <c r="D58" s="3">
        <v>620039.91214273986</v>
      </c>
      <c r="E58" s="10">
        <v>1270762.8275530902</v>
      </c>
      <c r="F58" s="10">
        <v>1890802.73969583</v>
      </c>
      <c r="G58" s="4">
        <f t="shared" si="1"/>
        <v>-16.012082037224005</v>
      </c>
      <c r="H58" s="4">
        <f t="shared" si="2"/>
        <v>-3.7778227008448226</v>
      </c>
      <c r="I58" s="4">
        <f t="shared" si="3"/>
        <v>-22.465569701093457</v>
      </c>
      <c r="J58" s="4">
        <f t="shared" si="4"/>
        <v>-17.191704377611998</v>
      </c>
      <c r="L58" s="57"/>
      <c r="M58" s="60">
        <v>0.25936742679082747</v>
      </c>
      <c r="N58" s="60">
        <v>4.4297006217966783E-2</v>
      </c>
      <c r="O58" s="60">
        <v>9.7310827452942658E-2</v>
      </c>
    </row>
    <row r="59" spans="1:15" x14ac:dyDescent="0.35">
      <c r="A59" s="57">
        <v>39022</v>
      </c>
      <c r="C59" s="10">
        <v>2624346.9622302302</v>
      </c>
      <c r="D59" s="3">
        <v>599999.72897199995</v>
      </c>
      <c r="E59" s="10">
        <v>1482078.38937201</v>
      </c>
      <c r="F59" s="10">
        <v>2082078.1183440099</v>
      </c>
      <c r="G59" s="4">
        <f t="shared" si="1"/>
        <v>-10.468291835396641</v>
      </c>
      <c r="H59" s="4">
        <f t="shared" si="2"/>
        <v>-5.7902844094038386</v>
      </c>
      <c r="I59" s="4">
        <f t="shared" si="3"/>
        <v>-7.2557787535412359</v>
      </c>
      <c r="J59" s="4">
        <f t="shared" si="4"/>
        <v>-6.8381594659056759</v>
      </c>
      <c r="L59" s="57"/>
      <c r="M59" s="60">
        <v>0.21766943490105725</v>
      </c>
      <c r="N59" s="60">
        <v>4.4405333476866808E-2</v>
      </c>
      <c r="O59" s="60">
        <v>8.85755587107456E-2</v>
      </c>
    </row>
    <row r="60" spans="1:15" x14ac:dyDescent="0.35">
      <c r="A60" s="57">
        <v>39052</v>
      </c>
      <c r="C60" s="10">
        <v>2888199.99753791</v>
      </c>
      <c r="D60" s="3">
        <v>582211.53108331002</v>
      </c>
      <c r="E60" s="10">
        <v>1780488.9875437103</v>
      </c>
      <c r="F60" s="10">
        <v>2362700.5186270205</v>
      </c>
      <c r="G60" s="4">
        <f t="shared" si="1"/>
        <v>-2.5283415131322897</v>
      </c>
      <c r="H60" s="4">
        <f t="shared" si="2"/>
        <v>-7.0548044097207878</v>
      </c>
      <c r="I60" s="4">
        <f t="shared" si="3"/>
        <v>15.002121680506718</v>
      </c>
      <c r="J60" s="4">
        <f t="shared" si="4"/>
        <v>8.6486029489170448</v>
      </c>
      <c r="L60" s="57"/>
      <c r="M60" s="60">
        <v>0.19125091220168861</v>
      </c>
      <c r="N60" s="60">
        <v>4.4603132155023796E-2</v>
      </c>
      <c r="O60" s="60">
        <v>8.5230320786770272E-2</v>
      </c>
    </row>
    <row r="61" spans="1:15" x14ac:dyDescent="0.35">
      <c r="A61" s="57">
        <v>39083</v>
      </c>
      <c r="C61" s="10">
        <v>2819381.8302607099</v>
      </c>
      <c r="D61" s="3">
        <v>568177.75840171997</v>
      </c>
      <c r="E61" s="10">
        <v>1733107.6114888201</v>
      </c>
      <c r="F61" s="10">
        <v>2301285.3698905399</v>
      </c>
      <c r="G61" s="4">
        <f t="shared" si="1"/>
        <v>-2.6023171619889638</v>
      </c>
      <c r="H61" s="4">
        <f t="shared" si="2"/>
        <v>-7.7898413268717093</v>
      </c>
      <c r="I61" s="4">
        <f t="shared" si="3"/>
        <v>15.404870382870769</v>
      </c>
      <c r="J61" s="4">
        <f t="shared" si="4"/>
        <v>8.6567814323018411</v>
      </c>
      <c r="L61" s="57"/>
      <c r="M61" s="60">
        <v>0.19365246808405961</v>
      </c>
      <c r="N61" s="60">
        <v>4.3720816946750236E-2</v>
      </c>
      <c r="O61" s="60">
        <v>8.3693720071854397E-2</v>
      </c>
    </row>
    <row r="62" spans="1:15" x14ac:dyDescent="0.35">
      <c r="A62" s="57">
        <v>39114</v>
      </c>
      <c r="C62" s="10">
        <v>2755042.2943686</v>
      </c>
      <c r="D62" s="3">
        <v>556687.28057549021</v>
      </c>
      <c r="E62" s="10">
        <v>1692012.2009496293</v>
      </c>
      <c r="F62" s="10">
        <v>2248699.4815251194</v>
      </c>
      <c r="G62" s="4">
        <f t="shared" si="1"/>
        <v>-2.675142039783907</v>
      </c>
      <c r="H62" s="4">
        <f t="shared" si="2"/>
        <v>-8.4496046171287418</v>
      </c>
      <c r="I62" s="4">
        <f t="shared" si="3"/>
        <v>15.631785571476627</v>
      </c>
      <c r="J62" s="4">
        <f t="shared" si="4"/>
        <v>8.5624156549911845</v>
      </c>
      <c r="L62" s="57"/>
      <c r="M62" s="60">
        <v>0.19340366723880548</v>
      </c>
      <c r="N62" s="60">
        <v>4.0057797146305904E-2</v>
      </c>
      <c r="O62" s="60">
        <v>7.9515802044742762E-2</v>
      </c>
    </row>
    <row r="63" spans="1:15" x14ac:dyDescent="0.35">
      <c r="A63" s="57">
        <v>39142</v>
      </c>
      <c r="C63" s="10">
        <v>2685591.7889310401</v>
      </c>
      <c r="D63" s="3">
        <v>541793.12734598992</v>
      </c>
      <c r="E63" s="10">
        <v>1648866.7490622499</v>
      </c>
      <c r="F63" s="10">
        <v>2190659.8764082403</v>
      </c>
      <c r="G63" s="4">
        <f t="shared" si="1"/>
        <v>-2.6193897278595273</v>
      </c>
      <c r="H63" s="4">
        <f t="shared" si="2"/>
        <v>-9.7292738503062992</v>
      </c>
      <c r="I63" s="4">
        <f t="shared" si="3"/>
        <v>16.598755791878816</v>
      </c>
      <c r="J63" s="4">
        <f t="shared" si="4"/>
        <v>8.7540712504204237</v>
      </c>
      <c r="L63" s="57"/>
      <c r="M63" s="60">
        <v>0.1948512352327374</v>
      </c>
      <c r="N63" s="60">
        <v>3.9E-2</v>
      </c>
      <c r="O63" s="60">
        <v>7.7487983154078566E-2</v>
      </c>
    </row>
    <row r="64" spans="1:15" x14ac:dyDescent="0.35">
      <c r="A64" s="57">
        <v>39173</v>
      </c>
      <c r="C64" s="10">
        <v>2632914.0060313107</v>
      </c>
      <c r="D64" s="3">
        <v>531425.12889716018</v>
      </c>
      <c r="E64" s="10">
        <v>1615747.6090105299</v>
      </c>
      <c r="F64" s="10">
        <v>2147172.73790769</v>
      </c>
      <c r="G64" s="4">
        <f t="shared" si="1"/>
        <v>1.2598583856639749</v>
      </c>
      <c r="H64" s="4">
        <f t="shared" si="2"/>
        <v>-9.8967280016997563</v>
      </c>
      <c r="I64" s="4">
        <f t="shared" si="3"/>
        <v>26.548477692317718</v>
      </c>
      <c r="J64" s="4">
        <f t="shared" si="4"/>
        <v>15.032628009478373</v>
      </c>
      <c r="L64" s="57"/>
      <c r="M64" s="60">
        <v>0.19559951110182072</v>
      </c>
      <c r="N64" s="60">
        <v>3.8604811961285547E-2</v>
      </c>
      <c r="O64" s="60">
        <v>7.6081512122054079E-2</v>
      </c>
    </row>
    <row r="65" spans="1:15" x14ac:dyDescent="0.35">
      <c r="A65" s="57">
        <v>39203</v>
      </c>
      <c r="C65" s="10">
        <v>2577175.7314709406</v>
      </c>
      <c r="D65" s="3">
        <v>522277.56890459004</v>
      </c>
      <c r="E65" s="10">
        <v>1580593.57559695</v>
      </c>
      <c r="F65" s="10">
        <v>2102871.1445015403</v>
      </c>
      <c r="G65" s="4">
        <f t="shared" si="1"/>
        <v>9.4620362059226579</v>
      </c>
      <c r="H65" s="4">
        <f t="shared" si="2"/>
        <v>-8.1001866000196827</v>
      </c>
      <c r="I65" s="4">
        <f t="shared" si="3"/>
        <v>48.441658755229071</v>
      </c>
      <c r="J65" s="4">
        <f t="shared" si="4"/>
        <v>28.765371813012962</v>
      </c>
      <c r="L65" s="57"/>
      <c r="M65" s="60">
        <v>0.19539434256363922</v>
      </c>
      <c r="N65" s="60">
        <v>3.7524803571938131E-2</v>
      </c>
      <c r="O65" s="60">
        <v>7.372990014256936E-2</v>
      </c>
    </row>
    <row r="66" spans="1:15" x14ac:dyDescent="0.35">
      <c r="A66" s="57">
        <v>39234</v>
      </c>
      <c r="C66" s="10">
        <v>2854535.1910902997</v>
      </c>
      <c r="D66" s="3">
        <v>513462.07262649003</v>
      </c>
      <c r="E66" s="10">
        <v>1878890.8280360498</v>
      </c>
      <c r="F66" s="10">
        <v>2392352.90066254</v>
      </c>
      <c r="G66" s="4">
        <f t="shared" si="1"/>
        <v>32.179213291249681</v>
      </c>
      <c r="H66" s="4">
        <f t="shared" si="2"/>
        <v>-5.5819144218223471</v>
      </c>
      <c r="I66" s="4">
        <f t="shared" si="3"/>
        <v>106.13498742013147</v>
      </c>
      <c r="J66" s="4">
        <f t="shared" si="4"/>
        <v>64.388629410150372</v>
      </c>
      <c r="L66" s="57"/>
      <c r="M66" s="60">
        <v>0.1726125705035505</v>
      </c>
      <c r="N66" s="60">
        <v>3.7932164989113698E-2</v>
      </c>
      <c r="O66" s="60">
        <v>7.1631533436978673E-2</v>
      </c>
    </row>
    <row r="67" spans="1:15" x14ac:dyDescent="0.35">
      <c r="A67" s="57">
        <v>39264</v>
      </c>
      <c r="C67" s="10">
        <v>3116463.0738573</v>
      </c>
      <c r="D67" s="3">
        <v>503375.48585348</v>
      </c>
      <c r="E67" s="10">
        <v>2210614.7363402401</v>
      </c>
      <c r="F67" s="10">
        <v>2713990.2221937203</v>
      </c>
      <c r="G67" s="4">
        <f t="shared" si="1"/>
        <v>52.468678617835138</v>
      </c>
      <c r="H67" s="4">
        <f t="shared" si="2"/>
        <v>-3.5209068087685012</v>
      </c>
      <c r="I67" s="4">
        <f t="shared" si="3"/>
        <v>165.39844051815169</v>
      </c>
      <c r="J67" s="4">
        <f t="shared" si="4"/>
        <v>100.34068011269812</v>
      </c>
      <c r="L67" s="57"/>
      <c r="M67" s="60">
        <v>0.14155961479355897</v>
      </c>
      <c r="N67" s="60">
        <v>4.2178663746592453E-2</v>
      </c>
      <c r="O67" s="60">
        <v>6.9076189522122605E-2</v>
      </c>
    </row>
    <row r="68" spans="1:15" x14ac:dyDescent="0.35">
      <c r="A68" s="57">
        <v>39295</v>
      </c>
      <c r="C68" s="10">
        <v>3009735.2441596393</v>
      </c>
      <c r="D68" s="3">
        <v>493299.18977045023</v>
      </c>
      <c r="E68" s="10">
        <v>2165945.9309899583</v>
      </c>
      <c r="F68" s="10">
        <v>2659245.1207604087</v>
      </c>
      <c r="G68" s="4">
        <f t="shared" si="1"/>
        <v>55.337717447907465</v>
      </c>
      <c r="H68" s="4">
        <f t="shared" si="2"/>
        <v>-1.6402833499699909</v>
      </c>
      <c r="I68" s="4">
        <f t="shared" si="3"/>
        <v>181.32786174529855</v>
      </c>
      <c r="J68" s="4">
        <f t="shared" si="4"/>
        <v>109.15443505163594</v>
      </c>
      <c r="L68" s="57"/>
      <c r="M68" s="60">
        <v>0.12959517119167632</v>
      </c>
      <c r="N68" s="60">
        <v>3.9699999999999999E-2</v>
      </c>
      <c r="O68" s="60">
        <v>6.3E-2</v>
      </c>
    </row>
    <row r="69" spans="1:15" x14ac:dyDescent="0.35">
      <c r="A69" s="57">
        <v>39326</v>
      </c>
      <c r="C69" s="10">
        <v>2940599.0914646201</v>
      </c>
      <c r="D69" s="3">
        <v>483154.83912878</v>
      </c>
      <c r="E69" s="10">
        <v>2126279.4236495099</v>
      </c>
      <c r="F69" s="10">
        <v>2609434.2627782901</v>
      </c>
      <c r="G69" s="4">
        <f t="shared" si="1"/>
        <v>61.362059195791204</v>
      </c>
      <c r="H69" s="4">
        <f t="shared" si="2"/>
        <v>2.3892777373758349</v>
      </c>
      <c r="I69" s="4">
        <f t="shared" si="3"/>
        <v>202.05110837329784</v>
      </c>
      <c r="J69" s="4">
        <f t="shared" si="4"/>
        <v>121.92327561671434</v>
      </c>
      <c r="L69" s="57"/>
      <c r="M69" s="60">
        <v>0.12674559272602026</v>
      </c>
      <c r="N69" s="60">
        <v>3.995004248531183E-2</v>
      </c>
      <c r="O69" s="60">
        <v>6.1699999999999998E-2</v>
      </c>
    </row>
    <row r="70" spans="1:15" x14ac:dyDescent="0.35">
      <c r="A70" s="57">
        <v>39356</v>
      </c>
      <c r="C70" s="10">
        <v>2857834.2632372002</v>
      </c>
      <c r="D70" s="3">
        <v>472866.32967796997</v>
      </c>
      <c r="E70" s="10">
        <v>2082182.42915457</v>
      </c>
      <c r="F70" s="10">
        <v>2555048.7588325399</v>
      </c>
      <c r="G70" s="4">
        <f t="shared" si="1"/>
        <v>13.523634519859812</v>
      </c>
      <c r="H70" s="4">
        <f t="shared" si="2"/>
        <v>-23.736146590332552</v>
      </c>
      <c r="I70" s="4">
        <f t="shared" si="3"/>
        <v>63.852953832770197</v>
      </c>
      <c r="J70" s="4">
        <f t="shared" si="4"/>
        <v>35.130371095377512</v>
      </c>
      <c r="L70" s="57"/>
      <c r="M70" s="60">
        <v>0.12142723739226768</v>
      </c>
      <c r="N70" s="60">
        <v>4.0660278781678924E-2</v>
      </c>
      <c r="O70" s="60">
        <v>6.0124448122769722E-2</v>
      </c>
    </row>
    <row r="71" spans="1:15" x14ac:dyDescent="0.35">
      <c r="A71" s="57">
        <v>39387</v>
      </c>
      <c r="C71" s="10">
        <v>3106187.2420627903</v>
      </c>
      <c r="D71" s="3">
        <v>463214.46092184004</v>
      </c>
      <c r="E71" s="10">
        <v>2347813.1745116101</v>
      </c>
      <c r="F71" s="10">
        <v>2811027.6354334503</v>
      </c>
      <c r="G71" s="4">
        <f t="shared" si="1"/>
        <v>18.360387813320273</v>
      </c>
      <c r="H71" s="4">
        <f t="shared" si="2"/>
        <v>-22.797554972986205</v>
      </c>
      <c r="I71" s="4">
        <f t="shared" si="3"/>
        <v>58.413562423404016</v>
      </c>
      <c r="J71" s="4">
        <f t="shared" si="4"/>
        <v>35.010670861341822</v>
      </c>
      <c r="L71" s="57"/>
      <c r="M71" s="60">
        <v>0.108868537324494</v>
      </c>
      <c r="N71" s="60">
        <v>4.2700000000000002E-2</v>
      </c>
      <c r="O71" s="60">
        <v>5.9821459649931116E-2</v>
      </c>
    </row>
    <row r="72" spans="1:15" x14ac:dyDescent="0.35">
      <c r="A72" s="57">
        <v>39417</v>
      </c>
      <c r="C72" s="10">
        <v>3358879.0032080896</v>
      </c>
      <c r="D72" s="3">
        <v>454764.43426676001</v>
      </c>
      <c r="E72" s="10">
        <v>2614629.1637512501</v>
      </c>
      <c r="F72" s="10">
        <v>3069393.5980180101</v>
      </c>
      <c r="G72" s="4">
        <f t="shared" si="1"/>
        <v>16.296620942850808</v>
      </c>
      <c r="H72" s="4">
        <f t="shared" si="2"/>
        <v>-21.890170498583501</v>
      </c>
      <c r="I72" s="4">
        <f t="shared" si="3"/>
        <v>46.848937681905312</v>
      </c>
      <c r="J72" s="4">
        <f t="shared" si="4"/>
        <v>29.910395914318116</v>
      </c>
      <c r="L72" s="57"/>
      <c r="M72" s="60">
        <v>0.10060456987694159</v>
      </c>
      <c r="N72" s="60">
        <v>4.2040652902978419E-2</v>
      </c>
      <c r="O72" s="60">
        <v>5.8264175136263557E-2</v>
      </c>
    </row>
    <row r="73" spans="1:15" x14ac:dyDescent="0.35">
      <c r="A73" s="57">
        <v>39448</v>
      </c>
      <c r="C73" s="10">
        <v>3300923.5706457207</v>
      </c>
      <c r="D73" s="3">
        <v>447282</v>
      </c>
      <c r="E73" s="10">
        <v>2569201.5561530599</v>
      </c>
      <c r="F73" s="10">
        <v>3016483.5561530599</v>
      </c>
      <c r="G73" s="4">
        <f t="shared" si="1"/>
        <v>17.079692265041047</v>
      </c>
      <c r="H73" s="4">
        <f t="shared" si="2"/>
        <v>-21.277805513154703</v>
      </c>
      <c r="I73" s="4">
        <f t="shared" si="3"/>
        <v>48.242471449652015</v>
      </c>
      <c r="J73" s="4">
        <f t="shared" si="4"/>
        <v>31.078205059659268</v>
      </c>
      <c r="L73" s="57"/>
      <c r="M73" s="60">
        <v>0.10185345420919922</v>
      </c>
      <c r="N73" s="60">
        <v>4.4224921431993663E-2</v>
      </c>
      <c r="O73" s="60">
        <v>5.9764149871881625E-2</v>
      </c>
    </row>
    <row r="74" spans="1:15" x14ac:dyDescent="0.35">
      <c r="A74" s="57">
        <v>39479</v>
      </c>
      <c r="C74" s="10">
        <v>3251069.89141228</v>
      </c>
      <c r="D74" s="3">
        <v>441654.39194299001</v>
      </c>
      <c r="E74" s="10">
        <v>2529870.13916218</v>
      </c>
      <c r="F74" s="10">
        <v>2971524.53110517</v>
      </c>
      <c r="G74" s="4">
        <f t="shared" si="1"/>
        <v>18.004355071338722</v>
      </c>
      <c r="H74" s="4">
        <f t="shared" si="2"/>
        <v>-20.663825570719325</v>
      </c>
      <c r="I74" s="4">
        <f t="shared" si="3"/>
        <v>49.518433598901311</v>
      </c>
      <c r="J74" s="4">
        <f t="shared" si="4"/>
        <v>32.144137334430042</v>
      </c>
      <c r="L74" s="57"/>
      <c r="M74" s="60">
        <v>0.10253412202307689</v>
      </c>
      <c r="N74" s="60">
        <v>3.9853499077321532E-2</v>
      </c>
      <c r="O74" s="60">
        <v>5.629963518180249E-2</v>
      </c>
    </row>
    <row r="75" spans="1:15" x14ac:dyDescent="0.35">
      <c r="A75" s="57">
        <v>39508</v>
      </c>
      <c r="C75" s="10">
        <v>3212170.8043220905</v>
      </c>
      <c r="D75" s="3">
        <v>438241.3791508</v>
      </c>
      <c r="E75" s="10">
        <v>2497268.4195198994</v>
      </c>
      <c r="F75" s="10">
        <v>2935509.7986706994</v>
      </c>
      <c r="G75" s="4">
        <f t="shared" si="1"/>
        <v>19.607559777379535</v>
      </c>
      <c r="H75" s="4">
        <f t="shared" si="2"/>
        <v>-19.112783637999456</v>
      </c>
      <c r="I75" s="4">
        <f t="shared" si="3"/>
        <v>51.453622370646741</v>
      </c>
      <c r="J75" s="4">
        <f t="shared" si="4"/>
        <v>34.001166967265561</v>
      </c>
      <c r="L75" s="57"/>
      <c r="M75" s="60">
        <v>0.10415542278164376</v>
      </c>
      <c r="N75" s="60">
        <v>3.9794015699820814E-2</v>
      </c>
      <c r="O75" s="60">
        <v>5.6281328940229962E-2</v>
      </c>
    </row>
    <row r="76" spans="1:15" x14ac:dyDescent="0.35">
      <c r="A76" s="57">
        <v>39539</v>
      </c>
      <c r="C76" s="10">
        <v>3365156.8105790401</v>
      </c>
      <c r="D76" s="3">
        <v>433337.39326009998</v>
      </c>
      <c r="E76" s="10">
        <v>2663754.2994845901</v>
      </c>
      <c r="F76" s="10">
        <v>3097091.69274469</v>
      </c>
      <c r="G76" s="4">
        <f t="shared" si="1"/>
        <v>27.811117373007789</v>
      </c>
      <c r="H76" s="4">
        <f t="shared" si="2"/>
        <v>-18.457489174555349</v>
      </c>
      <c r="I76" s="4">
        <f t="shared" si="3"/>
        <v>64.862029479706337</v>
      </c>
      <c r="J76" s="4">
        <f t="shared" si="4"/>
        <v>44.240453414225414</v>
      </c>
      <c r="L76" s="57"/>
      <c r="M76" s="60">
        <v>9.7788950606725572E-2</v>
      </c>
      <c r="N76" s="60">
        <v>3.9391488641376975E-2</v>
      </c>
      <c r="O76" s="60">
        <v>5.4813225616908212E-2</v>
      </c>
    </row>
    <row r="77" spans="1:15" x14ac:dyDescent="0.35">
      <c r="A77" s="57">
        <v>39569</v>
      </c>
      <c r="C77" s="10">
        <v>3680672.0757337301</v>
      </c>
      <c r="D77" s="3">
        <v>427127.75998890999</v>
      </c>
      <c r="E77" s="10">
        <v>2987237.4540919503</v>
      </c>
      <c r="F77" s="10">
        <v>3414365.2140808604</v>
      </c>
      <c r="G77" s="4">
        <f t="shared" si="1"/>
        <v>42.818048097673255</v>
      </c>
      <c r="H77" s="4">
        <f t="shared" si="2"/>
        <v>-18.218245350885837</v>
      </c>
      <c r="I77" s="4">
        <f t="shared" si="3"/>
        <v>88.99465999434716</v>
      </c>
      <c r="J77" s="4">
        <f t="shared" si="4"/>
        <v>62.36682989390647</v>
      </c>
      <c r="L77" s="57"/>
      <c r="M77" s="60">
        <v>9.0608173292120259E-2</v>
      </c>
      <c r="N77" s="60">
        <v>4.0803739892980563E-2</v>
      </c>
      <c r="O77" s="60">
        <v>5.4983770223033392E-2</v>
      </c>
    </row>
    <row r="78" spans="1:15" x14ac:dyDescent="0.35">
      <c r="A78" s="57">
        <v>39600</v>
      </c>
      <c r="C78" s="10">
        <v>3629678.0610881713</v>
      </c>
      <c r="D78" s="3">
        <v>421288.32064812002</v>
      </c>
      <c r="E78" s="10">
        <v>2945169.6283290903</v>
      </c>
      <c r="F78" s="10">
        <v>3366457.9489772106</v>
      </c>
      <c r="G78" s="4">
        <f t="shared" si="1"/>
        <v>27.154784163014753</v>
      </c>
      <c r="H78" s="4">
        <f t="shared" si="2"/>
        <v>-17.951423657618506</v>
      </c>
      <c r="I78" s="4">
        <f t="shared" si="3"/>
        <v>56.750439375319672</v>
      </c>
      <c r="J78" s="4">
        <f t="shared" si="4"/>
        <v>40.717448000455988</v>
      </c>
      <c r="L78" s="57"/>
      <c r="M78" s="60">
        <v>9.0793725736188546E-2</v>
      </c>
      <c r="N78" s="60">
        <v>3.9714608909728527E-2</v>
      </c>
      <c r="O78" s="60">
        <v>5.3855616597413829E-2</v>
      </c>
    </row>
    <row r="79" spans="1:15" x14ac:dyDescent="0.35">
      <c r="A79" s="57">
        <v>39630</v>
      </c>
      <c r="C79" s="10">
        <v>3566626.3977386001</v>
      </c>
      <c r="D79" s="3">
        <v>414435.91821385</v>
      </c>
      <c r="E79" s="10">
        <v>2893613.9176762202</v>
      </c>
      <c r="F79" s="10">
        <v>3308049.8358900701</v>
      </c>
      <c r="G79" s="4">
        <f t="shared" si="1"/>
        <v>14.444686595439919</v>
      </c>
      <c r="H79" s="4">
        <f t="shared" si="2"/>
        <v>-17.66863308586268</v>
      </c>
      <c r="I79" s="4">
        <f t="shared" si="3"/>
        <v>30.896346165986046</v>
      </c>
      <c r="J79" s="4">
        <f t="shared" si="4"/>
        <v>21.888789754598719</v>
      </c>
      <c r="L79" s="57"/>
      <c r="M79" s="60">
        <v>9.1010067877496298E-2</v>
      </c>
      <c r="N79" s="60">
        <v>3.8762106968930038E-2</v>
      </c>
      <c r="O79" s="60">
        <v>5.2749042737211316E-2</v>
      </c>
    </row>
    <row r="80" spans="1:15" x14ac:dyDescent="0.35">
      <c r="A80" s="57">
        <v>39661</v>
      </c>
      <c r="C80" s="10">
        <v>3899012.4621354104</v>
      </c>
      <c r="D80" s="3">
        <v>408646.13682672998</v>
      </c>
      <c r="E80" s="10">
        <v>3233673.5886043692</v>
      </c>
      <c r="F80" s="10">
        <v>3642319.7254310991</v>
      </c>
      <c r="G80" s="4">
        <f t="shared" si="1"/>
        <v>29.546692510625462</v>
      </c>
      <c r="H80" s="4">
        <f t="shared" si="2"/>
        <v>-17.160590306891109</v>
      </c>
      <c r="I80" s="4">
        <f t="shared" si="3"/>
        <v>49.296136267187421</v>
      </c>
      <c r="J80" s="4">
        <f t="shared" si="4"/>
        <v>36.968183075563218</v>
      </c>
      <c r="L80" s="57"/>
      <c r="M80" s="60">
        <v>8.3914541339116036E-2</v>
      </c>
      <c r="N80" s="60">
        <v>4.0207133144042263E-2</v>
      </c>
      <c r="O80" s="60">
        <v>5.2854937454140355E-2</v>
      </c>
    </row>
    <row r="81" spans="1:15" x14ac:dyDescent="0.35">
      <c r="A81" s="57">
        <v>39692</v>
      </c>
      <c r="C81" s="10">
        <v>3830255.60546441</v>
      </c>
      <c r="D81" s="3">
        <v>400681.18370748998</v>
      </c>
      <c r="E81" s="10">
        <v>3174792.3758673999</v>
      </c>
      <c r="F81" s="10">
        <v>3575473.55957489</v>
      </c>
      <c r="G81" s="4">
        <f t="shared" ref="G81:G144" si="5">+C81/C69*100-100</f>
        <v>30.254260656684096</v>
      </c>
      <c r="H81" s="4">
        <f t="shared" ref="H81:H144" si="6">+D81/D69*100-100</f>
        <v>-17.069818770729</v>
      </c>
      <c r="I81" s="4">
        <f t="shared" ref="I81:I144" si="7">+E81/E69*100-100</f>
        <v>49.312096075229874</v>
      </c>
      <c r="J81" s="4">
        <f t="shared" ref="J81:J144" si="8">+F81/F69*100-100</f>
        <v>37.021024464055614</v>
      </c>
      <c r="L81" s="57"/>
      <c r="M81" s="60">
        <v>8.564258055634566E-2</v>
      </c>
      <c r="N81" s="60">
        <v>3.9844104644231708E-2</v>
      </c>
      <c r="O81" s="60">
        <v>5.2714008146902316E-2</v>
      </c>
    </row>
    <row r="82" spans="1:15" x14ac:dyDescent="0.35">
      <c r="A82" s="57">
        <v>39722</v>
      </c>
      <c r="C82" s="10">
        <v>3756852.4217774593</v>
      </c>
      <c r="D82" s="3">
        <v>391979.1003392</v>
      </c>
      <c r="E82" s="10">
        <v>3112518.5912916199</v>
      </c>
      <c r="F82" s="10">
        <v>3504497.6916308203</v>
      </c>
      <c r="G82" s="4">
        <f t="shared" si="5"/>
        <v>31.458022954833638</v>
      </c>
      <c r="H82" s="4">
        <f t="shared" si="6"/>
        <v>-17.105728249642041</v>
      </c>
      <c r="I82" s="4">
        <f t="shared" si="7"/>
        <v>49.483472135311331</v>
      </c>
      <c r="J82" s="4">
        <f t="shared" si="8"/>
        <v>37.159718753551516</v>
      </c>
      <c r="L82" s="57"/>
      <c r="M82" s="60">
        <v>8.7102746655549651E-2</v>
      </c>
      <c r="N82" s="60">
        <v>3.9945780157964322E-2</v>
      </c>
      <c r="O82" s="60">
        <v>5.2809347338600758E-2</v>
      </c>
    </row>
    <row r="83" spans="1:15" x14ac:dyDescent="0.35">
      <c r="A83" s="57">
        <v>39753</v>
      </c>
      <c r="C83" s="10">
        <v>3934230.8526291703</v>
      </c>
      <c r="D83" s="3">
        <v>384878.50700658001</v>
      </c>
      <c r="E83" s="10">
        <v>3299884.3493291801</v>
      </c>
      <c r="F83" s="10">
        <v>3684762.8563357601</v>
      </c>
      <c r="G83" s="4">
        <f t="shared" si="5"/>
        <v>26.657878165016342</v>
      </c>
      <c r="H83" s="4">
        <f t="shared" si="6"/>
        <v>-16.911379182628323</v>
      </c>
      <c r="I83" s="4">
        <f t="shared" si="7"/>
        <v>40.5514026905322</v>
      </c>
      <c r="J83" s="4">
        <f t="shared" si="8"/>
        <v>31.082413060929696</v>
      </c>
      <c r="L83" s="57"/>
      <c r="M83" s="60">
        <v>8.4004023625840252E-2</v>
      </c>
      <c r="N83" s="60">
        <v>4.1988666227933409E-2</v>
      </c>
      <c r="O83" s="60">
        <v>5.3899175781256442E-2</v>
      </c>
    </row>
    <row r="84" spans="1:15" x14ac:dyDescent="0.35">
      <c r="A84" s="57">
        <v>39783</v>
      </c>
      <c r="C84" s="10">
        <v>4257369.7084984211</v>
      </c>
      <c r="D84" s="3">
        <v>377096.05848862039</v>
      </c>
      <c r="E84" s="10">
        <v>3634144.6168833729</v>
      </c>
      <c r="F84" s="10">
        <v>4011240.6753719933</v>
      </c>
      <c r="G84" s="4">
        <f t="shared" si="5"/>
        <v>26.749719309096179</v>
      </c>
      <c r="H84" s="4">
        <f t="shared" si="6"/>
        <v>-17.078814860130464</v>
      </c>
      <c r="I84" s="4">
        <f t="shared" si="7"/>
        <v>38.992736226861609</v>
      </c>
      <c r="J84" s="4">
        <f t="shared" si="8"/>
        <v>30.685118974710804</v>
      </c>
      <c r="L84" s="57"/>
      <c r="M84" s="60">
        <v>7.6461403572062131E-2</v>
      </c>
      <c r="N84" s="60">
        <v>4.3238044982552487E-2</v>
      </c>
      <c r="O84" s="60">
        <v>5.3386849886516638E-2</v>
      </c>
    </row>
    <row r="85" spans="1:15" x14ac:dyDescent="0.35">
      <c r="A85" s="57">
        <v>39814</v>
      </c>
      <c r="C85" s="10">
        <v>4187859.065395019</v>
      </c>
      <c r="D85" s="3">
        <v>370926.31474782998</v>
      </c>
      <c r="E85" s="10">
        <v>3571336.1088192598</v>
      </c>
      <c r="F85" s="10">
        <v>3942262.4235670902</v>
      </c>
      <c r="G85" s="4">
        <f t="shared" si="5"/>
        <v>26.869313262403026</v>
      </c>
      <c r="H85" s="4">
        <f t="shared" si="6"/>
        <v>-17.071039132397459</v>
      </c>
      <c r="I85" s="4">
        <f t="shared" si="7"/>
        <v>39.005680588436377</v>
      </c>
      <c r="J85" s="4">
        <f t="shared" si="8"/>
        <v>30.690665146362733</v>
      </c>
      <c r="L85" s="57"/>
      <c r="M85" s="60">
        <v>7.9055374061113889E-2</v>
      </c>
      <c r="N85" s="60">
        <v>4.4195432664555577E-2</v>
      </c>
      <c r="O85" s="60">
        <v>5.4612614825970997E-2</v>
      </c>
    </row>
    <row r="86" spans="1:15" x14ac:dyDescent="0.35">
      <c r="A86" s="57">
        <v>39845</v>
      </c>
      <c r="C86" s="10">
        <v>4121050.7814142993</v>
      </c>
      <c r="D86" s="3">
        <v>365409.13557093003</v>
      </c>
      <c r="E86" s="10">
        <v>3512267.1627584901</v>
      </c>
      <c r="F86" s="10">
        <v>3877676.2983294199</v>
      </c>
      <c r="G86" s="4">
        <f t="shared" si="5"/>
        <v>26.759833502813308</v>
      </c>
      <c r="H86" s="4">
        <f t="shared" si="6"/>
        <v>-17.263556700213215</v>
      </c>
      <c r="I86" s="4">
        <f t="shared" si="7"/>
        <v>38.831915061128456</v>
      </c>
      <c r="J86" s="4">
        <f t="shared" si="8"/>
        <v>30.494507372861335</v>
      </c>
      <c r="L86" s="57"/>
      <c r="M86" s="60">
        <v>7.9714167997837787E-2</v>
      </c>
      <c r="N86" s="60">
        <v>4.4513765041115802E-2</v>
      </c>
      <c r="O86" s="60">
        <v>5.4790251897405898E-2</v>
      </c>
    </row>
    <row r="87" spans="1:15" x14ac:dyDescent="0.35">
      <c r="A87" s="57">
        <v>39873</v>
      </c>
      <c r="C87" s="10">
        <v>4538177.4603298791</v>
      </c>
      <c r="D87" s="3">
        <v>359415.60029228899</v>
      </c>
      <c r="E87" s="10">
        <v>3937524.0563427699</v>
      </c>
      <c r="F87" s="10">
        <v>4296939.65663506</v>
      </c>
      <c r="G87" s="4">
        <f t="shared" si="5"/>
        <v>41.280701954690556</v>
      </c>
      <c r="H87" s="4">
        <f t="shared" si="6"/>
        <v>-17.986840724911744</v>
      </c>
      <c r="I87" s="4">
        <f t="shared" si="7"/>
        <v>57.673241112773951</v>
      </c>
      <c r="J87" s="4">
        <f t="shared" si="8"/>
        <v>46.377970142728316</v>
      </c>
      <c r="L87" s="57"/>
      <c r="M87" s="60">
        <v>7.3034043238727267E-2</v>
      </c>
      <c r="N87" s="60">
        <v>4.6612409024988588E-2</v>
      </c>
      <c r="O87" s="60">
        <v>5.5046644731869036E-2</v>
      </c>
    </row>
    <row r="88" spans="1:15" x14ac:dyDescent="0.35">
      <c r="A88" s="57">
        <v>39904</v>
      </c>
      <c r="C88" s="10">
        <v>4468311.4403639184</v>
      </c>
      <c r="D88" s="3">
        <v>353900.04027179949</v>
      </c>
      <c r="E88" s="10">
        <v>3874021.6316858204</v>
      </c>
      <c r="F88" s="10">
        <v>4227921.6719576195</v>
      </c>
      <c r="G88" s="4">
        <f t="shared" si="5"/>
        <v>32.781670866477668</v>
      </c>
      <c r="H88" s="4">
        <f t="shared" si="6"/>
        <v>-18.331525094263029</v>
      </c>
      <c r="I88" s="4">
        <f t="shared" si="7"/>
        <v>45.434645846856256</v>
      </c>
      <c r="J88" s="4">
        <f t="shared" si="8"/>
        <v>36.512641258314517</v>
      </c>
      <c r="L88" s="57"/>
      <c r="M88" s="60">
        <v>7.4559650199214067E-2</v>
      </c>
      <c r="N88" s="60">
        <v>4.6541918524400129E-2</v>
      </c>
      <c r="O88" s="60">
        <v>5.5279492027808221E-2</v>
      </c>
    </row>
    <row r="89" spans="1:15" x14ac:dyDescent="0.35">
      <c r="A89" s="57">
        <v>39934</v>
      </c>
      <c r="C89" s="10">
        <v>4823477.1098089963</v>
      </c>
      <c r="D89" s="3">
        <v>347959.05487788998</v>
      </c>
      <c r="E89" s="10">
        <v>4236439.7028010497</v>
      </c>
      <c r="F89" s="10">
        <v>4584398.75767894</v>
      </c>
      <c r="G89" s="4">
        <f t="shared" si="5"/>
        <v>31.048814199169101</v>
      </c>
      <c r="H89" s="4">
        <f t="shared" si="6"/>
        <v>-18.535134572633609</v>
      </c>
      <c r="I89" s="4">
        <f t="shared" si="7"/>
        <v>41.817976237474141</v>
      </c>
      <c r="J89" s="4">
        <f t="shared" si="8"/>
        <v>34.267966964191601</v>
      </c>
      <c r="L89" s="57"/>
      <c r="M89" s="60">
        <v>7.0497813998141923E-2</v>
      </c>
      <c r="N89" s="60">
        <v>4.9292399876511392E-2</v>
      </c>
      <c r="O89" s="60">
        <v>5.6377944877474225E-2</v>
      </c>
    </row>
    <row r="90" spans="1:15" x14ac:dyDescent="0.35">
      <c r="A90" s="57">
        <v>39965</v>
      </c>
      <c r="C90" s="10">
        <v>4734205.0309239021</v>
      </c>
      <c r="D90" s="3">
        <v>340532.52033123962</v>
      </c>
      <c r="E90" s="10">
        <v>4156635.9629789907</v>
      </c>
      <c r="F90" s="10">
        <v>4497168.4833102301</v>
      </c>
      <c r="G90" s="4">
        <f t="shared" si="5"/>
        <v>30.430439042976587</v>
      </c>
      <c r="H90" s="4">
        <f t="shared" si="6"/>
        <v>-19.168772633583515</v>
      </c>
      <c r="I90" s="4">
        <f t="shared" si="7"/>
        <v>41.134008818949184</v>
      </c>
      <c r="J90" s="4">
        <f t="shared" si="8"/>
        <v>33.587543687469775</v>
      </c>
      <c r="L90" s="57"/>
      <c r="M90" s="60">
        <v>7.2516387264495413E-2</v>
      </c>
      <c r="N90" s="60">
        <v>4.6112802358327029E-2</v>
      </c>
      <c r="O90" s="60">
        <v>5.473879892996078E-2</v>
      </c>
    </row>
    <row r="91" spans="1:15" x14ac:dyDescent="0.35">
      <c r="A91" s="57">
        <v>39995</v>
      </c>
      <c r="C91" s="10">
        <v>4632720.5111196609</v>
      </c>
      <c r="D91" s="3">
        <v>332142.39677020971</v>
      </c>
      <c r="E91" s="10">
        <v>4066256.8410904417</v>
      </c>
      <c r="F91" s="10">
        <v>4398399.2378606517</v>
      </c>
      <c r="G91" s="4">
        <f t="shared" si="5"/>
        <v>29.890826638220688</v>
      </c>
      <c r="H91" s="4">
        <f t="shared" si="6"/>
        <v>-19.856754163179602</v>
      </c>
      <c r="I91" s="4">
        <f t="shared" si="7"/>
        <v>40.525203319312823</v>
      </c>
      <c r="J91" s="4">
        <f t="shared" si="8"/>
        <v>32.960488990856163</v>
      </c>
      <c r="L91" s="57"/>
      <c r="M91" s="60">
        <v>7.3745475168375804E-2</v>
      </c>
      <c r="N91" s="60">
        <v>4.51311687084845E-2</v>
      </c>
      <c r="O91" s="60">
        <v>5.420076919977812E-2</v>
      </c>
    </row>
    <row r="92" spans="1:15" x14ac:dyDescent="0.35">
      <c r="A92" s="57">
        <v>40026</v>
      </c>
      <c r="C92" s="10">
        <v>4913736.1338134473</v>
      </c>
      <c r="D92" s="3">
        <v>324194.61169007031</v>
      </c>
      <c r="E92" s="10">
        <v>4357502.6199672287</v>
      </c>
      <c r="F92" s="10">
        <v>4681697.2316572992</v>
      </c>
      <c r="G92" s="4">
        <f t="shared" si="5"/>
        <v>26.025145637064554</v>
      </c>
      <c r="H92" s="4">
        <f t="shared" si="6"/>
        <v>-20.666174845663093</v>
      </c>
      <c r="I92" s="4">
        <f t="shared" si="7"/>
        <v>34.753941626121161</v>
      </c>
      <c r="J92" s="4">
        <f t="shared" si="8"/>
        <v>28.536141376308763</v>
      </c>
      <c r="L92" s="57"/>
      <c r="M92" s="60">
        <v>6.9699585656296567E-2</v>
      </c>
      <c r="N92" s="60">
        <v>4.737266241242738E-2</v>
      </c>
      <c r="O92" s="60">
        <v>5.4810988236096508E-2</v>
      </c>
    </row>
    <row r="93" spans="1:15" x14ac:dyDescent="0.35">
      <c r="A93" s="57">
        <v>40057</v>
      </c>
      <c r="C93" s="10">
        <v>4809905.4386510542</v>
      </c>
      <c r="D93" s="3">
        <v>316416.72596078966</v>
      </c>
      <c r="E93" s="10">
        <v>4264369.8949531233</v>
      </c>
      <c r="F93" s="10">
        <v>4580786.6209139125</v>
      </c>
      <c r="G93" s="4">
        <f t="shared" si="5"/>
        <v>25.576617701153765</v>
      </c>
      <c r="H93" s="4">
        <f t="shared" si="6"/>
        <v>-21.030300691188955</v>
      </c>
      <c r="I93" s="4">
        <f t="shared" si="7"/>
        <v>34.319646455243713</v>
      </c>
      <c r="J93" s="4">
        <f t="shared" si="8"/>
        <v>28.116920586557228</v>
      </c>
      <c r="L93" s="57"/>
      <c r="M93" s="60">
        <v>7.0307106815135356E-2</v>
      </c>
      <c r="N93" s="60">
        <v>4.6099961852381355E-2</v>
      </c>
      <c r="O93" s="60">
        <v>5.3889975785210237E-2</v>
      </c>
    </row>
    <row r="94" spans="1:15" x14ac:dyDescent="0.35">
      <c r="A94" s="57">
        <v>40087</v>
      </c>
      <c r="C94" s="10">
        <v>4710234.4938537423</v>
      </c>
      <c r="D94" s="3">
        <v>308974.9834464296</v>
      </c>
      <c r="E94" s="10">
        <v>4174039.6758118006</v>
      </c>
      <c r="F94" s="10">
        <v>4483014.6592582306</v>
      </c>
      <c r="G94" s="4">
        <f t="shared" si="5"/>
        <v>25.377149939395665</v>
      </c>
      <c r="H94" s="4">
        <f t="shared" si="6"/>
        <v>-21.175648604974754</v>
      </c>
      <c r="I94" s="4">
        <f t="shared" si="7"/>
        <v>34.10489137286325</v>
      </c>
      <c r="J94" s="4">
        <f t="shared" si="8"/>
        <v>27.921746673260245</v>
      </c>
      <c r="L94" s="57"/>
      <c r="M94" s="60">
        <v>7.2646185764781379E-2</v>
      </c>
      <c r="N94" s="60">
        <v>4.5661384503229055E-2</v>
      </c>
      <c r="O94" s="60">
        <v>5.4052452410244888E-2</v>
      </c>
    </row>
    <row r="95" spans="1:15" x14ac:dyDescent="0.35">
      <c r="A95" s="57">
        <v>40118</v>
      </c>
      <c r="C95" s="10">
        <v>4613464.3565484984</v>
      </c>
      <c r="D95" s="3">
        <v>301871.52593246999</v>
      </c>
      <c r="E95" s="10">
        <v>4087325.317085709</v>
      </c>
      <c r="F95" s="10">
        <v>4389196.8430181788</v>
      </c>
      <c r="G95" s="4">
        <f t="shared" si="5"/>
        <v>17.264708893872083</v>
      </c>
      <c r="H95" s="4">
        <f t="shared" si="6"/>
        <v>-21.567060660181497</v>
      </c>
      <c r="I95" s="4">
        <f t="shared" si="7"/>
        <v>23.862683791224512</v>
      </c>
      <c r="J95" s="4">
        <f t="shared" si="8"/>
        <v>19.117485009141916</v>
      </c>
      <c r="L95" s="57"/>
      <c r="M95" s="60">
        <v>7.3861287034635792E-2</v>
      </c>
      <c r="N95" s="60">
        <v>4.5098300634851284E-2</v>
      </c>
      <c r="O95" s="60">
        <v>5.375387425397693E-2</v>
      </c>
    </row>
    <row r="96" spans="1:15" x14ac:dyDescent="0.35">
      <c r="A96" s="57">
        <v>40148</v>
      </c>
      <c r="C96" s="10">
        <v>4747465.6118102297</v>
      </c>
      <c r="D96" s="3">
        <v>294086.75042186072</v>
      </c>
      <c r="E96" s="10">
        <v>4231772.5182051593</v>
      </c>
      <c r="F96" s="10">
        <v>4525859.2686270196</v>
      </c>
      <c r="G96" s="4">
        <f t="shared" si="5"/>
        <v>11.511706449489111</v>
      </c>
      <c r="H96" s="4">
        <f t="shared" si="6"/>
        <v>-22.012775312331883</v>
      </c>
      <c r="I96" s="4">
        <f t="shared" si="7"/>
        <v>16.444802403992114</v>
      </c>
      <c r="J96" s="4">
        <f t="shared" si="8"/>
        <v>12.829412017450224</v>
      </c>
      <c r="L96" s="57"/>
      <c r="M96" s="60">
        <v>7.102664097477164E-2</v>
      </c>
      <c r="N96" s="60">
        <v>4.146522083988087E-2</v>
      </c>
      <c r="O96" s="60">
        <v>5.0519810496502393E-2</v>
      </c>
    </row>
    <row r="97" spans="1:15" x14ac:dyDescent="0.35">
      <c r="A97" s="57">
        <v>40179</v>
      </c>
      <c r="C97" s="10">
        <v>4657990.6287238328</v>
      </c>
      <c r="D97" s="3">
        <v>287664.34130287013</v>
      </c>
      <c r="E97" s="10">
        <v>4150491.0103112711</v>
      </c>
      <c r="F97" s="10">
        <v>4438155.3516141409</v>
      </c>
      <c r="G97" s="4">
        <f t="shared" si="5"/>
        <v>11.226059807350964</v>
      </c>
      <c r="H97" s="4">
        <f t="shared" si="6"/>
        <v>-22.447038706748145</v>
      </c>
      <c r="I97" s="4">
        <f t="shared" si="7"/>
        <v>16.216757086005245</v>
      </c>
      <c r="J97" s="4">
        <f t="shared" si="8"/>
        <v>12.578891884075787</v>
      </c>
      <c r="L97" s="57"/>
      <c r="M97" s="60">
        <v>7.3662411440751599E-2</v>
      </c>
      <c r="N97" s="60">
        <v>4.1863501081118616E-2</v>
      </c>
      <c r="O97" s="60">
        <v>5.133586775586043E-2</v>
      </c>
    </row>
    <row r="98" spans="1:15" x14ac:dyDescent="0.35">
      <c r="A98" s="57">
        <v>40210</v>
      </c>
      <c r="C98" s="10">
        <v>4747639.7752198018</v>
      </c>
      <c r="D98" s="3">
        <v>512927.94982169068</v>
      </c>
      <c r="E98" s="10">
        <v>4016559.4075904824</v>
      </c>
      <c r="F98" s="10">
        <v>4529487.3574121734</v>
      </c>
      <c r="G98" s="4">
        <f t="shared" si="5"/>
        <v>15.204592882751712</v>
      </c>
      <c r="H98" s="4">
        <f t="shared" si="6"/>
        <v>40.370861013168508</v>
      </c>
      <c r="I98" s="4">
        <f t="shared" si="7"/>
        <v>14.35802635343741</v>
      </c>
      <c r="J98" s="4">
        <f t="shared" si="8"/>
        <v>16.809321071064304</v>
      </c>
      <c r="L98" s="57"/>
      <c r="M98" s="60">
        <v>7.1290846715570455E-2</v>
      </c>
      <c r="N98" s="60">
        <v>4.1381217423653492E-2</v>
      </c>
      <c r="O98" s="60">
        <v>5.0356222135844446E-2</v>
      </c>
    </row>
    <row r="99" spans="1:15" x14ac:dyDescent="0.35">
      <c r="A99" s="57">
        <v>40238</v>
      </c>
      <c r="C99" s="10">
        <v>4641400.3829758288</v>
      </c>
      <c r="D99" s="3">
        <v>504320.25008032983</v>
      </c>
      <c r="E99" s="10">
        <v>3920596.094507508</v>
      </c>
      <c r="F99" s="10">
        <v>4424916.3445878392</v>
      </c>
      <c r="G99" s="4">
        <f t="shared" si="5"/>
        <v>2.2745457520836396</v>
      </c>
      <c r="H99" s="4">
        <f t="shared" si="6"/>
        <v>40.316739081497701</v>
      </c>
      <c r="I99" s="4">
        <f t="shared" si="7"/>
        <v>-0.42991386447515367</v>
      </c>
      <c r="J99" s="4">
        <f t="shared" si="8"/>
        <v>2.9783217401055708</v>
      </c>
      <c r="L99" s="57"/>
      <c r="M99" s="60">
        <v>7.1971295719333209E-2</v>
      </c>
      <c r="N99" s="60">
        <v>3.9879828529722619E-2</v>
      </c>
      <c r="O99" s="60">
        <v>4.9160368598065399E-2</v>
      </c>
    </row>
    <row r="100" spans="1:15" x14ac:dyDescent="0.35">
      <c r="A100" s="57">
        <v>40269</v>
      </c>
      <c r="C100" s="10">
        <v>4926081.7545062546</v>
      </c>
      <c r="D100" s="3">
        <v>496451.08736050967</v>
      </c>
      <c r="E100" s="10">
        <v>4331259.1256629042</v>
      </c>
      <c r="F100" s="10">
        <v>4827710.2130234139</v>
      </c>
      <c r="G100" s="4">
        <f t="shared" si="5"/>
        <v>10.244816643869697</v>
      </c>
      <c r="H100" s="4">
        <f t="shared" si="6"/>
        <v>40.280031327272326</v>
      </c>
      <c r="I100" s="4">
        <f t="shared" si="7"/>
        <v>11.802657224144426</v>
      </c>
      <c r="J100" s="4">
        <f t="shared" si="8"/>
        <v>14.186368329479464</v>
      </c>
      <c r="L100" s="57"/>
      <c r="M100" s="60">
        <v>4.4269620596881054E-2</v>
      </c>
      <c r="N100" s="60">
        <v>4.1495676933657882E-2</v>
      </c>
      <c r="O100" s="60">
        <v>4.2340635290982573E-2</v>
      </c>
    </row>
    <row r="101" spans="1:15" x14ac:dyDescent="0.35">
      <c r="A101" s="57">
        <v>40299</v>
      </c>
      <c r="C101" s="10">
        <v>4819614.0105795832</v>
      </c>
      <c r="D101" s="3">
        <v>487033.21150234068</v>
      </c>
      <c r="E101" s="10">
        <v>4235300.5256802533</v>
      </c>
      <c r="F101" s="10">
        <v>4722333.7371825939</v>
      </c>
      <c r="G101" s="4">
        <f t="shared" si="5"/>
        <v>-8.0089510978652356E-2</v>
      </c>
      <c r="H101" s="4">
        <f t="shared" si="6"/>
        <v>39.968540744903521</v>
      </c>
      <c r="I101" s="4">
        <f t="shared" si="7"/>
        <v>-2.6889964232069019E-2</v>
      </c>
      <c r="J101" s="4">
        <f t="shared" si="8"/>
        <v>3.0087910497011308</v>
      </c>
      <c r="L101" s="57"/>
      <c r="M101" s="60">
        <v>4.5153786227341411E-2</v>
      </c>
      <c r="N101" s="60">
        <v>3.9988865580651782E-2</v>
      </c>
      <c r="O101" s="60">
        <v>4.1505352139459842E-2</v>
      </c>
    </row>
    <row r="102" spans="1:15" x14ac:dyDescent="0.35">
      <c r="A102" s="57">
        <v>40330</v>
      </c>
      <c r="C102" s="10">
        <v>4710179.5648030415</v>
      </c>
      <c r="D102" s="3">
        <v>481247.01874092006</v>
      </c>
      <c r="E102" s="10">
        <v>4132984.5836285832</v>
      </c>
      <c r="F102" s="10">
        <v>4614231.6023695031</v>
      </c>
      <c r="G102" s="4">
        <f t="shared" si="5"/>
        <v>-0.50748681064563073</v>
      </c>
      <c r="H102" s="4">
        <f t="shared" si="6"/>
        <v>41.321897325050173</v>
      </c>
      <c r="I102" s="4">
        <f t="shared" si="7"/>
        <v>-0.56900290429709344</v>
      </c>
      <c r="J102" s="4">
        <f t="shared" si="8"/>
        <v>2.6030405463729949</v>
      </c>
      <c r="L102" s="57"/>
      <c r="M102" s="60">
        <v>4.6041355776676923E-2</v>
      </c>
      <c r="N102" s="60">
        <v>3.8563943595346747E-2</v>
      </c>
      <c r="O102" s="60">
        <v>4.0681372168764468E-2</v>
      </c>
    </row>
    <row r="103" spans="1:15" x14ac:dyDescent="0.35">
      <c r="A103" s="57">
        <v>40360</v>
      </c>
      <c r="C103" s="10">
        <v>5187233.1489360798</v>
      </c>
      <c r="D103" s="3">
        <v>470878.08048883016</v>
      </c>
      <c r="E103" s="10">
        <v>4622861.1566021806</v>
      </c>
      <c r="F103" s="10">
        <v>5093739.2370910104</v>
      </c>
      <c r="G103" s="4">
        <f t="shared" si="5"/>
        <v>11.969481786899365</v>
      </c>
      <c r="H103" s="4">
        <f t="shared" si="6"/>
        <v>41.76994116610885</v>
      </c>
      <c r="I103" s="4">
        <f t="shared" si="7"/>
        <v>13.688370834993165</v>
      </c>
      <c r="J103" s="4">
        <f t="shared" si="8"/>
        <v>15.808933242007541</v>
      </c>
      <c r="L103" s="57"/>
      <c r="M103" s="60">
        <v>4.1416694831813899E-2</v>
      </c>
      <c r="N103" s="60">
        <v>3.923037289660309E-2</v>
      </c>
      <c r="O103" s="60">
        <v>3.9903090572953263E-2</v>
      </c>
    </row>
    <row r="104" spans="1:15" x14ac:dyDescent="0.35">
      <c r="A104" s="57">
        <v>40391</v>
      </c>
      <c r="C104" s="10">
        <v>5066272.6594525408</v>
      </c>
      <c r="D104" s="3">
        <v>460321.90752958995</v>
      </c>
      <c r="E104" s="10">
        <v>4513954.6073784614</v>
      </c>
      <c r="F104" s="10">
        <v>4974276.5149080511</v>
      </c>
      <c r="G104" s="4">
        <f t="shared" si="5"/>
        <v>3.1042880912840758</v>
      </c>
      <c r="H104" s="4">
        <f t="shared" si="6"/>
        <v>41.989376421116219</v>
      </c>
      <c r="I104" s="4">
        <f t="shared" si="7"/>
        <v>3.5904048960137942</v>
      </c>
      <c r="J104" s="4">
        <f t="shared" si="8"/>
        <v>6.249427691999216</v>
      </c>
      <c r="L104" s="57"/>
      <c r="M104" s="60">
        <v>4.2302337109779396E-2</v>
      </c>
      <c r="N104" s="60">
        <v>3.7579756054906918E-2</v>
      </c>
      <c r="O104" s="60">
        <v>3.8981050310154274E-2</v>
      </c>
    </row>
    <row r="105" spans="1:15" x14ac:dyDescent="0.35">
      <c r="A105" s="57">
        <v>40422</v>
      </c>
      <c r="C105" s="10">
        <v>4889900.0464355582</v>
      </c>
      <c r="D105" s="3">
        <v>450108.24219020933</v>
      </c>
      <c r="E105" s="10">
        <v>4357539.0445727194</v>
      </c>
      <c r="F105" s="10">
        <v>4807647.2867629286</v>
      </c>
      <c r="G105" s="4">
        <f t="shared" si="5"/>
        <v>1.6631222547888456</v>
      </c>
      <c r="H105" s="4">
        <f t="shared" si="6"/>
        <v>42.251722257560658</v>
      </c>
      <c r="I105" s="4">
        <f t="shared" si="7"/>
        <v>2.184828049974314</v>
      </c>
      <c r="J105" s="4">
        <f t="shared" si="8"/>
        <v>4.9524390595551324</v>
      </c>
      <c r="L105" s="57"/>
      <c r="M105" s="60">
        <v>4.1124115391629433E-2</v>
      </c>
      <c r="N105" s="60">
        <v>3.604659616063513E-2</v>
      </c>
      <c r="O105" s="60">
        <v>3.7480247074985755E-2</v>
      </c>
    </row>
    <row r="106" spans="1:15" x14ac:dyDescent="0.35">
      <c r="A106" s="57">
        <v>40452</v>
      </c>
      <c r="C106" s="10">
        <v>5042664.7353864582</v>
      </c>
      <c r="D106" s="3">
        <v>674516.65808936919</v>
      </c>
      <c r="E106" s="10">
        <v>4287153.5845119786</v>
      </c>
      <c r="F106" s="10">
        <v>4961670.2426013481</v>
      </c>
      <c r="G106" s="4">
        <f t="shared" si="5"/>
        <v>7.0576155383876369</v>
      </c>
      <c r="H106" s="4">
        <f t="shared" si="6"/>
        <v>118.30785475430491</v>
      </c>
      <c r="I106" s="4">
        <f t="shared" si="7"/>
        <v>2.7099385124598427</v>
      </c>
      <c r="J106" s="4">
        <f t="shared" si="8"/>
        <v>10.677091638650069</v>
      </c>
      <c r="L106" s="57"/>
      <c r="M106" s="60">
        <v>4.0171835279238587E-2</v>
      </c>
      <c r="N106" s="60">
        <v>3.5635536668299661E-2</v>
      </c>
      <c r="O106" s="60">
        <v>3.6939987172334147E-2</v>
      </c>
    </row>
    <row r="107" spans="1:15" x14ac:dyDescent="0.35">
      <c r="A107" s="57">
        <v>40483</v>
      </c>
      <c r="C107" s="10">
        <v>4843752.0650039585</v>
      </c>
      <c r="D107" s="3">
        <v>660946.67035607062</v>
      </c>
      <c r="E107" s="10">
        <v>4102965.5533552803</v>
      </c>
      <c r="F107" s="10">
        <v>4763912.2237113509</v>
      </c>
      <c r="G107" s="4">
        <f t="shared" si="5"/>
        <v>4.9916438203013911</v>
      </c>
      <c r="H107" s="4">
        <f t="shared" si="6"/>
        <v>118.9496569159449</v>
      </c>
      <c r="I107" s="4">
        <f t="shared" si="7"/>
        <v>0.38265210268907879</v>
      </c>
      <c r="J107" s="4">
        <f t="shared" si="8"/>
        <v>8.5372197715221034</v>
      </c>
      <c r="L107" s="57"/>
      <c r="M107" s="60">
        <v>4.0784495307585183E-2</v>
      </c>
      <c r="N107" s="60">
        <v>3.4885065040186368E-2</v>
      </c>
      <c r="O107" s="60">
        <v>3.6494975126777837E-2</v>
      </c>
    </row>
    <row r="108" spans="1:15" x14ac:dyDescent="0.35">
      <c r="A108" s="57">
        <v>40513</v>
      </c>
      <c r="C108" s="10">
        <v>7260618.0352406865</v>
      </c>
      <c r="D108" s="3">
        <v>1073714.819205631</v>
      </c>
      <c r="E108" s="10">
        <v>6108404.7903407225</v>
      </c>
      <c r="F108" s="10">
        <v>7182119.609546354</v>
      </c>
      <c r="G108" s="4">
        <f t="shared" si="5"/>
        <v>52.936716743740249</v>
      </c>
      <c r="H108" s="4">
        <f t="shared" si="6"/>
        <v>265.10139190745986</v>
      </c>
      <c r="I108" s="4">
        <f t="shared" si="7"/>
        <v>44.346246497472578</v>
      </c>
      <c r="J108" s="4">
        <f t="shared" si="8"/>
        <v>58.690740989945681</v>
      </c>
      <c r="L108" s="57"/>
      <c r="M108" s="60">
        <v>2.6904142590782172E-2</v>
      </c>
      <c r="N108" s="60">
        <v>3.9390678654718965E-2</v>
      </c>
      <c r="O108" s="60">
        <v>3.4355176627704959E-2</v>
      </c>
    </row>
    <row r="109" spans="1:15" x14ac:dyDescent="0.35">
      <c r="A109" s="57">
        <v>40544</v>
      </c>
      <c r="C109" s="10">
        <v>7088395.3559634779</v>
      </c>
      <c r="D109" s="3">
        <v>1059414.4437431288</v>
      </c>
      <c r="E109" s="10">
        <v>5950785.985109278</v>
      </c>
      <c r="F109" s="10">
        <v>7010200.4288524073</v>
      </c>
      <c r="G109" s="4">
        <f t="shared" si="5"/>
        <v>52.177106416925369</v>
      </c>
      <c r="H109" s="4">
        <f t="shared" si="6"/>
        <v>268.28146267448358</v>
      </c>
      <c r="I109" s="4">
        <f t="shared" si="7"/>
        <v>43.375469801655868</v>
      </c>
      <c r="J109" s="4">
        <f t="shared" si="8"/>
        <v>57.953020421036484</v>
      </c>
      <c r="L109" s="57"/>
      <c r="M109" s="60">
        <v>2.7789176023697657E-2</v>
      </c>
      <c r="N109" s="60">
        <v>3.8889779057011485E-2</v>
      </c>
      <c r="O109" s="60">
        <v>3.4238942229513604E-2</v>
      </c>
    </row>
    <row r="110" spans="1:15" x14ac:dyDescent="0.35">
      <c r="A110" s="57">
        <v>40575</v>
      </c>
      <c r="C110" s="10">
        <v>6916227.1418523211</v>
      </c>
      <c r="D110" s="3">
        <v>1046433.8101518011</v>
      </c>
      <c r="E110" s="10">
        <v>5791659.6443278585</v>
      </c>
      <c r="F110" s="10">
        <v>6838093.4544796599</v>
      </c>
      <c r="G110" s="4">
        <f t="shared" si="5"/>
        <v>45.677167378018282</v>
      </c>
      <c r="H110" s="4">
        <f t="shared" si="6"/>
        <v>104.01185205750113</v>
      </c>
      <c r="I110" s="4">
        <f t="shared" si="7"/>
        <v>44.194547039010473</v>
      </c>
      <c r="J110" s="4">
        <f t="shared" si="8"/>
        <v>50.968374893234284</v>
      </c>
      <c r="L110" s="57"/>
      <c r="M110" s="60">
        <v>2.8313083208495536E-2</v>
      </c>
      <c r="N110" s="60">
        <v>3.7128558278184773E-2</v>
      </c>
      <c r="O110" s="60">
        <v>3.3745741040094666E-2</v>
      </c>
    </row>
    <row r="111" spans="1:15" x14ac:dyDescent="0.35">
      <c r="A111" s="57">
        <v>40603</v>
      </c>
      <c r="C111" s="10">
        <v>6731790.7301439624</v>
      </c>
      <c r="D111" s="3">
        <v>1044825.5843395817</v>
      </c>
      <c r="E111" s="10">
        <v>5609538.7157004401</v>
      </c>
      <c r="F111" s="10">
        <v>6654364.3000400215</v>
      </c>
      <c r="G111" s="4">
        <f t="shared" si="5"/>
        <v>45.037923356827093</v>
      </c>
      <c r="H111" s="4">
        <f t="shared" si="6"/>
        <v>107.17502106511853</v>
      </c>
      <c r="I111" s="4">
        <f t="shared" si="7"/>
        <v>43.078720186428455</v>
      </c>
      <c r="J111" s="4">
        <f t="shared" si="8"/>
        <v>50.38395716066006</v>
      </c>
      <c r="L111" s="57"/>
      <c r="M111" s="60">
        <v>2.8530442051871788E-2</v>
      </c>
      <c r="N111" s="60">
        <v>3.476258819443942E-2</v>
      </c>
      <c r="O111" s="60">
        <v>3.2516685853646116E-2</v>
      </c>
    </row>
    <row r="112" spans="1:15" x14ac:dyDescent="0.35">
      <c r="A112" s="57">
        <v>40634</v>
      </c>
      <c r="C112" s="10">
        <v>6581181.6769312918</v>
      </c>
      <c r="D112" s="3">
        <v>1030435.6272922896</v>
      </c>
      <c r="E112" s="10">
        <v>5474343.8860398522</v>
      </c>
      <c r="F112" s="10">
        <v>6504779.5133321416</v>
      </c>
      <c r="G112" s="4">
        <f t="shared" si="5"/>
        <v>33.598709987120969</v>
      </c>
      <c r="H112" s="4">
        <f t="shared" si="6"/>
        <v>107.56035257588516</v>
      </c>
      <c r="I112" s="4">
        <f t="shared" si="7"/>
        <v>26.391511733946359</v>
      </c>
      <c r="J112" s="4">
        <f t="shared" si="8"/>
        <v>34.738400324538986</v>
      </c>
      <c r="L112" s="57"/>
      <c r="M112" s="60">
        <v>2.9388993152378109E-2</v>
      </c>
      <c r="N112" s="60"/>
      <c r="O112" s="60"/>
    </row>
    <row r="113" spans="1:15" x14ac:dyDescent="0.35">
      <c r="A113" s="57">
        <v>40664</v>
      </c>
      <c r="C113" s="10">
        <v>6404144.6905880757</v>
      </c>
      <c r="D113" s="3">
        <v>1011413.340836018</v>
      </c>
      <c r="E113" s="10">
        <v>5317584.1301670056</v>
      </c>
      <c r="F113" s="10">
        <v>6328997.4710030239</v>
      </c>
      <c r="G113" s="4">
        <f t="shared" si="5"/>
        <v>32.876713291360517</v>
      </c>
      <c r="H113" s="4">
        <f t="shared" si="6"/>
        <v>107.66824868393132</v>
      </c>
      <c r="I113" s="4">
        <f t="shared" si="7"/>
        <v>25.553879776050152</v>
      </c>
      <c r="J113" s="4">
        <f t="shared" si="8"/>
        <v>34.022663861512399</v>
      </c>
      <c r="L113" s="57"/>
      <c r="M113" s="60">
        <v>2.9479987820990899E-2</v>
      </c>
      <c r="N113" s="60"/>
      <c r="O113" s="60"/>
    </row>
    <row r="114" spans="1:15" x14ac:dyDescent="0.35">
      <c r="A114" s="57">
        <v>40695</v>
      </c>
      <c r="C114" s="10">
        <v>6467489.8418192118</v>
      </c>
      <c r="D114" s="3">
        <v>992723.25195153779</v>
      </c>
      <c r="E114" s="10">
        <v>5400437.9988494366</v>
      </c>
      <c r="F114" s="10">
        <v>6393161.2508009747</v>
      </c>
      <c r="G114" s="4">
        <f t="shared" si="5"/>
        <v>37.308774598482927</v>
      </c>
      <c r="H114" s="4">
        <f t="shared" si="6"/>
        <v>106.28143412686191</v>
      </c>
      <c r="I114" s="4">
        <f t="shared" si="7"/>
        <v>30.666783037164976</v>
      </c>
      <c r="J114" s="4">
        <f t="shared" si="8"/>
        <v>38.553107033421441</v>
      </c>
      <c r="L114" s="57"/>
      <c r="M114" s="60">
        <v>2.9807777578913605E-2</v>
      </c>
      <c r="N114" s="60"/>
      <c r="O114" s="60"/>
    </row>
    <row r="115" spans="1:15" x14ac:dyDescent="0.35">
      <c r="A115" s="57">
        <v>40725</v>
      </c>
      <c r="C115" s="10">
        <v>6319754.2008617111</v>
      </c>
      <c r="D115" s="3">
        <v>975182.90161747951</v>
      </c>
      <c r="E115" s="10">
        <v>5271117.9121245882</v>
      </c>
      <c r="F115" s="10">
        <v>6246300.8137420677</v>
      </c>
      <c r="G115" s="4">
        <f t="shared" si="5"/>
        <v>21.832854229000958</v>
      </c>
      <c r="H115" s="4">
        <f t="shared" si="6"/>
        <v>107.09881007948346</v>
      </c>
      <c r="I115" s="4">
        <f t="shared" si="7"/>
        <v>14.022847184077619</v>
      </c>
      <c r="J115" s="4">
        <f t="shared" si="8"/>
        <v>22.62702354801489</v>
      </c>
      <c r="L115" s="57"/>
      <c r="M115" s="60">
        <v>3.0307956699936717E-2</v>
      </c>
      <c r="N115" s="60"/>
      <c r="O115" s="60"/>
    </row>
    <row r="116" spans="1:15" x14ac:dyDescent="0.35">
      <c r="A116" s="57">
        <v>40756</v>
      </c>
      <c r="C116" s="10">
        <v>6167669.8041458074</v>
      </c>
      <c r="D116" s="3">
        <v>955313.4172279886</v>
      </c>
      <c r="E116" s="10">
        <v>5139667.9321058122</v>
      </c>
      <c r="F116" s="10">
        <v>6094981.3493338004</v>
      </c>
      <c r="G116" s="4">
        <f t="shared" si="5"/>
        <v>21.739792125840367</v>
      </c>
      <c r="H116" s="4">
        <f t="shared" si="6"/>
        <v>107.53159943111768</v>
      </c>
      <c r="I116" s="4">
        <f t="shared" si="7"/>
        <v>13.861754916732366</v>
      </c>
      <c r="J116" s="4">
        <f t="shared" si="8"/>
        <v>22.530006747050834</v>
      </c>
      <c r="L116" s="57"/>
      <c r="M116" s="60">
        <v>3.0933718429987104E-2</v>
      </c>
      <c r="N116" s="60"/>
      <c r="O116" s="60"/>
    </row>
    <row r="117" spans="1:15" x14ac:dyDescent="0.35">
      <c r="A117" s="57">
        <v>40787</v>
      </c>
      <c r="C117" s="10">
        <v>6312934.0744967666</v>
      </c>
      <c r="D117" s="3">
        <v>935223.82505194086</v>
      </c>
      <c r="E117" s="10">
        <v>5306025.8526123893</v>
      </c>
      <c r="F117" s="10">
        <v>6241249.6776643302</v>
      </c>
      <c r="G117" s="4">
        <f t="shared" si="5"/>
        <v>29.10149521560291</v>
      </c>
      <c r="H117" s="4">
        <f t="shared" si="6"/>
        <v>107.77753824306302</v>
      </c>
      <c r="I117" s="4">
        <f t="shared" si="7"/>
        <v>21.766570496275932</v>
      </c>
      <c r="J117" s="4">
        <f t="shared" si="8"/>
        <v>29.819208968357401</v>
      </c>
      <c r="L117" s="57"/>
      <c r="M117" s="60">
        <v>2.9852825495226318E-2</v>
      </c>
      <c r="N117" s="60"/>
      <c r="O117" s="60"/>
    </row>
    <row r="118" spans="1:15" x14ac:dyDescent="0.35">
      <c r="A118" s="57">
        <v>40817</v>
      </c>
      <c r="C118" s="10">
        <v>6162889.1466776803</v>
      </c>
      <c r="D118" s="3">
        <v>904350.22208895604</v>
      </c>
      <c r="E118" s="10">
        <v>5187583.3833598197</v>
      </c>
      <c r="F118" s="10">
        <v>6091933.605448775</v>
      </c>
      <c r="G118" s="4">
        <f t="shared" si="5"/>
        <v>22.214929408852925</v>
      </c>
      <c r="H118" s="4">
        <f t="shared" si="6"/>
        <v>34.073815856618239</v>
      </c>
      <c r="I118" s="4">
        <f t="shared" si="7"/>
        <v>21.002975076535307</v>
      </c>
      <c r="J118" s="4">
        <f t="shared" si="8"/>
        <v>22.779896840843719</v>
      </c>
      <c r="L118" s="57"/>
      <c r="M118" s="60">
        <v>3.0764371894920265E-2</v>
      </c>
      <c r="N118" s="60"/>
      <c r="O118" s="60"/>
    </row>
    <row r="119" spans="1:15" x14ac:dyDescent="0.35">
      <c r="A119" s="57">
        <v>40848</v>
      </c>
      <c r="C119" s="10">
        <v>6389090.6590902554</v>
      </c>
      <c r="D119" s="3">
        <v>889007.30683650589</v>
      </c>
      <c r="E119" s="10">
        <v>5438545.1336654983</v>
      </c>
      <c r="F119" s="10">
        <v>6327552.4405020038</v>
      </c>
      <c r="G119" s="4">
        <f t="shared" si="5"/>
        <v>31.903750921756426</v>
      </c>
      <c r="H119" s="4">
        <f t="shared" si="6"/>
        <v>34.505149463507024</v>
      </c>
      <c r="I119" s="4">
        <f t="shared" si="7"/>
        <v>32.551566981058897</v>
      </c>
      <c r="J119" s="4">
        <f t="shared" si="8"/>
        <v>32.822607625051717</v>
      </c>
      <c r="L119" s="57"/>
      <c r="M119" s="60">
        <v>2.8315148097535294E-2</v>
      </c>
      <c r="N119" s="60"/>
      <c r="O119" s="60"/>
    </row>
    <row r="120" spans="1:15" x14ac:dyDescent="0.35">
      <c r="A120" s="57">
        <v>40878</v>
      </c>
      <c r="C120" s="10">
        <v>6253703.5307218926</v>
      </c>
      <c r="D120" s="3">
        <v>873020.80595681642</v>
      </c>
      <c r="E120" s="10">
        <v>5319464.2481875122</v>
      </c>
      <c r="F120" s="10">
        <v>6192485.0541443303</v>
      </c>
      <c r="G120" s="4">
        <f t="shared" si="5"/>
        <v>-13.868165211715549</v>
      </c>
      <c r="H120" s="4">
        <f t="shared" si="6"/>
        <v>-18.69155660879251</v>
      </c>
      <c r="I120" s="4">
        <f t="shared" si="7"/>
        <v>-12.91565587468547</v>
      </c>
      <c r="J120" s="4">
        <f t="shared" si="8"/>
        <v>-13.779143333767621</v>
      </c>
      <c r="L120" s="57"/>
      <c r="M120" s="60">
        <v>2.8439056645731358E-2</v>
      </c>
      <c r="N120" s="60"/>
      <c r="O120" s="60"/>
    </row>
    <row r="121" spans="1:15" x14ac:dyDescent="0.35">
      <c r="A121" s="57">
        <v>40909</v>
      </c>
      <c r="C121" s="10">
        <v>6127888.0452070255</v>
      </c>
      <c r="D121" s="3">
        <v>857713.146060245</v>
      </c>
      <c r="E121" s="10">
        <v>5209249.78364811</v>
      </c>
      <c r="F121" s="10">
        <v>6066962.9297083504</v>
      </c>
      <c r="G121" s="4">
        <f t="shared" si="5"/>
        <v>-13.550419559320659</v>
      </c>
      <c r="H121" s="4">
        <f t="shared" si="6"/>
        <v>-19.038941641217548</v>
      </c>
      <c r="I121" s="4">
        <f t="shared" si="7"/>
        <v>-12.461147205036823</v>
      </c>
      <c r="J121" s="4">
        <f t="shared" si="8"/>
        <v>-13.455214422427971</v>
      </c>
      <c r="L121" s="57"/>
      <c r="M121" s="60">
        <v>2.9282879604086744E-2</v>
      </c>
      <c r="N121" s="60"/>
      <c r="O121" s="60"/>
    </row>
    <row r="122" spans="1:15" x14ac:dyDescent="0.35">
      <c r="A122" s="57">
        <v>40940</v>
      </c>
      <c r="C122" s="10">
        <v>6380143.9501089547</v>
      </c>
      <c r="D122" s="3">
        <v>845682.65757403465</v>
      </c>
      <c r="E122" s="10">
        <v>5473640.3643511049</v>
      </c>
      <c r="F122" s="10">
        <v>6319323.0219251383</v>
      </c>
      <c r="G122" s="4">
        <f t="shared" si="5"/>
        <v>-7.7510929116158422</v>
      </c>
      <c r="H122" s="4">
        <f t="shared" si="6"/>
        <v>-19.184314443036243</v>
      </c>
      <c r="I122" s="4">
        <f t="shared" si="7"/>
        <v>-5.490987031467057</v>
      </c>
      <c r="J122" s="4">
        <f t="shared" si="8"/>
        <v>-7.5864776638095464</v>
      </c>
      <c r="L122" s="57"/>
      <c r="M122" s="60">
        <v>2.7371033620910361E-2</v>
      </c>
      <c r="N122" s="60"/>
      <c r="O122" s="60"/>
    </row>
    <row r="123" spans="1:15" x14ac:dyDescent="0.35">
      <c r="A123" s="57">
        <v>40969</v>
      </c>
      <c r="C123" s="10">
        <v>6248611.5090474067</v>
      </c>
      <c r="D123" s="3">
        <v>833380.38371760107</v>
      </c>
      <c r="E123" s="10">
        <v>5354310.6608966738</v>
      </c>
      <c r="F123" s="10">
        <v>6187691.044614275</v>
      </c>
      <c r="G123" s="4">
        <f t="shared" si="5"/>
        <v>-7.1775734045467345</v>
      </c>
      <c r="H123" s="4">
        <f t="shared" si="6"/>
        <v>-20.237368206831562</v>
      </c>
      <c r="I123" s="4">
        <f t="shared" si="7"/>
        <v>-4.5498938101525681</v>
      </c>
      <c r="J123" s="4">
        <f t="shared" si="8"/>
        <v>-7.0130403804754167</v>
      </c>
      <c r="L123" s="57"/>
      <c r="M123" s="60">
        <v>2.827580887809672E-2</v>
      </c>
      <c r="N123" s="60"/>
      <c r="O123" s="60"/>
    </row>
    <row r="124" spans="1:15" x14ac:dyDescent="0.35">
      <c r="A124" s="57">
        <v>41000</v>
      </c>
      <c r="C124" s="10">
        <v>6127213.1156428447</v>
      </c>
      <c r="D124" s="3">
        <v>820627.52341284009</v>
      </c>
      <c r="E124" s="10">
        <v>5245884.7856452363</v>
      </c>
      <c r="F124" s="10">
        <v>6066512.3090580758</v>
      </c>
      <c r="G124" s="4">
        <f t="shared" si="5"/>
        <v>-6.8979794750192269</v>
      </c>
      <c r="H124" s="4">
        <f t="shared" si="6"/>
        <v>-20.361107314463624</v>
      </c>
      <c r="I124" s="4">
        <f t="shared" si="7"/>
        <v>-4.1732690738923139</v>
      </c>
      <c r="J124" s="4">
        <f t="shared" si="8"/>
        <v>-6.7376181371835457</v>
      </c>
      <c r="L124" s="57"/>
      <c r="M124" s="60">
        <v>2.8743275012953814E-2</v>
      </c>
      <c r="N124" s="60"/>
      <c r="O124" s="60"/>
    </row>
    <row r="125" spans="1:15" x14ac:dyDescent="0.35">
      <c r="A125" s="57">
        <v>41030</v>
      </c>
      <c r="C125" s="10">
        <v>6381284.5597397313</v>
      </c>
      <c r="D125" s="3">
        <v>805575.25380777102</v>
      </c>
      <c r="E125" s="10">
        <v>5515176.0736968452</v>
      </c>
      <c r="F125" s="10">
        <v>6320751.32750462</v>
      </c>
      <c r="G125" s="4">
        <f t="shared" si="5"/>
        <v>-0.35695837543990194</v>
      </c>
      <c r="H125" s="4">
        <f t="shared" si="6"/>
        <v>-20.351529757171733</v>
      </c>
      <c r="I125" s="4">
        <f t="shared" si="7"/>
        <v>3.7158216718920869</v>
      </c>
      <c r="J125" s="4">
        <f t="shared" si="8"/>
        <v>-0.13029146458320895</v>
      </c>
      <c r="L125" s="57"/>
      <c r="M125" s="60">
        <v>2.7570730740997643E-2</v>
      </c>
      <c r="N125" s="60"/>
      <c r="O125" s="60"/>
    </row>
    <row r="126" spans="1:15" x14ac:dyDescent="0.35">
      <c r="A126" s="57">
        <v>41061</v>
      </c>
      <c r="C126" s="10">
        <v>6254976.9989435971</v>
      </c>
      <c r="D126" s="3">
        <v>792287.67467034992</v>
      </c>
      <c r="E126" s="10">
        <v>5402421.6657661228</v>
      </c>
      <c r="F126" s="10">
        <v>6194709.3404364726</v>
      </c>
      <c r="G126" s="4">
        <f t="shared" si="5"/>
        <v>-3.2858628010745861</v>
      </c>
      <c r="H126" s="4">
        <f t="shared" si="6"/>
        <v>-20.190478754996732</v>
      </c>
      <c r="I126" s="4">
        <f t="shared" si="7"/>
        <v>3.6731593198723544E-2</v>
      </c>
      <c r="J126" s="4">
        <f t="shared" si="8"/>
        <v>-3.1041280296134914</v>
      </c>
      <c r="L126" s="57"/>
      <c r="M126" s="60">
        <v>2.8740216755168156E-2</v>
      </c>
      <c r="N126" s="60"/>
      <c r="O126" s="60"/>
    </row>
    <row r="127" spans="1:15" x14ac:dyDescent="0.35">
      <c r="A127" s="57">
        <v>41091</v>
      </c>
      <c r="C127" s="10">
        <v>6084832.6996493526</v>
      </c>
      <c r="D127" s="3">
        <v>757236.65330610087</v>
      </c>
      <c r="E127" s="10">
        <v>5267606.9753927533</v>
      </c>
      <c r="F127" s="10">
        <v>6024843.6286988538</v>
      </c>
      <c r="G127" s="4">
        <f t="shared" si="5"/>
        <v>-3.7172569335105834</v>
      </c>
      <c r="H127" s="4">
        <f t="shared" si="6"/>
        <v>-22.349268834583114</v>
      </c>
      <c r="I127" s="4">
        <f t="shared" si="7"/>
        <v>-6.660706116551296E-2</v>
      </c>
      <c r="J127" s="4">
        <f t="shared" si="8"/>
        <v>-3.54541338380632</v>
      </c>
      <c r="L127" s="57"/>
      <c r="M127" s="60">
        <v>2.8612083822234388E-2</v>
      </c>
      <c r="N127" s="60"/>
      <c r="O127" s="60"/>
    </row>
    <row r="128" spans="1:15" x14ac:dyDescent="0.35">
      <c r="A128" s="57">
        <v>41122</v>
      </c>
      <c r="C128" s="10">
        <v>6306361.4598812843</v>
      </c>
      <c r="D128" s="3">
        <v>743401.28205909091</v>
      </c>
      <c r="E128" s="10">
        <v>5503386.5054743225</v>
      </c>
      <c r="F128" s="10">
        <v>6246787.7875334136</v>
      </c>
      <c r="G128" s="4">
        <f t="shared" si="5"/>
        <v>2.2486880805819141</v>
      </c>
      <c r="H128" s="4">
        <f t="shared" si="6"/>
        <v>-22.182472406155284</v>
      </c>
      <c r="I128" s="4">
        <f t="shared" si="7"/>
        <v>7.0766940232943796</v>
      </c>
      <c r="J128" s="4">
        <f t="shared" si="8"/>
        <v>2.4906792900392816</v>
      </c>
      <c r="L128" s="57"/>
      <c r="M128" s="60">
        <v>2.8175899237966439E-2</v>
      </c>
      <c r="N128" s="60"/>
      <c r="O128" s="60"/>
    </row>
    <row r="129" spans="1:15" x14ac:dyDescent="0.35">
      <c r="A129" s="57">
        <v>41153</v>
      </c>
      <c r="C129" s="10">
        <v>6185405.2358691311</v>
      </c>
      <c r="D129" s="3">
        <v>729097.00138399994</v>
      </c>
      <c r="E129" s="10">
        <v>5397076.7194563495</v>
      </c>
      <c r="F129" s="10">
        <v>6126173.7208403498</v>
      </c>
      <c r="G129" s="4">
        <f t="shared" si="5"/>
        <v>-2.0201199176596987</v>
      </c>
      <c r="H129" s="4">
        <f t="shared" si="6"/>
        <v>-22.040373453541235</v>
      </c>
      <c r="I129" s="4">
        <f t="shared" si="7"/>
        <v>1.7159898834479179</v>
      </c>
      <c r="J129" s="4">
        <f t="shared" si="8"/>
        <v>-1.8437967196826719</v>
      </c>
      <c r="L129" s="57"/>
      <c r="M129" s="60">
        <v>2.9079334846826128E-2</v>
      </c>
      <c r="N129" s="60"/>
      <c r="O129" s="60"/>
    </row>
    <row r="130" spans="1:15" x14ac:dyDescent="0.35">
      <c r="A130" s="57">
        <v>41183</v>
      </c>
      <c r="C130" s="10">
        <v>6041140.2002990833</v>
      </c>
      <c r="D130" s="3">
        <v>715953.47894425085</v>
      </c>
      <c r="E130" s="10">
        <v>5266471.8144986322</v>
      </c>
      <c r="F130" s="10">
        <v>5982425.2934428826</v>
      </c>
      <c r="G130" s="4">
        <f t="shared" si="5"/>
        <v>-1.9755173828532975</v>
      </c>
      <c r="H130" s="4">
        <f t="shared" si="6"/>
        <v>-20.832276981093472</v>
      </c>
      <c r="I130" s="4">
        <f t="shared" si="7"/>
        <v>1.5207163973857831</v>
      </c>
      <c r="J130" s="4">
        <f t="shared" si="8"/>
        <v>-1.7975952972951887</v>
      </c>
      <c r="L130" s="57"/>
      <c r="M130" s="60">
        <v>2.9754090765213709E-2</v>
      </c>
      <c r="N130" s="60"/>
      <c r="O130" s="60"/>
    </row>
    <row r="131" spans="1:15" x14ac:dyDescent="0.35">
      <c r="A131" s="57">
        <v>41214</v>
      </c>
      <c r="C131" s="10">
        <v>5875485.3964055628</v>
      </c>
      <c r="D131" s="3">
        <v>701181.38249084901</v>
      </c>
      <c r="E131" s="10">
        <v>5116394.8340638289</v>
      </c>
      <c r="F131" s="10">
        <v>5817576.216554678</v>
      </c>
      <c r="G131" s="4">
        <f t="shared" si="5"/>
        <v>-8.038785017926557</v>
      </c>
      <c r="H131" s="4">
        <f t="shared" si="6"/>
        <v>-21.127601865729019</v>
      </c>
      <c r="I131" s="4">
        <f t="shared" si="7"/>
        <v>-5.9234646708640071</v>
      </c>
      <c r="J131" s="4">
        <f t="shared" si="8"/>
        <v>-8.0596127608997961</v>
      </c>
      <c r="L131" s="57"/>
      <c r="M131" s="60">
        <v>3.1081054737223744E-2</v>
      </c>
      <c r="N131" s="60"/>
      <c r="O131" s="60"/>
    </row>
    <row r="132" spans="1:15" x14ac:dyDescent="0.35">
      <c r="A132" s="57">
        <v>41244</v>
      </c>
      <c r="C132" s="10">
        <v>5740878.8625292638</v>
      </c>
      <c r="D132" s="3">
        <v>688022.64596724918</v>
      </c>
      <c r="E132" s="10">
        <v>4995277.1328735631</v>
      </c>
      <c r="F132" s="10">
        <v>5683299.7788408129</v>
      </c>
      <c r="G132" s="4">
        <f t="shared" si="5"/>
        <v>-8.2003354599931129</v>
      </c>
      <c r="H132" s="4">
        <f t="shared" si="6"/>
        <v>-21.190578589568929</v>
      </c>
      <c r="I132" s="4">
        <f t="shared" si="7"/>
        <v>-6.0943565026197604</v>
      </c>
      <c r="J132" s="4">
        <f t="shared" si="8"/>
        <v>-8.2226322849619891</v>
      </c>
      <c r="L132" s="57"/>
      <c r="M132" s="60">
        <v>3.1324486742002451E-2</v>
      </c>
      <c r="N132" s="60"/>
      <c r="O132" s="60"/>
    </row>
    <row r="133" spans="1:15" x14ac:dyDescent="0.35">
      <c r="A133" s="57">
        <v>41275</v>
      </c>
      <c r="C133" s="10">
        <v>5613768.8919953723</v>
      </c>
      <c r="D133" s="3">
        <v>661446.58194018831</v>
      </c>
      <c r="E133" s="10">
        <v>4895056.4204070289</v>
      </c>
      <c r="F133" s="10">
        <v>5556503.0023472179</v>
      </c>
      <c r="G133" s="4">
        <f t="shared" si="5"/>
        <v>-8.3898261426916179</v>
      </c>
      <c r="H133" s="4">
        <f t="shared" si="6"/>
        <v>-22.882541211076543</v>
      </c>
      <c r="I133" s="4">
        <f t="shared" si="7"/>
        <v>-6.0314512893456822</v>
      </c>
      <c r="J133" s="4">
        <f t="shared" si="8"/>
        <v>-8.4137637443199509</v>
      </c>
      <c r="L133" s="57"/>
      <c r="M133" s="60">
        <v>3.2298534841604824E-2</v>
      </c>
      <c r="N133" s="60"/>
      <c r="O133" s="60"/>
    </row>
    <row r="134" spans="1:15" x14ac:dyDescent="0.35">
      <c r="A134" s="57">
        <v>41306</v>
      </c>
      <c r="C134" s="10">
        <v>5480395.0715028439</v>
      </c>
      <c r="D134" s="3">
        <v>653763.91016768047</v>
      </c>
      <c r="E134" s="10">
        <v>4769644.5373008763</v>
      </c>
      <c r="F134" s="10">
        <v>5423408.4474685565</v>
      </c>
      <c r="G134" s="4">
        <f t="shared" si="5"/>
        <v>-14.102328813298101</v>
      </c>
      <c r="H134" s="4">
        <f t="shared" si="6"/>
        <v>-22.693943843770114</v>
      </c>
      <c r="I134" s="4">
        <f t="shared" si="7"/>
        <v>-12.8615652507102</v>
      </c>
      <c r="J134" s="4">
        <f t="shared" si="8"/>
        <v>-14.177382155464613</v>
      </c>
      <c r="L134" s="57"/>
      <c r="M134" s="60">
        <v>3.2755161283497397E-2</v>
      </c>
      <c r="N134" s="60"/>
      <c r="O134" s="60"/>
    </row>
    <row r="135" spans="1:15" x14ac:dyDescent="0.35">
      <c r="A135" s="57">
        <v>41334</v>
      </c>
      <c r="C135" s="10">
        <v>5358729.2728366777</v>
      </c>
      <c r="D135" s="3">
        <v>643367.9303198104</v>
      </c>
      <c r="E135" s="10">
        <v>4658916.3788701463</v>
      </c>
      <c r="F135" s="10">
        <v>5302284.3091899566</v>
      </c>
      <c r="G135" s="4">
        <f t="shared" si="5"/>
        <v>-14.241279601432453</v>
      </c>
      <c r="H135" s="4">
        <f t="shared" si="6"/>
        <v>-22.800207097528485</v>
      </c>
      <c r="I135" s="4">
        <f t="shared" si="7"/>
        <v>-12.987559483708992</v>
      </c>
      <c r="J135" s="4">
        <f t="shared" si="8"/>
        <v>-14.309161996621839</v>
      </c>
      <c r="L135" s="57"/>
      <c r="M135" s="60">
        <v>3.3593903816978035E-2</v>
      </c>
      <c r="N135" s="60"/>
      <c r="O135" s="60"/>
    </row>
    <row r="136" spans="1:15" x14ac:dyDescent="0.35">
      <c r="A136" s="57">
        <v>41365</v>
      </c>
      <c r="C136" s="10">
        <v>5210381.5705358526</v>
      </c>
      <c r="D136" s="3">
        <v>631455.02983728994</v>
      </c>
      <c r="E136" s="10">
        <v>4522982.9640240166</v>
      </c>
      <c r="F136" s="10">
        <v>5154437.9938613065</v>
      </c>
      <c r="G136" s="4">
        <f t="shared" si="5"/>
        <v>-14.963271683276545</v>
      </c>
      <c r="H136" s="4">
        <f t="shared" si="6"/>
        <v>-23.052175095080443</v>
      </c>
      <c r="I136" s="4">
        <f t="shared" si="7"/>
        <v>-13.780360247319152</v>
      </c>
      <c r="J136" s="4">
        <f t="shared" si="8"/>
        <v>-15.034574541865283</v>
      </c>
      <c r="L136" s="57"/>
      <c r="M136" s="60">
        <v>3.4344810023246762E-2</v>
      </c>
      <c r="N136" s="60"/>
      <c r="O136" s="60"/>
    </row>
    <row r="137" spans="1:15" x14ac:dyDescent="0.35">
      <c r="A137" s="57">
        <v>41395</v>
      </c>
      <c r="C137" s="10">
        <v>5385391.8945310609</v>
      </c>
      <c r="D137" s="3">
        <v>615103.42015344044</v>
      </c>
      <c r="E137" s="10">
        <v>4714897.2969833985</v>
      </c>
      <c r="F137" s="10">
        <v>5330000.7171368394</v>
      </c>
      <c r="G137" s="4">
        <f t="shared" si="5"/>
        <v>-15.606460672383633</v>
      </c>
      <c r="H137" s="4">
        <f t="shared" si="6"/>
        <v>-23.644201178476322</v>
      </c>
      <c r="I137" s="4">
        <f t="shared" si="7"/>
        <v>-14.510484634029396</v>
      </c>
      <c r="J137" s="4">
        <f t="shared" si="8"/>
        <v>-15.674570300789242</v>
      </c>
      <c r="L137" s="57"/>
      <c r="M137" s="60">
        <v>3.3884903875260143E-2</v>
      </c>
      <c r="N137" s="60"/>
      <c r="O137" s="60"/>
    </row>
    <row r="138" spans="1:15" x14ac:dyDescent="0.35">
      <c r="A138" s="57">
        <v>41426</v>
      </c>
      <c r="C138" s="10">
        <v>5155419.7121558916</v>
      </c>
      <c r="D138" s="3">
        <v>603088.06067633152</v>
      </c>
      <c r="E138" s="10">
        <v>4497140.6599007268</v>
      </c>
      <c r="F138" s="10">
        <v>5100228.7205770584</v>
      </c>
      <c r="G138" s="4">
        <f t="shared" si="5"/>
        <v>-17.578918147475349</v>
      </c>
      <c r="H138" s="4">
        <f t="shared" si="6"/>
        <v>-23.880166263187093</v>
      </c>
      <c r="I138" s="4">
        <f t="shared" si="7"/>
        <v>-16.756948307125839</v>
      </c>
      <c r="J138" s="4">
        <f t="shared" si="8"/>
        <v>-17.667989888001728</v>
      </c>
      <c r="L138" s="57"/>
      <c r="M138" s="60">
        <v>3.6524692481238727E-2</v>
      </c>
      <c r="N138" s="60"/>
      <c r="O138" s="60"/>
    </row>
    <row r="139" spans="1:15" x14ac:dyDescent="0.35">
      <c r="A139" s="57">
        <v>41456</v>
      </c>
      <c r="C139" s="10">
        <v>4919419.1641004318</v>
      </c>
      <c r="D139" s="3">
        <v>590308.5612306312</v>
      </c>
      <c r="E139" s="10">
        <v>4274238.5273738094</v>
      </c>
      <c r="F139" s="10">
        <v>4864547.0886044409</v>
      </c>
      <c r="G139" s="4">
        <f t="shared" si="5"/>
        <v>-19.152762172345007</v>
      </c>
      <c r="H139" s="4">
        <f t="shared" si="6"/>
        <v>-22.044375605256349</v>
      </c>
      <c r="I139" s="4">
        <f t="shared" si="7"/>
        <v>-18.858059317245818</v>
      </c>
      <c r="J139" s="4">
        <f t="shared" si="8"/>
        <v>-19.258533691520796</v>
      </c>
      <c r="L139" s="57"/>
      <c r="M139" s="60">
        <v>3.7895207447985281E-2</v>
      </c>
      <c r="N139" s="60"/>
      <c r="O139" s="60"/>
    </row>
    <row r="140" spans="1:15" x14ac:dyDescent="0.35">
      <c r="A140" s="57">
        <v>41487</v>
      </c>
      <c r="C140" s="10">
        <v>4742970.1760166232</v>
      </c>
      <c r="D140" s="3">
        <v>578863.86619242048</v>
      </c>
      <c r="E140" s="10">
        <v>4109590.7205463811</v>
      </c>
      <c r="F140" s="10">
        <v>4688454.5867388016</v>
      </c>
      <c r="G140" s="4">
        <f t="shared" si="5"/>
        <v>-24.790702115798041</v>
      </c>
      <c r="H140" s="4">
        <f t="shared" si="6"/>
        <v>-22.133055166508555</v>
      </c>
      <c r="I140" s="4">
        <f t="shared" si="7"/>
        <v>-25.3261475191958</v>
      </c>
      <c r="J140" s="4">
        <f t="shared" si="8"/>
        <v>-24.946152387384529</v>
      </c>
      <c r="L140" s="57"/>
      <c r="M140" s="60">
        <v>3.9286058337020993E-2</v>
      </c>
      <c r="N140" s="60"/>
      <c r="O140" s="60"/>
    </row>
    <row r="141" spans="1:15" x14ac:dyDescent="0.35">
      <c r="A141" s="57">
        <v>41518</v>
      </c>
      <c r="C141" s="10">
        <v>4590759.7270486914</v>
      </c>
      <c r="D141" s="3">
        <v>567211.88273842074</v>
      </c>
      <c r="E141" s="10">
        <v>3969407.3714064662</v>
      </c>
      <c r="F141" s="10">
        <v>4536619.2541448865</v>
      </c>
      <c r="G141" s="4">
        <f t="shared" si="5"/>
        <v>-25.780776651028447</v>
      </c>
      <c r="H141" s="4">
        <f t="shared" si="6"/>
        <v>-22.203509044514334</v>
      </c>
      <c r="I141" s="4">
        <f t="shared" si="7"/>
        <v>-26.452641351255295</v>
      </c>
      <c r="J141" s="4">
        <f t="shared" si="8"/>
        <v>-25.946937503388625</v>
      </c>
      <c r="L141" s="57"/>
      <c r="M141" s="60">
        <v>3.9992093741893317E-2</v>
      </c>
      <c r="N141" s="60"/>
      <c r="O141" s="60"/>
    </row>
    <row r="142" spans="1:15" x14ac:dyDescent="0.35">
      <c r="A142" s="57">
        <v>41548</v>
      </c>
      <c r="C142" s="10">
        <v>4447456.0944490889</v>
      </c>
      <c r="D142" s="3">
        <v>554890.52441876917</v>
      </c>
      <c r="E142" s="10">
        <v>3838833.6794298301</v>
      </c>
      <c r="F142" s="10">
        <v>4393724.2038485995</v>
      </c>
      <c r="G142" s="4">
        <f t="shared" si="5"/>
        <v>-26.380518461913766</v>
      </c>
      <c r="H142" s="4">
        <f t="shared" si="6"/>
        <v>-22.496287714529444</v>
      </c>
      <c r="I142" s="4">
        <f t="shared" si="7"/>
        <v>-27.108056120959475</v>
      </c>
      <c r="J142" s="4">
        <f t="shared" si="8"/>
        <v>-26.55613754735225</v>
      </c>
      <c r="L142" s="57"/>
      <c r="M142" s="60">
        <v>4.1145393167090365E-2</v>
      </c>
      <c r="N142" s="60"/>
      <c r="O142" s="60"/>
    </row>
    <row r="143" spans="1:15" x14ac:dyDescent="0.35">
      <c r="A143" s="57">
        <v>41579</v>
      </c>
      <c r="C143" s="10">
        <v>4324348.8147044163</v>
      </c>
      <c r="D143" s="3">
        <v>544409.1939248204</v>
      </c>
      <c r="E143" s="10">
        <v>3726492.9581197449</v>
      </c>
      <c r="F143" s="10">
        <v>4270902.1520445654</v>
      </c>
      <c r="G143" s="4">
        <f t="shared" si="5"/>
        <v>-26.400143597498911</v>
      </c>
      <c r="H143" s="4">
        <f t="shared" si="6"/>
        <v>-22.358293086607247</v>
      </c>
      <c r="I143" s="4">
        <f t="shared" si="7"/>
        <v>-27.165649271053596</v>
      </c>
      <c r="J143" s="4">
        <f t="shared" si="8"/>
        <v>-26.586227785187376</v>
      </c>
      <c r="L143" s="57"/>
      <c r="M143" s="60">
        <v>4.2285044213429976E-2</v>
      </c>
      <c r="N143" s="60"/>
      <c r="O143" s="60"/>
    </row>
    <row r="144" spans="1:15" x14ac:dyDescent="0.35">
      <c r="A144" s="57">
        <v>41609</v>
      </c>
      <c r="C144" s="10">
        <v>4190921.8209079523</v>
      </c>
      <c r="D144" s="3">
        <v>531202.23937166901</v>
      </c>
      <c r="E144" s="10">
        <v>3606679.7833194677</v>
      </c>
      <c r="F144" s="10">
        <v>4137882.0226911372</v>
      </c>
      <c r="G144" s="4">
        <f t="shared" si="5"/>
        <v>-26.998602108431285</v>
      </c>
      <c r="H144" s="4">
        <f t="shared" si="6"/>
        <v>-22.792913505792512</v>
      </c>
      <c r="I144" s="4">
        <f t="shared" si="7"/>
        <v>-27.798204436263106</v>
      </c>
      <c r="J144" s="4">
        <f t="shared" si="8"/>
        <v>-27.192261824782449</v>
      </c>
      <c r="L144" s="57"/>
      <c r="M144" s="60">
        <v>4.2433873969310136E-2</v>
      </c>
      <c r="N144" s="60"/>
      <c r="O144" s="60"/>
    </row>
    <row r="145" spans="1:15" x14ac:dyDescent="0.35">
      <c r="A145" s="57">
        <v>41640</v>
      </c>
      <c r="C145" s="10">
        <v>4077988.7453471422</v>
      </c>
      <c r="D145" s="3">
        <v>519891.9501017314</v>
      </c>
      <c r="E145" s="10">
        <v>3505143.5221818951</v>
      </c>
      <c r="F145" s="10">
        <v>4025035.4722836264</v>
      </c>
      <c r="G145" s="4">
        <f t="shared" ref="G145:G208" si="9">+C145/C133*100-100</f>
        <v>-27.357381042851387</v>
      </c>
      <c r="H145" s="4">
        <f t="shared" ref="H145:H208" si="10">+D145/D133*100-100</f>
        <v>-21.400765489367529</v>
      </c>
      <c r="I145" s="4">
        <f t="shared" ref="I145:I208" si="11">+E145/E133*100-100</f>
        <v>-28.394216099955827</v>
      </c>
      <c r="J145" s="4">
        <f t="shared" ref="J145:J208" si="12">+F145/F133*100-100</f>
        <v>-27.56171515459738</v>
      </c>
      <c r="L145" s="57"/>
      <c r="M145" s="60">
        <v>4.4119042063455745E-2</v>
      </c>
      <c r="N145" s="60"/>
      <c r="O145" s="60"/>
    </row>
    <row r="146" spans="1:15" x14ac:dyDescent="0.35">
      <c r="A146" s="57">
        <v>41671</v>
      </c>
      <c r="C146" s="10">
        <v>3977471.4601326697</v>
      </c>
      <c r="D146" s="3">
        <v>510680.61516486038</v>
      </c>
      <c r="E146" s="10">
        <v>3414078.7913877699</v>
      </c>
      <c r="F146" s="10">
        <v>3924759.40655263</v>
      </c>
      <c r="G146" s="4">
        <f t="shared" si="9"/>
        <v>-27.423636284638135</v>
      </c>
      <c r="H146" s="4">
        <f t="shared" si="10"/>
        <v>-21.886080399592771</v>
      </c>
      <c r="I146" s="4">
        <f t="shared" si="11"/>
        <v>-28.420687020006227</v>
      </c>
      <c r="J146" s="4">
        <f t="shared" si="12"/>
        <v>-27.632973902517705</v>
      </c>
      <c r="L146" s="57"/>
      <c r="M146" s="60">
        <v>4.4801175925603294E-2</v>
      </c>
      <c r="N146" s="60"/>
      <c r="O146" s="60"/>
    </row>
    <row r="147" spans="1:15" x14ac:dyDescent="0.35">
      <c r="A147" s="57">
        <v>41699</v>
      </c>
      <c r="C147" s="10">
        <v>3876697.4921057201</v>
      </c>
      <c r="D147" s="3">
        <v>501046.18576124951</v>
      </c>
      <c r="E147" s="10">
        <v>3323195.5968081248</v>
      </c>
      <c r="F147" s="10">
        <v>3824241.7825693744</v>
      </c>
      <c r="G147" s="4">
        <f t="shared" si="9"/>
        <v>-27.656403323887915</v>
      </c>
      <c r="H147" s="4">
        <f t="shared" si="10"/>
        <v>-22.121361331736651</v>
      </c>
      <c r="I147" s="4">
        <f t="shared" si="11"/>
        <v>-28.670202970802251</v>
      </c>
      <c r="J147" s="4">
        <f t="shared" si="12"/>
        <v>-27.875580418402464</v>
      </c>
      <c r="L147" s="57"/>
      <c r="M147" s="60">
        <v>4.5157852326187103E-2</v>
      </c>
      <c r="N147" s="60"/>
      <c r="O147" s="60"/>
    </row>
    <row r="148" spans="1:15" x14ac:dyDescent="0.35">
      <c r="A148" s="57">
        <v>41730</v>
      </c>
      <c r="C148" s="10">
        <v>3782524.6216467838</v>
      </c>
      <c r="D148" s="3">
        <v>492047.57263492019</v>
      </c>
      <c r="E148" s="10">
        <v>3238180.1036725123</v>
      </c>
      <c r="F148" s="10">
        <v>3730227.6763074328</v>
      </c>
      <c r="G148" s="4">
        <f t="shared" si="9"/>
        <v>-27.404076449284375</v>
      </c>
      <c r="H148" s="4">
        <f t="shared" si="10"/>
        <v>-22.077178993774353</v>
      </c>
      <c r="I148" s="4">
        <f t="shared" si="11"/>
        <v>-28.406095503141984</v>
      </c>
      <c r="J148" s="4">
        <f t="shared" si="12"/>
        <v>-27.630758566696144</v>
      </c>
      <c r="L148" s="57"/>
      <c r="M148" s="60">
        <v>4.6541040633363284E-2</v>
      </c>
      <c r="N148" s="60"/>
      <c r="O148" s="60"/>
    </row>
    <row r="149" spans="1:15" x14ac:dyDescent="0.35">
      <c r="A149" s="57">
        <v>41760</v>
      </c>
      <c r="C149" s="10">
        <v>3823281.8693298721</v>
      </c>
      <c r="D149" s="3">
        <v>500173.46010279976</v>
      </c>
      <c r="E149" s="10">
        <v>3270843.6272613727</v>
      </c>
      <c r="F149" s="10">
        <v>3771017.0873641726</v>
      </c>
      <c r="G149" s="4">
        <f t="shared" si="9"/>
        <v>-29.006431765672119</v>
      </c>
      <c r="H149" s="4">
        <f t="shared" si="10"/>
        <v>-18.684656317139456</v>
      </c>
      <c r="I149" s="4">
        <f t="shared" si="11"/>
        <v>-30.627468187821066</v>
      </c>
      <c r="J149" s="4">
        <f t="shared" si="12"/>
        <v>-29.249219887724877</v>
      </c>
      <c r="L149" s="57"/>
      <c r="M149" s="60">
        <v>5.3129954690276086E-2</v>
      </c>
      <c r="N149" s="60"/>
      <c r="O149" s="60"/>
    </row>
    <row r="150" spans="1:15" x14ac:dyDescent="0.35">
      <c r="A150" s="57">
        <v>41791</v>
      </c>
      <c r="C150" s="10">
        <v>3746500.2577479039</v>
      </c>
      <c r="D150" s="3">
        <v>492082.67359011073</v>
      </c>
      <c r="E150" s="10">
        <v>3202336.7544677136</v>
      </c>
      <c r="F150" s="10">
        <v>3694419.4280578247</v>
      </c>
      <c r="G150" s="4">
        <f t="shared" si="9"/>
        <v>-27.328899159963953</v>
      </c>
      <c r="H150" s="4">
        <f t="shared" si="10"/>
        <v>-18.406165587449053</v>
      </c>
      <c r="I150" s="4">
        <f t="shared" si="11"/>
        <v>-28.791714632772809</v>
      </c>
      <c r="J150" s="4">
        <f t="shared" si="12"/>
        <v>-27.563651936773837</v>
      </c>
      <c r="L150" s="57"/>
      <c r="M150" s="60">
        <v>4.7883093430052863E-2</v>
      </c>
      <c r="N150" s="60"/>
      <c r="O150" s="60"/>
    </row>
    <row r="151" spans="1:15" x14ac:dyDescent="0.35">
      <c r="A151" s="57">
        <v>41821</v>
      </c>
      <c r="C151" s="10">
        <v>3636607.7322173999</v>
      </c>
      <c r="D151" s="3">
        <v>481345.31967994996</v>
      </c>
      <c r="E151" s="10">
        <v>3103636.5011666343</v>
      </c>
      <c r="F151" s="10">
        <v>3584981.8208465842</v>
      </c>
      <c r="G151" s="4">
        <f t="shared" si="9"/>
        <v>-26.076481574173954</v>
      </c>
      <c r="H151" s="4">
        <f t="shared" si="10"/>
        <v>-18.458692403769788</v>
      </c>
      <c r="I151" s="4">
        <f t="shared" si="11"/>
        <v>-27.387381839132402</v>
      </c>
      <c r="J151" s="4">
        <f t="shared" si="12"/>
        <v>-26.303893136430574</v>
      </c>
      <c r="L151" s="57"/>
      <c r="M151" s="60">
        <v>4.8505239035083976E-2</v>
      </c>
      <c r="N151" s="60"/>
      <c r="O151" s="60"/>
    </row>
    <row r="152" spans="1:15" x14ac:dyDescent="0.35">
      <c r="A152" s="57">
        <v>41852</v>
      </c>
      <c r="C152" s="10">
        <v>3559366.4602354611</v>
      </c>
      <c r="D152" s="3">
        <v>471850.40577699011</v>
      </c>
      <c r="E152" s="10">
        <v>3035997.9429461318</v>
      </c>
      <c r="F152" s="10">
        <v>3507848.3487231219</v>
      </c>
      <c r="G152" s="4">
        <f t="shared" si="9"/>
        <v>-24.954905298924103</v>
      </c>
      <c r="H152" s="4">
        <f t="shared" si="10"/>
        <v>-18.486809535950201</v>
      </c>
      <c r="I152" s="4">
        <f t="shared" si="11"/>
        <v>-26.124080245575215</v>
      </c>
      <c r="J152" s="4">
        <f t="shared" si="12"/>
        <v>-25.181138393768393</v>
      </c>
      <c r="L152" s="57"/>
      <c r="M152" s="60">
        <v>5.0916164428579568E-2</v>
      </c>
      <c r="N152" s="60"/>
      <c r="O152" s="60"/>
    </row>
    <row r="153" spans="1:15" x14ac:dyDescent="0.35">
      <c r="A153" s="57">
        <v>41883</v>
      </c>
      <c r="C153" s="10">
        <v>3958170.209834388</v>
      </c>
      <c r="D153" s="3">
        <v>461563.26368256001</v>
      </c>
      <c r="E153" s="10">
        <v>3445341.4447652702</v>
      </c>
      <c r="F153" s="10">
        <v>3906904.7084478303</v>
      </c>
      <c r="G153" s="4">
        <f t="shared" si="9"/>
        <v>-13.779625918714387</v>
      </c>
      <c r="H153" s="4">
        <f t="shared" si="10"/>
        <v>-18.625953064629712</v>
      </c>
      <c r="I153" s="4">
        <f t="shared" si="11"/>
        <v>-13.20262390845275</v>
      </c>
      <c r="J153" s="4">
        <f t="shared" si="12"/>
        <v>-13.880700813093739</v>
      </c>
      <c r="L153" s="57"/>
      <c r="M153" s="60">
        <v>4.4962510882996166E-2</v>
      </c>
      <c r="N153" s="60"/>
      <c r="O153" s="60"/>
    </row>
    <row r="154" spans="1:15" x14ac:dyDescent="0.35">
      <c r="A154" s="57">
        <v>41913</v>
      </c>
      <c r="C154" s="10">
        <v>3863990.1497254553</v>
      </c>
      <c r="D154" s="3">
        <v>451516.70002010925</v>
      </c>
      <c r="E154" s="10">
        <v>3361676.9053569972</v>
      </c>
      <c r="F154" s="10">
        <v>3813193.6053771065</v>
      </c>
      <c r="G154" s="4">
        <f t="shared" si="9"/>
        <v>-13.119093979406841</v>
      </c>
      <c r="H154" s="4">
        <f t="shared" si="10"/>
        <v>-18.629589053974357</v>
      </c>
      <c r="I154" s="4">
        <f t="shared" si="11"/>
        <v>-12.429732932417735</v>
      </c>
      <c r="J154" s="4">
        <f t="shared" si="12"/>
        <v>-13.212722773154226</v>
      </c>
      <c r="L154" s="57"/>
      <c r="M154" s="60">
        <v>4.5789323945489645E-2</v>
      </c>
      <c r="N154" s="60"/>
      <c r="O154" s="60"/>
    </row>
    <row r="155" spans="1:15" x14ac:dyDescent="0.35">
      <c r="A155" s="57">
        <v>41944</v>
      </c>
      <c r="C155" s="10">
        <v>3786998.15132822</v>
      </c>
      <c r="D155" s="3">
        <v>443013.40447328065</v>
      </c>
      <c r="E155" s="10">
        <v>3293533.8601458096</v>
      </c>
      <c r="F155" s="10">
        <v>3736547.2646190901</v>
      </c>
      <c r="G155" s="4">
        <f t="shared" si="9"/>
        <v>-12.426163716234029</v>
      </c>
      <c r="H155" s="4">
        <f t="shared" si="10"/>
        <v>-18.624922316345362</v>
      </c>
      <c r="I155" s="4">
        <f t="shared" si="11"/>
        <v>-11.618406443799927</v>
      </c>
      <c r="J155" s="4">
        <f t="shared" si="12"/>
        <v>-12.511522587087811</v>
      </c>
      <c r="L155" s="57"/>
      <c r="M155" s="60">
        <v>4.734133634824466E-2</v>
      </c>
      <c r="N155" s="60"/>
      <c r="O155" s="60"/>
    </row>
    <row r="156" spans="1:15" x14ac:dyDescent="0.35">
      <c r="A156" s="57">
        <v>41974</v>
      </c>
      <c r="C156" s="10">
        <v>4045930.9763025553</v>
      </c>
      <c r="D156" s="3">
        <v>432546.58919039037</v>
      </c>
      <c r="E156" s="10">
        <v>3563005.8590390566</v>
      </c>
      <c r="F156" s="10">
        <v>3995552.4482294475</v>
      </c>
      <c r="G156" s="4">
        <f t="shared" si="9"/>
        <v>-3.4596408809645851</v>
      </c>
      <c r="H156" s="4">
        <f t="shared" si="10"/>
        <v>-18.572145007892502</v>
      </c>
      <c r="I156" s="4">
        <f t="shared" si="11"/>
        <v>-1.2109177111424856</v>
      </c>
      <c r="J156" s="4">
        <f t="shared" si="12"/>
        <v>-3.4396721240767363</v>
      </c>
      <c r="L156" s="57"/>
      <c r="M156" s="60">
        <v>4.477174760657212E-2</v>
      </c>
      <c r="N156" s="60"/>
      <c r="O156" s="60"/>
    </row>
    <row r="157" spans="1:15" x14ac:dyDescent="0.35">
      <c r="A157" s="57">
        <v>42005</v>
      </c>
      <c r="C157" s="10">
        <v>3961272.5620044218</v>
      </c>
      <c r="D157" s="3">
        <v>423236.44622463989</v>
      </c>
      <c r="E157" s="10">
        <v>3487628.1985315415</v>
      </c>
      <c r="F157" s="10">
        <v>3910864.6447561816</v>
      </c>
      <c r="G157" s="4">
        <f t="shared" si="9"/>
        <v>-2.862101654299309</v>
      </c>
      <c r="H157" s="4">
        <f t="shared" si="10"/>
        <v>-18.591459986671879</v>
      </c>
      <c r="I157" s="4">
        <f t="shared" si="11"/>
        <v>-0.49970346547894451</v>
      </c>
      <c r="J157" s="4">
        <f t="shared" si="12"/>
        <v>-2.8365173006206845</v>
      </c>
      <c r="L157" s="57"/>
      <c r="M157" s="60">
        <v>4.6776774635219683E-2</v>
      </c>
      <c r="N157" s="60"/>
      <c r="O157" s="60"/>
    </row>
    <row r="158" spans="1:15" x14ac:dyDescent="0.35">
      <c r="A158" s="57">
        <v>42036</v>
      </c>
      <c r="C158" s="10">
        <v>3877656.8920208481</v>
      </c>
      <c r="D158" s="3">
        <v>414971.86465959967</v>
      </c>
      <c r="E158" s="10">
        <v>3412279.2390468777</v>
      </c>
      <c r="F158" s="10">
        <v>3827251.1037064777</v>
      </c>
      <c r="G158" s="4">
        <f t="shared" si="9"/>
        <v>-2.5094980344244107</v>
      </c>
      <c r="H158" s="4">
        <f t="shared" si="10"/>
        <v>-18.74141051435123</v>
      </c>
      <c r="I158" s="4">
        <f t="shared" si="11"/>
        <v>-5.2709748393368727E-2</v>
      </c>
      <c r="J158" s="4">
        <f t="shared" si="12"/>
        <v>-2.4844402610604988</v>
      </c>
      <c r="L158" s="57"/>
      <c r="M158" s="60">
        <v>4.6686669621925539E-2</v>
      </c>
      <c r="N158" s="60"/>
      <c r="O158" s="60"/>
    </row>
    <row r="159" spans="1:15" x14ac:dyDescent="0.35">
      <c r="A159" s="57">
        <v>42064</v>
      </c>
      <c r="C159" s="10">
        <v>3763263.6588288103</v>
      </c>
      <c r="D159" s="3">
        <v>409115.66678810999</v>
      </c>
      <c r="E159" s="10">
        <v>3303426.1907589794</v>
      </c>
      <c r="F159" s="10">
        <v>3712541.8575470895</v>
      </c>
      <c r="G159" s="4">
        <f t="shared" si="9"/>
        <v>-2.9260429401030166</v>
      </c>
      <c r="H159" s="4">
        <f t="shared" si="10"/>
        <v>-18.347713561269344</v>
      </c>
      <c r="I159" s="4">
        <f t="shared" si="11"/>
        <v>-0.59489143727000737</v>
      </c>
      <c r="J159" s="4">
        <f t="shared" si="12"/>
        <v>-2.9208384661086342</v>
      </c>
      <c r="L159" s="57"/>
      <c r="M159" s="60">
        <v>4.6973223108928971E-2</v>
      </c>
      <c r="N159" s="60"/>
      <c r="O159" s="60"/>
    </row>
    <row r="160" spans="1:15" x14ac:dyDescent="0.35">
      <c r="A160" s="57">
        <v>42095</v>
      </c>
      <c r="C160" s="10">
        <v>3681697.8736113501</v>
      </c>
      <c r="D160" s="3">
        <v>401661.15742895962</v>
      </c>
      <c r="E160" s="10">
        <v>3229311.109470299</v>
      </c>
      <c r="F160" s="10">
        <v>3630972.2668992584</v>
      </c>
      <c r="G160" s="4">
        <f t="shared" si="9"/>
        <v>-2.6655939648989602</v>
      </c>
      <c r="H160" s="4">
        <f t="shared" si="10"/>
        <v>-18.369446417942953</v>
      </c>
      <c r="I160" s="4">
        <f t="shared" si="11"/>
        <v>-0.27388823098982584</v>
      </c>
      <c r="J160" s="4">
        <f t="shared" si="12"/>
        <v>-2.6608405175532823</v>
      </c>
      <c r="L160" s="57"/>
      <c r="M160" s="60">
        <v>4.8568417011185257E-2</v>
      </c>
      <c r="N160" s="60"/>
      <c r="O160" s="60"/>
    </row>
    <row r="161" spans="1:15" x14ac:dyDescent="0.35">
      <c r="A161" s="57">
        <v>42125</v>
      </c>
      <c r="C161" s="10">
        <v>3603485.8378722114</v>
      </c>
      <c r="D161" s="3">
        <v>393861.81311765942</v>
      </c>
      <c r="E161" s="10">
        <v>3158767.062073532</v>
      </c>
      <c r="F161" s="10">
        <v>3552628.8751911912</v>
      </c>
      <c r="G161" s="4">
        <f t="shared" si="9"/>
        <v>-5.7488837854423167</v>
      </c>
      <c r="H161" s="4">
        <f t="shared" si="10"/>
        <v>-21.254955623453171</v>
      </c>
      <c r="I161" s="4">
        <f t="shared" si="11"/>
        <v>-3.4265338842163118</v>
      </c>
      <c r="J161" s="4">
        <f t="shared" si="12"/>
        <v>-5.7912283904719288</v>
      </c>
      <c r="L161" s="57"/>
      <c r="M161" s="60">
        <v>4.956243675178932E-2</v>
      </c>
      <c r="N161" s="60"/>
      <c r="O161" s="60"/>
    </row>
    <row r="162" spans="1:15" x14ac:dyDescent="0.35">
      <c r="A162" s="57">
        <v>42156</v>
      </c>
      <c r="C162" s="10">
        <v>3885585.3134701299</v>
      </c>
      <c r="D162" s="3">
        <v>439350.33934019943</v>
      </c>
      <c r="E162" s="10">
        <v>3395357.6307916208</v>
      </c>
      <c r="F162" s="10">
        <v>3834707.9701318196</v>
      </c>
      <c r="G162" s="4">
        <f t="shared" si="9"/>
        <v>3.712399470268096</v>
      </c>
      <c r="H162" s="4">
        <f t="shared" si="10"/>
        <v>-10.716153418934567</v>
      </c>
      <c r="I162" s="4">
        <f t="shared" si="11"/>
        <v>6.0275008883627237</v>
      </c>
      <c r="J162" s="4">
        <f t="shared" si="12"/>
        <v>3.7973095585344794</v>
      </c>
      <c r="L162" s="57"/>
      <c r="M162" s="60">
        <v>4.6174973206669016E-2</v>
      </c>
      <c r="N162" s="60"/>
      <c r="O162" s="60"/>
    </row>
    <row r="163" spans="1:15" x14ac:dyDescent="0.35">
      <c r="A163" s="57">
        <v>42186</v>
      </c>
      <c r="C163" s="10">
        <v>3793496.356197211</v>
      </c>
      <c r="D163" s="3">
        <v>428669.90917859913</v>
      </c>
      <c r="E163" s="10">
        <v>3313957.2252259306</v>
      </c>
      <c r="F163" s="10">
        <v>3742627.1344045298</v>
      </c>
      <c r="G163" s="4">
        <f t="shared" si="9"/>
        <v>4.3141475664231024</v>
      </c>
      <c r="H163" s="4">
        <f t="shared" si="10"/>
        <v>-10.943372324961032</v>
      </c>
      <c r="I163" s="4">
        <f t="shared" si="11"/>
        <v>6.776590105839972</v>
      </c>
      <c r="J163" s="4">
        <f t="shared" si="12"/>
        <v>4.3973811147727986</v>
      </c>
      <c r="L163" s="57"/>
      <c r="M163" s="60">
        <v>4.6861311495591806E-2</v>
      </c>
      <c r="N163" s="60"/>
      <c r="O163" s="60"/>
    </row>
    <row r="164" spans="1:15" x14ac:dyDescent="0.35">
      <c r="A164" s="57">
        <v>42217</v>
      </c>
      <c r="C164" s="10">
        <v>3709116.1566360812</v>
      </c>
      <c r="D164" s="3">
        <v>418599.75158995</v>
      </c>
      <c r="E164" s="10">
        <v>3239918.2340453807</v>
      </c>
      <c r="F164" s="10">
        <v>3658517.9856353309</v>
      </c>
      <c r="G164" s="4">
        <f t="shared" si="9"/>
        <v>4.2072008621083086</v>
      </c>
      <c r="H164" s="4">
        <f t="shared" si="10"/>
        <v>-11.285495049930688</v>
      </c>
      <c r="I164" s="4">
        <f t="shared" si="11"/>
        <v>6.716746682027221</v>
      </c>
      <c r="J164" s="4">
        <f t="shared" si="12"/>
        <v>4.2952152411906042</v>
      </c>
      <c r="L164" s="57"/>
      <c r="M164" s="60">
        <v>4.8472549921097015E-2</v>
      </c>
      <c r="N164" s="60"/>
      <c r="O164" s="60"/>
    </row>
    <row r="165" spans="1:15" x14ac:dyDescent="0.35">
      <c r="A165" s="57">
        <v>42248</v>
      </c>
      <c r="C165" s="10">
        <v>3640341.4667488979</v>
      </c>
      <c r="D165" s="3">
        <v>419773.8339246104</v>
      </c>
      <c r="E165" s="10">
        <v>3220567.6328242891</v>
      </c>
      <c r="F165" s="10">
        <v>3640341.4667488993</v>
      </c>
      <c r="G165" s="4">
        <f t="shared" si="9"/>
        <v>-8.0296886247038941</v>
      </c>
      <c r="H165" s="4">
        <f t="shared" si="10"/>
        <v>-9.0538899098109908</v>
      </c>
      <c r="I165" s="4">
        <f t="shared" si="11"/>
        <v>-6.5239923399317803</v>
      </c>
      <c r="J165" s="4">
        <f t="shared" si="12"/>
        <v>-6.8228754369807376</v>
      </c>
      <c r="L165" s="57"/>
      <c r="M165" s="60">
        <v>4.944404028540967E-2</v>
      </c>
      <c r="N165" s="60"/>
      <c r="O165" s="60"/>
    </row>
    <row r="166" spans="1:15" x14ac:dyDescent="0.35">
      <c r="A166" s="57">
        <v>42278</v>
      </c>
      <c r="C166" s="10">
        <v>3973914.4796512309</v>
      </c>
      <c r="D166" s="3">
        <v>466789.05621706013</v>
      </c>
      <c r="E166" s="10">
        <v>3507125.4234341648</v>
      </c>
      <c r="F166" s="10">
        <v>3973914.4796512253</v>
      </c>
      <c r="G166" s="4">
        <f t="shared" si="9"/>
        <v>2.8448398072025611</v>
      </c>
      <c r="H166" s="4">
        <f t="shared" si="10"/>
        <v>3.3824565506150037</v>
      </c>
      <c r="I166" s="4">
        <f t="shared" si="11"/>
        <v>4.3266655949412751</v>
      </c>
      <c r="J166" s="4">
        <f t="shared" si="12"/>
        <v>4.2148626822273343</v>
      </c>
      <c r="L166" s="57"/>
      <c r="M166" s="60">
        <v>4.5352612866529973E-2</v>
      </c>
      <c r="N166" s="60"/>
      <c r="O166" s="60"/>
    </row>
    <row r="167" spans="1:15" x14ac:dyDescent="0.35">
      <c r="A167" s="57">
        <v>42309</v>
      </c>
      <c r="C167" s="10">
        <v>3879691.409982041</v>
      </c>
      <c r="D167" s="3">
        <v>458025.6729687904</v>
      </c>
      <c r="E167" s="10">
        <v>3421665.7370132506</v>
      </c>
      <c r="F167" s="10">
        <v>3879691.409982041</v>
      </c>
      <c r="G167" s="4">
        <f t="shared" si="9"/>
        <v>2.4476710827363632</v>
      </c>
      <c r="H167" s="4">
        <f t="shared" si="10"/>
        <v>3.3886713909613064</v>
      </c>
      <c r="I167" s="4">
        <f t="shared" si="11"/>
        <v>3.890407152570404</v>
      </c>
      <c r="J167" s="4">
        <f t="shared" si="12"/>
        <v>3.8309202380059588</v>
      </c>
      <c r="L167" s="57"/>
      <c r="M167" s="60">
        <v>4.6754773062767797E-2</v>
      </c>
      <c r="N167" s="60"/>
      <c r="O167" s="60"/>
    </row>
    <row r="168" spans="1:15" x14ac:dyDescent="0.35">
      <c r="A168" s="57">
        <v>42339</v>
      </c>
      <c r="C168" s="10">
        <v>3798582.0695020212</v>
      </c>
      <c r="D168" s="3">
        <v>446980.30535529018</v>
      </c>
      <c r="E168" s="10">
        <v>3351601.7641467289</v>
      </c>
      <c r="F168" s="10">
        <v>3798582.0695020189</v>
      </c>
      <c r="G168" s="4">
        <f t="shared" si="9"/>
        <v>-6.1135226539771139</v>
      </c>
      <c r="H168" s="4">
        <f t="shared" si="10"/>
        <v>3.3369159590220789</v>
      </c>
      <c r="I168" s="4">
        <f t="shared" si="11"/>
        <v>-5.9333075289790145</v>
      </c>
      <c r="J168" s="4">
        <f t="shared" si="12"/>
        <v>-4.9297407875277059</v>
      </c>
      <c r="L168" s="57"/>
      <c r="M168" s="60">
        <v>4.6924385022545374E-2</v>
      </c>
      <c r="N168" s="60"/>
      <c r="O168" s="60"/>
    </row>
    <row r="169" spans="1:15" x14ac:dyDescent="0.35">
      <c r="A169" s="57">
        <v>42370</v>
      </c>
      <c r="C169" s="10">
        <v>3728078.9475223301</v>
      </c>
      <c r="D169" s="3">
        <v>428172.1319607601</v>
      </c>
      <c r="E169" s="10">
        <v>3234998.8325081705</v>
      </c>
      <c r="F169" s="10">
        <v>3663170.9644689308</v>
      </c>
      <c r="G169" s="4">
        <f t="shared" si="9"/>
        <v>-5.8868358799348641</v>
      </c>
      <c r="H169" s="4">
        <f t="shared" si="10"/>
        <v>1.1661769160353828</v>
      </c>
      <c r="I169" s="4">
        <f t="shared" si="11"/>
        <v>-7.2435865190486766</v>
      </c>
      <c r="J169" s="4">
        <f t="shared" si="12"/>
        <v>-6.3334761692498489</v>
      </c>
      <c r="L169" s="57"/>
      <c r="M169" s="60">
        <v>4.9485607690017711E-2</v>
      </c>
      <c r="N169" s="60"/>
      <c r="O169" s="60"/>
    </row>
    <row r="170" spans="1:15" x14ac:dyDescent="0.35">
      <c r="A170" s="57">
        <v>42401</v>
      </c>
      <c r="C170" s="10">
        <v>3650939.3253601608</v>
      </c>
      <c r="D170" s="3">
        <v>419224.31357752025</v>
      </c>
      <c r="E170" s="10">
        <v>3168200.0662670182</v>
      </c>
      <c r="F170" s="10">
        <v>3587424.3798445379</v>
      </c>
      <c r="G170" s="4">
        <f t="shared" si="9"/>
        <v>-5.8467670805843994</v>
      </c>
      <c r="H170" s="4">
        <f t="shared" si="10"/>
        <v>1.0247559606020076</v>
      </c>
      <c r="I170" s="4">
        <f t="shared" si="11"/>
        <v>-7.1529659702772648</v>
      </c>
      <c r="J170" s="4">
        <f t="shared" si="12"/>
        <v>-6.2662918466384667</v>
      </c>
      <c r="L170" s="57"/>
      <c r="M170" s="60">
        <v>4.9916838077352026E-2</v>
      </c>
      <c r="N170" s="60"/>
      <c r="O170" s="60"/>
    </row>
    <row r="171" spans="1:15" x14ac:dyDescent="0.35">
      <c r="A171" s="57">
        <v>42430</v>
      </c>
      <c r="C171" s="10">
        <v>3559920.7926443424</v>
      </c>
      <c r="D171" s="3">
        <v>411674.35588767001</v>
      </c>
      <c r="E171" s="10">
        <v>3084714.8619432016</v>
      </c>
      <c r="F171" s="10">
        <v>3496389.2178308717</v>
      </c>
      <c r="G171" s="4">
        <f t="shared" si="9"/>
        <v>-5.4033648614392149</v>
      </c>
      <c r="H171" s="4">
        <f t="shared" si="10"/>
        <v>0.62541948580161488</v>
      </c>
      <c r="I171" s="4">
        <f t="shared" si="11"/>
        <v>-6.6207421079242437</v>
      </c>
      <c r="J171" s="4">
        <f t="shared" si="12"/>
        <v>-5.8222276814686751</v>
      </c>
      <c r="L171" s="57"/>
      <c r="M171" s="60">
        <v>5.1627292057812843E-2</v>
      </c>
      <c r="N171" s="60"/>
      <c r="O171" s="60"/>
    </row>
    <row r="172" spans="1:15" x14ac:dyDescent="0.35">
      <c r="A172" s="57">
        <v>42461</v>
      </c>
      <c r="C172" s="10">
        <v>3496689.8140360476</v>
      </c>
      <c r="D172" s="3">
        <v>404107.27583247022</v>
      </c>
      <c r="E172" s="10">
        <v>3029164.6814947394</v>
      </c>
      <c r="F172" s="10">
        <v>3433271.9573272094</v>
      </c>
      <c r="G172" s="4">
        <f t="shared" si="9"/>
        <v>-5.0250744609260778</v>
      </c>
      <c r="H172" s="4">
        <f t="shared" si="10"/>
        <v>0.60900048667096485</v>
      </c>
      <c r="I172" s="4">
        <f t="shared" si="11"/>
        <v>-6.1978056988256469</v>
      </c>
      <c r="J172" s="4">
        <f t="shared" si="12"/>
        <v>-5.4448311647634569</v>
      </c>
      <c r="L172" s="57"/>
      <c r="M172" s="60">
        <v>5.2537126633573968E-2</v>
      </c>
      <c r="N172" s="60"/>
      <c r="O172" s="60"/>
    </row>
    <row r="173" spans="1:15" x14ac:dyDescent="0.35">
      <c r="A173" s="57">
        <v>42491</v>
      </c>
      <c r="C173" s="10">
        <v>3664591.1009601825</v>
      </c>
      <c r="D173" s="3">
        <v>395706.23936877912</v>
      </c>
      <c r="E173" s="10">
        <v>2971435.6111688805</v>
      </c>
      <c r="F173" s="10">
        <v>3367141.8505376596</v>
      </c>
      <c r="G173" s="4">
        <f t="shared" si="9"/>
        <v>1.6957264670159731</v>
      </c>
      <c r="H173" s="4">
        <f t="shared" si="10"/>
        <v>0.46829273356559042</v>
      </c>
      <c r="I173" s="4">
        <f t="shared" si="11"/>
        <v>-5.9305243857291572</v>
      </c>
      <c r="J173" s="4">
        <f t="shared" si="12"/>
        <v>-5.2211202230784437</v>
      </c>
      <c r="L173" s="57"/>
      <c r="M173" s="60">
        <v>4.9727883978098499E-2</v>
      </c>
      <c r="N173" s="60"/>
      <c r="O173" s="60"/>
    </row>
    <row r="174" spans="1:15" x14ac:dyDescent="0.35">
      <c r="A174" s="57">
        <v>42522</v>
      </c>
      <c r="C174" s="10">
        <v>3591541.1272566691</v>
      </c>
      <c r="D174" s="3">
        <v>385895.92226117029</v>
      </c>
      <c r="E174" s="10">
        <v>2914052.1565741692</v>
      </c>
      <c r="F174" s="10">
        <v>3299948.0788353393</v>
      </c>
      <c r="G174" s="4">
        <f t="shared" si="9"/>
        <v>-7.5675647937544852</v>
      </c>
      <c r="H174" s="4">
        <f t="shared" si="10"/>
        <v>-12.166695298177089</v>
      </c>
      <c r="I174" s="4">
        <f t="shared" si="11"/>
        <v>-14.175398486822615</v>
      </c>
      <c r="J174" s="4">
        <f t="shared" si="12"/>
        <v>-13.945257251964819</v>
      </c>
      <c r="L174" s="57"/>
      <c r="M174" s="60">
        <v>5.1635311384230963E-2</v>
      </c>
      <c r="N174" s="60"/>
      <c r="O174" s="60"/>
    </row>
    <row r="175" spans="1:15" x14ac:dyDescent="0.35">
      <c r="A175" s="57">
        <v>42552</v>
      </c>
      <c r="C175" s="10">
        <v>3528630.9893422704</v>
      </c>
      <c r="D175" s="3">
        <v>376727.18486046989</v>
      </c>
      <c r="E175" s="10">
        <v>2860831.8735450814</v>
      </c>
      <c r="F175" s="10">
        <v>3237559.0584055511</v>
      </c>
      <c r="G175" s="4">
        <f t="shared" si="9"/>
        <v>-6.982090978478098</v>
      </c>
      <c r="H175" s="4">
        <f t="shared" si="10"/>
        <v>-12.117184622932811</v>
      </c>
      <c r="I175" s="4">
        <f t="shared" si="11"/>
        <v>-13.673240808048064</v>
      </c>
      <c r="J175" s="4">
        <f t="shared" si="12"/>
        <v>-13.495014540884469</v>
      </c>
      <c r="L175" s="57"/>
      <c r="M175" s="60">
        <v>5.3429063719947802E-2</v>
      </c>
      <c r="N175" s="60"/>
      <c r="O175" s="60"/>
    </row>
    <row r="176" spans="1:15" x14ac:dyDescent="0.35">
      <c r="A176" s="57">
        <v>42583</v>
      </c>
      <c r="C176" s="10">
        <v>3458203.9272875199</v>
      </c>
      <c r="D176" s="3">
        <v>367181.58561323013</v>
      </c>
      <c r="E176" s="10">
        <v>2799668.8598370189</v>
      </c>
      <c r="F176" s="10">
        <v>3166850.4454502491</v>
      </c>
      <c r="G176" s="4">
        <f t="shared" si="9"/>
        <v>-6.7647444499587124</v>
      </c>
      <c r="H176" s="4">
        <f t="shared" si="10"/>
        <v>-12.283372310045664</v>
      </c>
      <c r="I176" s="4">
        <f t="shared" si="11"/>
        <v>-13.588286567919454</v>
      </c>
      <c r="J176" s="4">
        <f t="shared" si="12"/>
        <v>-13.438981087848873</v>
      </c>
      <c r="L176" s="57"/>
      <c r="M176" s="60">
        <v>5.5037914223042717E-2</v>
      </c>
      <c r="N176" s="60"/>
      <c r="O176" s="60"/>
    </row>
    <row r="177" spans="1:15" x14ac:dyDescent="0.35">
      <c r="A177" s="57">
        <v>42614</v>
      </c>
      <c r="C177" s="10">
        <v>3798161.0846754415</v>
      </c>
      <c r="D177" s="3">
        <v>423543.90382989019</v>
      </c>
      <c r="E177" s="10">
        <v>3088083.5473656706</v>
      </c>
      <c r="F177" s="10">
        <v>3511627.4511955604</v>
      </c>
      <c r="G177" s="4">
        <f t="shared" si="9"/>
        <v>4.3352970969365856</v>
      </c>
      <c r="H177" s="4">
        <f t="shared" si="10"/>
        <v>0.89811932059511435</v>
      </c>
      <c r="I177" s="4">
        <f t="shared" si="11"/>
        <v>-4.1136874167252273</v>
      </c>
      <c r="J177" s="4">
        <f t="shared" si="12"/>
        <v>-3.5357676396299809</v>
      </c>
      <c r="L177" s="57"/>
      <c r="M177" s="60">
        <v>5.003906103271042E-2</v>
      </c>
      <c r="N177" s="60"/>
      <c r="O177" s="60"/>
    </row>
    <row r="178" spans="1:15" x14ac:dyDescent="0.35">
      <c r="A178" s="57">
        <v>42644</v>
      </c>
      <c r="C178" s="10">
        <v>3709778.6971546207</v>
      </c>
      <c r="D178" s="3">
        <v>413312.79858427006</v>
      </c>
      <c r="E178" s="10">
        <v>3031200.0510185184</v>
      </c>
      <c r="F178" s="10">
        <v>3444512.8496027887</v>
      </c>
      <c r="G178" s="4">
        <f t="shared" si="9"/>
        <v>-6.6467404834487525</v>
      </c>
      <c r="H178" s="4">
        <f t="shared" si="10"/>
        <v>-11.456193524794898</v>
      </c>
      <c r="I178" s="4">
        <f t="shared" si="11"/>
        <v>-13.570241008079549</v>
      </c>
      <c r="J178" s="4">
        <f t="shared" si="12"/>
        <v>-13.321918042254893</v>
      </c>
      <c r="L178" s="57"/>
      <c r="M178" s="60">
        <v>5.1027014844093298E-2</v>
      </c>
      <c r="N178" s="60"/>
      <c r="O178" s="60"/>
    </row>
    <row r="179" spans="1:15" x14ac:dyDescent="0.35">
      <c r="A179" s="57">
        <v>42675</v>
      </c>
      <c r="C179" s="10">
        <v>3654011.3008600506</v>
      </c>
      <c r="D179" s="3">
        <v>404357.52106847049</v>
      </c>
      <c r="E179" s="10">
        <v>2975873.8636341407</v>
      </c>
      <c r="F179" s="10">
        <v>3380231.3847026112</v>
      </c>
      <c r="G179" s="4">
        <f t="shared" si="9"/>
        <v>-5.8169603010522621</v>
      </c>
      <c r="H179" s="4">
        <f t="shared" si="10"/>
        <v>-11.717280289652408</v>
      </c>
      <c r="I179" s="4">
        <f t="shared" si="11"/>
        <v>-13.028504466606336</v>
      </c>
      <c r="J179" s="4">
        <f t="shared" si="12"/>
        <v>-12.873704954841799</v>
      </c>
      <c r="L179" s="57"/>
      <c r="M179" s="60">
        <v>5.1822501210707819E-2</v>
      </c>
      <c r="N179" s="60"/>
      <c r="O179" s="60"/>
    </row>
    <row r="180" spans="1:15" x14ac:dyDescent="0.35">
      <c r="A180" s="57">
        <v>42705</v>
      </c>
      <c r="C180" s="10">
        <v>3978711.4714850807</v>
      </c>
      <c r="D180" s="3">
        <v>473909.31927257002</v>
      </c>
      <c r="E180" s="10">
        <v>3232098.8759196382</v>
      </c>
      <c r="F180" s="10">
        <v>3706008.195192208</v>
      </c>
      <c r="G180" s="4">
        <f t="shared" si="9"/>
        <v>4.7420168549016921</v>
      </c>
      <c r="H180" s="4">
        <f t="shared" si="10"/>
        <v>6.0246533448212745</v>
      </c>
      <c r="I180" s="4">
        <f t="shared" si="11"/>
        <v>-3.5655455700452023</v>
      </c>
      <c r="J180" s="4">
        <f t="shared" si="12"/>
        <v>-2.437063952180111</v>
      </c>
      <c r="L180" s="57"/>
      <c r="M180" s="60">
        <v>4.7081737321219765E-2</v>
      </c>
      <c r="N180" s="60"/>
      <c r="O180" s="60"/>
    </row>
    <row r="181" spans="1:15" x14ac:dyDescent="0.35">
      <c r="A181" s="57">
        <v>42736</v>
      </c>
      <c r="C181" s="10">
        <v>3912702.2177900206</v>
      </c>
      <c r="D181" s="3">
        <v>457217.10640091996</v>
      </c>
      <c r="E181" s="10">
        <v>3185836.7686802214</v>
      </c>
      <c r="F181" s="10">
        <v>3643053.875081141</v>
      </c>
      <c r="G181" s="4">
        <f t="shared" si="9"/>
        <v>4.952236067596985</v>
      </c>
      <c r="H181" s="4">
        <f t="shared" si="10"/>
        <v>6.7834808181354731</v>
      </c>
      <c r="I181" s="4">
        <f t="shared" si="11"/>
        <v>-1.5196934024805415</v>
      </c>
      <c r="J181" s="4">
        <f t="shared" si="12"/>
        <v>-0.54917145781391241</v>
      </c>
      <c r="L181" s="57"/>
      <c r="M181" s="60">
        <v>4.8803922074467432E-2</v>
      </c>
      <c r="N181" s="60"/>
      <c r="O181" s="60"/>
    </row>
    <row r="182" spans="1:15" x14ac:dyDescent="0.35">
      <c r="A182" s="57">
        <v>42767</v>
      </c>
      <c r="C182" s="10">
        <v>3847473.2302777567</v>
      </c>
      <c r="D182" s="3">
        <v>451318.53948862007</v>
      </c>
      <c r="E182" s="10">
        <v>3132277.2045562896</v>
      </c>
      <c r="F182" s="10">
        <v>3583595.7440449097</v>
      </c>
      <c r="G182" s="4">
        <f t="shared" si="9"/>
        <v>5.383105206718497</v>
      </c>
      <c r="H182" s="4">
        <f t="shared" si="10"/>
        <v>7.655621315762545</v>
      </c>
      <c r="I182" s="4">
        <f t="shared" si="11"/>
        <v>-1.133857110010581</v>
      </c>
      <c r="J182" s="4">
        <f t="shared" si="12"/>
        <v>-0.106723804998893</v>
      </c>
      <c r="L182" s="57"/>
      <c r="M182" s="60">
        <v>4.945947708322574E-2</v>
      </c>
      <c r="N182" s="60"/>
      <c r="O182" s="60"/>
    </row>
    <row r="183" spans="1:15" x14ac:dyDescent="0.35">
      <c r="A183" s="57">
        <v>42795</v>
      </c>
      <c r="C183" s="10">
        <v>4193201.1634895788</v>
      </c>
      <c r="D183" s="3">
        <v>515748.95434590004</v>
      </c>
      <c r="E183" s="10">
        <v>3414347.2741979603</v>
      </c>
      <c r="F183" s="10">
        <v>3930096.2285438604</v>
      </c>
      <c r="G183" s="4">
        <f t="shared" si="9"/>
        <v>17.789170257769399</v>
      </c>
      <c r="H183" s="4">
        <f t="shared" si="10"/>
        <v>25.280806775981929</v>
      </c>
      <c r="I183" s="4">
        <f t="shared" si="11"/>
        <v>10.685992936381439</v>
      </c>
      <c r="J183" s="4">
        <f t="shared" si="12"/>
        <v>12.404425928931801</v>
      </c>
      <c r="L183" s="57"/>
      <c r="M183" s="60">
        <v>4.5614863602833539E-2</v>
      </c>
      <c r="N183" s="60"/>
      <c r="O183" s="60"/>
    </row>
    <row r="184" spans="1:15" x14ac:dyDescent="0.35">
      <c r="A184" s="57">
        <v>42826</v>
      </c>
      <c r="C184" s="10">
        <v>4128154.672079511</v>
      </c>
      <c r="D184" s="3">
        <v>507355.22945815977</v>
      </c>
      <c r="E184" s="10">
        <v>3368760.6949233604</v>
      </c>
      <c r="F184" s="10">
        <v>3876115.9243815201</v>
      </c>
      <c r="G184" s="4">
        <f t="shared" si="9"/>
        <v>18.058932637053005</v>
      </c>
      <c r="H184" s="4">
        <f t="shared" si="10"/>
        <v>25.549639860602966</v>
      </c>
      <c r="I184" s="4">
        <f t="shared" si="11"/>
        <v>11.210879867417688</v>
      </c>
      <c r="J184" s="4">
        <f t="shared" si="12"/>
        <v>12.898598554338321</v>
      </c>
      <c r="L184" s="57"/>
      <c r="M184" s="60">
        <v>4.7474088911022921E-2</v>
      </c>
      <c r="N184" s="60"/>
      <c r="O184" s="60"/>
    </row>
    <row r="185" spans="1:15" x14ac:dyDescent="0.35">
      <c r="A185" s="57">
        <v>42856</v>
      </c>
      <c r="C185" s="10">
        <v>4074245.7009126311</v>
      </c>
      <c r="D185" s="3">
        <v>497509.00773810962</v>
      </c>
      <c r="E185" s="10">
        <v>3309958.8168596015</v>
      </c>
      <c r="F185" s="10">
        <v>3807467.8245977107</v>
      </c>
      <c r="G185" s="4">
        <f t="shared" si="9"/>
        <v>11.178726047910573</v>
      </c>
      <c r="H185" s="4">
        <f t="shared" si="10"/>
        <v>25.726854479657362</v>
      </c>
      <c r="I185" s="4">
        <f t="shared" si="11"/>
        <v>11.392580893164819</v>
      </c>
      <c r="J185" s="4">
        <f t="shared" si="12"/>
        <v>13.077143571772609</v>
      </c>
      <c r="L185" s="57"/>
      <c r="M185" s="60">
        <v>4.8683261166347976E-2</v>
      </c>
      <c r="N185" s="60"/>
      <c r="O185" s="60"/>
    </row>
    <row r="186" spans="1:15" x14ac:dyDescent="0.35">
      <c r="A186" s="57">
        <v>42887</v>
      </c>
      <c r="C186" s="10">
        <v>4564361.9593211999</v>
      </c>
      <c r="D186" s="3">
        <v>520370.85583359055</v>
      </c>
      <c r="E186" s="10">
        <v>3665276.4103623698</v>
      </c>
      <c r="F186" s="10">
        <v>4185647.2661959599</v>
      </c>
      <c r="G186" s="4">
        <f t="shared" si="9"/>
        <v>27.086445556245152</v>
      </c>
      <c r="H186" s="4">
        <f t="shared" si="10"/>
        <v>34.847461663875521</v>
      </c>
      <c r="I186" s="4">
        <f t="shared" si="11"/>
        <v>25.779368845318061</v>
      </c>
      <c r="J186" s="4">
        <f t="shared" si="12"/>
        <v>26.839791602818579</v>
      </c>
      <c r="L186" s="57"/>
      <c r="M186" s="60">
        <v>4.338665579661409E-2</v>
      </c>
      <c r="N186" s="60"/>
      <c r="O186" s="60"/>
    </row>
    <row r="187" spans="1:15" x14ac:dyDescent="0.35">
      <c r="A187" s="57">
        <v>42917</v>
      </c>
      <c r="C187" s="10">
        <v>4474346.22817137</v>
      </c>
      <c r="D187" s="3">
        <v>509794.01406587014</v>
      </c>
      <c r="E187" s="10">
        <v>3600109.86799144</v>
      </c>
      <c r="F187" s="10">
        <v>4109903.8820573101</v>
      </c>
      <c r="G187" s="4">
        <f t="shared" si="9"/>
        <v>26.801194051899955</v>
      </c>
      <c r="H187" s="4">
        <f t="shared" si="10"/>
        <v>35.32180170504148</v>
      </c>
      <c r="I187" s="4">
        <f t="shared" si="11"/>
        <v>25.841364579396327</v>
      </c>
      <c r="J187" s="4">
        <f t="shared" si="12"/>
        <v>26.944522336570913</v>
      </c>
      <c r="L187" s="57"/>
      <c r="M187" s="60">
        <v>4.5475236034415535E-2</v>
      </c>
      <c r="N187" s="60"/>
      <c r="O187" s="60"/>
    </row>
    <row r="188" spans="1:15" x14ac:dyDescent="0.35">
      <c r="A188" s="57">
        <v>42948</v>
      </c>
      <c r="C188" s="10">
        <v>4338164.2182200514</v>
      </c>
      <c r="D188" s="3">
        <v>499649.00020434993</v>
      </c>
      <c r="E188" s="10">
        <v>3524263.1857423484</v>
      </c>
      <c r="F188" s="10">
        <v>4023912.1859466988</v>
      </c>
      <c r="G188" s="4">
        <f t="shared" si="9"/>
        <v>25.445587057173285</v>
      </c>
      <c r="H188" s="4">
        <f t="shared" si="10"/>
        <v>36.07681315768761</v>
      </c>
      <c r="I188" s="4">
        <f t="shared" si="11"/>
        <v>25.881429632628453</v>
      </c>
      <c r="J188" s="4">
        <f t="shared" si="12"/>
        <v>27.063536951287787</v>
      </c>
      <c r="L188" s="57"/>
      <c r="M188" s="60">
        <v>4.6866999903417882E-2</v>
      </c>
      <c r="N188" s="60"/>
      <c r="O188" s="60"/>
    </row>
    <row r="189" spans="1:15" x14ac:dyDescent="0.35">
      <c r="A189" s="57">
        <v>42979</v>
      </c>
      <c r="C189" s="10">
        <v>4303458.2652565595</v>
      </c>
      <c r="D189" s="3">
        <v>490178.37655868026</v>
      </c>
      <c r="E189" s="10">
        <v>3452494.1692254101</v>
      </c>
      <c r="F189" s="10">
        <v>3942672.5457840902</v>
      </c>
      <c r="G189" s="4">
        <f t="shared" si="9"/>
        <v>13.303732235577257</v>
      </c>
      <c r="H189" s="4">
        <f t="shared" si="10"/>
        <v>15.732601065969476</v>
      </c>
      <c r="I189" s="4">
        <f t="shared" si="11"/>
        <v>11.80054283734016</v>
      </c>
      <c r="J189" s="4">
        <f t="shared" si="12"/>
        <v>12.274795677479318</v>
      </c>
      <c r="L189" s="57"/>
      <c r="M189" s="60">
        <v>4.7827431871339268E-2</v>
      </c>
      <c r="N189" s="60"/>
      <c r="O189" s="60"/>
    </row>
    <row r="190" spans="1:15" x14ac:dyDescent="0.35">
      <c r="A190" s="57">
        <v>43009</v>
      </c>
      <c r="C190" s="10">
        <v>4196521.7302281084</v>
      </c>
      <c r="D190" s="3">
        <v>480520.61691715015</v>
      </c>
      <c r="E190" s="10">
        <v>3365288.394310649</v>
      </c>
      <c r="F190" s="10">
        <v>3845809.0112277986</v>
      </c>
      <c r="G190" s="4">
        <f t="shared" si="9"/>
        <v>13.120540948893165</v>
      </c>
      <c r="H190" s="4">
        <f t="shared" si="10"/>
        <v>16.260763896760167</v>
      </c>
      <c r="I190" s="4">
        <f t="shared" si="11"/>
        <v>11.021652733869331</v>
      </c>
      <c r="J190" s="4">
        <f t="shared" si="12"/>
        <v>11.650302354693977</v>
      </c>
      <c r="L190" s="57"/>
      <c r="M190" s="60">
        <v>4.8962892598030487E-2</v>
      </c>
      <c r="N190" s="60"/>
      <c r="O190" s="60"/>
    </row>
    <row r="191" spans="1:15" x14ac:dyDescent="0.35">
      <c r="A191" s="57">
        <v>43040</v>
      </c>
      <c r="C191" s="10">
        <v>4366909.5741121992</v>
      </c>
      <c r="D191" s="3">
        <v>573774.41776632983</v>
      </c>
      <c r="E191" s="10">
        <v>3453726.6265679472</v>
      </c>
      <c r="F191" s="10">
        <v>4027501.0443342775</v>
      </c>
      <c r="G191" s="4">
        <f t="shared" si="9"/>
        <v>19.510018293713344</v>
      </c>
      <c r="H191" s="4">
        <f t="shared" si="10"/>
        <v>41.897797832520524</v>
      </c>
      <c r="I191" s="4">
        <f t="shared" si="11"/>
        <v>16.057561067129782</v>
      </c>
      <c r="J191" s="4">
        <f t="shared" si="12"/>
        <v>19.148679068566537</v>
      </c>
      <c r="L191" s="57"/>
      <c r="M191" s="60">
        <v>4.7180964586038474E-2</v>
      </c>
      <c r="N191" s="60"/>
      <c r="O191" s="60"/>
    </row>
    <row r="192" spans="1:15" x14ac:dyDescent="0.35">
      <c r="A192" s="57">
        <v>43070</v>
      </c>
      <c r="C192" s="10">
        <v>4652579.4823204624</v>
      </c>
      <c r="D192" s="3">
        <v>602049.27373699006</v>
      </c>
      <c r="E192" s="10">
        <v>3713071.4190353327</v>
      </c>
      <c r="F192" s="10">
        <v>4315120.6927723223</v>
      </c>
      <c r="G192" s="4">
        <f t="shared" si="9"/>
        <v>16.936840373193888</v>
      </c>
      <c r="H192" s="4">
        <f t="shared" si="10"/>
        <v>27.038918470965982</v>
      </c>
      <c r="I192" s="4">
        <f t="shared" si="11"/>
        <v>14.88112095515153</v>
      </c>
      <c r="J192" s="4">
        <f t="shared" si="12"/>
        <v>16.435810864377316</v>
      </c>
      <c r="L192" s="57"/>
      <c r="M192" s="60">
        <v>4.4411412755845064E-2</v>
      </c>
      <c r="N192" s="60"/>
      <c r="O192" s="60"/>
    </row>
    <row r="193" spans="1:15" x14ac:dyDescent="0.35">
      <c r="A193" s="57">
        <v>43101</v>
      </c>
      <c r="C193" s="10">
        <v>4547144.0716343513</v>
      </c>
      <c r="D193" s="3">
        <v>591192.12602099997</v>
      </c>
      <c r="E193" s="10">
        <v>3638037.1167658507</v>
      </c>
      <c r="F193" s="10">
        <v>4229229.2427868508</v>
      </c>
      <c r="G193" s="4">
        <f t="shared" si="9"/>
        <v>16.214928162937923</v>
      </c>
      <c r="H193" s="4">
        <f t="shared" si="10"/>
        <v>29.302276258798031</v>
      </c>
      <c r="I193" s="4">
        <f t="shared" si="11"/>
        <v>14.194084032527485</v>
      </c>
      <c r="J193" s="4">
        <f t="shared" si="12"/>
        <v>16.090219574165758</v>
      </c>
      <c r="L193" s="57"/>
      <c r="M193" s="60">
        <v>4.8062710299471276E-2</v>
      </c>
      <c r="N193" s="60"/>
      <c r="O193" s="60"/>
    </row>
    <row r="194" spans="1:15" x14ac:dyDescent="0.35">
      <c r="A194" s="57">
        <v>43132</v>
      </c>
      <c r="C194" s="10">
        <v>4454522.0360394195</v>
      </c>
      <c r="D194" s="3">
        <v>581255.54982481978</v>
      </c>
      <c r="E194" s="10">
        <v>3570279.5671183877</v>
      </c>
      <c r="F194" s="10">
        <v>4151535.1169432076</v>
      </c>
      <c r="G194" s="4">
        <f t="shared" si="9"/>
        <v>15.777856515920163</v>
      </c>
      <c r="H194" s="4">
        <f t="shared" si="10"/>
        <v>28.790532399450882</v>
      </c>
      <c r="I194" s="4">
        <f t="shared" si="11"/>
        <v>13.983512120988806</v>
      </c>
      <c r="J194" s="4">
        <f t="shared" si="12"/>
        <v>15.84831028561409</v>
      </c>
      <c r="L194" s="57"/>
      <c r="M194" s="60">
        <v>4.7252380714347501E-2</v>
      </c>
      <c r="N194" s="60"/>
      <c r="O194" s="60"/>
    </row>
    <row r="195" spans="1:15" x14ac:dyDescent="0.35">
      <c r="A195" s="57">
        <v>43160</v>
      </c>
      <c r="C195" s="10">
        <v>4679659.2575426046</v>
      </c>
      <c r="D195" s="3">
        <v>671991.59413589991</v>
      </c>
      <c r="E195" s="10">
        <v>3705502.2194594513</v>
      </c>
      <c r="F195" s="10">
        <v>4377493.8135953508</v>
      </c>
      <c r="G195" s="4">
        <f t="shared" si="9"/>
        <v>11.601115116742818</v>
      </c>
      <c r="H195" s="4">
        <f t="shared" si="10"/>
        <v>30.294320225652228</v>
      </c>
      <c r="I195" s="4">
        <f t="shared" si="11"/>
        <v>8.5273969482171168</v>
      </c>
      <c r="J195" s="4">
        <f t="shared" si="12"/>
        <v>11.383883727886641</v>
      </c>
      <c r="L195" s="57"/>
      <c r="M195" s="60">
        <v>4.5993145643568399E-2</v>
      </c>
      <c r="N195" s="60"/>
      <c r="O195" s="60"/>
    </row>
    <row r="196" spans="1:15" x14ac:dyDescent="0.35">
      <c r="A196" s="57">
        <v>43191</v>
      </c>
      <c r="C196" s="10">
        <v>4588494.4571426716</v>
      </c>
      <c r="D196" s="3">
        <v>660583.09715033998</v>
      </c>
      <c r="E196" s="10">
        <v>3628467.9254328506</v>
      </c>
      <c r="F196" s="10">
        <v>4289051.0225831904</v>
      </c>
      <c r="G196" s="4">
        <f t="shared" si="9"/>
        <v>11.151224254668477</v>
      </c>
      <c r="H196" s="4">
        <f t="shared" si="10"/>
        <v>30.201298576506844</v>
      </c>
      <c r="I196" s="4">
        <f t="shared" si="11"/>
        <v>7.7092810688768338</v>
      </c>
      <c r="J196" s="4">
        <f t="shared" si="12"/>
        <v>10.653321682260028</v>
      </c>
      <c r="L196" s="57"/>
      <c r="M196" s="60">
        <v>4.7180422330922886E-2</v>
      </c>
      <c r="N196" s="60"/>
      <c r="O196" s="60"/>
    </row>
    <row r="197" spans="1:15" x14ac:dyDescent="0.35">
      <c r="A197" s="57">
        <v>43221</v>
      </c>
      <c r="C197" s="10">
        <v>4551847.5599952508</v>
      </c>
      <c r="D197" s="3">
        <v>684927.41809401999</v>
      </c>
      <c r="E197" s="10">
        <v>3569388.7916920506</v>
      </c>
      <c r="F197" s="10">
        <v>4254316.2097860705</v>
      </c>
      <c r="G197" s="4">
        <f t="shared" si="9"/>
        <v>11.722460895660689</v>
      </c>
      <c r="H197" s="4">
        <f t="shared" si="10"/>
        <v>37.671360204711704</v>
      </c>
      <c r="I197" s="4">
        <f t="shared" si="11"/>
        <v>7.837861109057215</v>
      </c>
      <c r="J197" s="4">
        <f t="shared" si="12"/>
        <v>11.736104040106326</v>
      </c>
      <c r="L197" s="57"/>
      <c r="M197" s="60">
        <v>4.7923240682567508E-2</v>
      </c>
      <c r="N197" s="60"/>
      <c r="O197" s="60"/>
    </row>
    <row r="198" spans="1:15" x14ac:dyDescent="0.35">
      <c r="A198" s="57">
        <v>43252</v>
      </c>
      <c r="C198" s="10">
        <v>4455323.6115010493</v>
      </c>
      <c r="D198" s="3">
        <v>673812.9131864399</v>
      </c>
      <c r="E198" s="10">
        <v>3504852.9336359398</v>
      </c>
      <c r="F198" s="10">
        <v>4178665.8468223801</v>
      </c>
      <c r="G198" s="4">
        <f t="shared" si="9"/>
        <v>-2.3889066816332445</v>
      </c>
      <c r="H198" s="4">
        <f t="shared" si="10"/>
        <v>29.487058245613696</v>
      </c>
      <c r="I198" s="4">
        <f t="shared" si="11"/>
        <v>-4.3768452570967042</v>
      </c>
      <c r="J198" s="4">
        <f t="shared" si="12"/>
        <v>-0.16679425975435436</v>
      </c>
      <c r="L198" s="57"/>
      <c r="M198" s="60">
        <v>5.1616071797678381E-2</v>
      </c>
      <c r="N198" s="60"/>
      <c r="O198" s="60"/>
    </row>
    <row r="199" spans="1:15" x14ac:dyDescent="0.35">
      <c r="A199" s="57">
        <v>43282</v>
      </c>
      <c r="C199" s="10">
        <v>4903647.2805005992</v>
      </c>
      <c r="D199" s="3">
        <v>827985.8099596696</v>
      </c>
      <c r="E199" s="10">
        <v>3753964.8044945314</v>
      </c>
      <c r="F199" s="10">
        <v>4581950.6144542014</v>
      </c>
      <c r="G199" s="4">
        <f t="shared" si="9"/>
        <v>9.59472133886878</v>
      </c>
      <c r="H199" s="4">
        <f t="shared" si="10"/>
        <v>62.415757563737515</v>
      </c>
      <c r="I199" s="4">
        <f t="shared" si="11"/>
        <v>4.2736178101400384</v>
      </c>
      <c r="J199" s="4">
        <f t="shared" si="12"/>
        <v>11.485590562293083</v>
      </c>
      <c r="L199" s="57"/>
      <c r="M199" s="60">
        <v>4.4573389104820893E-2</v>
      </c>
      <c r="N199" s="60"/>
      <c r="O199" s="60"/>
    </row>
    <row r="200" spans="1:15" x14ac:dyDescent="0.35">
      <c r="A200" s="57">
        <v>43313</v>
      </c>
      <c r="C200" s="10">
        <v>4887847.7296100892</v>
      </c>
      <c r="D200" s="3">
        <v>813597.78167697974</v>
      </c>
      <c r="E200" s="10">
        <v>3672395.1510744076</v>
      </c>
      <c r="F200" s="10">
        <v>4485992.9327513874</v>
      </c>
      <c r="G200" s="4">
        <f t="shared" si="9"/>
        <v>12.670878365586006</v>
      </c>
      <c r="H200" s="4">
        <f t="shared" si="10"/>
        <v>62.833865642526831</v>
      </c>
      <c r="I200" s="4">
        <f t="shared" si="11"/>
        <v>4.2032038336789839</v>
      </c>
      <c r="J200" s="4">
        <f t="shared" si="12"/>
        <v>11.483370547162579</v>
      </c>
      <c r="L200" s="57"/>
      <c r="M200" s="60">
        <v>4.574309798806387E-2</v>
      </c>
      <c r="N200" s="60"/>
      <c r="O200" s="60"/>
    </row>
    <row r="201" spans="1:15" x14ac:dyDescent="0.35">
      <c r="A201" s="57">
        <v>43344</v>
      </c>
      <c r="C201" s="10">
        <v>4794993.2451250004</v>
      </c>
      <c r="D201" s="3">
        <v>800104.42756819946</v>
      </c>
      <c r="E201" s="10">
        <v>3598803.5754470294</v>
      </c>
      <c r="F201" s="10">
        <v>4398908.0030152285</v>
      </c>
      <c r="G201" s="4">
        <f t="shared" si="9"/>
        <v>11.421860038397199</v>
      </c>
      <c r="H201" s="4">
        <f t="shared" si="10"/>
        <v>63.227197655141225</v>
      </c>
      <c r="I201" s="4">
        <f t="shared" si="11"/>
        <v>4.2377886551056747</v>
      </c>
      <c r="J201" s="4">
        <f t="shared" si="12"/>
        <v>11.57173089910782</v>
      </c>
      <c r="L201" s="57"/>
      <c r="M201" s="60">
        <v>4.7001109368293777E-2</v>
      </c>
      <c r="N201" s="60"/>
      <c r="O201" s="60"/>
    </row>
    <row r="202" spans="1:15" x14ac:dyDescent="0.35">
      <c r="A202" s="57">
        <v>43374</v>
      </c>
      <c r="C202" s="10">
        <v>4699143.9029008206</v>
      </c>
      <c r="D202" s="3">
        <v>786175.59858297021</v>
      </c>
      <c r="E202" s="10">
        <v>3521089.1626656274</v>
      </c>
      <c r="F202" s="10">
        <v>4307264.7612485979</v>
      </c>
      <c r="G202" s="4">
        <f t="shared" si="9"/>
        <v>11.977113547447104</v>
      </c>
      <c r="H202" s="4">
        <f t="shared" si="10"/>
        <v>63.609129536791585</v>
      </c>
      <c r="I202" s="4">
        <f t="shared" si="11"/>
        <v>4.6296409133426835</v>
      </c>
      <c r="J202" s="4">
        <f t="shared" si="12"/>
        <v>11.998925289154599</v>
      </c>
      <c r="L202" s="57"/>
      <c r="M202" s="60">
        <v>4.7930872153530195E-2</v>
      </c>
      <c r="N202" s="60"/>
      <c r="O202" s="60"/>
    </row>
    <row r="203" spans="1:15" x14ac:dyDescent="0.35">
      <c r="A203" s="57">
        <v>43405</v>
      </c>
      <c r="C203" s="10">
        <v>4614098.3205536902</v>
      </c>
      <c r="D203" s="3">
        <v>774177.1879485395</v>
      </c>
      <c r="E203" s="10">
        <v>3449299.143033138</v>
      </c>
      <c r="F203" s="10">
        <v>4223476.3309816774</v>
      </c>
      <c r="G203" s="4">
        <f t="shared" si="9"/>
        <v>5.6604961070608937</v>
      </c>
      <c r="H203" s="4">
        <f t="shared" si="10"/>
        <v>34.927100961099995</v>
      </c>
      <c r="I203" s="4">
        <f t="shared" si="11"/>
        <v>-0.12819438286605589</v>
      </c>
      <c r="J203" s="4">
        <f t="shared" si="12"/>
        <v>4.8659276432240688</v>
      </c>
      <c r="L203" s="57"/>
      <c r="M203" s="60">
        <v>5.0427074308546392E-2</v>
      </c>
      <c r="N203" s="60"/>
      <c r="O203" s="60"/>
    </row>
    <row r="204" spans="1:15" x14ac:dyDescent="0.35">
      <c r="A204" s="57">
        <v>43435</v>
      </c>
      <c r="C204" s="10">
        <v>4483218.4830382634</v>
      </c>
      <c r="D204" s="3">
        <v>763121.63628625905</v>
      </c>
      <c r="E204" s="10">
        <v>3378056.1968342434</v>
      </c>
      <c r="F204" s="10">
        <v>4141177.8331205021</v>
      </c>
      <c r="G204" s="4">
        <f t="shared" si="9"/>
        <v>-3.6401527351818856</v>
      </c>
      <c r="H204" s="4">
        <f t="shared" si="10"/>
        <v>26.754016585631618</v>
      </c>
      <c r="I204" s="4">
        <f t="shared" si="11"/>
        <v>-9.0225903138735646</v>
      </c>
      <c r="J204" s="4">
        <f t="shared" si="12"/>
        <v>-4.0310079841606381</v>
      </c>
      <c r="L204" s="57"/>
      <c r="M204" s="60">
        <v>5.1983137926898834E-2</v>
      </c>
      <c r="N204" s="60"/>
      <c r="O204" s="60"/>
    </row>
    <row r="205" spans="1:15" x14ac:dyDescent="0.35">
      <c r="A205" s="57">
        <v>43466</v>
      </c>
      <c r="C205" s="10">
        <v>4397897.4299529195</v>
      </c>
      <c r="D205" s="3">
        <v>746493.25912412966</v>
      </c>
      <c r="E205" s="10">
        <v>3310870.81241313</v>
      </c>
      <c r="F205" s="10">
        <v>4057364.07153726</v>
      </c>
      <c r="G205" s="4">
        <f t="shared" si="9"/>
        <v>-3.2822061348891651</v>
      </c>
      <c r="H205" s="4">
        <f t="shared" si="10"/>
        <v>26.269147755464715</v>
      </c>
      <c r="I205" s="4">
        <f t="shared" si="11"/>
        <v>-8.9929347571793272</v>
      </c>
      <c r="J205" s="4">
        <f t="shared" si="12"/>
        <v>-4.0637468764010691</v>
      </c>
      <c r="L205" s="57"/>
      <c r="M205" s="60">
        <v>5.4619046000356941E-2</v>
      </c>
      <c r="N205" s="60"/>
      <c r="O205" s="60"/>
    </row>
    <row r="206" spans="1:15" x14ac:dyDescent="0.35">
      <c r="A206" s="57">
        <v>43497</v>
      </c>
      <c r="C206" s="10">
        <v>4314621.5902120201</v>
      </c>
      <c r="D206" s="3">
        <v>735103.96458245919</v>
      </c>
      <c r="E206" s="10">
        <v>3244898.4103266904</v>
      </c>
      <c r="F206" s="10">
        <v>3980002.3749091495</v>
      </c>
      <c r="G206" s="4">
        <f t="shared" si="9"/>
        <v>-3.1406387642833806</v>
      </c>
      <c r="H206" s="4">
        <f t="shared" si="10"/>
        <v>26.468291752914297</v>
      </c>
      <c r="I206" s="4">
        <f t="shared" si="11"/>
        <v>-9.1136044299834964</v>
      </c>
      <c r="J206" s="4">
        <f t="shared" si="12"/>
        <v>-4.1317907039735786</v>
      </c>
      <c r="L206" s="57"/>
      <c r="M206" s="60">
        <v>5.6299394203313501E-2</v>
      </c>
      <c r="N206" s="60"/>
      <c r="O206" s="60"/>
    </row>
    <row r="207" spans="1:15" x14ac:dyDescent="0.35">
      <c r="A207" s="57">
        <v>43525</v>
      </c>
      <c r="C207" s="10">
        <v>4237468.0133589599</v>
      </c>
      <c r="D207" s="3">
        <v>723567.95816655061</v>
      </c>
      <c r="E207" s="10">
        <v>3183859.9445195086</v>
      </c>
      <c r="F207" s="10">
        <v>3907427.9026860595</v>
      </c>
      <c r="G207" s="4">
        <f t="shared" si="9"/>
        <v>-9.4492188394043239</v>
      </c>
      <c r="H207" s="4">
        <f t="shared" si="10"/>
        <v>7.6751501775809601</v>
      </c>
      <c r="I207" s="4">
        <f t="shared" si="11"/>
        <v>-14.077505397258633</v>
      </c>
      <c r="J207" s="4">
        <f t="shared" si="12"/>
        <v>-10.738242723482315</v>
      </c>
      <c r="L207" s="57"/>
      <c r="M207" s="60">
        <v>5.7889092446338698E-2</v>
      </c>
      <c r="N207" s="60"/>
      <c r="O207" s="60"/>
    </row>
    <row r="208" spans="1:15" x14ac:dyDescent="0.35">
      <c r="A208" s="57">
        <v>43556</v>
      </c>
      <c r="C208" s="10">
        <v>4505886.8004564503</v>
      </c>
      <c r="D208" s="3">
        <v>723502.09380728949</v>
      </c>
      <c r="E208" s="10">
        <v>3454866.3534228192</v>
      </c>
      <c r="F208" s="10">
        <v>4178368.447230109</v>
      </c>
      <c r="G208" s="4">
        <f t="shared" si="9"/>
        <v>-1.8003215969375361</v>
      </c>
      <c r="H208" s="4">
        <f t="shared" si="10"/>
        <v>9.5247663660140489</v>
      </c>
      <c r="I208" s="4">
        <f t="shared" si="11"/>
        <v>-4.7844317650767749</v>
      </c>
      <c r="J208" s="4">
        <f t="shared" si="12"/>
        <v>-2.5805842544260571</v>
      </c>
      <c r="L208" s="57"/>
      <c r="M208" s="60">
        <v>5.3445715578146487E-2</v>
      </c>
      <c r="N208" s="60"/>
      <c r="O208" s="60"/>
    </row>
    <row r="209" spans="1:15" x14ac:dyDescent="0.35">
      <c r="A209" s="57">
        <v>43586</v>
      </c>
      <c r="C209" s="10">
        <v>4810504.8592933109</v>
      </c>
      <c r="D209" s="3">
        <v>722060.16403658956</v>
      </c>
      <c r="E209" s="10">
        <v>3764800.1149055189</v>
      </c>
      <c r="F209" s="10">
        <v>4486860.2789421082</v>
      </c>
      <c r="G209" s="4">
        <f t="shared" ref="G209:G265" si="13">+C209/C197*100-100</f>
        <v>5.6824684018708496</v>
      </c>
      <c r="H209" s="4">
        <f t="shared" ref="H209:H264" si="14">+D209/D197*100-100</f>
        <v>5.4214132711901897</v>
      </c>
      <c r="I209" s="4">
        <f t="shared" ref="I209:I264" si="15">+E209/E197*100-100</f>
        <v>5.4746438288902226</v>
      </c>
      <c r="J209" s="4">
        <f t="shared" ref="J209:J264" si="16">+F209/F197*100-100</f>
        <v>5.4660739279587034</v>
      </c>
      <c r="L209" s="57"/>
      <c r="M209" s="60">
        <v>5.0853074214757182E-2</v>
      </c>
      <c r="N209" s="60"/>
      <c r="O209" s="60"/>
    </row>
    <row r="210" spans="1:15" x14ac:dyDescent="0.35">
      <c r="A210" s="57">
        <v>43617</v>
      </c>
      <c r="C210" s="10">
        <v>4731728.2786285887</v>
      </c>
      <c r="D210" s="3">
        <v>706504.53819999995</v>
      </c>
      <c r="E210" s="10">
        <v>3702499.18</v>
      </c>
      <c r="F210" s="10">
        <v>4409003.7189999996</v>
      </c>
      <c r="G210" s="4">
        <f t="shared" si="13"/>
        <v>6.2039189793985656</v>
      </c>
      <c r="H210" s="4">
        <f t="shared" si="14"/>
        <v>4.8517361976579565</v>
      </c>
      <c r="I210" s="4">
        <f t="shared" si="15"/>
        <v>5.6392165407928303</v>
      </c>
      <c r="J210" s="4">
        <f t="shared" si="16"/>
        <v>5.512234780696275</v>
      </c>
      <c r="L210" s="57"/>
      <c r="M210" s="60">
        <v>5.3123959814652323E-2</v>
      </c>
      <c r="N210" s="60"/>
      <c r="O210" s="60"/>
    </row>
    <row r="211" spans="1:15" x14ac:dyDescent="0.35">
      <c r="A211" s="57">
        <v>43647</v>
      </c>
      <c r="C211" s="10">
        <v>4635781.9470994426</v>
      </c>
      <c r="D211" s="3">
        <v>693624.04630000005</v>
      </c>
      <c r="E211" s="10">
        <v>3623385.0449999999</v>
      </c>
      <c r="F211" s="10">
        <v>4317009.091</v>
      </c>
      <c r="G211" s="4">
        <f t="shared" si="13"/>
        <v>-5.4625734290948174</v>
      </c>
      <c r="H211" s="4">
        <f t="shared" si="14"/>
        <v>-16.227544245741868</v>
      </c>
      <c r="I211" s="4">
        <f t="shared" si="15"/>
        <v>-3.4784492208928413</v>
      </c>
      <c r="J211" s="4">
        <f t="shared" si="16"/>
        <v>-5.782286753995507</v>
      </c>
      <c r="L211" s="57"/>
      <c r="M211" s="60">
        <v>5.4040390786953933E-2</v>
      </c>
      <c r="N211" s="60"/>
      <c r="O211" s="60"/>
    </row>
    <row r="212" spans="1:15" x14ac:dyDescent="0.35">
      <c r="A212" s="57">
        <v>43678</v>
      </c>
      <c r="C212" s="10">
        <v>4882507.5313684326</v>
      </c>
      <c r="D212" s="3">
        <v>818505.95577069069</v>
      </c>
      <c r="E212" s="10">
        <v>3757285.10628758</v>
      </c>
      <c r="F212" s="10">
        <v>4575791.0620582709</v>
      </c>
      <c r="G212" s="4">
        <f t="shared" si="13"/>
        <v>-0.10925459500930401</v>
      </c>
      <c r="H212" s="4">
        <f t="shared" si="14"/>
        <v>0.60326788054834424</v>
      </c>
      <c r="I212" s="4">
        <f t="shared" si="15"/>
        <v>2.3115691999630457</v>
      </c>
      <c r="J212" s="4">
        <f t="shared" si="16"/>
        <v>2.001744778759786</v>
      </c>
      <c r="L212" s="57"/>
      <c r="M212" s="60">
        <v>5.1055182143182436E-2</v>
      </c>
      <c r="N212" s="60"/>
      <c r="O212" s="60"/>
    </row>
    <row r="213" spans="1:15" x14ac:dyDescent="0.35">
      <c r="A213" s="57">
        <v>43709</v>
      </c>
      <c r="C213" s="10">
        <v>4881157.9670500439</v>
      </c>
      <c r="D213" s="3">
        <v>804509.12118588039</v>
      </c>
      <c r="E213" s="10">
        <v>3680643.9730032911</v>
      </c>
      <c r="F213" s="10">
        <v>4485153.0941891717</v>
      </c>
      <c r="G213" s="4">
        <f t="shared" si="13"/>
        <v>1.7969727488697913</v>
      </c>
      <c r="H213" s="4">
        <f t="shared" si="14"/>
        <v>0.5505148410524896</v>
      </c>
      <c r="I213" s="4">
        <f t="shared" si="15"/>
        <v>2.2741001513564356</v>
      </c>
      <c r="J213" s="4">
        <f t="shared" si="16"/>
        <v>1.9606022929969527</v>
      </c>
      <c r="L213" s="57"/>
      <c r="M213" s="60">
        <v>5.1124959389132196E-2</v>
      </c>
      <c r="N213" s="60"/>
      <c r="O213" s="60"/>
    </row>
    <row r="214" spans="1:15" x14ac:dyDescent="0.35">
      <c r="A214" s="57">
        <v>43739</v>
      </c>
      <c r="C214" s="10">
        <v>5483634.0205244739</v>
      </c>
      <c r="D214" s="3">
        <v>873272.59519771044</v>
      </c>
      <c r="E214" s="10">
        <v>3961935.8538978128</v>
      </c>
      <c r="F214" s="10">
        <v>4835208.449095523</v>
      </c>
      <c r="G214" s="4">
        <f t="shared" si="13"/>
        <v>16.694319940689212</v>
      </c>
      <c r="H214" s="4">
        <f t="shared" si="14"/>
        <v>11.078567787111027</v>
      </c>
      <c r="I214" s="4">
        <f t="shared" si="15"/>
        <v>12.520179719006137</v>
      </c>
      <c r="J214" s="4">
        <f t="shared" si="16"/>
        <v>12.257052145870034</v>
      </c>
      <c r="L214" s="57"/>
      <c r="M214" s="60">
        <v>4.7775780687900678E-2</v>
      </c>
      <c r="N214" s="60"/>
      <c r="O214" s="60"/>
    </row>
    <row r="215" spans="1:15" x14ac:dyDescent="0.35">
      <c r="A215" s="57">
        <v>43770</v>
      </c>
      <c r="C215" s="10">
        <v>5373380.1109421365</v>
      </c>
      <c r="D215" s="3">
        <v>858782.01495149022</v>
      </c>
      <c r="E215" s="10">
        <v>3889638.2945415392</v>
      </c>
      <c r="F215" s="10">
        <v>4748420.3094930295</v>
      </c>
      <c r="G215" s="4">
        <f t="shared" si="13"/>
        <v>16.45569161381313</v>
      </c>
      <c r="H215" s="4">
        <f t="shared" si="14"/>
        <v>10.928354428414707</v>
      </c>
      <c r="I215" s="4">
        <f t="shared" si="15"/>
        <v>12.766047050392658</v>
      </c>
      <c r="J215" s="4">
        <f t="shared" si="16"/>
        <v>12.429191911425661</v>
      </c>
      <c r="L215" s="57"/>
      <c r="M215" s="60">
        <v>4.9261157143009743E-2</v>
      </c>
      <c r="N215" s="60"/>
      <c r="O215" s="60"/>
    </row>
    <row r="216" spans="1:15" x14ac:dyDescent="0.35">
      <c r="A216" s="57">
        <v>43800</v>
      </c>
      <c r="C216" s="10">
        <v>5265564.9107907256</v>
      </c>
      <c r="D216" s="3">
        <v>842928.10150436941</v>
      </c>
      <c r="E216" s="10">
        <v>3802473.0711299814</v>
      </c>
      <c r="F216" s="10">
        <v>4645401.1726343501</v>
      </c>
      <c r="G216" s="4">
        <f t="shared" si="13"/>
        <v>17.450553228944315</v>
      </c>
      <c r="H216" s="4">
        <f t="shared" si="14"/>
        <v>10.457895756499511</v>
      </c>
      <c r="I216" s="4">
        <f t="shared" si="15"/>
        <v>12.563937648328107</v>
      </c>
      <c r="J216" s="4">
        <f t="shared" si="16"/>
        <v>12.175843681021064</v>
      </c>
      <c r="L216" s="57"/>
      <c r="M216" s="60">
        <v>5.0367492920026811E-2</v>
      </c>
      <c r="N216" s="60"/>
      <c r="O216" s="60"/>
    </row>
    <row r="217" spans="1:15" x14ac:dyDescent="0.35">
      <c r="A217" s="57">
        <v>43831</v>
      </c>
      <c r="C217" s="10">
        <v>5247051.1791578587</v>
      </c>
      <c r="D217" s="3">
        <v>828064.51794461964</v>
      </c>
      <c r="E217" s="10">
        <v>3720874.7749086805</v>
      </c>
      <c r="F217" s="10">
        <v>4548939.2928533005</v>
      </c>
      <c r="G217" s="4">
        <f t="shared" si="13"/>
        <v>19.308175389029685</v>
      </c>
      <c r="H217" s="4">
        <f t="shared" si="14"/>
        <v>10.927259934831639</v>
      </c>
      <c r="I217" s="4">
        <f t="shared" si="15"/>
        <v>12.383568726341181</v>
      </c>
      <c r="J217" s="4">
        <f t="shared" si="16"/>
        <v>12.115630065452621</v>
      </c>
      <c r="L217" s="57"/>
      <c r="M217" s="60">
        <v>5.1379716441976822E-2</v>
      </c>
      <c r="N217" s="60"/>
      <c r="O217" s="60"/>
    </row>
    <row r="218" spans="1:15" x14ac:dyDescent="0.35">
      <c r="A218" s="57">
        <v>43862</v>
      </c>
      <c r="C218" s="10">
        <v>5160135.1146725481</v>
      </c>
      <c r="D218" s="3">
        <v>811990.11044607009</v>
      </c>
      <c r="E218" s="10">
        <v>3642724.1903298786</v>
      </c>
      <c r="F218" s="10">
        <v>4454714.300775948</v>
      </c>
      <c r="G218" s="4">
        <f t="shared" si="13"/>
        <v>19.596469974994491</v>
      </c>
      <c r="H218" s="4">
        <f t="shared" si="14"/>
        <v>10.459220677347659</v>
      </c>
      <c r="I218" s="4">
        <f t="shared" si="15"/>
        <v>12.260038056573123</v>
      </c>
      <c r="J218" s="4">
        <f t="shared" si="16"/>
        <v>11.927428206060682</v>
      </c>
      <c r="L218" s="57"/>
      <c r="M218" s="60">
        <v>5.2805809238120706E-2</v>
      </c>
      <c r="N218" s="60"/>
      <c r="O218" s="60"/>
    </row>
    <row r="219" spans="1:15" x14ac:dyDescent="0.35">
      <c r="A219" s="57">
        <v>43891</v>
      </c>
      <c r="C219" s="10">
        <v>5078160.6965634897</v>
      </c>
      <c r="D219" s="3">
        <v>801470.37064722949</v>
      </c>
      <c r="E219" s="10">
        <v>3580452.5718543902</v>
      </c>
      <c r="F219" s="10">
        <v>4381922.9425016195</v>
      </c>
      <c r="G219" s="4">
        <f t="shared" si="13"/>
        <v>19.839505113765526</v>
      </c>
      <c r="H219" s="4">
        <f t="shared" si="14"/>
        <v>10.766426512041221</v>
      </c>
      <c r="I219" s="4">
        <f t="shared" si="15"/>
        <v>12.456346517928665</v>
      </c>
      <c r="J219" s="4">
        <f t="shared" si="16"/>
        <v>12.143411257553367</v>
      </c>
      <c r="L219" s="57"/>
      <c r="M219" s="60">
        <v>5.6400722648232961E-2</v>
      </c>
      <c r="N219" s="60"/>
      <c r="O219" s="60"/>
    </row>
    <row r="220" spans="1:15" x14ac:dyDescent="0.35">
      <c r="A220" s="57">
        <v>43922</v>
      </c>
      <c r="C220" s="10">
        <v>5048166.0156714311</v>
      </c>
      <c r="D220" s="3">
        <v>795160.23549084016</v>
      </c>
      <c r="E220" s="10">
        <v>3561490.1468252004</v>
      </c>
      <c r="F220" s="10">
        <v>4356650.3823160408</v>
      </c>
      <c r="G220" s="4">
        <f t="shared" si="13"/>
        <v>12.034905429937723</v>
      </c>
      <c r="H220" s="4">
        <f t="shared" si="14"/>
        <v>9.9043447554468855</v>
      </c>
      <c r="I220" s="4">
        <f t="shared" si="15"/>
        <v>3.0861915482417004</v>
      </c>
      <c r="J220" s="4">
        <f t="shared" si="16"/>
        <v>4.2667834906736601</v>
      </c>
      <c r="L220" s="57"/>
      <c r="M220" s="60">
        <v>6.2042440511575835E-2</v>
      </c>
      <c r="N220" s="60"/>
      <c r="O220" s="60"/>
    </row>
    <row r="221" spans="1:15" x14ac:dyDescent="0.35">
      <c r="A221" s="57">
        <v>43952</v>
      </c>
      <c r="C221" s="10">
        <v>4999538.4019149672</v>
      </c>
      <c r="D221" s="3">
        <v>787421.82970837015</v>
      </c>
      <c r="E221" s="10">
        <v>3528865.0329495291</v>
      </c>
      <c r="F221" s="10">
        <v>4316286.862657899</v>
      </c>
      <c r="G221" s="4">
        <f t="shared" si="13"/>
        <v>3.9295988290390511</v>
      </c>
      <c r="H221" s="4">
        <f t="shared" si="14"/>
        <v>9.0521079720537614</v>
      </c>
      <c r="I221" s="4">
        <f t="shared" si="15"/>
        <v>-6.2668687514612174</v>
      </c>
      <c r="J221" s="4">
        <f t="shared" si="16"/>
        <v>-3.8016208591283913</v>
      </c>
      <c r="L221" s="57"/>
      <c r="M221" s="60">
        <v>6.5568195582182964E-2</v>
      </c>
      <c r="N221" s="60"/>
      <c r="O221" s="60"/>
    </row>
    <row r="222" spans="1:15" x14ac:dyDescent="0.35">
      <c r="A222" s="57">
        <v>43983</v>
      </c>
      <c r="C222" s="10">
        <v>4936530.9745151103</v>
      </c>
      <c r="D222" s="3">
        <v>776511.8269321</v>
      </c>
      <c r="E222" s="10">
        <v>3487069.1933442391</v>
      </c>
      <c r="F222" s="10">
        <v>4263581.0202763388</v>
      </c>
      <c r="G222" s="4">
        <f t="shared" si="13"/>
        <v>4.3282852232140385</v>
      </c>
      <c r="H222" s="4">
        <f t="shared" si="14"/>
        <v>9.9089651866159869</v>
      </c>
      <c r="I222" s="4">
        <f t="shared" si="15"/>
        <v>-5.8185019410527161</v>
      </c>
      <c r="J222" s="4">
        <f t="shared" si="16"/>
        <v>-3.2983119995336239</v>
      </c>
      <c r="L222" s="57"/>
      <c r="M222" s="60">
        <v>6.6736055989618473E-2</v>
      </c>
      <c r="N222" s="60"/>
      <c r="O222" s="60"/>
    </row>
    <row r="223" spans="1:15" x14ac:dyDescent="0.35">
      <c r="A223" s="57">
        <v>44013</v>
      </c>
      <c r="C223" s="10">
        <v>4846739.9491129788</v>
      </c>
      <c r="D223" s="3">
        <v>762066.68936766894</v>
      </c>
      <c r="E223" s="10">
        <v>3429257.845618051</v>
      </c>
      <c r="F223" s="10">
        <v>4191324.5349857197</v>
      </c>
      <c r="G223" s="4">
        <f t="shared" si="13"/>
        <v>4.5506454880935365</v>
      </c>
      <c r="H223" s="4">
        <f t="shared" si="14"/>
        <v>9.867397682182812</v>
      </c>
      <c r="I223" s="4">
        <f t="shared" si="15"/>
        <v>-5.3576199319426507</v>
      </c>
      <c r="J223" s="4">
        <f t="shared" si="16"/>
        <v>-2.9113803877852433</v>
      </c>
      <c r="L223" s="57"/>
      <c r="M223" s="60">
        <v>6.7317736551077034E-2</v>
      </c>
      <c r="N223" s="60"/>
      <c r="O223" s="60"/>
    </row>
    <row r="224" spans="1:15" x14ac:dyDescent="0.35">
      <c r="A224" s="57">
        <v>44044</v>
      </c>
      <c r="C224" s="10">
        <v>4767550.3196723294</v>
      </c>
      <c r="D224" s="3">
        <v>748624.19652844965</v>
      </c>
      <c r="E224" s="10">
        <v>3376377.8066288582</v>
      </c>
      <c r="F224" s="10">
        <v>4125002.0031573083</v>
      </c>
      <c r="G224" s="4">
        <f t="shared" si="13"/>
        <v>-2.3544707500713997</v>
      </c>
      <c r="H224" s="4">
        <f t="shared" si="14"/>
        <v>-8.5377215339186563</v>
      </c>
      <c r="I224" s="4">
        <f t="shared" si="15"/>
        <v>-10.137833272787773</v>
      </c>
      <c r="J224" s="4">
        <f t="shared" si="16"/>
        <v>-9.8516093236606395</v>
      </c>
      <c r="L224" s="57"/>
      <c r="M224" s="60">
        <v>6.8428026197460176E-2</v>
      </c>
      <c r="N224" s="60"/>
      <c r="O224" s="60"/>
    </row>
    <row r="225" spans="1:15" x14ac:dyDescent="0.35">
      <c r="A225" s="57">
        <v>44075</v>
      </c>
      <c r="C225" s="10">
        <v>4675647.5773382597</v>
      </c>
      <c r="D225" s="3">
        <v>734863.29936734994</v>
      </c>
      <c r="E225" s="10">
        <v>3311768.3103754092</v>
      </c>
      <c r="F225" s="10">
        <v>4046631.6097427593</v>
      </c>
      <c r="G225" s="4">
        <f t="shared" si="13"/>
        <v>-4.2102794275266149</v>
      </c>
      <c r="H225" s="4">
        <f t="shared" si="14"/>
        <v>-8.6569337729657434</v>
      </c>
      <c r="I225" s="4">
        <f t="shared" si="15"/>
        <v>-10.022041396383443</v>
      </c>
      <c r="J225" s="4">
        <f t="shared" si="16"/>
        <v>-9.777179847317754</v>
      </c>
      <c r="L225" s="57"/>
      <c r="M225" s="60">
        <v>6.9702226548647425E-2</v>
      </c>
      <c r="N225" s="60"/>
      <c r="O225" s="60"/>
    </row>
    <row r="226" spans="1:15" x14ac:dyDescent="0.35">
      <c r="A226" s="57">
        <v>44105</v>
      </c>
      <c r="C226" s="10">
        <v>4582903.3604358993</v>
      </c>
      <c r="D226" s="3">
        <v>721337.11949684005</v>
      </c>
      <c r="E226" s="10">
        <v>3245943.6201801198</v>
      </c>
      <c r="F226" s="10">
        <v>3967280.7396769598</v>
      </c>
      <c r="G226" s="4">
        <f t="shared" si="13"/>
        <v>-16.425798233749106</v>
      </c>
      <c r="H226" s="4">
        <f t="shared" si="14"/>
        <v>-17.398401889214426</v>
      </c>
      <c r="I226" s="4">
        <f t="shared" si="15"/>
        <v>-18.071777538076219</v>
      </c>
      <c r="J226" s="4">
        <f t="shared" si="16"/>
        <v>-17.950161167941332</v>
      </c>
      <c r="L226" s="57"/>
      <c r="M226" s="60">
        <v>7.0849447512300975E-2</v>
      </c>
      <c r="N226" s="60"/>
      <c r="O226" s="60"/>
    </row>
    <row r="227" spans="1:15" x14ac:dyDescent="0.35">
      <c r="A227" s="57">
        <v>44136</v>
      </c>
      <c r="C227" s="10">
        <v>4494131.0892301006</v>
      </c>
      <c r="D227" s="3">
        <v>708385.91247194016</v>
      </c>
      <c r="E227" s="10">
        <v>3182707.6575650997</v>
      </c>
      <c r="F227" s="10">
        <v>3891093.5700370399</v>
      </c>
      <c r="G227" s="4">
        <f t="shared" si="13"/>
        <v>-16.363052744427449</v>
      </c>
      <c r="H227" s="4">
        <f t="shared" si="14"/>
        <v>-17.512721489404441</v>
      </c>
      <c r="I227" s="4">
        <f t="shared" si="15"/>
        <v>-18.174714033654467</v>
      </c>
      <c r="J227" s="4">
        <f t="shared" si="16"/>
        <v>-18.054988471471745</v>
      </c>
      <c r="L227" s="57"/>
      <c r="M227" s="60">
        <v>7.4069430864636535E-2</v>
      </c>
      <c r="N227" s="60"/>
      <c r="O227" s="60"/>
    </row>
    <row r="228" spans="1:15" x14ac:dyDescent="0.35">
      <c r="A228" s="57">
        <v>44166</v>
      </c>
      <c r="C228" s="10">
        <v>4397104.9090223899</v>
      </c>
      <c r="D228" s="3">
        <v>696605.07975382009</v>
      </c>
      <c r="E228" s="10">
        <v>3107218.7563080192</v>
      </c>
      <c r="F228" s="10">
        <v>3803823.836061839</v>
      </c>
      <c r="G228" s="4">
        <f t="shared" si="13"/>
        <v>-16.493197149437862</v>
      </c>
      <c r="H228" s="4">
        <f t="shared" si="14"/>
        <v>-17.358897098033324</v>
      </c>
      <c r="I228" s="4">
        <f t="shared" si="15"/>
        <v>-18.284266629016614</v>
      </c>
      <c r="J228" s="4">
        <f t="shared" si="16"/>
        <v>-18.116354331896446</v>
      </c>
      <c r="L228" s="57"/>
      <c r="M228" s="60">
        <v>7.1341410524051116E-2</v>
      </c>
      <c r="N228" s="60"/>
      <c r="O228" s="60"/>
    </row>
    <row r="229" spans="1:15" x14ac:dyDescent="0.35">
      <c r="A229" s="57">
        <v>44197</v>
      </c>
      <c r="C229" s="10">
        <v>4316438.9468543008</v>
      </c>
      <c r="D229" s="3">
        <v>684346.19626511075</v>
      </c>
      <c r="E229" s="10">
        <v>3046392.7714436818</v>
      </c>
      <c r="F229" s="10">
        <v>3730738.9677087925</v>
      </c>
      <c r="G229" s="4">
        <f t="shared" si="13"/>
        <v>-17.735909190291508</v>
      </c>
      <c r="H229" s="4">
        <f t="shared" si="14"/>
        <v>-17.355932848836389</v>
      </c>
      <c r="I229" s="4">
        <f t="shared" si="15"/>
        <v>-18.126974011952669</v>
      </c>
      <c r="J229" s="4">
        <f t="shared" si="16"/>
        <v>-17.986617812859308</v>
      </c>
      <c r="L229" s="57"/>
      <c r="M229" s="60">
        <v>7.8802824228463297E-2</v>
      </c>
      <c r="N229" s="60"/>
      <c r="O229" s="60"/>
    </row>
    <row r="230" spans="1:15" x14ac:dyDescent="0.35">
      <c r="A230" s="57">
        <v>44228</v>
      </c>
      <c r="C230" s="10">
        <v>4274943.3421444269</v>
      </c>
      <c r="D230" s="3">
        <v>671512.37720615009</v>
      </c>
      <c r="E230" s="10">
        <v>2979286.0980561101</v>
      </c>
      <c r="F230" s="10">
        <v>3650798.4752622596</v>
      </c>
      <c r="G230" s="4">
        <f t="shared" si="13"/>
        <v>-17.154430123566527</v>
      </c>
      <c r="H230" s="4">
        <f t="shared" si="14"/>
        <v>-17.300424159445484</v>
      </c>
      <c r="I230" s="4">
        <f t="shared" si="15"/>
        <v>-18.212690766843068</v>
      </c>
      <c r="J230" s="4">
        <f t="shared" si="16"/>
        <v>-18.046405924924471</v>
      </c>
      <c r="L230" s="57"/>
      <c r="M230" s="60">
        <v>7.7730085251414338E-2</v>
      </c>
      <c r="N230" s="60"/>
      <c r="O230" s="60"/>
    </row>
    <row r="231" spans="1:15" x14ac:dyDescent="0.35">
      <c r="A231" s="57">
        <v>44256</v>
      </c>
      <c r="C231" s="10">
        <v>4175048.7733637397</v>
      </c>
      <c r="D231" s="3">
        <v>657353.29698208021</v>
      </c>
      <c r="E231" s="10">
        <v>2901730.1252181386</v>
      </c>
      <c r="F231" s="10">
        <v>3559083.4222002188</v>
      </c>
      <c r="G231" s="4">
        <f t="shared" si="13"/>
        <v>-17.784232858383291</v>
      </c>
      <c r="H231" s="4">
        <f t="shared" si="14"/>
        <v>-17.981584715198778</v>
      </c>
      <c r="I231" s="4">
        <f t="shared" si="15"/>
        <v>-18.956331162480041</v>
      </c>
      <c r="J231" s="4">
        <f t="shared" si="16"/>
        <v>-18.778046330309166</v>
      </c>
      <c r="L231" s="57"/>
      <c r="M231" s="60">
        <v>7.8697043482130746E-2</v>
      </c>
      <c r="N231" s="60"/>
      <c r="O231" s="60"/>
    </row>
    <row r="232" spans="1:15" x14ac:dyDescent="0.35">
      <c r="A232" s="57">
        <v>44287</v>
      </c>
      <c r="C232" s="10">
        <v>4101005.2381152804</v>
      </c>
      <c r="D232" s="3">
        <v>645953.56526731024</v>
      </c>
      <c r="E232" s="10">
        <v>2841761.360118669</v>
      </c>
      <c r="F232" s="10">
        <v>3487714.9253859795</v>
      </c>
      <c r="G232" s="4">
        <f t="shared" si="13"/>
        <v>-18.762472838963745</v>
      </c>
      <c r="H232" s="4">
        <f t="shared" si="14"/>
        <v>-18.764352587554498</v>
      </c>
      <c r="I232" s="4">
        <f t="shared" si="15"/>
        <v>-20.208641805400333</v>
      </c>
      <c r="J232" s="4">
        <f t="shared" si="16"/>
        <v>-19.945035306416443</v>
      </c>
      <c r="L232" s="57"/>
      <c r="M232" s="60">
        <v>7.9290198138672427E-2</v>
      </c>
      <c r="N232" s="60"/>
      <c r="O232" s="60"/>
    </row>
    <row r="233" spans="1:15" x14ac:dyDescent="0.35">
      <c r="A233" s="57">
        <v>44317</v>
      </c>
      <c r="C233" s="10">
        <v>4022787.9696182534</v>
      </c>
      <c r="D233" s="3">
        <v>634644.05625265988</v>
      </c>
      <c r="E233" s="10">
        <v>2779071.4955433807</v>
      </c>
      <c r="F233" s="10">
        <v>3413715.551796041</v>
      </c>
      <c r="G233" s="4">
        <f t="shared" si="13"/>
        <v>-19.536812276961214</v>
      </c>
      <c r="H233" s="4">
        <f t="shared" si="14"/>
        <v>-19.402278129918386</v>
      </c>
      <c r="I233" s="4">
        <f t="shared" si="15"/>
        <v>-21.247441610977376</v>
      </c>
      <c r="J233" s="4">
        <f t="shared" si="16"/>
        <v>-20.910827745727474</v>
      </c>
      <c r="L233" s="57"/>
      <c r="M233" s="60">
        <v>8.069267633663102E-2</v>
      </c>
      <c r="N233" s="60"/>
      <c r="O233" s="60"/>
    </row>
    <row r="234" spans="1:15" x14ac:dyDescent="0.35">
      <c r="A234" s="57">
        <v>44348</v>
      </c>
      <c r="C234" s="10">
        <v>4275084.2148594484</v>
      </c>
      <c r="D234" s="3">
        <v>674226.8151550102</v>
      </c>
      <c r="E234" s="10">
        <v>2994130.7049742891</v>
      </c>
      <c r="F234" s="10">
        <v>3668357.5201292993</v>
      </c>
      <c r="G234" s="4">
        <f t="shared" si="13"/>
        <v>-13.399019738160007</v>
      </c>
      <c r="H234" s="4">
        <f t="shared" si="14"/>
        <v>-13.172370108154681</v>
      </c>
      <c r="I234" s="4">
        <f t="shared" si="15"/>
        <v>-14.136183168112083</v>
      </c>
      <c r="J234" s="4">
        <f t="shared" si="16"/>
        <v>-13.960647101962678</v>
      </c>
      <c r="L234" s="57"/>
      <c r="M234" s="60">
        <v>7.5427427825751431E-2</v>
      </c>
      <c r="N234" s="60"/>
      <c r="O234" s="60"/>
    </row>
    <row r="235" spans="1:15" x14ac:dyDescent="0.35">
      <c r="A235" s="57">
        <v>44378</v>
      </c>
      <c r="C235" s="10">
        <v>4188540.2471784186</v>
      </c>
      <c r="D235" s="3">
        <v>661120.98133524996</v>
      </c>
      <c r="E235" s="10">
        <v>2925248.563964949</v>
      </c>
      <c r="F235" s="10">
        <v>3586369.5453001992</v>
      </c>
      <c r="G235" s="4">
        <f t="shared" si="13"/>
        <v>-13.58025618962742</v>
      </c>
      <c r="H235" s="4">
        <f t="shared" si="14"/>
        <v>-13.246308943929762</v>
      </c>
      <c r="I235" s="4">
        <f t="shared" si="15"/>
        <v>-14.697328236695057</v>
      </c>
      <c r="J235" s="4">
        <f t="shared" si="16"/>
        <v>-14.433503887276089</v>
      </c>
      <c r="L235" s="57"/>
      <c r="M235" s="60">
        <v>7.6065031956624021E-2</v>
      </c>
      <c r="N235" s="60"/>
      <c r="O235" s="60"/>
    </row>
    <row r="236" spans="1:15" x14ac:dyDescent="0.35">
      <c r="A236" s="57">
        <v>44409</v>
      </c>
      <c r="C236" s="10">
        <v>4116163.1152778105</v>
      </c>
      <c r="D236" s="3">
        <v>646892.73067873006</v>
      </c>
      <c r="E236" s="10">
        <v>2857114.5367503394</v>
      </c>
      <c r="F236" s="10">
        <v>3504007.2674290692</v>
      </c>
      <c r="G236" s="4">
        <f t="shared" si="13"/>
        <v>-13.662932968042341</v>
      </c>
      <c r="H236" s="4">
        <f t="shared" si="14"/>
        <v>-13.58912339749007</v>
      </c>
      <c r="I236" s="4">
        <f t="shared" si="15"/>
        <v>-15.379299936726483</v>
      </c>
      <c r="J236" s="4">
        <f t="shared" si="16"/>
        <v>-15.054410525205199</v>
      </c>
      <c r="L236" s="57"/>
      <c r="M236" s="60">
        <v>7.6324831366424858E-2</v>
      </c>
      <c r="N236" s="60"/>
      <c r="O236" s="60"/>
    </row>
    <row r="237" spans="1:15" x14ac:dyDescent="0.35">
      <c r="A237" s="57">
        <v>44440</v>
      </c>
      <c r="C237" s="10">
        <v>4103177.0378165604</v>
      </c>
      <c r="D237" s="3">
        <v>631237.57321849978</v>
      </c>
      <c r="E237" s="10">
        <v>2790486.6595234503</v>
      </c>
      <c r="F237" s="10">
        <v>3421724.2327419501</v>
      </c>
      <c r="G237" s="4">
        <f t="shared" si="13"/>
        <v>-12.243663151524217</v>
      </c>
      <c r="H237" s="4">
        <f t="shared" si="14"/>
        <v>-14.101360924958755</v>
      </c>
      <c r="I237" s="4">
        <f t="shared" si="15"/>
        <v>-15.740281384384289</v>
      </c>
      <c r="J237" s="4">
        <f t="shared" si="16"/>
        <v>-15.442655454385033</v>
      </c>
      <c r="L237" s="57"/>
      <c r="M237" s="60">
        <v>7.6407359490321972E-2</v>
      </c>
      <c r="N237" s="60"/>
      <c r="O237" s="60"/>
    </row>
    <row r="238" spans="1:15" x14ac:dyDescent="0.35">
      <c r="A238" s="57">
        <v>44470</v>
      </c>
      <c r="C238" s="10">
        <v>4300975.3076727074</v>
      </c>
      <c r="D238" s="3">
        <v>801245.80794933054</v>
      </c>
      <c r="E238" s="10">
        <v>2780798.4645854286</v>
      </c>
      <c r="F238" s="10">
        <v>3582044.2725347592</v>
      </c>
      <c r="G238" s="4">
        <f t="shared" si="13"/>
        <v>-6.1517346230136667</v>
      </c>
      <c r="H238" s="4">
        <f t="shared" si="14"/>
        <v>11.077856149733407</v>
      </c>
      <c r="I238" s="4">
        <f t="shared" si="15"/>
        <v>-14.330044203567525</v>
      </c>
      <c r="J238" s="4">
        <f t="shared" si="16"/>
        <v>-9.7103404679540972</v>
      </c>
      <c r="L238" s="57"/>
      <c r="M238" s="60">
        <v>7.3063388719969716E-2</v>
      </c>
      <c r="N238" s="60"/>
      <c r="O238" s="60"/>
    </row>
    <row r="239" spans="1:15" x14ac:dyDescent="0.35">
      <c r="A239" s="57">
        <v>44501</v>
      </c>
      <c r="C239" s="10">
        <v>4008634.2743478213</v>
      </c>
      <c r="D239" s="3">
        <v>769141.72717514075</v>
      </c>
      <c r="E239" s="10">
        <v>2523914.5321528804</v>
      </c>
      <c r="F239" s="10">
        <v>3293056.2593280212</v>
      </c>
      <c r="G239" s="4">
        <f t="shared" si="13"/>
        <v>-10.802907286032266</v>
      </c>
      <c r="H239" s="4">
        <f t="shared" si="14"/>
        <v>8.5766548478061679</v>
      </c>
      <c r="I239" s="4">
        <f t="shared" si="15"/>
        <v>-20.699140363907091</v>
      </c>
      <c r="J239" s="4">
        <f t="shared" si="16"/>
        <v>-15.369389091903173</v>
      </c>
      <c r="L239" s="57"/>
      <c r="M239" s="60">
        <v>6.5639404235934506E-2</v>
      </c>
      <c r="N239" s="60"/>
      <c r="O239" s="60"/>
    </row>
    <row r="240" spans="1:15" x14ac:dyDescent="0.35">
      <c r="A240" s="57">
        <v>44531</v>
      </c>
      <c r="C240" s="10">
        <v>3941063.2745828824</v>
      </c>
      <c r="D240" s="3">
        <v>756213.22083895048</v>
      </c>
      <c r="E240" s="10">
        <v>2471921.1494564912</v>
      </c>
      <c r="F240" s="10">
        <v>3228134.3702954412</v>
      </c>
      <c r="G240" s="4">
        <f t="shared" si="13"/>
        <v>-10.371406729545129</v>
      </c>
      <c r="H240" s="4">
        <f t="shared" si="14"/>
        <v>8.5569489539461614</v>
      </c>
      <c r="I240" s="4">
        <f t="shared" si="15"/>
        <v>-20.445860323216678</v>
      </c>
      <c r="J240" s="4">
        <f t="shared" si="16"/>
        <v>-15.134493356622386</v>
      </c>
      <c r="L240" s="57"/>
      <c r="M240" s="60">
        <v>6.7376262066025816E-2</v>
      </c>
      <c r="N240" s="60"/>
      <c r="O240" s="60"/>
    </row>
    <row r="241" spans="1:15" x14ac:dyDescent="0.35">
      <c r="A241" s="57">
        <v>44562</v>
      </c>
      <c r="C241" s="10">
        <v>3885164.8695571213</v>
      </c>
      <c r="D241" s="3">
        <v>744815.7129123396</v>
      </c>
      <c r="E241" s="10">
        <v>2426672.9500038405</v>
      </c>
      <c r="F241" s="10">
        <v>3171488.6629161797</v>
      </c>
      <c r="G241" s="4">
        <f t="shared" si="13"/>
        <v>-9.9914323498419861</v>
      </c>
      <c r="H241" s="4">
        <f t="shared" si="14"/>
        <v>8.8361003505604856</v>
      </c>
      <c r="I241" s="4">
        <f t="shared" si="15"/>
        <v>-20.342741988130342</v>
      </c>
      <c r="J241" s="4">
        <f t="shared" si="16"/>
        <v>-14.990335953095979</v>
      </c>
      <c r="L241" s="57"/>
      <c r="M241" s="60">
        <v>6.8000000000000005E-2</v>
      </c>
      <c r="N241" s="60"/>
      <c r="O241" s="60"/>
    </row>
    <row r="242" spans="1:15" x14ac:dyDescent="0.35">
      <c r="A242" s="57">
        <v>44593</v>
      </c>
      <c r="C242" s="10">
        <v>3793022.5422336697</v>
      </c>
      <c r="D242" s="3">
        <v>732998.53558808984</v>
      </c>
      <c r="E242" s="10">
        <v>2355217.9108337499</v>
      </c>
      <c r="F242" s="10">
        <v>3088216.4464218398</v>
      </c>
      <c r="G242" s="4">
        <f t="shared" si="13"/>
        <v>-11.27315057394452</v>
      </c>
      <c r="H242" s="4">
        <f t="shared" si="14"/>
        <v>9.156370078799597</v>
      </c>
      <c r="I242" s="4">
        <f t="shared" si="15"/>
        <v>-20.946903609879726</v>
      </c>
      <c r="J242" s="4">
        <f t="shared" si="16"/>
        <v>-15.409835208721191</v>
      </c>
      <c r="L242" s="57"/>
      <c r="M242" s="60">
        <v>6.7060729072418779E-2</v>
      </c>
      <c r="N242" s="60"/>
      <c r="O242" s="60"/>
    </row>
    <row r="243" spans="1:15" x14ac:dyDescent="0.35">
      <c r="A243" s="57">
        <v>44621</v>
      </c>
      <c r="C243" s="10">
        <v>3796518.4407843286</v>
      </c>
      <c r="D243" s="3">
        <v>725119.38050232048</v>
      </c>
      <c r="E243" s="10">
        <v>2309592.91926804</v>
      </c>
      <c r="F243" s="10">
        <v>3034712.2997703603</v>
      </c>
      <c r="G243" s="4">
        <f t="shared" si="13"/>
        <v>-9.066488875396729</v>
      </c>
      <c r="H243" s="4">
        <f t="shared" si="14"/>
        <v>10.308928825846834</v>
      </c>
      <c r="I243" s="4">
        <f t="shared" si="15"/>
        <v>-20.406350018700806</v>
      </c>
      <c r="J243" s="4">
        <f t="shared" si="16"/>
        <v>-14.733319234919563</v>
      </c>
      <c r="L243" s="57"/>
      <c r="M243" s="60">
        <v>6.6861585274073113E-2</v>
      </c>
      <c r="N243" s="60"/>
      <c r="O243" s="60"/>
    </row>
    <row r="244" spans="1:15" x14ac:dyDescent="0.35">
      <c r="A244" s="57">
        <v>44652</v>
      </c>
      <c r="C244" s="10">
        <v>3744477.6857674713</v>
      </c>
      <c r="D244" s="3">
        <v>717800.11406023055</v>
      </c>
      <c r="E244" s="10">
        <v>2271546.6799508794</v>
      </c>
      <c r="F244" s="10">
        <v>2989346.79401111</v>
      </c>
      <c r="G244" s="4">
        <f t="shared" si="13"/>
        <v>-8.6936624472993884</v>
      </c>
      <c r="H244" s="4">
        <f t="shared" si="14"/>
        <v>11.122556272785417</v>
      </c>
      <c r="I244" s="4">
        <f t="shared" si="15"/>
        <v>-20.065537105620223</v>
      </c>
      <c r="J244" s="4">
        <f t="shared" si="16"/>
        <v>-14.289245022504687</v>
      </c>
      <c r="L244" s="57"/>
      <c r="M244" s="60">
        <v>6.6815590324628416E-2</v>
      </c>
      <c r="N244" s="60"/>
      <c r="O244" s="60"/>
    </row>
    <row r="245" spans="1:15" x14ac:dyDescent="0.35">
      <c r="A245" s="57">
        <v>44682</v>
      </c>
      <c r="C245" s="10">
        <v>3670408.6036162283</v>
      </c>
      <c r="D245" s="3">
        <v>717710.56607520033</v>
      </c>
      <c r="E245" s="10">
        <v>2212844.9311500108</v>
      </c>
      <c r="F245" s="10">
        <v>2930555.497225211</v>
      </c>
      <c r="G245" s="4">
        <f t="shared" si="13"/>
        <v>-8.7595808842856826</v>
      </c>
      <c r="H245" s="4">
        <f t="shared" si="14"/>
        <v>13.08867687393429</v>
      </c>
      <c r="I245" s="4">
        <f t="shared" si="15"/>
        <v>-20.37466705341663</v>
      </c>
      <c r="J245" s="4">
        <f t="shared" si="16"/>
        <v>-14.153494842785818</v>
      </c>
      <c r="L245" s="57"/>
      <c r="M245" s="60">
        <v>6.6618055711908347E-2</v>
      </c>
      <c r="N245" s="60"/>
      <c r="O245" s="60"/>
    </row>
    <row r="246" spans="1:15" x14ac:dyDescent="0.35">
      <c r="A246" s="57">
        <v>44713</v>
      </c>
      <c r="C246" s="10">
        <v>3610623.0109517202</v>
      </c>
      <c r="D246" s="3">
        <v>708080.20895720948</v>
      </c>
      <c r="E246" s="10">
        <v>2174936.5425668708</v>
      </c>
      <c r="F246" s="10">
        <v>2883016.7515240801</v>
      </c>
      <c r="G246" s="4">
        <f t="shared" si="13"/>
        <v>-15.542645957667375</v>
      </c>
      <c r="H246" s="4">
        <f t="shared" si="14"/>
        <v>5.0210690291836215</v>
      </c>
      <c r="I246" s="4">
        <f t="shared" si="15"/>
        <v>-27.360000050981498</v>
      </c>
      <c r="J246" s="4">
        <f t="shared" si="16"/>
        <v>-21.408512237311541</v>
      </c>
      <c r="L246" s="57"/>
      <c r="M246" s="60">
        <v>6.7261962113688303E-2</v>
      </c>
      <c r="N246" s="60"/>
      <c r="O246" s="60"/>
    </row>
    <row r="247" spans="1:15" x14ac:dyDescent="0.35">
      <c r="A247" s="57">
        <v>44743</v>
      </c>
      <c r="C247" s="10">
        <v>3559411.8918849896</v>
      </c>
      <c r="D247" s="3">
        <v>703745.08638986968</v>
      </c>
      <c r="E247" s="10">
        <v>2134464.81485479</v>
      </c>
      <c r="F247" s="10">
        <v>2838209.9012446594</v>
      </c>
      <c r="G247" s="4">
        <f t="shared" si="13"/>
        <v>-15.020229439534134</v>
      </c>
      <c r="H247" s="4">
        <f t="shared" si="14"/>
        <v>6.4472473659106697</v>
      </c>
      <c r="I247" s="4">
        <f t="shared" si="15"/>
        <v>-27.033044605218521</v>
      </c>
      <c r="J247" s="4">
        <f t="shared" si="16"/>
        <v>-20.861197782475443</v>
      </c>
      <c r="L247" s="57"/>
      <c r="M247" s="60">
        <v>6.8907829254849576E-2</v>
      </c>
      <c r="N247" s="60"/>
      <c r="O247" s="60"/>
    </row>
    <row r="248" spans="1:15" x14ac:dyDescent="0.35">
      <c r="A248" s="57">
        <v>44774</v>
      </c>
      <c r="C248" s="10">
        <v>3503306.6552350312</v>
      </c>
      <c r="D248" s="3">
        <v>691211.16918609047</v>
      </c>
      <c r="E248" s="10">
        <v>2093231.5098291587</v>
      </c>
      <c r="F248" s="10">
        <v>2784442.679015249</v>
      </c>
      <c r="G248" s="4">
        <f t="shared" si="13"/>
        <v>-14.889022686396046</v>
      </c>
      <c r="H248" s="4">
        <f t="shared" si="14"/>
        <v>6.850971792627945</v>
      </c>
      <c r="I248" s="4">
        <f t="shared" si="15"/>
        <v>-26.736170954840873</v>
      </c>
      <c r="J248" s="4">
        <f t="shared" si="16"/>
        <v>-20.53547648437879</v>
      </c>
      <c r="L248" s="57"/>
      <c r="M248" s="60">
        <v>6.9488549793532819E-2</v>
      </c>
      <c r="N248" s="60"/>
      <c r="O248" s="60"/>
    </row>
    <row r="249" spans="1:15" x14ac:dyDescent="0.35">
      <c r="A249" s="57">
        <v>44805</v>
      </c>
      <c r="C249" s="10">
        <v>3445895.2635565191</v>
      </c>
      <c r="D249" s="3">
        <v>667593.59466549952</v>
      </c>
      <c r="E249" s="10">
        <v>2041416.8223062998</v>
      </c>
      <c r="F249" s="10">
        <v>2709010.4169717995</v>
      </c>
      <c r="G249" s="4">
        <f t="shared" si="13"/>
        <v>-16.018849983860392</v>
      </c>
      <c r="H249" s="4">
        <f t="shared" si="14"/>
        <v>5.7594831153080577</v>
      </c>
      <c r="I249" s="4">
        <f t="shared" si="15"/>
        <v>-26.843698917559919</v>
      </c>
      <c r="J249" s="4">
        <f t="shared" si="16"/>
        <v>-20.829084031679187</v>
      </c>
      <c r="L249" s="57"/>
      <c r="M249" s="60">
        <v>7.0493468446336957E-2</v>
      </c>
      <c r="N249" s="60"/>
      <c r="O249" s="60"/>
    </row>
    <row r="250" spans="1:15" x14ac:dyDescent="0.35">
      <c r="A250" s="57">
        <v>44835</v>
      </c>
      <c r="C250" s="10">
        <v>3400559.8015170204</v>
      </c>
      <c r="D250" s="3">
        <v>658374.01277678041</v>
      </c>
      <c r="E250" s="10">
        <v>2008460.6943853509</v>
      </c>
      <c r="F250" s="10">
        <v>2666834.7071621316</v>
      </c>
      <c r="G250" s="4">
        <f t="shared" si="13"/>
        <v>-20.935147071163001</v>
      </c>
      <c r="H250" s="4">
        <f t="shared" si="14"/>
        <v>-17.831206572950336</v>
      </c>
      <c r="I250" s="4">
        <f t="shared" si="15"/>
        <v>-27.773957014005347</v>
      </c>
      <c r="J250" s="4">
        <f t="shared" si="16"/>
        <v>-25.549923332605786</v>
      </c>
      <c r="L250" s="57"/>
      <c r="M250" s="60">
        <v>7.2095255462676561E-2</v>
      </c>
      <c r="N250" s="60"/>
      <c r="O250" s="60"/>
    </row>
    <row r="251" spans="1:15" x14ac:dyDescent="0.35">
      <c r="A251" s="57">
        <v>44866</v>
      </c>
      <c r="C251" s="10">
        <v>3436543.8176065013</v>
      </c>
      <c r="D251" s="3">
        <v>648561.89683124924</v>
      </c>
      <c r="E251" s="10">
        <v>1976933.0799225196</v>
      </c>
      <c r="F251" s="10">
        <v>2625494.9767537685</v>
      </c>
      <c r="G251" s="4">
        <f t="shared" si="13"/>
        <v>-14.271455502994101</v>
      </c>
      <c r="H251" s="4">
        <f t="shared" si="14"/>
        <v>-15.677192653004298</v>
      </c>
      <c r="I251" s="4">
        <f t="shared" si="15"/>
        <v>-21.671948287559076</v>
      </c>
      <c r="J251" s="4">
        <f t="shared" si="16"/>
        <v>-20.271784931802983</v>
      </c>
      <c r="L251" s="57"/>
      <c r="M251" s="60">
        <v>7.1684014583227401E-2</v>
      </c>
      <c r="N251" s="60"/>
      <c r="O251" s="60"/>
    </row>
    <row r="252" spans="1:15" x14ac:dyDescent="0.35">
      <c r="A252" s="57">
        <v>44896</v>
      </c>
      <c r="C252" s="10">
        <v>3433313.7621247401</v>
      </c>
      <c r="D252" s="3">
        <v>682362.38804999995</v>
      </c>
      <c r="E252" s="10">
        <v>1945405.79574</v>
      </c>
      <c r="F252" s="10">
        <v>2626282.0345439999</v>
      </c>
      <c r="G252" s="4">
        <f t="shared" si="13"/>
        <v>-12.883566618500481</v>
      </c>
      <c r="H252" s="4">
        <f t="shared" si="14"/>
        <v>-9.7658743266905219</v>
      </c>
      <c r="I252" s="4">
        <f t="shared" si="15"/>
        <v>-21.299844205477896</v>
      </c>
      <c r="J252" s="4">
        <f t="shared" si="16"/>
        <v>-18.643967899525791</v>
      </c>
      <c r="L252" s="57"/>
      <c r="M252" s="60">
        <v>7.2170736451011866E-2</v>
      </c>
      <c r="N252" s="60"/>
      <c r="O252" s="60"/>
    </row>
    <row r="253" spans="1:15" x14ac:dyDescent="0.35">
      <c r="A253" s="57">
        <v>44927</v>
      </c>
      <c r="C253" s="10">
        <v>3392434.3405089509</v>
      </c>
      <c r="D253" s="3">
        <v>672989.23093343969</v>
      </c>
      <c r="E253" s="10">
        <v>1916653.50622846</v>
      </c>
      <c r="F253" s="10">
        <v>2589642.7371618995</v>
      </c>
      <c r="G253" s="4">
        <f t="shared" si="13"/>
        <v>-12.682358293441936</v>
      </c>
      <c r="H253" s="4">
        <f t="shared" si="14"/>
        <v>-9.6435239930757888</v>
      </c>
      <c r="I253" s="4">
        <f t="shared" si="15"/>
        <v>-21.017230351315916</v>
      </c>
      <c r="J253" s="4">
        <f t="shared" si="16"/>
        <v>-18.346145535934966</v>
      </c>
      <c r="L253" s="57"/>
      <c r="M253" s="60">
        <v>7.4501238108174009E-2</v>
      </c>
      <c r="N253" s="60"/>
      <c r="O253" s="60"/>
    </row>
    <row r="254" spans="1:15" x14ac:dyDescent="0.35">
      <c r="A254" s="57">
        <v>44958</v>
      </c>
      <c r="C254" s="10">
        <v>3350857.5222124886</v>
      </c>
      <c r="D254" s="3">
        <v>666970.18781252997</v>
      </c>
      <c r="E254" s="10">
        <v>1888729.5960766701</v>
      </c>
      <c r="F254" s="10">
        <v>2555699.7838892001</v>
      </c>
      <c r="G254" s="4">
        <f t="shared" si="13"/>
        <v>-11.657326448705859</v>
      </c>
      <c r="H254" s="4">
        <f t="shared" si="14"/>
        <v>-9.0079781295312955</v>
      </c>
      <c r="I254" s="4">
        <f t="shared" si="15"/>
        <v>-19.806588282607891</v>
      </c>
      <c r="J254" s="4">
        <f t="shared" si="16"/>
        <v>-17.24350192971869</v>
      </c>
      <c r="L254" s="57"/>
      <c r="M254" s="60">
        <v>7.5476641563954838E-2</v>
      </c>
      <c r="N254" s="60"/>
      <c r="O254" s="60"/>
    </row>
    <row r="255" spans="1:15" x14ac:dyDescent="0.35">
      <c r="A255" s="57">
        <v>44986</v>
      </c>
      <c r="C255" s="10">
        <v>3313381.52</v>
      </c>
      <c r="D255" s="3">
        <v>660570.84535800002</v>
      </c>
      <c r="E255" s="10">
        <v>1862434.9719690001</v>
      </c>
      <c r="F255" s="10">
        <v>2523005.8173270002</v>
      </c>
      <c r="G255" s="4">
        <f t="shared" si="13"/>
        <v>-12.72578885945083</v>
      </c>
      <c r="H255" s="4">
        <f t="shared" si="14"/>
        <v>-8.9017804350512506</v>
      </c>
      <c r="I255" s="4">
        <f t="shared" si="15"/>
        <v>-19.36089877867974</v>
      </c>
      <c r="J255" s="4">
        <f t="shared" si="16"/>
        <v>-16.861779038562617</v>
      </c>
      <c r="L255" s="57"/>
      <c r="M255" s="60">
        <v>7.7299999999999994E-2</v>
      </c>
      <c r="N255" s="60"/>
      <c r="O255" s="60"/>
    </row>
    <row r="256" spans="1:15" x14ac:dyDescent="0.35">
      <c r="A256" s="57">
        <v>45017</v>
      </c>
      <c r="C256" s="10">
        <v>3282572.9364985293</v>
      </c>
      <c r="D256" s="3">
        <v>645869.27074819023</v>
      </c>
      <c r="E256" s="10">
        <v>1740000.8836825904</v>
      </c>
      <c r="F256" s="10">
        <v>2385870.1544307801</v>
      </c>
      <c r="G256" s="4">
        <f t="shared" si="13"/>
        <v>-12.335625634106819</v>
      </c>
      <c r="H256" s="4">
        <f t="shared" si="14"/>
        <v>-10.021013079137603</v>
      </c>
      <c r="I256" s="4">
        <f t="shared" si="15"/>
        <v>-23.400170507602482</v>
      </c>
      <c r="J256" s="4">
        <f t="shared" si="16"/>
        <v>-20.187575452581868</v>
      </c>
      <c r="L256" s="57"/>
      <c r="M256" s="60">
        <v>8.1092782925520038E-2</v>
      </c>
      <c r="N256" s="60"/>
      <c r="O256" s="60"/>
    </row>
    <row r="257" spans="1:15" x14ac:dyDescent="0.35">
      <c r="A257" s="57">
        <v>45047</v>
      </c>
      <c r="C257" s="10">
        <v>3241753.405940461</v>
      </c>
      <c r="D257" s="3">
        <v>636818.58503136982</v>
      </c>
      <c r="E257" s="10">
        <v>1713456.5789102998</v>
      </c>
      <c r="F257" s="10">
        <v>2350275.1639416697</v>
      </c>
      <c r="G257" s="4">
        <f t="shared" si="13"/>
        <v>-11.678677879444805</v>
      </c>
      <c r="H257" s="4">
        <f t="shared" si="14"/>
        <v>-11.270836026030423</v>
      </c>
      <c r="I257" s="4">
        <f t="shared" si="15"/>
        <v>-22.567706630042977</v>
      </c>
      <c r="J257" s="4">
        <f t="shared" si="16"/>
        <v>-19.801035463514609</v>
      </c>
      <c r="L257" s="57"/>
      <c r="M257" s="60">
        <v>8.2140765721414544E-2</v>
      </c>
      <c r="N257" s="60"/>
      <c r="O257" s="60"/>
    </row>
    <row r="258" spans="1:15" x14ac:dyDescent="0.35">
      <c r="A258" s="57">
        <v>45078</v>
      </c>
      <c r="C258" s="10">
        <v>3196204.6466906802</v>
      </c>
      <c r="D258" s="3">
        <v>626662.40132122894</v>
      </c>
      <c r="E258" s="10">
        <v>1689264.66280389</v>
      </c>
      <c r="F258" s="10">
        <v>2315927.0641251202</v>
      </c>
      <c r="G258" s="4">
        <f t="shared" si="13"/>
        <v>-11.477752260594059</v>
      </c>
      <c r="H258" s="4">
        <f t="shared" si="14"/>
        <v>-11.498387697614746</v>
      </c>
      <c r="I258" s="4">
        <f t="shared" si="15"/>
        <v>-22.330393106080621</v>
      </c>
      <c r="J258" s="4">
        <f t="shared" si="16"/>
        <v>-19.670010141258217</v>
      </c>
      <c r="L258" s="57"/>
      <c r="M258" s="60">
        <v>8.5061593309147504E-2</v>
      </c>
      <c r="N258" s="60"/>
      <c r="O258" s="60"/>
    </row>
    <row r="259" spans="1:15" x14ac:dyDescent="0.35">
      <c r="A259" s="57">
        <v>45108</v>
      </c>
      <c r="C259" s="10">
        <v>3148993.4672024702</v>
      </c>
      <c r="D259" s="3">
        <v>615899.42881806998</v>
      </c>
      <c r="E259" s="10">
        <v>1665179.1315587701</v>
      </c>
      <c r="F259" s="10">
        <v>2281078.5603768402</v>
      </c>
      <c r="G259" s="4">
        <f t="shared" si="13"/>
        <v>-11.530512262944953</v>
      </c>
      <c r="H259" s="4">
        <f t="shared" si="14"/>
        <v>-12.482596222793916</v>
      </c>
      <c r="I259" s="4">
        <f t="shared" si="15"/>
        <v>-21.986105370771639</v>
      </c>
      <c r="J259" s="4">
        <f t="shared" si="16"/>
        <v>-19.629673641244665</v>
      </c>
      <c r="L259" s="57"/>
      <c r="M259" s="60">
        <v>8.4959330668783306E-2</v>
      </c>
      <c r="N259" s="60"/>
      <c r="O259" s="60"/>
    </row>
    <row r="260" spans="1:15" x14ac:dyDescent="0.35">
      <c r="A260" s="57">
        <v>45139</v>
      </c>
      <c r="C260" s="10">
        <v>3093988.2599938004</v>
      </c>
      <c r="D260" s="3">
        <v>612866.51590577047</v>
      </c>
      <c r="E260" s="10">
        <v>1721916.7934309705</v>
      </c>
      <c r="F260" s="10">
        <v>2334783.309336741</v>
      </c>
      <c r="G260" s="4">
        <f t="shared" si="13"/>
        <v>-11.683772947183527</v>
      </c>
      <c r="H260" s="4">
        <f t="shared" si="14"/>
        <v>-11.334402100673785</v>
      </c>
      <c r="I260" s="4">
        <f t="shared" si="15"/>
        <v>-17.738827007648737</v>
      </c>
      <c r="J260" s="4">
        <f t="shared" si="16"/>
        <v>-16.148989995999315</v>
      </c>
      <c r="L260" s="57"/>
      <c r="M260" s="60">
        <v>8.6584765316016499E-2</v>
      </c>
      <c r="N260" s="60"/>
      <c r="O260" s="60"/>
    </row>
    <row r="261" spans="1:15" x14ac:dyDescent="0.35">
      <c r="A261" s="57">
        <v>45170</v>
      </c>
      <c r="C261" s="10">
        <v>3058995.2201239001</v>
      </c>
      <c r="D261" s="3">
        <v>604348.27384846995</v>
      </c>
      <c r="E261" s="10">
        <v>1699217.9543447392</v>
      </c>
      <c r="F261" s="10">
        <v>2303566.228193209</v>
      </c>
      <c r="G261" s="4">
        <f t="shared" si="13"/>
        <v>-11.227852672263111</v>
      </c>
      <c r="H261" s="4">
        <f t="shared" si="14"/>
        <v>-9.4736260686741502</v>
      </c>
      <c r="I261" s="4">
        <f t="shared" si="15"/>
        <v>-16.762812191140853</v>
      </c>
      <c r="J261" s="4">
        <f t="shared" si="16"/>
        <v>-14.966505342264654</v>
      </c>
      <c r="L261" s="57"/>
      <c r="M261" s="60">
        <v>8.8029638833958118E-2</v>
      </c>
      <c r="N261" s="60"/>
      <c r="O261" s="60"/>
    </row>
    <row r="262" spans="1:15" x14ac:dyDescent="0.35">
      <c r="A262" s="57">
        <v>45200</v>
      </c>
      <c r="C262" s="10">
        <v>3009221.4147912902</v>
      </c>
      <c r="D262" s="3">
        <v>605068.14714900043</v>
      </c>
      <c r="E262" s="10">
        <v>1718296.9805979701</v>
      </c>
      <c r="F262" s="10">
        <v>2323365.1277469704</v>
      </c>
      <c r="G262" s="4">
        <f t="shared" si="13"/>
        <v>-11.508057777756193</v>
      </c>
      <c r="H262" s="4">
        <f t="shared" si="14"/>
        <v>-8.096593211957952</v>
      </c>
      <c r="I262" s="4">
        <f t="shared" si="15"/>
        <v>-14.447069569174701</v>
      </c>
      <c r="J262" s="4">
        <f t="shared" si="16"/>
        <v>-12.879297636735004</v>
      </c>
      <c r="L262" s="57"/>
      <c r="M262" s="60">
        <v>9.011120357876834E-2</v>
      </c>
      <c r="N262" s="60"/>
      <c r="O262" s="60"/>
    </row>
    <row r="263" spans="1:15" x14ac:dyDescent="0.35">
      <c r="A263" s="57">
        <v>45231</v>
      </c>
      <c r="C263" s="10">
        <v>3180579.9801440611</v>
      </c>
      <c r="D263" s="3">
        <v>593873.7084370798</v>
      </c>
      <c r="E263" s="10">
        <v>1699020.2793946804</v>
      </c>
      <c r="F263" s="10">
        <v>2292893.9878317602</v>
      </c>
      <c r="G263" s="4">
        <f t="shared" si="13"/>
        <v>-7.4482925592584195</v>
      </c>
      <c r="H263" s="4">
        <f t="shared" si="14"/>
        <v>-8.4322234564450298</v>
      </c>
      <c r="I263" s="4">
        <f t="shared" si="15"/>
        <v>-14.057774810401341</v>
      </c>
      <c r="J263" s="4">
        <f t="shared" si="16"/>
        <v>-12.668125129427793</v>
      </c>
      <c r="L263" s="57"/>
      <c r="M263" s="60">
        <v>8.5422723049814256E-2</v>
      </c>
      <c r="N263" s="60"/>
      <c r="O263" s="60"/>
    </row>
    <row r="264" spans="1:15" x14ac:dyDescent="0.35">
      <c r="A264" s="57">
        <v>45261</v>
      </c>
      <c r="C264" s="10">
        <v>3136268.2010969901</v>
      </c>
      <c r="D264" s="3">
        <v>584497.10606496979</v>
      </c>
      <c r="E264" s="10">
        <v>1675715.8467662605</v>
      </c>
      <c r="F264" s="10">
        <v>2260212.9528312306</v>
      </c>
      <c r="G264" s="4">
        <f t="shared" si="13"/>
        <v>-8.6518617757766663</v>
      </c>
      <c r="H264" s="4">
        <f t="shared" si="14"/>
        <v>-14.342127247766641</v>
      </c>
      <c r="I264" s="4">
        <f t="shared" si="15"/>
        <v>-13.862914851199676</v>
      </c>
      <c r="J264" s="4">
        <f t="shared" si="16"/>
        <v>-13.938681257298015</v>
      </c>
      <c r="L264" s="57"/>
      <c r="M264" s="60">
        <v>8.9291651625777457E-2</v>
      </c>
      <c r="N264" s="60"/>
      <c r="O264" s="60"/>
    </row>
    <row r="265" spans="1:15" x14ac:dyDescent="0.35">
      <c r="A265" s="57">
        <v>45292</v>
      </c>
      <c r="C265" s="10">
        <v>3092303.9572357615</v>
      </c>
      <c r="D265" s="3">
        <v>575058.80060524005</v>
      </c>
      <c r="E265" s="10">
        <v>1650895.6679084995</v>
      </c>
      <c r="F265" s="10">
        <v>2225954.4685137398</v>
      </c>
      <c r="G265" s="4">
        <f t="shared" si="13"/>
        <v>-8.8470506175857793</v>
      </c>
      <c r="H265" s="4">
        <f t="shared" ref="H265" si="17">+D265/D253*100-100</f>
        <v>-14.55155979128665</v>
      </c>
      <c r="I265" s="4">
        <f t="shared" ref="I265" si="18">+E265/E253*100-100</f>
        <v>-13.865721553548397</v>
      </c>
      <c r="J265" s="4">
        <f t="shared" ref="J265" si="19">+F265/F253*100-100</f>
        <v>-14.043955308165067</v>
      </c>
      <c r="M265" s="60">
        <v>9.3592891885060397E-2</v>
      </c>
    </row>
    <row r="266" spans="1:15" x14ac:dyDescent="0.35">
      <c r="A266" s="57">
        <v>45323</v>
      </c>
      <c r="C266" s="10">
        <v>3049003.681794201</v>
      </c>
      <c r="D266" s="3">
        <v>566247.87725442986</v>
      </c>
      <c r="E266" s="10">
        <v>1626520.4629279603</v>
      </c>
      <c r="F266" s="10">
        <v>2192768.3401823901</v>
      </c>
      <c r="G266" s="4">
        <f t="shared" ref="G266" si="20">+C266/C254*100-100</f>
        <v>-9.0082564960560063</v>
      </c>
      <c r="H266" s="4">
        <f t="shared" ref="H266" si="21">+D266/D254*100-100</f>
        <v>-15.101471159968966</v>
      </c>
      <c r="I266" s="4">
        <f t="shared" ref="I266" si="22">+E266/E254*100-100</f>
        <v>-13.882830750012019</v>
      </c>
      <c r="J266" s="4">
        <f t="shared" ref="J266" si="23">+F266/F254*100-100</f>
        <v>-14.200863731909465</v>
      </c>
      <c r="M266" s="60">
        <v>9.5441495427460499E-2</v>
      </c>
    </row>
    <row r="267" spans="1:15" x14ac:dyDescent="0.35">
      <c r="A267" s="57">
        <v>45352</v>
      </c>
      <c r="C267" s="10">
        <v>3323593.2259186702</v>
      </c>
      <c r="D267" s="3">
        <v>560400.41944138973</v>
      </c>
      <c r="E267" s="10">
        <v>1916287.9951931485</v>
      </c>
      <c r="F267" s="10">
        <v>2476688.4146345383</v>
      </c>
      <c r="G267" s="4">
        <f t="shared" ref="G267:G268" si="24">+C267/C255*100-100</f>
        <v>0.30819589766619515</v>
      </c>
      <c r="H267" s="4">
        <f t="shared" ref="H267" si="25">+D267/D255*100-100</f>
        <v>-15.164221463985811</v>
      </c>
      <c r="I267" s="4">
        <f t="shared" ref="I267" si="26">+E267/E255*100-100</f>
        <v>2.8915384448142021</v>
      </c>
      <c r="J267" s="4">
        <f t="shared" ref="J267" si="27">+F267/F255*100-100</f>
        <v>-1.8358024533424526</v>
      </c>
      <c r="M267" s="60">
        <v>8.7865439950988708E-2</v>
      </c>
    </row>
    <row r="268" spans="1:15" x14ac:dyDescent="0.35">
      <c r="A268" s="57">
        <v>45383</v>
      </c>
      <c r="C268" s="10">
        <v>3256213.7666038107</v>
      </c>
      <c r="D268" s="3">
        <v>552328.62220746023</v>
      </c>
      <c r="E268" s="10">
        <v>1868764.9923605905</v>
      </c>
      <c r="F268" s="10">
        <v>2421093.614568051</v>
      </c>
      <c r="G268" s="4">
        <f t="shared" si="24"/>
        <v>-0.80300332710460509</v>
      </c>
      <c r="H268" s="4">
        <f t="shared" ref="H268" si="28">+D268/D256*100-100</f>
        <v>-14.482907420625594</v>
      </c>
      <c r="I268" s="4">
        <f t="shared" ref="I268" si="29">+E268/E256*100-100</f>
        <v>7.4002323726111996</v>
      </c>
      <c r="J268" s="4">
        <f t="shared" ref="J268" si="30">+F268/F256*100-100</f>
        <v>1.4763360056228407</v>
      </c>
      <c r="M268" s="60">
        <v>8.8479171034254553E-2</v>
      </c>
    </row>
    <row r="269" spans="1:15" x14ac:dyDescent="0.35">
      <c r="A269" s="57">
        <v>45413</v>
      </c>
      <c r="C269" s="10">
        <v>3190073.6432915693</v>
      </c>
      <c r="D269" s="3">
        <v>543541.21051060956</v>
      </c>
      <c r="E269" s="10">
        <v>1820107.3883666901</v>
      </c>
      <c r="F269" s="10">
        <v>2363648.5988772991</v>
      </c>
      <c r="G269" s="4">
        <f t="shared" ref="G269" si="31">+C269/C257*100-100</f>
        <v>-1.5941916665897224</v>
      </c>
      <c r="H269" s="4">
        <f t="shared" ref="H269" si="32">+D269/D257*100-100</f>
        <v>-14.64740142848774</v>
      </c>
      <c r="I269" s="4">
        <f t="shared" ref="I269" si="33">+E269/E257*100-100</f>
        <v>6.2243076812729328</v>
      </c>
      <c r="J269" s="4">
        <f t="shared" ref="J269" si="34">+F269/F257*100-100</f>
        <v>0.56901571104552318</v>
      </c>
      <c r="M269" s="60">
        <v>9.1954807221960255E-2</v>
      </c>
    </row>
    <row r="270" spans="1:15" x14ac:dyDescent="0.35">
      <c r="A270" s="57">
        <v>45444</v>
      </c>
      <c r="C270" s="10">
        <v>3245443.2571113394</v>
      </c>
      <c r="D270" s="3">
        <v>535275.40307030024</v>
      </c>
      <c r="E270" s="10">
        <v>1792585.0401159399</v>
      </c>
      <c r="F270" s="10">
        <v>2327860.4431862403</v>
      </c>
      <c r="G270" s="4">
        <f t="shared" ref="G270" si="35">+C270/C258*100-100</f>
        <v>1.5405337224460851</v>
      </c>
      <c r="H270" s="4">
        <f t="shared" ref="H270" si="36">+D270/D258*100-100</f>
        <v>-14.583130894442078</v>
      </c>
      <c r="I270" s="4">
        <f t="shared" ref="I270" si="37">+E270/E258*100-100</f>
        <v>6.1162930585759057</v>
      </c>
      <c r="J270" s="4">
        <f t="shared" ref="J270" si="38">+F270/F258*100-100</f>
        <v>0.51527439037153044</v>
      </c>
      <c r="M270" s="60">
        <v>9.028924552397366E-2</v>
      </c>
    </row>
    <row r="271" spans="1:15" x14ac:dyDescent="0.35">
      <c r="A271" s="57">
        <v>45474</v>
      </c>
      <c r="C271" s="10">
        <v>3382369.3413628703</v>
      </c>
      <c r="D271" s="3">
        <v>525254.26221705042</v>
      </c>
      <c r="E271" s="10">
        <v>1952860.2925704799</v>
      </c>
      <c r="F271" s="10">
        <v>2478114.5547875301</v>
      </c>
      <c r="G271" s="4">
        <f t="shared" ref="G271" si="39">+C271/C259*100-100</f>
        <v>7.4111260182361889</v>
      </c>
      <c r="H271" s="4">
        <f t="shared" ref="H271" si="40">+D271/D259*100-100</f>
        <v>-14.717527303925323</v>
      </c>
      <c r="I271" s="4">
        <f t="shared" ref="I271" si="41">+E271/E259*100-100</f>
        <v>17.27628911265613</v>
      </c>
      <c r="J271" s="4">
        <f t="shared" ref="J271" si="42">+F271/F259*100-100</f>
        <v>8.6378434234259345</v>
      </c>
      <c r="M271" s="60">
        <v>8.1867140431088989E-2</v>
      </c>
    </row>
    <row r="272" spans="1:15" x14ac:dyDescent="0.35">
      <c r="A272" s="57">
        <v>45505</v>
      </c>
      <c r="C272" s="10">
        <v>3318398.9920095899</v>
      </c>
      <c r="D272" s="3">
        <v>515207.68890755007</v>
      </c>
      <c r="E272" s="10">
        <v>1911597.7361437494</v>
      </c>
      <c r="F272" s="10">
        <v>2426805.4250512994</v>
      </c>
      <c r="G272" s="4">
        <f t="shared" ref="G272" si="43">+C272/C260*100-100</f>
        <v>7.2531216397129867</v>
      </c>
      <c r="H272" s="4">
        <f t="shared" ref="H272" si="44">+D272/D260*100-100</f>
        <v>-15.934763029741973</v>
      </c>
      <c r="I272" s="4">
        <f t="shared" ref="I272" si="45">+E272/E260*100-100</f>
        <v>11.015685742563335</v>
      </c>
      <c r="J272" s="4">
        <f t="shared" ref="J272" si="46">+F272/F260*100-100</f>
        <v>3.9413557286692935</v>
      </c>
      <c r="M272" s="60">
        <v>8.5400865990841776E-2</v>
      </c>
    </row>
    <row r="273" spans="1:16" x14ac:dyDescent="0.35">
      <c r="A273" s="57">
        <v>45536</v>
      </c>
      <c r="C273" s="10">
        <v>3371861.8489582608</v>
      </c>
      <c r="D273" s="3">
        <v>504585.25676218036</v>
      </c>
      <c r="E273" s="10">
        <v>1861432.6187815808</v>
      </c>
      <c r="F273" s="10">
        <v>2366017.8755437611</v>
      </c>
      <c r="G273" s="4">
        <f t="shared" ref="G273" si="47">+C273/C261*100-100</f>
        <v>10.227758015969982</v>
      </c>
      <c r="H273" s="4">
        <f t="shared" ref="H273" si="48">+D273/D261*100-100</f>
        <v>-16.507537359377565</v>
      </c>
      <c r="I273" s="4">
        <f t="shared" ref="I273" si="49">+E273/E261*100-100</f>
        <v>9.5464306990209309</v>
      </c>
      <c r="J273" s="4">
        <f t="shared" ref="J273" si="50">+F273/F261*100-100</f>
        <v>2.7110853851827699</v>
      </c>
      <c r="M273" s="60">
        <v>8.4960192111402849E-2</v>
      </c>
    </row>
    <row r="274" spans="1:16" x14ac:dyDescent="0.35">
      <c r="A274" s="57">
        <v>45566</v>
      </c>
      <c r="C274" s="10">
        <v>3583142.5679567102</v>
      </c>
      <c r="D274" s="3">
        <v>485368.34100074059</v>
      </c>
      <c r="E274" s="10">
        <v>2041748.4425179707</v>
      </c>
      <c r="F274" s="10">
        <v>2527116.7835187116</v>
      </c>
      <c r="G274" s="4">
        <f>+C274/C262*100-100</f>
        <v>19.072081248139909</v>
      </c>
      <c r="H274" s="4">
        <f t="shared" ref="H274" si="51">+D274/D262*100-100</f>
        <v>-19.782863585245593</v>
      </c>
      <c r="I274" s="4">
        <f t="shared" ref="I274" si="52">+E274/E262*100-100</f>
        <v>18.823955670773458</v>
      </c>
      <c r="J274" s="4">
        <f t="shared" ref="J274" si="53">+F274/F262*100-100</f>
        <v>8.7696786587015936</v>
      </c>
      <c r="M274" s="60">
        <v>7.8549662586399116E-2</v>
      </c>
    </row>
    <row r="275" spans="1:16" x14ac:dyDescent="0.35">
      <c r="A275" s="57">
        <v>45597</v>
      </c>
      <c r="C275" s="10">
        <v>3613985</v>
      </c>
      <c r="D275" s="3">
        <v>490265.54444013006</v>
      </c>
      <c r="E275" s="10">
        <v>2029863.9644617701</v>
      </c>
      <c r="F275" s="10">
        <v>2520129.5089019006</v>
      </c>
      <c r="G275" s="4">
        <f>+C275/C263*100-100</f>
        <v>13.626603404461733</v>
      </c>
      <c r="H275" s="4">
        <f t="shared" ref="H275" si="54">+D275/D263*100-100</f>
        <v>-17.446161115571073</v>
      </c>
      <c r="I275" s="4">
        <f t="shared" ref="I275" si="55">+E275/E263*100-100</f>
        <v>19.472615428990721</v>
      </c>
      <c r="J275" s="4">
        <f t="shared" ref="J275" si="56">+F275/F263*100-100</f>
        <v>9.9104242183051099</v>
      </c>
      <c r="M275" s="60">
        <v>7.9439106879165763E-2</v>
      </c>
    </row>
    <row r="276" spans="1:16" x14ac:dyDescent="0.35">
      <c r="A276" s="57">
        <v>45627</v>
      </c>
      <c r="C276" s="10">
        <v>3604690.2067613592</v>
      </c>
      <c r="D276" s="3">
        <v>479284.64071274013</v>
      </c>
      <c r="E276" s="3">
        <v>1953180.2602253293</v>
      </c>
      <c r="F276" s="3">
        <v>2432464.9009380694</v>
      </c>
      <c r="G276" s="4">
        <f t="shared" ref="G276:G278" si="57">+C276/C264*100-100</f>
        <v>14.935648854920203</v>
      </c>
      <c r="H276" s="4">
        <f t="shared" ref="H276:H278" si="58">+D276/D264*100-100</f>
        <v>-18.000510911089904</v>
      </c>
      <c r="I276" s="4">
        <f t="shared" ref="I276:I278" si="59">+E276/E264*100-100</f>
        <v>16.557963212826948</v>
      </c>
      <c r="J276" s="4">
        <f t="shared" ref="J276:J278" si="60">+F276/F264*100-100</f>
        <v>7.6210495073514721</v>
      </c>
      <c r="M276" s="60">
        <v>7.8528136169745605E-2</v>
      </c>
    </row>
    <row r="277" spans="1:16" x14ac:dyDescent="0.35">
      <c r="A277" s="57">
        <v>45658</v>
      </c>
      <c r="C277" s="10">
        <v>3506998.0465929415</v>
      </c>
      <c r="D277" s="3">
        <v>469742.5143542302</v>
      </c>
      <c r="E277" s="3">
        <v>1891429.3177556803</v>
      </c>
      <c r="F277" s="3">
        <v>2361171.83210991</v>
      </c>
      <c r="G277" s="4">
        <f t="shared" si="57"/>
        <v>13.410521575242512</v>
      </c>
      <c r="H277" s="4">
        <f t="shared" si="58"/>
        <v>-18.314003044587125</v>
      </c>
      <c r="I277" s="4">
        <f t="shared" si="59"/>
        <v>14.5698880021843</v>
      </c>
      <c r="J277" s="4">
        <f t="shared" si="60"/>
        <v>6.0745790405342177</v>
      </c>
      <c r="M277" s="60">
        <v>8.1799108313375113E-2</v>
      </c>
    </row>
    <row r="278" spans="1:16" x14ac:dyDescent="0.35">
      <c r="A278" s="57">
        <v>45689</v>
      </c>
      <c r="C278" s="10">
        <v>3424447.1040563313</v>
      </c>
      <c r="D278" s="3">
        <v>461427.17983606999</v>
      </c>
      <c r="E278" s="3">
        <v>1840182.153283501</v>
      </c>
      <c r="F278" s="3">
        <v>2301609.3331195712</v>
      </c>
      <c r="G278" s="4">
        <f t="shared" si="57"/>
        <v>12.313642797610498</v>
      </c>
      <c r="H278" s="4">
        <f t="shared" si="58"/>
        <v>-18.511450837856515</v>
      </c>
      <c r="I278" s="4">
        <f t="shared" si="59"/>
        <v>13.136120646826683</v>
      </c>
      <c r="J278" s="4">
        <f t="shared" si="60"/>
        <v>4.9636339116483157</v>
      </c>
      <c r="M278" s="60">
        <v>8.4699999999999998E-2</v>
      </c>
    </row>
    <row r="279" spans="1:16" x14ac:dyDescent="0.35">
      <c r="A279" s="57">
        <v>45717</v>
      </c>
      <c r="C279" s="10">
        <v>3406612.76209094</v>
      </c>
      <c r="D279" s="3">
        <v>460480.00525254977</v>
      </c>
      <c r="E279" s="3">
        <v>1848564.2729377497</v>
      </c>
      <c r="F279" s="3">
        <v>2309044.2781902999</v>
      </c>
      <c r="G279" s="4">
        <f t="shared" ref="G279" si="61">+C279/C267*100-100</f>
        <v>2.4978849855888257</v>
      </c>
      <c r="H279" s="4">
        <f t="shared" ref="H279" si="62">+D279/D267*100-100</f>
        <v>-17.830181906080867</v>
      </c>
      <c r="I279" s="4">
        <f t="shared" ref="I279" si="63">+E279/E267*100-100</f>
        <v>-3.5341098219723932</v>
      </c>
      <c r="J279" s="4">
        <f t="shared" ref="J279" si="64">+F279/F267*100-100</f>
        <v>-6.7688828135846109</v>
      </c>
      <c r="M279" s="60">
        <v>8.4635682357925249E-2</v>
      </c>
      <c r="P279" s="60"/>
    </row>
    <row r="280" spans="1:16" x14ac:dyDescent="0.35">
      <c r="A280" s="57">
        <v>45748</v>
      </c>
      <c r="C280" s="10">
        <v>3334921.9651768603</v>
      </c>
      <c r="D280" s="3">
        <v>452892.28218680003</v>
      </c>
      <c r="E280" s="3">
        <v>1807448.9333509</v>
      </c>
      <c r="F280" s="3">
        <v>2260341.2155377003</v>
      </c>
      <c r="G280" s="4">
        <f t="shared" ref="G280" si="65">+C280/C268*100-100</f>
        <v>2.4171692712650525</v>
      </c>
      <c r="H280" s="4">
        <f t="shared" ref="H280" si="66">+D280/D268*100-100</f>
        <v>-18.003111919720666</v>
      </c>
      <c r="I280" s="4">
        <f t="shared" ref="I280" si="67">+E280/E268*100-100</f>
        <v>-3.2811005803483795</v>
      </c>
      <c r="J280" s="4">
        <f t="shared" ref="J280" si="68">+F280/F268*100-100</f>
        <v>-6.639660608870372</v>
      </c>
      <c r="M280" s="60">
        <v>8.6995880279179164E-2</v>
      </c>
    </row>
    <row r="281" spans="1:16" x14ac:dyDescent="0.35">
      <c r="A281" s="57">
        <v>45778</v>
      </c>
      <c r="C281" s="10">
        <v>3245626</v>
      </c>
      <c r="D281" s="3">
        <v>444387.04694484995</v>
      </c>
      <c r="E281" s="3">
        <v>1763495.4689993695</v>
      </c>
      <c r="F281" s="3">
        <v>2207882.5159442197</v>
      </c>
      <c r="G281" s="4">
        <f t="shared" ref="G281:G282" si="69">+C281/C269*100-100</f>
        <v>1.7414129866641872</v>
      </c>
      <c r="H281" s="4">
        <f t="shared" ref="H281:H282" si="70">+D281/D269*100-100</f>
        <v>-18.242253144451169</v>
      </c>
      <c r="I281" s="4">
        <f t="shared" ref="I281:I282" si="71">+E281/E269*100-100</f>
        <v>-3.1103614945556757</v>
      </c>
      <c r="J281" s="4">
        <f t="shared" ref="J281:J282" si="72">+F281/F269*100-100</f>
        <v>-6.5900693955550906</v>
      </c>
      <c r="M281" s="60">
        <v>9.1093694778088222E-2</v>
      </c>
    </row>
    <row r="282" spans="1:16" x14ac:dyDescent="0.35">
      <c r="A282" s="57">
        <v>45809</v>
      </c>
      <c r="C282" s="10">
        <v>3323426</v>
      </c>
      <c r="D282" s="3">
        <v>436326.53057067981</v>
      </c>
      <c r="E282" s="3">
        <v>1723583.2944772707</v>
      </c>
      <c r="F282" s="3">
        <v>2159909.8250479503</v>
      </c>
      <c r="G282" s="4">
        <f t="shared" si="69"/>
        <v>2.4028379703692906</v>
      </c>
      <c r="H282" s="4">
        <f t="shared" si="70"/>
        <v>-18.48560048379899</v>
      </c>
      <c r="I282" s="4">
        <f t="shared" si="71"/>
        <v>-3.8492871520453065</v>
      </c>
      <c r="J282" s="4">
        <f t="shared" si="72"/>
        <v>-7.214806137966292</v>
      </c>
      <c r="M282" s="60">
        <v>9.4254642033401476E-2</v>
      </c>
    </row>
  </sheetData>
  <mergeCells count="5">
    <mergeCell ref="D2:F2"/>
    <mergeCell ref="C1:F1"/>
    <mergeCell ref="G1:J1"/>
    <mergeCell ref="H2:J2"/>
    <mergeCell ref="L1:M1"/>
  </mergeCells>
  <pageMargins left="0.7" right="0.7" top="0.75" bottom="0.75" header="0.3" footer="0.3"/>
  <pageSetup paperSize="9" orientation="portrait" horizontalDpi="90" verticalDpi="9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V175"/>
  <sheetViews>
    <sheetView zoomScale="125" workbookViewId="0">
      <pane xSplit="1" ySplit="3" topLeftCell="B112" activePane="bottomRight" state="frozen"/>
      <selection pane="topRight" activeCell="B1" sqref="B1"/>
      <selection pane="bottomLeft" activeCell="A4" sqref="A4"/>
      <selection pane="bottomRight" activeCell="A126" sqref="A126"/>
    </sheetView>
  </sheetViews>
  <sheetFormatPr baseColWidth="10" defaultRowHeight="14.5" x14ac:dyDescent="0.35"/>
  <cols>
    <col min="1" max="1" width="16.1796875" bestFit="1" customWidth="1"/>
    <col min="2" max="2" width="30.1796875" bestFit="1" customWidth="1"/>
  </cols>
  <sheetData>
    <row r="1" spans="1:178" x14ac:dyDescent="0.35">
      <c r="A1" t="s">
        <v>76</v>
      </c>
    </row>
    <row r="2" spans="1:178" x14ac:dyDescent="0.35">
      <c r="A2" s="59" t="s">
        <v>99</v>
      </c>
    </row>
    <row r="3" spans="1:178" x14ac:dyDescent="0.35">
      <c r="B3" t="s">
        <v>118</v>
      </c>
      <c r="C3" t="s">
        <v>100</v>
      </c>
      <c r="D3" t="s">
        <v>101</v>
      </c>
    </row>
    <row r="4" spans="1:178" x14ac:dyDescent="0.35">
      <c r="A4" s="5">
        <v>34669</v>
      </c>
      <c r="B4" s="63">
        <f>+VLOOKUP(A4,Cartera!$A$4:$N$3517,14,FALSE)</f>
        <v>21655.117490000004</v>
      </c>
      <c r="C4" s="63">
        <v>17473.8</v>
      </c>
    </row>
    <row r="5" spans="1:178" x14ac:dyDescent="0.35">
      <c r="A5" s="5">
        <v>34759</v>
      </c>
      <c r="B5" s="63">
        <f>+VLOOKUP(A5,Cartera!$A$4:$N$3517,14,FALSE)</f>
        <v>23620.154419999999</v>
      </c>
      <c r="C5" s="63">
        <v>18768.8</v>
      </c>
    </row>
    <row r="6" spans="1:178" ht="15" thickBot="1" x14ac:dyDescent="0.4">
      <c r="A6" s="5">
        <v>34851</v>
      </c>
      <c r="B6" s="63">
        <f>+VLOOKUP(A6,Cartera!$A$4:$N$3517,14,FALSE)</f>
        <v>25603.289560000001</v>
      </c>
      <c r="C6" s="63">
        <v>21204.6</v>
      </c>
    </row>
    <row r="7" spans="1:178" ht="15" thickBot="1" x14ac:dyDescent="0.4">
      <c r="A7" s="5">
        <v>34943</v>
      </c>
      <c r="B7" s="63">
        <f>+VLOOKUP(A7,Cartera!$A$4:$N$3517,14,FALSE)</f>
        <v>27923.379110000002</v>
      </c>
      <c r="C7" s="63">
        <v>22666.3</v>
      </c>
      <c r="G7" s="99"/>
      <c r="H7" s="99"/>
      <c r="I7" s="99"/>
      <c r="J7" s="100"/>
      <c r="K7" s="99"/>
      <c r="L7" s="99"/>
      <c r="M7" s="99"/>
      <c r="N7" s="100"/>
      <c r="O7" s="99"/>
      <c r="P7" s="99"/>
      <c r="Q7" s="99"/>
      <c r="R7" s="100"/>
      <c r="S7" s="99"/>
      <c r="T7" s="99"/>
      <c r="U7" s="99"/>
      <c r="V7" s="100"/>
      <c r="W7" s="99"/>
      <c r="X7" s="99"/>
      <c r="Y7" s="99"/>
      <c r="Z7" s="99"/>
      <c r="AA7" s="99"/>
      <c r="AB7" s="99"/>
      <c r="AC7" s="99"/>
      <c r="AD7" s="100"/>
      <c r="AE7" s="99"/>
      <c r="AF7" s="99"/>
      <c r="AG7" s="99"/>
      <c r="AH7" s="100"/>
      <c r="AI7" s="99"/>
      <c r="AJ7" s="99"/>
      <c r="AK7" s="99"/>
      <c r="AL7" s="100"/>
      <c r="AM7" s="99"/>
      <c r="AN7" s="99"/>
      <c r="AO7" s="99"/>
      <c r="AP7" s="100"/>
      <c r="AQ7" s="99"/>
      <c r="AR7" s="99"/>
      <c r="AS7" s="99"/>
      <c r="AT7" s="100"/>
      <c r="AU7" s="99"/>
      <c r="AV7" s="99"/>
      <c r="AW7" s="99"/>
      <c r="AX7" s="100"/>
      <c r="AY7" s="99"/>
      <c r="AZ7" s="99"/>
      <c r="BA7" s="99"/>
      <c r="BB7" s="100"/>
      <c r="BC7" s="99"/>
      <c r="BD7" s="99"/>
      <c r="BE7" s="99"/>
      <c r="BF7" s="100"/>
      <c r="BG7" s="99"/>
      <c r="BH7" s="99"/>
      <c r="BI7" s="99"/>
      <c r="BJ7" s="100"/>
      <c r="BK7" s="99"/>
      <c r="BL7" s="99"/>
      <c r="BM7" s="99"/>
      <c r="BN7" s="100"/>
      <c r="BO7" s="99"/>
      <c r="BP7" s="99"/>
      <c r="BQ7" s="99"/>
      <c r="BR7" s="100"/>
      <c r="BS7" s="99"/>
      <c r="BT7" s="99"/>
      <c r="BU7" s="99"/>
      <c r="BV7" s="100"/>
      <c r="BW7" s="99"/>
      <c r="BX7" s="99"/>
      <c r="BY7" s="99"/>
      <c r="BZ7" s="100"/>
      <c r="CA7" s="99"/>
      <c r="CB7" s="99"/>
      <c r="CC7" s="99"/>
      <c r="CD7" s="100"/>
      <c r="CE7" s="99"/>
      <c r="CF7" s="99"/>
      <c r="CG7" s="99"/>
      <c r="CH7" s="100"/>
      <c r="CI7" s="99"/>
      <c r="CJ7" s="99"/>
      <c r="CK7" s="99"/>
      <c r="CL7" s="100"/>
      <c r="CM7" s="99"/>
      <c r="CN7" s="99"/>
      <c r="CO7" s="99"/>
      <c r="CP7" s="100"/>
      <c r="CQ7" s="99"/>
      <c r="CR7" s="99"/>
      <c r="CS7" s="99"/>
      <c r="CT7" s="100"/>
      <c r="CU7" s="99"/>
      <c r="CV7" s="99"/>
      <c r="CW7" s="99"/>
      <c r="CX7" s="100"/>
      <c r="CY7" s="99"/>
      <c r="CZ7" s="99"/>
      <c r="DA7" s="99"/>
      <c r="DB7" s="100"/>
      <c r="DC7" s="99"/>
      <c r="DD7" s="99"/>
      <c r="DE7" s="99"/>
      <c r="DF7" s="100"/>
      <c r="DG7" s="99"/>
      <c r="DH7" s="99"/>
      <c r="DI7" s="99"/>
      <c r="DJ7" s="100"/>
      <c r="DK7" s="99"/>
      <c r="DL7" s="99"/>
      <c r="DM7" s="99"/>
      <c r="DN7" s="100"/>
      <c r="DO7" s="99"/>
      <c r="DP7" s="99"/>
      <c r="DQ7" s="99"/>
      <c r="DR7" s="100"/>
      <c r="DS7" s="99"/>
      <c r="DT7" s="99"/>
      <c r="DU7" s="99"/>
      <c r="DV7" s="100"/>
      <c r="DW7" s="99"/>
      <c r="DX7" s="99"/>
      <c r="DY7" s="99"/>
      <c r="DZ7" s="101"/>
      <c r="EA7" s="102"/>
      <c r="EB7" s="102"/>
      <c r="EC7" s="102"/>
      <c r="ED7" s="101"/>
      <c r="EE7" s="102"/>
      <c r="EF7" s="102"/>
      <c r="EG7" s="102"/>
      <c r="EH7" s="101"/>
      <c r="EI7" s="102"/>
      <c r="EJ7" s="102"/>
      <c r="EK7" s="102"/>
      <c r="EL7" s="101"/>
      <c r="EM7" s="102"/>
      <c r="EN7" s="102"/>
      <c r="EO7" s="102"/>
      <c r="EP7" s="101"/>
      <c r="EQ7" s="102"/>
      <c r="ER7" s="102"/>
      <c r="ES7" s="102"/>
      <c r="ET7" s="101"/>
      <c r="EU7" s="102"/>
      <c r="EV7" s="102"/>
      <c r="EW7" s="102"/>
      <c r="EX7" s="101"/>
      <c r="EY7" s="102"/>
      <c r="EZ7" s="102"/>
      <c r="FA7" s="102"/>
      <c r="FB7" s="101"/>
      <c r="FC7" s="102"/>
      <c r="FD7" s="102"/>
      <c r="FE7" s="102"/>
      <c r="FF7" s="101"/>
      <c r="FG7" s="102"/>
      <c r="FH7" s="102"/>
      <c r="FI7" s="102"/>
      <c r="FJ7" s="101"/>
      <c r="FK7" s="102"/>
      <c r="FL7" s="102"/>
      <c r="FM7" s="102"/>
      <c r="FN7" s="101"/>
      <c r="FO7" s="102"/>
      <c r="FP7" s="102"/>
      <c r="FQ7" s="102"/>
      <c r="FR7" s="101"/>
      <c r="FS7" s="102"/>
      <c r="FT7" s="102"/>
      <c r="FU7" s="102"/>
      <c r="FV7" s="101"/>
    </row>
    <row r="8" spans="1:178" x14ac:dyDescent="0.35">
      <c r="A8" s="5">
        <v>35034</v>
      </c>
      <c r="B8" s="63">
        <f>+VLOOKUP(A8,Cartera!$A$4:$N$3517,14,FALSE)</f>
        <v>30081.972419999998</v>
      </c>
      <c r="C8" s="63">
        <v>22604.3</v>
      </c>
    </row>
    <row r="9" spans="1:178" x14ac:dyDescent="0.35">
      <c r="A9" s="5">
        <v>35125</v>
      </c>
      <c r="B9" s="63">
        <f>+VLOOKUP(A9,Cartera!$A$4:$N$3517,14,FALSE)</f>
        <v>31990.110670000005</v>
      </c>
      <c r="C9" s="63">
        <v>23821.200000000001</v>
      </c>
    </row>
    <row r="10" spans="1:178" x14ac:dyDescent="0.35">
      <c r="A10" s="5">
        <v>35217</v>
      </c>
      <c r="B10" s="63">
        <f>+VLOOKUP(A10,Cartera!$A$4:$N$3517,14,FALSE)</f>
        <v>33737.939020000005</v>
      </c>
      <c r="C10" s="63">
        <v>26016.3</v>
      </c>
    </row>
    <row r="11" spans="1:178" x14ac:dyDescent="0.35">
      <c r="A11" s="5">
        <v>35309</v>
      </c>
      <c r="B11" s="63">
        <f>+VLOOKUP(A11,Cartera!$A$4:$N$3517,14,FALSE)</f>
        <v>35494.880660000003</v>
      </c>
      <c r="C11" s="63">
        <v>27658.5</v>
      </c>
    </row>
    <row r="12" spans="1:178" ht="15" thickBot="1" x14ac:dyDescent="0.4">
      <c r="A12" s="5">
        <v>35400</v>
      </c>
      <c r="B12" s="63">
        <f>+VLOOKUP(A12,Cartera!$A$4:$N$3517,14,FALSE)</f>
        <v>37670.739439999998</v>
      </c>
      <c r="C12" s="63">
        <v>27237.4</v>
      </c>
    </row>
    <row r="13" spans="1:178" ht="15" thickBot="1" x14ac:dyDescent="0.4">
      <c r="A13" s="5">
        <v>35490</v>
      </c>
      <c r="B13" s="63">
        <f>+VLOOKUP(A13,Cartera!$A$4:$N$3517,14,FALSE)</f>
        <v>39528.273270000005</v>
      </c>
      <c r="C13" s="63">
        <v>28491.3</v>
      </c>
      <c r="G13" s="99"/>
      <c r="H13" s="99"/>
      <c r="I13" s="99"/>
      <c r="J13" s="100"/>
      <c r="K13" s="99"/>
      <c r="L13" s="99"/>
      <c r="M13" s="99"/>
      <c r="N13" s="100"/>
      <c r="O13" s="99"/>
      <c r="P13" s="99"/>
      <c r="Q13" s="99"/>
      <c r="R13" s="100"/>
      <c r="S13" s="99"/>
      <c r="T13" s="99"/>
      <c r="U13" s="99"/>
      <c r="V13" s="100"/>
      <c r="W13" s="99"/>
      <c r="X13" s="99"/>
      <c r="Y13" s="99"/>
      <c r="Z13" s="99"/>
      <c r="AA13" s="99"/>
      <c r="AB13" s="99"/>
      <c r="AC13" s="99"/>
      <c r="AD13" s="100"/>
      <c r="AE13" s="99"/>
      <c r="AF13" s="99"/>
      <c r="AG13" s="99"/>
      <c r="AH13" s="100"/>
      <c r="AI13" s="99"/>
      <c r="AJ13" s="99"/>
      <c r="AK13" s="99"/>
      <c r="AL13" s="100"/>
      <c r="AM13" s="99"/>
      <c r="AN13" s="99"/>
      <c r="AO13" s="99"/>
      <c r="AP13" s="100"/>
      <c r="AQ13" s="99"/>
      <c r="AR13" s="99"/>
      <c r="AS13" s="99"/>
      <c r="AT13" s="100"/>
      <c r="AU13" s="99"/>
      <c r="AV13" s="99"/>
      <c r="AW13" s="99"/>
      <c r="AX13" s="100"/>
      <c r="AY13" s="99"/>
      <c r="AZ13" s="99"/>
      <c r="BA13" s="99"/>
      <c r="BB13" s="100"/>
      <c r="BC13" s="99"/>
      <c r="BD13" s="99"/>
      <c r="BE13" s="99"/>
      <c r="BF13" s="100"/>
      <c r="BG13" s="99"/>
      <c r="BH13" s="99"/>
      <c r="BI13" s="99"/>
      <c r="BJ13" s="100"/>
      <c r="BK13" s="99"/>
      <c r="BL13" s="99"/>
      <c r="BM13" s="99"/>
      <c r="BN13" s="100"/>
      <c r="BO13" s="99"/>
      <c r="BP13" s="99"/>
      <c r="BQ13" s="99"/>
      <c r="BR13" s="100"/>
      <c r="BS13" s="99"/>
      <c r="BT13" s="99"/>
      <c r="BU13" s="99"/>
      <c r="BV13" s="100"/>
      <c r="BW13" s="99"/>
      <c r="BX13" s="99"/>
      <c r="BY13" s="99"/>
      <c r="BZ13" s="100"/>
      <c r="CA13" s="99"/>
      <c r="CB13" s="99"/>
      <c r="CC13" s="99"/>
      <c r="CD13" s="100"/>
      <c r="CE13" s="99"/>
      <c r="CF13" s="99"/>
      <c r="CG13" s="99"/>
      <c r="CH13" s="100"/>
      <c r="CI13" s="99"/>
      <c r="CJ13" s="99"/>
      <c r="CK13" s="99"/>
      <c r="CL13" s="100"/>
      <c r="CM13" s="99"/>
      <c r="CN13" s="99"/>
      <c r="CO13" s="99"/>
      <c r="CP13" s="100"/>
      <c r="CQ13" s="99"/>
      <c r="CR13" s="99"/>
      <c r="CS13" s="99"/>
      <c r="CT13" s="100"/>
      <c r="CU13" s="99"/>
      <c r="CV13" s="99"/>
      <c r="CW13" s="99"/>
      <c r="CX13" s="100"/>
      <c r="CY13" s="99"/>
      <c r="CZ13" s="99"/>
      <c r="DA13" s="99"/>
      <c r="DB13" s="100"/>
      <c r="DC13" s="99"/>
      <c r="DD13" s="99"/>
      <c r="DE13" s="99"/>
      <c r="DF13" s="100"/>
      <c r="DG13" s="99"/>
      <c r="DH13" s="99"/>
      <c r="DI13" s="99"/>
      <c r="DJ13" s="100"/>
      <c r="DK13" s="99"/>
      <c r="DL13" s="99"/>
      <c r="DM13" s="99"/>
      <c r="DN13" s="100"/>
      <c r="DO13" s="99"/>
      <c r="DP13" s="99"/>
      <c r="DQ13" s="99"/>
      <c r="DR13" s="100"/>
      <c r="DS13" s="99"/>
      <c r="DT13" s="99"/>
      <c r="DU13" s="99"/>
      <c r="DV13" s="100"/>
      <c r="DW13" s="99"/>
      <c r="DX13" s="99"/>
      <c r="DY13" s="99"/>
      <c r="DZ13" s="100"/>
      <c r="EA13" s="102"/>
      <c r="EB13" s="102"/>
      <c r="EC13" s="102"/>
      <c r="ED13" s="101"/>
      <c r="EE13" s="102"/>
      <c r="EF13" s="102"/>
      <c r="EG13" s="102"/>
      <c r="EH13" s="101"/>
      <c r="EI13" s="102"/>
      <c r="EJ13" s="102"/>
      <c r="EK13" s="102"/>
      <c r="EL13" s="101"/>
      <c r="EM13" s="102"/>
      <c r="EN13" s="102"/>
      <c r="EO13" s="102"/>
      <c r="EP13" s="101"/>
      <c r="EQ13" s="102"/>
      <c r="ER13" s="102"/>
      <c r="ES13" s="102"/>
      <c r="ET13" s="101"/>
      <c r="EU13" s="102"/>
      <c r="EV13" s="102"/>
      <c r="EW13" s="102"/>
      <c r="EX13" s="101"/>
      <c r="EY13" s="102"/>
      <c r="EZ13" s="102"/>
      <c r="FA13" s="102"/>
      <c r="FB13" s="101"/>
      <c r="FC13" s="102"/>
      <c r="FD13" s="102"/>
      <c r="FE13" s="102"/>
      <c r="FF13" s="101"/>
      <c r="FG13" s="102"/>
      <c r="FH13" s="102"/>
      <c r="FI13" s="102"/>
      <c r="FJ13" s="101"/>
      <c r="FK13" s="102"/>
      <c r="FL13" s="102"/>
      <c r="FM13" s="102"/>
      <c r="FN13" s="101"/>
      <c r="FO13" s="102"/>
      <c r="FP13" s="102"/>
      <c r="FQ13" s="102"/>
      <c r="FR13" s="101"/>
      <c r="FS13" s="102"/>
      <c r="FT13" s="102"/>
      <c r="FU13" s="102"/>
      <c r="FV13" s="101"/>
    </row>
    <row r="14" spans="1:178" x14ac:dyDescent="0.35">
      <c r="A14" s="5">
        <v>35582</v>
      </c>
      <c r="B14" s="63">
        <f>+VLOOKUP(A14,Cartera!$A$4:$N$3517,14,FALSE)</f>
        <v>41903.467139999993</v>
      </c>
      <c r="C14" s="63">
        <v>30998.1</v>
      </c>
    </row>
    <row r="15" spans="1:178" x14ac:dyDescent="0.35">
      <c r="A15" s="5">
        <v>35674</v>
      </c>
      <c r="B15" s="63">
        <f>+VLOOKUP(A15,Cartera!$A$4:$N$3517,14,FALSE)</f>
        <v>44958.935530000002</v>
      </c>
      <c r="C15" s="63">
        <v>32639.200000000001</v>
      </c>
    </row>
    <row r="16" spans="1:178" ht="15" thickBot="1" x14ac:dyDescent="0.4">
      <c r="A16" s="5">
        <v>35765</v>
      </c>
      <c r="B16" s="63">
        <f>+VLOOKUP(A16,Cartera!$A$4:$N$3517,14,FALSE)</f>
        <v>48385.695849999996</v>
      </c>
      <c r="C16" s="63">
        <v>31434</v>
      </c>
    </row>
    <row r="17" spans="1:178" ht="15" thickBot="1" x14ac:dyDescent="0.4">
      <c r="A17" s="5">
        <v>35855</v>
      </c>
      <c r="B17" s="63">
        <f>+VLOOKUP(A17,Cartera!$A$4:$N$3517,14,FALSE)</f>
        <v>50647.094489999996</v>
      </c>
      <c r="C17" s="63">
        <v>34382.1</v>
      </c>
      <c r="G17" s="100">
        <v>22671.9</v>
      </c>
      <c r="H17" s="99">
        <v>22592.5</v>
      </c>
      <c r="I17" s="99">
        <v>23821.200000000001</v>
      </c>
      <c r="J17" s="99">
        <v>26022</v>
      </c>
      <c r="K17" s="100">
        <v>27665.4</v>
      </c>
      <c r="L17" s="99">
        <v>27223.1</v>
      </c>
      <c r="M17" s="99">
        <v>28491.4</v>
      </c>
      <c r="N17" s="99">
        <v>31004.9</v>
      </c>
      <c r="O17" s="100">
        <v>32647.3</v>
      </c>
      <c r="P17" s="99">
        <v>31417.5</v>
      </c>
      <c r="Q17" s="99">
        <v>34382.199999999997</v>
      </c>
      <c r="R17" s="99">
        <v>38120.5</v>
      </c>
      <c r="S17" s="100">
        <v>40431.4</v>
      </c>
      <c r="T17" s="99">
        <v>39185.1</v>
      </c>
      <c r="U17" s="99">
        <v>40998.6</v>
      </c>
      <c r="V17" s="99">
        <v>42631.3</v>
      </c>
      <c r="W17" s="99">
        <v>43530.2</v>
      </c>
      <c r="X17" s="99">
        <v>41338.199999999997</v>
      </c>
      <c r="Y17" s="99">
        <v>42153.599999999999</v>
      </c>
      <c r="Z17" s="99">
        <v>46889</v>
      </c>
      <c r="AA17" s="100">
        <v>49276</v>
      </c>
      <c r="AB17" s="99">
        <v>48602</v>
      </c>
      <c r="AC17" s="99">
        <v>49665.599999999999</v>
      </c>
      <c r="AD17" s="99">
        <v>53421.1</v>
      </c>
      <c r="AE17" s="100">
        <v>55502.8</v>
      </c>
      <c r="AF17" s="99">
        <v>53348.7</v>
      </c>
      <c r="AG17" s="99">
        <v>54229.8</v>
      </c>
      <c r="AH17" s="99">
        <v>57198.3</v>
      </c>
      <c r="AI17" s="100">
        <v>59577.1</v>
      </c>
      <c r="AJ17" s="99">
        <v>56257.4</v>
      </c>
      <c r="AK17" s="99">
        <v>58762.1</v>
      </c>
      <c r="AL17" s="99">
        <v>62774.5</v>
      </c>
      <c r="AM17" s="100">
        <v>65987.199999999997</v>
      </c>
      <c r="AN17" s="99">
        <v>63995.7</v>
      </c>
      <c r="AO17" s="99">
        <v>64746.1</v>
      </c>
      <c r="AP17" s="99">
        <v>68848.3</v>
      </c>
      <c r="AQ17" s="100">
        <v>73018.399999999994</v>
      </c>
      <c r="AR17" s="99">
        <v>71842.399999999994</v>
      </c>
      <c r="AS17" s="99">
        <v>72739.100000000006</v>
      </c>
      <c r="AT17" s="99">
        <v>77608.7</v>
      </c>
      <c r="AU17" s="100">
        <v>83674.399999999994</v>
      </c>
      <c r="AV17" s="99">
        <v>79407.100000000006</v>
      </c>
      <c r="AW17" s="99">
        <v>81411.899999999994</v>
      </c>
      <c r="AX17" s="99">
        <v>86576</v>
      </c>
      <c r="AY17" s="100">
        <v>90563</v>
      </c>
      <c r="AZ17" s="99">
        <v>87827.7</v>
      </c>
      <c r="BA17" s="99">
        <v>90398.2</v>
      </c>
      <c r="BB17" s="99">
        <v>99438.7</v>
      </c>
      <c r="BC17" s="100">
        <v>103939.3</v>
      </c>
      <c r="BD17" s="99">
        <v>101061.1</v>
      </c>
      <c r="BE17" s="99">
        <v>101297.5</v>
      </c>
      <c r="BF17" s="99">
        <v>110317.6</v>
      </c>
      <c r="BG17" s="100">
        <v>115829.8</v>
      </c>
      <c r="BH17" s="99">
        <v>112584.3</v>
      </c>
      <c r="BI17" s="99">
        <v>113639.3</v>
      </c>
      <c r="BJ17" s="99">
        <v>124382.9</v>
      </c>
      <c r="BK17" s="100">
        <v>125947.6</v>
      </c>
      <c r="BL17" s="99">
        <v>118608.4</v>
      </c>
      <c r="BM17" s="99">
        <v>120774.3</v>
      </c>
      <c r="BN17" s="99">
        <v>129064.9</v>
      </c>
      <c r="BO17" s="100">
        <v>133126.39999999999</v>
      </c>
      <c r="BP17" s="99">
        <v>128860</v>
      </c>
      <c r="BQ17" s="99">
        <v>131333.9</v>
      </c>
      <c r="BR17" s="99">
        <v>138322.79999999999</v>
      </c>
      <c r="BS17" s="100">
        <v>145543.29999999999</v>
      </c>
      <c r="BT17" s="99">
        <v>144889.9</v>
      </c>
      <c r="BU17" s="99">
        <v>149250.29999999999</v>
      </c>
      <c r="BV17" s="99">
        <v>158287.29999999999</v>
      </c>
      <c r="BW17" s="100">
        <v>166595.5</v>
      </c>
      <c r="BX17" s="99">
        <v>161297.70000000001</v>
      </c>
      <c r="BY17" s="99">
        <v>162495.9</v>
      </c>
      <c r="BZ17" s="99">
        <v>167591.79999999999</v>
      </c>
      <c r="CA17" s="100">
        <v>175121.7</v>
      </c>
      <c r="CB17" s="99">
        <v>168253.2</v>
      </c>
      <c r="CC17" s="99">
        <v>174279.8</v>
      </c>
      <c r="CD17" s="99">
        <v>183491.20000000001</v>
      </c>
      <c r="CE17" s="100">
        <v>188068.9</v>
      </c>
      <c r="CF17" s="99">
        <v>184354.6</v>
      </c>
      <c r="CG17" s="99">
        <v>183815.2</v>
      </c>
      <c r="CH17" s="99">
        <v>194749.1</v>
      </c>
      <c r="CI17" s="100">
        <v>199984.1</v>
      </c>
      <c r="CJ17" s="99">
        <v>192024.6</v>
      </c>
      <c r="CK17" s="99">
        <v>191653.5</v>
      </c>
      <c r="CL17" s="99">
        <v>208173.2</v>
      </c>
      <c r="CM17" s="100">
        <v>212840.7</v>
      </c>
      <c r="CN17" s="99">
        <v>206699.1</v>
      </c>
      <c r="CO17" s="99">
        <v>207792.1</v>
      </c>
      <c r="CP17" s="99">
        <v>220642.2</v>
      </c>
      <c r="CQ17" s="100">
        <v>228648.7</v>
      </c>
      <c r="CR17" s="99">
        <v>221007.2</v>
      </c>
      <c r="CS17" s="99">
        <v>220751.3</v>
      </c>
      <c r="CT17" s="99">
        <v>235829.6</v>
      </c>
      <c r="CU17" s="100">
        <v>242883</v>
      </c>
      <c r="CV17" s="99">
        <v>235867.9</v>
      </c>
      <c r="CW17" s="99">
        <v>237508</v>
      </c>
      <c r="CX17" s="99">
        <v>254136.7</v>
      </c>
      <c r="CY17" s="100">
        <v>260278.39999999999</v>
      </c>
      <c r="CZ17" s="99">
        <v>251524.9</v>
      </c>
      <c r="DA17" s="99">
        <v>255529.1</v>
      </c>
      <c r="DB17" s="99">
        <v>272354.40000000002</v>
      </c>
      <c r="DC17" s="100">
        <v>280659.59999999998</v>
      </c>
      <c r="DD17" s="99">
        <v>261642.5</v>
      </c>
      <c r="DE17" s="99">
        <v>212721.9</v>
      </c>
      <c r="DF17" s="99">
        <v>248974.6</v>
      </c>
      <c r="DG17" s="100">
        <v>275132</v>
      </c>
      <c r="DH17" s="99">
        <v>273493.90000000002</v>
      </c>
      <c r="DI17" s="99">
        <v>272838.90000000002</v>
      </c>
      <c r="DJ17" s="99">
        <v>309062.7</v>
      </c>
      <c r="DK17" s="100">
        <v>337238.4</v>
      </c>
      <c r="DL17" s="99">
        <v>337119.4</v>
      </c>
      <c r="DM17" s="99">
        <v>354146.1</v>
      </c>
      <c r="DN17" s="99">
        <v>385865.5</v>
      </c>
      <c r="DO17" s="100">
        <v>393948.1</v>
      </c>
      <c r="DP17" s="99">
        <v>386258</v>
      </c>
      <c r="DQ17" s="99">
        <v>383251.20000000001</v>
      </c>
      <c r="DR17" s="99">
        <v>401488.2</v>
      </c>
      <c r="DS17" s="100">
        <v>413564.6</v>
      </c>
      <c r="DT17" s="99">
        <v>400150</v>
      </c>
      <c r="DU17" s="99">
        <v>411621.4</v>
      </c>
      <c r="DV17" s="99">
        <v>436105.1</v>
      </c>
      <c r="DW17" s="100">
        <v>457445.8</v>
      </c>
      <c r="DX17" s="102">
        <v>432953.59999999998</v>
      </c>
      <c r="DY17" s="102">
        <v>440495</v>
      </c>
      <c r="DZ17" s="102">
        <v>465517.5</v>
      </c>
      <c r="EA17" s="101">
        <v>483983.2</v>
      </c>
      <c r="EB17" s="102">
        <v>452070.2</v>
      </c>
      <c r="EC17" s="102">
        <v>467762.9</v>
      </c>
      <c r="ED17" s="102">
        <v>495123.6</v>
      </c>
      <c r="EE17" s="101">
        <v>518027.4</v>
      </c>
      <c r="EF17" s="102">
        <v>476966.1</v>
      </c>
      <c r="EG17" s="102">
        <v>499039.3</v>
      </c>
      <c r="EH17" s="102">
        <v>525024.69999999995</v>
      </c>
      <c r="EI17" s="101">
        <v>550136</v>
      </c>
      <c r="EJ17" s="102">
        <v>506483.4</v>
      </c>
      <c r="EK17" s="102">
        <v>526647.1</v>
      </c>
      <c r="EL17" s="102">
        <v>555962.9</v>
      </c>
      <c r="EM17" s="101">
        <v>587603.6</v>
      </c>
      <c r="EN17" s="102">
        <v>536537.1</v>
      </c>
      <c r="EO17" s="102">
        <v>559371.4</v>
      </c>
      <c r="EP17" s="102">
        <v>588092.80000000005</v>
      </c>
      <c r="EQ17" s="101">
        <v>624865.69999999995</v>
      </c>
    </row>
    <row r="18" spans="1:178" x14ac:dyDescent="0.35">
      <c r="A18" s="5">
        <v>35947</v>
      </c>
      <c r="B18" s="63">
        <f>+VLOOKUP(A18,Cartera!$A$4:$N$3517,14,FALSE)</f>
        <v>52649.300369999997</v>
      </c>
      <c r="C18" s="63">
        <v>38112.1</v>
      </c>
    </row>
    <row r="19" spans="1:178" x14ac:dyDescent="0.35">
      <c r="A19" s="5">
        <v>36039</v>
      </c>
      <c r="B19" s="63">
        <f>+VLOOKUP(A19,Cartera!$A$4:$N$3517,14,FALSE)</f>
        <v>54272.210160000017</v>
      </c>
      <c r="C19" s="63">
        <v>40421.4</v>
      </c>
    </row>
    <row r="20" spans="1:178" ht="15" thickBot="1" x14ac:dyDescent="0.4">
      <c r="A20" s="5">
        <v>36130</v>
      </c>
      <c r="B20" s="63">
        <f>+VLOOKUP(A20,Cartera!$A$4:$N$3517,14,FALSE)</f>
        <v>54096.542410000016</v>
      </c>
      <c r="C20" s="63">
        <v>39205.699999999997</v>
      </c>
    </row>
    <row r="21" spans="1:178" ht="15" thickBot="1" x14ac:dyDescent="0.4">
      <c r="A21" s="5">
        <v>36220</v>
      </c>
      <c r="B21" s="63">
        <f>+VLOOKUP(A21,Cartera!$A$4:$N$3517,14,FALSE)</f>
        <v>53578.655559999999</v>
      </c>
      <c r="C21" s="63">
        <v>40998.5</v>
      </c>
      <c r="G21" s="99">
        <v>17473.8</v>
      </c>
      <c r="H21" s="99">
        <v>18768.8</v>
      </c>
      <c r="I21" s="99">
        <v>21204.6</v>
      </c>
      <c r="J21" s="100">
        <v>22666.3</v>
      </c>
      <c r="K21" s="99">
        <v>22604.3</v>
      </c>
      <c r="L21" s="99">
        <v>23821.200000000001</v>
      </c>
      <c r="M21" s="99">
        <v>26016.3</v>
      </c>
      <c r="N21" s="100">
        <v>27658.5</v>
      </c>
      <c r="O21" s="99">
        <v>27237.4</v>
      </c>
      <c r="P21" s="99">
        <v>28491.3</v>
      </c>
      <c r="Q21" s="99">
        <v>30998.1</v>
      </c>
      <c r="R21" s="100">
        <v>32639.200000000001</v>
      </c>
      <c r="S21" s="99">
        <v>31434</v>
      </c>
      <c r="T21" s="99">
        <v>34382.1</v>
      </c>
      <c r="U21" s="99">
        <v>38112.1</v>
      </c>
      <c r="V21" s="100">
        <v>40421.4</v>
      </c>
      <c r="W21" s="99">
        <v>39205.699999999997</v>
      </c>
      <c r="X21" s="99">
        <v>40998.5</v>
      </c>
      <c r="Y21" s="99">
        <v>42621.9</v>
      </c>
      <c r="Z21" s="99">
        <v>43519.3</v>
      </c>
      <c r="AA21" s="99">
        <v>41359.9</v>
      </c>
      <c r="AB21" s="99">
        <v>42153.5</v>
      </c>
      <c r="AC21" s="99">
        <v>46878.7</v>
      </c>
      <c r="AD21" s="100">
        <v>49263.8</v>
      </c>
      <c r="AE21" s="99">
        <v>48627.5</v>
      </c>
      <c r="AF21" s="99">
        <v>49665.5</v>
      </c>
      <c r="AG21" s="99">
        <v>53409.3</v>
      </c>
      <c r="AH21" s="100">
        <v>55489</v>
      </c>
      <c r="AI21" s="99">
        <v>53376.7</v>
      </c>
      <c r="AJ21" s="99">
        <v>54229.7</v>
      </c>
      <c r="AK21" s="99">
        <v>57185.599999999999</v>
      </c>
      <c r="AL21" s="100">
        <v>59562.3</v>
      </c>
      <c r="AM21" s="99">
        <v>56287</v>
      </c>
      <c r="AN21" s="99">
        <v>58762</v>
      </c>
      <c r="AO21" s="99">
        <v>62760.6</v>
      </c>
      <c r="AP21" s="100">
        <v>65970.8</v>
      </c>
      <c r="AQ21" s="99">
        <v>64029.4</v>
      </c>
      <c r="AR21" s="99">
        <v>64746</v>
      </c>
      <c r="AS21" s="99">
        <v>68833.100000000006</v>
      </c>
      <c r="AT21" s="100">
        <v>73000.3</v>
      </c>
      <c r="AU21" s="99">
        <v>71880.2</v>
      </c>
      <c r="AV21" s="99">
        <v>72738.899999999994</v>
      </c>
      <c r="AW21" s="99">
        <v>77591.5</v>
      </c>
      <c r="AX21" s="100">
        <v>83653.600000000006</v>
      </c>
      <c r="AY21" s="99">
        <v>79448.800000000003</v>
      </c>
      <c r="AZ21" s="99">
        <v>81411.8</v>
      </c>
      <c r="BA21" s="99">
        <v>86556.9</v>
      </c>
      <c r="BB21" s="100">
        <v>90540.5</v>
      </c>
      <c r="BC21" s="99">
        <v>87871.1</v>
      </c>
      <c r="BD21" s="99">
        <v>90397.9</v>
      </c>
      <c r="BE21" s="99">
        <v>99418.5</v>
      </c>
      <c r="BF21" s="100">
        <v>103916.6</v>
      </c>
      <c r="BG21" s="99">
        <v>101110.39999999999</v>
      </c>
      <c r="BH21" s="99">
        <v>101295.4</v>
      </c>
      <c r="BI21" s="99">
        <v>110293.3</v>
      </c>
      <c r="BJ21" s="100">
        <v>115806.9</v>
      </c>
      <c r="BK21" s="99">
        <v>112635.3</v>
      </c>
      <c r="BL21" s="99">
        <v>113636.6</v>
      </c>
      <c r="BM21" s="99">
        <v>124357.3</v>
      </c>
      <c r="BN21" s="100">
        <v>125924.8</v>
      </c>
      <c r="BO21" s="99">
        <v>118664.6</v>
      </c>
      <c r="BP21" s="99">
        <v>120771.5</v>
      </c>
      <c r="BQ21" s="99">
        <v>129036.3</v>
      </c>
      <c r="BR21" s="100">
        <v>133101.6</v>
      </c>
      <c r="BS21" s="99">
        <v>128918.6</v>
      </c>
      <c r="BT21" s="99">
        <v>131328.6</v>
      </c>
      <c r="BU21" s="99">
        <v>138292.79999999999</v>
      </c>
      <c r="BV21" s="100">
        <v>145520.1</v>
      </c>
      <c r="BW21" s="99">
        <v>144956.20000000001</v>
      </c>
      <c r="BX21" s="99">
        <v>149244.79999999999</v>
      </c>
      <c r="BY21" s="99">
        <v>158253.29999999999</v>
      </c>
      <c r="BZ21" s="100">
        <v>166568.70000000001</v>
      </c>
      <c r="CA21" s="99">
        <v>161365.4</v>
      </c>
      <c r="CB21" s="99">
        <v>162485.6</v>
      </c>
      <c r="CC21" s="99">
        <v>167551.9</v>
      </c>
      <c r="CD21" s="100">
        <v>175104.1</v>
      </c>
      <c r="CE21" s="99">
        <v>168317.1</v>
      </c>
      <c r="CF21" s="99">
        <v>174268.1</v>
      </c>
      <c r="CG21" s="99">
        <v>183450.1</v>
      </c>
      <c r="CH21" s="100">
        <v>188057.7</v>
      </c>
      <c r="CI21" s="99">
        <v>184426</v>
      </c>
      <c r="CJ21" s="99">
        <v>183799.2</v>
      </c>
      <c r="CK21" s="99">
        <v>194703.6</v>
      </c>
      <c r="CL21" s="100">
        <v>199974.2</v>
      </c>
      <c r="CM21" s="99">
        <v>192115.8</v>
      </c>
      <c r="CN21" s="99">
        <v>191640.9</v>
      </c>
      <c r="CO21" s="99">
        <v>208124.2</v>
      </c>
      <c r="CP21" s="100">
        <v>212811</v>
      </c>
      <c r="CQ21" s="99">
        <v>206807.8</v>
      </c>
      <c r="CR21" s="99">
        <v>207778.5</v>
      </c>
      <c r="CS21" s="99">
        <v>220584.8</v>
      </c>
      <c r="CT21" s="100">
        <v>228611</v>
      </c>
      <c r="CU21" s="99">
        <v>221122.1</v>
      </c>
      <c r="CV21" s="99">
        <v>220735.6</v>
      </c>
      <c r="CW21" s="99">
        <v>235768.3</v>
      </c>
      <c r="CX21" s="100">
        <v>242844.9</v>
      </c>
      <c r="CY21" s="99">
        <v>235976.9</v>
      </c>
      <c r="CZ21" s="99">
        <v>237480.7</v>
      </c>
      <c r="DA21" s="99">
        <v>254064.8</v>
      </c>
      <c r="DB21" s="100">
        <v>260268.6</v>
      </c>
      <c r="DC21" s="99">
        <v>251668.4</v>
      </c>
      <c r="DD21" s="99">
        <v>255525.9</v>
      </c>
      <c r="DE21" s="99">
        <v>272283.2</v>
      </c>
      <c r="DF21" s="100">
        <v>280590.5</v>
      </c>
      <c r="DG21" s="99">
        <v>261706.6</v>
      </c>
      <c r="DH21" s="99">
        <v>212691</v>
      </c>
      <c r="DI21" s="99">
        <v>248792.5</v>
      </c>
      <c r="DJ21" s="100">
        <v>275280.90000000002</v>
      </c>
      <c r="DK21" s="99">
        <v>273637.7</v>
      </c>
      <c r="DL21" s="99">
        <v>272576.09999999998</v>
      </c>
      <c r="DM21" s="99">
        <v>308911.7</v>
      </c>
      <c r="DN21" s="100">
        <v>337508.4</v>
      </c>
      <c r="DO21" s="99">
        <v>337480.9</v>
      </c>
      <c r="DP21" s="99">
        <v>353617.5</v>
      </c>
      <c r="DQ21" s="99">
        <v>385582.8</v>
      </c>
      <c r="DR21" s="100">
        <v>394397.8</v>
      </c>
      <c r="DS21" s="99">
        <v>386185.6</v>
      </c>
      <c r="DT21" s="99">
        <v>382107.9</v>
      </c>
      <c r="DU21" s="99">
        <v>401227</v>
      </c>
      <c r="DV21" s="100">
        <v>415041.4</v>
      </c>
      <c r="DW21" s="99">
        <v>400974.8</v>
      </c>
      <c r="DX21" s="99">
        <v>408793.5</v>
      </c>
      <c r="DY21" s="99">
        <v>435004.1</v>
      </c>
      <c r="DZ21" s="100">
        <v>461674.9</v>
      </c>
      <c r="EA21" s="102">
        <v>442458</v>
      </c>
      <c r="EB21" s="102">
        <v>437555.6</v>
      </c>
      <c r="EC21" s="102">
        <v>467207.7</v>
      </c>
      <c r="ED21" s="101">
        <v>492792.3</v>
      </c>
      <c r="EE21" s="102">
        <v>472517.9</v>
      </c>
      <c r="EF21" s="102">
        <v>464825.4</v>
      </c>
      <c r="EG21" s="102">
        <v>498775.8</v>
      </c>
      <c r="EH21" s="101">
        <v>529340.6</v>
      </c>
      <c r="EI21" s="102">
        <v>498779.9</v>
      </c>
      <c r="EJ21" s="102">
        <v>497774</v>
      </c>
      <c r="EK21" s="102">
        <v>531724.30000000005</v>
      </c>
      <c r="EL21" s="101">
        <v>564118.30000000005</v>
      </c>
      <c r="EM21" s="102">
        <v>532447.30000000005</v>
      </c>
      <c r="EN21" s="102">
        <v>525748.5</v>
      </c>
      <c r="EO21" s="102">
        <v>563880.80000000005</v>
      </c>
      <c r="EP21" s="101">
        <v>600083.4</v>
      </c>
      <c r="EQ21" s="102">
        <v>565098</v>
      </c>
      <c r="ER21" s="102">
        <v>559617.30000000005</v>
      </c>
      <c r="ES21" s="102">
        <v>595937.6</v>
      </c>
      <c r="ET21" s="101">
        <v>638621.30000000005</v>
      </c>
      <c r="EU21" s="102">
        <v>599641.9</v>
      </c>
      <c r="EV21" s="102">
        <v>592374.19999999995</v>
      </c>
      <c r="EW21" s="102">
        <v>633269.19999999995</v>
      </c>
      <c r="EX21" s="101">
        <v>681894.40000000002</v>
      </c>
      <c r="EY21" s="102">
        <v>636394.6</v>
      </c>
      <c r="EZ21" s="102">
        <v>626999.5</v>
      </c>
      <c r="FA21" s="102">
        <v>674716.3</v>
      </c>
      <c r="FB21" s="101">
        <v>724221.5</v>
      </c>
      <c r="FC21" s="102">
        <v>673819.1</v>
      </c>
      <c r="FD21" s="102">
        <v>668373.1</v>
      </c>
      <c r="FE21" s="102">
        <v>712636.5</v>
      </c>
      <c r="FF21" s="101">
        <v>769831.4</v>
      </c>
      <c r="FG21" s="102">
        <v>715272</v>
      </c>
      <c r="FH21" s="102">
        <v>706894.2</v>
      </c>
      <c r="FI21" s="102">
        <v>756166.2</v>
      </c>
      <c r="FJ21" s="101">
        <v>819175.9</v>
      </c>
      <c r="FK21" s="102">
        <v>758816.2</v>
      </c>
      <c r="FL21" s="102">
        <v>747075.7</v>
      </c>
      <c r="FM21" s="102">
        <v>798832.1</v>
      </c>
      <c r="FN21" s="101">
        <v>866176.4</v>
      </c>
      <c r="FO21" s="102">
        <v>799887</v>
      </c>
      <c r="FP21" s="102">
        <v>793304.2</v>
      </c>
      <c r="FQ21" s="102">
        <v>843233.4</v>
      </c>
      <c r="FR21" s="101">
        <v>920336.6</v>
      </c>
      <c r="FS21" s="102">
        <v>848960.4</v>
      </c>
      <c r="FT21" s="102">
        <v>833882.6</v>
      </c>
      <c r="FU21" s="102">
        <v>896287.4</v>
      </c>
      <c r="FV21" s="101">
        <v>975273.6</v>
      </c>
    </row>
    <row r="22" spans="1:178" x14ac:dyDescent="0.35">
      <c r="A22" s="5">
        <v>36312</v>
      </c>
      <c r="B22" s="63">
        <f>+VLOOKUP(A22,Cartera!$A$4:$N$3517,14,FALSE)</f>
        <v>52716.757770000011</v>
      </c>
      <c r="C22" s="63">
        <v>42621.9</v>
      </c>
    </row>
    <row r="23" spans="1:178" x14ac:dyDescent="0.35">
      <c r="A23" s="5">
        <v>36404</v>
      </c>
      <c r="B23" s="63">
        <f>+VLOOKUP(A23,Cartera!$A$4:$N$3517,14,FALSE)</f>
        <v>51898.269010000004</v>
      </c>
      <c r="C23" s="63">
        <v>43519.3</v>
      </c>
    </row>
    <row r="24" spans="1:178" x14ac:dyDescent="0.35">
      <c r="A24" s="5">
        <v>36495</v>
      </c>
      <c r="B24" s="63">
        <f>+VLOOKUP(A24,Cartera!$A$4:$N$3517,14,FALSE)</f>
        <v>51014.929129999997</v>
      </c>
      <c r="C24" s="63">
        <v>41359.9</v>
      </c>
    </row>
    <row r="25" spans="1:178" x14ac:dyDescent="0.35">
      <c r="A25" s="5">
        <v>36586</v>
      </c>
      <c r="B25" s="63">
        <f>+VLOOKUP(A25,Cartera!$A$4:$N$3517,14,FALSE)</f>
        <v>47642.026819999999</v>
      </c>
      <c r="C25" s="63">
        <v>42153.5</v>
      </c>
    </row>
    <row r="26" spans="1:178" x14ac:dyDescent="0.35">
      <c r="A26" s="5">
        <v>36678</v>
      </c>
      <c r="B26" s="63">
        <f>+VLOOKUP(A26,Cartera!$A$4:$N$3517,14,FALSE)</f>
        <v>48060.32634</v>
      </c>
      <c r="C26" s="63">
        <v>46878.7</v>
      </c>
    </row>
    <row r="27" spans="1:178" x14ac:dyDescent="0.35">
      <c r="A27" s="5">
        <v>36770</v>
      </c>
      <c r="B27" s="63">
        <f>+VLOOKUP(A27,Cartera!$A$4:$N$3517,14,FALSE)</f>
        <v>47769.318759999995</v>
      </c>
      <c r="C27" s="63">
        <v>49263.8</v>
      </c>
    </row>
    <row r="28" spans="1:178" x14ac:dyDescent="0.35">
      <c r="A28" s="5">
        <v>36861</v>
      </c>
      <c r="B28" s="63">
        <f>+VLOOKUP(A28,Cartera!$A$4:$N$3517,14,FALSE)</f>
        <v>47251.887839999996</v>
      </c>
      <c r="C28" s="63">
        <v>48627.5</v>
      </c>
    </row>
    <row r="29" spans="1:178" x14ac:dyDescent="0.35">
      <c r="A29" s="5">
        <v>36951</v>
      </c>
      <c r="B29" s="63">
        <f>+VLOOKUP(A29,Cartera!$A$4:$N$3517,14,FALSE)</f>
        <v>47127.855839999989</v>
      </c>
      <c r="C29" s="63">
        <v>49665.5</v>
      </c>
    </row>
    <row r="30" spans="1:178" x14ac:dyDescent="0.35">
      <c r="A30" s="5">
        <v>37043</v>
      </c>
      <c r="B30" s="63">
        <f>+VLOOKUP(A30,Cartera!$A$4:$N$3517,14,FALSE)</f>
        <v>47582.406260000003</v>
      </c>
      <c r="C30" s="63">
        <v>53409.3</v>
      </c>
    </row>
    <row r="31" spans="1:178" x14ac:dyDescent="0.35">
      <c r="A31" s="5">
        <v>37135</v>
      </c>
      <c r="B31" s="63">
        <f>+VLOOKUP(A31,Cartera!$A$4:$N$3517,14,FALSE)</f>
        <v>47613.646810000006</v>
      </c>
      <c r="C31" s="63">
        <v>55489</v>
      </c>
    </row>
    <row r="32" spans="1:178" x14ac:dyDescent="0.35">
      <c r="A32" s="5">
        <v>37226</v>
      </c>
      <c r="B32" s="63">
        <f>+VLOOKUP(A32,Cartera!$A$4:$N$3517,14,FALSE)</f>
        <v>47692.806149999997</v>
      </c>
      <c r="C32" s="63">
        <v>53376.7</v>
      </c>
    </row>
    <row r="33" spans="1:83" x14ac:dyDescent="0.35">
      <c r="A33" s="5">
        <v>37316</v>
      </c>
      <c r="B33" s="63">
        <f>+VLOOKUP(A33,Cartera!$A$4:$N$3517,14,FALSE)</f>
        <v>47262.459800000004</v>
      </c>
      <c r="C33" s="63">
        <v>54229.7</v>
      </c>
    </row>
    <row r="34" spans="1:83" x14ac:dyDescent="0.35">
      <c r="A34" s="5">
        <v>37408</v>
      </c>
      <c r="B34" s="63">
        <f>+VLOOKUP(A34,Cartera!$A$4:$N$3517,14,FALSE)</f>
        <v>47534.580869999998</v>
      </c>
      <c r="C34" s="63">
        <v>57185.599999999999</v>
      </c>
    </row>
    <row r="35" spans="1:83" x14ac:dyDescent="0.35">
      <c r="A35" s="5">
        <v>37500</v>
      </c>
      <c r="B35" s="63">
        <f>+VLOOKUP(A35,Cartera!$A$4:$N$3517,14,FALSE)</f>
        <v>49207.336499999998</v>
      </c>
      <c r="C35" s="63">
        <v>59562.3</v>
      </c>
    </row>
    <row r="36" spans="1:83" x14ac:dyDescent="0.35">
      <c r="A36" s="5">
        <v>37591</v>
      </c>
      <c r="B36" s="63">
        <f>+VLOOKUP(A36,Cartera!$A$4:$N$3517,14,FALSE)</f>
        <v>50231.572949999994</v>
      </c>
      <c r="C36" s="63">
        <v>56287</v>
      </c>
    </row>
    <row r="37" spans="1:83" x14ac:dyDescent="0.35">
      <c r="A37" s="5">
        <v>37681</v>
      </c>
      <c r="B37" s="63">
        <f>+VLOOKUP(A37,Cartera!$A$4:$N$3517,14,FALSE)</f>
        <v>51190.835199999994</v>
      </c>
      <c r="C37" s="63">
        <v>58762</v>
      </c>
    </row>
    <row r="38" spans="1:83" x14ac:dyDescent="0.35">
      <c r="A38" s="5">
        <v>37773</v>
      </c>
      <c r="B38" s="63">
        <f>+VLOOKUP(A38,Cartera!$A$4:$N$3517,14,FALSE)</f>
        <v>51556.282769999998</v>
      </c>
      <c r="C38" s="63">
        <v>62760.6</v>
      </c>
    </row>
    <row r="39" spans="1:83" x14ac:dyDescent="0.35">
      <c r="A39" s="5">
        <v>37865</v>
      </c>
      <c r="B39" s="63">
        <f>+VLOOKUP(A39,Cartera!$A$4:$N$3517,14,FALSE)</f>
        <v>52420.500770000006</v>
      </c>
      <c r="C39" s="63">
        <v>65970.8</v>
      </c>
    </row>
    <row r="40" spans="1:83" x14ac:dyDescent="0.35">
      <c r="A40" s="5">
        <v>37956</v>
      </c>
      <c r="B40" s="63">
        <f>+VLOOKUP(A40,Cartera!$A$4:$N$3517,14,FALSE)</f>
        <v>53162.612010000004</v>
      </c>
      <c r="C40" s="63">
        <v>64029.4</v>
      </c>
    </row>
    <row r="41" spans="1:83" x14ac:dyDescent="0.35">
      <c r="A41" s="5">
        <v>38047</v>
      </c>
      <c r="B41" s="63">
        <f>+VLOOKUP(A41,Cartera!$A$4:$N$3517,14,FALSE)</f>
        <v>56246.877920000006</v>
      </c>
      <c r="C41" s="63">
        <v>64746</v>
      </c>
    </row>
    <row r="42" spans="1:83" x14ac:dyDescent="0.35">
      <c r="A42" s="5">
        <v>38139</v>
      </c>
      <c r="B42" s="63">
        <f>+VLOOKUP(A42,Cartera!$A$4:$N$3517,14,FALSE)</f>
        <v>58578.058100000002</v>
      </c>
      <c r="C42" s="63">
        <v>68833.100000000006</v>
      </c>
    </row>
    <row r="43" spans="1:83" x14ac:dyDescent="0.35">
      <c r="A43" s="5">
        <v>38231</v>
      </c>
      <c r="B43" s="63">
        <f>+VLOOKUP(A43,Cartera!$A$4:$N$3517,14,FALSE)</f>
        <v>60894.1999</v>
      </c>
      <c r="C43" s="63">
        <v>73000.3</v>
      </c>
    </row>
    <row r="44" spans="1:83" ht="15" thickBot="1" x14ac:dyDescent="0.4">
      <c r="A44" s="5">
        <v>38322</v>
      </c>
      <c r="B44" s="63">
        <f>+VLOOKUP(A44,Cartera!$A$4:$N$3517,14,FALSE)</f>
        <v>62816.724009999991</v>
      </c>
      <c r="C44" s="63">
        <v>71880.2</v>
      </c>
    </row>
    <row r="45" spans="1:83" ht="15" thickBot="1" x14ac:dyDescent="0.4">
      <c r="A45" s="5">
        <v>38412</v>
      </c>
      <c r="B45" s="63">
        <f>+VLOOKUP(A45,Cartera!$A$4:$N$3517,14,FALSE)</f>
        <v>64836.65062</v>
      </c>
      <c r="C45" s="63">
        <v>72738.899999999994</v>
      </c>
      <c r="D45" s="4"/>
      <c r="F45" s="94"/>
      <c r="G45" s="95"/>
      <c r="H45" s="95"/>
      <c r="I45" s="96"/>
      <c r="J45" s="95"/>
      <c r="K45" s="95"/>
      <c r="L45" s="95"/>
      <c r="M45" s="96"/>
      <c r="N45" s="95"/>
      <c r="O45" s="95"/>
      <c r="P45" s="95"/>
      <c r="Q45" s="96"/>
      <c r="R45" s="95"/>
      <c r="S45" s="95"/>
      <c r="T45" s="95"/>
      <c r="U45" s="96"/>
      <c r="V45" s="95"/>
      <c r="W45" s="95"/>
      <c r="X45" s="95"/>
      <c r="Y45" s="96"/>
      <c r="Z45" s="95"/>
      <c r="AA45" s="95"/>
      <c r="AB45" s="95"/>
      <c r="AC45" s="96"/>
      <c r="AD45" s="95"/>
      <c r="AE45" s="95"/>
      <c r="AF45" s="95"/>
      <c r="AG45" s="96"/>
      <c r="AH45" s="95"/>
      <c r="AI45" s="95"/>
      <c r="AJ45" s="95"/>
      <c r="AK45" s="96"/>
      <c r="AL45" s="95"/>
      <c r="AM45" s="95"/>
      <c r="AN45" s="95"/>
      <c r="AO45" s="96"/>
      <c r="AP45" s="95"/>
      <c r="AQ45" s="95"/>
      <c r="AR45" s="95"/>
      <c r="AS45" s="96"/>
      <c r="AT45" s="95"/>
      <c r="AU45" s="95"/>
      <c r="AV45" s="95"/>
      <c r="AW45" s="96"/>
      <c r="AX45" s="95"/>
      <c r="AY45" s="95"/>
      <c r="AZ45" s="95"/>
      <c r="BA45" s="96"/>
      <c r="BB45" s="95"/>
      <c r="BC45" s="95"/>
      <c r="BD45" s="95"/>
      <c r="BE45" s="96"/>
      <c r="BF45" s="95"/>
      <c r="BG45" s="95"/>
      <c r="BH45" s="95"/>
      <c r="BI45" s="96"/>
      <c r="BJ45" s="95"/>
      <c r="BK45" s="95"/>
      <c r="BL45" s="95"/>
      <c r="BM45" s="96"/>
      <c r="BN45" s="95"/>
      <c r="BO45" s="95"/>
      <c r="BP45" s="95"/>
      <c r="BQ45" s="96"/>
      <c r="BR45" s="95"/>
      <c r="BS45" s="95"/>
      <c r="BT45" s="95"/>
      <c r="BU45" s="96"/>
      <c r="BV45" s="95"/>
      <c r="BW45" s="95"/>
      <c r="BX45" s="95"/>
      <c r="BY45" s="96"/>
      <c r="BZ45" s="95"/>
      <c r="CA45" s="95"/>
      <c r="CB45" s="95"/>
      <c r="CC45" s="97"/>
      <c r="CD45" s="98"/>
      <c r="CE45" s="98"/>
    </row>
    <row r="46" spans="1:83" x14ac:dyDescent="0.35">
      <c r="A46" s="5">
        <v>38504</v>
      </c>
      <c r="B46" s="63">
        <f>+VLOOKUP(A46,Cartera!$A$4:$N$3517,14,FALSE)</f>
        <v>67973.845159999997</v>
      </c>
      <c r="C46" s="63">
        <v>77591.5</v>
      </c>
      <c r="D46" s="4"/>
    </row>
    <row r="47" spans="1:83" x14ac:dyDescent="0.35">
      <c r="A47" s="5">
        <v>38596</v>
      </c>
      <c r="B47" s="63">
        <f>+VLOOKUP(A47,Cartera!$A$4:$N$3517,14,FALSE)</f>
        <v>69455.777699999991</v>
      </c>
      <c r="C47" s="63">
        <v>83653.600000000006</v>
      </c>
      <c r="D47" s="4"/>
    </row>
    <row r="48" spans="1:83" x14ac:dyDescent="0.35">
      <c r="A48" s="5">
        <v>38687</v>
      </c>
      <c r="B48" s="63">
        <f>+VLOOKUP(A48,Cartera!$A$4:$N$3517,14,FALSE)</f>
        <v>73448.744189999998</v>
      </c>
      <c r="C48" s="63">
        <v>79448.800000000003</v>
      </c>
      <c r="D48" s="4">
        <f>+(B48/SUM(C45:C48))*100</f>
        <v>23.43364963398853</v>
      </c>
    </row>
    <row r="49" spans="1:4" x14ac:dyDescent="0.35">
      <c r="A49" s="5">
        <v>38777</v>
      </c>
      <c r="B49" s="63">
        <f>+VLOOKUP(A49,Cartera!$A$4:$N$3517,14,FALSE)</f>
        <v>76798.036670000016</v>
      </c>
      <c r="C49" s="63">
        <v>81411.8</v>
      </c>
      <c r="D49" s="4">
        <f>+(B49/SUM(C46:C49))*100</f>
        <v>23.842495388935998</v>
      </c>
    </row>
    <row r="50" spans="1:4" x14ac:dyDescent="0.35">
      <c r="A50" s="5">
        <v>38869</v>
      </c>
      <c r="B50" s="63">
        <f>+VLOOKUP(A50,Cartera!$A$4:$N$3517,14,FALSE)</f>
        <v>85172.191749999998</v>
      </c>
      <c r="C50" s="63">
        <v>86556.9</v>
      </c>
      <c r="D50" s="4">
        <f t="shared" ref="D50:D113" si="0">+(B50/SUM(C47:C50))*100</f>
        <v>25.726253892290813</v>
      </c>
    </row>
    <row r="51" spans="1:4" x14ac:dyDescent="0.35">
      <c r="A51" s="5">
        <v>38961</v>
      </c>
      <c r="B51" s="63">
        <f>+VLOOKUP(A51,Cartera!$A$4:$N$3517,14,FALSE)</f>
        <v>91665.353010000021</v>
      </c>
      <c r="C51" s="63">
        <v>90540.5</v>
      </c>
      <c r="D51" s="4">
        <f t="shared" si="0"/>
        <v>27.123297276584669</v>
      </c>
    </row>
    <row r="52" spans="1:4" x14ac:dyDescent="0.35">
      <c r="A52" s="5">
        <v>39052</v>
      </c>
      <c r="B52" s="63">
        <f>+VLOOKUP(A52,Cartera!$A$4:$N$3517,14,FALSE)</f>
        <v>97850.479399999997</v>
      </c>
      <c r="C52" s="63">
        <v>87871.1</v>
      </c>
      <c r="D52" s="4">
        <f t="shared" si="0"/>
        <v>28.249435490413276</v>
      </c>
    </row>
    <row r="53" spans="1:4" x14ac:dyDescent="0.35">
      <c r="A53" s="5">
        <v>39142</v>
      </c>
      <c r="B53" s="63">
        <f>+VLOOKUP(A53,Cartera!$A$4:$N$3517,14,FALSE)</f>
        <v>103948.25095</v>
      </c>
      <c r="C53" s="63">
        <v>90397.9</v>
      </c>
      <c r="D53" s="4">
        <f t="shared" si="0"/>
        <v>29.251007115472934</v>
      </c>
    </row>
    <row r="54" spans="1:4" x14ac:dyDescent="0.35">
      <c r="A54" s="5">
        <v>39234</v>
      </c>
      <c r="B54" s="63">
        <f>+VLOOKUP(A54,Cartera!$A$4:$N$3517,14,FALSE)</f>
        <v>110824.79957999999</v>
      </c>
      <c r="C54" s="63">
        <v>99418.5</v>
      </c>
      <c r="D54" s="4">
        <f t="shared" si="0"/>
        <v>30.096787745635854</v>
      </c>
    </row>
    <row r="55" spans="1:4" x14ac:dyDescent="0.35">
      <c r="A55" s="5">
        <v>39326</v>
      </c>
      <c r="B55" s="63">
        <f>+VLOOKUP(A55,Cartera!$A$4:$N$3517,14,FALSE)</f>
        <v>118195.30488000001</v>
      </c>
      <c r="C55" s="63">
        <v>103916.6</v>
      </c>
      <c r="D55" s="4">
        <f t="shared" si="0"/>
        <v>30.973279605748477</v>
      </c>
    </row>
    <row r="56" spans="1:4" x14ac:dyDescent="0.35">
      <c r="A56" s="5">
        <v>39417</v>
      </c>
      <c r="B56" s="63">
        <f>+VLOOKUP(A56,Cartera!$A$4:$N$3517,14,FALSE)</f>
        <v>123088.65526000003</v>
      </c>
      <c r="C56" s="63">
        <v>101110.39999999999</v>
      </c>
      <c r="D56" s="4">
        <f t="shared" si="0"/>
        <v>31.174044003268136</v>
      </c>
    </row>
    <row r="57" spans="1:4" x14ac:dyDescent="0.35">
      <c r="A57" s="5">
        <v>39508</v>
      </c>
      <c r="B57" s="63">
        <f>+VLOOKUP(A57,Cartera!$A$4:$N$3517,14,FALSE)</f>
        <v>126668.09836999999</v>
      </c>
      <c r="C57" s="63">
        <v>101295.4</v>
      </c>
      <c r="D57" s="4">
        <f t="shared" si="0"/>
        <v>31.218962241667032</v>
      </c>
    </row>
    <row r="58" spans="1:4" x14ac:dyDescent="0.35">
      <c r="A58" s="5">
        <v>39600</v>
      </c>
      <c r="B58" s="63">
        <f>+VLOOKUP(A58,Cartera!$A$4:$N$3517,14,FALSE)</f>
        <v>132597.30067999999</v>
      </c>
      <c r="C58" s="63">
        <v>110293.3</v>
      </c>
      <c r="D58" s="4">
        <f t="shared" si="0"/>
        <v>31.827245271841647</v>
      </c>
    </row>
    <row r="59" spans="1:4" x14ac:dyDescent="0.35">
      <c r="A59" s="5">
        <v>39692</v>
      </c>
      <c r="B59" s="63">
        <f>+VLOOKUP(A59,Cartera!$A$4:$N$3517,14,FALSE)</f>
        <v>139468.33631999997</v>
      </c>
      <c r="C59" s="63">
        <v>115806.9</v>
      </c>
      <c r="D59" s="4">
        <f t="shared" si="0"/>
        <v>32.547580738659434</v>
      </c>
    </row>
    <row r="60" spans="1:4" x14ac:dyDescent="0.35">
      <c r="A60" s="5">
        <v>39783</v>
      </c>
      <c r="B60" s="63">
        <f>+VLOOKUP(A60,Cartera!$A$4:$N$3517,14,FALSE)</f>
        <v>144782.05605000001</v>
      </c>
      <c r="C60" s="63">
        <v>112635.3</v>
      </c>
      <c r="D60" s="4">
        <f t="shared" si="0"/>
        <v>32.902702071604523</v>
      </c>
    </row>
    <row r="61" spans="1:4" x14ac:dyDescent="0.35">
      <c r="A61" s="5">
        <v>39873</v>
      </c>
      <c r="B61" s="63">
        <f>+VLOOKUP(A61,Cartera!$A$4:$N$3517,14,FALSE)</f>
        <v>144876.60246999998</v>
      </c>
      <c r="C61" s="63">
        <v>113636.6</v>
      </c>
      <c r="D61" s="4">
        <f t="shared" si="0"/>
        <v>32.02598092808995</v>
      </c>
    </row>
    <row r="62" spans="1:4" x14ac:dyDescent="0.35">
      <c r="A62" s="5">
        <v>39965</v>
      </c>
      <c r="B62" s="63">
        <f>+VLOOKUP(A62,Cartera!$A$4:$N$3517,14,FALSE)</f>
        <v>147430.61734</v>
      </c>
      <c r="C62" s="63">
        <v>124357.3</v>
      </c>
      <c r="D62" s="4">
        <f t="shared" si="0"/>
        <v>31.607891700492303</v>
      </c>
    </row>
    <row r="63" spans="1:4" x14ac:dyDescent="0.35">
      <c r="A63" s="5">
        <v>40057</v>
      </c>
      <c r="B63" s="63">
        <f>+VLOOKUP(A63,Cartera!$A$4:$N$3517,14,FALSE)</f>
        <v>145490.32665000003</v>
      </c>
      <c r="C63" s="63">
        <v>125924.8</v>
      </c>
      <c r="D63" s="4">
        <f t="shared" si="0"/>
        <v>30.529662252336575</v>
      </c>
    </row>
    <row r="64" spans="1:4" x14ac:dyDescent="0.35">
      <c r="A64" s="5">
        <v>40148</v>
      </c>
      <c r="B64" s="63">
        <f>+VLOOKUP(A64,Cartera!$A$4:$N$3517,14,FALSE)</f>
        <v>147936.64803999997</v>
      </c>
      <c r="C64" s="63">
        <v>118664.6</v>
      </c>
      <c r="D64" s="4">
        <f t="shared" si="0"/>
        <v>30.65515280781576</v>
      </c>
    </row>
    <row r="65" spans="1:4" x14ac:dyDescent="0.35">
      <c r="A65" s="5">
        <v>40238</v>
      </c>
      <c r="B65" s="63">
        <f>+VLOOKUP(A65,Cartera!$A$4:$N$3517,14,FALSE)</f>
        <v>149696.39919999999</v>
      </c>
      <c r="C65" s="63">
        <v>120771.5</v>
      </c>
      <c r="D65" s="4">
        <f t="shared" si="0"/>
        <v>30.567865192676113</v>
      </c>
    </row>
    <row r="66" spans="1:4" x14ac:dyDescent="0.35">
      <c r="A66" s="5">
        <v>40330</v>
      </c>
      <c r="B66" s="63">
        <f>+VLOOKUP(A66,Cartera!$A$4:$N$3517,14,FALSE)</f>
        <v>155243.44339</v>
      </c>
      <c r="C66" s="63">
        <v>129036.3</v>
      </c>
      <c r="D66" s="4">
        <f t="shared" si="0"/>
        <v>31.400550688798401</v>
      </c>
    </row>
    <row r="67" spans="1:4" x14ac:dyDescent="0.35">
      <c r="A67" s="5">
        <v>40422</v>
      </c>
      <c r="B67" s="63">
        <f>+VLOOKUP(A67,Cartera!$A$4:$N$3517,14,FALSE)</f>
        <v>162921.15307999996</v>
      </c>
      <c r="C67" s="63">
        <v>133101.6</v>
      </c>
      <c r="D67" s="4">
        <f t="shared" si="0"/>
        <v>32.481977351298106</v>
      </c>
    </row>
    <row r="68" spans="1:4" x14ac:dyDescent="0.35">
      <c r="A68" s="5">
        <v>40513</v>
      </c>
      <c r="B68" s="63">
        <f>+VLOOKUP(A68,Cartera!$A$4:$N$3517,14,FALSE)</f>
        <v>172769.89523000002</v>
      </c>
      <c r="C68" s="63">
        <v>128918.6</v>
      </c>
      <c r="D68" s="4">
        <f t="shared" si="0"/>
        <v>33.755459886915141</v>
      </c>
    </row>
    <row r="69" spans="1:4" x14ac:dyDescent="0.35">
      <c r="A69" s="5">
        <v>40603</v>
      </c>
      <c r="B69" s="63">
        <f>+VLOOKUP(A69,Cartera!$A$4:$N$3517,14,FALSE)</f>
        <v>180330.96164999998</v>
      </c>
      <c r="C69" s="63">
        <v>131328.6</v>
      </c>
      <c r="D69" s="4">
        <f t="shared" si="0"/>
        <v>34.5206939573889</v>
      </c>
    </row>
    <row r="70" spans="1:4" x14ac:dyDescent="0.35">
      <c r="A70" s="5">
        <v>40695</v>
      </c>
      <c r="B70" s="63">
        <f>+VLOOKUP(A70,Cartera!$A$4:$N$3517,14,FALSE)</f>
        <v>192465.49554</v>
      </c>
      <c r="C70" s="63">
        <v>138292.79999999999</v>
      </c>
      <c r="D70" s="4">
        <f t="shared" si="0"/>
        <v>36.20211351782855</v>
      </c>
    </row>
    <row r="71" spans="1:4" x14ac:dyDescent="0.35">
      <c r="A71" s="5">
        <v>40787</v>
      </c>
      <c r="B71" s="63">
        <f>+VLOOKUP(A71,Cartera!$A$4:$N$3517,14,FALSE)</f>
        <v>203033.80023999998</v>
      </c>
      <c r="C71" s="63">
        <v>145520.1</v>
      </c>
      <c r="D71" s="4">
        <f t="shared" si="0"/>
        <v>37.318266904704096</v>
      </c>
    </row>
    <row r="72" spans="1:4" x14ac:dyDescent="0.35">
      <c r="A72" s="5">
        <v>40878</v>
      </c>
      <c r="B72" s="63">
        <f>+VLOOKUP(A72,Cartera!$A$4:$N$3517,14,FALSE)</f>
        <v>213564.45128999997</v>
      </c>
      <c r="C72" s="63">
        <v>144956.20000000001</v>
      </c>
      <c r="D72" s="4">
        <f t="shared" si="0"/>
        <v>38.129856860686985</v>
      </c>
    </row>
    <row r="73" spans="1:4" x14ac:dyDescent="0.35">
      <c r="A73" s="5">
        <v>40969</v>
      </c>
      <c r="B73" s="63">
        <f>+VLOOKUP(A73,Cartera!$A$4:$N$3517,14,FALSE)</f>
        <v>218388.98534000001</v>
      </c>
      <c r="C73" s="63">
        <v>149244.79999999999</v>
      </c>
      <c r="D73" s="4">
        <f t="shared" si="0"/>
        <v>37.782652863538402</v>
      </c>
    </row>
    <row r="74" spans="1:4" x14ac:dyDescent="0.35">
      <c r="A74" s="5">
        <v>41061</v>
      </c>
      <c r="B74" s="63">
        <f>+VLOOKUP(A74,Cartera!$A$4:$N$3517,14,FALSE)</f>
        <v>226956.20922000002</v>
      </c>
      <c r="C74" s="63">
        <v>158253.29999999999</v>
      </c>
      <c r="D74" s="4">
        <f t="shared" si="0"/>
        <v>37.9541681416462</v>
      </c>
    </row>
    <row r="75" spans="1:4" x14ac:dyDescent="0.35">
      <c r="A75" s="5">
        <v>41153</v>
      </c>
      <c r="B75" s="63">
        <f>+VLOOKUP(A75,Cartera!$A$4:$N$3517,14,FALSE)</f>
        <v>233908.11186000003</v>
      </c>
      <c r="C75" s="63">
        <v>166568.70000000001</v>
      </c>
      <c r="D75" s="4">
        <f t="shared" si="0"/>
        <v>37.786659277603583</v>
      </c>
    </row>
    <row r="76" spans="1:4" x14ac:dyDescent="0.35">
      <c r="A76" s="5">
        <v>41244</v>
      </c>
      <c r="B76" s="63">
        <f>+VLOOKUP(A76,Cartera!$A$4:$N$3517,14,FALSE)</f>
        <v>246030.47608999998</v>
      </c>
      <c r="C76" s="63">
        <v>161365.4</v>
      </c>
      <c r="D76" s="4">
        <f t="shared" si="0"/>
        <v>38.718603824294703</v>
      </c>
    </row>
    <row r="77" spans="1:4" x14ac:dyDescent="0.35">
      <c r="A77" s="5">
        <v>41334</v>
      </c>
      <c r="B77" s="63">
        <f>+VLOOKUP(A77,Cartera!$A$4:$N$3517,14,FALSE)</f>
        <v>250938.08302000002</v>
      </c>
      <c r="C77" s="63">
        <v>162485.6</v>
      </c>
      <c r="D77" s="4">
        <f t="shared" si="0"/>
        <v>38.684835505717061</v>
      </c>
    </row>
    <row r="78" spans="1:4" x14ac:dyDescent="0.35">
      <c r="A78" s="5">
        <v>41426</v>
      </c>
      <c r="B78" s="63">
        <f>+VLOOKUP(A78,Cartera!$A$4:$N$3517,14,FALSE)</f>
        <v>262846.64978999994</v>
      </c>
      <c r="C78" s="63">
        <v>167551.9</v>
      </c>
      <c r="D78" s="4">
        <f t="shared" si="0"/>
        <v>39.948023560591359</v>
      </c>
    </row>
    <row r="79" spans="1:4" x14ac:dyDescent="0.35">
      <c r="A79" s="5">
        <v>41518</v>
      </c>
      <c r="B79" s="63">
        <f>+VLOOKUP(A79,Cartera!$A$4:$N$3517,14,FALSE)</f>
        <v>271554.40884000005</v>
      </c>
      <c r="C79" s="63">
        <v>175104.1</v>
      </c>
      <c r="D79" s="4">
        <f t="shared" si="0"/>
        <v>40.742919255161617</v>
      </c>
    </row>
    <row r="80" spans="1:4" x14ac:dyDescent="0.35">
      <c r="A80" s="5">
        <v>41609</v>
      </c>
      <c r="B80" s="63">
        <f>+VLOOKUP(A80,Cartera!$A$4:$N$3517,14,FALSE)</f>
        <v>279447.11846999999</v>
      </c>
      <c r="C80" s="63">
        <v>168317.1</v>
      </c>
      <c r="D80" s="4">
        <f t="shared" si="0"/>
        <v>41.494321547854383</v>
      </c>
    </row>
    <row r="81" spans="1:4" x14ac:dyDescent="0.35">
      <c r="A81" s="5">
        <v>41699</v>
      </c>
      <c r="B81" s="63">
        <f>+VLOOKUP(A81,Cartera!$A$4:$N$3517,14,FALSE)</f>
        <v>287668.33363000007</v>
      </c>
      <c r="C81" s="63">
        <v>174268.1</v>
      </c>
      <c r="D81" s="4">
        <f t="shared" si="0"/>
        <v>41.980595099944381</v>
      </c>
    </row>
    <row r="82" spans="1:4" x14ac:dyDescent="0.35">
      <c r="A82" s="5">
        <v>41791</v>
      </c>
      <c r="B82" s="63">
        <f>+VLOOKUP(A82,Cartera!$A$4:$N$3517,14,FALSE)</f>
        <v>300665.54556000006</v>
      </c>
      <c r="C82" s="63">
        <v>183450.1</v>
      </c>
      <c r="D82" s="4">
        <f t="shared" si="0"/>
        <v>42.882420465887385</v>
      </c>
    </row>
    <row r="83" spans="1:4" x14ac:dyDescent="0.35">
      <c r="A83" s="5">
        <v>41883</v>
      </c>
      <c r="B83" s="63">
        <f>+VLOOKUP(A83,Cartera!$A$4:$N$3517,14,FALSE)</f>
        <v>307504.25488000008</v>
      </c>
      <c r="C83" s="63">
        <v>188057.7</v>
      </c>
      <c r="D83" s="4">
        <f t="shared" si="0"/>
        <v>43.062213868501729</v>
      </c>
    </row>
    <row r="84" spans="1:4" x14ac:dyDescent="0.35">
      <c r="A84" s="5">
        <v>41974</v>
      </c>
      <c r="B84" s="63">
        <f>+VLOOKUP(A84,Cartera!$A$4:$N$3517,14,FALSE)</f>
        <v>322743.17252999998</v>
      </c>
      <c r="C84" s="63">
        <v>184426</v>
      </c>
      <c r="D84" s="4">
        <f t="shared" si="0"/>
        <v>44.199169096930582</v>
      </c>
    </row>
    <row r="85" spans="1:4" x14ac:dyDescent="0.35">
      <c r="A85" s="5">
        <v>42064</v>
      </c>
      <c r="B85" s="63">
        <f>+VLOOKUP(A85,Cartera!$A$4:$N$3517,14,FALSE)</f>
        <v>339506.22339999996</v>
      </c>
      <c r="C85" s="63">
        <v>183799.2</v>
      </c>
      <c r="D85" s="4">
        <f t="shared" si="0"/>
        <v>45.895779071638003</v>
      </c>
    </row>
    <row r="86" spans="1:4" x14ac:dyDescent="0.35">
      <c r="A86" s="5">
        <v>42156</v>
      </c>
      <c r="B86" s="63">
        <f>+VLOOKUP(A86,Cartera!$A$4:$N$3517,14,FALSE)</f>
        <v>351966.27213000006</v>
      </c>
      <c r="C86" s="63">
        <v>194703.6</v>
      </c>
      <c r="D86" s="4">
        <f t="shared" si="0"/>
        <v>46.867190306350388</v>
      </c>
    </row>
    <row r="87" spans="1:4" x14ac:dyDescent="0.35">
      <c r="A87" s="5">
        <v>42248</v>
      </c>
      <c r="B87" s="63">
        <f>+VLOOKUP(A87,Cartera!$A$4:$N$3517,14,FALSE)</f>
        <v>367571.58777000004</v>
      </c>
      <c r="C87" s="63">
        <v>199974.2</v>
      </c>
      <c r="D87" s="4">
        <f t="shared" si="0"/>
        <v>48.18064521570895</v>
      </c>
    </row>
    <row r="88" spans="1:4" x14ac:dyDescent="0.35">
      <c r="A88" s="5">
        <v>42339</v>
      </c>
      <c r="B88" s="63">
        <f>+VLOOKUP(A88,Cartera!$A$4:$N$3517,14,FALSE)</f>
        <v>377112.90725000005</v>
      </c>
      <c r="C88" s="63">
        <v>192115.8</v>
      </c>
      <c r="D88" s="4">
        <f t="shared" si="0"/>
        <v>48.93802631558458</v>
      </c>
    </row>
    <row r="89" spans="1:4" x14ac:dyDescent="0.35">
      <c r="A89" s="5">
        <v>42430</v>
      </c>
      <c r="B89" s="63">
        <f>+VLOOKUP(A89,Cartera!$A$4:$N$3517,14,FALSE)</f>
        <v>383706.80165000004</v>
      </c>
      <c r="C89" s="63">
        <v>191640.9</v>
      </c>
      <c r="D89" s="4">
        <f t="shared" si="0"/>
        <v>49.292111494287575</v>
      </c>
    </row>
    <row r="90" spans="1:4" x14ac:dyDescent="0.35">
      <c r="A90" s="5">
        <v>42522</v>
      </c>
      <c r="B90" s="63">
        <f>+VLOOKUP(A90,Cartera!$A$4:$N$3517,14,FALSE)</f>
        <v>393343.68368000002</v>
      </c>
      <c r="C90" s="63">
        <v>208124.2</v>
      </c>
      <c r="D90" s="4">
        <f t="shared" si="0"/>
        <v>49.673694553460592</v>
      </c>
    </row>
    <row r="91" spans="1:4" x14ac:dyDescent="0.35">
      <c r="A91" s="5">
        <v>42614</v>
      </c>
      <c r="B91" s="63">
        <f>+VLOOKUP(A91,Cartera!$A$4:$N$3517,14,FALSE)</f>
        <v>400346.51264000003</v>
      </c>
      <c r="C91" s="63">
        <v>212811</v>
      </c>
      <c r="D91" s="4">
        <f t="shared" si="0"/>
        <v>49.751527589627791</v>
      </c>
    </row>
    <row r="92" spans="1:4" x14ac:dyDescent="0.35">
      <c r="A92" s="5">
        <v>42705</v>
      </c>
      <c r="B92" s="63">
        <f>+VLOOKUP(A92,Cartera!$A$4:$N$3517,14,FALSE)</f>
        <v>406748.33737000002</v>
      </c>
      <c r="C92" s="63">
        <v>206807.8</v>
      </c>
      <c r="D92" s="4">
        <f t="shared" si="0"/>
        <v>49.640752932782803</v>
      </c>
    </row>
    <row r="93" spans="1:4" x14ac:dyDescent="0.35">
      <c r="A93" s="5">
        <v>42795</v>
      </c>
      <c r="B93" s="63">
        <f>+VLOOKUP(A93,Cartera!$A$4:$N$3517,14,FALSE)</f>
        <v>411232.89171999996</v>
      </c>
      <c r="C93" s="63">
        <v>207778.5</v>
      </c>
      <c r="D93" s="4">
        <f t="shared" si="0"/>
        <v>49.218708521564068</v>
      </c>
    </row>
    <row r="94" spans="1:4" x14ac:dyDescent="0.35">
      <c r="A94" s="5">
        <v>42887</v>
      </c>
      <c r="B94" s="63">
        <f>+VLOOKUP(A94,Cartera!$A$4:$N$3517,14,FALSE)</f>
        <v>421554.89841000002</v>
      </c>
      <c r="C94" s="63">
        <v>220584.8</v>
      </c>
      <c r="D94" s="4">
        <f t="shared" si="0"/>
        <v>49.712711908659394</v>
      </c>
    </row>
    <row r="95" spans="1:4" x14ac:dyDescent="0.35">
      <c r="A95" s="5">
        <v>42979</v>
      </c>
      <c r="B95" s="63">
        <f>+VLOOKUP(A95,Cartera!$A$4:$N$3517,14,FALSE)</f>
        <v>426036.77387999999</v>
      </c>
      <c r="C95" s="63">
        <v>228611</v>
      </c>
      <c r="D95" s="4">
        <f t="shared" si="0"/>
        <v>49.32225081765413</v>
      </c>
    </row>
    <row r="96" spans="1:4" x14ac:dyDescent="0.35">
      <c r="A96" s="5">
        <v>43070</v>
      </c>
      <c r="B96" s="63">
        <f>+VLOOKUP(A96,Cartera!$A$4:$N$3517,14,FALSE)</f>
        <v>432023.63878000004</v>
      </c>
      <c r="C96" s="63">
        <v>221122.1</v>
      </c>
      <c r="D96" s="4">
        <f t="shared" si="0"/>
        <v>49.200023913092004</v>
      </c>
    </row>
    <row r="97" spans="1:4" x14ac:dyDescent="0.35">
      <c r="A97" s="5">
        <v>43160</v>
      </c>
      <c r="B97" s="63">
        <f>+VLOOKUP(A97,Cartera!$A$4:$N$3517,14,FALSE)</f>
        <v>436035.28493000002</v>
      </c>
      <c r="C97" s="63">
        <v>220735.6</v>
      </c>
      <c r="D97" s="4">
        <f t="shared" si="0"/>
        <v>48.934804131289539</v>
      </c>
    </row>
    <row r="98" spans="1:4" x14ac:dyDescent="0.35">
      <c r="A98" s="5">
        <v>43252</v>
      </c>
      <c r="B98" s="63">
        <f>+VLOOKUP(A98,Cartera!$A$4:$N$3517,14,FALSE)</f>
        <v>442901.69653000002</v>
      </c>
      <c r="C98" s="63">
        <v>235768.3</v>
      </c>
      <c r="D98" s="4">
        <f t="shared" si="0"/>
        <v>48.872612410440098</v>
      </c>
    </row>
    <row r="99" spans="1:4" x14ac:dyDescent="0.35">
      <c r="A99" s="5">
        <v>43344</v>
      </c>
      <c r="B99" s="63">
        <f>+VLOOKUP(A99,Cartera!$A$4:$N$3517,14,FALSE)</f>
        <v>445383.59907999996</v>
      </c>
      <c r="C99" s="63">
        <v>242844.9</v>
      </c>
      <c r="D99" s="4">
        <f t="shared" si="0"/>
        <v>48.386494247672573</v>
      </c>
    </row>
    <row r="100" spans="1:4" x14ac:dyDescent="0.35">
      <c r="A100" s="5">
        <v>43435</v>
      </c>
      <c r="B100" s="63">
        <f>+VLOOKUP(A100,Cartera!$A$4:$N$3517,14,FALSE)</f>
        <v>458432.4284899999</v>
      </c>
      <c r="C100" s="63">
        <v>235976.9</v>
      </c>
      <c r="D100" s="4">
        <f t="shared" si="0"/>
        <v>49.01313291081383</v>
      </c>
    </row>
    <row r="101" spans="1:4" x14ac:dyDescent="0.35">
      <c r="A101" s="5">
        <v>43525</v>
      </c>
      <c r="B101" s="63">
        <f>+VLOOKUP(A101,Cartera!$A$4:$N$3517,14,FALSE)</f>
        <v>464300.49943000008</v>
      </c>
      <c r="C101" s="63">
        <v>237480.7</v>
      </c>
      <c r="D101" s="4">
        <f t="shared" si="0"/>
        <v>48.76743404272036</v>
      </c>
    </row>
    <row r="102" spans="1:4" x14ac:dyDescent="0.35">
      <c r="A102" s="5">
        <v>43617</v>
      </c>
      <c r="B102" s="63">
        <f>+VLOOKUP(A102,Cartera!$A$4:$N$3517,14,FALSE)</f>
        <v>473973.25954999996</v>
      </c>
      <c r="C102" s="63">
        <v>254064.8</v>
      </c>
      <c r="D102" s="4">
        <f t="shared" si="0"/>
        <v>48.844727099728111</v>
      </c>
    </row>
    <row r="103" spans="1:4" x14ac:dyDescent="0.35">
      <c r="A103" s="5">
        <v>43709</v>
      </c>
      <c r="B103" s="63">
        <f>+VLOOKUP(A103,Cartera!$A$4:$N$3517,14,FALSE)</f>
        <v>485569.38983000006</v>
      </c>
      <c r="C103" s="63">
        <v>260268.6</v>
      </c>
      <c r="D103" s="4">
        <f t="shared" si="0"/>
        <v>49.15709799238909</v>
      </c>
    </row>
    <row r="104" spans="1:4" x14ac:dyDescent="0.35">
      <c r="A104" s="5">
        <v>43800</v>
      </c>
      <c r="B104" s="63">
        <f>+VLOOKUP(A104,Cartera!$A$4:$N$3517,14,FALSE)</f>
        <v>493540.40138000005</v>
      </c>
      <c r="C104" s="63">
        <v>251668.4</v>
      </c>
      <c r="D104" s="4">
        <f t="shared" si="0"/>
        <v>49.182761172217759</v>
      </c>
    </row>
    <row r="105" spans="1:4" x14ac:dyDescent="0.35">
      <c r="A105" s="5">
        <v>43891</v>
      </c>
      <c r="B105" s="63">
        <f>+VLOOKUP(A105,Cartera!$A$4:$N$3517,14,FALSE)</f>
        <v>518775.26576000015</v>
      </c>
      <c r="C105" s="63">
        <v>255525.9</v>
      </c>
      <c r="D105" s="4">
        <f t="shared" si="0"/>
        <v>50.784258298624707</v>
      </c>
    </row>
    <row r="106" spans="1:4" x14ac:dyDescent="0.35">
      <c r="A106" s="5">
        <v>43983</v>
      </c>
      <c r="B106" s="63">
        <f>+VLOOKUP(A106,Cartera!$A$4:$N$3517,14,FALSE)</f>
        <v>521216.78545999993</v>
      </c>
      <c r="C106" s="63">
        <v>272283.2</v>
      </c>
      <c r="D106" s="4">
        <f t="shared" si="0"/>
        <v>50.129236883889241</v>
      </c>
    </row>
    <row r="107" spans="1:4" x14ac:dyDescent="0.35">
      <c r="A107" s="5">
        <v>44075</v>
      </c>
      <c r="B107" s="63">
        <f>+VLOOKUP(A107,Cartera!$A$4:$N$3517,14,FALSE)</f>
        <v>515048.71736000007</v>
      </c>
      <c r="C107" s="63">
        <v>280590.5</v>
      </c>
      <c r="D107" s="4">
        <f t="shared" si="0"/>
        <v>48.586384775316304</v>
      </c>
    </row>
    <row r="108" spans="1:4" x14ac:dyDescent="0.35">
      <c r="A108" s="5">
        <v>44166</v>
      </c>
      <c r="B108" s="63">
        <f>+VLOOKUP(A108,Cartera!$A$4:$N$3517,14,FALSE)</f>
        <v>512812.15005</v>
      </c>
      <c r="C108" s="63">
        <v>261706.6</v>
      </c>
      <c r="D108" s="4">
        <f t="shared" si="0"/>
        <v>47.921612831511489</v>
      </c>
    </row>
    <row r="109" spans="1:4" x14ac:dyDescent="0.35">
      <c r="A109" s="5">
        <v>44256</v>
      </c>
      <c r="B109" s="63">
        <f>+VLOOKUP(A109,Cartera!$A$4:$N$3517,14,FALSE)</f>
        <v>518256.63533000002</v>
      </c>
      <c r="C109" s="63">
        <v>212691</v>
      </c>
      <c r="D109" s="4">
        <f t="shared" si="0"/>
        <v>50.449831055340496</v>
      </c>
    </row>
    <row r="110" spans="1:4" x14ac:dyDescent="0.35">
      <c r="A110" s="5">
        <v>44348</v>
      </c>
      <c r="B110" s="63">
        <f>+VLOOKUP(A110,Cartera!$A$4:$N$3517,14,FALSE)</f>
        <v>530118.33678000001</v>
      </c>
      <c r="C110" s="63">
        <v>248792.5</v>
      </c>
      <c r="D110" s="4">
        <f t="shared" si="0"/>
        <v>52.81217198061011</v>
      </c>
    </row>
    <row r="111" spans="1:4" x14ac:dyDescent="0.35">
      <c r="A111" s="5">
        <v>44440</v>
      </c>
      <c r="B111" s="63">
        <f>+VLOOKUP(A111,Cartera!$A$4:$N$3517,14,FALSE)</f>
        <v>545743.27711000002</v>
      </c>
      <c r="C111" s="63">
        <v>275280.90000000002</v>
      </c>
      <c r="D111" s="4">
        <f t="shared" si="0"/>
        <v>54.657899639548866</v>
      </c>
    </row>
    <row r="112" spans="1:4" x14ac:dyDescent="0.35">
      <c r="A112" s="5">
        <v>44531</v>
      </c>
      <c r="B112" s="63">
        <f>+VLOOKUP(A112,Cartera!$A$4:$N$3517,14,FALSE)</f>
        <v>565763.21744000004</v>
      </c>
      <c r="C112" s="63">
        <v>273637.7</v>
      </c>
      <c r="D112" s="4">
        <f t="shared" si="0"/>
        <v>55.993867930401173</v>
      </c>
    </row>
    <row r="113" spans="1:4" x14ac:dyDescent="0.35">
      <c r="A113" s="5">
        <v>44621</v>
      </c>
      <c r="B113" s="63">
        <f>+VLOOKUP(A113,Cartera!$A$4:$N$3517,14,FALSE)</f>
        <v>585701.19617000001</v>
      </c>
      <c r="C113" s="63">
        <v>272576.09999999998</v>
      </c>
      <c r="D113" s="4">
        <f t="shared" si="0"/>
        <v>54.723741082767305</v>
      </c>
    </row>
    <row r="114" spans="1:4" x14ac:dyDescent="0.35">
      <c r="A114" s="5">
        <v>44713</v>
      </c>
      <c r="B114" s="63">
        <f>+VLOOKUP(A114,Cartera!$A$4:$N$3517,14,FALSE)</f>
        <v>616535.18938</v>
      </c>
      <c r="C114" s="63">
        <v>308911.7</v>
      </c>
      <c r="D114" s="4">
        <f t="shared" ref="D114:D144" si="1">+(B114/SUM(C111:C114))*100</f>
        <v>54.541020767398344</v>
      </c>
    </row>
    <row r="115" spans="1:4" x14ac:dyDescent="0.35">
      <c r="A115" s="5">
        <v>44805</v>
      </c>
      <c r="B115" s="63">
        <f>+VLOOKUP(A115,Cartera!$A$4:$N$3517,14,FALSE)</f>
        <v>640214.97484000004</v>
      </c>
      <c r="C115" s="63">
        <v>337508.4</v>
      </c>
      <c r="D115" s="4">
        <f t="shared" si="1"/>
        <v>53.680762792337198</v>
      </c>
    </row>
    <row r="116" spans="1:4" x14ac:dyDescent="0.35">
      <c r="A116" s="5">
        <v>44896</v>
      </c>
      <c r="B116" s="63">
        <f>+VLOOKUP(A116,Cartera!$A$4:$N$3517,14,FALSE)</f>
        <v>661163.58183999988</v>
      </c>
      <c r="C116" s="63">
        <v>337480.9</v>
      </c>
      <c r="D116" s="4">
        <f t="shared" si="1"/>
        <v>52.620424346770811</v>
      </c>
    </row>
    <row r="117" spans="1:4" x14ac:dyDescent="0.35">
      <c r="A117" s="5">
        <v>44986</v>
      </c>
      <c r="B117" s="63">
        <f>+VLOOKUP(A117,Cartera!$A$4:$N$3517,14,FALSE)</f>
        <v>664739.09461000003</v>
      </c>
      <c r="C117" s="63">
        <v>353617.5</v>
      </c>
      <c r="D117" s="4">
        <f t="shared" si="1"/>
        <v>49.699431791784562</v>
      </c>
    </row>
    <row r="118" spans="1:4" x14ac:dyDescent="0.35">
      <c r="A118" s="5">
        <v>45078</v>
      </c>
      <c r="B118" s="63">
        <f>+VLOOKUP(A118,Cartera!$A$4:$N$3517,14,FALSE)</f>
        <v>672506.53924000007</v>
      </c>
      <c r="C118" s="63">
        <v>385582.8</v>
      </c>
      <c r="D118" s="4">
        <f t="shared" si="1"/>
        <v>47.554199185172905</v>
      </c>
    </row>
    <row r="119" spans="1:4" x14ac:dyDescent="0.35">
      <c r="A119" s="5">
        <v>45170</v>
      </c>
      <c r="B119" s="63">
        <f>+VLOOKUP(A119,Cartera!$A$4:$N$3517,14,FALSE)</f>
        <v>675187.3952400001</v>
      </c>
      <c r="C119" s="63">
        <v>394397.8</v>
      </c>
      <c r="D119" s="4">
        <f t="shared" si="1"/>
        <v>45.897425987319515</v>
      </c>
    </row>
    <row r="120" spans="1:4" x14ac:dyDescent="0.35">
      <c r="A120" s="5">
        <v>45261</v>
      </c>
      <c r="B120" s="63">
        <f>+VLOOKUP(A120,Cartera!$A$4:$N$3517,14,FALSE)</f>
        <v>673654.56445999991</v>
      </c>
      <c r="C120" s="63">
        <v>386185.6</v>
      </c>
      <c r="D120" s="4">
        <f t="shared" si="1"/>
        <v>44.325686902682257</v>
      </c>
    </row>
    <row r="121" spans="1:4" x14ac:dyDescent="0.35">
      <c r="A121" s="5">
        <v>45352</v>
      </c>
      <c r="B121" s="63">
        <f>+VLOOKUP(A121,Cartera!$A$4:$N$3517,14,FALSE)</f>
        <v>675346.80544999999</v>
      </c>
      <c r="C121" s="63">
        <v>382107.9</v>
      </c>
      <c r="D121" s="4">
        <f t="shared" si="1"/>
        <v>43.619331063537132</v>
      </c>
    </row>
    <row r="122" spans="1:4" x14ac:dyDescent="0.35">
      <c r="A122" s="5">
        <v>45444</v>
      </c>
      <c r="B122" s="63">
        <f>+VLOOKUP(A122,Cartera!$A$4:$N$3517,14,FALSE)</f>
        <v>682345.27340000006</v>
      </c>
      <c r="C122" s="63">
        <v>401227</v>
      </c>
      <c r="D122" s="4">
        <f t="shared" si="1"/>
        <v>43.630493575016047</v>
      </c>
    </row>
    <row r="123" spans="1:4" x14ac:dyDescent="0.35">
      <c r="A123" s="5">
        <v>45536</v>
      </c>
      <c r="B123" s="63">
        <f>+VLOOKUP(A123,Cartera!$A$4:$N$3517,14,FALSE)</f>
        <v>683396.41793999996</v>
      </c>
      <c r="C123" s="63">
        <v>415041.4</v>
      </c>
      <c r="D123" s="4">
        <f t="shared" si="1"/>
        <v>43.128414102345893</v>
      </c>
    </row>
    <row r="124" spans="1:4" x14ac:dyDescent="0.35">
      <c r="A124" s="5">
        <v>45627</v>
      </c>
      <c r="B124" s="63">
        <f>+VLOOKUP(A124,Cartera!$A$4:$N$3517,14,FALSE)</f>
        <v>696841.18731999991</v>
      </c>
      <c r="C124" s="63">
        <v>400974.8</v>
      </c>
      <c r="D124" s="4">
        <f t="shared" si="1"/>
        <v>43.570244664851884</v>
      </c>
    </row>
    <row r="125" spans="1:4" x14ac:dyDescent="0.35">
      <c r="A125" s="5">
        <v>45717</v>
      </c>
      <c r="B125" s="63">
        <f>+VLOOKUP(A125,Cartera!$A$4:$N$3517,14,FALSE)</f>
        <v>703665.6945300001</v>
      </c>
      <c r="C125" s="63">
        <v>408793.5</v>
      </c>
      <c r="D125" s="4">
        <f t="shared" si="1"/>
        <v>43.274896226511991</v>
      </c>
    </row>
    <row r="126" spans="1:4" x14ac:dyDescent="0.35">
      <c r="A126" s="5">
        <v>45809</v>
      </c>
      <c r="B126" s="63" t="e">
        <f>+VLOOKUP(A126,Cartera!$A$4:$N$3517,14,FALSE)</f>
        <v>#N/A</v>
      </c>
      <c r="C126" s="63">
        <v>435004.1</v>
      </c>
      <c r="D126" s="4" t="e">
        <f t="shared" si="1"/>
        <v>#N/A</v>
      </c>
    </row>
    <row r="127" spans="1:4" x14ac:dyDescent="0.35">
      <c r="A127" s="5">
        <v>45901</v>
      </c>
      <c r="B127" s="63" t="e">
        <f>+VLOOKUP(A127,Cartera!$A$4:$N$3517,14,FALSE)</f>
        <v>#N/A</v>
      </c>
      <c r="C127" s="63">
        <v>461674.9</v>
      </c>
      <c r="D127" s="4" t="e">
        <f t="shared" si="1"/>
        <v>#N/A</v>
      </c>
    </row>
    <row r="128" spans="1:4" x14ac:dyDescent="0.35">
      <c r="A128" s="5">
        <v>45992</v>
      </c>
      <c r="B128" s="63" t="e">
        <f>+VLOOKUP(A128,Cartera!$A$4:$N$3517,14,FALSE)</f>
        <v>#N/A</v>
      </c>
      <c r="C128" s="63">
        <v>442458</v>
      </c>
      <c r="D128" s="4" t="e">
        <f t="shared" si="1"/>
        <v>#N/A</v>
      </c>
    </row>
    <row r="129" spans="1:4" x14ac:dyDescent="0.35">
      <c r="A129" s="5">
        <v>46082</v>
      </c>
      <c r="B129" s="63" t="e">
        <f>+VLOOKUP(A129,Cartera!$A$4:$N$3517,14,FALSE)</f>
        <v>#N/A</v>
      </c>
      <c r="C129" s="63">
        <v>437555.6</v>
      </c>
      <c r="D129" s="4" t="e">
        <f t="shared" si="1"/>
        <v>#N/A</v>
      </c>
    </row>
    <row r="130" spans="1:4" x14ac:dyDescent="0.35">
      <c r="A130" s="5">
        <v>46174</v>
      </c>
      <c r="B130" s="63" t="e">
        <f>+VLOOKUP(A130,Cartera!$A$4:$N$3517,14,FALSE)</f>
        <v>#N/A</v>
      </c>
      <c r="C130" s="63">
        <v>467207.7</v>
      </c>
      <c r="D130" s="4" t="e">
        <f t="shared" si="1"/>
        <v>#N/A</v>
      </c>
    </row>
    <row r="131" spans="1:4" x14ac:dyDescent="0.35">
      <c r="A131" s="5">
        <v>46266</v>
      </c>
      <c r="B131" s="63" t="e">
        <f>+VLOOKUP(A131,Cartera!$A$4:$N$3517,14,FALSE)</f>
        <v>#N/A</v>
      </c>
      <c r="C131" s="63">
        <v>492792.3</v>
      </c>
      <c r="D131" s="4" t="e">
        <f t="shared" si="1"/>
        <v>#N/A</v>
      </c>
    </row>
    <row r="132" spans="1:4" x14ac:dyDescent="0.35">
      <c r="A132" s="5">
        <v>46357</v>
      </c>
      <c r="B132" s="63" t="e">
        <f>+VLOOKUP(A132,Cartera!$A$4:$N$3517,14,FALSE)</f>
        <v>#N/A</v>
      </c>
      <c r="C132" s="63">
        <v>472517.9</v>
      </c>
      <c r="D132" s="4" t="e">
        <f t="shared" si="1"/>
        <v>#N/A</v>
      </c>
    </row>
    <row r="133" spans="1:4" x14ac:dyDescent="0.35">
      <c r="A133" s="5">
        <v>46447</v>
      </c>
      <c r="B133" s="63" t="e">
        <f>+VLOOKUP(A133,Cartera!$A$4:$N$3517,14,FALSE)</f>
        <v>#N/A</v>
      </c>
      <c r="C133" s="63">
        <v>464825.4</v>
      </c>
      <c r="D133" s="4" t="e">
        <f t="shared" si="1"/>
        <v>#N/A</v>
      </c>
    </row>
    <row r="134" spans="1:4" x14ac:dyDescent="0.35">
      <c r="A134" s="5">
        <v>46539</v>
      </c>
      <c r="B134" s="63" t="e">
        <f>+VLOOKUP(A134,Cartera!$A$4:$N$3517,14,FALSE)</f>
        <v>#N/A</v>
      </c>
      <c r="C134" s="63">
        <v>498775.8</v>
      </c>
      <c r="D134" s="4" t="e">
        <f t="shared" si="1"/>
        <v>#N/A</v>
      </c>
    </row>
    <row r="135" spans="1:4" x14ac:dyDescent="0.35">
      <c r="A135" s="5">
        <v>46631</v>
      </c>
      <c r="B135" s="63" t="e">
        <f>+VLOOKUP(A135,Cartera!$A$4:$N$3517,14,FALSE)</f>
        <v>#N/A</v>
      </c>
      <c r="C135" s="63">
        <v>529340.6</v>
      </c>
      <c r="D135" s="4" t="e">
        <f t="shared" si="1"/>
        <v>#N/A</v>
      </c>
    </row>
    <row r="136" spans="1:4" x14ac:dyDescent="0.35">
      <c r="A136" s="5">
        <v>46722</v>
      </c>
      <c r="B136" s="63" t="e">
        <f>+VLOOKUP(A136,Cartera!$A$4:$N$3517,14,FALSE)</f>
        <v>#N/A</v>
      </c>
      <c r="C136" s="63">
        <v>498779.9</v>
      </c>
      <c r="D136" s="4" t="e">
        <f t="shared" si="1"/>
        <v>#N/A</v>
      </c>
    </row>
    <row r="137" spans="1:4" x14ac:dyDescent="0.35">
      <c r="A137" s="5">
        <v>46813</v>
      </c>
      <c r="B137" s="63" t="e">
        <f>+VLOOKUP(A137,Cartera!$A$4:$N$3517,14,FALSE)</f>
        <v>#N/A</v>
      </c>
      <c r="C137" s="63">
        <v>497774</v>
      </c>
      <c r="D137" s="4" t="e">
        <f t="shared" si="1"/>
        <v>#N/A</v>
      </c>
    </row>
    <row r="138" spans="1:4" x14ac:dyDescent="0.35">
      <c r="A138" s="5">
        <v>46905</v>
      </c>
      <c r="B138" s="63" t="e">
        <f>+VLOOKUP(A138,Cartera!$A$4:$N$3517,14,FALSE)</f>
        <v>#N/A</v>
      </c>
      <c r="C138" s="63">
        <v>531724.30000000005</v>
      </c>
      <c r="D138" s="4" t="e">
        <f t="shared" si="1"/>
        <v>#N/A</v>
      </c>
    </row>
    <row r="139" spans="1:4" x14ac:dyDescent="0.35">
      <c r="A139" s="5">
        <v>46997</v>
      </c>
      <c r="B139" s="63" t="e">
        <f>+VLOOKUP(A139,Cartera!$A$4:$N$3517,14,FALSE)</f>
        <v>#N/A</v>
      </c>
      <c r="C139" s="63">
        <v>564118.30000000005</v>
      </c>
      <c r="D139" s="4" t="e">
        <f t="shared" si="1"/>
        <v>#N/A</v>
      </c>
    </row>
    <row r="140" spans="1:4" x14ac:dyDescent="0.35">
      <c r="A140" s="5">
        <v>47088</v>
      </c>
      <c r="B140" s="63" t="e">
        <f>+VLOOKUP(A140,Cartera!$A$4:$N$3517,14,FALSE)</f>
        <v>#N/A</v>
      </c>
      <c r="C140" s="63">
        <v>532447.30000000005</v>
      </c>
      <c r="D140" s="4" t="e">
        <f t="shared" si="1"/>
        <v>#N/A</v>
      </c>
    </row>
    <row r="141" spans="1:4" x14ac:dyDescent="0.35">
      <c r="A141" s="5">
        <v>47178</v>
      </c>
      <c r="B141" s="63" t="e">
        <f>+VLOOKUP(A141,Cartera!$A$4:$N$3517,14,FALSE)</f>
        <v>#N/A</v>
      </c>
      <c r="C141" s="63">
        <v>525748.5</v>
      </c>
      <c r="D141" s="4" t="e">
        <f t="shared" si="1"/>
        <v>#N/A</v>
      </c>
    </row>
    <row r="142" spans="1:4" x14ac:dyDescent="0.35">
      <c r="A142" s="5">
        <v>47270</v>
      </c>
      <c r="B142" s="63" t="e">
        <f>+VLOOKUP(A142,Cartera!$A$4:$N$3517,14,FALSE)</f>
        <v>#N/A</v>
      </c>
      <c r="C142" s="63">
        <v>563880.80000000005</v>
      </c>
      <c r="D142" s="4" t="e">
        <f t="shared" si="1"/>
        <v>#N/A</v>
      </c>
    </row>
    <row r="143" spans="1:4" x14ac:dyDescent="0.35">
      <c r="A143" s="5">
        <v>47362</v>
      </c>
      <c r="B143" s="63" t="e">
        <f>+VLOOKUP(A143,Cartera!$A$4:$N$3517,14,FALSE)</f>
        <v>#N/A</v>
      </c>
      <c r="C143" s="63">
        <v>600083.4</v>
      </c>
      <c r="D143" s="4" t="e">
        <f t="shared" si="1"/>
        <v>#N/A</v>
      </c>
    </row>
    <row r="144" spans="1:4" x14ac:dyDescent="0.35">
      <c r="A144" s="5">
        <v>47453</v>
      </c>
      <c r="B144" s="63" t="e">
        <f>+VLOOKUP(A144,Cartera!$A$4:$N$3517,14,FALSE)</f>
        <v>#N/A</v>
      </c>
      <c r="C144" s="63">
        <v>565098</v>
      </c>
      <c r="D144" s="4" t="e">
        <f t="shared" si="1"/>
        <v>#N/A</v>
      </c>
    </row>
    <row r="145" spans="3:3" x14ac:dyDescent="0.35">
      <c r="C145">
        <v>559617.30000000005</v>
      </c>
    </row>
    <row r="146" spans="3:3" x14ac:dyDescent="0.35">
      <c r="C146">
        <v>595937.6</v>
      </c>
    </row>
    <row r="147" spans="3:3" x14ac:dyDescent="0.35">
      <c r="C147">
        <v>638621.30000000005</v>
      </c>
    </row>
    <row r="148" spans="3:3" x14ac:dyDescent="0.35">
      <c r="C148">
        <v>599641.9</v>
      </c>
    </row>
    <row r="149" spans="3:3" x14ac:dyDescent="0.35">
      <c r="C149">
        <v>592374.19999999995</v>
      </c>
    </row>
    <row r="150" spans="3:3" x14ac:dyDescent="0.35">
      <c r="C150">
        <v>633269.19999999995</v>
      </c>
    </row>
    <row r="151" spans="3:3" x14ac:dyDescent="0.35">
      <c r="C151">
        <v>681894.40000000002</v>
      </c>
    </row>
    <row r="152" spans="3:3" x14ac:dyDescent="0.35">
      <c r="C152">
        <v>636394.6</v>
      </c>
    </row>
    <row r="153" spans="3:3" x14ac:dyDescent="0.35">
      <c r="C153">
        <v>626999.5</v>
      </c>
    </row>
    <row r="154" spans="3:3" x14ac:dyDescent="0.35">
      <c r="C154">
        <v>674716.3</v>
      </c>
    </row>
    <row r="155" spans="3:3" x14ac:dyDescent="0.35">
      <c r="C155">
        <v>724221.5</v>
      </c>
    </row>
    <row r="156" spans="3:3" x14ac:dyDescent="0.35">
      <c r="C156">
        <v>673819.1</v>
      </c>
    </row>
    <row r="157" spans="3:3" x14ac:dyDescent="0.35">
      <c r="C157">
        <v>668373.1</v>
      </c>
    </row>
    <row r="158" spans="3:3" x14ac:dyDescent="0.35">
      <c r="C158">
        <v>712636.5</v>
      </c>
    </row>
    <row r="159" spans="3:3" x14ac:dyDescent="0.35">
      <c r="C159">
        <v>769831.4</v>
      </c>
    </row>
    <row r="160" spans="3:3" x14ac:dyDescent="0.35">
      <c r="C160">
        <v>715272</v>
      </c>
    </row>
    <row r="161" spans="3:3" x14ac:dyDescent="0.35">
      <c r="C161">
        <v>706894.2</v>
      </c>
    </row>
    <row r="162" spans="3:3" x14ac:dyDescent="0.35">
      <c r="C162">
        <v>756166.2</v>
      </c>
    </row>
    <row r="163" spans="3:3" x14ac:dyDescent="0.35">
      <c r="C163">
        <v>819175.9</v>
      </c>
    </row>
    <row r="164" spans="3:3" x14ac:dyDescent="0.35">
      <c r="C164">
        <v>758816.2</v>
      </c>
    </row>
    <row r="165" spans="3:3" x14ac:dyDescent="0.35">
      <c r="C165">
        <v>747075.7</v>
      </c>
    </row>
    <row r="166" spans="3:3" x14ac:dyDescent="0.35">
      <c r="C166">
        <v>798832.1</v>
      </c>
    </row>
    <row r="167" spans="3:3" x14ac:dyDescent="0.35">
      <c r="C167">
        <v>866176.4</v>
      </c>
    </row>
    <row r="168" spans="3:3" x14ac:dyDescent="0.35">
      <c r="C168">
        <v>799887</v>
      </c>
    </row>
    <row r="169" spans="3:3" x14ac:dyDescent="0.35">
      <c r="C169">
        <v>793304.2</v>
      </c>
    </row>
    <row r="170" spans="3:3" x14ac:dyDescent="0.35">
      <c r="C170">
        <v>843233.4</v>
      </c>
    </row>
    <row r="171" spans="3:3" x14ac:dyDescent="0.35">
      <c r="C171">
        <v>920336.6</v>
      </c>
    </row>
    <row r="172" spans="3:3" x14ac:dyDescent="0.35">
      <c r="C172">
        <v>848960.4</v>
      </c>
    </row>
    <row r="173" spans="3:3" x14ac:dyDescent="0.35">
      <c r="C173">
        <v>833882.6</v>
      </c>
    </row>
    <row r="174" spans="3:3" x14ac:dyDescent="0.35">
      <c r="C174">
        <v>896287.4</v>
      </c>
    </row>
    <row r="175" spans="3:3" x14ac:dyDescent="0.35">
      <c r="C175">
        <v>975273.6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R413"/>
  <sheetViews>
    <sheetView zoomScale="144" zoomScaleNormal="144" workbookViewId="0">
      <pane xSplit="1" ySplit="4" topLeftCell="K346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baseColWidth="10" defaultColWidth="10.81640625" defaultRowHeight="12.5" x14ac:dyDescent="0.25"/>
  <cols>
    <col min="1" max="1" width="12.81640625" style="22" bestFit="1" customWidth="1"/>
    <col min="2" max="3" width="10.81640625" style="19"/>
    <col min="4" max="4" width="12" style="19" customWidth="1"/>
    <col min="5" max="5" width="18.453125" style="19" bestFit="1" customWidth="1"/>
    <col min="6" max="6" width="13.1796875" style="19" bestFit="1" customWidth="1"/>
    <col min="7" max="7" width="8.81640625" style="19" customWidth="1"/>
    <col min="8" max="8" width="18.453125" style="19" bestFit="1" customWidth="1"/>
    <col min="9" max="9" width="4" style="20" customWidth="1"/>
    <col min="10" max="10" width="10.81640625" style="19"/>
    <col min="11" max="11" width="12.453125" style="19" bestFit="1" customWidth="1"/>
    <col min="12" max="12" width="10.81640625" style="19" customWidth="1"/>
    <col min="13" max="13" width="12.453125" style="19" customWidth="1"/>
    <col min="14" max="14" width="11.453125" style="19" customWidth="1"/>
    <col min="15" max="17" width="10.81640625" style="19"/>
    <col min="18" max="18" width="11.81640625" style="19" bestFit="1" customWidth="1"/>
    <col min="19" max="23" width="10.81640625" style="19"/>
    <col min="24" max="24" width="16.453125" style="19" bestFit="1" customWidth="1"/>
    <col min="25" max="25" width="16.1796875" style="19" bestFit="1" customWidth="1"/>
    <col min="26" max="37" width="10.81640625" style="19"/>
    <col min="38" max="38" width="12.453125" style="19" customWidth="1"/>
    <col min="39" max="39" width="12.81640625" style="19" customWidth="1"/>
    <col min="40" max="40" width="12.1796875" style="19" customWidth="1"/>
    <col min="41" max="16384" width="10.81640625" style="19"/>
  </cols>
  <sheetData>
    <row r="1" spans="1:70" x14ac:dyDescent="0.25">
      <c r="A1" s="19"/>
      <c r="J1" s="21" t="s">
        <v>18</v>
      </c>
    </row>
    <row r="2" spans="1:70" x14ac:dyDescent="0.25">
      <c r="A2" s="22" t="s">
        <v>19</v>
      </c>
      <c r="O2" s="132" t="s">
        <v>20</v>
      </c>
      <c r="P2" s="132"/>
      <c r="Q2" s="132"/>
      <c r="R2" s="132" t="s">
        <v>21</v>
      </c>
      <c r="S2" s="132"/>
      <c r="T2" s="132"/>
      <c r="U2" s="132" t="s">
        <v>22</v>
      </c>
      <c r="V2" s="132"/>
      <c r="W2" s="132"/>
      <c r="AN2" s="23">
        <f>+AN347/AN342*100-100</f>
        <v>8.2828714813465609</v>
      </c>
      <c r="AO2" s="23">
        <f>+AN353/AN347*100-100</f>
        <v>15.505550774022097</v>
      </c>
    </row>
    <row r="3" spans="1:70" x14ac:dyDescent="0.25">
      <c r="B3" s="19" t="s">
        <v>23</v>
      </c>
      <c r="C3" s="19" t="s">
        <v>24</v>
      </c>
      <c r="E3" s="19" t="s">
        <v>25</v>
      </c>
      <c r="H3" s="19" t="s">
        <v>16</v>
      </c>
      <c r="K3" s="132" t="s">
        <v>26</v>
      </c>
      <c r="L3" s="132"/>
      <c r="M3" s="132"/>
      <c r="N3" s="132"/>
      <c r="O3" s="19">
        <v>2022</v>
      </c>
      <c r="R3" s="19" t="s">
        <v>27</v>
      </c>
      <c r="T3" s="19">
        <v>2018</v>
      </c>
      <c r="U3" s="19">
        <v>2008</v>
      </c>
      <c r="X3" s="19" t="s">
        <v>28</v>
      </c>
      <c r="AY3" s="133" t="s">
        <v>29</v>
      </c>
      <c r="AZ3" s="133"/>
      <c r="BA3" s="133"/>
      <c r="BB3" s="133"/>
      <c r="BJ3" s="133"/>
      <c r="BK3" s="133"/>
      <c r="BL3" s="133"/>
      <c r="BM3" s="133"/>
      <c r="BO3" s="132" t="s">
        <v>30</v>
      </c>
      <c r="BP3" s="132"/>
      <c r="BQ3" s="132"/>
      <c r="BR3" s="132"/>
    </row>
    <row r="4" spans="1:70" x14ac:dyDescent="0.25">
      <c r="A4" s="22" t="s">
        <v>31</v>
      </c>
      <c r="B4" s="24" t="s">
        <v>2</v>
      </c>
      <c r="C4" s="24" t="s">
        <v>12</v>
      </c>
      <c r="D4" s="24" t="s">
        <v>32</v>
      </c>
      <c r="E4" s="24" t="s">
        <v>33</v>
      </c>
      <c r="F4" s="24" t="s">
        <v>34</v>
      </c>
      <c r="G4" s="24" t="s">
        <v>16</v>
      </c>
      <c r="H4" s="24" t="s">
        <v>35</v>
      </c>
      <c r="K4" s="19" t="str">
        <f>+B4</f>
        <v>Comercial</v>
      </c>
      <c r="L4" s="19" t="str">
        <f>+C4</f>
        <v>Consumo</v>
      </c>
      <c r="M4" s="19" t="str">
        <f>+D4</f>
        <v>Hipotecaria</v>
      </c>
      <c r="N4" s="19" t="str">
        <f>+G4</f>
        <v>Total</v>
      </c>
      <c r="O4" s="19" t="s">
        <v>36</v>
      </c>
      <c r="P4" s="19" t="s">
        <v>37</v>
      </c>
      <c r="Q4" s="25" t="s">
        <v>32</v>
      </c>
      <c r="R4" s="19" t="str">
        <f>+O4</f>
        <v>consumo</v>
      </c>
      <c r="S4" s="19" t="str">
        <f>+P4</f>
        <v>comercial</v>
      </c>
      <c r="T4" s="25" t="s">
        <v>38</v>
      </c>
      <c r="U4" s="19" t="str">
        <f>+R4</f>
        <v>consumo</v>
      </c>
      <c r="V4" s="19" t="str">
        <f>+S4</f>
        <v>comercial</v>
      </c>
      <c r="W4" s="25" t="s">
        <v>38</v>
      </c>
      <c r="X4" s="19" t="str">
        <f>+CONCATENATE(K4," ",$X$3)</f>
        <v>Comercial Percentil</v>
      </c>
      <c r="Y4" s="19" t="str">
        <f>+CONCATENATE(L4," ",$X$3)</f>
        <v>Consumo Percentil</v>
      </c>
      <c r="Z4" s="19" t="str">
        <f>+CONCATENATE(M4," ",$X$3)</f>
        <v>Hipotecaria Percentil</v>
      </c>
      <c r="AA4" s="25" t="s">
        <v>39</v>
      </c>
      <c r="AB4" s="25" t="s">
        <v>40</v>
      </c>
      <c r="AC4" s="19" t="str">
        <f>+X4</f>
        <v>Comercial Percentil</v>
      </c>
      <c r="AD4" s="19" t="str">
        <f>+Y4</f>
        <v>Consumo Percentil</v>
      </c>
      <c r="AE4" s="19" t="str">
        <f>+Z4</f>
        <v>Hipotecaria Percentil</v>
      </c>
      <c r="AF4" s="19" t="s">
        <v>40</v>
      </c>
      <c r="AH4" s="19" t="s">
        <v>6</v>
      </c>
      <c r="AI4" s="19" t="s">
        <v>7</v>
      </c>
      <c r="AJ4" s="19" t="s">
        <v>41</v>
      </c>
      <c r="AK4" s="19" t="s">
        <v>42</v>
      </c>
      <c r="AL4" s="19" t="s">
        <v>43</v>
      </c>
      <c r="AM4" s="19" t="s">
        <v>44</v>
      </c>
      <c r="AN4" s="19" t="s">
        <v>45</v>
      </c>
      <c r="AO4" s="19" t="s">
        <v>46</v>
      </c>
      <c r="AP4" s="19" t="s">
        <v>47</v>
      </c>
      <c r="AQ4" s="19" t="s">
        <v>48</v>
      </c>
      <c r="AR4" s="19" t="s">
        <v>49</v>
      </c>
      <c r="AS4" s="19" t="s">
        <v>50</v>
      </c>
      <c r="AU4" s="26" t="s">
        <v>51</v>
      </c>
      <c r="AY4" s="19" t="s">
        <v>43</v>
      </c>
      <c r="AZ4" s="19" t="s">
        <v>44</v>
      </c>
      <c r="BA4" s="19" t="s">
        <v>45</v>
      </c>
      <c r="BB4" s="19" t="s">
        <v>46</v>
      </c>
      <c r="BE4" s="19" t="str">
        <f>+AL4</f>
        <v>vencida comercial</v>
      </c>
      <c r="BF4" s="19" t="str">
        <f t="shared" ref="BF4:BH4" si="0">+AM4</f>
        <v>vencida consumo</v>
      </c>
      <c r="BG4" s="19" t="str">
        <f t="shared" si="0"/>
        <v>vencida hipo</v>
      </c>
      <c r="BH4" s="19" t="str">
        <f t="shared" si="0"/>
        <v>vencida total</v>
      </c>
      <c r="BO4" s="19" t="str">
        <f>+AP4</f>
        <v>NPL comercial</v>
      </c>
      <c r="BP4" s="19" t="str">
        <f t="shared" ref="BP4:BR19" si="1">+AQ4</f>
        <v>NPL consumo</v>
      </c>
      <c r="BQ4" s="19" t="str">
        <f t="shared" si="1"/>
        <v>NPL vivienda</v>
      </c>
      <c r="BR4" s="19" t="str">
        <f t="shared" si="1"/>
        <v>NPL total</v>
      </c>
    </row>
    <row r="5" spans="1:70" ht="14.5" x14ac:dyDescent="0.35">
      <c r="A5" s="22">
        <v>34669</v>
      </c>
      <c r="B5" s="23">
        <f>+Cartera!BF4</f>
        <v>3.7095101497468184</v>
      </c>
      <c r="C5" s="23">
        <f>+Cartera!BG4</f>
        <v>9.9519744298594812</v>
      </c>
      <c r="D5" s="23">
        <f>+Cartera!BH4</f>
        <v>3.4425671334551011</v>
      </c>
      <c r="E5" s="21">
        <f>+'[8]Cartera (Con titularizaciones)'!W5/'[8]Cartera (Con titularizaciones)'!V5</f>
        <v>3.442567133455101E-2</v>
      </c>
      <c r="G5" s="23">
        <f>+Cartera!BK4</f>
        <v>5.2064438372160495</v>
      </c>
      <c r="H5" s="21">
        <f>+'[8]Cartera (Con titularizaciones)'!AT5/'[8]Cartera (Con titularizaciones)'!AS5</f>
        <v>5.2064438372160494E-2</v>
      </c>
      <c r="K5" s="19">
        <f>+B5</f>
        <v>3.7095101497468184</v>
      </c>
      <c r="L5" s="19">
        <f t="shared" ref="L5:M5" si="2">+C5</f>
        <v>9.9519744298594812</v>
      </c>
      <c r="M5" s="19">
        <f t="shared" si="2"/>
        <v>3.4425671334551011</v>
      </c>
      <c r="N5" s="19">
        <f>+G5</f>
        <v>5.2064438372160495</v>
      </c>
      <c r="X5" s="19">
        <f>+_xlfn.PERCENTRANK.INC(K$5:K$349,K5)</f>
        <v>0.54900000000000004</v>
      </c>
      <c r="Y5" s="19">
        <f t="shared" ref="Y5:AA20" si="3">+_xlfn.PERCENTRANK.INC(L$5:L$349,L5)</f>
        <v>0.77600000000000002</v>
      </c>
      <c r="Z5" s="19">
        <f t="shared" si="3"/>
        <v>0.41199999999999998</v>
      </c>
      <c r="AA5" s="19">
        <f t="shared" si="3"/>
        <v>0.66500000000000004</v>
      </c>
      <c r="AH5" s="23">
        <f>+[8]Cartera!D5</f>
        <v>11084.162690000001</v>
      </c>
      <c r="AI5" s="23">
        <f>+[8]Cartera!J5</f>
        <v>5413.4141299999992</v>
      </c>
      <c r="AJ5" s="23">
        <f>+[8]Cartera!P5</f>
        <v>5157.5406700000003</v>
      </c>
      <c r="AK5" s="23">
        <f>+SUM(AH5:AJ5)</f>
        <v>21655.117490000004</v>
      </c>
      <c r="AL5" s="23">
        <f>+[8]Cartera!E5</f>
        <v>411.16813999999999</v>
      </c>
      <c r="AM5" s="23">
        <f>+[8]Cartera!K5</f>
        <v>538.74158999999997</v>
      </c>
      <c r="AN5" s="23">
        <f>+[8]Cartera!Q5</f>
        <v>177.55180000000001</v>
      </c>
      <c r="AO5" s="23">
        <f>+SUM(AL5:AN5)</f>
        <v>1127.46153</v>
      </c>
      <c r="AP5" s="27">
        <f>+(AL5/AH5)*100</f>
        <v>3.7095101497468184</v>
      </c>
      <c r="AQ5" s="27">
        <f>+(AM5/AI5)*100</f>
        <v>9.9519744298594812</v>
      </c>
      <c r="AR5" s="27">
        <f>+(AN5/AJ5)*100</f>
        <v>3.4425671334551011</v>
      </c>
      <c r="AS5" s="27">
        <f>+(AO5/AK5)*100</f>
        <v>5.2064438372160495</v>
      </c>
      <c r="AT5" s="27"/>
      <c r="BO5" s="23">
        <f t="shared" ref="BO5:BR68" si="4">+AP5</f>
        <v>3.7095101497468184</v>
      </c>
      <c r="BP5" s="23">
        <f t="shared" si="1"/>
        <v>9.9519744298594812</v>
      </c>
      <c r="BQ5" s="23">
        <f t="shared" si="1"/>
        <v>3.4425671334551011</v>
      </c>
      <c r="BR5" s="23">
        <f t="shared" si="1"/>
        <v>5.2064438372160495</v>
      </c>
    </row>
    <row r="6" spans="1:70" ht="14.5" x14ac:dyDescent="0.35">
      <c r="A6" s="22">
        <v>34700</v>
      </c>
      <c r="B6" s="23">
        <f>+Cartera!BF5</f>
        <v>4.2513492924089764</v>
      </c>
      <c r="C6" s="23">
        <f>+Cartera!BG5</f>
        <v>11.075310149555772</v>
      </c>
      <c r="D6" s="23">
        <f>+Cartera!BH5</f>
        <v>3.3324006005448075</v>
      </c>
      <c r="E6" s="21">
        <f>+'[8]Cartera (Con titularizaciones)'!W6/'[8]Cartera (Con titularizaciones)'!V6</f>
        <v>3.3324006005448076E-2</v>
      </c>
      <c r="G6" s="23">
        <f>+Cartera!BK5</f>
        <v>5.7617412053724868</v>
      </c>
      <c r="H6" s="21">
        <f>+'[8]Cartera (Con titularizaciones)'!AT6/'[8]Cartera (Con titularizaciones)'!AS6</f>
        <v>5.7617412053724872E-2</v>
      </c>
      <c r="K6" s="19">
        <f t="shared" ref="K6:K69" si="5">+B6</f>
        <v>4.2513492924089764</v>
      </c>
      <c r="L6" s="19">
        <f t="shared" ref="L6:L69" si="6">+C6</f>
        <v>11.075310149555772</v>
      </c>
      <c r="M6" s="19">
        <f t="shared" ref="M6:M69" si="7">+D6</f>
        <v>3.3324006005448075</v>
      </c>
      <c r="N6" s="19">
        <f t="shared" ref="N6:N69" si="8">+G6</f>
        <v>5.7617412053724868</v>
      </c>
      <c r="X6" s="19">
        <f t="shared" ref="X6:AA69" si="9">+_xlfn.PERCENTRANK.INC(K$5:K$349,K6)</f>
        <v>0.627</v>
      </c>
      <c r="Y6" s="19">
        <f t="shared" si="3"/>
        <v>0.79300000000000004</v>
      </c>
      <c r="Z6" s="19">
        <f t="shared" si="3"/>
        <v>0.38600000000000001</v>
      </c>
      <c r="AA6" s="19">
        <f t="shared" si="3"/>
        <v>0.68300000000000005</v>
      </c>
      <c r="AH6" s="23">
        <f>+[8]Cartera!D6</f>
        <v>11234.421759999999</v>
      </c>
      <c r="AI6" s="23">
        <f>+[8]Cartera!J6</f>
        <v>5645.6335900000004</v>
      </c>
      <c r="AJ6" s="23">
        <f>+[8]Cartera!P6</f>
        <v>5363.6297500000001</v>
      </c>
      <c r="AK6" s="23">
        <f t="shared" ref="AK6:AK69" si="10">+SUM(AH6:AJ6)</f>
        <v>22243.685099999999</v>
      </c>
      <c r="AL6" s="23">
        <f>+[8]Cartera!E6</f>
        <v>477.61451</v>
      </c>
      <c r="AM6" s="23">
        <f>+[8]Cartera!K6</f>
        <v>625.27143000000001</v>
      </c>
      <c r="AN6" s="23">
        <f>+[8]Cartera!Q6</f>
        <v>178.73762999999997</v>
      </c>
      <c r="AO6" s="23">
        <f t="shared" ref="AO6:AO69" si="11">+SUM(AL6:AN6)</f>
        <v>1281.6235700000002</v>
      </c>
      <c r="AP6" s="27">
        <f t="shared" ref="AP6:AS69" si="12">+(AL6/AH6)*100</f>
        <v>4.2513492924089764</v>
      </c>
      <c r="AQ6" s="27">
        <f t="shared" si="12"/>
        <v>11.075310149555772</v>
      </c>
      <c r="AR6" s="27">
        <f t="shared" si="12"/>
        <v>3.3324006005448075</v>
      </c>
      <c r="AS6" s="27">
        <f t="shared" si="12"/>
        <v>5.7617412053724868</v>
      </c>
      <c r="AT6" s="27">
        <f t="shared" ref="AT6:AT69" si="13">+AS6-(G6*100)</f>
        <v>-570.4123793318762</v>
      </c>
      <c r="BO6" s="23">
        <f t="shared" si="4"/>
        <v>4.2513492924089764</v>
      </c>
      <c r="BP6" s="23">
        <f t="shared" si="1"/>
        <v>11.075310149555772</v>
      </c>
      <c r="BQ6" s="23">
        <f t="shared" si="1"/>
        <v>3.3324006005448075</v>
      </c>
      <c r="BR6" s="23">
        <f t="shared" si="1"/>
        <v>5.7617412053724868</v>
      </c>
    </row>
    <row r="7" spans="1:70" ht="14.5" x14ac:dyDescent="0.35">
      <c r="A7" s="22">
        <v>34731</v>
      </c>
      <c r="B7" s="23">
        <f>+Cartera!BF6</f>
        <v>4.4482194260863412</v>
      </c>
      <c r="C7" s="23">
        <f>+Cartera!BG6</f>
        <v>11.633647201736332</v>
      </c>
      <c r="D7" s="23">
        <f>+Cartera!BH6</f>
        <v>3.4071998316810306</v>
      </c>
      <c r="E7" s="21">
        <f>+'[8]Cartera (Con titularizaciones)'!W7/'[8]Cartera (Con titularizaciones)'!V7</f>
        <v>3.4071998316810306E-2</v>
      </c>
      <c r="G7" s="23">
        <f>+Cartera!BK6</f>
        <v>6.0005905139773903</v>
      </c>
      <c r="H7" s="21">
        <f>+'[8]Cartera (Con titularizaciones)'!AT7/'[8]Cartera (Con titularizaciones)'!AS7</f>
        <v>6.0005905139773906E-2</v>
      </c>
      <c r="K7" s="19">
        <f t="shared" si="5"/>
        <v>4.4482194260863412</v>
      </c>
      <c r="L7" s="19">
        <f t="shared" si="6"/>
        <v>11.633647201736332</v>
      </c>
      <c r="M7" s="19">
        <f t="shared" si="7"/>
        <v>3.4071998316810306</v>
      </c>
      <c r="N7" s="19">
        <f t="shared" si="8"/>
        <v>6.0005905139773903</v>
      </c>
      <c r="X7" s="19">
        <f t="shared" si="9"/>
        <v>0.66800000000000004</v>
      </c>
      <c r="Y7" s="19">
        <f t="shared" si="3"/>
        <v>0.81299999999999994</v>
      </c>
      <c r="Z7" s="19">
        <f t="shared" si="3"/>
        <v>0.40400000000000003</v>
      </c>
      <c r="AA7" s="19">
        <f t="shared" si="3"/>
        <v>0.69399999999999995</v>
      </c>
      <c r="AH7" s="23">
        <f>+[8]Cartera!D7</f>
        <v>11507.894079999998</v>
      </c>
      <c r="AI7" s="23">
        <f>+[8]Cartera!J7</f>
        <v>5714.4182600000004</v>
      </c>
      <c r="AJ7" s="23">
        <f>+[8]Cartera!P7</f>
        <v>5523.703019999999</v>
      </c>
      <c r="AK7" s="23">
        <f t="shared" si="10"/>
        <v>22746.015359999998</v>
      </c>
      <c r="AL7" s="23">
        <f>+[8]Cartera!E7</f>
        <v>511.89638000000002</v>
      </c>
      <c r="AM7" s="23">
        <f>+[8]Cartera!K7</f>
        <v>664.7952600000001</v>
      </c>
      <c r="AN7" s="23">
        <f>+[8]Cartera!Q7</f>
        <v>188.20359999999997</v>
      </c>
      <c r="AO7" s="23">
        <f t="shared" si="11"/>
        <v>1364.8952400000001</v>
      </c>
      <c r="AP7" s="27">
        <f t="shared" si="12"/>
        <v>4.4482194260863412</v>
      </c>
      <c r="AQ7" s="27">
        <f t="shared" si="12"/>
        <v>11.633647201736332</v>
      </c>
      <c r="AR7" s="27">
        <f t="shared" si="12"/>
        <v>3.4071998316810306</v>
      </c>
      <c r="AS7" s="27">
        <f t="shared" si="12"/>
        <v>6.0005905139773903</v>
      </c>
      <c r="AT7" s="27">
        <f t="shared" si="13"/>
        <v>-594.05846088376165</v>
      </c>
      <c r="BO7" s="23">
        <f t="shared" si="4"/>
        <v>4.4482194260863412</v>
      </c>
      <c r="BP7" s="23">
        <f t="shared" si="1"/>
        <v>11.633647201736332</v>
      </c>
      <c r="BQ7" s="23">
        <f t="shared" si="1"/>
        <v>3.4071998316810306</v>
      </c>
      <c r="BR7" s="23">
        <f t="shared" si="1"/>
        <v>6.0005905139773903</v>
      </c>
    </row>
    <row r="8" spans="1:70" ht="14.5" x14ac:dyDescent="0.35">
      <c r="A8" s="22">
        <v>34759</v>
      </c>
      <c r="B8" s="23">
        <f>+Cartera!BF7</f>
        <v>4.2216077876651452</v>
      </c>
      <c r="C8" s="23">
        <f>+Cartera!BG7</f>
        <v>10.891971522173096</v>
      </c>
      <c r="D8" s="23">
        <f>+Cartera!BH7</f>
        <v>3.389094228540237</v>
      </c>
      <c r="E8" s="21">
        <f>+'[8]Cartera (Con titularizaciones)'!W8/'[8]Cartera (Con titularizaciones)'!V8</f>
        <v>3.3890942285402369E-2</v>
      </c>
      <c r="G8" s="23">
        <f>+Cartera!BK7</f>
        <v>5.6657000043440027</v>
      </c>
      <c r="H8" s="21">
        <f>+'[8]Cartera (Con titularizaciones)'!AT8/'[8]Cartera (Con titularizaciones)'!AS8</f>
        <v>5.6657000043440028E-2</v>
      </c>
      <c r="K8" s="19">
        <f t="shared" si="5"/>
        <v>4.2216077876651452</v>
      </c>
      <c r="L8" s="19">
        <f t="shared" si="6"/>
        <v>10.891971522173096</v>
      </c>
      <c r="M8" s="19">
        <f t="shared" si="7"/>
        <v>3.389094228540237</v>
      </c>
      <c r="N8" s="19">
        <f t="shared" si="8"/>
        <v>5.6657000043440027</v>
      </c>
      <c r="X8" s="19">
        <f t="shared" si="9"/>
        <v>0.61899999999999999</v>
      </c>
      <c r="Y8" s="19">
        <f t="shared" si="3"/>
        <v>0.78400000000000003</v>
      </c>
      <c r="Z8" s="19">
        <f t="shared" si="3"/>
        <v>0.39200000000000002</v>
      </c>
      <c r="AA8" s="19">
        <f t="shared" si="3"/>
        <v>0.67700000000000005</v>
      </c>
      <c r="AH8" s="23">
        <f>+[8]Cartera!D8</f>
        <v>12066.986220000001</v>
      </c>
      <c r="AI8" s="23">
        <f>+[8]Cartera!J8</f>
        <v>5828.1441399999994</v>
      </c>
      <c r="AJ8" s="23">
        <f>+[8]Cartera!P8</f>
        <v>5725.0240600000006</v>
      </c>
      <c r="AK8" s="23">
        <f t="shared" si="10"/>
        <v>23620.154419999999</v>
      </c>
      <c r="AL8" s="23">
        <f>+[8]Cartera!E8</f>
        <v>509.42082999999997</v>
      </c>
      <c r="AM8" s="23">
        <f>+[8]Cartera!K8</f>
        <v>634.7998</v>
      </c>
      <c r="AN8" s="23">
        <f>+[8]Cartera!Q8</f>
        <v>194.02645999999999</v>
      </c>
      <c r="AO8" s="23">
        <f t="shared" si="11"/>
        <v>1338.2470900000001</v>
      </c>
      <c r="AP8" s="27">
        <f t="shared" si="12"/>
        <v>4.2216077876651452</v>
      </c>
      <c r="AQ8" s="27">
        <f t="shared" si="12"/>
        <v>10.891971522173096</v>
      </c>
      <c r="AR8" s="27">
        <f t="shared" si="12"/>
        <v>3.389094228540237</v>
      </c>
      <c r="AS8" s="27">
        <f t="shared" si="12"/>
        <v>5.6657000043440027</v>
      </c>
      <c r="AT8" s="27">
        <f t="shared" si="13"/>
        <v>-560.90430043005631</v>
      </c>
      <c r="BO8" s="23">
        <f t="shared" si="4"/>
        <v>4.2216077876651452</v>
      </c>
      <c r="BP8" s="23">
        <f t="shared" si="1"/>
        <v>10.891971522173096</v>
      </c>
      <c r="BQ8" s="23">
        <f t="shared" si="1"/>
        <v>3.389094228540237</v>
      </c>
      <c r="BR8" s="23">
        <f t="shared" si="1"/>
        <v>5.6657000043440027</v>
      </c>
    </row>
    <row r="9" spans="1:70" ht="14.5" x14ac:dyDescent="0.35">
      <c r="A9" s="22">
        <v>34790</v>
      </c>
      <c r="B9" s="23">
        <f>+Cartera!BF8</f>
        <v>4.2992336035302339</v>
      </c>
      <c r="C9" s="23">
        <f>+Cartera!BG8</f>
        <v>11.790878332016637</v>
      </c>
      <c r="D9" s="23">
        <f>+Cartera!BH8</f>
        <v>3.5016629422581289</v>
      </c>
      <c r="E9" s="21">
        <f>+'[8]Cartera (Con titularizaciones)'!W9/'[8]Cartera (Con titularizaciones)'!V9</f>
        <v>3.501662942258129E-2</v>
      </c>
      <c r="G9" s="23">
        <f>+Cartera!BK8</f>
        <v>5.9525512047962543</v>
      </c>
      <c r="H9" s="21">
        <f>+'[8]Cartera (Con titularizaciones)'!AT9/'[8]Cartera (Con titularizaciones)'!AS9</f>
        <v>5.9525512047962539E-2</v>
      </c>
      <c r="K9" s="19">
        <f t="shared" si="5"/>
        <v>4.2992336035302339</v>
      </c>
      <c r="L9" s="19">
        <f t="shared" si="6"/>
        <v>11.790878332016637</v>
      </c>
      <c r="M9" s="19">
        <f t="shared" si="7"/>
        <v>3.5016629422581289</v>
      </c>
      <c r="N9" s="19">
        <f t="shared" si="8"/>
        <v>5.9525512047962543</v>
      </c>
      <c r="X9" s="19">
        <f t="shared" si="9"/>
        <v>0.63300000000000001</v>
      </c>
      <c r="Y9" s="19">
        <f t="shared" si="3"/>
        <v>0.82199999999999995</v>
      </c>
      <c r="Z9" s="19">
        <f t="shared" si="3"/>
        <v>0.436</v>
      </c>
      <c r="AA9" s="19">
        <f t="shared" si="3"/>
        <v>0.69099999999999995</v>
      </c>
      <c r="AH9" s="23">
        <f>+[8]Cartera!D9</f>
        <v>12371.750620000001</v>
      </c>
      <c r="AI9" s="23">
        <f>+[8]Cartera!J9</f>
        <v>5970.7463700000008</v>
      </c>
      <c r="AJ9" s="23">
        <f>+[8]Cartera!P9</f>
        <v>5877.3538000000008</v>
      </c>
      <c r="AK9" s="23">
        <f t="shared" si="10"/>
        <v>24219.85079</v>
      </c>
      <c r="AL9" s="23">
        <f>+[8]Cartera!E9</f>
        <v>531.89046000000008</v>
      </c>
      <c r="AM9" s="23">
        <f>+[8]Cartera!K9</f>
        <v>704.00343999999996</v>
      </c>
      <c r="AN9" s="23">
        <f>+[8]Cartera!Q9</f>
        <v>205.80511999999999</v>
      </c>
      <c r="AO9" s="23">
        <f t="shared" si="11"/>
        <v>1441.69902</v>
      </c>
      <c r="AP9" s="27">
        <f t="shared" si="12"/>
        <v>4.2992336035302339</v>
      </c>
      <c r="AQ9" s="27">
        <f t="shared" si="12"/>
        <v>11.790878332016637</v>
      </c>
      <c r="AR9" s="27">
        <f t="shared" si="12"/>
        <v>3.5016629422581289</v>
      </c>
      <c r="AS9" s="27">
        <f t="shared" si="12"/>
        <v>5.9525512047962543</v>
      </c>
      <c r="AT9" s="27">
        <f t="shared" si="13"/>
        <v>-589.30256927482924</v>
      </c>
      <c r="BO9" s="23">
        <f t="shared" si="4"/>
        <v>4.2992336035302339</v>
      </c>
      <c r="BP9" s="23">
        <f t="shared" si="1"/>
        <v>11.790878332016637</v>
      </c>
      <c r="BQ9" s="23">
        <f t="shared" si="1"/>
        <v>3.5016629422581289</v>
      </c>
      <c r="BR9" s="23">
        <f t="shared" si="1"/>
        <v>5.9525512047962543</v>
      </c>
    </row>
    <row r="10" spans="1:70" ht="14.5" x14ac:dyDescent="0.35">
      <c r="A10" s="22">
        <v>34820</v>
      </c>
      <c r="B10" s="23">
        <f>+Cartera!BF9</f>
        <v>4.16880230321767</v>
      </c>
      <c r="C10" s="23">
        <f>+Cartera!BG9</f>
        <v>11.893558587098509</v>
      </c>
      <c r="D10" s="23">
        <f>+Cartera!BH9</f>
        <v>3.2996220706795234</v>
      </c>
      <c r="E10" s="21">
        <f>+'[8]Cartera (Con titularizaciones)'!W10/'[8]Cartera (Con titularizaciones)'!V10</f>
        <v>3.2996220706795233E-2</v>
      </c>
      <c r="G10" s="23">
        <f>+Cartera!BK9</f>
        <v>5.8401657605500255</v>
      </c>
      <c r="H10" s="21">
        <f>+'[8]Cartera (Con titularizaciones)'!AT10/'[8]Cartera (Con titularizaciones)'!AS10</f>
        <v>5.8401657605500257E-2</v>
      </c>
      <c r="K10" s="19">
        <f t="shared" si="5"/>
        <v>4.16880230321767</v>
      </c>
      <c r="L10" s="19">
        <f t="shared" si="6"/>
        <v>11.893558587098509</v>
      </c>
      <c r="M10" s="19">
        <f t="shared" si="7"/>
        <v>3.2996220706795234</v>
      </c>
      <c r="N10" s="19">
        <f t="shared" si="8"/>
        <v>5.8401657605500255</v>
      </c>
      <c r="X10" s="19">
        <f t="shared" si="9"/>
        <v>0.61299999999999999</v>
      </c>
      <c r="Y10" s="19">
        <f t="shared" si="3"/>
        <v>0.82499999999999996</v>
      </c>
      <c r="Z10" s="19">
        <f t="shared" si="3"/>
        <v>0.38300000000000001</v>
      </c>
      <c r="AA10" s="19">
        <f t="shared" si="3"/>
        <v>0.68600000000000005</v>
      </c>
      <c r="AH10" s="23">
        <f>+[8]Cartera!D10</f>
        <v>12803.208479999999</v>
      </c>
      <c r="AI10" s="23">
        <f>+[8]Cartera!J10</f>
        <v>6077.1305299999995</v>
      </c>
      <c r="AJ10" s="23">
        <f>+[8]Cartera!P10</f>
        <v>6057.1458099999991</v>
      </c>
      <c r="AK10" s="23">
        <f t="shared" si="10"/>
        <v>24937.484819999998</v>
      </c>
      <c r="AL10" s="23">
        <f>+[8]Cartera!E10</f>
        <v>533.74045000000001</v>
      </c>
      <c r="AM10" s="23">
        <f>+[8]Cartera!K10</f>
        <v>722.78708000000006</v>
      </c>
      <c r="AN10" s="23">
        <f>+[8]Cartera!Q10</f>
        <v>199.86291999999997</v>
      </c>
      <c r="AO10" s="23">
        <f t="shared" si="11"/>
        <v>1456.3904500000001</v>
      </c>
      <c r="AP10" s="27">
        <f t="shared" si="12"/>
        <v>4.16880230321767</v>
      </c>
      <c r="AQ10" s="27">
        <f t="shared" si="12"/>
        <v>11.893558587098509</v>
      </c>
      <c r="AR10" s="27">
        <f t="shared" si="12"/>
        <v>3.2996220706795234</v>
      </c>
      <c r="AS10" s="27">
        <f t="shared" si="12"/>
        <v>5.8401657605500255</v>
      </c>
      <c r="AT10" s="27">
        <f t="shared" si="13"/>
        <v>-578.17641029445258</v>
      </c>
      <c r="BO10" s="23">
        <f t="shared" si="4"/>
        <v>4.16880230321767</v>
      </c>
      <c r="BP10" s="23">
        <f t="shared" si="1"/>
        <v>11.893558587098509</v>
      </c>
      <c r="BQ10" s="23">
        <f t="shared" si="1"/>
        <v>3.2996220706795234</v>
      </c>
      <c r="BR10" s="23">
        <f t="shared" si="1"/>
        <v>5.8401657605500255</v>
      </c>
    </row>
    <row r="11" spans="1:70" ht="14.5" x14ac:dyDescent="0.35">
      <c r="A11" s="22">
        <v>34851</v>
      </c>
      <c r="B11" s="23">
        <f>+Cartera!BF10</f>
        <v>3.999081718508589</v>
      </c>
      <c r="C11" s="23">
        <f>+Cartera!BG10</f>
        <v>11.384759681629374</v>
      </c>
      <c r="D11" s="23">
        <f>+Cartera!BH10</f>
        <v>3.4881416241795229</v>
      </c>
      <c r="E11" s="21">
        <f>+'[8]Cartera (Con titularizaciones)'!W11/'[8]Cartera (Con titularizaciones)'!V11</f>
        <v>3.4881416241795228E-2</v>
      </c>
      <c r="G11" s="23">
        <f>+Cartera!BK10</f>
        <v>5.6462143530903379</v>
      </c>
      <c r="H11" s="21">
        <f>+'[8]Cartera (Con titularizaciones)'!AT11/'[8]Cartera (Con titularizaciones)'!AS11</f>
        <v>5.6462143530903376E-2</v>
      </c>
      <c r="K11" s="19">
        <f t="shared" si="5"/>
        <v>3.999081718508589</v>
      </c>
      <c r="L11" s="19">
        <f t="shared" si="6"/>
        <v>11.384759681629374</v>
      </c>
      <c r="M11" s="19">
        <f t="shared" si="7"/>
        <v>3.4881416241795229</v>
      </c>
      <c r="N11" s="19">
        <f t="shared" si="8"/>
        <v>5.6462143530903379</v>
      </c>
      <c r="X11" s="19">
        <f t="shared" si="9"/>
        <v>0.58699999999999997</v>
      </c>
      <c r="Y11" s="19">
        <f t="shared" si="3"/>
        <v>0.80800000000000005</v>
      </c>
      <c r="Z11" s="19">
        <f t="shared" si="3"/>
        <v>0.43</v>
      </c>
      <c r="AA11" s="19">
        <f t="shared" si="3"/>
        <v>0.67400000000000004</v>
      </c>
      <c r="AH11" s="23">
        <f>+[8]Cartera!D11</f>
        <v>13231.280510000001</v>
      </c>
      <c r="AI11" s="23">
        <f>+[8]Cartera!J11</f>
        <v>6141.0301099999997</v>
      </c>
      <c r="AJ11" s="23">
        <f>+[8]Cartera!P11</f>
        <v>6230.97894</v>
      </c>
      <c r="AK11" s="23">
        <f t="shared" si="10"/>
        <v>25603.289560000001</v>
      </c>
      <c r="AL11" s="23">
        <f>+[8]Cartera!E11</f>
        <v>529.12972000000002</v>
      </c>
      <c r="AM11" s="23">
        <f>+[8]Cartera!K11</f>
        <v>699.1415199999999</v>
      </c>
      <c r="AN11" s="23">
        <f>+[8]Cartera!Q11</f>
        <v>217.34537000000003</v>
      </c>
      <c r="AO11" s="23">
        <f t="shared" si="11"/>
        <v>1445.61661</v>
      </c>
      <c r="AP11" s="27">
        <f t="shared" si="12"/>
        <v>3.999081718508589</v>
      </c>
      <c r="AQ11" s="27">
        <f t="shared" si="12"/>
        <v>11.384759681629374</v>
      </c>
      <c r="AR11" s="27">
        <f t="shared" si="12"/>
        <v>3.4881416241795229</v>
      </c>
      <c r="AS11" s="27">
        <f t="shared" si="12"/>
        <v>5.6462143530903379</v>
      </c>
      <c r="AT11" s="27">
        <f t="shared" si="13"/>
        <v>-558.97522095594343</v>
      </c>
      <c r="BO11" s="23">
        <f t="shared" si="4"/>
        <v>3.999081718508589</v>
      </c>
      <c r="BP11" s="23">
        <f t="shared" si="1"/>
        <v>11.384759681629374</v>
      </c>
      <c r="BQ11" s="23">
        <f t="shared" si="1"/>
        <v>3.4881416241795229</v>
      </c>
      <c r="BR11" s="23">
        <f t="shared" si="1"/>
        <v>5.6462143530903379</v>
      </c>
    </row>
    <row r="12" spans="1:70" ht="14.5" x14ac:dyDescent="0.35">
      <c r="A12" s="22">
        <v>34881</v>
      </c>
      <c r="B12" s="23">
        <f>+Cartera!BF11</f>
        <v>4.6672365386395711</v>
      </c>
      <c r="C12" s="23">
        <f>+Cartera!BG11</f>
        <v>12.536643151801441</v>
      </c>
      <c r="D12" s="23">
        <f>+Cartera!BH11</f>
        <v>3.3894859298182118</v>
      </c>
      <c r="E12" s="21">
        <f>+'[8]Cartera (Con titularizaciones)'!W12/'[8]Cartera (Con titularizaciones)'!V12</f>
        <v>3.3894859298182117E-2</v>
      </c>
      <c r="G12" s="23">
        <f>+Cartera!BK11</f>
        <v>6.2295002184520376</v>
      </c>
      <c r="H12" s="21">
        <f>+'[8]Cartera (Con titularizaciones)'!AT12/'[8]Cartera (Con titularizaciones)'!AS12</f>
        <v>6.2295002184520373E-2</v>
      </c>
      <c r="K12" s="19">
        <f t="shared" si="5"/>
        <v>4.6672365386395711</v>
      </c>
      <c r="L12" s="19">
        <f t="shared" si="6"/>
        <v>12.536643151801441</v>
      </c>
      <c r="M12" s="19">
        <f t="shared" si="7"/>
        <v>3.3894859298182118</v>
      </c>
      <c r="N12" s="19">
        <f t="shared" si="8"/>
        <v>6.2295002184520376</v>
      </c>
      <c r="X12" s="19">
        <f t="shared" si="9"/>
        <v>0.72</v>
      </c>
      <c r="Y12" s="19">
        <f t="shared" si="3"/>
        <v>0.86599999999999999</v>
      </c>
      <c r="Z12" s="19">
        <f t="shared" si="3"/>
        <v>0.39500000000000002</v>
      </c>
      <c r="AA12" s="19">
        <f t="shared" si="3"/>
        <v>0.70899999999999996</v>
      </c>
      <c r="AH12" s="23">
        <f>+[8]Cartera!D12</f>
        <v>13740.45465</v>
      </c>
      <c r="AI12" s="23">
        <f>+[8]Cartera!J12</f>
        <v>6227.5415399999993</v>
      </c>
      <c r="AJ12" s="23">
        <f>+[8]Cartera!P12</f>
        <v>6271.7224499999993</v>
      </c>
      <c r="AK12" s="23">
        <f t="shared" si="10"/>
        <v>26239.718639999999</v>
      </c>
      <c r="AL12" s="23">
        <f>+[8]Cartera!E12</f>
        <v>641.29951999999992</v>
      </c>
      <c r="AM12" s="23">
        <f>+[8]Cartera!K12</f>
        <v>780.72465999999986</v>
      </c>
      <c r="AN12" s="23">
        <f>+[8]Cartera!Q12</f>
        <v>212.57915</v>
      </c>
      <c r="AO12" s="23">
        <f t="shared" si="11"/>
        <v>1634.6033299999999</v>
      </c>
      <c r="AP12" s="27">
        <f t="shared" si="12"/>
        <v>4.6672365386395711</v>
      </c>
      <c r="AQ12" s="27">
        <f t="shared" si="12"/>
        <v>12.536643151801441</v>
      </c>
      <c r="AR12" s="27">
        <f t="shared" si="12"/>
        <v>3.3894859298182118</v>
      </c>
      <c r="AS12" s="27">
        <f t="shared" si="12"/>
        <v>6.2295002184520376</v>
      </c>
      <c r="AT12" s="27">
        <f t="shared" si="13"/>
        <v>-616.72052162675175</v>
      </c>
      <c r="BO12" s="23">
        <f t="shared" si="4"/>
        <v>4.6672365386395711</v>
      </c>
      <c r="BP12" s="23">
        <f t="shared" si="1"/>
        <v>12.536643151801441</v>
      </c>
      <c r="BQ12" s="23">
        <f t="shared" si="1"/>
        <v>3.3894859298182118</v>
      </c>
      <c r="BR12" s="23">
        <f t="shared" si="1"/>
        <v>6.2295002184520376</v>
      </c>
    </row>
    <row r="13" spans="1:70" ht="14.5" x14ac:dyDescent="0.35">
      <c r="A13" s="22">
        <v>34912</v>
      </c>
      <c r="B13" s="23">
        <f>+Cartera!BF12</f>
        <v>4.6501578233654932</v>
      </c>
      <c r="C13" s="23">
        <f>+Cartera!BG12</f>
        <v>12.424421841092585</v>
      </c>
      <c r="D13" s="23">
        <f>+Cartera!BH12</f>
        <v>3.4582013963710989</v>
      </c>
      <c r="E13" s="21">
        <f>+'[8]Cartera (Con titularizaciones)'!W13/'[8]Cartera (Con titularizaciones)'!V13</f>
        <v>3.4582013963710988E-2</v>
      </c>
      <c r="G13" s="23">
        <f>+Cartera!BK12</f>
        <v>6.1807968661926793</v>
      </c>
      <c r="H13" s="21">
        <f>+'[8]Cartera (Con titularizaciones)'!AT13/'[8]Cartera (Con titularizaciones)'!AS13</f>
        <v>6.1807968661926789E-2</v>
      </c>
      <c r="K13" s="19">
        <f t="shared" si="5"/>
        <v>4.6501578233654932</v>
      </c>
      <c r="L13" s="19">
        <f t="shared" si="6"/>
        <v>12.424421841092585</v>
      </c>
      <c r="M13" s="19">
        <f t="shared" si="7"/>
        <v>3.4582013963710989</v>
      </c>
      <c r="N13" s="19">
        <f t="shared" si="8"/>
        <v>6.1807968661926793</v>
      </c>
      <c r="X13" s="19">
        <f t="shared" si="9"/>
        <v>0.71799999999999997</v>
      </c>
      <c r="Y13" s="19">
        <f t="shared" si="3"/>
        <v>0.86</v>
      </c>
      <c r="Z13" s="19">
        <f t="shared" si="3"/>
        <v>0.42099999999999999</v>
      </c>
      <c r="AA13" s="19">
        <f t="shared" si="3"/>
        <v>0.70299999999999996</v>
      </c>
      <c r="AH13" s="23">
        <f>+[8]Cartera!D13</f>
        <v>14246.97473</v>
      </c>
      <c r="AI13" s="23">
        <f>+[8]Cartera!J13</f>
        <v>6325.7461800000001</v>
      </c>
      <c r="AJ13" s="23">
        <f>+[8]Cartera!P13</f>
        <v>6496.9663200000005</v>
      </c>
      <c r="AK13" s="23">
        <f t="shared" si="10"/>
        <v>27069.68723</v>
      </c>
      <c r="AL13" s="23">
        <f>+[8]Cartera!E13</f>
        <v>662.50680999999986</v>
      </c>
      <c r="AM13" s="23">
        <f>+[8]Cartera!K13</f>
        <v>785.93738999999994</v>
      </c>
      <c r="AN13" s="23">
        <f>+[8]Cartera!Q13</f>
        <v>224.67818</v>
      </c>
      <c r="AO13" s="23">
        <f t="shared" si="11"/>
        <v>1673.1223799999998</v>
      </c>
      <c r="AP13" s="27">
        <f t="shared" si="12"/>
        <v>4.6501578233654932</v>
      </c>
      <c r="AQ13" s="27">
        <f t="shared" si="12"/>
        <v>12.424421841092585</v>
      </c>
      <c r="AR13" s="27">
        <f t="shared" si="12"/>
        <v>3.4582013963710989</v>
      </c>
      <c r="AS13" s="27">
        <f t="shared" si="12"/>
        <v>6.1807968661926793</v>
      </c>
      <c r="AT13" s="27">
        <f t="shared" si="13"/>
        <v>-611.89888975307531</v>
      </c>
      <c r="BO13" s="23">
        <f t="shared" si="4"/>
        <v>4.6501578233654932</v>
      </c>
      <c r="BP13" s="23">
        <f t="shared" si="1"/>
        <v>12.424421841092585</v>
      </c>
      <c r="BQ13" s="23">
        <f t="shared" si="1"/>
        <v>3.4582013963710989</v>
      </c>
      <c r="BR13" s="23">
        <f t="shared" si="1"/>
        <v>6.1807968661926793</v>
      </c>
    </row>
    <row r="14" spans="1:70" ht="14.5" x14ac:dyDescent="0.35">
      <c r="A14" s="22">
        <v>34943</v>
      </c>
      <c r="B14" s="23">
        <f>+Cartera!BF13</f>
        <v>4.402548337216416</v>
      </c>
      <c r="C14" s="23">
        <f>+Cartera!BG13</f>
        <v>12.03932751982739</v>
      </c>
      <c r="D14" s="23">
        <f>+Cartera!BH13</f>
        <v>3.4051052398877362</v>
      </c>
      <c r="E14" s="21">
        <f>+'[8]Cartera (Con titularizaciones)'!W14/'[8]Cartera (Con titularizaciones)'!V14</f>
        <v>3.405105239887736E-2</v>
      </c>
      <c r="G14" s="23">
        <f>+Cartera!BK13</f>
        <v>5.9338171554123207</v>
      </c>
      <c r="H14" s="21">
        <f>+'[8]Cartera (Con titularizaciones)'!AT14/'[8]Cartera (Con titularizaciones)'!AS14</f>
        <v>5.9338171554123208E-2</v>
      </c>
      <c r="K14" s="19">
        <f t="shared" si="5"/>
        <v>4.402548337216416</v>
      </c>
      <c r="L14" s="19">
        <f t="shared" si="6"/>
        <v>12.03932751982739</v>
      </c>
      <c r="M14" s="19">
        <f t="shared" si="7"/>
        <v>3.4051052398877362</v>
      </c>
      <c r="N14" s="19">
        <f t="shared" si="8"/>
        <v>5.9338171554123207</v>
      </c>
      <c r="X14" s="19">
        <f t="shared" si="9"/>
        <v>0.65400000000000003</v>
      </c>
      <c r="Y14" s="19">
        <f t="shared" si="3"/>
        <v>0.83699999999999997</v>
      </c>
      <c r="Z14" s="19">
        <f t="shared" si="3"/>
        <v>0.40100000000000002</v>
      </c>
      <c r="AA14" s="19">
        <f t="shared" si="3"/>
        <v>0.68799999999999994</v>
      </c>
      <c r="AH14" s="23">
        <f>+[8]Cartera!D14</f>
        <v>14763.52649</v>
      </c>
      <c r="AI14" s="23">
        <f>+[8]Cartera!J14</f>
        <v>6472.4305300000015</v>
      </c>
      <c r="AJ14" s="23">
        <f>+[8]Cartera!P14</f>
        <v>6687.4220900000009</v>
      </c>
      <c r="AK14" s="23">
        <f t="shared" si="10"/>
        <v>27923.379110000002</v>
      </c>
      <c r="AL14" s="23">
        <f>+[8]Cartera!E14</f>
        <v>649.97139000000016</v>
      </c>
      <c r="AM14" s="23">
        <f>+[8]Cartera!K14</f>
        <v>779.23711000000003</v>
      </c>
      <c r="AN14" s="23">
        <f>+[8]Cartera!Q14</f>
        <v>227.71375999999998</v>
      </c>
      <c r="AO14" s="23">
        <f t="shared" si="11"/>
        <v>1656.9222600000003</v>
      </c>
      <c r="AP14" s="27">
        <f t="shared" si="12"/>
        <v>4.402548337216416</v>
      </c>
      <c r="AQ14" s="27">
        <f t="shared" si="12"/>
        <v>12.03932751982739</v>
      </c>
      <c r="AR14" s="27">
        <f t="shared" si="12"/>
        <v>3.4051052398877362</v>
      </c>
      <c r="AS14" s="27">
        <f t="shared" si="12"/>
        <v>5.9338171554123207</v>
      </c>
      <c r="AT14" s="27">
        <f t="shared" si="13"/>
        <v>-587.44789838581983</v>
      </c>
      <c r="BO14" s="23">
        <f t="shared" si="4"/>
        <v>4.402548337216416</v>
      </c>
      <c r="BP14" s="23">
        <f t="shared" si="1"/>
        <v>12.03932751982739</v>
      </c>
      <c r="BQ14" s="23">
        <f t="shared" si="1"/>
        <v>3.4051052398877362</v>
      </c>
      <c r="BR14" s="23">
        <f t="shared" si="1"/>
        <v>5.9338171554123207</v>
      </c>
    </row>
    <row r="15" spans="1:70" ht="14.5" x14ac:dyDescent="0.35">
      <c r="A15" s="22">
        <v>34973</v>
      </c>
      <c r="B15" s="23">
        <f>+Cartera!BF14</f>
        <v>4.640048892008183</v>
      </c>
      <c r="C15" s="23">
        <f>+Cartera!BG14</f>
        <v>12.102226996446291</v>
      </c>
      <c r="D15" s="23">
        <f>+Cartera!BH14</f>
        <v>3.4316734534718658</v>
      </c>
      <c r="E15" s="21">
        <f>+'[8]Cartera (Con titularizaciones)'!W15/'[8]Cartera (Con titularizaciones)'!V15</f>
        <v>3.431673453471866E-2</v>
      </c>
      <c r="G15" s="23">
        <f>+Cartera!BK14</f>
        <v>6.0660832047132445</v>
      </c>
      <c r="H15" s="21">
        <f>+'[8]Cartera (Con titularizaciones)'!AT15/'[8]Cartera (Con titularizaciones)'!AS15</f>
        <v>6.0660832047132449E-2</v>
      </c>
      <c r="K15" s="19">
        <f t="shared" si="5"/>
        <v>4.640048892008183</v>
      </c>
      <c r="L15" s="19">
        <f t="shared" si="6"/>
        <v>12.102226996446291</v>
      </c>
      <c r="M15" s="19">
        <f t="shared" si="7"/>
        <v>3.4316734534718658</v>
      </c>
      <c r="N15" s="19">
        <f t="shared" si="8"/>
        <v>6.0660832047132445</v>
      </c>
      <c r="X15" s="19">
        <f t="shared" si="9"/>
        <v>0.71499999999999997</v>
      </c>
      <c r="Y15" s="19">
        <f t="shared" si="3"/>
        <v>0.84</v>
      </c>
      <c r="Z15" s="19">
        <f t="shared" si="3"/>
        <v>0.40600000000000003</v>
      </c>
      <c r="AA15" s="19">
        <f t="shared" si="3"/>
        <v>0.69699999999999995</v>
      </c>
      <c r="AH15" s="23">
        <f>+[8]Cartera!D15</f>
        <v>15161.708990000001</v>
      </c>
      <c r="AI15" s="23">
        <f>+[8]Cartera!J15</f>
        <v>6591.4236300000002</v>
      </c>
      <c r="AJ15" s="23">
        <f>+[8]Cartera!P15</f>
        <v>6895.5345899999993</v>
      </c>
      <c r="AK15" s="23">
        <f t="shared" si="10"/>
        <v>28648.66721</v>
      </c>
      <c r="AL15" s="23">
        <f>+[8]Cartera!E15</f>
        <v>703.51071000000013</v>
      </c>
      <c r="AM15" s="23">
        <f>+[8]Cartera!K15</f>
        <v>797.70905000000016</v>
      </c>
      <c r="AN15" s="23">
        <f>+[8]Cartera!Q15</f>
        <v>236.63223000000005</v>
      </c>
      <c r="AO15" s="23">
        <f t="shared" si="11"/>
        <v>1737.8519900000006</v>
      </c>
      <c r="AP15" s="27">
        <f t="shared" si="12"/>
        <v>4.640048892008183</v>
      </c>
      <c r="AQ15" s="27">
        <f t="shared" si="12"/>
        <v>12.102226996446291</v>
      </c>
      <c r="AR15" s="27">
        <f t="shared" si="12"/>
        <v>3.4316734534718658</v>
      </c>
      <c r="AS15" s="27">
        <f t="shared" si="12"/>
        <v>6.0660832047132445</v>
      </c>
      <c r="AT15" s="27">
        <f t="shared" si="13"/>
        <v>-600.54223726661121</v>
      </c>
      <c r="BO15" s="23">
        <f t="shared" si="4"/>
        <v>4.640048892008183</v>
      </c>
      <c r="BP15" s="23">
        <f t="shared" si="1"/>
        <v>12.102226996446291</v>
      </c>
      <c r="BQ15" s="23">
        <f t="shared" si="1"/>
        <v>3.4316734534718658</v>
      </c>
      <c r="BR15" s="23">
        <f t="shared" si="1"/>
        <v>6.0660832047132445</v>
      </c>
    </row>
    <row r="16" spans="1:70" ht="14.5" x14ac:dyDescent="0.35">
      <c r="A16" s="22">
        <v>35004</v>
      </c>
      <c r="B16" s="23">
        <f>+Cartera!BF15</f>
        <v>4.6345196559937225</v>
      </c>
      <c r="C16" s="23">
        <f>+Cartera!BG15</f>
        <v>12.385021632797867</v>
      </c>
      <c r="D16" s="23">
        <f>+Cartera!BH15</f>
        <v>3.5578541868936298</v>
      </c>
      <c r="E16" s="21">
        <f>+'[8]Cartera (Con titularizaciones)'!W16/'[8]Cartera (Con titularizaciones)'!V16</f>
        <v>3.5578541868936296E-2</v>
      </c>
      <c r="G16" s="23">
        <f>+Cartera!BK15</f>
        <v>6.1409842966472592</v>
      </c>
      <c r="H16" s="21">
        <f>+'[8]Cartera (Con titularizaciones)'!AT16/'[8]Cartera (Con titularizaciones)'!AS16</f>
        <v>6.1409842966472589E-2</v>
      </c>
      <c r="K16" s="19">
        <f t="shared" si="5"/>
        <v>4.6345196559937225</v>
      </c>
      <c r="L16" s="19">
        <f t="shared" si="6"/>
        <v>12.385021632797867</v>
      </c>
      <c r="M16" s="19">
        <f t="shared" si="7"/>
        <v>3.5578541868936298</v>
      </c>
      <c r="N16" s="19">
        <f t="shared" si="8"/>
        <v>6.1409842966472592</v>
      </c>
      <c r="X16" s="19">
        <f t="shared" si="9"/>
        <v>0.70899999999999996</v>
      </c>
      <c r="Y16" s="19">
        <f t="shared" si="3"/>
        <v>0.85699999999999998</v>
      </c>
      <c r="Z16" s="19">
        <f t="shared" si="3"/>
        <v>0.44400000000000001</v>
      </c>
      <c r="AA16" s="19">
        <f t="shared" si="3"/>
        <v>0.7</v>
      </c>
      <c r="AH16" s="23">
        <f>+[8]Cartera!D16</f>
        <v>15643.494769999999</v>
      </c>
      <c r="AI16" s="23">
        <f>+[8]Cartera!J16</f>
        <v>6690.6694599999992</v>
      </c>
      <c r="AJ16" s="23">
        <f>+[8]Cartera!P16</f>
        <v>7049.7487199999996</v>
      </c>
      <c r="AK16" s="23">
        <f t="shared" si="10"/>
        <v>29383.912949999998</v>
      </c>
      <c r="AL16" s="23">
        <f>+[8]Cartera!E16</f>
        <v>725.00083999999993</v>
      </c>
      <c r="AM16" s="23">
        <f>+[8]Cartera!K16</f>
        <v>828.64086000000009</v>
      </c>
      <c r="AN16" s="23">
        <f>+[8]Cartera!Q16</f>
        <v>250.81978000000007</v>
      </c>
      <c r="AO16" s="23">
        <f t="shared" si="11"/>
        <v>1804.4614800000002</v>
      </c>
      <c r="AP16" s="27">
        <f t="shared" si="12"/>
        <v>4.6345196559937225</v>
      </c>
      <c r="AQ16" s="27">
        <f t="shared" si="12"/>
        <v>12.385021632797867</v>
      </c>
      <c r="AR16" s="27">
        <f t="shared" si="12"/>
        <v>3.5578541868936298</v>
      </c>
      <c r="AS16" s="27">
        <f t="shared" si="12"/>
        <v>6.1409842966472592</v>
      </c>
      <c r="AT16" s="27">
        <f t="shared" si="13"/>
        <v>-607.95744536807865</v>
      </c>
      <c r="BO16" s="23">
        <f t="shared" si="4"/>
        <v>4.6345196559937225</v>
      </c>
      <c r="BP16" s="23">
        <f t="shared" si="1"/>
        <v>12.385021632797867</v>
      </c>
      <c r="BQ16" s="23">
        <f t="shared" si="1"/>
        <v>3.5578541868936298</v>
      </c>
      <c r="BR16" s="23">
        <f t="shared" si="1"/>
        <v>6.1409842966472592</v>
      </c>
    </row>
    <row r="17" spans="1:70" ht="14.5" x14ac:dyDescent="0.35">
      <c r="A17" s="22">
        <v>35034</v>
      </c>
      <c r="B17" s="23">
        <f>+Cartera!BF16</f>
        <v>4.0837306571703857</v>
      </c>
      <c r="C17" s="23">
        <f>+Cartera!BG16</f>
        <v>12.19330060240261</v>
      </c>
      <c r="D17" s="23">
        <f>+Cartera!BH16</f>
        <v>3.4565472984144083</v>
      </c>
      <c r="E17" s="21">
        <f>+'[8]Cartera (Con titularizaciones)'!W17/'[8]Cartera (Con titularizaciones)'!V17</f>
        <v>3.4565472984144086E-2</v>
      </c>
      <c r="G17" s="23">
        <f>+Cartera!BK16</f>
        <v>5.7479307734835023</v>
      </c>
      <c r="H17" s="21">
        <f>+'[8]Cartera (Con titularizaciones)'!AT17/'[8]Cartera (Con titularizaciones)'!AS17</f>
        <v>5.7479307734835026E-2</v>
      </c>
      <c r="K17" s="19">
        <f t="shared" si="5"/>
        <v>4.0837306571703857</v>
      </c>
      <c r="L17" s="19">
        <f t="shared" si="6"/>
        <v>12.19330060240261</v>
      </c>
      <c r="M17" s="19">
        <f t="shared" si="7"/>
        <v>3.4565472984144083</v>
      </c>
      <c r="N17" s="19">
        <f t="shared" si="8"/>
        <v>5.7479307734835023</v>
      </c>
      <c r="X17" s="19">
        <f t="shared" si="9"/>
        <v>0.60399999999999998</v>
      </c>
      <c r="Y17" s="19">
        <f t="shared" si="3"/>
        <v>0.84299999999999997</v>
      </c>
      <c r="Z17" s="19">
        <f t="shared" si="3"/>
        <v>0.41799999999999998</v>
      </c>
      <c r="AA17" s="19">
        <f t="shared" si="3"/>
        <v>0.68</v>
      </c>
      <c r="AH17" s="23">
        <f>+[8]Cartera!D17</f>
        <v>16081.659520000001</v>
      </c>
      <c r="AI17" s="23">
        <f>+[8]Cartera!J17</f>
        <v>6735.1318300000003</v>
      </c>
      <c r="AJ17" s="23">
        <f>+[8]Cartera!P17</f>
        <v>7265.1810699999996</v>
      </c>
      <c r="AK17" s="23">
        <f t="shared" si="10"/>
        <v>30081.972419999998</v>
      </c>
      <c r="AL17" s="23">
        <f>+[8]Cartera!E17</f>
        <v>656.73165999999992</v>
      </c>
      <c r="AM17" s="23">
        <f>+[8]Cartera!K17</f>
        <v>821.23487</v>
      </c>
      <c r="AN17" s="23">
        <f>+[8]Cartera!Q17</f>
        <v>251.12441999999999</v>
      </c>
      <c r="AO17" s="23">
        <f t="shared" si="11"/>
        <v>1729.0909499999998</v>
      </c>
      <c r="AP17" s="27">
        <f t="shared" si="12"/>
        <v>4.0837306571703857</v>
      </c>
      <c r="AQ17" s="27">
        <f t="shared" si="12"/>
        <v>12.19330060240261</v>
      </c>
      <c r="AR17" s="27">
        <f t="shared" si="12"/>
        <v>3.4565472984144083</v>
      </c>
      <c r="AS17" s="27">
        <f t="shared" si="12"/>
        <v>5.7479307734835023</v>
      </c>
      <c r="AT17" s="27">
        <f t="shared" si="13"/>
        <v>-569.04514657486675</v>
      </c>
      <c r="BH17" s="19">
        <f>+AO17/AO5*100-100</f>
        <v>53.361414468837779</v>
      </c>
      <c r="BO17" s="23">
        <f t="shared" si="4"/>
        <v>4.0837306571703857</v>
      </c>
      <c r="BP17" s="23">
        <f t="shared" si="1"/>
        <v>12.19330060240261</v>
      </c>
      <c r="BQ17" s="23">
        <f t="shared" si="1"/>
        <v>3.4565472984144083</v>
      </c>
      <c r="BR17" s="23">
        <f t="shared" si="1"/>
        <v>5.7479307734835023</v>
      </c>
    </row>
    <row r="18" spans="1:70" ht="14.5" x14ac:dyDescent="0.35">
      <c r="A18" s="22">
        <v>35065</v>
      </c>
      <c r="B18" s="23">
        <f>+Cartera!BF17</f>
        <v>4.6381906209015167</v>
      </c>
      <c r="C18" s="23">
        <f>+Cartera!BG17</f>
        <v>12.822164561520315</v>
      </c>
      <c r="D18" s="23">
        <f>+Cartera!BH17</f>
        <v>3.7017238109819282</v>
      </c>
      <c r="E18" s="21">
        <f>+'[8]Cartera (Con titularizaciones)'!W18/'[8]Cartera (Con titularizaciones)'!V18</f>
        <v>3.701723810981928E-2</v>
      </c>
      <c r="G18" s="23">
        <f>+Cartera!BK17</f>
        <v>6.2460008444100161</v>
      </c>
      <c r="H18" s="21">
        <f>+'[8]Cartera (Con titularizaciones)'!AT18/'[8]Cartera (Con titularizaciones)'!AS18</f>
        <v>6.2460008444100164E-2</v>
      </c>
      <c r="K18" s="19">
        <f t="shared" si="5"/>
        <v>4.6381906209015167</v>
      </c>
      <c r="L18" s="19">
        <f t="shared" si="6"/>
        <v>12.822164561520315</v>
      </c>
      <c r="M18" s="19">
        <f t="shared" si="7"/>
        <v>3.7017238109819282</v>
      </c>
      <c r="N18" s="19">
        <f t="shared" si="8"/>
        <v>6.2460008444100161</v>
      </c>
      <c r="X18" s="19">
        <f t="shared" si="9"/>
        <v>0.71199999999999997</v>
      </c>
      <c r="Y18" s="19">
        <f t="shared" si="3"/>
        <v>0.875</v>
      </c>
      <c r="Z18" s="19">
        <f t="shared" si="3"/>
        <v>0.47</v>
      </c>
      <c r="AA18" s="19">
        <f t="shared" si="3"/>
        <v>0.71199999999999997</v>
      </c>
      <c r="AH18" s="23">
        <f>+[8]Cartera!D18</f>
        <v>16370.864029999999</v>
      </c>
      <c r="AI18" s="23">
        <f>+[8]Cartera!J18</f>
        <v>6892.3545299999996</v>
      </c>
      <c r="AJ18" s="23">
        <f>+[8]Cartera!P18</f>
        <v>7469.316029999999</v>
      </c>
      <c r="AK18" s="23">
        <f t="shared" si="10"/>
        <v>30732.534589999996</v>
      </c>
      <c r="AL18" s="23">
        <f>+[8]Cartera!E18</f>
        <v>759.31187999999997</v>
      </c>
      <c r="AM18" s="23">
        <f>+[8]Cartera!K18</f>
        <v>883.74904000000015</v>
      </c>
      <c r="AN18" s="23">
        <f>+[8]Cartera!Q18</f>
        <v>276.49345</v>
      </c>
      <c r="AO18" s="23">
        <f t="shared" si="11"/>
        <v>1919.5543700000001</v>
      </c>
      <c r="AP18" s="27">
        <f t="shared" si="12"/>
        <v>4.6381906209015167</v>
      </c>
      <c r="AQ18" s="27">
        <f t="shared" si="12"/>
        <v>12.822164561520315</v>
      </c>
      <c r="AR18" s="27">
        <f t="shared" si="12"/>
        <v>3.7017238109819282</v>
      </c>
      <c r="AS18" s="27">
        <f t="shared" si="12"/>
        <v>6.2460008444100161</v>
      </c>
      <c r="AT18" s="27">
        <f t="shared" si="13"/>
        <v>-618.35408359659164</v>
      </c>
      <c r="BH18" s="19">
        <f t="shared" ref="BH18:BH81" si="14">+AO18/AO6*100-100</f>
        <v>49.775208175985682</v>
      </c>
      <c r="BO18" s="23">
        <f t="shared" si="4"/>
        <v>4.6381906209015167</v>
      </c>
      <c r="BP18" s="23">
        <f t="shared" si="1"/>
        <v>12.822164561520315</v>
      </c>
      <c r="BQ18" s="23">
        <f t="shared" si="1"/>
        <v>3.7017238109819282</v>
      </c>
      <c r="BR18" s="23">
        <f t="shared" si="1"/>
        <v>6.2460008444100161</v>
      </c>
    </row>
    <row r="19" spans="1:70" ht="14.5" x14ac:dyDescent="0.35">
      <c r="A19" s="22">
        <v>35096</v>
      </c>
      <c r="B19" s="23">
        <f>+Cartera!BF18</f>
        <v>4.848381004747143</v>
      </c>
      <c r="C19" s="23">
        <f>+Cartera!BG18</f>
        <v>13.312975297300547</v>
      </c>
      <c r="D19" s="23">
        <f>+Cartera!BH18</f>
        <v>3.6985956597254224</v>
      </c>
      <c r="E19" s="21">
        <f>+'[8]Cartera (Con titularizaciones)'!W19/'[8]Cartera (Con titularizaciones)'!V19</f>
        <v>3.6985956597254226E-2</v>
      </c>
      <c r="G19" s="23">
        <f>+Cartera!BK18</f>
        <v>6.4579460040035617</v>
      </c>
      <c r="H19" s="21">
        <f>+'[8]Cartera (Con titularizaciones)'!AT19/'[8]Cartera (Con titularizaciones)'!AS19</f>
        <v>6.4579460040035619E-2</v>
      </c>
      <c r="K19" s="19">
        <f t="shared" si="5"/>
        <v>4.848381004747143</v>
      </c>
      <c r="L19" s="19">
        <f t="shared" si="6"/>
        <v>13.312975297300547</v>
      </c>
      <c r="M19" s="19">
        <f t="shared" si="7"/>
        <v>3.6985956597254224</v>
      </c>
      <c r="N19" s="19">
        <f t="shared" si="8"/>
        <v>6.4579460040035617</v>
      </c>
      <c r="X19" s="19">
        <f t="shared" si="9"/>
        <v>0.76700000000000002</v>
      </c>
      <c r="Y19" s="19">
        <f t="shared" si="3"/>
        <v>0.88900000000000001</v>
      </c>
      <c r="Z19" s="19">
        <f t="shared" si="3"/>
        <v>0.46800000000000003</v>
      </c>
      <c r="AA19" s="19">
        <f t="shared" si="3"/>
        <v>0.71799999999999997</v>
      </c>
      <c r="AH19" s="23">
        <f>+[8]Cartera!D19</f>
        <v>16628.831340000001</v>
      </c>
      <c r="AI19" s="23">
        <f>+[8]Cartera!J19</f>
        <v>6983.8367400000006</v>
      </c>
      <c r="AJ19" s="23">
        <f>+[8]Cartera!P19</f>
        <v>7650.0689999999977</v>
      </c>
      <c r="AK19" s="23">
        <f t="shared" si="10"/>
        <v>31262.737079999999</v>
      </c>
      <c r="AL19" s="23">
        <f>+[8]Cartera!E19</f>
        <v>806.2290999999999</v>
      </c>
      <c r="AM19" s="23">
        <f>+[8]Cartera!K19</f>
        <v>929.75645999999995</v>
      </c>
      <c r="AN19" s="23">
        <f>+[8]Cartera!Q19</f>
        <v>282.94511999999997</v>
      </c>
      <c r="AO19" s="23">
        <f t="shared" si="11"/>
        <v>2018.9306799999999</v>
      </c>
      <c r="AP19" s="27">
        <f t="shared" si="12"/>
        <v>4.848381004747143</v>
      </c>
      <c r="AQ19" s="27">
        <f t="shared" si="12"/>
        <v>13.312975297300547</v>
      </c>
      <c r="AR19" s="27">
        <f t="shared" si="12"/>
        <v>3.6985956597254224</v>
      </c>
      <c r="AS19" s="27">
        <f t="shared" si="12"/>
        <v>6.4579460040035617</v>
      </c>
      <c r="AT19" s="27">
        <f t="shared" si="13"/>
        <v>-639.33665439635263</v>
      </c>
      <c r="BH19" s="19">
        <f t="shared" si="14"/>
        <v>47.91836185171249</v>
      </c>
      <c r="BO19" s="23">
        <f t="shared" si="4"/>
        <v>4.848381004747143</v>
      </c>
      <c r="BP19" s="23">
        <f t="shared" si="1"/>
        <v>13.312975297300547</v>
      </c>
      <c r="BQ19" s="23">
        <f t="shared" si="1"/>
        <v>3.6985956597254224</v>
      </c>
      <c r="BR19" s="23">
        <f t="shared" si="1"/>
        <v>6.4579460040035617</v>
      </c>
    </row>
    <row r="20" spans="1:70" ht="14.5" x14ac:dyDescent="0.35">
      <c r="A20" s="22">
        <v>35125</v>
      </c>
      <c r="B20" s="23">
        <f>+Cartera!BF19</f>
        <v>4.7413142374623698</v>
      </c>
      <c r="C20" s="23">
        <f>+Cartera!BG19</f>
        <v>13.395610957643827</v>
      </c>
      <c r="D20" s="23">
        <f>+Cartera!BH19</f>
        <v>3.71786087351281</v>
      </c>
      <c r="E20" s="21">
        <f>+'[8]Cartera (Con titularizaciones)'!W20/'[8]Cartera (Con titularizaciones)'!V20</f>
        <v>3.7178608735128099E-2</v>
      </c>
      <c r="G20" s="23">
        <f>+Cartera!BK19</f>
        <v>6.4023629399966673</v>
      </c>
      <c r="H20" s="21">
        <f>+'[8]Cartera (Con titularizaciones)'!AT20/'[8]Cartera (Con titularizaciones)'!AS20</f>
        <v>6.4023629399966669E-2</v>
      </c>
      <c r="K20" s="19">
        <f t="shared" si="5"/>
        <v>4.7413142374623698</v>
      </c>
      <c r="L20" s="19">
        <f t="shared" si="6"/>
        <v>13.395610957643827</v>
      </c>
      <c r="M20" s="19">
        <f t="shared" si="7"/>
        <v>3.71786087351281</v>
      </c>
      <c r="N20" s="19">
        <f t="shared" si="8"/>
        <v>6.4023629399966673</v>
      </c>
      <c r="X20" s="19">
        <f t="shared" si="9"/>
        <v>0.75</v>
      </c>
      <c r="Y20" s="19">
        <f t="shared" si="3"/>
        <v>0.89200000000000002</v>
      </c>
      <c r="Z20" s="19">
        <f t="shared" si="3"/>
        <v>0.47599999999999998</v>
      </c>
      <c r="AA20" s="19">
        <f t="shared" si="3"/>
        <v>0.71499999999999997</v>
      </c>
      <c r="AH20" s="23">
        <f>+[8]Cartera!D20</f>
        <v>17066.407740000002</v>
      </c>
      <c r="AI20" s="23">
        <f>+[8]Cartera!J20</f>
        <v>7068.8791500000007</v>
      </c>
      <c r="AJ20" s="23">
        <f>+[8]Cartera!P20</f>
        <v>7854.8237800000015</v>
      </c>
      <c r="AK20" s="23">
        <f t="shared" si="10"/>
        <v>31990.110670000005</v>
      </c>
      <c r="AL20" s="23">
        <f>+[8]Cartera!E20</f>
        <v>809.17201999999997</v>
      </c>
      <c r="AM20" s="23">
        <f>+[8]Cartera!K20</f>
        <v>946.91954999999996</v>
      </c>
      <c r="AN20" s="23">
        <f>+[8]Cartera!Q20</f>
        <v>292.03141999999997</v>
      </c>
      <c r="AO20" s="23">
        <f t="shared" si="11"/>
        <v>2048.1229899999998</v>
      </c>
      <c r="AP20" s="27">
        <f t="shared" si="12"/>
        <v>4.7413142374623698</v>
      </c>
      <c r="AQ20" s="27">
        <f t="shared" si="12"/>
        <v>13.395610957643827</v>
      </c>
      <c r="AR20" s="27">
        <f t="shared" si="12"/>
        <v>3.71786087351281</v>
      </c>
      <c r="AS20" s="27">
        <f t="shared" si="12"/>
        <v>6.4023629399966673</v>
      </c>
      <c r="AT20" s="27">
        <f t="shared" si="13"/>
        <v>-633.83393105967002</v>
      </c>
      <c r="BH20" s="19">
        <f t="shared" si="14"/>
        <v>53.045204081108807</v>
      </c>
      <c r="BO20" s="23">
        <f t="shared" si="4"/>
        <v>4.7413142374623698</v>
      </c>
      <c r="BP20" s="23">
        <f t="shared" si="4"/>
        <v>13.395610957643827</v>
      </c>
      <c r="BQ20" s="23">
        <f t="shared" si="4"/>
        <v>3.71786087351281</v>
      </c>
      <c r="BR20" s="23">
        <f t="shared" si="4"/>
        <v>6.4023629399966673</v>
      </c>
    </row>
    <row r="21" spans="1:70" ht="14.5" x14ac:dyDescent="0.35">
      <c r="A21" s="22">
        <v>35156</v>
      </c>
      <c r="B21" s="23">
        <f>+Cartera!BF20</f>
        <v>5.1773145301121257</v>
      </c>
      <c r="C21" s="23">
        <f>+Cartera!BG20</f>
        <v>13.874782559112377</v>
      </c>
      <c r="D21" s="23">
        <f>+Cartera!BH20</f>
        <v>3.8267344680218258</v>
      </c>
      <c r="E21" s="21">
        <f>+'[8]Cartera (Con titularizaciones)'!W21/'[8]Cartera (Con titularizaciones)'!V21</f>
        <v>3.8267344680218258E-2</v>
      </c>
      <c r="G21" s="23">
        <f>+Cartera!BK20</f>
        <v>6.7617730613276157</v>
      </c>
      <c r="H21" s="21">
        <f>+'[8]Cartera (Con titularizaciones)'!AT21/'[8]Cartera (Con titularizaciones)'!AS21</f>
        <v>6.7617730613276153E-2</v>
      </c>
      <c r="K21" s="19">
        <f t="shared" si="5"/>
        <v>5.1773145301121257</v>
      </c>
      <c r="L21" s="19">
        <f t="shared" si="6"/>
        <v>13.874782559112377</v>
      </c>
      <c r="M21" s="19">
        <f t="shared" si="7"/>
        <v>3.8267344680218258</v>
      </c>
      <c r="N21" s="19">
        <f t="shared" si="8"/>
        <v>6.7617730613276157</v>
      </c>
      <c r="X21" s="19">
        <f t="shared" si="9"/>
        <v>0.79300000000000004</v>
      </c>
      <c r="Y21" s="19">
        <f t="shared" si="9"/>
        <v>0.92100000000000004</v>
      </c>
      <c r="Z21" s="19">
        <f t="shared" si="9"/>
        <v>0.49099999999999999</v>
      </c>
      <c r="AA21" s="19">
        <f t="shared" si="9"/>
        <v>0.74099999999999999</v>
      </c>
      <c r="AH21" s="23">
        <f>+[8]Cartera!D21</f>
        <v>17302</v>
      </c>
      <c r="AI21" s="23">
        <f>+[8]Cartera!J21</f>
        <v>7166.5109399999965</v>
      </c>
      <c r="AJ21" s="23">
        <f>+[8]Cartera!P21</f>
        <v>8027.5465300000005</v>
      </c>
      <c r="AK21" s="23">
        <f t="shared" si="10"/>
        <v>32496.057469999996</v>
      </c>
      <c r="AL21" s="23">
        <f>+[8]Cartera!E21</f>
        <v>895.77895999999998</v>
      </c>
      <c r="AM21" s="23">
        <f>+[8]Cartera!K21</f>
        <v>994.33780999999999</v>
      </c>
      <c r="AN21" s="23">
        <f>+[8]Cartera!Q21</f>
        <v>307.19289000000003</v>
      </c>
      <c r="AO21" s="23">
        <f t="shared" si="11"/>
        <v>2197.3096599999999</v>
      </c>
      <c r="AP21" s="27">
        <f t="shared" si="12"/>
        <v>5.1773145301121257</v>
      </c>
      <c r="AQ21" s="27">
        <f t="shared" si="12"/>
        <v>13.874782559112377</v>
      </c>
      <c r="AR21" s="27">
        <f t="shared" si="12"/>
        <v>3.8267344680218258</v>
      </c>
      <c r="AS21" s="27">
        <f t="shared" si="12"/>
        <v>6.7617730613276157</v>
      </c>
      <c r="AT21" s="27">
        <f t="shared" si="13"/>
        <v>-669.41553307143397</v>
      </c>
      <c r="BH21" s="19">
        <f t="shared" si="14"/>
        <v>52.411122537906692</v>
      </c>
      <c r="BO21" s="23">
        <f t="shared" si="4"/>
        <v>5.1773145301121257</v>
      </c>
      <c r="BP21" s="23">
        <f t="shared" si="4"/>
        <v>13.874782559112377</v>
      </c>
      <c r="BQ21" s="23">
        <f t="shared" si="4"/>
        <v>3.8267344680218258</v>
      </c>
      <c r="BR21" s="23">
        <f t="shared" si="4"/>
        <v>6.7617730613276157</v>
      </c>
    </row>
    <row r="22" spans="1:70" ht="14.5" x14ac:dyDescent="0.35">
      <c r="A22" s="22">
        <v>35186</v>
      </c>
      <c r="B22" s="23">
        <f>+Cartera!BF21</f>
        <v>5.2268551735855899</v>
      </c>
      <c r="C22" s="23">
        <f>+Cartera!BG21</f>
        <v>13.659244907494756</v>
      </c>
      <c r="D22" s="23">
        <f>+Cartera!BH21</f>
        <v>3.8915532980400882</v>
      </c>
      <c r="E22" s="21">
        <f>+'[8]Cartera (Con titularizaciones)'!W22/'[8]Cartera (Con titularizaciones)'!V22</f>
        <v>3.8915532980400881E-2</v>
      </c>
      <c r="G22" s="23">
        <f>+Cartera!BK21</f>
        <v>6.7224492924878296</v>
      </c>
      <c r="H22" s="21">
        <f>+'[8]Cartera (Con titularizaciones)'!AT22/'[8]Cartera (Con titularizaciones)'!AS22</f>
        <v>6.7224492924878296E-2</v>
      </c>
      <c r="K22" s="19">
        <f t="shared" si="5"/>
        <v>5.2268551735855899</v>
      </c>
      <c r="L22" s="19">
        <f t="shared" si="6"/>
        <v>13.659244907494756</v>
      </c>
      <c r="M22" s="19">
        <f t="shared" si="7"/>
        <v>3.8915532980400882</v>
      </c>
      <c r="N22" s="19">
        <f t="shared" si="8"/>
        <v>6.7224492924878296</v>
      </c>
      <c r="X22" s="19">
        <f t="shared" si="9"/>
        <v>0.79600000000000004</v>
      </c>
      <c r="Y22" s="19">
        <f t="shared" si="9"/>
        <v>0.91200000000000003</v>
      </c>
      <c r="Z22" s="19">
        <f t="shared" si="9"/>
        <v>0.51100000000000001</v>
      </c>
      <c r="AA22" s="19">
        <f t="shared" si="9"/>
        <v>0.73199999999999998</v>
      </c>
      <c r="AH22" s="23">
        <f>+[8]Cartera!D22</f>
        <v>17694.36591</v>
      </c>
      <c r="AI22" s="23">
        <f>+[8]Cartera!J22</f>
        <v>7198.3922000000011</v>
      </c>
      <c r="AJ22" s="23">
        <f>+[8]Cartera!P22</f>
        <v>8290.726999999999</v>
      </c>
      <c r="AK22" s="23">
        <f t="shared" si="10"/>
        <v>33183.485110000001</v>
      </c>
      <c r="AL22" s="23">
        <f>+[8]Cartera!E22</f>
        <v>924.85888</v>
      </c>
      <c r="AM22" s="23">
        <f>+[8]Cartera!K22</f>
        <v>983.24601999999993</v>
      </c>
      <c r="AN22" s="23">
        <f>+[8]Cartera!Q22</f>
        <v>322.63806</v>
      </c>
      <c r="AO22" s="23">
        <f t="shared" si="11"/>
        <v>2230.7429599999996</v>
      </c>
      <c r="AP22" s="27">
        <f t="shared" si="12"/>
        <v>5.2268551735855899</v>
      </c>
      <c r="AQ22" s="27">
        <f t="shared" si="12"/>
        <v>13.659244907494756</v>
      </c>
      <c r="AR22" s="27">
        <f t="shared" si="12"/>
        <v>3.8915532980400882</v>
      </c>
      <c r="AS22" s="27">
        <f t="shared" si="12"/>
        <v>6.7224492924878296</v>
      </c>
      <c r="AT22" s="27">
        <f t="shared" si="13"/>
        <v>-665.52247995629511</v>
      </c>
      <c r="BH22" s="19">
        <f t="shared" si="14"/>
        <v>53.169293303179757</v>
      </c>
      <c r="BO22" s="23">
        <f t="shared" si="4"/>
        <v>5.2268551735855899</v>
      </c>
      <c r="BP22" s="23">
        <f t="shared" si="4"/>
        <v>13.659244907494756</v>
      </c>
      <c r="BQ22" s="23">
        <f t="shared" si="4"/>
        <v>3.8915532980400882</v>
      </c>
      <c r="BR22" s="23">
        <f t="shared" si="4"/>
        <v>6.7224492924878296</v>
      </c>
    </row>
    <row r="23" spans="1:70" ht="14.5" x14ac:dyDescent="0.35">
      <c r="A23" s="22">
        <v>35217</v>
      </c>
      <c r="B23" s="23">
        <f>+Cartera!BF22</f>
        <v>5.0269557117591717</v>
      </c>
      <c r="C23" s="23">
        <f>+Cartera!BG22</f>
        <v>13.669633638661995</v>
      </c>
      <c r="D23" s="23">
        <f>+Cartera!BH22</f>
        <v>3.9455128128947248</v>
      </c>
      <c r="E23" s="21">
        <f>+'[8]Cartera (Con titularizaciones)'!W23/'[8]Cartera (Con titularizaciones)'!V23</f>
        <v>3.9455128128947248E-2</v>
      </c>
      <c r="G23" s="23">
        <f>+Cartera!BK22</f>
        <v>6.6051916469437018</v>
      </c>
      <c r="H23" s="21">
        <f>+'[8]Cartera (Con titularizaciones)'!AT23/'[8]Cartera (Con titularizaciones)'!AS23</f>
        <v>6.6051916469437019E-2</v>
      </c>
      <c r="K23" s="19">
        <f t="shared" si="5"/>
        <v>5.0269557117591717</v>
      </c>
      <c r="L23" s="19">
        <f t="shared" si="6"/>
        <v>13.669633638661995</v>
      </c>
      <c r="M23" s="19">
        <f t="shared" si="7"/>
        <v>3.9455128128947248</v>
      </c>
      <c r="N23" s="19">
        <f t="shared" si="8"/>
        <v>6.6051916469437018</v>
      </c>
      <c r="X23" s="19">
        <f t="shared" si="9"/>
        <v>0.78400000000000003</v>
      </c>
      <c r="Y23" s="19">
        <f t="shared" si="9"/>
        <v>0.91500000000000004</v>
      </c>
      <c r="Z23" s="19">
        <f t="shared" si="9"/>
        <v>0.53100000000000003</v>
      </c>
      <c r="AA23" s="19">
        <f t="shared" si="9"/>
        <v>0.72299999999999998</v>
      </c>
      <c r="AH23" s="23">
        <f>+[8]Cartera!D23</f>
        <v>17981.851280000003</v>
      </c>
      <c r="AI23" s="23">
        <f>+[8]Cartera!J23</f>
        <v>7227.9785699999993</v>
      </c>
      <c r="AJ23" s="23">
        <f>+[8]Cartera!P23</f>
        <v>8528.1091700000015</v>
      </c>
      <c r="AK23" s="23">
        <f t="shared" si="10"/>
        <v>33737.939020000005</v>
      </c>
      <c r="AL23" s="23">
        <f>+[8]Cartera!E23</f>
        <v>903.9396999999999</v>
      </c>
      <c r="AM23" s="23">
        <f>+[8]Cartera!K23</f>
        <v>988.03819000000021</v>
      </c>
      <c r="AN23" s="23">
        <f>+[8]Cartera!Q23</f>
        <v>336.47764000000001</v>
      </c>
      <c r="AO23" s="23">
        <f t="shared" si="11"/>
        <v>2228.4555300000002</v>
      </c>
      <c r="AP23" s="27">
        <f t="shared" si="12"/>
        <v>5.0269557117591717</v>
      </c>
      <c r="AQ23" s="27">
        <f t="shared" si="12"/>
        <v>13.669633638661995</v>
      </c>
      <c r="AR23" s="27">
        <f t="shared" si="12"/>
        <v>3.9455128128947248</v>
      </c>
      <c r="AS23" s="27">
        <f t="shared" si="12"/>
        <v>6.6051916469437018</v>
      </c>
      <c r="AT23" s="27">
        <f t="shared" si="13"/>
        <v>-653.91397304742645</v>
      </c>
      <c r="BH23" s="19">
        <f t="shared" si="14"/>
        <v>54.152595825528039</v>
      </c>
      <c r="BO23" s="23">
        <f t="shared" si="4"/>
        <v>5.0269557117591717</v>
      </c>
      <c r="BP23" s="23">
        <f t="shared" si="4"/>
        <v>13.669633638661995</v>
      </c>
      <c r="BQ23" s="23">
        <f t="shared" si="4"/>
        <v>3.9455128128947248</v>
      </c>
      <c r="BR23" s="23">
        <f t="shared" si="4"/>
        <v>6.6051916469437018</v>
      </c>
    </row>
    <row r="24" spans="1:70" ht="14.5" x14ac:dyDescent="0.35">
      <c r="A24" s="22">
        <v>35247</v>
      </c>
      <c r="B24" s="23">
        <f>+Cartera!BF23</f>
        <v>5.5630686430663774</v>
      </c>
      <c r="C24" s="23">
        <f>+Cartera!BG23</f>
        <v>13.866844805061888</v>
      </c>
      <c r="D24" s="23">
        <f>+Cartera!BH23</f>
        <v>3.9902645576265314</v>
      </c>
      <c r="E24" s="21">
        <f>+'[8]Cartera (Con titularizaciones)'!W24/'[8]Cartera (Con titularizaciones)'!V24</f>
        <v>3.9902645576265314E-2</v>
      </c>
      <c r="G24" s="23">
        <f>+Cartera!BK23</f>
        <v>6.9367711967612991</v>
      </c>
      <c r="H24" s="21">
        <f>+'[8]Cartera (Con titularizaciones)'!AT24/'[8]Cartera (Con titularizaciones)'!AS24</f>
        <v>6.9367711967612988E-2</v>
      </c>
      <c r="K24" s="19">
        <f t="shared" si="5"/>
        <v>5.5630686430663774</v>
      </c>
      <c r="L24" s="19">
        <f t="shared" si="6"/>
        <v>13.866844805061888</v>
      </c>
      <c r="M24" s="19">
        <f t="shared" si="7"/>
        <v>3.9902645576265314</v>
      </c>
      <c r="N24" s="19">
        <f t="shared" si="8"/>
        <v>6.9367711967612991</v>
      </c>
      <c r="X24" s="19">
        <f t="shared" si="9"/>
        <v>0.80200000000000005</v>
      </c>
      <c r="Y24" s="19">
        <f t="shared" si="9"/>
        <v>0.91800000000000004</v>
      </c>
      <c r="Z24" s="19">
        <f t="shared" si="9"/>
        <v>0.55200000000000005</v>
      </c>
      <c r="AA24" s="19">
        <f t="shared" si="9"/>
        <v>0.75</v>
      </c>
      <c r="AH24" s="23">
        <f>+[8]Cartera!D24</f>
        <v>18206.78469</v>
      </c>
      <c r="AI24" s="23">
        <f>+[8]Cartera!J24</f>
        <v>7345.5397699999994</v>
      </c>
      <c r="AJ24" s="23">
        <f>+[8]Cartera!P24</f>
        <v>8788.177950000003</v>
      </c>
      <c r="AK24" s="23">
        <f t="shared" si="10"/>
        <v>34340.502410000001</v>
      </c>
      <c r="AL24" s="23">
        <f>+[8]Cartera!E24</f>
        <v>1012.8559299999999</v>
      </c>
      <c r="AM24" s="23">
        <f>+[8]Cartera!K24</f>
        <v>1018.5945999999999</v>
      </c>
      <c r="AN24" s="23">
        <f>+[8]Cartera!Q24</f>
        <v>350.67154999999997</v>
      </c>
      <c r="AO24" s="23">
        <f t="shared" si="11"/>
        <v>2382.1220799999996</v>
      </c>
      <c r="AP24" s="27">
        <f t="shared" si="12"/>
        <v>5.5630686430663774</v>
      </c>
      <c r="AQ24" s="27">
        <f t="shared" si="12"/>
        <v>13.866844805061888</v>
      </c>
      <c r="AR24" s="27">
        <f t="shared" si="12"/>
        <v>3.9902645576265314</v>
      </c>
      <c r="AS24" s="27">
        <f t="shared" si="12"/>
        <v>6.9367711967612991</v>
      </c>
      <c r="AT24" s="27">
        <f t="shared" si="13"/>
        <v>-686.74034847936855</v>
      </c>
      <c r="BH24" s="19">
        <f t="shared" si="14"/>
        <v>45.730896070057526</v>
      </c>
      <c r="BO24" s="23">
        <f t="shared" si="4"/>
        <v>5.5630686430663774</v>
      </c>
      <c r="BP24" s="23">
        <f t="shared" si="4"/>
        <v>13.866844805061888</v>
      </c>
      <c r="BQ24" s="23">
        <f t="shared" si="4"/>
        <v>3.9902645576265314</v>
      </c>
      <c r="BR24" s="23">
        <f t="shared" si="4"/>
        <v>6.9367711967612991</v>
      </c>
    </row>
    <row r="25" spans="1:70" ht="14.5" x14ac:dyDescent="0.35">
      <c r="A25" s="22">
        <v>35278</v>
      </c>
      <c r="B25" s="23">
        <f>+Cartera!BF24</f>
        <v>5.9962215387156617</v>
      </c>
      <c r="C25" s="23">
        <f>+Cartera!BG24</f>
        <v>14.123843727562759</v>
      </c>
      <c r="D25" s="23">
        <f>+Cartera!BH24</f>
        <v>4.0288037958329719</v>
      </c>
      <c r="E25" s="21">
        <f>+'[8]Cartera (Con titularizaciones)'!W25/'[8]Cartera (Con titularizaciones)'!V25</f>
        <v>4.028803795832972E-2</v>
      </c>
      <c r="G25" s="23">
        <f>+Cartera!BK24</f>
        <v>7.2146223807078815</v>
      </c>
      <c r="H25" s="21">
        <f>+'[8]Cartera (Con titularizaciones)'!AT25/'[8]Cartera (Con titularizaciones)'!AS25</f>
        <v>7.2146223807078816E-2</v>
      </c>
      <c r="K25" s="19">
        <f t="shared" si="5"/>
        <v>5.9962215387156617</v>
      </c>
      <c r="L25" s="19">
        <f t="shared" si="6"/>
        <v>14.123843727562759</v>
      </c>
      <c r="M25" s="19">
        <f t="shared" si="7"/>
        <v>4.0288037958329719</v>
      </c>
      <c r="N25" s="19">
        <f t="shared" si="8"/>
        <v>7.2146223807078815</v>
      </c>
      <c r="X25" s="19">
        <f t="shared" si="9"/>
        <v>0.82499999999999996</v>
      </c>
      <c r="Y25" s="19">
        <f t="shared" si="9"/>
        <v>0.92700000000000005</v>
      </c>
      <c r="Z25" s="19">
        <f t="shared" si="9"/>
        <v>0.56899999999999995</v>
      </c>
      <c r="AA25" s="19">
        <f t="shared" si="9"/>
        <v>0.76400000000000001</v>
      </c>
      <c r="AH25" s="23">
        <f>+[8]Cartera!D25</f>
        <v>18426.463779999998</v>
      </c>
      <c r="AI25" s="23">
        <f>+[8]Cartera!J25</f>
        <v>7418.3198300000022</v>
      </c>
      <c r="AJ25" s="23">
        <f>+[8]Cartera!P25</f>
        <v>9041.3166899999978</v>
      </c>
      <c r="AK25" s="23">
        <f t="shared" si="10"/>
        <v>34886.100299999998</v>
      </c>
      <c r="AL25" s="23">
        <f>+[8]Cartera!E25</f>
        <v>1104.89159</v>
      </c>
      <c r="AM25" s="23">
        <f>+[8]Cartera!K25</f>
        <v>1047.7518999999998</v>
      </c>
      <c r="AN25" s="23">
        <f>+[8]Cartera!Q25</f>
        <v>364.25690999999995</v>
      </c>
      <c r="AO25" s="23">
        <f t="shared" si="11"/>
        <v>2516.9003999999995</v>
      </c>
      <c r="AP25" s="27">
        <f t="shared" si="12"/>
        <v>5.9962215387156617</v>
      </c>
      <c r="AQ25" s="27">
        <f t="shared" si="12"/>
        <v>14.123843727562759</v>
      </c>
      <c r="AR25" s="27">
        <f t="shared" si="12"/>
        <v>4.0288037958329719</v>
      </c>
      <c r="AS25" s="27">
        <f t="shared" si="12"/>
        <v>7.2146223807078815</v>
      </c>
      <c r="AT25" s="27">
        <f t="shared" si="13"/>
        <v>-714.24761569008035</v>
      </c>
      <c r="BH25" s="19">
        <f t="shared" si="14"/>
        <v>50.431339039287707</v>
      </c>
      <c r="BO25" s="23">
        <f t="shared" si="4"/>
        <v>5.9962215387156617</v>
      </c>
      <c r="BP25" s="23">
        <f t="shared" si="4"/>
        <v>14.123843727562759</v>
      </c>
      <c r="BQ25" s="23">
        <f t="shared" si="4"/>
        <v>4.0288037958329719</v>
      </c>
      <c r="BR25" s="23">
        <f t="shared" si="4"/>
        <v>7.2146223807078815</v>
      </c>
    </row>
    <row r="26" spans="1:70" ht="14.5" x14ac:dyDescent="0.35">
      <c r="A26" s="22">
        <v>35309</v>
      </c>
      <c r="B26" s="23">
        <f>+Cartera!BF25</f>
        <v>5.8213649548036761</v>
      </c>
      <c r="C26" s="23">
        <f>+Cartera!BG25</f>
        <v>14.16595085794879</v>
      </c>
      <c r="D26" s="23">
        <f>+Cartera!BH25</f>
        <v>4.1955760666968311</v>
      </c>
      <c r="E26" s="21">
        <f>+'[8]Cartera (Con titularizaciones)'!W26/'[8]Cartera (Con titularizaciones)'!V26</f>
        <v>4.1955760666968316E-2</v>
      </c>
      <c r="G26" s="23">
        <f>+Cartera!BK25</f>
        <v>7.1604758566330098</v>
      </c>
      <c r="H26" s="21">
        <f>+'[8]Cartera (Con titularizaciones)'!AT26/'[8]Cartera (Con titularizaciones)'!AS26</f>
        <v>7.1604758566330098E-2</v>
      </c>
      <c r="K26" s="19">
        <f t="shared" si="5"/>
        <v>5.8213649548036761</v>
      </c>
      <c r="L26" s="19">
        <f t="shared" si="6"/>
        <v>14.16595085794879</v>
      </c>
      <c r="M26" s="19">
        <f t="shared" si="7"/>
        <v>4.1955760666968311</v>
      </c>
      <c r="N26" s="19">
        <f t="shared" si="8"/>
        <v>7.1604758566330098</v>
      </c>
      <c r="X26" s="19">
        <f t="shared" si="9"/>
        <v>0.81100000000000005</v>
      </c>
      <c r="Y26" s="19">
        <f t="shared" si="9"/>
        <v>0.93</v>
      </c>
      <c r="Z26" s="19">
        <f t="shared" si="9"/>
        <v>0.59299999999999997</v>
      </c>
      <c r="AA26" s="19">
        <f t="shared" si="9"/>
        <v>0.755</v>
      </c>
      <c r="AH26" s="23">
        <f>+[8]Cartera!D26</f>
        <v>18703.253419999997</v>
      </c>
      <c r="AI26" s="23">
        <f>+[8]Cartera!J26</f>
        <v>7505.3570400000017</v>
      </c>
      <c r="AJ26" s="23">
        <f>+[8]Cartera!P26</f>
        <v>9286.2702000000008</v>
      </c>
      <c r="AK26" s="23">
        <f t="shared" si="10"/>
        <v>35494.880660000003</v>
      </c>
      <c r="AL26" s="23">
        <f>+[8]Cartera!E26</f>
        <v>1088.7846399999999</v>
      </c>
      <c r="AM26" s="23">
        <f>+[8]Cartera!K26</f>
        <v>1063.2051900000001</v>
      </c>
      <c r="AN26" s="23">
        <f>+[8]Cartera!Q26</f>
        <v>389.61253000000005</v>
      </c>
      <c r="AO26" s="23">
        <f t="shared" si="11"/>
        <v>2541.6023599999999</v>
      </c>
      <c r="AP26" s="27">
        <f t="shared" si="12"/>
        <v>5.8213649548036761</v>
      </c>
      <c r="AQ26" s="27">
        <f t="shared" si="12"/>
        <v>14.16595085794879</v>
      </c>
      <c r="AR26" s="27">
        <f t="shared" si="12"/>
        <v>4.1955760666968311</v>
      </c>
      <c r="AS26" s="27">
        <f t="shared" si="12"/>
        <v>7.1604758566330098</v>
      </c>
      <c r="AT26" s="27">
        <f t="shared" si="13"/>
        <v>-708.88710980666804</v>
      </c>
      <c r="BH26" s="19">
        <f t="shared" si="14"/>
        <v>53.392975721142136</v>
      </c>
      <c r="BO26" s="23">
        <f t="shared" si="4"/>
        <v>5.8213649548036761</v>
      </c>
      <c r="BP26" s="23">
        <f t="shared" si="4"/>
        <v>14.16595085794879</v>
      </c>
      <c r="BQ26" s="23">
        <f t="shared" si="4"/>
        <v>4.1955760666968311</v>
      </c>
      <c r="BR26" s="23">
        <f t="shared" si="4"/>
        <v>7.1604758566330098</v>
      </c>
    </row>
    <row r="27" spans="1:70" ht="14.5" x14ac:dyDescent="0.35">
      <c r="A27" s="22">
        <v>35339</v>
      </c>
      <c r="B27" s="23">
        <f>+Cartera!BF26</f>
        <v>6.3274489488489225</v>
      </c>
      <c r="C27" s="23">
        <f>+Cartera!BG26</f>
        <v>14.508614953654986</v>
      </c>
      <c r="D27" s="23">
        <f>+Cartera!BH26</f>
        <v>4.3271528418553249</v>
      </c>
      <c r="E27" s="21">
        <f>+'[8]Cartera (Con titularizaciones)'!W27/'[8]Cartera (Con titularizaciones)'!V27</f>
        <v>4.3271528418553251E-2</v>
      </c>
      <c r="G27" s="23">
        <f>+Cartera!BK26</f>
        <v>7.5109736454571276</v>
      </c>
      <c r="H27" s="21">
        <f>+'[8]Cartera (Con titularizaciones)'!AT27/'[8]Cartera (Con titularizaciones)'!AS27</f>
        <v>7.510973645457128E-2</v>
      </c>
      <c r="K27" s="19">
        <f t="shared" si="5"/>
        <v>6.3274489488489225</v>
      </c>
      <c r="L27" s="19">
        <f t="shared" si="6"/>
        <v>14.508614953654986</v>
      </c>
      <c r="M27" s="19">
        <f t="shared" si="7"/>
        <v>4.3271528418553249</v>
      </c>
      <c r="N27" s="19">
        <f t="shared" si="8"/>
        <v>7.5109736454571276</v>
      </c>
      <c r="X27" s="19">
        <f t="shared" si="9"/>
        <v>0.84799999999999998</v>
      </c>
      <c r="Y27" s="19">
        <f t="shared" si="9"/>
        <v>0.93799999999999994</v>
      </c>
      <c r="Z27" s="19">
        <f t="shared" si="9"/>
        <v>0.61</v>
      </c>
      <c r="AA27" s="19">
        <f t="shared" si="9"/>
        <v>0.78700000000000003</v>
      </c>
      <c r="AH27" s="23">
        <f>+[8]Cartera!D27</f>
        <v>18828.630300000004</v>
      </c>
      <c r="AI27" s="23">
        <f>+[8]Cartera!J27</f>
        <v>7496.0020200000017</v>
      </c>
      <c r="AJ27" s="23">
        <f>+[8]Cartera!P27</f>
        <v>9476.0937500000018</v>
      </c>
      <c r="AK27" s="23">
        <f t="shared" si="10"/>
        <v>35800.726070000004</v>
      </c>
      <c r="AL27" s="23">
        <f>+[8]Cartera!E27</f>
        <v>1191.3719699999999</v>
      </c>
      <c r="AM27" s="23">
        <f>+[8]Cartera!K27</f>
        <v>1087.5660700000001</v>
      </c>
      <c r="AN27" s="23">
        <f>+[8]Cartera!Q27</f>
        <v>410.04505999999992</v>
      </c>
      <c r="AO27" s="23">
        <f t="shared" si="11"/>
        <v>2688.9830999999999</v>
      </c>
      <c r="AP27" s="27">
        <f t="shared" si="12"/>
        <v>6.3274489488489225</v>
      </c>
      <c r="AQ27" s="27">
        <f t="shared" si="12"/>
        <v>14.508614953654986</v>
      </c>
      <c r="AR27" s="27">
        <f t="shared" si="12"/>
        <v>4.3271528418553249</v>
      </c>
      <c r="AS27" s="27">
        <f t="shared" si="12"/>
        <v>7.5109736454571276</v>
      </c>
      <c r="AT27" s="27">
        <f t="shared" si="13"/>
        <v>-743.58639090025554</v>
      </c>
      <c r="BH27" s="19">
        <f t="shared" si="14"/>
        <v>54.730271362177348</v>
      </c>
      <c r="BO27" s="23">
        <f t="shared" si="4"/>
        <v>6.3274489488489225</v>
      </c>
      <c r="BP27" s="23">
        <f t="shared" si="4"/>
        <v>14.508614953654986</v>
      </c>
      <c r="BQ27" s="23">
        <f t="shared" si="4"/>
        <v>4.3271528418553249</v>
      </c>
      <c r="BR27" s="23">
        <f t="shared" si="4"/>
        <v>7.5109736454571276</v>
      </c>
    </row>
    <row r="28" spans="1:70" ht="14.5" x14ac:dyDescent="0.35">
      <c r="A28" s="22">
        <v>35370</v>
      </c>
      <c r="B28" s="23">
        <f>+Cartera!BF27</f>
        <v>6.4339639607936121</v>
      </c>
      <c r="C28" s="23">
        <f>+Cartera!BG27</f>
        <v>14.896808716387453</v>
      </c>
      <c r="D28" s="23">
        <f>+Cartera!BH27</f>
        <v>4.5627599048144747</v>
      </c>
      <c r="E28" s="21">
        <f>+'[8]Cartera (Con titularizaciones)'!W28/'[8]Cartera (Con titularizaciones)'!V28</f>
        <v>4.562759904814475E-2</v>
      </c>
      <c r="G28" s="23">
        <f>+Cartera!BK27</f>
        <v>7.644189913701446</v>
      </c>
      <c r="H28" s="21">
        <f>+'[8]Cartera (Con titularizaciones)'!AT28/'[8]Cartera (Con titularizaciones)'!AS28</f>
        <v>7.6441899137014463E-2</v>
      </c>
      <c r="K28" s="19">
        <f t="shared" si="5"/>
        <v>6.4339639607936121</v>
      </c>
      <c r="L28" s="19">
        <f t="shared" si="6"/>
        <v>14.896808716387453</v>
      </c>
      <c r="M28" s="19">
        <f t="shared" si="7"/>
        <v>4.5627599048144747</v>
      </c>
      <c r="N28" s="19">
        <f t="shared" si="8"/>
        <v>7.644189913701446</v>
      </c>
      <c r="X28" s="19">
        <f t="shared" si="9"/>
        <v>0.85699999999999998</v>
      </c>
      <c r="Y28" s="19">
        <f t="shared" si="9"/>
        <v>0.94399999999999995</v>
      </c>
      <c r="Z28" s="19">
        <f t="shared" si="9"/>
        <v>0.64500000000000002</v>
      </c>
      <c r="AA28" s="19">
        <f t="shared" si="9"/>
        <v>0.80500000000000005</v>
      </c>
      <c r="AH28" s="23">
        <f>+[8]Cartera!D28</f>
        <v>19485.429629999999</v>
      </c>
      <c r="AI28" s="23">
        <f>+[8]Cartera!J28</f>
        <v>7385.9305099999992</v>
      </c>
      <c r="AJ28" s="23">
        <f>+[8]Cartera!P28</f>
        <v>9731.0553099999997</v>
      </c>
      <c r="AK28" s="23">
        <f t="shared" si="10"/>
        <v>36602.41545</v>
      </c>
      <c r="AL28" s="23">
        <f>+[8]Cartera!E28</f>
        <v>1253.68552</v>
      </c>
      <c r="AM28" s="23">
        <f>+[8]Cartera!K28</f>
        <v>1100.2679400000002</v>
      </c>
      <c r="AN28" s="23">
        <f>+[8]Cartera!Q28</f>
        <v>444.00468999999993</v>
      </c>
      <c r="AO28" s="23">
        <f t="shared" si="11"/>
        <v>2797.9581499999999</v>
      </c>
      <c r="AP28" s="27">
        <f t="shared" si="12"/>
        <v>6.4339639607936121</v>
      </c>
      <c r="AQ28" s="27">
        <f t="shared" si="12"/>
        <v>14.896808716387453</v>
      </c>
      <c r="AR28" s="27">
        <f t="shared" si="12"/>
        <v>4.5627599048144747</v>
      </c>
      <c r="AS28" s="27">
        <f t="shared" si="12"/>
        <v>7.644189913701446</v>
      </c>
      <c r="AT28" s="27">
        <f t="shared" si="13"/>
        <v>-756.77480145644313</v>
      </c>
      <c r="BH28" s="19">
        <f t="shared" si="14"/>
        <v>55.057793198223294</v>
      </c>
      <c r="BO28" s="23">
        <f t="shared" si="4"/>
        <v>6.4339639607936121</v>
      </c>
      <c r="BP28" s="23">
        <f t="shared" si="4"/>
        <v>14.896808716387453</v>
      </c>
      <c r="BQ28" s="23">
        <f t="shared" si="4"/>
        <v>4.5627599048144747</v>
      </c>
      <c r="BR28" s="23">
        <f t="shared" si="4"/>
        <v>7.644189913701446</v>
      </c>
    </row>
    <row r="29" spans="1:70" ht="14.5" x14ac:dyDescent="0.35">
      <c r="A29" s="22">
        <v>35400</v>
      </c>
      <c r="B29" s="23">
        <f>+Cartera!BF28</f>
        <v>5.6792905809618057</v>
      </c>
      <c r="C29" s="23">
        <f>+Cartera!BG28</f>
        <v>12.969308516093248</v>
      </c>
      <c r="D29" s="23">
        <f>+Cartera!BH28</f>
        <v>4.6944246872747772</v>
      </c>
      <c r="E29" s="21">
        <f>+'[8]Cartera (Con titularizaciones)'!W29/'[8]Cartera (Con titularizaciones)'!V29</f>
        <v>4.6944246872747772E-2</v>
      </c>
      <c r="G29" s="23">
        <f>+Cartera!BK28</f>
        <v>6.7308880783679106</v>
      </c>
      <c r="H29" s="21">
        <f>+'[8]Cartera (Con titularizaciones)'!AT29/'[8]Cartera (Con titularizaciones)'!AS29</f>
        <v>6.7308880783679109E-2</v>
      </c>
      <c r="K29" s="19">
        <f t="shared" si="5"/>
        <v>5.6792905809618057</v>
      </c>
      <c r="L29" s="19">
        <f t="shared" si="6"/>
        <v>12.969308516093248</v>
      </c>
      <c r="M29" s="19">
        <f t="shared" si="7"/>
        <v>4.6944246872747772</v>
      </c>
      <c r="N29" s="19">
        <f t="shared" si="8"/>
        <v>6.7308880783679106</v>
      </c>
      <c r="X29" s="19">
        <f t="shared" si="9"/>
        <v>0.80800000000000005</v>
      </c>
      <c r="Y29" s="19">
        <f t="shared" si="9"/>
        <v>0.88</v>
      </c>
      <c r="Z29" s="19">
        <f t="shared" si="9"/>
        <v>0.66200000000000003</v>
      </c>
      <c r="AA29" s="19">
        <f t="shared" si="9"/>
        <v>0.73799999999999999</v>
      </c>
      <c r="AH29" s="23">
        <f>+[8]Cartera!D29</f>
        <v>20911.6914</v>
      </c>
      <c r="AI29" s="23">
        <f>+[8]Cartera!J29</f>
        <v>6781.9526299999998</v>
      </c>
      <c r="AJ29" s="23">
        <f>+[8]Cartera!P29</f>
        <v>9977.0954099999981</v>
      </c>
      <c r="AK29" s="23">
        <f t="shared" si="10"/>
        <v>37670.739439999998</v>
      </c>
      <c r="AL29" s="23">
        <f>+[8]Cartera!E29</f>
        <v>1187.63572</v>
      </c>
      <c r="AM29" s="23">
        <f>+[8]Cartera!K29</f>
        <v>879.57236</v>
      </c>
      <c r="AN29" s="23">
        <f>+[8]Cartera!Q29</f>
        <v>468.36722999999859</v>
      </c>
      <c r="AO29" s="23">
        <f t="shared" si="11"/>
        <v>2535.5753099999984</v>
      </c>
      <c r="AP29" s="27">
        <f t="shared" si="12"/>
        <v>5.6792905809618057</v>
      </c>
      <c r="AQ29" s="27">
        <f t="shared" si="12"/>
        <v>12.969308516093248</v>
      </c>
      <c r="AR29" s="27">
        <f t="shared" si="12"/>
        <v>4.6944246872747772</v>
      </c>
      <c r="AS29" s="27">
        <f t="shared" si="12"/>
        <v>6.7308880783679106</v>
      </c>
      <c r="AT29" s="27">
        <f t="shared" si="13"/>
        <v>-666.35791975842312</v>
      </c>
      <c r="BH29" s="19">
        <f t="shared" si="14"/>
        <v>46.642101735596896</v>
      </c>
      <c r="BO29" s="23">
        <f t="shared" si="4"/>
        <v>5.6792905809618057</v>
      </c>
      <c r="BP29" s="23">
        <f t="shared" si="4"/>
        <v>12.969308516093248</v>
      </c>
      <c r="BQ29" s="23">
        <f t="shared" si="4"/>
        <v>4.6944246872747772</v>
      </c>
      <c r="BR29" s="23">
        <f t="shared" si="4"/>
        <v>6.7308880783679106</v>
      </c>
    </row>
    <row r="30" spans="1:70" ht="14.5" x14ac:dyDescent="0.35">
      <c r="A30" s="22">
        <v>35431</v>
      </c>
      <c r="B30" s="23">
        <f>+Cartera!BF29</f>
        <v>6.5006011823501009</v>
      </c>
      <c r="C30" s="23">
        <f>+Cartera!BG29</f>
        <v>12.58689308057645</v>
      </c>
      <c r="D30" s="23">
        <f>+Cartera!BH29</f>
        <v>4.9771301793182001</v>
      </c>
      <c r="E30" s="21">
        <f>+'[8]Cartera (Con titularizaciones)'!W30/'[8]Cartera (Con titularizaciones)'!V30</f>
        <v>4.9771301793182003E-2</v>
      </c>
      <c r="G30" s="23">
        <f>+Cartera!BK29</f>
        <v>7.2057701723585295</v>
      </c>
      <c r="H30" s="21">
        <f>+'[8]Cartera (Con titularizaciones)'!AT30/'[8]Cartera (Con titularizaciones)'!AS30</f>
        <v>7.2057701723585291E-2</v>
      </c>
      <c r="K30" s="19">
        <f t="shared" si="5"/>
        <v>6.5006011823501009</v>
      </c>
      <c r="L30" s="19">
        <f t="shared" si="6"/>
        <v>12.58689308057645</v>
      </c>
      <c r="M30" s="19">
        <f t="shared" si="7"/>
        <v>4.9771301793182001</v>
      </c>
      <c r="N30" s="19">
        <f t="shared" si="8"/>
        <v>7.2057701723585295</v>
      </c>
      <c r="X30" s="19">
        <f t="shared" si="9"/>
        <v>0.86899999999999999</v>
      </c>
      <c r="Y30" s="19">
        <f t="shared" si="9"/>
        <v>0.872</v>
      </c>
      <c r="Z30" s="19">
        <f t="shared" si="9"/>
        <v>0.67400000000000004</v>
      </c>
      <c r="AA30" s="19">
        <f t="shared" si="9"/>
        <v>0.76100000000000001</v>
      </c>
      <c r="AH30" s="23">
        <f>+[8]Cartera!D30</f>
        <v>21077.015980000004</v>
      </c>
      <c r="AI30" s="23">
        <f>+[8]Cartera!J30</f>
        <v>6988.0017599999992</v>
      </c>
      <c r="AJ30" s="23">
        <f>+[8]Cartera!P30</f>
        <v>10203.728889999999</v>
      </c>
      <c r="AK30" s="23">
        <f t="shared" si="10"/>
        <v>38268.746630000001</v>
      </c>
      <c r="AL30" s="23">
        <f>+[8]Cartera!E30</f>
        <v>1370.1327499999998</v>
      </c>
      <c r="AM30" s="23">
        <f>+[8]Cartera!K30</f>
        <v>879.57231000000047</v>
      </c>
      <c r="AN30" s="23">
        <f>+[8]Cartera!Q30</f>
        <v>507.85286999999994</v>
      </c>
      <c r="AO30" s="23">
        <f t="shared" si="11"/>
        <v>2757.5579299999999</v>
      </c>
      <c r="AP30" s="27">
        <f t="shared" si="12"/>
        <v>6.5006011823501009</v>
      </c>
      <c r="AQ30" s="27">
        <f t="shared" si="12"/>
        <v>12.58689308057645</v>
      </c>
      <c r="AR30" s="27">
        <f t="shared" si="12"/>
        <v>4.9771301793182001</v>
      </c>
      <c r="AS30" s="27">
        <f t="shared" si="12"/>
        <v>7.2057701723585295</v>
      </c>
      <c r="AT30" s="27">
        <f t="shared" si="13"/>
        <v>-713.37124706349448</v>
      </c>
      <c r="BH30" s="19">
        <f t="shared" si="14"/>
        <v>43.65615129724091</v>
      </c>
      <c r="BO30" s="23">
        <f t="shared" si="4"/>
        <v>6.5006011823501009</v>
      </c>
      <c r="BP30" s="23">
        <f t="shared" si="4"/>
        <v>12.58689308057645</v>
      </c>
      <c r="BQ30" s="23">
        <f t="shared" si="4"/>
        <v>4.9771301793182001</v>
      </c>
      <c r="BR30" s="23">
        <f t="shared" si="4"/>
        <v>7.2057701723585295</v>
      </c>
    </row>
    <row r="31" spans="1:70" ht="14.5" x14ac:dyDescent="0.35">
      <c r="A31" s="22">
        <v>35462</v>
      </c>
      <c r="B31" s="23">
        <f>+Cartera!BF30</f>
        <v>6.4552919792825572</v>
      </c>
      <c r="C31" s="23">
        <f>+Cartera!BG30</f>
        <v>13.643852337352438</v>
      </c>
      <c r="D31" s="23">
        <f>+Cartera!BH30</f>
        <v>5.1322710632147643</v>
      </c>
      <c r="E31" s="21">
        <f>+'[8]Cartera (Con titularizaciones)'!W31/'[8]Cartera (Con titularizaciones)'!V31</f>
        <v>5.132271063214764E-2</v>
      </c>
      <c r="G31" s="23">
        <f>+Cartera!BK30</f>
        <v>7.4234145321602885</v>
      </c>
      <c r="H31" s="21">
        <f>+'[8]Cartera (Con titularizaciones)'!AT31/'[8]Cartera (Con titularizaciones)'!AS31</f>
        <v>7.4234145321602885E-2</v>
      </c>
      <c r="K31" s="19">
        <f t="shared" si="5"/>
        <v>6.4552919792825572</v>
      </c>
      <c r="L31" s="19">
        <f t="shared" si="6"/>
        <v>13.643852337352438</v>
      </c>
      <c r="M31" s="19">
        <f t="shared" si="7"/>
        <v>5.1322710632147643</v>
      </c>
      <c r="N31" s="19">
        <f t="shared" si="8"/>
        <v>7.4234145321602885</v>
      </c>
      <c r="X31" s="19">
        <f t="shared" si="9"/>
        <v>0.86</v>
      </c>
      <c r="Y31" s="19">
        <f t="shared" si="9"/>
        <v>0.90900000000000003</v>
      </c>
      <c r="Z31" s="19">
        <f t="shared" si="9"/>
        <v>0.67700000000000005</v>
      </c>
      <c r="AA31" s="19">
        <f t="shared" si="9"/>
        <v>0.78400000000000003</v>
      </c>
      <c r="AH31" s="23">
        <f>+[8]Cartera!D31</f>
        <v>21385.49727</v>
      </c>
      <c r="AI31" s="23">
        <f>+[8]Cartera!J31</f>
        <v>7165.5648699999983</v>
      </c>
      <c r="AJ31" s="23">
        <f>+[8]Cartera!P31</f>
        <v>10418.015600000001</v>
      </c>
      <c r="AK31" s="23">
        <f t="shared" si="10"/>
        <v>38969.077740000001</v>
      </c>
      <c r="AL31" s="23">
        <f>+[8]Cartera!E31</f>
        <v>1380.49629</v>
      </c>
      <c r="AM31" s="23">
        <f>+[8]Cartera!K31</f>
        <v>977.65908999999999</v>
      </c>
      <c r="AN31" s="23">
        <f>+[8]Cartera!Q31</f>
        <v>534.68079999999998</v>
      </c>
      <c r="AO31" s="23">
        <f t="shared" si="11"/>
        <v>2892.8361800000002</v>
      </c>
      <c r="AP31" s="27">
        <f t="shared" si="12"/>
        <v>6.4552919792825572</v>
      </c>
      <c r="AQ31" s="27">
        <f t="shared" si="12"/>
        <v>13.643852337352438</v>
      </c>
      <c r="AR31" s="27">
        <f t="shared" si="12"/>
        <v>5.1322710632147643</v>
      </c>
      <c r="AS31" s="27">
        <f t="shared" si="12"/>
        <v>7.4234145321602885</v>
      </c>
      <c r="AT31" s="27">
        <f t="shared" si="13"/>
        <v>-734.91803868386853</v>
      </c>
      <c r="BH31" s="19">
        <f t="shared" si="14"/>
        <v>43.285562434466584</v>
      </c>
      <c r="BO31" s="23">
        <f t="shared" si="4"/>
        <v>6.4552919792825572</v>
      </c>
      <c r="BP31" s="23">
        <f t="shared" si="4"/>
        <v>13.643852337352438</v>
      </c>
      <c r="BQ31" s="23">
        <f t="shared" si="4"/>
        <v>5.1322710632147643</v>
      </c>
      <c r="BR31" s="23">
        <f t="shared" si="4"/>
        <v>7.4234145321602885</v>
      </c>
    </row>
    <row r="32" spans="1:70" ht="14.5" x14ac:dyDescent="0.35">
      <c r="A32" s="22">
        <v>35490</v>
      </c>
      <c r="B32" s="23">
        <f>+Cartera!BF31</f>
        <v>6.4662231282098217</v>
      </c>
      <c r="C32" s="23">
        <f>+Cartera!BG31</f>
        <v>14.461776470552874</v>
      </c>
      <c r="D32" s="23">
        <f>+Cartera!BH31</f>
        <v>5.3526657766364636</v>
      </c>
      <c r="E32" s="21">
        <f>+'[8]Cartera (Con titularizaciones)'!W32/'[8]Cartera (Con titularizaciones)'!V32</f>
        <v>5.3526657766364637E-2</v>
      </c>
      <c r="G32" s="23">
        <f>+Cartera!BK31</f>
        <v>7.6398362492903287</v>
      </c>
      <c r="H32" s="21">
        <f>+'[8]Cartera (Con titularizaciones)'!AT32/'[8]Cartera (Con titularizaciones)'!AS32</f>
        <v>7.6398362492903285E-2</v>
      </c>
      <c r="K32" s="19">
        <f t="shared" si="5"/>
        <v>6.4662231282098217</v>
      </c>
      <c r="L32" s="19">
        <f t="shared" si="6"/>
        <v>14.461776470552874</v>
      </c>
      <c r="M32" s="19">
        <f t="shared" si="7"/>
        <v>5.3526657766364636</v>
      </c>
      <c r="N32" s="19">
        <f t="shared" si="8"/>
        <v>7.6398362492903287</v>
      </c>
      <c r="X32" s="19">
        <f t="shared" si="9"/>
        <v>0.86299999999999999</v>
      </c>
      <c r="Y32" s="19">
        <f t="shared" si="9"/>
        <v>0.93600000000000005</v>
      </c>
      <c r="Z32" s="19">
        <f t="shared" si="9"/>
        <v>0.68</v>
      </c>
      <c r="AA32" s="19">
        <f t="shared" si="9"/>
        <v>0.80200000000000005</v>
      </c>
      <c r="AH32" s="23">
        <f>+[8]Cartera!D32</f>
        <v>21589.979070000001</v>
      </c>
      <c r="AI32" s="23">
        <f>+[8]Cartera!J32</f>
        <v>7285.696899999999</v>
      </c>
      <c r="AJ32" s="23">
        <f>+[8]Cartera!P32</f>
        <v>10652.597300000001</v>
      </c>
      <c r="AK32" s="23">
        <f t="shared" si="10"/>
        <v>39528.273270000005</v>
      </c>
      <c r="AL32" s="23">
        <f>+[8]Cartera!E32</f>
        <v>1396.0562199999999</v>
      </c>
      <c r="AM32" s="23">
        <f>+[8]Cartera!K32</f>
        <v>1053.6412</v>
      </c>
      <c r="AN32" s="23">
        <f>+[8]Cartera!Q32</f>
        <v>570.19793000000004</v>
      </c>
      <c r="AO32" s="23">
        <f t="shared" si="11"/>
        <v>3019.8953499999998</v>
      </c>
      <c r="AP32" s="27">
        <f t="shared" si="12"/>
        <v>6.4662231282098217</v>
      </c>
      <c r="AQ32" s="27">
        <f t="shared" si="12"/>
        <v>14.461776470552874</v>
      </c>
      <c r="AR32" s="27">
        <f t="shared" si="12"/>
        <v>5.3526657766364636</v>
      </c>
      <c r="AS32" s="27">
        <f t="shared" si="12"/>
        <v>7.6398362492903287</v>
      </c>
      <c r="AT32" s="27">
        <f t="shared" si="13"/>
        <v>-756.3437886797426</v>
      </c>
      <c r="BH32" s="19">
        <f t="shared" si="14"/>
        <v>47.446972898829671</v>
      </c>
      <c r="BO32" s="23">
        <f t="shared" si="4"/>
        <v>6.4662231282098217</v>
      </c>
      <c r="BP32" s="23">
        <f t="shared" si="4"/>
        <v>14.461776470552874</v>
      </c>
      <c r="BQ32" s="23">
        <f t="shared" si="4"/>
        <v>5.3526657766364636</v>
      </c>
      <c r="BR32" s="23">
        <f t="shared" si="4"/>
        <v>7.6398362492903287</v>
      </c>
    </row>
    <row r="33" spans="1:70" ht="14.5" x14ac:dyDescent="0.35">
      <c r="A33" s="22">
        <v>35521</v>
      </c>
      <c r="B33" s="23">
        <f>+Cartera!BF32</f>
        <v>6.757359762463369</v>
      </c>
      <c r="C33" s="23">
        <f>+Cartera!BG32</f>
        <v>13.195295026259773</v>
      </c>
      <c r="D33" s="23">
        <f>+Cartera!BH32</f>
        <v>5.3903138693336601</v>
      </c>
      <c r="E33" s="21">
        <f>+'[8]Cartera (Con titularizaciones)'!W33/'[8]Cartera (Con titularizaciones)'!V33</f>
        <v>5.39031386933366E-2</v>
      </c>
      <c r="G33" s="23">
        <f>+Cartera!BK32</f>
        <v>7.5551098158273211</v>
      </c>
      <c r="H33" s="21">
        <f>+'[8]Cartera (Con titularizaciones)'!AT33/'[8]Cartera (Con titularizaciones)'!AS33</f>
        <v>7.5551098158273211E-2</v>
      </c>
      <c r="K33" s="19">
        <f t="shared" si="5"/>
        <v>6.757359762463369</v>
      </c>
      <c r="L33" s="19">
        <f t="shared" si="6"/>
        <v>13.195295026259773</v>
      </c>
      <c r="M33" s="19">
        <f t="shared" si="7"/>
        <v>5.3903138693336601</v>
      </c>
      <c r="N33" s="19">
        <f t="shared" si="8"/>
        <v>7.5551098158273211</v>
      </c>
      <c r="X33" s="19">
        <f t="shared" si="9"/>
        <v>0.88900000000000001</v>
      </c>
      <c r="Y33" s="19">
        <f t="shared" si="9"/>
        <v>0.88300000000000001</v>
      </c>
      <c r="Z33" s="19">
        <f t="shared" si="9"/>
        <v>0.68300000000000005</v>
      </c>
      <c r="AA33" s="19">
        <f t="shared" si="9"/>
        <v>0.79900000000000004</v>
      </c>
      <c r="AH33" s="23">
        <f>+[8]Cartera!D33</f>
        <v>21734.028549999992</v>
      </c>
      <c r="AI33" s="23">
        <f>+[8]Cartera!J33</f>
        <v>7264.2352300000002</v>
      </c>
      <c r="AJ33" s="23">
        <f>+[8]Cartera!P33</f>
        <v>10917.107319999999</v>
      </c>
      <c r="AK33" s="23">
        <f t="shared" si="10"/>
        <v>39915.371099999989</v>
      </c>
      <c r="AL33" s="23">
        <f>+[8]Cartera!E33</f>
        <v>1468.6465000000003</v>
      </c>
      <c r="AM33" s="23">
        <f>+[8]Cartera!K33</f>
        <v>958.53727000000015</v>
      </c>
      <c r="AN33" s="23">
        <f>+[8]Cartera!Q33</f>
        <v>588.46635000000015</v>
      </c>
      <c r="AO33" s="23">
        <f t="shared" si="11"/>
        <v>3015.6501200000007</v>
      </c>
      <c r="AP33" s="27">
        <f t="shared" si="12"/>
        <v>6.757359762463369</v>
      </c>
      <c r="AQ33" s="27">
        <f t="shared" si="12"/>
        <v>13.195295026259773</v>
      </c>
      <c r="AR33" s="27">
        <f t="shared" si="12"/>
        <v>5.3903138693336601</v>
      </c>
      <c r="AS33" s="27">
        <f t="shared" si="12"/>
        <v>7.5551098158273211</v>
      </c>
      <c r="AT33" s="27">
        <f t="shared" si="13"/>
        <v>-747.95587176690481</v>
      </c>
      <c r="BH33" s="19">
        <f t="shared" si="14"/>
        <v>37.24283722486345</v>
      </c>
      <c r="BO33" s="23">
        <f t="shared" si="4"/>
        <v>6.757359762463369</v>
      </c>
      <c r="BP33" s="23">
        <f t="shared" si="4"/>
        <v>13.195295026259773</v>
      </c>
      <c r="BQ33" s="23">
        <f t="shared" si="4"/>
        <v>5.3903138693336601</v>
      </c>
      <c r="BR33" s="23">
        <f t="shared" si="4"/>
        <v>7.5551098158273211</v>
      </c>
    </row>
    <row r="34" spans="1:70" ht="14.5" x14ac:dyDescent="0.35">
      <c r="A34" s="22">
        <v>35551</v>
      </c>
      <c r="B34" s="23">
        <f>+Cartera!BF33</f>
        <v>6.6339703494265194</v>
      </c>
      <c r="C34" s="23">
        <f>+Cartera!BG33</f>
        <v>12.916320403669749</v>
      </c>
      <c r="D34" s="23">
        <f>+Cartera!BH33</f>
        <v>5.7118974965491125</v>
      </c>
      <c r="E34" s="21">
        <f>+'[8]Cartera (Con titularizaciones)'!W34/'[8]Cartera (Con titularizaciones)'!V34</f>
        <v>5.7118974965491127E-2</v>
      </c>
      <c r="G34" s="23">
        <f>+Cartera!BK33</f>
        <v>7.5240288889832376</v>
      </c>
      <c r="H34" s="21">
        <f>+'[8]Cartera (Con titularizaciones)'!AT34/'[8]Cartera (Con titularizaciones)'!AS34</f>
        <v>7.5240288889832377E-2</v>
      </c>
      <c r="K34" s="19">
        <f t="shared" si="5"/>
        <v>6.6339703494265194</v>
      </c>
      <c r="L34" s="19">
        <f t="shared" si="6"/>
        <v>12.916320403669749</v>
      </c>
      <c r="M34" s="19">
        <f t="shared" si="7"/>
        <v>5.7118974965491125</v>
      </c>
      <c r="N34" s="19">
        <f t="shared" si="8"/>
        <v>7.5240288889832376</v>
      </c>
      <c r="X34" s="19">
        <f t="shared" si="9"/>
        <v>0.872</v>
      </c>
      <c r="Y34" s="19">
        <f t="shared" si="9"/>
        <v>0.877</v>
      </c>
      <c r="Z34" s="19">
        <f t="shared" si="9"/>
        <v>0.69099999999999995</v>
      </c>
      <c r="AA34" s="19">
        <f t="shared" si="9"/>
        <v>0.79300000000000004</v>
      </c>
      <c r="AH34" s="23">
        <f>+[8]Cartera!D34</f>
        <v>22207.357319999999</v>
      </c>
      <c r="AI34" s="23">
        <f>+[8]Cartera!J34</f>
        <v>7425.6899799999992</v>
      </c>
      <c r="AJ34" s="23">
        <f>+[8]Cartera!P34</f>
        <v>11188.833840000001</v>
      </c>
      <c r="AK34" s="23">
        <f t="shared" si="10"/>
        <v>40821.881139999998</v>
      </c>
      <c r="AL34" s="23">
        <f>+[8]Cartera!E34</f>
        <v>1473.2294999999997</v>
      </c>
      <c r="AM34" s="23">
        <f>+[8]Cartera!K34</f>
        <v>959.12590999999998</v>
      </c>
      <c r="AN34" s="23">
        <f>+[8]Cartera!Q34</f>
        <v>639.09472000000005</v>
      </c>
      <c r="AO34" s="23">
        <f t="shared" si="11"/>
        <v>3071.4501299999997</v>
      </c>
      <c r="AP34" s="27">
        <f t="shared" si="12"/>
        <v>6.6339703494265194</v>
      </c>
      <c r="AQ34" s="27">
        <f t="shared" si="12"/>
        <v>12.916320403669749</v>
      </c>
      <c r="AR34" s="27">
        <f t="shared" si="12"/>
        <v>5.7118974965491125</v>
      </c>
      <c r="AS34" s="27">
        <f t="shared" si="12"/>
        <v>7.5240288889832376</v>
      </c>
      <c r="AT34" s="27">
        <f t="shared" si="13"/>
        <v>-744.87886000934054</v>
      </c>
      <c r="BH34" s="19">
        <f t="shared" si="14"/>
        <v>37.687316964568623</v>
      </c>
      <c r="BO34" s="23">
        <f t="shared" si="4"/>
        <v>6.6339703494265194</v>
      </c>
      <c r="BP34" s="23">
        <f t="shared" si="4"/>
        <v>12.916320403669749</v>
      </c>
      <c r="BQ34" s="23">
        <f t="shared" si="4"/>
        <v>5.7118974965491125</v>
      </c>
      <c r="BR34" s="23">
        <f t="shared" si="4"/>
        <v>7.5240288889832376</v>
      </c>
    </row>
    <row r="35" spans="1:70" ht="14.5" x14ac:dyDescent="0.35">
      <c r="A35" s="22">
        <v>35582</v>
      </c>
      <c r="B35" s="23">
        <f>+Cartera!BF34</f>
        <v>6.1960562338647041</v>
      </c>
      <c r="C35" s="23">
        <f>+Cartera!BG34</f>
        <v>12.539432888286029</v>
      </c>
      <c r="D35" s="23">
        <f>+Cartera!BH34</f>
        <v>5.9108520217618521</v>
      </c>
      <c r="E35" s="21">
        <f>+'[8]Cartera (Con titularizaciones)'!W35/'[8]Cartera (Con titularizaciones)'!V35</f>
        <v>5.9108520217618518E-2</v>
      </c>
      <c r="G35" s="23">
        <f>+Cartera!BK34</f>
        <v>7.2705683513519412</v>
      </c>
      <c r="H35" s="21">
        <f>+'[8]Cartera (Con titularizaciones)'!AT35/'[8]Cartera (Con titularizaciones)'!AS35</f>
        <v>7.2705683513519415E-2</v>
      </c>
      <c r="K35" s="19">
        <f t="shared" si="5"/>
        <v>6.1960562338647041</v>
      </c>
      <c r="L35" s="19">
        <f t="shared" si="6"/>
        <v>12.539432888286029</v>
      </c>
      <c r="M35" s="19">
        <f t="shared" si="7"/>
        <v>5.9108520217618521</v>
      </c>
      <c r="N35" s="19">
        <f t="shared" si="8"/>
        <v>7.2705683513519412</v>
      </c>
      <c r="X35" s="19">
        <f t="shared" si="9"/>
        <v>0.83399999999999996</v>
      </c>
      <c r="Y35" s="19">
        <f t="shared" si="9"/>
        <v>0.86899999999999999</v>
      </c>
      <c r="Z35" s="19">
        <f t="shared" si="9"/>
        <v>0.69699999999999995</v>
      </c>
      <c r="AA35" s="19">
        <f t="shared" si="9"/>
        <v>0.76700000000000002</v>
      </c>
      <c r="AH35" s="23">
        <f>+[8]Cartera!D35</f>
        <v>22852.379909999996</v>
      </c>
      <c r="AI35" s="23">
        <f>+[8]Cartera!J35</f>
        <v>7612.3735299999989</v>
      </c>
      <c r="AJ35" s="23">
        <f>+[8]Cartera!P35</f>
        <v>11438.7137</v>
      </c>
      <c r="AK35" s="23">
        <f t="shared" si="10"/>
        <v>41903.467139999993</v>
      </c>
      <c r="AL35" s="23">
        <f>+[8]Cartera!E35</f>
        <v>1415.94631</v>
      </c>
      <c r="AM35" s="23">
        <f>+[8]Cartera!K35</f>
        <v>954.54847000000007</v>
      </c>
      <c r="AN35" s="23">
        <f>+[8]Cartera!Q35</f>
        <v>676.12543999999991</v>
      </c>
      <c r="AO35" s="23">
        <f t="shared" si="11"/>
        <v>3046.6202199999998</v>
      </c>
      <c r="AP35" s="27">
        <f t="shared" si="12"/>
        <v>6.1960562338647041</v>
      </c>
      <c r="AQ35" s="27">
        <f t="shared" si="12"/>
        <v>12.539432888286029</v>
      </c>
      <c r="AR35" s="27">
        <f t="shared" si="12"/>
        <v>5.9108520217618521</v>
      </c>
      <c r="AS35" s="27">
        <f t="shared" si="12"/>
        <v>7.2705683513519412</v>
      </c>
      <c r="AT35" s="27">
        <f t="shared" si="13"/>
        <v>-719.78626678384217</v>
      </c>
      <c r="BH35" s="19">
        <f t="shared" si="14"/>
        <v>36.7144275030698</v>
      </c>
      <c r="BO35" s="23">
        <f t="shared" si="4"/>
        <v>6.1960562338647041</v>
      </c>
      <c r="BP35" s="23">
        <f t="shared" si="4"/>
        <v>12.539432888286029</v>
      </c>
      <c r="BQ35" s="23">
        <f t="shared" si="4"/>
        <v>5.9108520217618521</v>
      </c>
      <c r="BR35" s="23">
        <f t="shared" si="4"/>
        <v>7.2705683513519412</v>
      </c>
    </row>
    <row r="36" spans="1:70" ht="14.5" x14ac:dyDescent="0.35">
      <c r="A36" s="22">
        <v>35612</v>
      </c>
      <c r="B36" s="23">
        <f>+Cartera!BF35</f>
        <v>6.4730930522908681</v>
      </c>
      <c r="C36" s="23">
        <f>+Cartera!BG35</f>
        <v>11.907266277851727</v>
      </c>
      <c r="D36" s="23">
        <f>+Cartera!BH35</f>
        <v>6.1899023682379308</v>
      </c>
      <c r="E36" s="21">
        <f>+'[8]Cartera (Con titularizaciones)'!W36/'[8]Cartera (Con titularizaciones)'!V36</f>
        <v>6.189902368237931E-2</v>
      </c>
      <c r="G36" s="23">
        <f>+Cartera!BK35</f>
        <v>7.3821722518589716</v>
      </c>
      <c r="H36" s="21">
        <f>+'[8]Cartera (Con titularizaciones)'!AT36/'[8]Cartera (Con titularizaciones)'!AS36</f>
        <v>7.3821722518589719E-2</v>
      </c>
      <c r="K36" s="19">
        <f t="shared" si="5"/>
        <v>6.4730930522908681</v>
      </c>
      <c r="L36" s="19">
        <f t="shared" si="6"/>
        <v>11.907266277851727</v>
      </c>
      <c r="M36" s="19">
        <f t="shared" si="7"/>
        <v>6.1899023682379308</v>
      </c>
      <c r="N36" s="19">
        <f t="shared" si="8"/>
        <v>7.3821722518589716</v>
      </c>
      <c r="X36" s="19">
        <f t="shared" si="9"/>
        <v>0.86599999999999999</v>
      </c>
      <c r="Y36" s="19">
        <f t="shared" si="9"/>
        <v>0.82799999999999996</v>
      </c>
      <c r="Z36" s="19">
        <f t="shared" si="9"/>
        <v>0.71199999999999997</v>
      </c>
      <c r="AA36" s="19">
        <f t="shared" si="9"/>
        <v>0.77900000000000003</v>
      </c>
      <c r="AH36" s="23">
        <f>+[8]Cartera!D36</f>
        <v>23205.823519999998</v>
      </c>
      <c r="AI36" s="23">
        <f>+[8]Cartera!J36</f>
        <v>7753.0286000000024</v>
      </c>
      <c r="AJ36" s="23">
        <f>+[8]Cartera!P36</f>
        <v>11731.615570000002</v>
      </c>
      <c r="AK36" s="23">
        <f t="shared" si="10"/>
        <v>42690.467690000005</v>
      </c>
      <c r="AL36" s="23">
        <f>+[8]Cartera!E36</f>
        <v>1502.13455</v>
      </c>
      <c r="AM36" s="23">
        <f>+[8]Cartera!K36</f>
        <v>923.17376000000013</v>
      </c>
      <c r="AN36" s="23">
        <f>+[8]Cartera!Q36</f>
        <v>726.17554999999993</v>
      </c>
      <c r="AO36" s="23">
        <f t="shared" si="11"/>
        <v>3151.4838600000003</v>
      </c>
      <c r="AP36" s="27">
        <f t="shared" si="12"/>
        <v>6.4730930522908681</v>
      </c>
      <c r="AQ36" s="27">
        <f t="shared" si="12"/>
        <v>11.907266277851727</v>
      </c>
      <c r="AR36" s="27">
        <f t="shared" si="12"/>
        <v>6.1899023682379308</v>
      </c>
      <c r="AS36" s="27">
        <f t="shared" si="12"/>
        <v>7.3821722518589716</v>
      </c>
      <c r="AT36" s="27">
        <f t="shared" si="13"/>
        <v>-730.83505293403823</v>
      </c>
      <c r="BH36" s="19">
        <f t="shared" si="14"/>
        <v>32.297327935434794</v>
      </c>
      <c r="BO36" s="23">
        <f t="shared" si="4"/>
        <v>6.4730930522908681</v>
      </c>
      <c r="BP36" s="23">
        <f t="shared" si="4"/>
        <v>11.907266277851727</v>
      </c>
      <c r="BQ36" s="23">
        <f t="shared" si="4"/>
        <v>6.1899023682379308</v>
      </c>
      <c r="BR36" s="23">
        <f t="shared" si="4"/>
        <v>7.3821722518589716</v>
      </c>
    </row>
    <row r="37" spans="1:70" ht="14.5" x14ac:dyDescent="0.35">
      <c r="A37" s="22">
        <v>35643</v>
      </c>
      <c r="B37" s="23">
        <f>+Cartera!BF36</f>
        <v>6.6363424901123738</v>
      </c>
      <c r="C37" s="23">
        <f>+Cartera!BG36</f>
        <v>12.253444157782011</v>
      </c>
      <c r="D37" s="23">
        <f>+Cartera!BH36</f>
        <v>6.2162956542977277</v>
      </c>
      <c r="E37" s="21">
        <f>+'[8]Cartera (Con titularizaciones)'!W37/'[8]Cartera (Con titularizaciones)'!V37</f>
        <v>6.216295654297728E-2</v>
      </c>
      <c r="G37" s="23">
        <f>+Cartera!BK36</f>
        <v>7.5469880534135534</v>
      </c>
      <c r="H37" s="21">
        <f>+'[8]Cartera (Con titularizaciones)'!AT37/'[8]Cartera (Con titularizaciones)'!AS37</f>
        <v>7.5469880534135531E-2</v>
      </c>
      <c r="K37" s="19">
        <f t="shared" si="5"/>
        <v>6.6363424901123738</v>
      </c>
      <c r="L37" s="19">
        <f t="shared" si="6"/>
        <v>12.253444157782011</v>
      </c>
      <c r="M37" s="19">
        <f t="shared" si="7"/>
        <v>6.2162956542977277</v>
      </c>
      <c r="N37" s="19">
        <f t="shared" si="8"/>
        <v>7.5469880534135534</v>
      </c>
      <c r="X37" s="19">
        <f t="shared" si="9"/>
        <v>0.875</v>
      </c>
      <c r="Y37" s="19">
        <f t="shared" si="9"/>
        <v>0.84799999999999998</v>
      </c>
      <c r="Z37" s="19">
        <f t="shared" si="9"/>
        <v>0.71499999999999997</v>
      </c>
      <c r="AA37" s="19">
        <f t="shared" si="9"/>
        <v>0.79600000000000004</v>
      </c>
      <c r="AH37" s="23">
        <f>+[8]Cartera!D37</f>
        <v>23628.860360000002</v>
      </c>
      <c r="AI37" s="23">
        <f>+[8]Cartera!J37</f>
        <v>7956.2143299999989</v>
      </c>
      <c r="AJ37" s="23">
        <f>+[8]Cartera!P37</f>
        <v>11969.750980000003</v>
      </c>
      <c r="AK37" s="23">
        <f t="shared" si="10"/>
        <v>43554.825670000006</v>
      </c>
      <c r="AL37" s="23">
        <f>+[8]Cartera!E37</f>
        <v>1568.0920999999998</v>
      </c>
      <c r="AM37" s="23">
        <f>+[8]Cartera!K37</f>
        <v>974.91028000000006</v>
      </c>
      <c r="AN37" s="23">
        <f>+[8]Cartera!Q37</f>
        <v>744.07510999999988</v>
      </c>
      <c r="AO37" s="23">
        <f t="shared" si="11"/>
        <v>3287.0774899999997</v>
      </c>
      <c r="AP37" s="27">
        <f t="shared" si="12"/>
        <v>6.6363424901123738</v>
      </c>
      <c r="AQ37" s="27">
        <f t="shared" si="12"/>
        <v>12.253444157782011</v>
      </c>
      <c r="AR37" s="27">
        <f t="shared" si="12"/>
        <v>6.2162956542977277</v>
      </c>
      <c r="AS37" s="27">
        <f t="shared" si="12"/>
        <v>7.5469880534135534</v>
      </c>
      <c r="AT37" s="27">
        <f t="shared" si="13"/>
        <v>-747.15181728794175</v>
      </c>
      <c r="BH37" s="19">
        <f t="shared" si="14"/>
        <v>30.600221208594519</v>
      </c>
      <c r="BO37" s="23">
        <f t="shared" si="4"/>
        <v>6.6363424901123738</v>
      </c>
      <c r="BP37" s="23">
        <f t="shared" si="4"/>
        <v>12.253444157782011</v>
      </c>
      <c r="BQ37" s="23">
        <f t="shared" si="4"/>
        <v>6.2162956542977277</v>
      </c>
      <c r="BR37" s="23">
        <f t="shared" si="4"/>
        <v>7.5469880534135534</v>
      </c>
    </row>
    <row r="38" spans="1:70" ht="14.5" x14ac:dyDescent="0.35">
      <c r="A38" s="22">
        <v>35674</v>
      </c>
      <c r="B38" s="23">
        <f>+Cartera!BF37</f>
        <v>6.3917393819335588</v>
      </c>
      <c r="C38" s="23">
        <f>+Cartera!BG37</f>
        <v>11.764395420443414</v>
      </c>
      <c r="D38" s="23">
        <f>+Cartera!BH37</f>
        <v>6.1895181322170947</v>
      </c>
      <c r="E38" s="21">
        <f>+'[8]Cartera (Con titularizaciones)'!W38/'[8]Cartera (Con titularizaciones)'!V38</f>
        <v>6.189518132217095E-2</v>
      </c>
      <c r="G38" s="23">
        <f>+Cartera!BK37</f>
        <v>7.3113162294658975</v>
      </c>
      <c r="H38" s="21">
        <f>+'[8]Cartera (Con titularizaciones)'!AT38/'[8]Cartera (Con titularizaciones)'!AS38</f>
        <v>7.3113162294658973E-2</v>
      </c>
      <c r="K38" s="19">
        <f t="shared" si="5"/>
        <v>6.3917393819335588</v>
      </c>
      <c r="L38" s="19">
        <f t="shared" si="6"/>
        <v>11.764395420443414</v>
      </c>
      <c r="M38" s="19">
        <f t="shared" si="7"/>
        <v>6.1895181322170947</v>
      </c>
      <c r="N38" s="19">
        <f t="shared" si="8"/>
        <v>7.3113162294658975</v>
      </c>
      <c r="X38" s="19">
        <f t="shared" si="9"/>
        <v>0.85099999999999998</v>
      </c>
      <c r="Y38" s="19">
        <f t="shared" si="9"/>
        <v>0.81899999999999995</v>
      </c>
      <c r="Z38" s="19">
        <f t="shared" si="9"/>
        <v>0.70899999999999996</v>
      </c>
      <c r="AA38" s="19">
        <f t="shared" si="9"/>
        <v>0.77</v>
      </c>
      <c r="AH38" s="23">
        <f>+[8]Cartera!D38</f>
        <v>24548.412040000007</v>
      </c>
      <c r="AI38" s="23">
        <f>+[8]Cartera!J38</f>
        <v>8156.3477400000011</v>
      </c>
      <c r="AJ38" s="23">
        <f>+[8]Cartera!P38</f>
        <v>12254.175749999999</v>
      </c>
      <c r="AK38" s="23">
        <f t="shared" si="10"/>
        <v>44958.935530000002</v>
      </c>
      <c r="AL38" s="23">
        <f>+[8]Cartera!E38</f>
        <v>1569.0705199999998</v>
      </c>
      <c r="AM38" s="23">
        <f>+[8]Cartera!K38</f>
        <v>959.54499999999996</v>
      </c>
      <c r="AN38" s="23">
        <f>+[8]Cartera!Q38</f>
        <v>758.4744300000001</v>
      </c>
      <c r="AO38" s="23">
        <f t="shared" si="11"/>
        <v>3287.08995</v>
      </c>
      <c r="AP38" s="27">
        <f t="shared" si="12"/>
        <v>6.3917393819335588</v>
      </c>
      <c r="AQ38" s="27">
        <f t="shared" si="12"/>
        <v>11.764395420443414</v>
      </c>
      <c r="AR38" s="27">
        <f t="shared" si="12"/>
        <v>6.1895181322170947</v>
      </c>
      <c r="AS38" s="27">
        <f t="shared" si="12"/>
        <v>7.3113162294658975</v>
      </c>
      <c r="AT38" s="27">
        <f t="shared" si="13"/>
        <v>-723.82030671712391</v>
      </c>
      <c r="BH38" s="19">
        <f t="shared" si="14"/>
        <v>29.331401391994291</v>
      </c>
      <c r="BO38" s="23">
        <f t="shared" si="4"/>
        <v>6.3917393819335588</v>
      </c>
      <c r="BP38" s="23">
        <f t="shared" si="4"/>
        <v>11.764395420443414</v>
      </c>
      <c r="BQ38" s="23">
        <f t="shared" si="4"/>
        <v>6.1895181322170947</v>
      </c>
      <c r="BR38" s="23">
        <f t="shared" si="4"/>
        <v>7.3113162294658975</v>
      </c>
    </row>
    <row r="39" spans="1:70" ht="14.5" x14ac:dyDescent="0.35">
      <c r="A39" s="22">
        <v>35704</v>
      </c>
      <c r="B39" s="23">
        <f>+Cartera!BF38</f>
        <v>6.1825113422396685</v>
      </c>
      <c r="C39" s="23">
        <f>+Cartera!BG38</f>
        <v>11.42739847671556</v>
      </c>
      <c r="D39" s="23">
        <f>+Cartera!BH38</f>
        <v>6.4438443986129839</v>
      </c>
      <c r="E39" s="21">
        <f>+'[8]Cartera (Con titularizaciones)'!W39/'[8]Cartera (Con titularizaciones)'!V39</f>
        <v>6.4438443986129842E-2</v>
      </c>
      <c r="G39" s="23">
        <f>+Cartera!BK38</f>
        <v>7.1996237210851799</v>
      </c>
      <c r="H39" s="21">
        <f>+'[8]Cartera (Con titularizaciones)'!AT39/'[8]Cartera (Con titularizaciones)'!AS39</f>
        <v>7.1996237210851799E-2</v>
      </c>
      <c r="K39" s="19">
        <f t="shared" si="5"/>
        <v>6.1825113422396685</v>
      </c>
      <c r="L39" s="19">
        <f t="shared" si="6"/>
        <v>11.42739847671556</v>
      </c>
      <c r="M39" s="19">
        <f t="shared" si="7"/>
        <v>6.4438443986129839</v>
      </c>
      <c r="N39" s="19">
        <f t="shared" si="8"/>
        <v>7.1996237210851799</v>
      </c>
      <c r="X39" s="19">
        <f t="shared" si="9"/>
        <v>0.83099999999999996</v>
      </c>
      <c r="Y39" s="19">
        <f t="shared" si="9"/>
        <v>0.81100000000000005</v>
      </c>
      <c r="Z39" s="19">
        <f t="shared" si="9"/>
        <v>0.72</v>
      </c>
      <c r="AA39" s="19">
        <f t="shared" si="9"/>
        <v>0.75800000000000001</v>
      </c>
      <c r="AH39" s="23">
        <f>+[8]Cartera!D39</f>
        <v>25270.293470000001</v>
      </c>
      <c r="AI39" s="23">
        <f>+[8]Cartera!J39</f>
        <v>8321.3742999999995</v>
      </c>
      <c r="AJ39" s="23">
        <f>+[8]Cartera!P39</f>
        <v>12540.919830000001</v>
      </c>
      <c r="AK39" s="23">
        <f t="shared" si="10"/>
        <v>46132.587599999999</v>
      </c>
      <c r="AL39" s="23">
        <f>+[8]Cartera!E39</f>
        <v>1562.3387600000003</v>
      </c>
      <c r="AM39" s="23">
        <f>+[8]Cartera!K39</f>
        <v>950.91660000000002</v>
      </c>
      <c r="AN39" s="23">
        <f>+[8]Cartera!Q39</f>
        <v>808.11735999999996</v>
      </c>
      <c r="AO39" s="23">
        <f t="shared" si="11"/>
        <v>3321.3727200000003</v>
      </c>
      <c r="AP39" s="27">
        <f t="shared" si="12"/>
        <v>6.1825113422396685</v>
      </c>
      <c r="AQ39" s="27">
        <f t="shared" si="12"/>
        <v>11.42739847671556</v>
      </c>
      <c r="AR39" s="27">
        <f t="shared" si="12"/>
        <v>6.4438443986129839</v>
      </c>
      <c r="AS39" s="27">
        <f t="shared" si="12"/>
        <v>7.1996237210851799</v>
      </c>
      <c r="AT39" s="27">
        <f t="shared" si="13"/>
        <v>-712.76274838743279</v>
      </c>
      <c r="BH39" s="19">
        <f t="shared" si="14"/>
        <v>23.517798233837922</v>
      </c>
      <c r="BO39" s="23">
        <f t="shared" si="4"/>
        <v>6.1825113422396685</v>
      </c>
      <c r="BP39" s="23">
        <f t="shared" si="4"/>
        <v>11.42739847671556</v>
      </c>
      <c r="BQ39" s="23">
        <f t="shared" si="4"/>
        <v>6.4438443986129839</v>
      </c>
      <c r="BR39" s="23">
        <f t="shared" si="4"/>
        <v>7.1996237210851799</v>
      </c>
    </row>
    <row r="40" spans="1:70" ht="14.5" x14ac:dyDescent="0.35">
      <c r="A40" s="22">
        <v>35735</v>
      </c>
      <c r="B40" s="23">
        <f>+Cartera!BF39</f>
        <v>6.2249626082697258</v>
      </c>
      <c r="C40" s="23">
        <f>+Cartera!BG39</f>
        <v>11.92890828368404</v>
      </c>
      <c r="D40" s="23">
        <f>+Cartera!BH39</f>
        <v>6.4680566453725943</v>
      </c>
      <c r="E40" s="21">
        <f>+'[8]Cartera (Con titularizaciones)'!W40/'[8]Cartera (Con titularizaciones)'!V40</f>
        <v>6.4680566453725941E-2</v>
      </c>
      <c r="G40" s="23">
        <f>+Cartera!BK39</f>
        <v>7.3217418568846684</v>
      </c>
      <c r="H40" s="21">
        <f>+'[8]Cartera (Con titularizaciones)'!AT40/'[8]Cartera (Con titularizaciones)'!AS40</f>
        <v>7.3217418568846684E-2</v>
      </c>
      <c r="K40" s="19">
        <f t="shared" si="5"/>
        <v>6.2249626082697258</v>
      </c>
      <c r="L40" s="19">
        <f t="shared" si="6"/>
        <v>11.92890828368404</v>
      </c>
      <c r="M40" s="19">
        <f t="shared" si="7"/>
        <v>6.4680566453725943</v>
      </c>
      <c r="N40" s="19">
        <f t="shared" si="8"/>
        <v>7.3217418568846684</v>
      </c>
      <c r="X40" s="19">
        <f t="shared" si="9"/>
        <v>0.84</v>
      </c>
      <c r="Y40" s="19">
        <f t="shared" si="9"/>
        <v>0.83099999999999996</v>
      </c>
      <c r="Z40" s="19">
        <f t="shared" si="9"/>
        <v>0.72299999999999998</v>
      </c>
      <c r="AA40" s="19">
        <f t="shared" si="9"/>
        <v>0.77300000000000002</v>
      </c>
      <c r="AH40" s="23">
        <f>+[8]Cartera!D40</f>
        <v>25916.285310000003</v>
      </c>
      <c r="AI40" s="23">
        <f>+[8]Cartera!J40</f>
        <v>8551.3068400000011</v>
      </c>
      <c r="AJ40" s="23">
        <f>+[8]Cartera!P40</f>
        <v>12853.508180000003</v>
      </c>
      <c r="AK40" s="23">
        <f t="shared" si="10"/>
        <v>47321.100330000008</v>
      </c>
      <c r="AL40" s="23">
        <f>+[8]Cartera!E40</f>
        <v>1613.2790699999998</v>
      </c>
      <c r="AM40" s="23">
        <f>+[8]Cartera!K40</f>
        <v>1020.07755</v>
      </c>
      <c r="AN40" s="23">
        <f>+[8]Cartera!Q40</f>
        <v>831.37219000000005</v>
      </c>
      <c r="AO40" s="23">
        <f t="shared" si="11"/>
        <v>3464.7288099999996</v>
      </c>
      <c r="AP40" s="27">
        <f t="shared" si="12"/>
        <v>6.2249626082697258</v>
      </c>
      <c r="AQ40" s="27">
        <f t="shared" si="12"/>
        <v>11.92890828368404</v>
      </c>
      <c r="AR40" s="27">
        <f t="shared" si="12"/>
        <v>6.4680566453725943</v>
      </c>
      <c r="AS40" s="27">
        <f t="shared" si="12"/>
        <v>7.3217418568846684</v>
      </c>
      <c r="AT40" s="27">
        <f t="shared" si="13"/>
        <v>-724.85244383158226</v>
      </c>
      <c r="BH40" s="19">
        <f t="shared" si="14"/>
        <v>23.830615908247225</v>
      </c>
      <c r="BO40" s="23">
        <f t="shared" si="4"/>
        <v>6.2249626082697258</v>
      </c>
      <c r="BP40" s="23">
        <f t="shared" si="4"/>
        <v>11.92890828368404</v>
      </c>
      <c r="BQ40" s="23">
        <f t="shared" si="4"/>
        <v>6.4680566453725943</v>
      </c>
      <c r="BR40" s="23">
        <f t="shared" si="4"/>
        <v>7.3217418568846684</v>
      </c>
    </row>
    <row r="41" spans="1:70" ht="14.5" x14ac:dyDescent="0.35">
      <c r="A41" s="22">
        <v>35765</v>
      </c>
      <c r="B41" s="23">
        <f>+Cartera!BF40</f>
        <v>5.4049167819705879</v>
      </c>
      <c r="C41" s="23">
        <f>+Cartera!BG40</f>
        <v>10.901429545290608</v>
      </c>
      <c r="D41" s="23">
        <f>+Cartera!BH40</f>
        <v>6.4260170345568399</v>
      </c>
      <c r="E41" s="21">
        <f>+'[8]Cartera (Con titularizaciones)'!W41/'[8]Cartera (Con titularizaciones)'!V41</f>
        <v>6.4260170345568399E-2</v>
      </c>
      <c r="G41" s="23">
        <f>+Cartera!BK40</f>
        <v>6.6663972964232974</v>
      </c>
      <c r="H41" s="21">
        <f>+'[8]Cartera (Con titularizaciones)'!AT41/'[8]Cartera (Con titularizaciones)'!AS41</f>
        <v>6.6663972964232973E-2</v>
      </c>
      <c r="K41" s="19">
        <f t="shared" si="5"/>
        <v>5.4049167819705879</v>
      </c>
      <c r="L41" s="19">
        <f t="shared" si="6"/>
        <v>10.901429545290608</v>
      </c>
      <c r="M41" s="19">
        <f t="shared" si="7"/>
        <v>6.4260170345568399</v>
      </c>
      <c r="N41" s="19">
        <f t="shared" si="8"/>
        <v>6.6663972964232974</v>
      </c>
      <c r="X41" s="19">
        <f t="shared" si="9"/>
        <v>0.79900000000000004</v>
      </c>
      <c r="Y41" s="19">
        <f t="shared" si="9"/>
        <v>0.78700000000000003</v>
      </c>
      <c r="Z41" s="19">
        <f t="shared" si="9"/>
        <v>0.71799999999999997</v>
      </c>
      <c r="AA41" s="19">
        <f t="shared" si="9"/>
        <v>0.72899999999999998</v>
      </c>
      <c r="AH41" s="23">
        <f>+[8]Cartera!D41</f>
        <v>26517.463409999993</v>
      </c>
      <c r="AI41" s="23">
        <f>+[8]Cartera!J41</f>
        <v>8649.0250299999989</v>
      </c>
      <c r="AJ41" s="23">
        <f>+[8]Cartera!P41</f>
        <v>13219.207410000001</v>
      </c>
      <c r="AK41" s="23">
        <f t="shared" si="10"/>
        <v>48385.695849999996</v>
      </c>
      <c r="AL41" s="23">
        <f>+[8]Cartera!E41</f>
        <v>1433.2468299999998</v>
      </c>
      <c r="AM41" s="23">
        <f>+[8]Cartera!K41</f>
        <v>942.86736999999982</v>
      </c>
      <c r="AN41" s="23">
        <f>+[8]Cartera!Q41</f>
        <v>849.46852000000013</v>
      </c>
      <c r="AO41" s="23">
        <f t="shared" si="11"/>
        <v>3225.5827199999994</v>
      </c>
      <c r="AP41" s="27">
        <f t="shared" si="12"/>
        <v>5.4049167819705879</v>
      </c>
      <c r="AQ41" s="27">
        <f t="shared" si="12"/>
        <v>10.901429545290608</v>
      </c>
      <c r="AR41" s="27">
        <f t="shared" si="12"/>
        <v>6.4260170345568399</v>
      </c>
      <c r="AS41" s="27">
        <f t="shared" si="12"/>
        <v>6.6663972964232974</v>
      </c>
      <c r="AT41" s="27">
        <f t="shared" si="13"/>
        <v>-659.97333234590644</v>
      </c>
      <c r="BH41" s="19">
        <f t="shared" si="14"/>
        <v>27.213051305504379</v>
      </c>
      <c r="BO41" s="23">
        <f t="shared" si="4"/>
        <v>5.4049167819705879</v>
      </c>
      <c r="BP41" s="23">
        <f t="shared" si="4"/>
        <v>10.901429545290608</v>
      </c>
      <c r="BQ41" s="23">
        <f t="shared" si="4"/>
        <v>6.4260170345568399</v>
      </c>
      <c r="BR41" s="23">
        <f t="shared" si="4"/>
        <v>6.6663972964232974</v>
      </c>
    </row>
    <row r="42" spans="1:70" ht="14.5" x14ac:dyDescent="0.35">
      <c r="A42" s="22">
        <v>35796</v>
      </c>
      <c r="B42" s="23">
        <f>+Cartera!BF41</f>
        <v>5.9510423882977763</v>
      </c>
      <c r="C42" s="23">
        <f>+Cartera!BG41</f>
        <v>11.309021489791411</v>
      </c>
      <c r="D42" s="23">
        <f>+Cartera!BH41</f>
        <v>6.6465064808571315</v>
      </c>
      <c r="E42" s="21">
        <f>+'[8]Cartera (Con titularizaciones)'!W42/'[8]Cartera (Con titularizaciones)'!V42</f>
        <v>6.6465064808571311E-2</v>
      </c>
      <c r="G42" s="23">
        <f>+Cartera!BK41</f>
        <v>7.1049632516826984</v>
      </c>
      <c r="H42" s="21">
        <f>+'[8]Cartera (Con titularizaciones)'!AT42/'[8]Cartera (Con titularizaciones)'!AS42</f>
        <v>7.1049632516826985E-2</v>
      </c>
      <c r="K42" s="19">
        <f t="shared" si="5"/>
        <v>5.9510423882977763</v>
      </c>
      <c r="L42" s="19">
        <f t="shared" si="6"/>
        <v>11.309021489791411</v>
      </c>
      <c r="M42" s="19">
        <f t="shared" si="7"/>
        <v>6.6465064808571315</v>
      </c>
      <c r="N42" s="19">
        <f t="shared" si="8"/>
        <v>7.1049632516826984</v>
      </c>
      <c r="X42" s="19">
        <f t="shared" si="9"/>
        <v>0.81899999999999995</v>
      </c>
      <c r="Y42" s="19">
        <f t="shared" si="9"/>
        <v>0.80200000000000005</v>
      </c>
      <c r="Z42" s="19">
        <f t="shared" si="9"/>
        <v>0.72599999999999998</v>
      </c>
      <c r="AA42" s="19">
        <f t="shared" si="9"/>
        <v>0.752</v>
      </c>
      <c r="AH42" s="23">
        <f>+[8]Cartera!D42</f>
        <v>25467.34893</v>
      </c>
      <c r="AI42" s="23">
        <f>+[8]Cartera!J42</f>
        <v>8460.9481099999994</v>
      </c>
      <c r="AJ42" s="23">
        <f>+[8]Cartera!P42</f>
        <v>13486.578740000001</v>
      </c>
      <c r="AK42" s="23">
        <f t="shared" si="10"/>
        <v>47414.875780000002</v>
      </c>
      <c r="AL42" s="23">
        <f>+[8]Cartera!E42</f>
        <v>1515.5727300000001</v>
      </c>
      <c r="AM42" s="23">
        <f>+[8]Cartera!K42</f>
        <v>956.85044000000005</v>
      </c>
      <c r="AN42" s="23">
        <f>+[8]Cartera!Q42</f>
        <v>896.38633000000004</v>
      </c>
      <c r="AO42" s="23">
        <f t="shared" si="11"/>
        <v>3368.8095000000003</v>
      </c>
      <c r="AP42" s="27">
        <f t="shared" si="12"/>
        <v>5.9510423882977763</v>
      </c>
      <c r="AQ42" s="27">
        <f t="shared" si="12"/>
        <v>11.309021489791411</v>
      </c>
      <c r="AR42" s="27">
        <f t="shared" si="12"/>
        <v>6.6465064808571315</v>
      </c>
      <c r="AS42" s="27">
        <f t="shared" si="12"/>
        <v>7.1049632516826984</v>
      </c>
      <c r="AT42" s="27">
        <f t="shared" si="13"/>
        <v>-703.39136191658724</v>
      </c>
      <c r="BH42" s="19">
        <f t="shared" si="14"/>
        <v>22.16640902989117</v>
      </c>
      <c r="BO42" s="23">
        <f t="shared" si="4"/>
        <v>5.9510423882977763</v>
      </c>
      <c r="BP42" s="23">
        <f t="shared" si="4"/>
        <v>11.309021489791411</v>
      </c>
      <c r="BQ42" s="23">
        <f t="shared" si="4"/>
        <v>6.6465064808571315</v>
      </c>
      <c r="BR42" s="23">
        <f t="shared" si="4"/>
        <v>7.1049632516826984</v>
      </c>
    </row>
    <row r="43" spans="1:70" ht="14.5" x14ac:dyDescent="0.35">
      <c r="A43" s="22">
        <v>35827</v>
      </c>
      <c r="B43" s="23">
        <f>+Cartera!BF42</f>
        <v>6.21407093386496</v>
      </c>
      <c r="C43" s="23">
        <f>+Cartera!BG42</f>
        <v>11.664388776343216</v>
      </c>
      <c r="D43" s="23">
        <f>+Cartera!BH42</f>
        <v>6.8572371852120524</v>
      </c>
      <c r="E43" s="21">
        <f>+'[8]Cartera (Con titularizaciones)'!W43/'[8]Cartera (Con titularizaciones)'!V43</f>
        <v>6.857237185212052E-2</v>
      </c>
      <c r="G43" s="23">
        <f>+Cartera!BK42</f>
        <v>7.3960970983203476</v>
      </c>
      <c r="H43" s="21">
        <f>+'[8]Cartera (Con titularizaciones)'!AT43/'[8]Cartera (Con titularizaciones)'!AS43</f>
        <v>7.3960970983203478E-2</v>
      </c>
      <c r="K43" s="19">
        <f t="shared" si="5"/>
        <v>6.21407093386496</v>
      </c>
      <c r="L43" s="19">
        <f t="shared" si="6"/>
        <v>11.664388776343216</v>
      </c>
      <c r="M43" s="19">
        <f t="shared" si="7"/>
        <v>6.8572371852120524</v>
      </c>
      <c r="N43" s="19">
        <f t="shared" si="8"/>
        <v>7.3960970983203476</v>
      </c>
      <c r="X43" s="19">
        <f t="shared" si="9"/>
        <v>0.83699999999999997</v>
      </c>
      <c r="Y43" s="19">
        <f t="shared" si="9"/>
        <v>0.81599999999999995</v>
      </c>
      <c r="Z43" s="19">
        <f t="shared" si="9"/>
        <v>0.72899999999999998</v>
      </c>
      <c r="AA43" s="19">
        <f t="shared" si="9"/>
        <v>0.78100000000000003</v>
      </c>
      <c r="AH43" s="23">
        <f>+[8]Cartera!D43</f>
        <v>26886.718509999999</v>
      </c>
      <c r="AI43" s="23">
        <f>+[8]Cartera!J43</f>
        <v>9189.9727500000008</v>
      </c>
      <c r="AJ43" s="23">
        <f>+[8]Cartera!P43</f>
        <v>13815.611949999999</v>
      </c>
      <c r="AK43" s="23">
        <f t="shared" si="10"/>
        <v>49892.303209999998</v>
      </c>
      <c r="AL43" s="23">
        <f>+[8]Cartera!E43</f>
        <v>1670.7597599999999</v>
      </c>
      <c r="AM43" s="23">
        <f>+[8]Cartera!K43</f>
        <v>1071.95415</v>
      </c>
      <c r="AN43" s="23">
        <f>+[8]Cartera!Q43</f>
        <v>947.36927999999989</v>
      </c>
      <c r="AO43" s="23">
        <f t="shared" si="11"/>
        <v>3690.0831899999998</v>
      </c>
      <c r="AP43" s="27">
        <f t="shared" si="12"/>
        <v>6.21407093386496</v>
      </c>
      <c r="AQ43" s="27">
        <f t="shared" si="12"/>
        <v>11.664388776343216</v>
      </c>
      <c r="AR43" s="27">
        <f t="shared" si="12"/>
        <v>6.8572371852120524</v>
      </c>
      <c r="AS43" s="27">
        <f t="shared" si="12"/>
        <v>7.3960970983203476</v>
      </c>
      <c r="AT43" s="27">
        <f t="shared" si="13"/>
        <v>-732.21361273371451</v>
      </c>
      <c r="BH43" s="19">
        <f t="shared" si="14"/>
        <v>27.559355607893423</v>
      </c>
      <c r="BO43" s="23">
        <f t="shared" si="4"/>
        <v>6.21407093386496</v>
      </c>
      <c r="BP43" s="23">
        <f t="shared" si="4"/>
        <v>11.664388776343216</v>
      </c>
      <c r="BQ43" s="23">
        <f t="shared" si="4"/>
        <v>6.8572371852120524</v>
      </c>
      <c r="BR43" s="23">
        <f t="shared" si="4"/>
        <v>7.3960970983203476</v>
      </c>
    </row>
    <row r="44" spans="1:70" ht="14.5" x14ac:dyDescent="0.35">
      <c r="A44" s="22">
        <v>35855</v>
      </c>
      <c r="B44" s="23">
        <f>+Cartera!BF43</f>
        <v>6.7134329794413388</v>
      </c>
      <c r="C44" s="23">
        <f>+Cartera!BG43</f>
        <v>11.98187863097499</v>
      </c>
      <c r="D44" s="23">
        <f>+Cartera!BH43</f>
        <v>7.1362037686694908</v>
      </c>
      <c r="E44" s="21">
        <f>+'[8]Cartera (Con titularizaciones)'!W44/'[8]Cartera (Con titularizaciones)'!V44</f>
        <v>7.1362037686694912E-2</v>
      </c>
      <c r="G44" s="23">
        <f>+Cartera!BK43</f>
        <v>7.800408295445342</v>
      </c>
      <c r="H44" s="21">
        <f>+'[8]Cartera (Con titularizaciones)'!AT44/'[8]Cartera (Con titularizaciones)'!AS44</f>
        <v>7.8004082954453421E-2</v>
      </c>
      <c r="K44" s="19">
        <f t="shared" si="5"/>
        <v>6.7134329794413388</v>
      </c>
      <c r="L44" s="19">
        <f t="shared" si="6"/>
        <v>11.98187863097499</v>
      </c>
      <c r="M44" s="19">
        <f t="shared" si="7"/>
        <v>7.1362037686694908</v>
      </c>
      <c r="N44" s="19">
        <f t="shared" si="8"/>
        <v>7.800408295445342</v>
      </c>
      <c r="X44" s="19">
        <f t="shared" si="9"/>
        <v>0.88</v>
      </c>
      <c r="Y44" s="19">
        <f t="shared" si="9"/>
        <v>0.83399999999999996</v>
      </c>
      <c r="Z44" s="19">
        <f t="shared" si="9"/>
        <v>0.73499999999999999</v>
      </c>
      <c r="AA44" s="19">
        <f t="shared" si="9"/>
        <v>0.81100000000000005</v>
      </c>
      <c r="AH44" s="23">
        <f>+[8]Cartera!D44</f>
        <v>27197.101029999998</v>
      </c>
      <c r="AI44" s="23">
        <f>+[8]Cartera!J44</f>
        <v>9315.1460999999999</v>
      </c>
      <c r="AJ44" s="23">
        <f>+[8]Cartera!P44</f>
        <v>14134.84736</v>
      </c>
      <c r="AK44" s="23">
        <f t="shared" si="10"/>
        <v>50647.094489999996</v>
      </c>
      <c r="AL44" s="23">
        <f>+[8]Cartera!E44</f>
        <v>1825.85915</v>
      </c>
      <c r="AM44" s="23">
        <f>+[8]Cartera!K44</f>
        <v>1116.1295</v>
      </c>
      <c r="AN44" s="23">
        <f>+[8]Cartera!Q44</f>
        <v>1008.69151</v>
      </c>
      <c r="AO44" s="23">
        <f t="shared" si="11"/>
        <v>3950.6801600000003</v>
      </c>
      <c r="AP44" s="27">
        <f t="shared" si="12"/>
        <v>6.7134329794413388</v>
      </c>
      <c r="AQ44" s="27">
        <f t="shared" si="12"/>
        <v>11.98187863097499</v>
      </c>
      <c r="AR44" s="27">
        <f t="shared" si="12"/>
        <v>7.1362037686694908</v>
      </c>
      <c r="AS44" s="27">
        <f t="shared" si="12"/>
        <v>7.800408295445342</v>
      </c>
      <c r="AT44" s="27">
        <f t="shared" si="13"/>
        <v>-772.24042124908885</v>
      </c>
      <c r="BH44" s="19">
        <f t="shared" si="14"/>
        <v>30.821757118172997</v>
      </c>
      <c r="BO44" s="23">
        <f t="shared" si="4"/>
        <v>6.7134329794413388</v>
      </c>
      <c r="BP44" s="23">
        <f t="shared" si="4"/>
        <v>11.98187863097499</v>
      </c>
      <c r="BQ44" s="23">
        <f t="shared" si="4"/>
        <v>7.1362037686694908</v>
      </c>
      <c r="BR44" s="23">
        <f t="shared" si="4"/>
        <v>7.800408295445342</v>
      </c>
    </row>
    <row r="45" spans="1:70" ht="14.5" x14ac:dyDescent="0.35">
      <c r="A45" s="22">
        <v>35886</v>
      </c>
      <c r="B45" s="23">
        <f>+Cartera!BF44</f>
        <v>6.8473272401992942</v>
      </c>
      <c r="C45" s="23">
        <f>+Cartera!BG44</f>
        <v>12.273620535327915</v>
      </c>
      <c r="D45" s="23">
        <f>+Cartera!BH44</f>
        <v>7.1777155768391205</v>
      </c>
      <c r="E45" s="21">
        <f>+'[8]Cartera (Con titularizaciones)'!W45/'[8]Cartera (Con titularizaciones)'!V45</f>
        <v>7.1777155768391207E-2</v>
      </c>
      <c r="G45" s="23">
        <f>+Cartera!BK44</f>
        <v>7.939617134316876</v>
      </c>
      <c r="H45" s="21">
        <f>+'[8]Cartera (Con titularizaciones)'!AT45/'[8]Cartera (Con titularizaciones)'!AS45</f>
        <v>7.9396171343168759E-2</v>
      </c>
      <c r="K45" s="19">
        <f t="shared" si="5"/>
        <v>6.8473272401992942</v>
      </c>
      <c r="L45" s="19">
        <f t="shared" si="6"/>
        <v>12.273620535327915</v>
      </c>
      <c r="M45" s="19">
        <f t="shared" si="7"/>
        <v>7.1777155768391205</v>
      </c>
      <c r="N45" s="19">
        <f t="shared" si="8"/>
        <v>7.939617134316876</v>
      </c>
      <c r="X45" s="19">
        <f t="shared" si="9"/>
        <v>0.89200000000000002</v>
      </c>
      <c r="Y45" s="19">
        <f t="shared" si="9"/>
        <v>0.85099999999999998</v>
      </c>
      <c r="Z45" s="19">
        <f t="shared" si="9"/>
        <v>0.73799999999999999</v>
      </c>
      <c r="AA45" s="19">
        <f t="shared" si="9"/>
        <v>0.81899999999999995</v>
      </c>
      <c r="AH45" s="23">
        <f>+[8]Cartera!D45</f>
        <v>27582.396659999995</v>
      </c>
      <c r="AI45" s="23">
        <f>+[8]Cartera!J45</f>
        <v>9489.5742999999984</v>
      </c>
      <c r="AJ45" s="23">
        <f>+[8]Cartera!P45</f>
        <v>14437.395560000003</v>
      </c>
      <c r="AK45" s="23">
        <f t="shared" si="10"/>
        <v>51509.366519999996</v>
      </c>
      <c r="AL45" s="23">
        <f>+[8]Cartera!E45</f>
        <v>1888.65696</v>
      </c>
      <c r="AM45" s="23">
        <f>+[8]Cartera!K45</f>
        <v>1164.71434</v>
      </c>
      <c r="AN45" s="23">
        <f>+[8]Cartera!Q45</f>
        <v>1036.2751899999998</v>
      </c>
      <c r="AO45" s="23">
        <f t="shared" si="11"/>
        <v>4089.6464899999996</v>
      </c>
      <c r="AP45" s="27">
        <f t="shared" si="12"/>
        <v>6.8473272401992942</v>
      </c>
      <c r="AQ45" s="27">
        <f t="shared" si="12"/>
        <v>12.273620535327915</v>
      </c>
      <c r="AR45" s="27">
        <f t="shared" si="12"/>
        <v>7.1777155768391205</v>
      </c>
      <c r="AS45" s="27">
        <f t="shared" si="12"/>
        <v>7.939617134316876</v>
      </c>
      <c r="AT45" s="27">
        <f t="shared" si="13"/>
        <v>-786.02209629737069</v>
      </c>
      <c r="BH45" s="19">
        <f t="shared" si="14"/>
        <v>35.614090735433166</v>
      </c>
      <c r="BO45" s="23">
        <f t="shared" si="4"/>
        <v>6.8473272401992942</v>
      </c>
      <c r="BP45" s="23">
        <f t="shared" si="4"/>
        <v>12.273620535327915</v>
      </c>
      <c r="BQ45" s="23">
        <f t="shared" si="4"/>
        <v>7.1777155768391205</v>
      </c>
      <c r="BR45" s="23">
        <f t="shared" si="4"/>
        <v>7.939617134316876</v>
      </c>
    </row>
    <row r="46" spans="1:70" ht="14.5" x14ac:dyDescent="0.35">
      <c r="A46" s="22">
        <v>35916</v>
      </c>
      <c r="B46" s="23">
        <f>+Cartera!BF45</f>
        <v>6.7508946700490542</v>
      </c>
      <c r="C46" s="23">
        <f>+Cartera!BG45</f>
        <v>12.49150532778099</v>
      </c>
      <c r="D46" s="23">
        <f>+Cartera!BH45</f>
        <v>7.2704117168776827</v>
      </c>
      <c r="E46" s="21">
        <f>+'[8]Cartera (Con titularizaciones)'!W46/'[8]Cartera (Con titularizaciones)'!V46</f>
        <v>7.2704117168776825E-2</v>
      </c>
      <c r="G46" s="23">
        <f>+Cartera!BK45</f>
        <v>7.9577824270108639</v>
      </c>
      <c r="H46" s="21">
        <f>+'[8]Cartera (Con titularizaciones)'!AT46/'[8]Cartera (Con titularizaciones)'!AS46</f>
        <v>7.9577824270108635E-2</v>
      </c>
      <c r="K46" s="19">
        <f t="shared" si="5"/>
        <v>6.7508946700490542</v>
      </c>
      <c r="L46" s="19">
        <f t="shared" si="6"/>
        <v>12.49150532778099</v>
      </c>
      <c r="M46" s="19">
        <f t="shared" si="7"/>
        <v>7.2704117168776827</v>
      </c>
      <c r="N46" s="19">
        <f t="shared" si="8"/>
        <v>7.9577824270108639</v>
      </c>
      <c r="X46" s="19">
        <f t="shared" si="9"/>
        <v>0.88600000000000001</v>
      </c>
      <c r="Y46" s="19">
        <f t="shared" si="9"/>
        <v>0.86299999999999999</v>
      </c>
      <c r="Z46" s="19">
        <f t="shared" si="9"/>
        <v>0.74399999999999999</v>
      </c>
      <c r="AA46" s="19">
        <f t="shared" si="9"/>
        <v>0.82199999999999995</v>
      </c>
      <c r="AH46" s="23">
        <f>+[8]Cartera!D46</f>
        <v>28139.910379999994</v>
      </c>
      <c r="AI46" s="23">
        <f>+[8]Cartera!J46</f>
        <v>9728.1269800000009</v>
      </c>
      <c r="AJ46" s="23">
        <f>+[8]Cartera!P46</f>
        <v>14756.111369999999</v>
      </c>
      <c r="AK46" s="23">
        <f t="shared" si="10"/>
        <v>52624.148729999994</v>
      </c>
      <c r="AL46" s="23">
        <f>+[8]Cartera!E46</f>
        <v>1899.69571</v>
      </c>
      <c r="AM46" s="23">
        <f>+[8]Cartera!K46</f>
        <v>1215.1895</v>
      </c>
      <c r="AN46" s="23">
        <f>+[8]Cartera!Q46</f>
        <v>1072.8300499999998</v>
      </c>
      <c r="AO46" s="23">
        <f t="shared" si="11"/>
        <v>4187.7152599999999</v>
      </c>
      <c r="AP46" s="27">
        <f t="shared" si="12"/>
        <v>6.7508946700490542</v>
      </c>
      <c r="AQ46" s="27">
        <f t="shared" si="12"/>
        <v>12.49150532778099</v>
      </c>
      <c r="AR46" s="27">
        <f t="shared" si="12"/>
        <v>7.2704117168776827</v>
      </c>
      <c r="AS46" s="27">
        <f t="shared" si="12"/>
        <v>7.9577824270108639</v>
      </c>
      <c r="AT46" s="27">
        <f t="shared" si="13"/>
        <v>-787.82046027407546</v>
      </c>
      <c r="BH46" s="19">
        <f t="shared" si="14"/>
        <v>36.343260764582254</v>
      </c>
      <c r="BO46" s="23">
        <f t="shared" si="4"/>
        <v>6.7508946700490542</v>
      </c>
      <c r="BP46" s="23">
        <f t="shared" si="4"/>
        <v>12.49150532778099</v>
      </c>
      <c r="BQ46" s="23">
        <f t="shared" si="4"/>
        <v>7.2704117168776827</v>
      </c>
      <c r="BR46" s="23">
        <f t="shared" si="4"/>
        <v>7.9577824270108639</v>
      </c>
    </row>
    <row r="47" spans="1:70" ht="14.5" x14ac:dyDescent="0.35">
      <c r="A47" s="22">
        <v>35947</v>
      </c>
      <c r="B47" s="23">
        <f>+Cartera!BF46</f>
        <v>6.9572872375230759</v>
      </c>
      <c r="C47" s="23">
        <f>+Cartera!BG46</f>
        <v>13.477457458807587</v>
      </c>
      <c r="D47" s="23">
        <f>+Cartera!BH46</f>
        <v>7.1176919160113039</v>
      </c>
      <c r="E47" s="21">
        <f>+'[8]Cartera (Con titularizaciones)'!W47/'[8]Cartera (Con titularizaciones)'!V47</f>
        <v>7.1176919160113039E-2</v>
      </c>
      <c r="G47" s="23">
        <f>+Cartera!BK46</f>
        <v>8.2039344675911039</v>
      </c>
      <c r="H47" s="21">
        <f>+'[8]Cartera (Con titularizaciones)'!AT47/'[8]Cartera (Con titularizaciones)'!AS47</f>
        <v>8.2039344675911036E-2</v>
      </c>
      <c r="K47" s="19">
        <f t="shared" si="5"/>
        <v>6.9572872375230759</v>
      </c>
      <c r="L47" s="19">
        <f t="shared" si="6"/>
        <v>13.477457458807587</v>
      </c>
      <c r="M47" s="19">
        <f t="shared" si="7"/>
        <v>7.1176919160113039</v>
      </c>
      <c r="N47" s="19">
        <f t="shared" si="8"/>
        <v>8.2039344675911039</v>
      </c>
      <c r="X47" s="19">
        <f t="shared" si="9"/>
        <v>0.90100000000000002</v>
      </c>
      <c r="Y47" s="19">
        <f t="shared" si="9"/>
        <v>0.90600000000000003</v>
      </c>
      <c r="Z47" s="19">
        <f t="shared" si="9"/>
        <v>0.73199999999999998</v>
      </c>
      <c r="AA47" s="19">
        <f t="shared" si="9"/>
        <v>0.82799999999999996</v>
      </c>
      <c r="AH47" s="23">
        <f>+[8]Cartera!D47</f>
        <v>28009.680259999997</v>
      </c>
      <c r="AI47" s="23">
        <f>+[8]Cartera!J47</f>
        <v>9698.910079999996</v>
      </c>
      <c r="AJ47" s="23">
        <f>+[8]Cartera!P47</f>
        <v>14940.71003</v>
      </c>
      <c r="AK47" s="23">
        <f t="shared" si="10"/>
        <v>52649.300369999997</v>
      </c>
      <c r="AL47" s="23">
        <f>+[8]Cartera!E47</f>
        <v>1948.7139100000002</v>
      </c>
      <c r="AM47" s="23">
        <f>+[8]Cartera!K47</f>
        <v>1307.1664800000003</v>
      </c>
      <c r="AN47" s="23">
        <f>+[8]Cartera!Q47</f>
        <v>1063.43371</v>
      </c>
      <c r="AO47" s="23">
        <f t="shared" si="11"/>
        <v>4319.3141000000005</v>
      </c>
      <c r="AP47" s="27">
        <f t="shared" si="12"/>
        <v>6.9572872375230759</v>
      </c>
      <c r="AQ47" s="27">
        <f t="shared" si="12"/>
        <v>13.477457458807587</v>
      </c>
      <c r="AR47" s="27">
        <f t="shared" si="12"/>
        <v>7.1176919160113039</v>
      </c>
      <c r="AS47" s="27">
        <f t="shared" si="12"/>
        <v>8.2039344675911039</v>
      </c>
      <c r="AT47" s="27">
        <f t="shared" si="13"/>
        <v>-812.18951229151924</v>
      </c>
      <c r="BH47" s="19">
        <f t="shared" si="14"/>
        <v>41.773958947859967</v>
      </c>
      <c r="BO47" s="23">
        <f t="shared" si="4"/>
        <v>6.9572872375230759</v>
      </c>
      <c r="BP47" s="23">
        <f t="shared" si="4"/>
        <v>13.477457458807587</v>
      </c>
      <c r="BQ47" s="23">
        <f t="shared" si="4"/>
        <v>7.1176919160113039</v>
      </c>
      <c r="BR47" s="23">
        <f t="shared" si="4"/>
        <v>8.2039344675911039</v>
      </c>
    </row>
    <row r="48" spans="1:70" ht="14.5" x14ac:dyDescent="0.35">
      <c r="A48" s="22">
        <v>35977</v>
      </c>
      <c r="B48" s="23">
        <f>+Cartera!BF47</f>
        <v>7.350400585804671</v>
      </c>
      <c r="C48" s="23">
        <f>+Cartera!BG47</f>
        <v>13.466669656136254</v>
      </c>
      <c r="D48" s="23">
        <f>+Cartera!BH47</f>
        <v>7.2006351906907708</v>
      </c>
      <c r="E48" s="21">
        <f>+'[8]Cartera (Con titularizaciones)'!W48/'[8]Cartera (Con titularizaciones)'!V48</f>
        <v>7.2006351906907712E-2</v>
      </c>
      <c r="G48" s="23">
        <f>+Cartera!BK47</f>
        <v>8.4266917389734708</v>
      </c>
      <c r="H48" s="21">
        <f>+'[8]Cartera (Con titularizaciones)'!AT48/'[8]Cartera (Con titularizaciones)'!AS48</f>
        <v>8.42669173897347E-2</v>
      </c>
      <c r="K48" s="19">
        <f t="shared" si="5"/>
        <v>7.350400585804671</v>
      </c>
      <c r="L48" s="19">
        <f t="shared" si="6"/>
        <v>13.466669656136254</v>
      </c>
      <c r="M48" s="19">
        <f t="shared" si="7"/>
        <v>7.2006351906907708</v>
      </c>
      <c r="N48" s="19">
        <f t="shared" si="8"/>
        <v>8.4266917389734708</v>
      </c>
      <c r="X48" s="19">
        <f t="shared" si="9"/>
        <v>0.91200000000000003</v>
      </c>
      <c r="Y48" s="19">
        <f t="shared" si="9"/>
        <v>0.90400000000000003</v>
      </c>
      <c r="Z48" s="19">
        <f t="shared" si="9"/>
        <v>0.74099999999999999</v>
      </c>
      <c r="AA48" s="19">
        <f t="shared" si="9"/>
        <v>0.83699999999999997</v>
      </c>
      <c r="AH48" s="23">
        <f>+[8]Cartera!D48</f>
        <v>28105.859889999996</v>
      </c>
      <c r="AI48" s="23">
        <f>+[8]Cartera!J48</f>
        <v>9700.2715099999987</v>
      </c>
      <c r="AJ48" s="23">
        <f>+[8]Cartera!P48</f>
        <v>15202.452020000001</v>
      </c>
      <c r="AK48" s="23">
        <f t="shared" si="10"/>
        <v>53008.583419999995</v>
      </c>
      <c r="AL48" s="23">
        <f>+[8]Cartera!E48</f>
        <v>2065.89329</v>
      </c>
      <c r="AM48" s="23">
        <f>+[8]Cartera!K48</f>
        <v>1306.3035199999999</v>
      </c>
      <c r="AN48" s="23">
        <f>+[8]Cartera!Q48</f>
        <v>1094.67311</v>
      </c>
      <c r="AO48" s="23">
        <f t="shared" si="11"/>
        <v>4466.8699200000001</v>
      </c>
      <c r="AP48" s="27">
        <f t="shared" si="12"/>
        <v>7.350400585804671</v>
      </c>
      <c r="AQ48" s="27">
        <f t="shared" si="12"/>
        <v>13.466669656136254</v>
      </c>
      <c r="AR48" s="27">
        <f t="shared" si="12"/>
        <v>7.2006351906907708</v>
      </c>
      <c r="AS48" s="27">
        <f t="shared" si="12"/>
        <v>8.4266917389734708</v>
      </c>
      <c r="AT48" s="27">
        <f t="shared" si="13"/>
        <v>-834.2424821583736</v>
      </c>
      <c r="BH48" s="19">
        <f t="shared" si="14"/>
        <v>41.738625943653091</v>
      </c>
      <c r="BO48" s="23">
        <f t="shared" si="4"/>
        <v>7.350400585804671</v>
      </c>
      <c r="BP48" s="23">
        <f t="shared" si="4"/>
        <v>13.466669656136254</v>
      </c>
      <c r="BQ48" s="23">
        <f t="shared" si="4"/>
        <v>7.2006351906907708</v>
      </c>
      <c r="BR48" s="23">
        <f t="shared" si="4"/>
        <v>8.4266917389734708</v>
      </c>
    </row>
    <row r="49" spans="1:70" ht="14.5" x14ac:dyDescent="0.35">
      <c r="A49" s="22">
        <v>36008</v>
      </c>
      <c r="B49" s="23">
        <f>+Cartera!BF48</f>
        <v>7.9095540085961522</v>
      </c>
      <c r="C49" s="23">
        <f>+Cartera!BG48</f>
        <v>14.057854885955608</v>
      </c>
      <c r="D49" s="23">
        <f>+Cartera!BH48</f>
        <v>7.5847014038882259</v>
      </c>
      <c r="E49" s="21">
        <f>+'[8]Cartera (Con titularizaciones)'!W49/'[8]Cartera (Con titularizaciones)'!V49</f>
        <v>7.5847014038882263E-2</v>
      </c>
      <c r="G49" s="23">
        <f>+Cartera!BK48</f>
        <v>8.942468082698948</v>
      </c>
      <c r="H49" s="21">
        <f>+'[8]Cartera (Con titularizaciones)'!AT49/'[8]Cartera (Con titularizaciones)'!AS49</f>
        <v>8.9424680826989483E-2</v>
      </c>
      <c r="K49" s="19">
        <f t="shared" si="5"/>
        <v>7.9095540085961522</v>
      </c>
      <c r="L49" s="19">
        <f t="shared" si="6"/>
        <v>14.057854885955608</v>
      </c>
      <c r="M49" s="19">
        <f t="shared" si="7"/>
        <v>7.5847014038882259</v>
      </c>
      <c r="N49" s="19">
        <f t="shared" si="8"/>
        <v>8.942468082698948</v>
      </c>
      <c r="X49" s="19">
        <f t="shared" si="9"/>
        <v>0.92700000000000005</v>
      </c>
      <c r="Y49" s="19">
        <f t="shared" si="9"/>
        <v>0.92400000000000004</v>
      </c>
      <c r="Z49" s="19">
        <f t="shared" si="9"/>
        <v>0.747</v>
      </c>
      <c r="AA49" s="19">
        <f t="shared" si="9"/>
        <v>0.85099999999999998</v>
      </c>
      <c r="AH49" s="23">
        <f>+[8]Cartera!D49</f>
        <v>28202.741110000003</v>
      </c>
      <c r="AI49" s="23">
        <f>+[8]Cartera!J49</f>
        <v>9811.7040699999998</v>
      </c>
      <c r="AJ49" s="23">
        <f>+[8]Cartera!P49</f>
        <v>15510.509740000001</v>
      </c>
      <c r="AK49" s="23">
        <f t="shared" si="10"/>
        <v>53524.954920000004</v>
      </c>
      <c r="AL49" s="23">
        <f>+[8]Cartera!E49</f>
        <v>2230.7110400000001</v>
      </c>
      <c r="AM49" s="23">
        <f>+[8]Cartera!K49</f>
        <v>1379.3151200000002</v>
      </c>
      <c r="AN49" s="23">
        <f>+[8]Cartera!Q49</f>
        <v>1176.4258500000001</v>
      </c>
      <c r="AO49" s="23">
        <f t="shared" si="11"/>
        <v>4786.4520100000009</v>
      </c>
      <c r="AP49" s="27">
        <f t="shared" si="12"/>
        <v>7.9095540085961522</v>
      </c>
      <c r="AQ49" s="27">
        <f t="shared" si="12"/>
        <v>14.057854885955608</v>
      </c>
      <c r="AR49" s="27">
        <f t="shared" si="12"/>
        <v>7.5847014038882259</v>
      </c>
      <c r="AS49" s="27">
        <f t="shared" si="12"/>
        <v>8.942468082698948</v>
      </c>
      <c r="AT49" s="27">
        <f t="shared" si="13"/>
        <v>-885.30434018719586</v>
      </c>
      <c r="BH49" s="19">
        <f t="shared" si="14"/>
        <v>45.61421276381293</v>
      </c>
      <c r="BO49" s="23">
        <f t="shared" si="4"/>
        <v>7.9095540085961522</v>
      </c>
      <c r="BP49" s="23">
        <f t="shared" si="4"/>
        <v>14.057854885955608</v>
      </c>
      <c r="BQ49" s="23">
        <f t="shared" si="4"/>
        <v>7.5847014038882259</v>
      </c>
      <c r="BR49" s="23">
        <f t="shared" si="4"/>
        <v>8.942468082698948</v>
      </c>
    </row>
    <row r="50" spans="1:70" ht="14.5" x14ac:dyDescent="0.35">
      <c r="A50" s="22">
        <v>36039</v>
      </c>
      <c r="B50" s="23">
        <f>+Cartera!BF49</f>
        <v>7.7514444007432797</v>
      </c>
      <c r="C50" s="23">
        <f>+Cartera!BG49</f>
        <v>14.439263671802479</v>
      </c>
      <c r="D50" s="23">
        <f>+Cartera!BH49</f>
        <v>8.046225407659815</v>
      </c>
      <c r="E50" s="21">
        <f>+'[8]Cartera (Con titularizaciones)'!W50/'[8]Cartera (Con titularizaciones)'!V50</f>
        <v>8.0462254076598155E-2</v>
      </c>
      <c r="G50" s="23">
        <f>+Cartera!BK49</f>
        <v>9.0403642776577833</v>
      </c>
      <c r="H50" s="21">
        <f>+'[8]Cartera (Con titularizaciones)'!AT50/'[8]Cartera (Con titularizaciones)'!AS50</f>
        <v>9.0403642776577836E-2</v>
      </c>
      <c r="K50" s="19">
        <f t="shared" si="5"/>
        <v>7.7514444007432797</v>
      </c>
      <c r="L50" s="19">
        <f t="shared" si="6"/>
        <v>14.439263671802479</v>
      </c>
      <c r="M50" s="19">
        <f t="shared" si="7"/>
        <v>8.046225407659815</v>
      </c>
      <c r="N50" s="19">
        <f t="shared" si="8"/>
        <v>9.0403642776577833</v>
      </c>
      <c r="X50" s="19">
        <f t="shared" si="9"/>
        <v>0.92400000000000004</v>
      </c>
      <c r="Y50" s="19">
        <f t="shared" si="9"/>
        <v>0.93300000000000005</v>
      </c>
      <c r="Z50" s="19">
        <f t="shared" si="9"/>
        <v>0.752</v>
      </c>
      <c r="AA50" s="19">
        <f t="shared" si="9"/>
        <v>0.85399999999999998</v>
      </c>
      <c r="AH50" s="23">
        <f>+[8]Cartera!D50</f>
        <v>28780.394010000011</v>
      </c>
      <c r="AI50" s="23">
        <f>+[8]Cartera!J50</f>
        <v>9766.5655399999996</v>
      </c>
      <c r="AJ50" s="23">
        <f>+[8]Cartera!P50</f>
        <v>15725.250610000001</v>
      </c>
      <c r="AK50" s="23">
        <f t="shared" si="10"/>
        <v>54272.210160000017</v>
      </c>
      <c r="AL50" s="23">
        <f>+[8]Cartera!E50</f>
        <v>2230.89624</v>
      </c>
      <c r="AM50" s="23">
        <f>+[8]Cartera!K50</f>
        <v>1410.2201499999996</v>
      </c>
      <c r="AN50" s="23">
        <f>+[8]Cartera!Q50</f>
        <v>1265.2891100000002</v>
      </c>
      <c r="AO50" s="23">
        <f t="shared" si="11"/>
        <v>4906.4054999999998</v>
      </c>
      <c r="AP50" s="27">
        <f t="shared" si="12"/>
        <v>7.7514444007432797</v>
      </c>
      <c r="AQ50" s="27">
        <f t="shared" si="12"/>
        <v>14.439263671802479</v>
      </c>
      <c r="AR50" s="27">
        <f t="shared" si="12"/>
        <v>8.046225407659815</v>
      </c>
      <c r="AS50" s="27">
        <f t="shared" si="12"/>
        <v>9.0403642776577833</v>
      </c>
      <c r="AT50" s="27">
        <f t="shared" si="13"/>
        <v>-894.99606348812051</v>
      </c>
      <c r="BH50" s="19">
        <f t="shared" si="14"/>
        <v>49.262891330369598</v>
      </c>
      <c r="BO50" s="23">
        <f t="shared" si="4"/>
        <v>7.7514444007432797</v>
      </c>
      <c r="BP50" s="23">
        <f t="shared" si="4"/>
        <v>14.439263671802479</v>
      </c>
      <c r="BQ50" s="23">
        <f t="shared" si="4"/>
        <v>8.046225407659815</v>
      </c>
      <c r="BR50" s="23">
        <f t="shared" si="4"/>
        <v>9.0403642776577833</v>
      </c>
    </row>
    <row r="51" spans="1:70" ht="14.5" x14ac:dyDescent="0.35">
      <c r="A51" s="22">
        <v>36069</v>
      </c>
      <c r="B51" s="23">
        <f>+Cartera!BF50</f>
        <v>8.7305598696174567</v>
      </c>
      <c r="C51" s="23">
        <f>+Cartera!BG50</f>
        <v>15.791481424153911</v>
      </c>
      <c r="D51" s="23">
        <f>+Cartera!BH50</f>
        <v>8.5560948132666024</v>
      </c>
      <c r="E51" s="21">
        <f>+'[8]Cartera (Con titularizaciones)'!W51/'[8]Cartera (Con titularizaciones)'!V51</f>
        <v>8.5560948132666029E-2</v>
      </c>
      <c r="G51" s="23">
        <f>+Cartera!BK50</f>
        <v>9.9462476056912603</v>
      </c>
      <c r="H51" s="21">
        <f>+'[8]Cartera (Con titularizaciones)'!AT51/'[8]Cartera (Con titularizaciones)'!AS51</f>
        <v>9.9462476056912608E-2</v>
      </c>
      <c r="K51" s="19">
        <f t="shared" si="5"/>
        <v>8.7305598696174567</v>
      </c>
      <c r="L51" s="19">
        <f t="shared" si="6"/>
        <v>15.791481424153911</v>
      </c>
      <c r="M51" s="19">
        <f t="shared" si="7"/>
        <v>8.5560948132666024</v>
      </c>
      <c r="N51" s="19">
        <f t="shared" si="8"/>
        <v>9.9462476056912603</v>
      </c>
      <c r="X51" s="19">
        <f t="shared" si="9"/>
        <v>0.93300000000000005</v>
      </c>
      <c r="Y51" s="19">
        <f t="shared" si="9"/>
        <v>0.95299999999999996</v>
      </c>
      <c r="Z51" s="19">
        <f t="shared" si="9"/>
        <v>0.76700000000000002</v>
      </c>
      <c r="AA51" s="19">
        <f t="shared" si="9"/>
        <v>0.875</v>
      </c>
      <c r="AH51" s="23">
        <f>+[8]Cartera!D51</f>
        <v>28763.875369999998</v>
      </c>
      <c r="AI51" s="23">
        <f>+[8]Cartera!J51</f>
        <v>9783.2181700000001</v>
      </c>
      <c r="AJ51" s="23">
        <f>+[8]Cartera!P51</f>
        <v>15981.917450000001</v>
      </c>
      <c r="AK51" s="23">
        <f t="shared" si="10"/>
        <v>54529.010990000002</v>
      </c>
      <c r="AL51" s="23">
        <f>+[8]Cartera!E51</f>
        <v>2511.2473599999994</v>
      </c>
      <c r="AM51" s="23">
        <f>+[8]Cartera!K51</f>
        <v>1544.9150800000002</v>
      </c>
      <c r="AN51" s="23">
        <f>+[8]Cartera!Q51</f>
        <v>1367.4280100000001</v>
      </c>
      <c r="AO51" s="23">
        <f t="shared" si="11"/>
        <v>5423.5904499999997</v>
      </c>
      <c r="AP51" s="27">
        <f t="shared" si="12"/>
        <v>8.7305598696174567</v>
      </c>
      <c r="AQ51" s="27">
        <f t="shared" si="12"/>
        <v>15.791481424153911</v>
      </c>
      <c r="AR51" s="27">
        <f t="shared" si="12"/>
        <v>8.5560948132666024</v>
      </c>
      <c r="AS51" s="27">
        <f t="shared" si="12"/>
        <v>9.9462476056912603</v>
      </c>
      <c r="AT51" s="27">
        <f t="shared" si="13"/>
        <v>-984.67851296343474</v>
      </c>
      <c r="BH51" s="19">
        <f t="shared" si="14"/>
        <v>63.293641130405831</v>
      </c>
      <c r="BO51" s="23">
        <f t="shared" si="4"/>
        <v>8.7305598696174567</v>
      </c>
      <c r="BP51" s="23">
        <f t="shared" si="4"/>
        <v>15.791481424153911</v>
      </c>
      <c r="BQ51" s="23">
        <f t="shared" si="4"/>
        <v>8.5560948132666024</v>
      </c>
      <c r="BR51" s="23">
        <f t="shared" si="4"/>
        <v>9.9462476056912603</v>
      </c>
    </row>
    <row r="52" spans="1:70" ht="14.5" x14ac:dyDescent="0.35">
      <c r="A52" s="22">
        <v>36100</v>
      </c>
      <c r="B52" s="23">
        <f>+Cartera!BF51</f>
        <v>9.6959458720622127</v>
      </c>
      <c r="C52" s="23">
        <f>+Cartera!BG51</f>
        <v>16.959321984036173</v>
      </c>
      <c r="D52" s="23">
        <f>+Cartera!BH51</f>
        <v>9.1527376301542063</v>
      </c>
      <c r="E52" s="21">
        <f>+'[8]Cartera (Con titularizaciones)'!W52/'[8]Cartera (Con titularizaciones)'!V52</f>
        <v>9.1527376301542063E-2</v>
      </c>
      <c r="G52" s="23">
        <f>+Cartera!BK51</f>
        <v>10.824544108495813</v>
      </c>
      <c r="H52" s="21">
        <f>+'[8]Cartera (Con titularizaciones)'!AT52/'[8]Cartera (Con titularizaciones)'!AS52</f>
        <v>0.10824544108495812</v>
      </c>
      <c r="K52" s="19">
        <f t="shared" si="5"/>
        <v>9.6959458720622127</v>
      </c>
      <c r="L52" s="19">
        <f t="shared" si="6"/>
        <v>16.959321984036173</v>
      </c>
      <c r="M52" s="19">
        <f t="shared" si="7"/>
        <v>9.1527376301542063</v>
      </c>
      <c r="N52" s="19">
        <f t="shared" si="8"/>
        <v>10.824544108495813</v>
      </c>
      <c r="X52" s="19">
        <f t="shared" si="9"/>
        <v>0.94699999999999995</v>
      </c>
      <c r="Y52" s="19">
        <f t="shared" si="9"/>
        <v>0.96799999999999997</v>
      </c>
      <c r="Z52" s="19">
        <f t="shared" si="9"/>
        <v>0.78100000000000003</v>
      </c>
      <c r="AA52" s="19">
        <f t="shared" si="9"/>
        <v>0.91200000000000003</v>
      </c>
      <c r="AH52" s="23">
        <f>+[8]Cartera!D52</f>
        <v>28647.091750000003</v>
      </c>
      <c r="AI52" s="23">
        <f>+[8]Cartera!J52</f>
        <v>9692.4891900000039</v>
      </c>
      <c r="AJ52" s="23">
        <f>+[8]Cartera!P52</f>
        <v>16228.081040000001</v>
      </c>
      <c r="AK52" s="23">
        <f t="shared" si="10"/>
        <v>54567.661980000004</v>
      </c>
      <c r="AL52" s="23">
        <f>+[8]Cartera!E52</f>
        <v>2777.6065100000001</v>
      </c>
      <c r="AM52" s="23">
        <f>+[8]Cartera!K52</f>
        <v>1643.78045</v>
      </c>
      <c r="AN52" s="23">
        <f>+[8]Cartera!Q52</f>
        <v>1485.3136800000002</v>
      </c>
      <c r="AO52" s="23">
        <f t="shared" si="11"/>
        <v>5906.70064</v>
      </c>
      <c r="AP52" s="27">
        <f t="shared" si="12"/>
        <v>9.6959458720622127</v>
      </c>
      <c r="AQ52" s="27">
        <f t="shared" si="12"/>
        <v>16.959321984036173</v>
      </c>
      <c r="AR52" s="27">
        <f t="shared" si="12"/>
        <v>9.1527376301542063</v>
      </c>
      <c r="AS52" s="27">
        <f t="shared" si="12"/>
        <v>10.824544108495813</v>
      </c>
      <c r="AT52" s="27">
        <f t="shared" si="13"/>
        <v>-1071.6298667410856</v>
      </c>
      <c r="BH52" s="19">
        <f t="shared" si="14"/>
        <v>70.480893712428838</v>
      </c>
      <c r="BO52" s="23">
        <f t="shared" si="4"/>
        <v>9.6959458720622127</v>
      </c>
      <c r="BP52" s="23">
        <f t="shared" si="4"/>
        <v>16.959321984036173</v>
      </c>
      <c r="BQ52" s="23">
        <f t="shared" si="4"/>
        <v>9.1527376301542063</v>
      </c>
      <c r="BR52" s="23">
        <f t="shared" si="4"/>
        <v>10.824544108495813</v>
      </c>
    </row>
    <row r="53" spans="1:70" ht="14.5" x14ac:dyDescent="0.35">
      <c r="A53" s="22">
        <v>36130</v>
      </c>
      <c r="B53" s="23">
        <f>+Cartera!BF52</f>
        <v>8.7817538511564202</v>
      </c>
      <c r="C53" s="23">
        <f>+Cartera!BG52</f>
        <v>16.954253370016676</v>
      </c>
      <c r="D53" s="23">
        <f>+Cartera!BH52</f>
        <v>9.7478581574708763</v>
      </c>
      <c r="E53" s="21">
        <f>+'[8]Cartera (Con titularizaciones)'!W53/'[8]Cartera (Con titularizaciones)'!V53</f>
        <v>9.7478581574708761E-2</v>
      </c>
      <c r="G53" s="23">
        <f>+Cartera!BK52</f>
        <v>10.514135463394393</v>
      </c>
      <c r="H53" s="21">
        <f>+'[8]Cartera (Con titularizaciones)'!AT53/'[8]Cartera (Con titularizaciones)'!AS53</f>
        <v>0.10514135463394392</v>
      </c>
      <c r="K53" s="19">
        <f t="shared" si="5"/>
        <v>8.7817538511564202</v>
      </c>
      <c r="L53" s="19">
        <f t="shared" si="6"/>
        <v>16.954253370016676</v>
      </c>
      <c r="M53" s="19">
        <f t="shared" si="7"/>
        <v>9.7478581574708763</v>
      </c>
      <c r="N53" s="19">
        <f t="shared" si="8"/>
        <v>10.514135463394393</v>
      </c>
      <c r="X53" s="19">
        <f t="shared" si="9"/>
        <v>0.93600000000000005</v>
      </c>
      <c r="Y53" s="19">
        <f t="shared" si="9"/>
        <v>0.96499999999999997</v>
      </c>
      <c r="Z53" s="19">
        <f t="shared" si="9"/>
        <v>0.78400000000000003</v>
      </c>
      <c r="AA53" s="19">
        <f t="shared" si="9"/>
        <v>0.88900000000000001</v>
      </c>
      <c r="AH53" s="23">
        <f>+[8]Cartera!D53</f>
        <v>28188.03444000001</v>
      </c>
      <c r="AI53" s="23">
        <f>+[8]Cartera!J53</f>
        <v>9531.1916999999994</v>
      </c>
      <c r="AJ53" s="23">
        <f>+[8]Cartera!P53</f>
        <v>16377.316270000001</v>
      </c>
      <c r="AK53" s="23">
        <f t="shared" si="10"/>
        <v>54096.542410000016</v>
      </c>
      <c r="AL53" s="23">
        <f>+[8]Cartera!E53</f>
        <v>2475.4037999999991</v>
      </c>
      <c r="AM53" s="23">
        <f>+[8]Cartera!K53</f>
        <v>1615.9423899999997</v>
      </c>
      <c r="AN53" s="23">
        <f>+[8]Cartera!Q53</f>
        <v>1596.4375600000001</v>
      </c>
      <c r="AO53" s="23">
        <f t="shared" si="11"/>
        <v>5687.7837499999987</v>
      </c>
      <c r="AP53" s="27">
        <f t="shared" si="12"/>
        <v>8.7817538511564202</v>
      </c>
      <c r="AQ53" s="27">
        <f t="shared" si="12"/>
        <v>16.954253370016676</v>
      </c>
      <c r="AR53" s="27">
        <f t="shared" si="12"/>
        <v>9.7478581574708763</v>
      </c>
      <c r="AS53" s="27">
        <f t="shared" si="12"/>
        <v>10.514135463394393</v>
      </c>
      <c r="AT53" s="27">
        <f t="shared" si="13"/>
        <v>-1040.8994108760448</v>
      </c>
      <c r="BH53" s="19">
        <f t="shared" si="14"/>
        <v>76.333526179108503</v>
      </c>
      <c r="BO53" s="23">
        <f t="shared" si="4"/>
        <v>8.7817538511564202</v>
      </c>
      <c r="BP53" s="23">
        <f t="shared" si="4"/>
        <v>16.954253370016676</v>
      </c>
      <c r="BQ53" s="23">
        <f t="shared" si="4"/>
        <v>9.7478581574708763</v>
      </c>
      <c r="BR53" s="23">
        <f t="shared" si="4"/>
        <v>10.514135463394393</v>
      </c>
    </row>
    <row r="54" spans="1:70" ht="14.5" x14ac:dyDescent="0.35">
      <c r="A54" s="22">
        <v>36161</v>
      </c>
      <c r="B54" s="23">
        <f>+Cartera!BF53</f>
        <v>10.171356388002382</v>
      </c>
      <c r="C54" s="23">
        <f>+Cartera!BG53</f>
        <v>18.657456599921769</v>
      </c>
      <c r="D54" s="23">
        <f>+Cartera!BH53</f>
        <v>11.113964777323678</v>
      </c>
      <c r="E54" s="21">
        <f>+'[8]Cartera (Con titularizaciones)'!W54/'[8]Cartera (Con titularizaciones)'!V54</f>
        <v>0.11113964777323679</v>
      </c>
      <c r="G54" s="23">
        <f>+Cartera!BK53</f>
        <v>11.98388484480795</v>
      </c>
      <c r="H54" s="21">
        <f>+'[8]Cartera (Con titularizaciones)'!AT54/'[8]Cartera (Con titularizaciones)'!AS54</f>
        <v>0.11983884844807949</v>
      </c>
      <c r="K54" s="19">
        <f t="shared" si="5"/>
        <v>10.171356388002382</v>
      </c>
      <c r="L54" s="19">
        <f t="shared" si="6"/>
        <v>18.657456599921769</v>
      </c>
      <c r="M54" s="19">
        <f t="shared" si="7"/>
        <v>11.113964777323678</v>
      </c>
      <c r="N54" s="19">
        <f t="shared" si="8"/>
        <v>11.98388484480795</v>
      </c>
      <c r="X54" s="19">
        <f t="shared" si="9"/>
        <v>0.97</v>
      </c>
      <c r="Y54" s="19">
        <f t="shared" si="9"/>
        <v>0.97</v>
      </c>
      <c r="Z54" s="19">
        <f t="shared" si="9"/>
        <v>0.79600000000000004</v>
      </c>
      <c r="AA54" s="19">
        <f t="shared" si="9"/>
        <v>0.95299999999999996</v>
      </c>
      <c r="AH54" s="23">
        <f>+[8]Cartera!D54</f>
        <v>28182.710060000001</v>
      </c>
      <c r="AI54" s="23">
        <f>+[8]Cartera!J54</f>
        <v>9787.8204900000001</v>
      </c>
      <c r="AJ54" s="23">
        <f>+[8]Cartera!P54</f>
        <v>16366.743249999998</v>
      </c>
      <c r="AK54" s="23">
        <f t="shared" si="10"/>
        <v>54337.273800000003</v>
      </c>
      <c r="AL54" s="23">
        <f>+[8]Cartera!E54</f>
        <v>2866.5638800000002</v>
      </c>
      <c r="AM54" s="23">
        <f>+[8]Cartera!K54</f>
        <v>1826.1583600000001</v>
      </c>
      <c r="AN54" s="23">
        <f>+[8]Cartera!Q54</f>
        <v>1818.9940800000004</v>
      </c>
      <c r="AO54" s="23">
        <f t="shared" si="11"/>
        <v>6511.7163200000005</v>
      </c>
      <c r="AP54" s="27">
        <f t="shared" si="12"/>
        <v>10.171356388002382</v>
      </c>
      <c r="AQ54" s="27">
        <f t="shared" si="12"/>
        <v>18.657456599921769</v>
      </c>
      <c r="AR54" s="27">
        <f t="shared" si="12"/>
        <v>11.113964777323678</v>
      </c>
      <c r="AS54" s="27">
        <f t="shared" si="12"/>
        <v>11.98388484480795</v>
      </c>
      <c r="AT54" s="27">
        <f t="shared" si="13"/>
        <v>-1186.4045996359869</v>
      </c>
      <c r="BH54" s="19">
        <f t="shared" si="14"/>
        <v>93.294287492361917</v>
      </c>
      <c r="BO54" s="23">
        <f t="shared" si="4"/>
        <v>10.171356388002382</v>
      </c>
      <c r="BP54" s="23">
        <f t="shared" si="4"/>
        <v>18.657456599921769</v>
      </c>
      <c r="BQ54" s="23">
        <f t="shared" si="4"/>
        <v>11.113964777323678</v>
      </c>
      <c r="BR54" s="23">
        <f t="shared" si="4"/>
        <v>11.98388484480795</v>
      </c>
    </row>
    <row r="55" spans="1:70" ht="14.5" x14ac:dyDescent="0.35">
      <c r="A55" s="22">
        <v>36192</v>
      </c>
      <c r="B55" s="23">
        <f>+Cartera!BF54</f>
        <v>10.872642947917429</v>
      </c>
      <c r="C55" s="23">
        <f>+Cartera!BG54</f>
        <v>19.284555952772521</v>
      </c>
      <c r="D55" s="23">
        <f>+Cartera!BH54</f>
        <v>12.249147368880843</v>
      </c>
      <c r="E55" s="21">
        <f>+'[8]Cartera (Con titularizaciones)'!W55/'[8]Cartera (Con titularizaciones)'!V55</f>
        <v>0.12249147368880843</v>
      </c>
      <c r="G55" s="23">
        <f>+Cartera!BK54</f>
        <v>12.788401992910039</v>
      </c>
      <c r="H55" s="21">
        <f>+'[8]Cartera (Con titularizaciones)'!AT55/'[8]Cartera (Con titularizaciones)'!AS55</f>
        <v>0.1278840199291004</v>
      </c>
      <c r="K55" s="19">
        <f t="shared" si="5"/>
        <v>10.872642947917429</v>
      </c>
      <c r="L55" s="19">
        <f t="shared" si="6"/>
        <v>19.284555952772521</v>
      </c>
      <c r="M55" s="19">
        <f t="shared" si="7"/>
        <v>12.249147368880843</v>
      </c>
      <c r="N55" s="19">
        <f t="shared" si="8"/>
        <v>12.788401992910039</v>
      </c>
      <c r="X55" s="19">
        <f t="shared" si="9"/>
        <v>0.97299999999999998</v>
      </c>
      <c r="Y55" s="19">
        <f t="shared" si="9"/>
        <v>0.97599999999999998</v>
      </c>
      <c r="Z55" s="19">
        <f t="shared" si="9"/>
        <v>0.80500000000000005</v>
      </c>
      <c r="AA55" s="19">
        <f t="shared" si="9"/>
        <v>0.96499999999999997</v>
      </c>
      <c r="AH55" s="23">
        <f>+[8]Cartera!D55</f>
        <v>27923.144120000001</v>
      </c>
      <c r="AI55" s="23">
        <f>+[8]Cartera!J55</f>
        <v>9604.2026300000016</v>
      </c>
      <c r="AJ55" s="23">
        <f>+[8]Cartera!P55</f>
        <v>16497.518309999999</v>
      </c>
      <c r="AK55" s="23">
        <f t="shared" si="10"/>
        <v>54024.865060000004</v>
      </c>
      <c r="AL55" s="23">
        <f>+[8]Cartera!E55</f>
        <v>3035.9837600000001</v>
      </c>
      <c r="AM55" s="23">
        <f>+[8]Cartera!K55</f>
        <v>1852.1278300000001</v>
      </c>
      <c r="AN55" s="23">
        <f>+[8]Cartera!Q55</f>
        <v>2020.8053300000004</v>
      </c>
      <c r="AO55" s="23">
        <f t="shared" si="11"/>
        <v>6908.9169200000006</v>
      </c>
      <c r="AP55" s="27">
        <f t="shared" si="12"/>
        <v>10.872642947917429</v>
      </c>
      <c r="AQ55" s="27">
        <f t="shared" si="12"/>
        <v>19.284555952772521</v>
      </c>
      <c r="AR55" s="27">
        <f t="shared" si="12"/>
        <v>12.249147368880843</v>
      </c>
      <c r="AS55" s="27">
        <f t="shared" si="12"/>
        <v>12.788401992910039</v>
      </c>
      <c r="AT55" s="27">
        <f t="shared" si="13"/>
        <v>-1266.051797298094</v>
      </c>
      <c r="BH55" s="19">
        <f t="shared" si="14"/>
        <v>87.229299835920528</v>
      </c>
      <c r="BO55" s="23">
        <f t="shared" si="4"/>
        <v>10.872642947917429</v>
      </c>
      <c r="BP55" s="23">
        <f t="shared" si="4"/>
        <v>19.284555952772521</v>
      </c>
      <c r="BQ55" s="23">
        <f t="shared" si="4"/>
        <v>12.249147368880843</v>
      </c>
      <c r="BR55" s="23">
        <f t="shared" si="4"/>
        <v>12.788401992910039</v>
      </c>
    </row>
    <row r="56" spans="1:70" ht="14.5" x14ac:dyDescent="0.35">
      <c r="A56" s="22">
        <v>36220</v>
      </c>
      <c r="B56" s="23">
        <f>+Cartera!BF55</f>
        <v>11.465619343625548</v>
      </c>
      <c r="C56" s="23">
        <f>+Cartera!BG55</f>
        <v>20.1421254079847</v>
      </c>
      <c r="D56" s="23">
        <f>+Cartera!BH55</f>
        <v>13.245895345401927</v>
      </c>
      <c r="E56" s="21">
        <f>+'[8]Cartera (Con titularizaciones)'!W56/'[8]Cartera (Con titularizaciones)'!V56</f>
        <v>0.13245895345401926</v>
      </c>
      <c r="G56" s="23">
        <f>+Cartera!BK55</f>
        <v>13.540591797559468</v>
      </c>
      <c r="H56" s="21">
        <f>+'[8]Cartera (Con titularizaciones)'!AT56/'[8]Cartera (Con titularizaciones)'!AS56</f>
        <v>0.13540591797559468</v>
      </c>
      <c r="K56" s="19">
        <f t="shared" si="5"/>
        <v>11.465619343625548</v>
      </c>
      <c r="L56" s="19">
        <f t="shared" si="6"/>
        <v>20.1421254079847</v>
      </c>
      <c r="M56" s="19">
        <f t="shared" si="7"/>
        <v>13.245895345401927</v>
      </c>
      <c r="N56" s="19">
        <f t="shared" si="8"/>
        <v>13.540591797559468</v>
      </c>
      <c r="X56" s="19">
        <f t="shared" si="9"/>
        <v>0.98199999999999998</v>
      </c>
      <c r="Y56" s="19">
        <f t="shared" si="9"/>
        <v>0.98799999999999999</v>
      </c>
      <c r="Z56" s="19">
        <f t="shared" si="9"/>
        <v>0.82499999999999996</v>
      </c>
      <c r="AA56" s="19">
        <f t="shared" si="9"/>
        <v>0.97899999999999998</v>
      </c>
      <c r="AH56" s="23">
        <f>+[8]Cartera!D56</f>
        <v>27564.09519</v>
      </c>
      <c r="AI56" s="23">
        <f>+[8]Cartera!J56</f>
        <v>9405.3035200000013</v>
      </c>
      <c r="AJ56" s="23">
        <f>+[8]Cartera!P56</f>
        <v>16609.256849999998</v>
      </c>
      <c r="AK56" s="23">
        <f t="shared" si="10"/>
        <v>53578.655559999999</v>
      </c>
      <c r="AL56" s="23">
        <f>+[8]Cartera!E56</f>
        <v>3160.3942299999994</v>
      </c>
      <c r="AM56" s="23">
        <f>+[8]Cartera!K56</f>
        <v>1894.4280299999998</v>
      </c>
      <c r="AN56" s="23">
        <f>+[8]Cartera!Q56</f>
        <v>2200.0447800000002</v>
      </c>
      <c r="AO56" s="23">
        <f t="shared" si="11"/>
        <v>7254.8670399999992</v>
      </c>
      <c r="AP56" s="27">
        <f t="shared" si="12"/>
        <v>11.465619343625548</v>
      </c>
      <c r="AQ56" s="27">
        <f t="shared" si="12"/>
        <v>20.1421254079847</v>
      </c>
      <c r="AR56" s="27">
        <f t="shared" si="12"/>
        <v>13.245895345401927</v>
      </c>
      <c r="AS56" s="27">
        <f t="shared" si="12"/>
        <v>13.540591797559468</v>
      </c>
      <c r="AT56" s="27">
        <f t="shared" si="13"/>
        <v>-1340.5185879583873</v>
      </c>
      <c r="BH56" s="19">
        <f t="shared" si="14"/>
        <v>83.635899292844755</v>
      </c>
      <c r="BO56" s="23">
        <f t="shared" si="4"/>
        <v>11.465619343625548</v>
      </c>
      <c r="BP56" s="23">
        <f t="shared" si="4"/>
        <v>20.1421254079847</v>
      </c>
      <c r="BQ56" s="23">
        <f t="shared" si="4"/>
        <v>13.245895345401927</v>
      </c>
      <c r="BR56" s="23">
        <f t="shared" si="4"/>
        <v>13.540591797559468</v>
      </c>
    </row>
    <row r="57" spans="1:70" ht="14.5" x14ac:dyDescent="0.35">
      <c r="A57" s="22">
        <v>36251</v>
      </c>
      <c r="B57" s="23">
        <f>+Cartera!BF56</f>
        <v>12.226415649261153</v>
      </c>
      <c r="C57" s="23">
        <f>+Cartera!BG56</f>
        <v>21.06527821855634</v>
      </c>
      <c r="D57" s="23">
        <f>+Cartera!BH56</f>
        <v>14.593728058149971</v>
      </c>
      <c r="E57" s="21">
        <f>+'[8]Cartera (Con titularizaciones)'!W57/'[8]Cartera (Con titularizaciones)'!V57</f>
        <v>0.14593728058149971</v>
      </c>
      <c r="G57" s="23">
        <f>+Cartera!BK56</f>
        <v>14.503507661341231</v>
      </c>
      <c r="H57" s="21">
        <f>+'[8]Cartera (Con titularizaciones)'!AT57/'[8]Cartera (Con titularizaciones)'!AS57</f>
        <v>0.14503507661341231</v>
      </c>
      <c r="K57" s="19">
        <f t="shared" si="5"/>
        <v>12.226415649261153</v>
      </c>
      <c r="L57" s="19">
        <f t="shared" si="6"/>
        <v>21.06527821855634</v>
      </c>
      <c r="M57" s="19">
        <f t="shared" si="7"/>
        <v>14.593728058149971</v>
      </c>
      <c r="N57" s="19">
        <f t="shared" si="8"/>
        <v>14.503507661341231</v>
      </c>
      <c r="X57" s="19">
        <f t="shared" si="9"/>
        <v>0.99399999999999999</v>
      </c>
      <c r="Y57" s="19">
        <f t="shared" si="9"/>
        <v>0.99399999999999999</v>
      </c>
      <c r="Z57" s="19">
        <f t="shared" si="9"/>
        <v>0.83399999999999996</v>
      </c>
      <c r="AA57" s="19">
        <f t="shared" si="9"/>
        <v>0.997</v>
      </c>
      <c r="AH57" s="23">
        <f>+[8]Cartera!D57</f>
        <v>27519.104180000002</v>
      </c>
      <c r="AI57" s="23">
        <f>+[8]Cartera!J57</f>
        <v>9321.2903700000006</v>
      </c>
      <c r="AJ57" s="23">
        <f>+[8]Cartera!P57</f>
        <v>16618.898340000003</v>
      </c>
      <c r="AK57" s="23">
        <f t="shared" si="10"/>
        <v>53459.292890000012</v>
      </c>
      <c r="AL57" s="23">
        <f>+[8]Cartera!E57</f>
        <v>3364.6000600000002</v>
      </c>
      <c r="AM57" s="23">
        <f>+[8]Cartera!K57</f>
        <v>1963.55575</v>
      </c>
      <c r="AN57" s="23">
        <f>+[8]Cartera!Q57</f>
        <v>2425.3168300000002</v>
      </c>
      <c r="AO57" s="23">
        <f t="shared" si="11"/>
        <v>7753.47264</v>
      </c>
      <c r="AP57" s="27">
        <f t="shared" si="12"/>
        <v>12.226415649261153</v>
      </c>
      <c r="AQ57" s="27">
        <f t="shared" si="12"/>
        <v>21.06527821855634</v>
      </c>
      <c r="AR57" s="27">
        <f t="shared" si="12"/>
        <v>14.593728058149971</v>
      </c>
      <c r="AS57" s="27">
        <f t="shared" si="12"/>
        <v>14.503507661341231</v>
      </c>
      <c r="AT57" s="27">
        <f t="shared" si="13"/>
        <v>-1435.847258472782</v>
      </c>
      <c r="BH57" s="19">
        <f t="shared" si="14"/>
        <v>89.587844791934572</v>
      </c>
      <c r="BO57" s="23">
        <f t="shared" si="4"/>
        <v>12.226415649261153</v>
      </c>
      <c r="BP57" s="23">
        <f t="shared" si="4"/>
        <v>21.06527821855634</v>
      </c>
      <c r="BQ57" s="23">
        <f t="shared" si="4"/>
        <v>14.593728058149971</v>
      </c>
      <c r="BR57" s="23">
        <f t="shared" si="4"/>
        <v>14.503507661341231</v>
      </c>
    </row>
    <row r="58" spans="1:70" ht="14.5" x14ac:dyDescent="0.35">
      <c r="A58" s="22">
        <v>36281</v>
      </c>
      <c r="B58" s="23">
        <f>+Cartera!BF57</f>
        <v>12.816388093015419</v>
      </c>
      <c r="C58" s="23">
        <f>+Cartera!BG57</f>
        <v>21.147443337153948</v>
      </c>
      <c r="D58" s="23">
        <f>+Cartera!BH57</f>
        <v>12.269468828502678</v>
      </c>
      <c r="E58" s="21">
        <f>+'[8]Cartera (Con titularizaciones)'!W58/'[8]Cartera (Con titularizaciones)'!V58</f>
        <v>0.12269468828502678</v>
      </c>
      <c r="G58" s="23">
        <f>+Cartera!BK57</f>
        <v>14.058707817058746</v>
      </c>
      <c r="H58" s="21">
        <f>+'[8]Cartera (Con titularizaciones)'!AT58/'[8]Cartera (Con titularizaciones)'!AS58</f>
        <v>0.14058707817058747</v>
      </c>
      <c r="K58" s="19">
        <f t="shared" si="5"/>
        <v>12.816388093015419</v>
      </c>
      <c r="L58" s="19">
        <f t="shared" si="6"/>
        <v>21.147443337153948</v>
      </c>
      <c r="M58" s="19">
        <f t="shared" si="7"/>
        <v>12.269468828502678</v>
      </c>
      <c r="N58" s="19">
        <f t="shared" si="8"/>
        <v>14.058707817058746</v>
      </c>
      <c r="X58" s="19">
        <f t="shared" si="9"/>
        <v>0.997</v>
      </c>
      <c r="Y58" s="19">
        <f t="shared" si="9"/>
        <v>0.997</v>
      </c>
      <c r="Z58" s="19">
        <f t="shared" si="9"/>
        <v>0.80800000000000005</v>
      </c>
      <c r="AA58" s="19">
        <f t="shared" si="9"/>
        <v>0.99099999999999999</v>
      </c>
      <c r="AH58" s="23">
        <f>+[8]Cartera!D58</f>
        <v>27649.62144000001</v>
      </c>
      <c r="AI58" s="23">
        <f>+[8]Cartera!J58</f>
        <v>9060.7238400000024</v>
      </c>
      <c r="AJ58" s="23">
        <f>+[8]Cartera!P58</f>
        <v>16699.504670000006</v>
      </c>
      <c r="AK58" s="23">
        <f t="shared" si="10"/>
        <v>53409.849950000018</v>
      </c>
      <c r="AL58" s="23">
        <f>+[8]Cartera!E58</f>
        <v>3543.6827899999998</v>
      </c>
      <c r="AM58" s="23">
        <f>+[8]Cartera!K58</f>
        <v>1916.1114399999999</v>
      </c>
      <c r="AN58" s="23">
        <f>+[8]Cartera!Q58</f>
        <v>2048.9405199999997</v>
      </c>
      <c r="AO58" s="23">
        <f t="shared" si="11"/>
        <v>7508.7347499999996</v>
      </c>
      <c r="AP58" s="27">
        <f t="shared" si="12"/>
        <v>12.816388093015419</v>
      </c>
      <c r="AQ58" s="27">
        <f t="shared" si="12"/>
        <v>21.147443337153948</v>
      </c>
      <c r="AR58" s="27">
        <f t="shared" si="12"/>
        <v>12.269468828502678</v>
      </c>
      <c r="AS58" s="27">
        <f t="shared" si="12"/>
        <v>14.058707817058746</v>
      </c>
      <c r="AT58" s="27">
        <f t="shared" si="13"/>
        <v>-1391.8120738888158</v>
      </c>
      <c r="BH58" s="19">
        <f t="shared" si="14"/>
        <v>79.303851475326894</v>
      </c>
      <c r="BO58" s="23">
        <f t="shared" si="4"/>
        <v>12.816388093015419</v>
      </c>
      <c r="BP58" s="23">
        <f t="shared" si="4"/>
        <v>21.147443337153948</v>
      </c>
      <c r="BQ58" s="23">
        <f t="shared" si="4"/>
        <v>12.269468828502678</v>
      </c>
      <c r="BR58" s="23">
        <f t="shared" si="4"/>
        <v>14.058707817058746</v>
      </c>
    </row>
    <row r="59" spans="1:70" ht="14.5" x14ac:dyDescent="0.35">
      <c r="A59" s="22">
        <v>36312</v>
      </c>
      <c r="B59" s="23">
        <f>+Cartera!BF58</f>
        <v>11.577792654736056</v>
      </c>
      <c r="C59" s="23">
        <f>+Cartera!BG58</f>
        <v>21.61032032683357</v>
      </c>
      <c r="D59" s="23">
        <f>+Cartera!BH58</f>
        <v>12.988368110374893</v>
      </c>
      <c r="E59" s="21">
        <f>+'[8]Cartera (Con titularizaciones)'!W59/'[8]Cartera (Con titularizaciones)'!V59</f>
        <v>0.12988368110374893</v>
      </c>
      <c r="G59" s="23">
        <f>+Cartera!BK58</f>
        <v>13.679757452959166</v>
      </c>
      <c r="H59" s="21">
        <f>+'[8]Cartera (Con titularizaciones)'!AT59/'[8]Cartera (Con titularizaciones)'!AS59</f>
        <v>0.13679757452959165</v>
      </c>
      <c r="K59" s="19">
        <f t="shared" si="5"/>
        <v>11.577792654736056</v>
      </c>
      <c r="L59" s="19">
        <f t="shared" si="6"/>
        <v>21.61032032683357</v>
      </c>
      <c r="M59" s="19">
        <f t="shared" si="7"/>
        <v>12.988368110374893</v>
      </c>
      <c r="N59" s="19">
        <f t="shared" si="8"/>
        <v>13.679757452959166</v>
      </c>
      <c r="X59" s="19">
        <f t="shared" si="9"/>
        <v>0.98799999999999999</v>
      </c>
      <c r="Y59" s="19">
        <f t="shared" si="9"/>
        <v>1</v>
      </c>
      <c r="Z59" s="19">
        <f t="shared" si="9"/>
        <v>0.82199999999999995</v>
      </c>
      <c r="AA59" s="19">
        <f t="shared" si="9"/>
        <v>0.98799999999999999</v>
      </c>
      <c r="AH59" s="23">
        <f>+[8]Cartera!D59</f>
        <v>27901.297910000008</v>
      </c>
      <c r="AI59" s="23">
        <f>+[8]Cartera!J59</f>
        <v>8792.0564400000021</v>
      </c>
      <c r="AJ59" s="23">
        <f>+[8]Cartera!P59</f>
        <v>16023.403420000002</v>
      </c>
      <c r="AK59" s="23">
        <f t="shared" si="10"/>
        <v>52716.757770000011</v>
      </c>
      <c r="AL59" s="23">
        <f>+[8]Cartera!E59</f>
        <v>3230.3544200000056</v>
      </c>
      <c r="AM59" s="23">
        <f>+[8]Cartera!K59</f>
        <v>1899.9915600000002</v>
      </c>
      <c r="AN59" s="23">
        <f>+[8]Cartera!Q59</f>
        <v>2081.1786200000001</v>
      </c>
      <c r="AO59" s="23">
        <f t="shared" si="11"/>
        <v>7211.5246000000061</v>
      </c>
      <c r="AP59" s="27">
        <f t="shared" si="12"/>
        <v>11.577792654736056</v>
      </c>
      <c r="AQ59" s="27">
        <f t="shared" si="12"/>
        <v>21.61032032683357</v>
      </c>
      <c r="AR59" s="27">
        <f t="shared" si="12"/>
        <v>12.988368110374893</v>
      </c>
      <c r="AS59" s="27">
        <f t="shared" si="12"/>
        <v>13.679757452959166</v>
      </c>
      <c r="AT59" s="27">
        <f t="shared" si="13"/>
        <v>-1354.2959878429574</v>
      </c>
      <c r="BH59" s="19">
        <f t="shared" si="14"/>
        <v>66.959948571464281</v>
      </c>
      <c r="BO59" s="23">
        <f t="shared" si="4"/>
        <v>11.577792654736056</v>
      </c>
      <c r="BP59" s="23">
        <f t="shared" si="4"/>
        <v>21.61032032683357</v>
      </c>
      <c r="BQ59" s="23">
        <f t="shared" si="4"/>
        <v>12.988368110374893</v>
      </c>
      <c r="BR59" s="23">
        <f t="shared" si="4"/>
        <v>13.679757452959166</v>
      </c>
    </row>
    <row r="60" spans="1:70" ht="14.5" x14ac:dyDescent="0.35">
      <c r="A60" s="22">
        <v>36342</v>
      </c>
      <c r="B60" s="23">
        <f>+Cartera!BF59</f>
        <v>11.529849154074711</v>
      </c>
      <c r="C60" s="23">
        <f>+Cartera!BG59</f>
        <v>20.079117183667396</v>
      </c>
      <c r="D60" s="23">
        <f>+Cartera!BH59</f>
        <v>13.556636698698</v>
      </c>
      <c r="E60" s="21">
        <f>+'[8]Cartera (Con titularizaciones)'!W60/'[8]Cartera (Con titularizaciones)'!V60</f>
        <v>0.13556636698697999</v>
      </c>
      <c r="G60" s="23">
        <f>+Cartera!BK59</f>
        <v>13.47875391911087</v>
      </c>
      <c r="H60" s="21">
        <f>+'[8]Cartera (Con titularizaciones)'!AT60/'[8]Cartera (Con titularizaciones)'!AS60</f>
        <v>0.1347875391911087</v>
      </c>
      <c r="K60" s="19">
        <f t="shared" si="5"/>
        <v>11.529849154074711</v>
      </c>
      <c r="L60" s="19">
        <f t="shared" si="6"/>
        <v>20.079117183667396</v>
      </c>
      <c r="M60" s="19">
        <f t="shared" si="7"/>
        <v>13.556636698698</v>
      </c>
      <c r="N60" s="19">
        <f t="shared" si="8"/>
        <v>13.47875391911087</v>
      </c>
      <c r="X60" s="19">
        <f t="shared" si="9"/>
        <v>0.98499999999999999</v>
      </c>
      <c r="Y60" s="19">
        <f t="shared" si="9"/>
        <v>0.98499999999999999</v>
      </c>
      <c r="Z60" s="19">
        <f t="shared" si="9"/>
        <v>0.82799999999999996</v>
      </c>
      <c r="AA60" s="19">
        <f t="shared" si="9"/>
        <v>0.97599999999999998</v>
      </c>
      <c r="AH60" s="23">
        <f>+[8]Cartera!D60</f>
        <v>27925.421200000004</v>
      </c>
      <c r="AI60" s="23">
        <f>+[8]Cartera!J60</f>
        <v>8057.75396</v>
      </c>
      <c r="AJ60" s="23">
        <f>+[8]Cartera!P60</f>
        <v>15919.863370000001</v>
      </c>
      <c r="AK60" s="23">
        <f t="shared" si="10"/>
        <v>51903.038530000005</v>
      </c>
      <c r="AL60" s="23">
        <f>+[8]Cartera!E60</f>
        <v>3219.7589400000002</v>
      </c>
      <c r="AM60" s="23">
        <f>+[8]Cartera!K60</f>
        <v>1617.9258600000001</v>
      </c>
      <c r="AN60" s="23">
        <f>+[8]Cartera!Q60</f>
        <v>2158.1980400000002</v>
      </c>
      <c r="AO60" s="23">
        <f t="shared" si="11"/>
        <v>6995.8828400000002</v>
      </c>
      <c r="AP60" s="27">
        <f t="shared" si="12"/>
        <v>11.529849154074711</v>
      </c>
      <c r="AQ60" s="27">
        <f t="shared" si="12"/>
        <v>20.079117183667396</v>
      </c>
      <c r="AR60" s="27">
        <f t="shared" si="12"/>
        <v>13.556636698698</v>
      </c>
      <c r="AS60" s="27">
        <f t="shared" si="12"/>
        <v>13.47875391911087</v>
      </c>
      <c r="AT60" s="27">
        <f t="shared" si="13"/>
        <v>-1334.3966379919761</v>
      </c>
      <c r="BH60" s="19">
        <f t="shared" si="14"/>
        <v>56.617115906522741</v>
      </c>
      <c r="BO60" s="23">
        <f t="shared" si="4"/>
        <v>11.529849154074711</v>
      </c>
      <c r="BP60" s="23">
        <f t="shared" si="4"/>
        <v>20.079117183667396</v>
      </c>
      <c r="BQ60" s="23">
        <f t="shared" si="4"/>
        <v>13.556636698698</v>
      </c>
      <c r="BR60" s="23">
        <f t="shared" si="4"/>
        <v>13.47875391911087</v>
      </c>
    </row>
    <row r="61" spans="1:70" ht="14.5" x14ac:dyDescent="0.35">
      <c r="A61" s="22">
        <v>36373</v>
      </c>
      <c r="B61" s="23">
        <f>+Cartera!BF60</f>
        <v>11.117819020495643</v>
      </c>
      <c r="C61" s="23">
        <f>+Cartera!BG60</f>
        <v>19.578427101497944</v>
      </c>
      <c r="D61" s="23">
        <f>+Cartera!BH60</f>
        <v>14.876691012163143</v>
      </c>
      <c r="E61" s="21">
        <f>+'[8]Cartera (Con titularizaciones)'!W61/'[8]Cartera (Con titularizaciones)'!V61</f>
        <v>0.14876691012163143</v>
      </c>
      <c r="G61" s="23">
        <f>+Cartera!BK60</f>
        <v>13.562416349340367</v>
      </c>
      <c r="H61" s="21">
        <f>+'[8]Cartera (Con titularizaciones)'!AT61/'[8]Cartera (Con titularizaciones)'!AS61</f>
        <v>0.13562416349340367</v>
      </c>
      <c r="K61" s="19">
        <f t="shared" si="5"/>
        <v>11.117819020495643</v>
      </c>
      <c r="L61" s="19">
        <f t="shared" si="6"/>
        <v>19.578427101497944</v>
      </c>
      <c r="M61" s="19">
        <f t="shared" si="7"/>
        <v>14.876691012163143</v>
      </c>
      <c r="N61" s="19">
        <f t="shared" si="8"/>
        <v>13.562416349340367</v>
      </c>
      <c r="X61" s="19">
        <f t="shared" si="9"/>
        <v>0.97899999999999998</v>
      </c>
      <c r="Y61" s="19">
        <f t="shared" si="9"/>
        <v>0.98199999999999998</v>
      </c>
      <c r="Z61" s="19">
        <f t="shared" si="9"/>
        <v>0.83699999999999997</v>
      </c>
      <c r="AA61" s="19">
        <f t="shared" si="9"/>
        <v>0.98499999999999999</v>
      </c>
      <c r="AH61" s="23">
        <f>+[8]Cartera!D61</f>
        <v>27666.295020000009</v>
      </c>
      <c r="AI61" s="23">
        <f>+[8]Cartera!J61</f>
        <v>7774.5476800000006</v>
      </c>
      <c r="AJ61" s="23">
        <f>+[8]Cartera!P61</f>
        <v>15872.776870000002</v>
      </c>
      <c r="AK61" s="23">
        <f t="shared" si="10"/>
        <v>51313.61957000001</v>
      </c>
      <c r="AL61" s="23">
        <f>+[8]Cartera!E61</f>
        <v>3075.88861</v>
      </c>
      <c r="AM61" s="23">
        <f>+[8]Cartera!K61</f>
        <v>1522.1341499999999</v>
      </c>
      <c r="AN61" s="23">
        <f>+[8]Cartera!Q61</f>
        <v>2361.3439700000004</v>
      </c>
      <c r="AO61" s="23">
        <f t="shared" si="11"/>
        <v>6959.3667299999997</v>
      </c>
      <c r="AP61" s="27">
        <f t="shared" si="12"/>
        <v>11.117819020495643</v>
      </c>
      <c r="AQ61" s="27">
        <f t="shared" si="12"/>
        <v>19.578427101497944</v>
      </c>
      <c r="AR61" s="27">
        <f t="shared" si="12"/>
        <v>14.876691012163143</v>
      </c>
      <c r="AS61" s="27">
        <f t="shared" si="12"/>
        <v>13.562416349340367</v>
      </c>
      <c r="AT61" s="27">
        <f t="shared" si="13"/>
        <v>-1342.6792185846964</v>
      </c>
      <c r="BH61" s="19">
        <f t="shared" si="14"/>
        <v>45.397190141262854</v>
      </c>
      <c r="BO61" s="23">
        <f t="shared" si="4"/>
        <v>11.117819020495643</v>
      </c>
      <c r="BP61" s="23">
        <f t="shared" si="4"/>
        <v>19.578427101497944</v>
      </c>
      <c r="BQ61" s="23">
        <f t="shared" si="4"/>
        <v>14.876691012163143</v>
      </c>
      <c r="BR61" s="23">
        <f t="shared" si="4"/>
        <v>13.562416349340367</v>
      </c>
    </row>
    <row r="62" spans="1:70" ht="14.5" x14ac:dyDescent="0.35">
      <c r="A62" s="22">
        <v>36404</v>
      </c>
      <c r="B62" s="23">
        <f>+Cartera!BF61</f>
        <v>11.076104812243981</v>
      </c>
      <c r="C62" s="23">
        <f>+Cartera!BG61</f>
        <v>18.93448660351395</v>
      </c>
      <c r="D62" s="23">
        <f>+Cartera!BH61</f>
        <v>15.013198055976638</v>
      </c>
      <c r="E62" s="21">
        <f>+'[8]Cartera (Con titularizaciones)'!W62/'[8]Cartera (Con titularizaciones)'!V62</f>
        <v>0.15013198055976637</v>
      </c>
      <c r="G62" s="23">
        <f>+Cartera!BK61</f>
        <v>13.43383018932022</v>
      </c>
      <c r="H62" s="21">
        <f>+'[8]Cartera (Con titularizaciones)'!AT62/'[8]Cartera (Con titularizaciones)'!AS62</f>
        <v>0.1343383018932022</v>
      </c>
      <c r="K62" s="19">
        <f t="shared" si="5"/>
        <v>11.076104812243981</v>
      </c>
      <c r="L62" s="19">
        <f t="shared" si="6"/>
        <v>18.93448660351395</v>
      </c>
      <c r="M62" s="19">
        <f t="shared" si="7"/>
        <v>15.013198055976638</v>
      </c>
      <c r="N62" s="19">
        <f t="shared" si="8"/>
        <v>13.43383018932022</v>
      </c>
      <c r="X62" s="19">
        <f t="shared" si="9"/>
        <v>0.97599999999999998</v>
      </c>
      <c r="Y62" s="19">
        <f t="shared" si="9"/>
        <v>0.97299999999999998</v>
      </c>
      <c r="Z62" s="19">
        <f t="shared" si="9"/>
        <v>0.84</v>
      </c>
      <c r="AA62" s="19">
        <f t="shared" si="9"/>
        <v>0.97299999999999998</v>
      </c>
      <c r="AH62" s="23">
        <f>+[8]Cartera!D62</f>
        <v>28393.607530000005</v>
      </c>
      <c r="AI62" s="23">
        <f>+[8]Cartera!J62</f>
        <v>7605.1077600000008</v>
      </c>
      <c r="AJ62" s="23">
        <f>+[8]Cartera!P62</f>
        <v>15899.553719999996</v>
      </c>
      <c r="AK62" s="23">
        <f t="shared" si="10"/>
        <v>51898.269010000004</v>
      </c>
      <c r="AL62" s="23">
        <f>+[8]Cartera!E62</f>
        <v>3144.9057299999999</v>
      </c>
      <c r="AM62" s="23">
        <f>+[8]Cartera!K62</f>
        <v>1439.98811</v>
      </c>
      <c r="AN62" s="23">
        <f>+[8]Cartera!Q62</f>
        <v>2387.0314900000003</v>
      </c>
      <c r="AO62" s="23">
        <f t="shared" si="11"/>
        <v>6971.92533</v>
      </c>
      <c r="AP62" s="27">
        <f t="shared" si="12"/>
        <v>11.076104812243981</v>
      </c>
      <c r="AQ62" s="27">
        <f t="shared" si="12"/>
        <v>18.93448660351395</v>
      </c>
      <c r="AR62" s="27">
        <f t="shared" si="12"/>
        <v>15.013198055976638</v>
      </c>
      <c r="AS62" s="27">
        <f t="shared" si="12"/>
        <v>13.43383018932022</v>
      </c>
      <c r="AT62" s="27">
        <f t="shared" si="13"/>
        <v>-1329.9491887427018</v>
      </c>
      <c r="BH62" s="19">
        <f t="shared" si="14"/>
        <v>42.098432956672667</v>
      </c>
      <c r="BO62" s="23">
        <f t="shared" si="4"/>
        <v>11.076104812243981</v>
      </c>
      <c r="BP62" s="23">
        <f t="shared" si="4"/>
        <v>18.93448660351395</v>
      </c>
      <c r="BQ62" s="23">
        <f t="shared" si="4"/>
        <v>15.013198055976638</v>
      </c>
      <c r="BR62" s="23">
        <f t="shared" si="4"/>
        <v>13.43383018932022</v>
      </c>
    </row>
    <row r="63" spans="1:70" ht="14.5" x14ac:dyDescent="0.35">
      <c r="A63" s="22">
        <v>36434</v>
      </c>
      <c r="B63" s="23">
        <f>+Cartera!BF62</f>
        <v>11.584302701182473</v>
      </c>
      <c r="C63" s="23">
        <f>+Cartera!BG62</f>
        <v>19.5432468649723</v>
      </c>
      <c r="D63" s="23">
        <f>+Cartera!BH62</f>
        <v>17.085916760043062</v>
      </c>
      <c r="E63" s="21">
        <f>+'[8]Cartera (Con titularizaciones)'!W63/'[8]Cartera (Con titularizaciones)'!V63</f>
        <v>0.17085916760043063</v>
      </c>
      <c r="G63" s="23">
        <f>+Cartera!BK62</f>
        <v>14.429071224053066</v>
      </c>
      <c r="H63" s="21">
        <f>+'[8]Cartera (Con titularizaciones)'!AT63/'[8]Cartera (Con titularizaciones)'!AS63</f>
        <v>0.14429071224053067</v>
      </c>
      <c r="K63" s="19">
        <f t="shared" si="5"/>
        <v>11.584302701182473</v>
      </c>
      <c r="L63" s="19">
        <f t="shared" si="6"/>
        <v>19.5432468649723</v>
      </c>
      <c r="M63" s="19">
        <f t="shared" si="7"/>
        <v>17.085916760043062</v>
      </c>
      <c r="N63" s="19">
        <f t="shared" si="8"/>
        <v>14.429071224053066</v>
      </c>
      <c r="X63" s="19">
        <f t="shared" si="9"/>
        <v>0.99099999999999999</v>
      </c>
      <c r="Y63" s="19">
        <f t="shared" si="9"/>
        <v>0.97899999999999998</v>
      </c>
      <c r="Z63" s="19">
        <f t="shared" si="9"/>
        <v>0.85399999999999998</v>
      </c>
      <c r="AA63" s="19">
        <f t="shared" si="9"/>
        <v>0.99399999999999999</v>
      </c>
      <c r="AH63" s="23">
        <f>+[8]Cartera!D63</f>
        <v>28009.754870000004</v>
      </c>
      <c r="AI63" s="23">
        <f>+[8]Cartera!J63</f>
        <v>7419.3172200000008</v>
      </c>
      <c r="AJ63" s="23">
        <f>+[8]Cartera!P63</f>
        <v>15709.448299999998</v>
      </c>
      <c r="AK63" s="23">
        <f t="shared" si="10"/>
        <v>51138.520389999998</v>
      </c>
      <c r="AL63" s="23">
        <f>+[8]Cartera!E63</f>
        <v>3244.73479</v>
      </c>
      <c r="AM63" s="23">
        <f>+[8]Cartera!K63</f>
        <v>1449.9754800000001</v>
      </c>
      <c r="AN63" s="23">
        <f>+[8]Cartera!Q63</f>
        <v>2684.1032599999999</v>
      </c>
      <c r="AO63" s="23">
        <f t="shared" si="11"/>
        <v>7378.8135299999994</v>
      </c>
      <c r="AP63" s="27">
        <f t="shared" si="12"/>
        <v>11.584302701182473</v>
      </c>
      <c r="AQ63" s="27">
        <f t="shared" si="12"/>
        <v>19.5432468649723</v>
      </c>
      <c r="AR63" s="27">
        <f t="shared" si="12"/>
        <v>17.085916760043062</v>
      </c>
      <c r="AS63" s="27">
        <f t="shared" si="12"/>
        <v>14.429071224053066</v>
      </c>
      <c r="AT63" s="27">
        <f t="shared" si="13"/>
        <v>-1428.4780511812535</v>
      </c>
      <c r="BH63" s="19">
        <f t="shared" si="14"/>
        <v>36.050345209970629</v>
      </c>
      <c r="BO63" s="23">
        <f t="shared" si="4"/>
        <v>11.584302701182473</v>
      </c>
      <c r="BP63" s="23">
        <f t="shared" si="4"/>
        <v>19.5432468649723</v>
      </c>
      <c r="BQ63" s="23">
        <f t="shared" si="4"/>
        <v>17.085916760043062</v>
      </c>
      <c r="BR63" s="23">
        <f t="shared" si="4"/>
        <v>14.429071224053066</v>
      </c>
    </row>
    <row r="64" spans="1:70" ht="14.5" x14ac:dyDescent="0.35">
      <c r="A64" s="22">
        <v>36465</v>
      </c>
      <c r="B64" s="23">
        <f>+Cartera!BF63</f>
        <v>13.003102370046799</v>
      </c>
      <c r="C64" s="23">
        <f>+Cartera!BG63</f>
        <v>20.73790993044361</v>
      </c>
      <c r="D64" s="23">
        <f>+Cartera!BH63</f>
        <v>20.195300824857195</v>
      </c>
      <c r="E64" s="21">
        <f>+'[8]Cartera (Con titularizaciones)'!W64/'[8]Cartera (Con titularizaciones)'!V64</f>
        <v>0.20195300824857196</v>
      </c>
      <c r="G64" s="23">
        <f>+Cartera!BK63</f>
        <v>16.319442965706703</v>
      </c>
      <c r="H64" s="21">
        <f>+'[8]Cartera (Con titularizaciones)'!AT64/'[8]Cartera (Con titularizaciones)'!AS64</f>
        <v>0.16319442965706701</v>
      </c>
      <c r="K64" s="19">
        <f t="shared" si="5"/>
        <v>13.003102370046799</v>
      </c>
      <c r="L64" s="19">
        <f t="shared" si="6"/>
        <v>20.73790993044361</v>
      </c>
      <c r="M64" s="19">
        <f t="shared" si="7"/>
        <v>20.195300824857195</v>
      </c>
      <c r="N64" s="19">
        <f t="shared" si="8"/>
        <v>16.319442965706703</v>
      </c>
      <c r="X64" s="19">
        <f t="shared" si="9"/>
        <v>1</v>
      </c>
      <c r="Y64" s="19">
        <f t="shared" si="9"/>
        <v>0.99099999999999999</v>
      </c>
      <c r="Z64" s="19">
        <f t="shared" si="9"/>
        <v>0.89200000000000002</v>
      </c>
      <c r="AA64" s="19">
        <f t="shared" si="9"/>
        <v>1</v>
      </c>
      <c r="AH64" s="23">
        <f>+[8]Cartera!D64</f>
        <v>28351.144019999992</v>
      </c>
      <c r="AI64" s="23">
        <f>+[8]Cartera!J64</f>
        <v>7365.80357</v>
      </c>
      <c r="AJ64" s="23">
        <f>+[8]Cartera!P64</f>
        <v>15861.389229999999</v>
      </c>
      <c r="AK64" s="23">
        <f t="shared" si="10"/>
        <v>51578.336819999997</v>
      </c>
      <c r="AL64" s="23">
        <f>+[8]Cartera!E64</f>
        <v>3686.52828</v>
      </c>
      <c r="AM64" s="23">
        <f>+[8]Cartera!K64</f>
        <v>1527.5137099999999</v>
      </c>
      <c r="AN64" s="23">
        <f>+[8]Cartera!Q64</f>
        <v>3203.2552700000001</v>
      </c>
      <c r="AO64" s="23">
        <f t="shared" si="11"/>
        <v>8417.2972599999994</v>
      </c>
      <c r="AP64" s="27">
        <f t="shared" si="12"/>
        <v>13.003102370046799</v>
      </c>
      <c r="AQ64" s="27">
        <f t="shared" si="12"/>
        <v>20.73790993044361</v>
      </c>
      <c r="AR64" s="27">
        <f t="shared" si="12"/>
        <v>20.195300824857195</v>
      </c>
      <c r="AS64" s="27">
        <f t="shared" si="12"/>
        <v>16.319442965706703</v>
      </c>
      <c r="AT64" s="27">
        <f t="shared" si="13"/>
        <v>-1615.6248536049636</v>
      </c>
      <c r="BH64" s="19">
        <f t="shared" si="14"/>
        <v>42.504212978025578</v>
      </c>
      <c r="BO64" s="23">
        <f t="shared" si="4"/>
        <v>13.003102370046799</v>
      </c>
      <c r="BP64" s="23">
        <f t="shared" si="4"/>
        <v>20.73790993044361</v>
      </c>
      <c r="BQ64" s="23">
        <f t="shared" si="4"/>
        <v>20.195300824857195</v>
      </c>
      <c r="BR64" s="23">
        <f t="shared" si="4"/>
        <v>16.319442965706703</v>
      </c>
    </row>
    <row r="65" spans="1:70" ht="14.5" x14ac:dyDescent="0.35">
      <c r="A65" s="22">
        <v>36495</v>
      </c>
      <c r="B65" s="23">
        <f>+Cartera!BF64</f>
        <v>9.8927751672219024</v>
      </c>
      <c r="C65" s="23">
        <f>+Cartera!BG64</f>
        <v>16.331680787199367</v>
      </c>
      <c r="D65" s="23">
        <f>+Cartera!BH64</f>
        <v>18.831026816043167</v>
      </c>
      <c r="E65" s="21">
        <f>+'[8]Cartera (Con titularizaciones)'!W65/'[8]Cartera (Con titularizaciones)'!V65</f>
        <v>0.18831026816043167</v>
      </c>
      <c r="G65" s="23">
        <f>+Cartera!BK64</f>
        <v>13.561934237661069</v>
      </c>
      <c r="H65" s="21">
        <f>+'[8]Cartera (Con titularizaciones)'!AT65/'[8]Cartera (Con titularizaciones)'!AS65</f>
        <v>0.13561934237661069</v>
      </c>
      <c r="K65" s="19">
        <f t="shared" si="5"/>
        <v>9.8927751672219024</v>
      </c>
      <c r="L65" s="19">
        <f t="shared" si="6"/>
        <v>16.331680787199367</v>
      </c>
      <c r="M65" s="19">
        <f t="shared" si="7"/>
        <v>18.831026816043167</v>
      </c>
      <c r="N65" s="19">
        <f t="shared" si="8"/>
        <v>13.561934237661069</v>
      </c>
      <c r="X65" s="19">
        <f t="shared" si="9"/>
        <v>0.95899999999999996</v>
      </c>
      <c r="Y65" s="19">
        <f t="shared" si="9"/>
        <v>0.95599999999999996</v>
      </c>
      <c r="Z65" s="19">
        <f t="shared" si="9"/>
        <v>0.872</v>
      </c>
      <c r="AA65" s="19">
        <f t="shared" si="9"/>
        <v>0.98199999999999998</v>
      </c>
      <c r="AH65" s="23">
        <f>+[8]Cartera!D65</f>
        <v>28156.87674</v>
      </c>
      <c r="AI65" s="23">
        <f>+[8]Cartera!J65</f>
        <v>6853.4465899999987</v>
      </c>
      <c r="AJ65" s="23">
        <f>+[8]Cartera!P65</f>
        <v>16004.605799999999</v>
      </c>
      <c r="AK65" s="23">
        <f t="shared" si="10"/>
        <v>51014.929129999997</v>
      </c>
      <c r="AL65" s="23">
        <f>+[8]Cartera!E65</f>
        <v>2785.4965099999999</v>
      </c>
      <c r="AM65" s="23">
        <f>+[8]Cartera!K65</f>
        <v>1119.2830200000001</v>
      </c>
      <c r="AN65" s="23">
        <f>+[8]Cartera!Q65</f>
        <v>3013.8316099999997</v>
      </c>
      <c r="AO65" s="23">
        <f t="shared" si="11"/>
        <v>6918.6111399999991</v>
      </c>
      <c r="AP65" s="27">
        <f t="shared" si="12"/>
        <v>9.8927751672219024</v>
      </c>
      <c r="AQ65" s="27">
        <f t="shared" si="12"/>
        <v>16.331680787199367</v>
      </c>
      <c r="AR65" s="27">
        <f t="shared" si="12"/>
        <v>18.831026816043167</v>
      </c>
      <c r="AS65" s="27">
        <f t="shared" si="12"/>
        <v>13.561934237661069</v>
      </c>
      <c r="AT65" s="27">
        <f t="shared" si="13"/>
        <v>-1342.6314895284459</v>
      </c>
      <c r="BH65" s="19">
        <f t="shared" si="14"/>
        <v>21.639841528785283</v>
      </c>
      <c r="BO65" s="23">
        <f t="shared" si="4"/>
        <v>9.8927751672219024</v>
      </c>
      <c r="BP65" s="23">
        <f t="shared" si="4"/>
        <v>16.331680787199367</v>
      </c>
      <c r="BQ65" s="23">
        <f t="shared" si="4"/>
        <v>18.831026816043167</v>
      </c>
      <c r="BR65" s="23">
        <f t="shared" si="4"/>
        <v>13.561934237661069</v>
      </c>
    </row>
    <row r="66" spans="1:70" ht="14.5" x14ac:dyDescent="0.35">
      <c r="A66" s="22">
        <v>36526</v>
      </c>
      <c r="B66" s="23">
        <f>+Cartera!BF65</f>
        <v>9.6805195990585968</v>
      </c>
      <c r="C66" s="23">
        <f>+Cartera!BG65</f>
        <v>16.357231654782062</v>
      </c>
      <c r="D66" s="23">
        <f>+Cartera!BH65</f>
        <v>18.207952159249263</v>
      </c>
      <c r="E66" s="21">
        <f>+'[8]Cartera (Con titularizaciones)'!W66/'[8]Cartera (Con titularizaciones)'!V66</f>
        <v>0.18207952159249263</v>
      </c>
      <c r="G66" s="23">
        <f>+Cartera!BK65</f>
        <v>13.082899408951015</v>
      </c>
      <c r="H66" s="21">
        <f>+'[8]Cartera (Con titularizaciones)'!AT66/'[8]Cartera (Con titularizaciones)'!AS66</f>
        <v>0.13082899408951015</v>
      </c>
      <c r="K66" s="19">
        <f t="shared" si="5"/>
        <v>9.6805195990585968</v>
      </c>
      <c r="L66" s="19">
        <f t="shared" si="6"/>
        <v>16.357231654782062</v>
      </c>
      <c r="M66" s="19">
        <f t="shared" si="7"/>
        <v>18.207952159249263</v>
      </c>
      <c r="N66" s="19">
        <f t="shared" si="8"/>
        <v>13.082899408951015</v>
      </c>
      <c r="X66" s="19">
        <f t="shared" si="9"/>
        <v>0.94399999999999995</v>
      </c>
      <c r="Y66" s="19">
        <f t="shared" si="9"/>
        <v>0.95899999999999996</v>
      </c>
      <c r="Z66" s="19">
        <f t="shared" si="9"/>
        <v>0.86299999999999999</v>
      </c>
      <c r="AA66" s="19">
        <f t="shared" si="9"/>
        <v>0.97</v>
      </c>
      <c r="AH66" s="23">
        <f>+[8]Cartera!D66</f>
        <v>27402.867200000004</v>
      </c>
      <c r="AI66" s="23">
        <f>+[8]Cartera!J66</f>
        <v>6672.1931499999992</v>
      </c>
      <c r="AJ66" s="23">
        <f>+[8]Cartera!P66</f>
        <v>13929.219539999998</v>
      </c>
      <c r="AK66" s="23">
        <f t="shared" si="10"/>
        <v>48004.279889999998</v>
      </c>
      <c r="AL66" s="23">
        <f>+[8]Cartera!E66</f>
        <v>2652.7399300000002</v>
      </c>
      <c r="AM66" s="23">
        <f>+[8]Cartera!K66</f>
        <v>1091.3860900000002</v>
      </c>
      <c r="AN66" s="23">
        <f>+[8]Cartera!Q66</f>
        <v>2536.2256299999999</v>
      </c>
      <c r="AO66" s="23">
        <f t="shared" si="11"/>
        <v>6280.3516500000005</v>
      </c>
      <c r="AP66" s="27">
        <f t="shared" si="12"/>
        <v>9.6805195990585968</v>
      </c>
      <c r="AQ66" s="27">
        <f t="shared" si="12"/>
        <v>16.357231654782062</v>
      </c>
      <c r="AR66" s="27">
        <f t="shared" si="12"/>
        <v>18.207952159249263</v>
      </c>
      <c r="AS66" s="27">
        <f t="shared" si="12"/>
        <v>13.082899408951015</v>
      </c>
      <c r="AT66" s="27">
        <f t="shared" si="13"/>
        <v>-1295.2070414861503</v>
      </c>
      <c r="BH66" s="19">
        <f t="shared" si="14"/>
        <v>-3.5530520469601754</v>
      </c>
      <c r="BO66" s="23">
        <f t="shared" si="4"/>
        <v>9.6805195990585968</v>
      </c>
      <c r="BP66" s="23">
        <f t="shared" si="4"/>
        <v>16.357231654782062</v>
      </c>
      <c r="BQ66" s="23">
        <f t="shared" si="4"/>
        <v>18.207952159249263</v>
      </c>
      <c r="BR66" s="23">
        <f t="shared" si="4"/>
        <v>13.082899408951015</v>
      </c>
    </row>
    <row r="67" spans="1:70" ht="14.5" x14ac:dyDescent="0.35">
      <c r="A67" s="22">
        <v>36557</v>
      </c>
      <c r="B67" s="23">
        <f>+Cartera!BF66</f>
        <v>10.098780304538781</v>
      </c>
      <c r="C67" s="23">
        <f>+Cartera!BG66</f>
        <v>16.397842697517788</v>
      </c>
      <c r="D67" s="23">
        <f>+Cartera!BH66</f>
        <v>16.342422056108628</v>
      </c>
      <c r="E67" s="21">
        <f>+'[8]Cartera (Con titularizaciones)'!W67/'[8]Cartera (Con titularizaciones)'!V67</f>
        <v>0.16342422056108627</v>
      </c>
      <c r="G67" s="23">
        <f>+Cartera!BK66</f>
        <v>12.858982995182952</v>
      </c>
      <c r="H67" s="21">
        <f>+'[8]Cartera (Con titularizaciones)'!AT67/'[8]Cartera (Con titularizaciones)'!AS67</f>
        <v>0.12858982995182952</v>
      </c>
      <c r="K67" s="19">
        <f t="shared" si="5"/>
        <v>10.098780304538781</v>
      </c>
      <c r="L67" s="19">
        <f t="shared" si="6"/>
        <v>16.397842697517788</v>
      </c>
      <c r="M67" s="19">
        <f t="shared" si="7"/>
        <v>16.342422056108628</v>
      </c>
      <c r="N67" s="19">
        <f t="shared" si="8"/>
        <v>12.858982995182952</v>
      </c>
      <c r="X67" s="19">
        <f t="shared" si="9"/>
        <v>0.96799999999999997</v>
      </c>
      <c r="Y67" s="19">
        <f t="shared" si="9"/>
        <v>0.96199999999999997</v>
      </c>
      <c r="Z67" s="19">
        <f t="shared" si="9"/>
        <v>0.85099999999999998</v>
      </c>
      <c r="AA67" s="19">
        <f t="shared" si="9"/>
        <v>0.96799999999999997</v>
      </c>
      <c r="AH67" s="23">
        <f>+[8]Cartera!D67</f>
        <v>26944.693199999998</v>
      </c>
      <c r="AI67" s="23">
        <f>+[8]Cartera!J67</f>
        <v>6595.6072999999997</v>
      </c>
      <c r="AJ67" s="23">
        <f>+[8]Cartera!P67</f>
        <v>14649.857480000002</v>
      </c>
      <c r="AK67" s="23">
        <f t="shared" si="10"/>
        <v>48190.157980000004</v>
      </c>
      <c r="AL67" s="23">
        <f>+[8]Cartera!E67</f>
        <v>2721.0853700000002</v>
      </c>
      <c r="AM67" s="23">
        <f>+[8]Cartera!K67</f>
        <v>1081.5373100000002</v>
      </c>
      <c r="AN67" s="23">
        <f>+[8]Cartera!Q67</f>
        <v>2394.1415400000001</v>
      </c>
      <c r="AO67" s="23">
        <f t="shared" si="11"/>
        <v>6196.7642200000009</v>
      </c>
      <c r="AP67" s="27">
        <f t="shared" si="12"/>
        <v>10.098780304538781</v>
      </c>
      <c r="AQ67" s="27">
        <f t="shared" si="12"/>
        <v>16.397842697517788</v>
      </c>
      <c r="AR67" s="27">
        <f t="shared" si="12"/>
        <v>16.342422056108628</v>
      </c>
      <c r="AS67" s="27">
        <f t="shared" si="12"/>
        <v>12.858982995182952</v>
      </c>
      <c r="AT67" s="27">
        <f t="shared" si="13"/>
        <v>-1273.0393165231123</v>
      </c>
      <c r="BH67" s="19">
        <f t="shared" si="14"/>
        <v>-10.307732865312829</v>
      </c>
      <c r="BO67" s="23">
        <f t="shared" si="4"/>
        <v>10.098780304538781</v>
      </c>
      <c r="BP67" s="23">
        <f t="shared" si="4"/>
        <v>16.397842697517788</v>
      </c>
      <c r="BQ67" s="23">
        <f t="shared" si="4"/>
        <v>16.342422056108628</v>
      </c>
      <c r="BR67" s="23">
        <f t="shared" si="4"/>
        <v>12.858982995182952</v>
      </c>
    </row>
    <row r="68" spans="1:70" ht="14.5" x14ac:dyDescent="0.35">
      <c r="A68" s="22">
        <v>36586</v>
      </c>
      <c r="B68" s="23">
        <f>+Cartera!BF67</f>
        <v>9.8426254694005149</v>
      </c>
      <c r="C68" s="23">
        <f>+Cartera!BG67</f>
        <v>15.272225771350811</v>
      </c>
      <c r="D68" s="23">
        <f>+Cartera!BH67</f>
        <v>15.136161377872504</v>
      </c>
      <c r="E68" s="21">
        <f>+'[8]Cartera (Con titularizaciones)'!W68/'[8]Cartera (Con titularizaciones)'!V68</f>
        <v>0.15136161377872503</v>
      </c>
      <c r="G68" s="23">
        <f>+Cartera!BK67</f>
        <v>12.172945269333947</v>
      </c>
      <c r="H68" s="21">
        <f>+'[8]Cartera (Con titularizaciones)'!AT68/'[8]Cartera (Con titularizaciones)'!AS68</f>
        <v>0.12172945269333947</v>
      </c>
      <c r="K68" s="19">
        <f t="shared" si="5"/>
        <v>9.8426254694005149</v>
      </c>
      <c r="L68" s="19">
        <f t="shared" si="6"/>
        <v>15.272225771350811</v>
      </c>
      <c r="M68" s="19">
        <f t="shared" si="7"/>
        <v>15.136161377872504</v>
      </c>
      <c r="N68" s="19">
        <f t="shared" si="8"/>
        <v>12.172945269333947</v>
      </c>
      <c r="X68" s="19">
        <f t="shared" si="9"/>
        <v>0.95599999999999996</v>
      </c>
      <c r="Y68" s="19">
        <f t="shared" si="9"/>
        <v>0.94699999999999995</v>
      </c>
      <c r="Z68" s="19">
        <f t="shared" si="9"/>
        <v>0.84299999999999997</v>
      </c>
      <c r="AA68" s="19">
        <f t="shared" si="9"/>
        <v>0.95899999999999996</v>
      </c>
      <c r="AH68" s="23">
        <f>+[8]Cartera!D68</f>
        <v>26836.684970000006</v>
      </c>
      <c r="AI68" s="23">
        <f>+[8]Cartera!J68</f>
        <v>6521.4286700000002</v>
      </c>
      <c r="AJ68" s="23">
        <f>+[8]Cartera!P68</f>
        <v>14283.91318</v>
      </c>
      <c r="AK68" s="23">
        <f t="shared" si="10"/>
        <v>47642.026819999999</v>
      </c>
      <c r="AL68" s="23">
        <f>+[8]Cartera!E68</f>
        <v>2641.4343900000003</v>
      </c>
      <c r="AM68" s="23">
        <f>+[8]Cartera!K68</f>
        <v>995.96731000000057</v>
      </c>
      <c r="AN68" s="23">
        <f>+[8]Cartera!Q68</f>
        <v>2162.0361499999999</v>
      </c>
      <c r="AO68" s="23">
        <f t="shared" si="11"/>
        <v>5799.4378500000003</v>
      </c>
      <c r="AP68" s="27">
        <f t="shared" si="12"/>
        <v>9.8426254694005149</v>
      </c>
      <c r="AQ68" s="27">
        <f t="shared" si="12"/>
        <v>15.272225771350811</v>
      </c>
      <c r="AR68" s="27">
        <f t="shared" si="12"/>
        <v>15.136161377872504</v>
      </c>
      <c r="AS68" s="27">
        <f t="shared" si="12"/>
        <v>12.172945269333947</v>
      </c>
      <c r="AT68" s="27">
        <f t="shared" si="13"/>
        <v>-1205.1215816640608</v>
      </c>
      <c r="BH68" s="19">
        <f t="shared" si="14"/>
        <v>-20.061417831304581</v>
      </c>
      <c r="BO68" s="23">
        <f t="shared" si="4"/>
        <v>9.8426254694005149</v>
      </c>
      <c r="BP68" s="23">
        <f t="shared" si="4"/>
        <v>15.272225771350811</v>
      </c>
      <c r="BQ68" s="23">
        <f t="shared" si="4"/>
        <v>15.136161377872504</v>
      </c>
      <c r="BR68" s="23">
        <f t="shared" si="4"/>
        <v>12.172945269333947</v>
      </c>
    </row>
    <row r="69" spans="1:70" ht="14.5" x14ac:dyDescent="0.35">
      <c r="A69" s="22">
        <v>36617</v>
      </c>
      <c r="B69" s="23">
        <f>+Cartera!BF68</f>
        <v>9.9308109460327607</v>
      </c>
      <c r="C69" s="23">
        <f>+Cartera!BG68</f>
        <v>15.582096777562377</v>
      </c>
      <c r="D69" s="23">
        <f>+Cartera!BH68</f>
        <v>12.969921254870012</v>
      </c>
      <c r="E69" s="21">
        <f>+'[8]Cartera (Con titularizaciones)'!W69/'[8]Cartera (Con titularizaciones)'!V69</f>
        <v>0.12969921254870012</v>
      </c>
      <c r="G69" s="23">
        <f>+Cartera!BK68</f>
        <v>11.622745818027038</v>
      </c>
      <c r="H69" s="21">
        <f>+'[8]Cartera (Con titularizaciones)'!AT69/'[8]Cartera (Con titularizaciones)'!AS69</f>
        <v>0.11622745818027037</v>
      </c>
      <c r="K69" s="19">
        <f t="shared" si="5"/>
        <v>9.9308109460327607</v>
      </c>
      <c r="L69" s="19">
        <f t="shared" si="6"/>
        <v>15.582096777562377</v>
      </c>
      <c r="M69" s="19">
        <f t="shared" si="7"/>
        <v>12.969921254870012</v>
      </c>
      <c r="N69" s="19">
        <f t="shared" si="8"/>
        <v>11.622745818027038</v>
      </c>
      <c r="X69" s="19">
        <f t="shared" si="9"/>
        <v>0.96499999999999997</v>
      </c>
      <c r="Y69" s="19">
        <f t="shared" si="9"/>
        <v>0.95</v>
      </c>
      <c r="Z69" s="19">
        <f t="shared" si="9"/>
        <v>0.81899999999999995</v>
      </c>
      <c r="AA69" s="19">
        <f t="shared" si="9"/>
        <v>0.94699999999999995</v>
      </c>
      <c r="AH69" s="23">
        <f>+[8]Cartera!D69</f>
        <v>26792.388299999995</v>
      </c>
      <c r="AI69" s="23">
        <f>+[8]Cartera!J69</f>
        <v>6563.9780999999994</v>
      </c>
      <c r="AJ69" s="23">
        <f>+[8]Cartera!P69</f>
        <v>14357.360259999998</v>
      </c>
      <c r="AK69" s="23">
        <f t="shared" si="10"/>
        <v>47713.726659999986</v>
      </c>
      <c r="AL69" s="23">
        <f>+[8]Cartera!E69</f>
        <v>2660.7014300000001</v>
      </c>
      <c r="AM69" s="23">
        <f>+[8]Cartera!K69</f>
        <v>1022.80542</v>
      </c>
      <c r="AN69" s="23">
        <f>+[8]Cartera!Q69</f>
        <v>1862.13832</v>
      </c>
      <c r="AO69" s="23">
        <f t="shared" si="11"/>
        <v>5545.6451699999998</v>
      </c>
      <c r="AP69" s="27">
        <f t="shared" si="12"/>
        <v>9.9308109460327607</v>
      </c>
      <c r="AQ69" s="27">
        <f t="shared" si="12"/>
        <v>15.582096777562377</v>
      </c>
      <c r="AR69" s="27">
        <f t="shared" si="12"/>
        <v>12.969921254870012</v>
      </c>
      <c r="AS69" s="27">
        <f t="shared" ref="AS69:AS132" si="15">+(AO69/AK69)*100</f>
        <v>11.622745818027038</v>
      </c>
      <c r="AT69" s="27">
        <f t="shared" si="13"/>
        <v>-1150.6518359846768</v>
      </c>
      <c r="BH69" s="19">
        <f t="shared" si="14"/>
        <v>-28.47533708457118</v>
      </c>
      <c r="BO69" s="23">
        <f t="shared" ref="BO69:BR132" si="16">+AP69</f>
        <v>9.9308109460327607</v>
      </c>
      <c r="BP69" s="23">
        <f t="shared" si="16"/>
        <v>15.582096777562377</v>
      </c>
      <c r="BQ69" s="23">
        <f t="shared" si="16"/>
        <v>12.969921254870012</v>
      </c>
      <c r="BR69" s="23">
        <f t="shared" si="16"/>
        <v>11.622745818027038</v>
      </c>
    </row>
    <row r="70" spans="1:70" ht="14.5" x14ac:dyDescent="0.35">
      <c r="A70" s="22">
        <v>36647</v>
      </c>
      <c r="B70" s="23">
        <f>+Cartera!BF69</f>
        <v>9.8291561361434656</v>
      </c>
      <c r="C70" s="23">
        <f>+Cartera!BG69</f>
        <v>14.5346263711091</v>
      </c>
      <c r="D70" s="23">
        <f>+Cartera!BH69</f>
        <v>12.419384317490648</v>
      </c>
      <c r="E70" s="21">
        <f>+'[8]Cartera (Con titularizaciones)'!W70/'[8]Cartera (Con titularizaciones)'!V70</f>
        <v>0.12419384317490648</v>
      </c>
      <c r="G70" s="23">
        <f>+Cartera!BK69</f>
        <v>11.249860117440411</v>
      </c>
      <c r="H70" s="21">
        <f>+'[8]Cartera (Con titularizaciones)'!AT70/'[8]Cartera (Con titularizaciones)'!AS70</f>
        <v>0.11249860117440411</v>
      </c>
      <c r="K70" s="19">
        <f t="shared" ref="K70:K133" si="17">+B70</f>
        <v>9.8291561361434656</v>
      </c>
      <c r="L70" s="19">
        <f t="shared" ref="L70:L133" si="18">+C70</f>
        <v>14.5346263711091</v>
      </c>
      <c r="M70" s="19">
        <f t="shared" ref="M70:M133" si="19">+D70</f>
        <v>12.419384317490648</v>
      </c>
      <c r="N70" s="19">
        <f t="shared" ref="N70:N133" si="20">+G70</f>
        <v>11.249860117440411</v>
      </c>
      <c r="X70" s="19">
        <f t="shared" ref="X70:AA133" si="21">+_xlfn.PERCENTRANK.INC(K$5:K$349,K70)</f>
        <v>0.95299999999999996</v>
      </c>
      <c r="Y70" s="19">
        <f t="shared" si="21"/>
        <v>0.94099999999999995</v>
      </c>
      <c r="Z70" s="19">
        <f t="shared" si="21"/>
        <v>0.81100000000000005</v>
      </c>
      <c r="AA70" s="19">
        <f t="shared" si="21"/>
        <v>0.92700000000000005</v>
      </c>
      <c r="AH70" s="23">
        <f>+[8]Cartera!D70</f>
        <v>27045.609339999995</v>
      </c>
      <c r="AI70" s="23">
        <f>+[8]Cartera!J70</f>
        <v>6573.8723899999995</v>
      </c>
      <c r="AJ70" s="23">
        <f>+[8]Cartera!P70</f>
        <v>14390.613450000001</v>
      </c>
      <c r="AK70" s="23">
        <f t="shared" ref="AK70:AK133" si="22">+SUM(AH70:AJ70)</f>
        <v>48010.095179999989</v>
      </c>
      <c r="AL70" s="23">
        <f>+[8]Cartera!E70</f>
        <v>2658.3551699999998</v>
      </c>
      <c r="AM70" s="23">
        <f>+[8]Cartera!K70</f>
        <v>955.48779000000002</v>
      </c>
      <c r="AN70" s="23">
        <f>+[8]Cartera!Q70</f>
        <v>1787.22559</v>
      </c>
      <c r="AO70" s="23">
        <f t="shared" ref="AO70:AO133" si="23">+SUM(AL70:AN70)</f>
        <v>5401.06855</v>
      </c>
      <c r="AP70" s="27">
        <f t="shared" ref="AP70:AS133" si="24">+(AL70/AH70)*100</f>
        <v>9.8291561361434656</v>
      </c>
      <c r="AQ70" s="27">
        <f t="shared" si="24"/>
        <v>14.5346263711091</v>
      </c>
      <c r="AR70" s="27">
        <f t="shared" si="24"/>
        <v>12.419384317490648</v>
      </c>
      <c r="AS70" s="27">
        <f t="shared" si="15"/>
        <v>11.249860117440411</v>
      </c>
      <c r="AT70" s="27">
        <f t="shared" ref="AT70:AT133" si="25">+AS70-(G70*100)</f>
        <v>-1113.7361516266008</v>
      </c>
      <c r="BH70" s="19">
        <f t="shared" si="14"/>
        <v>-28.069525295190374</v>
      </c>
      <c r="BO70" s="23">
        <f t="shared" si="16"/>
        <v>9.8291561361434656</v>
      </c>
      <c r="BP70" s="23">
        <f t="shared" si="16"/>
        <v>14.5346263711091</v>
      </c>
      <c r="BQ70" s="23">
        <f t="shared" si="16"/>
        <v>12.419384317490648</v>
      </c>
      <c r="BR70" s="23">
        <f t="shared" si="16"/>
        <v>11.249860117440411</v>
      </c>
    </row>
    <row r="71" spans="1:70" ht="14.5" x14ac:dyDescent="0.35">
      <c r="A71" s="22">
        <v>36678</v>
      </c>
      <c r="B71" s="23">
        <f>+Cartera!BF70</f>
        <v>9.1460751970044729</v>
      </c>
      <c r="C71" s="23">
        <f>+Cartera!BG70</f>
        <v>13.45128691282074</v>
      </c>
      <c r="D71" s="23">
        <f>+Cartera!BH70</f>
        <v>12.012189835255818</v>
      </c>
      <c r="E71" s="21">
        <f>+'[8]Cartera (Con titularizaciones)'!W71/'[8]Cartera (Con titularizaciones)'!V71</f>
        <v>0.12012189835255817</v>
      </c>
      <c r="G71" s="23">
        <f>+Cartera!BK70</f>
        <v>10.589977591899972</v>
      </c>
      <c r="H71" s="21">
        <f>+'[8]Cartera (Con titularizaciones)'!AT71/'[8]Cartera (Con titularizaciones)'!AS71</f>
        <v>0.10589977591899973</v>
      </c>
      <c r="K71" s="19">
        <f t="shared" si="17"/>
        <v>9.1460751970044729</v>
      </c>
      <c r="L71" s="19">
        <f t="shared" si="18"/>
        <v>13.45128691282074</v>
      </c>
      <c r="M71" s="19">
        <f t="shared" si="19"/>
        <v>12.012189835255818</v>
      </c>
      <c r="N71" s="19">
        <f t="shared" si="20"/>
        <v>10.589977591899972</v>
      </c>
      <c r="X71" s="19">
        <f t="shared" si="21"/>
        <v>0.93799999999999994</v>
      </c>
      <c r="Y71" s="19">
        <f t="shared" si="21"/>
        <v>0.89500000000000002</v>
      </c>
      <c r="Z71" s="19">
        <f t="shared" si="21"/>
        <v>0.80200000000000005</v>
      </c>
      <c r="AA71" s="19">
        <f t="shared" si="21"/>
        <v>0.89800000000000002</v>
      </c>
      <c r="AH71" s="23">
        <f>+[8]Cartera!D71</f>
        <v>27154.011709999999</v>
      </c>
      <c r="AI71" s="23">
        <f>+[8]Cartera!J71</f>
        <v>6583.66003</v>
      </c>
      <c r="AJ71" s="23">
        <f>+[8]Cartera!P71</f>
        <v>14322.654600000002</v>
      </c>
      <c r="AK71" s="23">
        <f t="shared" si="22"/>
        <v>48060.32634</v>
      </c>
      <c r="AL71" s="23">
        <f>+[8]Cartera!E71</f>
        <v>2483.5263300000001</v>
      </c>
      <c r="AM71" s="23">
        <f>+[8]Cartera!K71</f>
        <v>885.58699999999999</v>
      </c>
      <c r="AN71" s="23">
        <f>+[8]Cartera!Q71</f>
        <v>1720.4644599999999</v>
      </c>
      <c r="AO71" s="23">
        <f t="shared" si="23"/>
        <v>5089.5777900000003</v>
      </c>
      <c r="AP71" s="27">
        <f t="shared" si="24"/>
        <v>9.1460751970044729</v>
      </c>
      <c r="AQ71" s="27">
        <f t="shared" si="24"/>
        <v>13.45128691282074</v>
      </c>
      <c r="AR71" s="27">
        <f t="shared" si="24"/>
        <v>12.012189835255818</v>
      </c>
      <c r="AS71" s="27">
        <f t="shared" si="15"/>
        <v>10.589977591899972</v>
      </c>
      <c r="AT71" s="27">
        <f t="shared" si="25"/>
        <v>-1048.4077815980972</v>
      </c>
      <c r="BH71" s="19">
        <f t="shared" si="14"/>
        <v>-29.424385656259204</v>
      </c>
      <c r="BO71" s="23">
        <f t="shared" si="16"/>
        <v>9.1460751970044729</v>
      </c>
      <c r="BP71" s="23">
        <f t="shared" si="16"/>
        <v>13.45128691282074</v>
      </c>
      <c r="BQ71" s="23">
        <f t="shared" si="16"/>
        <v>12.012189835255818</v>
      </c>
      <c r="BR71" s="23">
        <f t="shared" si="16"/>
        <v>10.589977591899972</v>
      </c>
    </row>
    <row r="72" spans="1:70" ht="14.5" x14ac:dyDescent="0.35">
      <c r="A72" s="22">
        <v>36708</v>
      </c>
      <c r="B72" s="23">
        <f>+Cartera!BF71</f>
        <v>9.9198304563554114</v>
      </c>
      <c r="C72" s="23">
        <f>+Cartera!BG71</f>
        <v>13.453198010083822</v>
      </c>
      <c r="D72" s="23">
        <f>+Cartera!BH71</f>
        <v>14.053927216826608</v>
      </c>
      <c r="E72" s="21">
        <f>+'[8]Cartera (Con titularizaciones)'!W72/'[8]Cartera (Con titularizaciones)'!V72</f>
        <v>0.14053927216826609</v>
      </c>
      <c r="G72" s="23">
        <f>+Cartera!BK71</f>
        <v>11.62930063261093</v>
      </c>
      <c r="H72" s="21">
        <f>+'[8]Cartera (Con titularizaciones)'!AT72/'[8]Cartera (Con titularizaciones)'!AS72</f>
        <v>0.1162930063261093</v>
      </c>
      <c r="K72" s="19">
        <f t="shared" si="17"/>
        <v>9.9198304563554114</v>
      </c>
      <c r="L72" s="19">
        <f t="shared" si="18"/>
        <v>13.453198010083822</v>
      </c>
      <c r="M72" s="19">
        <f t="shared" si="19"/>
        <v>14.053927216826608</v>
      </c>
      <c r="N72" s="19">
        <f t="shared" si="20"/>
        <v>11.62930063261093</v>
      </c>
      <c r="X72" s="19">
        <f t="shared" si="21"/>
        <v>0.96199999999999997</v>
      </c>
      <c r="Y72" s="19">
        <f t="shared" si="21"/>
        <v>0.89800000000000002</v>
      </c>
      <c r="Z72" s="19">
        <f t="shared" si="21"/>
        <v>0.83099999999999996</v>
      </c>
      <c r="AA72" s="19">
        <f t="shared" si="21"/>
        <v>0.95</v>
      </c>
      <c r="AH72" s="23">
        <f>+[8]Cartera!D72</f>
        <v>27231.727920000005</v>
      </c>
      <c r="AI72" s="23">
        <f>+[8]Cartera!J72</f>
        <v>6616.9541200000003</v>
      </c>
      <c r="AJ72" s="23">
        <f>+[8]Cartera!P72</f>
        <v>14222.058639999997</v>
      </c>
      <c r="AK72" s="23">
        <f t="shared" si="22"/>
        <v>48070.740680000003</v>
      </c>
      <c r="AL72" s="23">
        <f>+[8]Cartera!E72</f>
        <v>2701.3412400000002</v>
      </c>
      <c r="AM72" s="23">
        <f>+[8]Cartera!K72</f>
        <v>890.19193999999948</v>
      </c>
      <c r="AN72" s="23">
        <f>+[8]Cartera!Q72</f>
        <v>1998.7577699999999</v>
      </c>
      <c r="AO72" s="23">
        <f t="shared" si="23"/>
        <v>5590.2909499999996</v>
      </c>
      <c r="AP72" s="27">
        <f t="shared" si="24"/>
        <v>9.9198304563554114</v>
      </c>
      <c r="AQ72" s="27">
        <f t="shared" si="24"/>
        <v>13.453198010083822</v>
      </c>
      <c r="AR72" s="27">
        <f t="shared" si="24"/>
        <v>14.053927216826608</v>
      </c>
      <c r="AS72" s="27">
        <f t="shared" si="15"/>
        <v>11.62930063261093</v>
      </c>
      <c r="AT72" s="27">
        <f t="shared" si="25"/>
        <v>-1151.3007626284821</v>
      </c>
      <c r="BH72" s="19">
        <f t="shared" si="14"/>
        <v>-20.091701392758026</v>
      </c>
      <c r="BO72" s="23">
        <f t="shared" si="16"/>
        <v>9.9198304563554114</v>
      </c>
      <c r="BP72" s="23">
        <f t="shared" si="16"/>
        <v>13.453198010083822</v>
      </c>
      <c r="BQ72" s="23">
        <f t="shared" si="16"/>
        <v>14.053927216826608</v>
      </c>
      <c r="BR72" s="23">
        <f t="shared" si="16"/>
        <v>11.62930063261093</v>
      </c>
    </row>
    <row r="73" spans="1:70" ht="14.5" x14ac:dyDescent="0.35">
      <c r="A73" s="22">
        <v>36739</v>
      </c>
      <c r="B73" s="23">
        <f>+Cartera!BF72</f>
        <v>9.7373651685483722</v>
      </c>
      <c r="C73" s="23">
        <f>+Cartera!BG72</f>
        <v>13.464259835787654</v>
      </c>
      <c r="D73" s="23">
        <f>+Cartera!BH72</f>
        <v>16.149273977449127</v>
      </c>
      <c r="E73" s="21">
        <f>+'[8]Cartera (Con titularizaciones)'!W73/'[8]Cartera (Con titularizaciones)'!V73</f>
        <v>0.16149273977449127</v>
      </c>
      <c r="G73" s="23">
        <f>+Cartera!BK72</f>
        <v>12.062101940844201</v>
      </c>
      <c r="H73" s="21">
        <f>+'[8]Cartera (Con titularizaciones)'!AT73/'[8]Cartera (Con titularizaciones)'!AS73</f>
        <v>0.12062101940844201</v>
      </c>
      <c r="K73" s="19">
        <f t="shared" si="17"/>
        <v>9.7373651685483722</v>
      </c>
      <c r="L73" s="19">
        <f t="shared" si="18"/>
        <v>13.464259835787654</v>
      </c>
      <c r="M73" s="19">
        <f t="shared" si="19"/>
        <v>16.149273977449127</v>
      </c>
      <c r="N73" s="19">
        <f t="shared" si="20"/>
        <v>12.062101940844201</v>
      </c>
      <c r="X73" s="19">
        <f t="shared" si="21"/>
        <v>0.95</v>
      </c>
      <c r="Y73" s="19">
        <f t="shared" si="21"/>
        <v>0.90100000000000002</v>
      </c>
      <c r="Z73" s="19">
        <f t="shared" si="21"/>
        <v>0.84799999999999998</v>
      </c>
      <c r="AA73" s="19">
        <f t="shared" si="21"/>
        <v>0.95599999999999996</v>
      </c>
      <c r="AH73" s="23">
        <f>+[8]Cartera!D73</f>
        <v>27407.360860000004</v>
      </c>
      <c r="AI73" s="23">
        <f>+[8]Cartera!J73</f>
        <v>6743.8777999999993</v>
      </c>
      <c r="AJ73" s="23">
        <f>+[8]Cartera!P73</f>
        <v>13275.41822</v>
      </c>
      <c r="AK73" s="23">
        <f t="shared" si="22"/>
        <v>47426.656880000002</v>
      </c>
      <c r="AL73" s="23">
        <f>+[8]Cartera!E73</f>
        <v>2668.7548099999999</v>
      </c>
      <c r="AM73" s="23">
        <f>+[8]Cartera!K73</f>
        <v>908.01323000000002</v>
      </c>
      <c r="AN73" s="23">
        <f>+[8]Cartera!Q73</f>
        <v>2143.88366</v>
      </c>
      <c r="AO73" s="23">
        <f t="shared" si="23"/>
        <v>5720.6517000000003</v>
      </c>
      <c r="AP73" s="27">
        <f t="shared" si="24"/>
        <v>9.7373651685483722</v>
      </c>
      <c r="AQ73" s="27">
        <f t="shared" si="24"/>
        <v>13.464259835787654</v>
      </c>
      <c r="AR73" s="27">
        <f t="shared" si="24"/>
        <v>16.149273977449127</v>
      </c>
      <c r="AS73" s="27">
        <f t="shared" si="15"/>
        <v>12.062101940844201</v>
      </c>
      <c r="AT73" s="27">
        <f t="shared" si="25"/>
        <v>-1194.1480921435757</v>
      </c>
      <c r="BH73" s="19">
        <f t="shared" si="14"/>
        <v>-17.799249242897702</v>
      </c>
      <c r="BO73" s="23">
        <f t="shared" si="16"/>
        <v>9.7373651685483722</v>
      </c>
      <c r="BP73" s="23">
        <f t="shared" si="16"/>
        <v>13.464259835787654</v>
      </c>
      <c r="BQ73" s="23">
        <f t="shared" si="16"/>
        <v>16.149273977449127</v>
      </c>
      <c r="BR73" s="23">
        <f t="shared" si="16"/>
        <v>12.062101940844201</v>
      </c>
    </row>
    <row r="74" spans="1:70" ht="14.5" x14ac:dyDescent="0.35">
      <c r="A74" s="22">
        <v>36770</v>
      </c>
      <c r="B74" s="23">
        <f>+Cartera!BF73</f>
        <v>9.226321617658332</v>
      </c>
      <c r="C74" s="23">
        <f>+Cartera!BG73</f>
        <v>13.311003815992253</v>
      </c>
      <c r="D74" s="23">
        <f>+Cartera!BH73</f>
        <v>18.376133999858563</v>
      </c>
      <c r="E74" s="21">
        <f>+'[8]Cartera (Con titularizaciones)'!W74/'[8]Cartera (Con titularizaciones)'!V74</f>
        <v>0.18376133999858563</v>
      </c>
      <c r="G74" s="23">
        <f>+Cartera!BK73</f>
        <v>12.364343229750512</v>
      </c>
      <c r="H74" s="21">
        <f>+'[8]Cartera (Con titularizaciones)'!AT74/'[8]Cartera (Con titularizaciones)'!AS74</f>
        <v>0.12364343229750512</v>
      </c>
      <c r="K74" s="19">
        <f t="shared" si="17"/>
        <v>9.226321617658332</v>
      </c>
      <c r="L74" s="19">
        <f t="shared" si="18"/>
        <v>13.311003815992253</v>
      </c>
      <c r="M74" s="19">
        <f t="shared" si="19"/>
        <v>18.376133999858563</v>
      </c>
      <c r="N74" s="19">
        <f t="shared" si="20"/>
        <v>12.364343229750512</v>
      </c>
      <c r="X74" s="19">
        <f t="shared" si="21"/>
        <v>0.94099999999999995</v>
      </c>
      <c r="Y74" s="19">
        <f t="shared" si="21"/>
        <v>0.88600000000000001</v>
      </c>
      <c r="Z74" s="19">
        <f t="shared" si="21"/>
        <v>0.86899999999999999</v>
      </c>
      <c r="AA74" s="19">
        <f t="shared" si="21"/>
        <v>0.96199999999999997</v>
      </c>
      <c r="AH74" s="23">
        <f>+[8]Cartera!D74</f>
        <v>27649.008409999995</v>
      </c>
      <c r="AI74" s="23">
        <f>+[8]Cartera!J74</f>
        <v>6751.2401199999995</v>
      </c>
      <c r="AJ74" s="23">
        <f>+[8]Cartera!P74</f>
        <v>13369.070230000001</v>
      </c>
      <c r="AK74" s="23">
        <f t="shared" si="22"/>
        <v>47769.318759999995</v>
      </c>
      <c r="AL74" s="23">
        <f>+[8]Cartera!E74</f>
        <v>2550.9864400000001</v>
      </c>
      <c r="AM74" s="23">
        <f>+[8]Cartera!K74</f>
        <v>898.65782999999999</v>
      </c>
      <c r="AN74" s="23">
        <f>+[8]Cartera!Q74</f>
        <v>2456.7182599999996</v>
      </c>
      <c r="AO74" s="23">
        <f t="shared" si="23"/>
        <v>5906.3625300000003</v>
      </c>
      <c r="AP74" s="27">
        <f t="shared" si="24"/>
        <v>9.226321617658332</v>
      </c>
      <c r="AQ74" s="27">
        <f t="shared" si="24"/>
        <v>13.311003815992253</v>
      </c>
      <c r="AR74" s="27">
        <f t="shared" si="24"/>
        <v>18.376133999858563</v>
      </c>
      <c r="AS74" s="27">
        <f t="shared" si="15"/>
        <v>12.364343229750512</v>
      </c>
      <c r="AT74" s="27">
        <f t="shared" si="25"/>
        <v>-1224.0699797453005</v>
      </c>
      <c r="BH74" s="19">
        <f t="shared" si="14"/>
        <v>-15.283623239837524</v>
      </c>
      <c r="BO74" s="23">
        <f t="shared" si="16"/>
        <v>9.226321617658332</v>
      </c>
      <c r="BP74" s="23">
        <f t="shared" si="16"/>
        <v>13.311003815992253</v>
      </c>
      <c r="BQ74" s="23">
        <f t="shared" si="16"/>
        <v>18.376133999858563</v>
      </c>
      <c r="BR74" s="23">
        <f t="shared" si="16"/>
        <v>12.364343229750512</v>
      </c>
    </row>
    <row r="75" spans="1:70" ht="14.5" x14ac:dyDescent="0.35">
      <c r="A75" s="22">
        <v>36800</v>
      </c>
      <c r="B75" s="23">
        <f>+Cartera!BF74</f>
        <v>8.2622811013324675</v>
      </c>
      <c r="C75" s="23">
        <f>+Cartera!BG74</f>
        <v>12.221096252481985</v>
      </c>
      <c r="D75" s="23">
        <f>+Cartera!BH74</f>
        <v>18.232079591936127</v>
      </c>
      <c r="E75" s="21">
        <f>+'[8]Cartera (Con titularizaciones)'!W75/'[8]Cartera (Con titularizaciones)'!V75</f>
        <v>0.18232079591936129</v>
      </c>
      <c r="G75" s="23">
        <f>+Cartera!BK74</f>
        <v>11.591653670202531</v>
      </c>
      <c r="H75" s="21">
        <f>+'[8]Cartera (Con titularizaciones)'!AT75/'[8]Cartera (Con titularizaciones)'!AS75</f>
        <v>0.1159165367020253</v>
      </c>
      <c r="K75" s="19">
        <f t="shared" si="17"/>
        <v>8.2622811013324675</v>
      </c>
      <c r="L75" s="19">
        <f t="shared" si="18"/>
        <v>12.221096252481985</v>
      </c>
      <c r="M75" s="19">
        <f t="shared" si="19"/>
        <v>18.232079591936127</v>
      </c>
      <c r="N75" s="19">
        <f t="shared" si="20"/>
        <v>11.591653670202531</v>
      </c>
      <c r="X75" s="19">
        <f t="shared" si="21"/>
        <v>0.93</v>
      </c>
      <c r="Y75" s="19">
        <f t="shared" si="21"/>
        <v>0.84499999999999997</v>
      </c>
      <c r="Z75" s="19">
        <f t="shared" si="21"/>
        <v>0.86599999999999999</v>
      </c>
      <c r="AA75" s="19">
        <f t="shared" si="21"/>
        <v>0.94399999999999995</v>
      </c>
      <c r="AH75" s="23">
        <f>+[8]Cartera!D75</f>
        <v>27181.016869999999</v>
      </c>
      <c r="AI75" s="23">
        <f>+[8]Cartera!J75</f>
        <v>6661.1618399999998</v>
      </c>
      <c r="AJ75" s="23">
        <f>+[8]Cartera!P75</f>
        <v>12996.593000000003</v>
      </c>
      <c r="AK75" s="23">
        <f t="shared" si="22"/>
        <v>46838.771710000001</v>
      </c>
      <c r="AL75" s="23">
        <f>+[8]Cartera!E75</f>
        <v>2245.7720199999999</v>
      </c>
      <c r="AM75" s="23">
        <f>+[8]Cartera!K75</f>
        <v>814.06700000000001</v>
      </c>
      <c r="AN75" s="23">
        <f>+[8]Cartera!Q75</f>
        <v>2369.54918</v>
      </c>
      <c r="AO75" s="23">
        <f t="shared" si="23"/>
        <v>5429.3881999999994</v>
      </c>
      <c r="AP75" s="27">
        <f t="shared" si="24"/>
        <v>8.2622811013324675</v>
      </c>
      <c r="AQ75" s="27">
        <f t="shared" si="24"/>
        <v>12.221096252481985</v>
      </c>
      <c r="AR75" s="27">
        <f t="shared" si="24"/>
        <v>18.232079591936127</v>
      </c>
      <c r="AS75" s="27">
        <f t="shared" si="15"/>
        <v>11.591653670202531</v>
      </c>
      <c r="AT75" s="27">
        <f t="shared" si="25"/>
        <v>-1147.5737133500506</v>
      </c>
      <c r="BH75" s="19">
        <f t="shared" si="14"/>
        <v>-26.419224744929963</v>
      </c>
      <c r="BO75" s="23">
        <f t="shared" si="16"/>
        <v>8.2622811013324675</v>
      </c>
      <c r="BP75" s="23">
        <f t="shared" si="16"/>
        <v>12.221096252481985</v>
      </c>
      <c r="BQ75" s="23">
        <f t="shared" si="16"/>
        <v>18.232079591936127</v>
      </c>
      <c r="BR75" s="23">
        <f t="shared" si="16"/>
        <v>11.591653670202531</v>
      </c>
    </row>
    <row r="76" spans="1:70" ht="14.5" x14ac:dyDescent="0.35">
      <c r="A76" s="22">
        <v>36831</v>
      </c>
      <c r="B76" s="23">
        <f>+Cartera!BF75</f>
        <v>7.6205895418574627</v>
      </c>
      <c r="C76" s="23">
        <f>+Cartera!BG75</f>
        <v>12.375051061268447</v>
      </c>
      <c r="D76" s="23">
        <f>+Cartera!BH75</f>
        <v>19.472522270694355</v>
      </c>
      <c r="E76" s="21">
        <f>+'[8]Cartera (Con titularizaciones)'!W76/'[8]Cartera (Con titularizaciones)'!V76</f>
        <v>0.19472522270694356</v>
      </c>
      <c r="G76" s="23">
        <f>+Cartera!BK75</f>
        <v>11.569493028580629</v>
      </c>
      <c r="H76" s="21">
        <f>+'[8]Cartera (Con titularizaciones)'!AT76/'[8]Cartera (Con titularizaciones)'!AS76</f>
        <v>0.11569493028580628</v>
      </c>
      <c r="K76" s="19">
        <f t="shared" si="17"/>
        <v>7.6205895418574627</v>
      </c>
      <c r="L76" s="19">
        <f t="shared" si="18"/>
        <v>12.375051061268447</v>
      </c>
      <c r="M76" s="19">
        <f t="shared" si="19"/>
        <v>19.472522270694355</v>
      </c>
      <c r="N76" s="19">
        <f t="shared" si="20"/>
        <v>11.569493028580629</v>
      </c>
      <c r="X76" s="19">
        <f t="shared" si="21"/>
        <v>0.92100000000000004</v>
      </c>
      <c r="Y76" s="19">
        <f t="shared" si="21"/>
        <v>0.85399999999999998</v>
      </c>
      <c r="Z76" s="19">
        <f t="shared" si="21"/>
        <v>0.875</v>
      </c>
      <c r="AA76" s="19">
        <f t="shared" si="21"/>
        <v>0.94099999999999995</v>
      </c>
      <c r="AH76" s="23">
        <f>+[8]Cartera!D76</f>
        <v>27255.629089999995</v>
      </c>
      <c r="AI76" s="23">
        <f>+[8]Cartera!J76</f>
        <v>6692.8419599999997</v>
      </c>
      <c r="AJ76" s="23">
        <f>+[8]Cartera!P76</f>
        <v>12936.60608</v>
      </c>
      <c r="AK76" s="23">
        <f t="shared" si="22"/>
        <v>46885.077129999991</v>
      </c>
      <c r="AL76" s="23">
        <f>+[8]Cartera!E76</f>
        <v>2077.03962</v>
      </c>
      <c r="AM76" s="23">
        <f>+[8]Cartera!K76</f>
        <v>828.24261000000001</v>
      </c>
      <c r="AN76" s="23">
        <f>+[8]Cartera!Q76</f>
        <v>2519.0835000000002</v>
      </c>
      <c r="AO76" s="23">
        <f t="shared" si="23"/>
        <v>5424.3657299999995</v>
      </c>
      <c r="AP76" s="27">
        <f t="shared" si="24"/>
        <v>7.6205895418574627</v>
      </c>
      <c r="AQ76" s="27">
        <f t="shared" si="24"/>
        <v>12.375051061268447</v>
      </c>
      <c r="AR76" s="27">
        <f t="shared" si="24"/>
        <v>19.472522270694355</v>
      </c>
      <c r="AS76" s="27">
        <f t="shared" si="15"/>
        <v>11.569493028580629</v>
      </c>
      <c r="AT76" s="27">
        <f t="shared" si="25"/>
        <v>-1145.3798098294824</v>
      </c>
      <c r="BH76" s="19">
        <f t="shared" si="14"/>
        <v>-35.556918539906718</v>
      </c>
      <c r="BO76" s="23">
        <f t="shared" si="16"/>
        <v>7.6205895418574627</v>
      </c>
      <c r="BP76" s="23">
        <f t="shared" si="16"/>
        <v>12.375051061268447</v>
      </c>
      <c r="BQ76" s="23">
        <f t="shared" si="16"/>
        <v>19.472522270694355</v>
      </c>
      <c r="BR76" s="23">
        <f t="shared" si="16"/>
        <v>11.569493028580629</v>
      </c>
    </row>
    <row r="77" spans="1:70" ht="14.5" x14ac:dyDescent="0.35">
      <c r="A77" s="22">
        <v>36861</v>
      </c>
      <c r="B77" s="23">
        <f>+Cartera!BF76</f>
        <v>6.9092398506207893</v>
      </c>
      <c r="C77" s="23">
        <f>+Cartera!BG76</f>
        <v>11.364216231432977</v>
      </c>
      <c r="D77" s="23">
        <f>+Cartera!BH76</f>
        <v>19.737414414282643</v>
      </c>
      <c r="E77" s="21">
        <f>+'[8]Cartera (Con titularizaciones)'!W77/'[8]Cartera (Con titularizaciones)'!V77</f>
        <v>0.19737414414282642</v>
      </c>
      <c r="G77" s="23">
        <f>+Cartera!BK76</f>
        <v>11.027166740180766</v>
      </c>
      <c r="H77" s="21">
        <f>+'[8]Cartera (Con titularizaciones)'!AT77/'[8]Cartera (Con titularizaciones)'!AS77</f>
        <v>0.11027166740180766</v>
      </c>
      <c r="K77" s="19">
        <f t="shared" si="17"/>
        <v>6.9092398506207893</v>
      </c>
      <c r="L77" s="19">
        <f t="shared" si="18"/>
        <v>11.364216231432977</v>
      </c>
      <c r="M77" s="19">
        <f t="shared" si="19"/>
        <v>19.737414414282643</v>
      </c>
      <c r="N77" s="19">
        <f t="shared" si="20"/>
        <v>11.027166740180766</v>
      </c>
      <c r="X77" s="19">
        <f t="shared" si="21"/>
        <v>0.89800000000000002</v>
      </c>
      <c r="Y77" s="19">
        <f t="shared" si="21"/>
        <v>0.80500000000000005</v>
      </c>
      <c r="Z77" s="19">
        <f t="shared" si="21"/>
        <v>0.877</v>
      </c>
      <c r="AA77" s="19">
        <f t="shared" si="21"/>
        <v>0.92100000000000004</v>
      </c>
      <c r="AH77" s="23">
        <f>+[8]Cartera!D77</f>
        <v>27732.713169999999</v>
      </c>
      <c r="AI77" s="23">
        <f>+[8]Cartera!J77</f>
        <v>6665.9786699999986</v>
      </c>
      <c r="AJ77" s="23">
        <f>+[8]Cartera!P77</f>
        <v>12853.196</v>
      </c>
      <c r="AK77" s="23">
        <f t="shared" si="22"/>
        <v>47251.887839999996</v>
      </c>
      <c r="AL77" s="23">
        <f>+[8]Cartera!E77</f>
        <v>1916.1196699999998</v>
      </c>
      <c r="AM77" s="23">
        <f>+[8]Cartera!K77</f>
        <v>757.53622999999993</v>
      </c>
      <c r="AN77" s="23">
        <f>+[8]Cartera!Q77</f>
        <v>2536.8885599999999</v>
      </c>
      <c r="AO77" s="23">
        <f t="shared" si="23"/>
        <v>5210.5444599999992</v>
      </c>
      <c r="AP77" s="27">
        <f t="shared" si="24"/>
        <v>6.9092398506207893</v>
      </c>
      <c r="AQ77" s="27">
        <f t="shared" si="24"/>
        <v>11.364216231432977</v>
      </c>
      <c r="AR77" s="27">
        <f t="shared" si="24"/>
        <v>19.737414414282643</v>
      </c>
      <c r="AS77" s="27">
        <f t="shared" si="15"/>
        <v>11.027166740180766</v>
      </c>
      <c r="AT77" s="27">
        <f t="shared" si="25"/>
        <v>-1091.6895072778959</v>
      </c>
      <c r="BH77" s="19">
        <f t="shared" si="14"/>
        <v>-24.687999447241666</v>
      </c>
      <c r="BO77" s="23">
        <f t="shared" si="16"/>
        <v>6.9092398506207893</v>
      </c>
      <c r="BP77" s="23">
        <f t="shared" si="16"/>
        <v>11.364216231432977</v>
      </c>
      <c r="BQ77" s="23">
        <f t="shared" si="16"/>
        <v>19.737414414282643</v>
      </c>
      <c r="BR77" s="23">
        <f t="shared" si="16"/>
        <v>11.027166740180766</v>
      </c>
    </row>
    <row r="78" spans="1:70" ht="14.5" x14ac:dyDescent="0.35">
      <c r="A78" s="22">
        <v>36892</v>
      </c>
      <c r="B78" s="23">
        <f>+Cartera!BF77</f>
        <v>7.5268067444544968</v>
      </c>
      <c r="C78" s="23">
        <f>+Cartera!BG77</f>
        <v>11.089649775505253</v>
      </c>
      <c r="D78" s="23">
        <f>+Cartera!BH77</f>
        <v>20.352127797186199</v>
      </c>
      <c r="E78" s="21">
        <f>+'[8]Cartera (Con titularizaciones)'!W78/'[8]Cartera (Con titularizaciones)'!V78</f>
        <v>0.20352127797186198</v>
      </c>
      <c r="G78" s="23">
        <f>+Cartera!BK77</f>
        <v>11.533611210743265</v>
      </c>
      <c r="H78" s="21">
        <f>+'[8]Cartera (Con titularizaciones)'!AT78/'[8]Cartera (Con titularizaciones)'!AS78</f>
        <v>0.11533611210743265</v>
      </c>
      <c r="K78" s="19">
        <f t="shared" si="17"/>
        <v>7.5268067444544968</v>
      </c>
      <c r="L78" s="19">
        <f t="shared" si="18"/>
        <v>11.089649775505253</v>
      </c>
      <c r="M78" s="19">
        <f t="shared" si="19"/>
        <v>20.352127797186199</v>
      </c>
      <c r="N78" s="19">
        <f t="shared" si="20"/>
        <v>11.533611210743265</v>
      </c>
      <c r="X78" s="19">
        <f t="shared" si="21"/>
        <v>0.91800000000000004</v>
      </c>
      <c r="Y78" s="19">
        <f t="shared" si="21"/>
        <v>0.79600000000000004</v>
      </c>
      <c r="Z78" s="19">
        <f t="shared" si="21"/>
        <v>0.89500000000000002</v>
      </c>
      <c r="AA78" s="19">
        <f t="shared" si="21"/>
        <v>0.93799999999999994</v>
      </c>
      <c r="AH78" s="23">
        <f>+[8]Cartera!D78</f>
        <v>27405.624589999999</v>
      </c>
      <c r="AI78" s="23">
        <f>+[8]Cartera!J78</f>
        <v>6670.3832399999992</v>
      </c>
      <c r="AJ78" s="23">
        <f>+[8]Cartera!P78</f>
        <v>12787.907219999997</v>
      </c>
      <c r="AK78" s="23">
        <f t="shared" si="22"/>
        <v>46863.915049999996</v>
      </c>
      <c r="AL78" s="23">
        <f>+[8]Cartera!E78</f>
        <v>2062.7683999999999</v>
      </c>
      <c r="AM78" s="23">
        <f>+[8]Cartera!K78</f>
        <v>739.72213999999997</v>
      </c>
      <c r="AN78" s="23">
        <f>+[8]Cartera!Q78</f>
        <v>2602.6112200000002</v>
      </c>
      <c r="AO78" s="23">
        <f t="shared" si="23"/>
        <v>5405.1017599999996</v>
      </c>
      <c r="AP78" s="27">
        <f t="shared" si="24"/>
        <v>7.5268067444544968</v>
      </c>
      <c r="AQ78" s="27">
        <f t="shared" si="24"/>
        <v>11.089649775505253</v>
      </c>
      <c r="AR78" s="27">
        <f t="shared" si="24"/>
        <v>20.352127797186199</v>
      </c>
      <c r="AS78" s="27">
        <f t="shared" si="15"/>
        <v>11.533611210743265</v>
      </c>
      <c r="AT78" s="27">
        <f t="shared" si="25"/>
        <v>-1141.8275098635834</v>
      </c>
      <c r="BH78" s="19">
        <f t="shared" si="14"/>
        <v>-13.936319791902108</v>
      </c>
      <c r="BO78" s="23">
        <f t="shared" si="16"/>
        <v>7.5268067444544968</v>
      </c>
      <c r="BP78" s="23">
        <f t="shared" si="16"/>
        <v>11.089649775505253</v>
      </c>
      <c r="BQ78" s="23">
        <f t="shared" si="16"/>
        <v>20.352127797186199</v>
      </c>
      <c r="BR78" s="23">
        <f t="shared" si="16"/>
        <v>11.533611210743265</v>
      </c>
    </row>
    <row r="79" spans="1:70" ht="14.5" x14ac:dyDescent="0.35">
      <c r="A79" s="22">
        <v>36923</v>
      </c>
      <c r="B79" s="23">
        <f>+Cartera!BF78</f>
        <v>7.2112556371281773</v>
      </c>
      <c r="C79" s="23">
        <f>+Cartera!BG78</f>
        <v>11.304556906904947</v>
      </c>
      <c r="D79" s="23">
        <f>+Cartera!BH78</f>
        <v>20.743161627667796</v>
      </c>
      <c r="E79" s="21">
        <f>+'[8]Cartera (Con titularizaciones)'!W79/'[8]Cartera (Con titularizaciones)'!V79</f>
        <v>0.20743161627667797</v>
      </c>
      <c r="G79" s="23">
        <f>+Cartera!BK78</f>
        <v>11.475383538242854</v>
      </c>
      <c r="H79" s="21">
        <f>+'[8]Cartera (Con titularizaciones)'!AT79/'[8]Cartera (Con titularizaciones)'!AS79</f>
        <v>0.11475383538242853</v>
      </c>
      <c r="K79" s="19">
        <f t="shared" si="17"/>
        <v>7.2112556371281773</v>
      </c>
      <c r="L79" s="19">
        <f t="shared" si="18"/>
        <v>11.304556906904947</v>
      </c>
      <c r="M79" s="19">
        <f t="shared" si="19"/>
        <v>20.743161627667796</v>
      </c>
      <c r="N79" s="19">
        <f t="shared" si="20"/>
        <v>11.475383538242854</v>
      </c>
      <c r="X79" s="19">
        <f t="shared" si="21"/>
        <v>0.90600000000000003</v>
      </c>
      <c r="Y79" s="19">
        <f t="shared" si="21"/>
        <v>0.79900000000000004</v>
      </c>
      <c r="Z79" s="19">
        <f t="shared" si="21"/>
        <v>0.90100000000000002</v>
      </c>
      <c r="AA79" s="19">
        <f t="shared" si="21"/>
        <v>0.93600000000000005</v>
      </c>
      <c r="AH79" s="23">
        <f>+[8]Cartera!D79</f>
        <v>27455.061359999996</v>
      </c>
      <c r="AI79" s="23">
        <f>+[8]Cartera!J79</f>
        <v>6729.6215699999993</v>
      </c>
      <c r="AJ79" s="23">
        <f>+[8]Cartera!P79</f>
        <v>12756.184990000002</v>
      </c>
      <c r="AK79" s="23">
        <f t="shared" si="22"/>
        <v>46940.867919999997</v>
      </c>
      <c r="AL79" s="23">
        <f>+[8]Cartera!E79</f>
        <v>1979.85466</v>
      </c>
      <c r="AM79" s="23">
        <f>+[8]Cartera!K79</f>
        <v>760.75390000000004</v>
      </c>
      <c r="AN79" s="23">
        <f>+[8]Cartera!Q79</f>
        <v>2646.0360699999997</v>
      </c>
      <c r="AO79" s="23">
        <f t="shared" si="23"/>
        <v>5386.6446299999998</v>
      </c>
      <c r="AP79" s="27">
        <f t="shared" si="24"/>
        <v>7.2112556371281773</v>
      </c>
      <c r="AQ79" s="27">
        <f t="shared" si="24"/>
        <v>11.304556906904947</v>
      </c>
      <c r="AR79" s="27">
        <f t="shared" si="24"/>
        <v>20.743161627667796</v>
      </c>
      <c r="AS79" s="27">
        <f t="shared" si="15"/>
        <v>11.475383538242854</v>
      </c>
      <c r="AT79" s="27">
        <f t="shared" si="25"/>
        <v>-1136.0629702860426</v>
      </c>
      <c r="BH79" s="19">
        <f t="shared" si="14"/>
        <v>-13.073267938537143</v>
      </c>
      <c r="BO79" s="23">
        <f t="shared" si="16"/>
        <v>7.2112556371281773</v>
      </c>
      <c r="BP79" s="23">
        <f t="shared" si="16"/>
        <v>11.304556906904947</v>
      </c>
      <c r="BQ79" s="23">
        <f t="shared" si="16"/>
        <v>20.743161627667796</v>
      </c>
      <c r="BR79" s="23">
        <f t="shared" si="16"/>
        <v>11.475383538242854</v>
      </c>
    </row>
    <row r="80" spans="1:70" ht="14.5" x14ac:dyDescent="0.35">
      <c r="A80" s="22">
        <v>36951</v>
      </c>
      <c r="B80" s="23">
        <f>+Cartera!BF79</f>
        <v>6.9908952691562707</v>
      </c>
      <c r="C80" s="23">
        <f>+Cartera!BG79</f>
        <v>11.004556131773203</v>
      </c>
      <c r="D80" s="23">
        <f>+Cartera!BH79</f>
        <v>21.190715460773141</v>
      </c>
      <c r="E80" s="21">
        <f>+'[8]Cartera (Con titularizaciones)'!W80/'[8]Cartera (Con titularizaciones)'!V80</f>
        <v>0.21190715460773141</v>
      </c>
      <c r="G80" s="23">
        <f>+Cartera!BK79</f>
        <v>11.425752145994513</v>
      </c>
      <c r="H80" s="21">
        <f>+'[8]Cartera (Con titularizaciones)'!AT80/'[8]Cartera (Con titularizaciones)'!AS80</f>
        <v>0.11425752145994514</v>
      </c>
      <c r="K80" s="19">
        <f t="shared" si="17"/>
        <v>6.9908952691562707</v>
      </c>
      <c r="L80" s="19">
        <f t="shared" si="18"/>
        <v>11.004556131773203</v>
      </c>
      <c r="M80" s="19">
        <f t="shared" si="19"/>
        <v>21.190715460773141</v>
      </c>
      <c r="N80" s="19">
        <f t="shared" si="20"/>
        <v>11.425752145994513</v>
      </c>
      <c r="X80" s="19">
        <f t="shared" si="21"/>
        <v>0.90400000000000003</v>
      </c>
      <c r="Y80" s="19">
        <f t="shared" si="21"/>
        <v>0.79</v>
      </c>
      <c r="Z80" s="19">
        <f t="shared" si="21"/>
        <v>0.90400000000000003</v>
      </c>
      <c r="AA80" s="19">
        <f t="shared" si="21"/>
        <v>0.93300000000000005</v>
      </c>
      <c r="AH80" s="23">
        <f>+[8]Cartera!D80</f>
        <v>27603.511219999997</v>
      </c>
      <c r="AI80" s="23">
        <f>+[8]Cartera!J80</f>
        <v>6698.980959999999</v>
      </c>
      <c r="AJ80" s="23">
        <f>+[8]Cartera!P80</f>
        <v>12825.363659999999</v>
      </c>
      <c r="AK80" s="23">
        <f t="shared" si="22"/>
        <v>47127.855839999989</v>
      </c>
      <c r="AL80" s="23">
        <f>+[8]Cartera!E80</f>
        <v>1929.7325600000001</v>
      </c>
      <c r="AM80" s="23">
        <f>+[8]Cartera!K80</f>
        <v>737.19311999999923</v>
      </c>
      <c r="AN80" s="23">
        <f>+[8]Cartera!Q80</f>
        <v>2717.7863199999997</v>
      </c>
      <c r="AO80" s="23">
        <f t="shared" si="23"/>
        <v>5384.7119999999995</v>
      </c>
      <c r="AP80" s="27">
        <f t="shared" si="24"/>
        <v>6.9908952691562707</v>
      </c>
      <c r="AQ80" s="27">
        <f t="shared" si="24"/>
        <v>11.004556131773203</v>
      </c>
      <c r="AR80" s="27">
        <f t="shared" si="24"/>
        <v>21.190715460773141</v>
      </c>
      <c r="AS80" s="27">
        <f t="shared" si="15"/>
        <v>11.425752145994513</v>
      </c>
      <c r="AT80" s="27">
        <f t="shared" si="25"/>
        <v>-1131.1494624534569</v>
      </c>
      <c r="BH80" s="19">
        <f t="shared" si="14"/>
        <v>-7.1511387952885883</v>
      </c>
      <c r="BO80" s="23">
        <f t="shared" si="16"/>
        <v>6.9908952691562707</v>
      </c>
      <c r="BP80" s="23">
        <f t="shared" si="16"/>
        <v>11.004556131773203</v>
      </c>
      <c r="BQ80" s="23">
        <f t="shared" si="16"/>
        <v>21.190715460773141</v>
      </c>
      <c r="BR80" s="23">
        <f t="shared" si="16"/>
        <v>11.425752145994513</v>
      </c>
    </row>
    <row r="81" spans="1:70" ht="14.5" x14ac:dyDescent="0.35">
      <c r="A81" s="22">
        <v>36982</v>
      </c>
      <c r="B81" s="23">
        <f>+Cartera!BF80</f>
        <v>7.3506819887891162</v>
      </c>
      <c r="C81" s="23">
        <f>+Cartera!BG80</f>
        <v>10.875051168895737</v>
      </c>
      <c r="D81" s="23">
        <f>+Cartera!BH80</f>
        <v>20.166567391439358</v>
      </c>
      <c r="E81" s="21">
        <f>+'[8]Cartera (Con titularizaciones)'!W81/'[8]Cartera (Con titularizaciones)'!V81</f>
        <v>0.20166567391439358</v>
      </c>
      <c r="G81" s="23">
        <f>+Cartera!BK80</f>
        <v>11.343270545706529</v>
      </c>
      <c r="H81" s="21">
        <f>+'[8]Cartera (Con titularizaciones)'!AT81/'[8]Cartera (Con titularizaciones)'!AS81</f>
        <v>0.1134327054570653</v>
      </c>
      <c r="K81" s="19">
        <f t="shared" si="17"/>
        <v>7.3506819887891162</v>
      </c>
      <c r="L81" s="19">
        <f t="shared" si="18"/>
        <v>10.875051168895737</v>
      </c>
      <c r="M81" s="19">
        <f t="shared" si="19"/>
        <v>20.166567391439358</v>
      </c>
      <c r="N81" s="19">
        <f t="shared" si="20"/>
        <v>11.343270545706529</v>
      </c>
      <c r="X81" s="19">
        <f t="shared" si="21"/>
        <v>0.91500000000000004</v>
      </c>
      <c r="Y81" s="19">
        <f t="shared" si="21"/>
        <v>0.78100000000000003</v>
      </c>
      <c r="Z81" s="19">
        <f t="shared" si="21"/>
        <v>0.88900000000000001</v>
      </c>
      <c r="AA81" s="19">
        <f t="shared" si="21"/>
        <v>0.93</v>
      </c>
      <c r="AH81" s="23">
        <f>+[8]Cartera!D81</f>
        <v>27386.444319999999</v>
      </c>
      <c r="AI81" s="23">
        <f>+[8]Cartera!J81</f>
        <v>6725.4236200000005</v>
      </c>
      <c r="AJ81" s="23">
        <f>+[8]Cartera!P81</f>
        <v>12749.404200000001</v>
      </c>
      <c r="AK81" s="23">
        <f t="shared" si="22"/>
        <v>46861.272140000001</v>
      </c>
      <c r="AL81" s="23">
        <f>+[8]Cartera!E81</f>
        <v>2013.09043</v>
      </c>
      <c r="AM81" s="23">
        <f>+[8]Cartera!K81</f>
        <v>731.39326000000005</v>
      </c>
      <c r="AN81" s="23">
        <f>+[8]Cartera!Q81</f>
        <v>2571.1171899999999</v>
      </c>
      <c r="AO81" s="23">
        <f t="shared" si="23"/>
        <v>5315.60088</v>
      </c>
      <c r="AP81" s="27">
        <f t="shared" si="24"/>
        <v>7.3506819887891162</v>
      </c>
      <c r="AQ81" s="27">
        <f t="shared" si="24"/>
        <v>10.875051168895737</v>
      </c>
      <c r="AR81" s="27">
        <f t="shared" si="24"/>
        <v>20.166567391439358</v>
      </c>
      <c r="AS81" s="27">
        <f t="shared" si="15"/>
        <v>11.343270545706529</v>
      </c>
      <c r="AT81" s="27">
        <f t="shared" si="25"/>
        <v>-1122.9837840249465</v>
      </c>
      <c r="BH81" s="19">
        <f t="shared" si="14"/>
        <v>-4.1481970618037138</v>
      </c>
      <c r="BO81" s="23">
        <f t="shared" si="16"/>
        <v>7.3506819887891162</v>
      </c>
      <c r="BP81" s="23">
        <f t="shared" si="16"/>
        <v>10.875051168895737</v>
      </c>
      <c r="BQ81" s="23">
        <f t="shared" si="16"/>
        <v>20.166567391439358</v>
      </c>
      <c r="BR81" s="23">
        <f t="shared" si="16"/>
        <v>11.343270545706529</v>
      </c>
    </row>
    <row r="82" spans="1:70" ht="14.5" x14ac:dyDescent="0.35">
      <c r="A82" s="22">
        <v>37012</v>
      </c>
      <c r="B82" s="23">
        <f>+Cartera!BF81</f>
        <v>7.2216601903014359</v>
      </c>
      <c r="C82" s="23">
        <f>+Cartera!BG81</f>
        <v>10.103436232484192</v>
      </c>
      <c r="D82" s="23">
        <f>+Cartera!BH81</f>
        <v>19.781738572042126</v>
      </c>
      <c r="E82" s="21">
        <f>+'[8]Cartera (Con titularizaciones)'!W82/'[8]Cartera (Con titularizaciones)'!V82</f>
        <v>0.19781738572042126</v>
      </c>
      <c r="G82" s="23">
        <f>+Cartera!BK81</f>
        <v>11.070342476917036</v>
      </c>
      <c r="H82" s="21">
        <f>+'[8]Cartera (Con titularizaciones)'!AT82/'[8]Cartera (Con titularizaciones)'!AS82</f>
        <v>0.11070342476917036</v>
      </c>
      <c r="K82" s="19">
        <f t="shared" si="17"/>
        <v>7.2216601903014359</v>
      </c>
      <c r="L82" s="19">
        <f t="shared" si="18"/>
        <v>10.103436232484192</v>
      </c>
      <c r="M82" s="19">
        <f t="shared" si="19"/>
        <v>19.781738572042126</v>
      </c>
      <c r="N82" s="19">
        <f t="shared" si="20"/>
        <v>11.070342476917036</v>
      </c>
      <c r="X82" s="19">
        <f t="shared" si="21"/>
        <v>0.90900000000000003</v>
      </c>
      <c r="Y82" s="19">
        <f t="shared" si="21"/>
        <v>0.77900000000000003</v>
      </c>
      <c r="Z82" s="19">
        <f t="shared" si="21"/>
        <v>0.88</v>
      </c>
      <c r="AA82" s="19">
        <f t="shared" si="21"/>
        <v>0.92400000000000004</v>
      </c>
      <c r="AH82" s="23">
        <f>+[8]Cartera!D82</f>
        <v>27411.61032</v>
      </c>
      <c r="AI82" s="23">
        <f>+[8]Cartera!J82</f>
        <v>6843.2799900000009</v>
      </c>
      <c r="AJ82" s="23">
        <f>+[8]Cartera!P82</f>
        <v>12869.96803</v>
      </c>
      <c r="AK82" s="23">
        <f t="shared" si="22"/>
        <v>47124.858340000006</v>
      </c>
      <c r="AL82" s="23">
        <f>+[8]Cartera!E82</f>
        <v>1979.5733500000001</v>
      </c>
      <c r="AM82" s="23">
        <f>+[8]Cartera!K82</f>
        <v>691.40643000000068</v>
      </c>
      <c r="AN82" s="23">
        <f>+[8]Cartera!Q82</f>
        <v>2545.9034300000003</v>
      </c>
      <c r="AO82" s="23">
        <f t="shared" si="23"/>
        <v>5216.8832100000009</v>
      </c>
      <c r="AP82" s="27">
        <f t="shared" si="24"/>
        <v>7.2216601903014359</v>
      </c>
      <c r="AQ82" s="27">
        <f t="shared" si="24"/>
        <v>10.103436232484192</v>
      </c>
      <c r="AR82" s="27">
        <f t="shared" si="24"/>
        <v>19.781738572042126</v>
      </c>
      <c r="AS82" s="27">
        <f t="shared" si="15"/>
        <v>11.070342476917036</v>
      </c>
      <c r="AT82" s="27">
        <f t="shared" si="25"/>
        <v>-1095.9639052147866</v>
      </c>
      <c r="BH82" s="19">
        <f t="shared" ref="BH82:BH145" si="26">+AO82/AO70*100-100</f>
        <v>-3.4101648274765779</v>
      </c>
      <c r="BO82" s="23">
        <f t="shared" si="16"/>
        <v>7.2216601903014359</v>
      </c>
      <c r="BP82" s="23">
        <f t="shared" si="16"/>
        <v>10.103436232484192</v>
      </c>
      <c r="BQ82" s="23">
        <f t="shared" si="16"/>
        <v>19.781738572042126</v>
      </c>
      <c r="BR82" s="23">
        <f t="shared" si="16"/>
        <v>11.070342476917036</v>
      </c>
    </row>
    <row r="83" spans="1:70" ht="14.5" x14ac:dyDescent="0.35">
      <c r="A83" s="22">
        <v>37043</v>
      </c>
      <c r="B83" s="23">
        <f>+Cartera!BF82</f>
        <v>6.7026464998256872</v>
      </c>
      <c r="C83" s="23">
        <f>+Cartera!BG82</f>
        <v>9.8042528432197429</v>
      </c>
      <c r="D83" s="23">
        <f>+Cartera!BH82</f>
        <v>19.926191747152046</v>
      </c>
      <c r="E83" s="21">
        <f>+'[8]Cartera (Con titularizaciones)'!W83/'[8]Cartera (Con titularizaciones)'!V83</f>
        <v>0.19926191747152044</v>
      </c>
      <c r="G83" s="23">
        <f>+Cartera!BK82</f>
        <v>10.728582329581412</v>
      </c>
      <c r="H83" s="21">
        <f>+'[8]Cartera (Con titularizaciones)'!AT83/'[8]Cartera (Con titularizaciones)'!AS83</f>
        <v>0.10728582329581413</v>
      </c>
      <c r="K83" s="19">
        <f t="shared" si="17"/>
        <v>6.7026464998256872</v>
      </c>
      <c r="L83" s="19">
        <f t="shared" si="18"/>
        <v>9.8042528432197429</v>
      </c>
      <c r="M83" s="19">
        <f t="shared" si="19"/>
        <v>19.926191747152046</v>
      </c>
      <c r="N83" s="19">
        <f t="shared" si="20"/>
        <v>10.728582329581412</v>
      </c>
      <c r="X83" s="19">
        <f t="shared" si="21"/>
        <v>0.877</v>
      </c>
      <c r="Y83" s="19">
        <f t="shared" si="21"/>
        <v>0.77300000000000002</v>
      </c>
      <c r="Z83" s="19">
        <f t="shared" si="21"/>
        <v>0.88300000000000001</v>
      </c>
      <c r="AA83" s="19">
        <f t="shared" si="21"/>
        <v>0.90900000000000003</v>
      </c>
      <c r="AH83" s="23">
        <f>+[8]Cartera!D83</f>
        <v>27815.40784</v>
      </c>
      <c r="AI83" s="23">
        <f>+[8]Cartera!J83</f>
        <v>6898.4889599999997</v>
      </c>
      <c r="AJ83" s="23">
        <f>+[8]Cartera!P83</f>
        <v>12868.509460000001</v>
      </c>
      <c r="AK83" s="23">
        <f t="shared" si="22"/>
        <v>47582.406260000003</v>
      </c>
      <c r="AL83" s="23">
        <f>+[8]Cartera!E83</f>
        <v>1864.3684599999999</v>
      </c>
      <c r="AM83" s="23">
        <f>+[8]Cartera!K83</f>
        <v>676.34530000000007</v>
      </c>
      <c r="AN83" s="23">
        <f>+[8]Cartera!Q83</f>
        <v>2564.2038700000003</v>
      </c>
      <c r="AO83" s="23">
        <f t="shared" si="23"/>
        <v>5104.9176299999999</v>
      </c>
      <c r="AP83" s="27">
        <f t="shared" si="24"/>
        <v>6.7026464998256872</v>
      </c>
      <c r="AQ83" s="27">
        <f t="shared" si="24"/>
        <v>9.8042528432197429</v>
      </c>
      <c r="AR83" s="27">
        <f t="shared" si="24"/>
        <v>19.926191747152046</v>
      </c>
      <c r="AS83" s="27">
        <f t="shared" si="15"/>
        <v>10.728582329581412</v>
      </c>
      <c r="AT83" s="27">
        <f t="shared" si="25"/>
        <v>-1062.1296506285596</v>
      </c>
      <c r="BH83" s="19">
        <f t="shared" si="26"/>
        <v>0.30139710272510456</v>
      </c>
      <c r="BO83" s="23">
        <f t="shared" si="16"/>
        <v>6.7026464998256872</v>
      </c>
      <c r="BP83" s="23">
        <f t="shared" si="16"/>
        <v>9.8042528432197429</v>
      </c>
      <c r="BQ83" s="23">
        <f t="shared" si="16"/>
        <v>19.926191747152046</v>
      </c>
      <c r="BR83" s="23">
        <f t="shared" si="16"/>
        <v>10.728582329581412</v>
      </c>
    </row>
    <row r="84" spans="1:70" ht="14.5" x14ac:dyDescent="0.35">
      <c r="A84" s="22">
        <v>37073</v>
      </c>
      <c r="B84" s="23">
        <f>+Cartera!BF83</f>
        <v>6.8744561413321925</v>
      </c>
      <c r="C84" s="23">
        <f>+Cartera!BG83</f>
        <v>9.619012136817167</v>
      </c>
      <c r="D84" s="23">
        <f>+Cartera!BH83</f>
        <v>20.066489786967061</v>
      </c>
      <c r="E84" s="21">
        <f>+'[8]Cartera (Con titularizaciones)'!W84/'[8]Cartera (Con titularizaciones)'!V84</f>
        <v>0.20066489786967059</v>
      </c>
      <c r="G84" s="23">
        <f>+Cartera!BK83</f>
        <v>10.84173862447167</v>
      </c>
      <c r="H84" s="21">
        <f>+'[8]Cartera (Con titularizaciones)'!AT84/'[8]Cartera (Con titularizaciones)'!AS84</f>
        <v>0.10841738624471671</v>
      </c>
      <c r="K84" s="19">
        <f t="shared" si="17"/>
        <v>6.8744561413321925</v>
      </c>
      <c r="L84" s="19">
        <f t="shared" si="18"/>
        <v>9.619012136817167</v>
      </c>
      <c r="M84" s="19">
        <f t="shared" si="19"/>
        <v>20.066489786967061</v>
      </c>
      <c r="N84" s="19">
        <f t="shared" si="20"/>
        <v>10.84173862447167</v>
      </c>
      <c r="X84" s="19">
        <f t="shared" si="21"/>
        <v>0.89500000000000002</v>
      </c>
      <c r="Y84" s="19">
        <f t="shared" si="21"/>
        <v>0.77</v>
      </c>
      <c r="Z84" s="19">
        <f t="shared" si="21"/>
        <v>0.88600000000000001</v>
      </c>
      <c r="AA84" s="19">
        <f t="shared" si="21"/>
        <v>0.91500000000000004</v>
      </c>
      <c r="AH84" s="23">
        <f>+[8]Cartera!D84</f>
        <v>27682.168899999993</v>
      </c>
      <c r="AI84" s="23">
        <f>+[8]Cartera!J84</f>
        <v>6964.317649999999</v>
      </c>
      <c r="AJ84" s="23">
        <f>+[8]Cartera!P84</f>
        <v>12828.361149999999</v>
      </c>
      <c r="AK84" s="23">
        <f t="shared" si="22"/>
        <v>47474.847699999991</v>
      </c>
      <c r="AL84" s="23">
        <f>+[8]Cartera!E84</f>
        <v>1902.99856</v>
      </c>
      <c r="AM84" s="23">
        <f>+[8]Cartera!K84</f>
        <v>669.89856000000009</v>
      </c>
      <c r="AN84" s="23">
        <f>+[8]Cartera!Q84</f>
        <v>2574.2017799999999</v>
      </c>
      <c r="AO84" s="23">
        <f t="shared" si="23"/>
        <v>5147.0989</v>
      </c>
      <c r="AP84" s="27">
        <f t="shared" si="24"/>
        <v>6.8744561413321925</v>
      </c>
      <c r="AQ84" s="27">
        <f t="shared" si="24"/>
        <v>9.619012136817167</v>
      </c>
      <c r="AR84" s="27">
        <f t="shared" si="24"/>
        <v>20.066489786967061</v>
      </c>
      <c r="AS84" s="27">
        <f t="shared" si="15"/>
        <v>10.84173862447167</v>
      </c>
      <c r="AT84" s="27">
        <f t="shared" si="25"/>
        <v>-1073.3321238226954</v>
      </c>
      <c r="BH84" s="19">
        <f t="shared" si="26"/>
        <v>-7.9278887979882313</v>
      </c>
      <c r="BO84" s="23">
        <f t="shared" si="16"/>
        <v>6.8744561413321925</v>
      </c>
      <c r="BP84" s="23">
        <f t="shared" si="16"/>
        <v>9.619012136817167</v>
      </c>
      <c r="BQ84" s="23">
        <f t="shared" si="16"/>
        <v>20.066489786967061</v>
      </c>
      <c r="BR84" s="23">
        <f t="shared" si="16"/>
        <v>10.84173862447167</v>
      </c>
    </row>
    <row r="85" spans="1:70" ht="14.5" x14ac:dyDescent="0.35">
      <c r="A85" s="22">
        <v>37104</v>
      </c>
      <c r="B85" s="23">
        <f>+Cartera!BF84</f>
        <v>6.7461938439877134</v>
      </c>
      <c r="C85" s="23">
        <f>+Cartera!BG84</f>
        <v>9.1771243740622364</v>
      </c>
      <c r="D85" s="23">
        <f>+Cartera!BH84</f>
        <v>20.67341532155481</v>
      </c>
      <c r="E85" s="21">
        <f>+'[8]Cartera (Con titularizaciones)'!W85/'[8]Cartera (Con titularizaciones)'!V85</f>
        <v>0.20673415321554811</v>
      </c>
      <c r="G85" s="23">
        <f>+Cartera!BK84</f>
        <v>10.842475275434522</v>
      </c>
      <c r="H85" s="21">
        <f>+'[8]Cartera (Con titularizaciones)'!AT85/'[8]Cartera (Con titularizaciones)'!AS85</f>
        <v>0.10842475275434522</v>
      </c>
      <c r="K85" s="19">
        <f t="shared" si="17"/>
        <v>6.7461938439877134</v>
      </c>
      <c r="L85" s="19">
        <f t="shared" si="18"/>
        <v>9.1771243740622364</v>
      </c>
      <c r="M85" s="19">
        <f t="shared" si="19"/>
        <v>20.67341532155481</v>
      </c>
      <c r="N85" s="19">
        <f t="shared" si="20"/>
        <v>10.842475275434522</v>
      </c>
      <c r="X85" s="19">
        <f t="shared" si="21"/>
        <v>0.88300000000000001</v>
      </c>
      <c r="Y85" s="19">
        <f t="shared" si="21"/>
        <v>0.76700000000000002</v>
      </c>
      <c r="Z85" s="19">
        <f t="shared" si="21"/>
        <v>0.89800000000000002</v>
      </c>
      <c r="AA85" s="19">
        <f t="shared" si="21"/>
        <v>0.91800000000000004</v>
      </c>
      <c r="AH85" s="23">
        <f>+[8]Cartera!D85</f>
        <v>27715.237410000005</v>
      </c>
      <c r="AI85" s="23">
        <f>+[8]Cartera!J85</f>
        <v>7059.7755199999992</v>
      </c>
      <c r="AJ85" s="23">
        <f>+[8]Cartera!P85</f>
        <v>12744.093169999998</v>
      </c>
      <c r="AK85" s="23">
        <f t="shared" si="22"/>
        <v>47519.106100000005</v>
      </c>
      <c r="AL85" s="23">
        <f>+[8]Cartera!E85</f>
        <v>1869.7236399999999</v>
      </c>
      <c r="AM85" s="23">
        <f>+[8]Cartera!K85</f>
        <v>647.88437999999894</v>
      </c>
      <c r="AN85" s="23">
        <f>+[8]Cartera!Q85</f>
        <v>2634.63931</v>
      </c>
      <c r="AO85" s="23">
        <f t="shared" si="23"/>
        <v>5152.2473299999983</v>
      </c>
      <c r="AP85" s="27">
        <f t="shared" si="24"/>
        <v>6.7461938439877134</v>
      </c>
      <c r="AQ85" s="27">
        <f t="shared" si="24"/>
        <v>9.1771243740622364</v>
      </c>
      <c r="AR85" s="27">
        <f t="shared" si="24"/>
        <v>20.67341532155481</v>
      </c>
      <c r="AS85" s="27">
        <f t="shared" si="15"/>
        <v>10.842475275434522</v>
      </c>
      <c r="AT85" s="27">
        <f t="shared" si="25"/>
        <v>-1073.4050522680177</v>
      </c>
      <c r="BH85" s="19">
        <f t="shared" si="26"/>
        <v>-9.9360072909176012</v>
      </c>
      <c r="BO85" s="23">
        <f t="shared" si="16"/>
        <v>6.7461938439877134</v>
      </c>
      <c r="BP85" s="23">
        <f t="shared" si="16"/>
        <v>9.1771243740622364</v>
      </c>
      <c r="BQ85" s="23">
        <f t="shared" si="16"/>
        <v>20.67341532155481</v>
      </c>
      <c r="BR85" s="23">
        <f t="shared" si="16"/>
        <v>10.842475275434522</v>
      </c>
    </row>
    <row r="86" spans="1:70" ht="14.5" x14ac:dyDescent="0.35">
      <c r="A86" s="22">
        <v>37135</v>
      </c>
      <c r="B86" s="23">
        <f>+Cartera!BF85</f>
        <v>6.241978747444497</v>
      </c>
      <c r="C86" s="23">
        <f>+Cartera!BG85</f>
        <v>9.1129703170576626</v>
      </c>
      <c r="D86" s="23">
        <f>+Cartera!BH85</f>
        <v>21.429407458977252</v>
      </c>
      <c r="E86" s="21">
        <f>+'[8]Cartera (Con titularizaciones)'!W86/'[8]Cartera (Con titularizaciones)'!V86</f>
        <v>0.21429407458977251</v>
      </c>
      <c r="G86" s="23">
        <f>+Cartera!BK85</f>
        <v>10.715334009930249</v>
      </c>
      <c r="H86" s="21">
        <f>+'[8]Cartera (Con titularizaciones)'!AT86/'[8]Cartera (Con titularizaciones)'!AS86</f>
        <v>0.1071533400993025</v>
      </c>
      <c r="K86" s="19">
        <f t="shared" si="17"/>
        <v>6.241978747444497</v>
      </c>
      <c r="L86" s="19">
        <f t="shared" si="18"/>
        <v>9.1129703170576626</v>
      </c>
      <c r="M86" s="19">
        <f t="shared" si="19"/>
        <v>21.429407458977252</v>
      </c>
      <c r="N86" s="19">
        <f t="shared" si="20"/>
        <v>10.715334009930249</v>
      </c>
      <c r="X86" s="19">
        <f t="shared" si="21"/>
        <v>0.84299999999999997</v>
      </c>
      <c r="Y86" s="19">
        <f t="shared" si="21"/>
        <v>0.76100000000000001</v>
      </c>
      <c r="Z86" s="19">
        <f t="shared" si="21"/>
        <v>0.91200000000000003</v>
      </c>
      <c r="AA86" s="19">
        <f t="shared" si="21"/>
        <v>0.90600000000000003</v>
      </c>
      <c r="AH86" s="23">
        <f>+[8]Cartera!D86</f>
        <v>27786.129530000009</v>
      </c>
      <c r="AI86" s="23">
        <f>+[8]Cartera!J86</f>
        <v>7155.98567</v>
      </c>
      <c r="AJ86" s="23">
        <f>+[8]Cartera!P86</f>
        <v>12671.53161</v>
      </c>
      <c r="AK86" s="23">
        <f t="shared" si="22"/>
        <v>47613.646810000006</v>
      </c>
      <c r="AL86" s="23">
        <f>+[8]Cartera!E86</f>
        <v>1734.4043000000001</v>
      </c>
      <c r="AM86" s="23">
        <f>+[8]Cartera!K86</f>
        <v>652.12284999999997</v>
      </c>
      <c r="AN86" s="23">
        <f>+[8]Cartera!Q86</f>
        <v>2715.4341400000003</v>
      </c>
      <c r="AO86" s="23">
        <f t="shared" si="23"/>
        <v>5101.9612900000002</v>
      </c>
      <c r="AP86" s="27">
        <f t="shared" si="24"/>
        <v>6.241978747444497</v>
      </c>
      <c r="AQ86" s="27">
        <f t="shared" si="24"/>
        <v>9.1129703170576626</v>
      </c>
      <c r="AR86" s="27">
        <f t="shared" si="24"/>
        <v>21.429407458977252</v>
      </c>
      <c r="AS86" s="27">
        <f t="shared" si="15"/>
        <v>10.715334009930249</v>
      </c>
      <c r="AT86" s="27">
        <f t="shared" si="25"/>
        <v>-1060.8180669830947</v>
      </c>
      <c r="BH86" s="19">
        <f t="shared" si="26"/>
        <v>-13.619232411052153</v>
      </c>
      <c r="BO86" s="23">
        <f t="shared" si="16"/>
        <v>6.241978747444497</v>
      </c>
      <c r="BP86" s="23">
        <f t="shared" si="16"/>
        <v>9.1129703170576626</v>
      </c>
      <c r="BQ86" s="23">
        <f t="shared" si="16"/>
        <v>21.429407458977252</v>
      </c>
      <c r="BR86" s="23">
        <f t="shared" si="16"/>
        <v>10.715334009930249</v>
      </c>
    </row>
    <row r="87" spans="1:70" ht="14.5" x14ac:dyDescent="0.35">
      <c r="A87" s="22">
        <v>37165</v>
      </c>
      <c r="B87" s="23">
        <f>+Cartera!BF86</f>
        <v>6.0878550384928882</v>
      </c>
      <c r="C87" s="23">
        <f>+Cartera!BG86</f>
        <v>9.1322334317378449</v>
      </c>
      <c r="D87" s="23">
        <f>+Cartera!BH86</f>
        <v>21.328019872333773</v>
      </c>
      <c r="E87" s="21">
        <f>+'[8]Cartera (Con titularizaciones)'!W87/'[8]Cartera (Con titularizaciones)'!V87</f>
        <v>0.21328019872333773</v>
      </c>
      <c r="G87" s="23">
        <f>+Cartera!BK86</f>
        <v>10.565217548039769</v>
      </c>
      <c r="H87" s="21">
        <f>+'[8]Cartera (Con titularizaciones)'!AT87/'[8]Cartera (Con titularizaciones)'!AS87</f>
        <v>0.10565217548039769</v>
      </c>
      <c r="K87" s="19">
        <f t="shared" si="17"/>
        <v>6.0878550384928882</v>
      </c>
      <c r="L87" s="19">
        <f t="shared" si="18"/>
        <v>9.1322334317378449</v>
      </c>
      <c r="M87" s="19">
        <f t="shared" si="19"/>
        <v>21.328019872333773</v>
      </c>
      <c r="N87" s="19">
        <f t="shared" si="20"/>
        <v>10.565217548039769</v>
      </c>
      <c r="X87" s="19">
        <f t="shared" si="21"/>
        <v>0.82799999999999996</v>
      </c>
      <c r="Y87" s="19">
        <f t="shared" si="21"/>
        <v>0.76400000000000001</v>
      </c>
      <c r="Z87" s="19">
        <f t="shared" si="21"/>
        <v>0.90900000000000003</v>
      </c>
      <c r="AA87" s="19">
        <f t="shared" si="21"/>
        <v>0.89200000000000002</v>
      </c>
      <c r="AH87" s="23">
        <f>+[8]Cartera!D87</f>
        <v>27838.855709999996</v>
      </c>
      <c r="AI87" s="23">
        <f>+[8]Cartera!J87</f>
        <v>7298.7602100000004</v>
      </c>
      <c r="AJ87" s="23">
        <f>+[8]Cartera!P87</f>
        <v>12552.832640000001</v>
      </c>
      <c r="AK87" s="23">
        <f t="shared" si="22"/>
        <v>47690.448559999997</v>
      </c>
      <c r="AL87" s="23">
        <f>+[8]Cartera!E87</f>
        <v>1694.78918</v>
      </c>
      <c r="AM87" s="23">
        <f>+[8]Cartera!K87</f>
        <v>666.53981999999939</v>
      </c>
      <c r="AN87" s="23">
        <f>+[8]Cartera!Q87</f>
        <v>2677.2706400000002</v>
      </c>
      <c r="AO87" s="23">
        <f t="shared" si="23"/>
        <v>5038.5996399999995</v>
      </c>
      <c r="AP87" s="27">
        <f t="shared" si="24"/>
        <v>6.0878550384928882</v>
      </c>
      <c r="AQ87" s="27">
        <f t="shared" si="24"/>
        <v>9.1322334317378449</v>
      </c>
      <c r="AR87" s="27">
        <f t="shared" si="24"/>
        <v>21.328019872333773</v>
      </c>
      <c r="AS87" s="27">
        <f t="shared" si="15"/>
        <v>10.565217548039769</v>
      </c>
      <c r="AT87" s="27">
        <f t="shared" si="25"/>
        <v>-1045.9565372559371</v>
      </c>
      <c r="BH87" s="19">
        <f t="shared" si="26"/>
        <v>-7.1976536877580486</v>
      </c>
      <c r="BO87" s="23">
        <f t="shared" si="16"/>
        <v>6.0878550384928882</v>
      </c>
      <c r="BP87" s="23">
        <f t="shared" si="16"/>
        <v>9.1322334317378449</v>
      </c>
      <c r="BQ87" s="23">
        <f t="shared" si="16"/>
        <v>21.328019872333773</v>
      </c>
      <c r="BR87" s="23">
        <f t="shared" si="16"/>
        <v>10.565217548039769</v>
      </c>
    </row>
    <row r="88" spans="1:70" ht="14.5" x14ac:dyDescent="0.35">
      <c r="A88" s="22">
        <v>37196</v>
      </c>
      <c r="B88" s="23">
        <f>+Cartera!BF87</f>
        <v>5.8571169108580987</v>
      </c>
      <c r="C88" s="23">
        <f>+Cartera!BG87</f>
        <v>8.466570666554583</v>
      </c>
      <c r="D88" s="23">
        <f>+Cartera!BH87</f>
        <v>21.818172868940454</v>
      </c>
      <c r="E88" s="21">
        <f>+'[8]Cartera (Con titularizaciones)'!W88/'[8]Cartera (Con titularizaciones)'!V88</f>
        <v>0.21818172868940455</v>
      </c>
      <c r="G88" s="23">
        <f>+Cartera!BK87</f>
        <v>10.423918085562637</v>
      </c>
      <c r="H88" s="21">
        <f>+'[8]Cartera (Con titularizaciones)'!AT88/'[8]Cartera (Con titularizaciones)'!AS88</f>
        <v>0.10423918085562636</v>
      </c>
      <c r="K88" s="19">
        <f t="shared" si="17"/>
        <v>5.8571169108580987</v>
      </c>
      <c r="L88" s="19">
        <f t="shared" si="18"/>
        <v>8.466570666554583</v>
      </c>
      <c r="M88" s="19">
        <f t="shared" si="19"/>
        <v>21.818172868940454</v>
      </c>
      <c r="N88" s="19">
        <f t="shared" si="20"/>
        <v>10.423918085562637</v>
      </c>
      <c r="X88" s="19">
        <f t="shared" si="21"/>
        <v>0.81299999999999994</v>
      </c>
      <c r="Y88" s="19">
        <f t="shared" si="21"/>
        <v>0.755</v>
      </c>
      <c r="Z88" s="19">
        <f t="shared" si="21"/>
        <v>0.91800000000000004</v>
      </c>
      <c r="AA88" s="19">
        <f t="shared" si="21"/>
        <v>0.88</v>
      </c>
      <c r="AH88" s="23">
        <f>+[8]Cartera!D88</f>
        <v>27988.537790000002</v>
      </c>
      <c r="AI88" s="23">
        <f>+[8]Cartera!J88</f>
        <v>7433.4427100000003</v>
      </c>
      <c r="AJ88" s="23">
        <f>+[8]Cartera!P88</f>
        <v>12494.7107</v>
      </c>
      <c r="AK88" s="23">
        <f t="shared" si="22"/>
        <v>47916.691200000001</v>
      </c>
      <c r="AL88" s="23">
        <f>+[8]Cartera!E88</f>
        <v>1639.3213799999999</v>
      </c>
      <c r="AM88" s="23">
        <f>+[8]Cartera!K88</f>
        <v>629.35768000000007</v>
      </c>
      <c r="AN88" s="23">
        <f>+[8]Cartera!Q88</f>
        <v>2726.1175800000001</v>
      </c>
      <c r="AO88" s="23">
        <f t="shared" si="23"/>
        <v>4994.7966400000005</v>
      </c>
      <c r="AP88" s="27">
        <f t="shared" si="24"/>
        <v>5.8571169108580987</v>
      </c>
      <c r="AQ88" s="27">
        <f t="shared" si="24"/>
        <v>8.466570666554583</v>
      </c>
      <c r="AR88" s="27">
        <f t="shared" si="24"/>
        <v>21.818172868940454</v>
      </c>
      <c r="AS88" s="27">
        <f t="shared" si="15"/>
        <v>10.423918085562637</v>
      </c>
      <c r="AT88" s="27">
        <f t="shared" si="25"/>
        <v>-1031.9678904707009</v>
      </c>
      <c r="BH88" s="19">
        <f t="shared" si="26"/>
        <v>-7.9192501277010905</v>
      </c>
      <c r="BO88" s="23">
        <f t="shared" si="16"/>
        <v>5.8571169108580987</v>
      </c>
      <c r="BP88" s="23">
        <f t="shared" si="16"/>
        <v>8.466570666554583</v>
      </c>
      <c r="BQ88" s="23">
        <f t="shared" si="16"/>
        <v>21.818172868940454</v>
      </c>
      <c r="BR88" s="23">
        <f t="shared" si="16"/>
        <v>10.423918085562637</v>
      </c>
    </row>
    <row r="89" spans="1:70" ht="14.5" x14ac:dyDescent="0.35">
      <c r="A89" s="22">
        <v>37226</v>
      </c>
      <c r="B89" s="23">
        <f>+Cartera!BF88</f>
        <v>5.1260785143111587</v>
      </c>
      <c r="C89" s="23">
        <f>+Cartera!BG88</f>
        <v>7.4203779151191807</v>
      </c>
      <c r="D89" s="23">
        <f>+Cartera!BH88</f>
        <v>21.440554233969657</v>
      </c>
      <c r="E89" s="21">
        <f>+'[8]Cartera (Con titularizaciones)'!W89/'[8]Cartera (Con titularizaciones)'!V89</f>
        <v>0.21440554233969658</v>
      </c>
      <c r="G89" s="23">
        <f>+Cartera!BK88</f>
        <v>9.7281803159321978</v>
      </c>
      <c r="H89" s="21">
        <f>+'[8]Cartera (Con titularizaciones)'!AT89/'[8]Cartera (Con titularizaciones)'!AS89</f>
        <v>9.7281803159321972E-2</v>
      </c>
      <c r="K89" s="19">
        <f t="shared" si="17"/>
        <v>5.1260785143111587</v>
      </c>
      <c r="L89" s="19">
        <f t="shared" si="18"/>
        <v>7.4203779151191807</v>
      </c>
      <c r="M89" s="19">
        <f t="shared" si="19"/>
        <v>21.440554233969657</v>
      </c>
      <c r="N89" s="19">
        <f t="shared" si="20"/>
        <v>9.7281803159321978</v>
      </c>
      <c r="X89" s="19">
        <f t="shared" si="21"/>
        <v>0.78700000000000003</v>
      </c>
      <c r="Y89" s="19">
        <f t="shared" si="21"/>
        <v>0.69099999999999995</v>
      </c>
      <c r="Z89" s="19">
        <f t="shared" si="21"/>
        <v>0.91500000000000004</v>
      </c>
      <c r="AA89" s="19">
        <f t="shared" si="21"/>
        <v>0.86899999999999999</v>
      </c>
      <c r="AH89" s="23">
        <f>+[8]Cartera!D89</f>
        <v>27829.868309999998</v>
      </c>
      <c r="AI89" s="23">
        <f>+[8]Cartera!J89</f>
        <v>7458.2705399999995</v>
      </c>
      <c r="AJ89" s="23">
        <f>+[8]Cartera!P89</f>
        <v>12404.667300000001</v>
      </c>
      <c r="AK89" s="23">
        <f t="shared" si="22"/>
        <v>47692.806149999997</v>
      </c>
      <c r="AL89" s="23">
        <f>+[8]Cartera!E89</f>
        <v>1426.5808999999999</v>
      </c>
      <c r="AM89" s="23">
        <f>+[8]Cartera!K89</f>
        <v>553.43186000000003</v>
      </c>
      <c r="AN89" s="23">
        <f>+[8]Cartera!Q89</f>
        <v>2659.6294199999998</v>
      </c>
      <c r="AO89" s="23">
        <f t="shared" si="23"/>
        <v>4639.6421799999998</v>
      </c>
      <c r="AP89" s="27">
        <f t="shared" si="24"/>
        <v>5.1260785143111587</v>
      </c>
      <c r="AQ89" s="27">
        <f t="shared" si="24"/>
        <v>7.4203779151191807</v>
      </c>
      <c r="AR89" s="27">
        <f t="shared" si="24"/>
        <v>21.440554233969657</v>
      </c>
      <c r="AS89" s="27">
        <f t="shared" si="15"/>
        <v>9.7281803159321978</v>
      </c>
      <c r="AT89" s="27">
        <f t="shared" si="25"/>
        <v>-963.08985127728761</v>
      </c>
      <c r="BH89" s="19">
        <f t="shared" si="26"/>
        <v>-10.956672270674744</v>
      </c>
      <c r="BO89" s="23">
        <f t="shared" si="16"/>
        <v>5.1260785143111587</v>
      </c>
      <c r="BP89" s="23">
        <f t="shared" si="16"/>
        <v>7.4203779151191807</v>
      </c>
      <c r="BQ89" s="23">
        <f t="shared" si="16"/>
        <v>21.440554233969657</v>
      </c>
      <c r="BR89" s="23">
        <f t="shared" si="16"/>
        <v>9.7281803159321978</v>
      </c>
    </row>
    <row r="90" spans="1:70" ht="14.5" x14ac:dyDescent="0.35">
      <c r="A90" s="22">
        <v>37257</v>
      </c>
      <c r="B90" s="23">
        <f>+Cartera!BF89</f>
        <v>6.4199098880034331</v>
      </c>
      <c r="C90" s="23">
        <f>+Cartera!BG89</f>
        <v>7.8500193806788952</v>
      </c>
      <c r="D90" s="23">
        <f>+Cartera!BH89</f>
        <v>22.076683739471367</v>
      </c>
      <c r="E90" s="21">
        <f>+'[8]Cartera (Con titularizaciones)'!W90/'[8]Cartera (Con titularizaciones)'!V90</f>
        <v>0.22076683739471367</v>
      </c>
      <c r="F90" s="19">
        <f>+Cartera!BI89</f>
        <v>9.1243121553152911</v>
      </c>
      <c r="G90" s="23">
        <f>+Cartera!BK89</f>
        <v>10.681765916610725</v>
      </c>
      <c r="H90" s="21">
        <f>+'[8]Cartera (Con titularizaciones)'!AT90/'[8]Cartera (Con titularizaciones)'!AS90</f>
        <v>0.10681765916610726</v>
      </c>
      <c r="K90" s="19">
        <f t="shared" si="17"/>
        <v>6.4199098880034331</v>
      </c>
      <c r="L90" s="19">
        <f t="shared" si="18"/>
        <v>7.8500193806788952</v>
      </c>
      <c r="M90" s="19">
        <f t="shared" si="19"/>
        <v>22.076683739471367</v>
      </c>
      <c r="N90" s="19">
        <f t="shared" si="20"/>
        <v>10.681765916610725</v>
      </c>
      <c r="X90" s="19">
        <f t="shared" si="21"/>
        <v>0.85399999999999998</v>
      </c>
      <c r="Y90" s="19">
        <f t="shared" si="21"/>
        <v>0.72899999999999998</v>
      </c>
      <c r="Z90" s="19">
        <f t="shared" si="21"/>
        <v>0.92100000000000004</v>
      </c>
      <c r="AA90" s="19">
        <f t="shared" si="21"/>
        <v>0.90400000000000003</v>
      </c>
      <c r="AH90" s="23">
        <f>+[8]Cartera!D90</f>
        <v>27956.066850000003</v>
      </c>
      <c r="AI90" s="23">
        <f>+[8]Cartera!J90</f>
        <v>6706.318220000001</v>
      </c>
      <c r="AJ90" s="23">
        <f>+[8]Cartera!P90</f>
        <v>12158.394809999998</v>
      </c>
      <c r="AK90" s="23">
        <f t="shared" si="22"/>
        <v>46820.779880000002</v>
      </c>
      <c r="AL90" s="23">
        <f>+[8]Cartera!E90</f>
        <v>1794.7543000000001</v>
      </c>
      <c r="AM90" s="23">
        <f>+[8]Cartera!K90</f>
        <v>526.44727999999998</v>
      </c>
      <c r="AN90" s="23">
        <f>+[8]Cartera!Q90</f>
        <v>2684.1703700000003</v>
      </c>
      <c r="AO90" s="23">
        <f t="shared" si="23"/>
        <v>5005.3719500000007</v>
      </c>
      <c r="AP90" s="27">
        <f t="shared" si="24"/>
        <v>6.4199098880034331</v>
      </c>
      <c r="AQ90" s="27">
        <f t="shared" si="24"/>
        <v>7.8500193806788952</v>
      </c>
      <c r="AR90" s="27">
        <f t="shared" si="24"/>
        <v>22.076683739471367</v>
      </c>
      <c r="AS90" s="27">
        <f t="shared" si="15"/>
        <v>10.690492475410686</v>
      </c>
      <c r="AT90" s="27">
        <f t="shared" si="25"/>
        <v>-1057.4860991856617</v>
      </c>
      <c r="BH90" s="19">
        <f t="shared" si="26"/>
        <v>-7.3954169181080971</v>
      </c>
      <c r="BO90" s="23">
        <f t="shared" si="16"/>
        <v>6.4199098880034331</v>
      </c>
      <c r="BP90" s="23">
        <f t="shared" si="16"/>
        <v>7.8500193806788952</v>
      </c>
      <c r="BQ90" s="23">
        <f t="shared" si="16"/>
        <v>22.076683739471367</v>
      </c>
      <c r="BR90" s="23">
        <f t="shared" si="16"/>
        <v>10.690492475410686</v>
      </c>
    </row>
    <row r="91" spans="1:70" ht="14.5" x14ac:dyDescent="0.35">
      <c r="A91" s="22">
        <v>37288</v>
      </c>
      <c r="B91" s="23">
        <f>+Cartera!BF90</f>
        <v>6.2715265026585518</v>
      </c>
      <c r="C91" s="23">
        <f>+Cartera!BG90</f>
        <v>8.2061532660008361</v>
      </c>
      <c r="D91" s="23">
        <f>+Cartera!BH90</f>
        <v>22.185718273323914</v>
      </c>
      <c r="E91" s="21">
        <f>+'[8]Cartera (Con titularizaciones)'!W91/'[8]Cartera (Con titularizaciones)'!V91</f>
        <v>0.22185718273323915</v>
      </c>
      <c r="F91" s="19">
        <f>+Cartera!BI90</f>
        <v>9.3370169988369813</v>
      </c>
      <c r="G91" s="23">
        <f>+Cartera!BK90</f>
        <v>10.636623020181533</v>
      </c>
      <c r="H91" s="21">
        <f>+'[8]Cartera (Con titularizaciones)'!AT91/'[8]Cartera (Con titularizaciones)'!AS91</f>
        <v>0.10636623020181533</v>
      </c>
      <c r="K91" s="19">
        <f t="shared" si="17"/>
        <v>6.2715265026585518</v>
      </c>
      <c r="L91" s="19">
        <f t="shared" si="18"/>
        <v>8.2061532660008361</v>
      </c>
      <c r="M91" s="19">
        <f t="shared" si="19"/>
        <v>22.185718273323914</v>
      </c>
      <c r="N91" s="19">
        <f t="shared" si="20"/>
        <v>10.636623020181533</v>
      </c>
      <c r="X91" s="19">
        <f t="shared" si="21"/>
        <v>0.84499999999999997</v>
      </c>
      <c r="Y91" s="19">
        <f t="shared" si="21"/>
        <v>0.747</v>
      </c>
      <c r="Z91" s="19">
        <f t="shared" si="21"/>
        <v>0.92400000000000004</v>
      </c>
      <c r="AA91" s="19">
        <f t="shared" si="21"/>
        <v>0.90100000000000002</v>
      </c>
      <c r="AH91" s="23">
        <f>+[8]Cartera!D91</f>
        <v>28175.611459999996</v>
      </c>
      <c r="AI91" s="23">
        <f>+[8]Cartera!J91</f>
        <v>6763.78593</v>
      </c>
      <c r="AJ91" s="23">
        <f>+[8]Cartera!P91</f>
        <v>12102.273620000002</v>
      </c>
      <c r="AK91" s="23">
        <f t="shared" si="22"/>
        <v>47041.671009999998</v>
      </c>
      <c r="AL91" s="23">
        <f>+[8]Cartera!E91</f>
        <v>1767.0409399999999</v>
      </c>
      <c r="AM91" s="23">
        <f>+[8]Cartera!K91</f>
        <v>555.04664000000002</v>
      </c>
      <c r="AN91" s="23">
        <f>+[8]Cartera!Q91</f>
        <v>2684.97633</v>
      </c>
      <c r="AO91" s="23">
        <f t="shared" si="23"/>
        <v>5007.0639099999999</v>
      </c>
      <c r="AP91" s="27">
        <f t="shared" si="24"/>
        <v>6.2715265026585518</v>
      </c>
      <c r="AQ91" s="27">
        <f t="shared" si="24"/>
        <v>8.2061532660008361</v>
      </c>
      <c r="AR91" s="27">
        <f t="shared" si="24"/>
        <v>22.185718273323914</v>
      </c>
      <c r="AS91" s="27">
        <f t="shared" si="15"/>
        <v>10.643890411409091</v>
      </c>
      <c r="AT91" s="27">
        <f t="shared" si="25"/>
        <v>-1053.0184116067442</v>
      </c>
      <c r="BH91" s="19">
        <f t="shared" si="26"/>
        <v>-7.0467006099862175</v>
      </c>
      <c r="BO91" s="23">
        <f t="shared" si="16"/>
        <v>6.2715265026585518</v>
      </c>
      <c r="BP91" s="23">
        <f t="shared" si="16"/>
        <v>8.2061532660008361</v>
      </c>
      <c r="BQ91" s="23">
        <f t="shared" si="16"/>
        <v>22.185718273323914</v>
      </c>
      <c r="BR91" s="23">
        <f t="shared" si="16"/>
        <v>10.643890411409091</v>
      </c>
    </row>
    <row r="92" spans="1:70" ht="14.5" x14ac:dyDescent="0.35">
      <c r="A92" s="22">
        <v>37316</v>
      </c>
      <c r="B92" s="23">
        <f>+Cartera!BF91</f>
        <v>5.9579391711960694</v>
      </c>
      <c r="C92" s="23">
        <f>+Cartera!BG91</f>
        <v>8.5651039250912255</v>
      </c>
      <c r="D92" s="23">
        <f>+Cartera!BH91</f>
        <v>22.514748580807947</v>
      </c>
      <c r="E92" s="21">
        <f>+'[8]Cartera (Con titularizaciones)'!W92/'[8]Cartera (Con titularizaciones)'!V92</f>
        <v>0.22514748580807947</v>
      </c>
      <c r="F92" s="19">
        <f>+Cartera!BI91</f>
        <v>9.1496586461032514</v>
      </c>
      <c r="G92" s="23">
        <f>+Cartera!BK91</f>
        <v>10.583481924485023</v>
      </c>
      <c r="H92" s="21">
        <f>+'[8]Cartera (Con titularizaciones)'!AT92/'[8]Cartera (Con titularizaciones)'!AS92</f>
        <v>0.10583481924485022</v>
      </c>
      <c r="K92" s="19">
        <f t="shared" si="17"/>
        <v>5.9579391711960694</v>
      </c>
      <c r="L92" s="19">
        <f t="shared" si="18"/>
        <v>8.5651039250912255</v>
      </c>
      <c r="M92" s="19">
        <f t="shared" si="19"/>
        <v>22.514748580807947</v>
      </c>
      <c r="N92" s="19">
        <f t="shared" si="20"/>
        <v>10.583481924485023</v>
      </c>
      <c r="X92" s="19">
        <f t="shared" si="21"/>
        <v>0.82199999999999995</v>
      </c>
      <c r="Y92" s="19">
        <f t="shared" si="21"/>
        <v>0.75800000000000001</v>
      </c>
      <c r="Z92" s="19">
        <f t="shared" si="21"/>
        <v>0.93</v>
      </c>
      <c r="AA92" s="19">
        <f t="shared" si="21"/>
        <v>0.89500000000000002</v>
      </c>
      <c r="AH92" s="23">
        <f>+[8]Cartera!D92</f>
        <v>28247.754830000005</v>
      </c>
      <c r="AI92" s="23">
        <f>+[8]Cartera!J92</f>
        <v>6615.8594800000001</v>
      </c>
      <c r="AJ92" s="23">
        <f>+[8]Cartera!P92</f>
        <v>12105.586790000003</v>
      </c>
      <c r="AK92" s="23">
        <f t="shared" si="22"/>
        <v>46969.201100000006</v>
      </c>
      <c r="AL92" s="23">
        <f>+[8]Cartera!E92</f>
        <v>1682.98405</v>
      </c>
      <c r="AM92" s="23">
        <f>+[8]Cartera!K92</f>
        <v>566.65523999999994</v>
      </c>
      <c r="AN92" s="23">
        <f>+[8]Cartera!Q92</f>
        <v>2725.54243</v>
      </c>
      <c r="AO92" s="23">
        <f t="shared" si="23"/>
        <v>4975.1817200000005</v>
      </c>
      <c r="AP92" s="27">
        <f t="shared" si="24"/>
        <v>5.9579391711960694</v>
      </c>
      <c r="AQ92" s="27">
        <f t="shared" si="24"/>
        <v>8.5651039250912255</v>
      </c>
      <c r="AR92" s="27">
        <f t="shared" si="24"/>
        <v>22.514748580807947</v>
      </c>
      <c r="AS92" s="27">
        <f t="shared" si="15"/>
        <v>10.592434198332574</v>
      </c>
      <c r="AT92" s="27">
        <f t="shared" si="25"/>
        <v>-1047.7557582501697</v>
      </c>
      <c r="BH92" s="19">
        <f t="shared" si="26"/>
        <v>-7.6054258797870489</v>
      </c>
      <c r="BO92" s="23">
        <f t="shared" si="16"/>
        <v>5.9579391711960694</v>
      </c>
      <c r="BP92" s="23">
        <f t="shared" si="16"/>
        <v>8.5651039250912255</v>
      </c>
      <c r="BQ92" s="23">
        <f t="shared" si="16"/>
        <v>22.514748580807947</v>
      </c>
      <c r="BR92" s="23">
        <f t="shared" si="16"/>
        <v>10.592434198332574</v>
      </c>
    </row>
    <row r="93" spans="1:70" ht="14.5" x14ac:dyDescent="0.35">
      <c r="A93" s="22">
        <v>37347</v>
      </c>
      <c r="B93" s="23">
        <f>+Cartera!BF92</f>
        <v>5.8593287226306954</v>
      </c>
      <c r="C93" s="23">
        <f>+Cartera!BG92</f>
        <v>7.7821586705071573</v>
      </c>
      <c r="D93" s="23">
        <f>+Cartera!BH92</f>
        <v>22.625732657036089</v>
      </c>
      <c r="E93" s="21">
        <f>+'[8]Cartera (Con titularizaciones)'!W93/'[8]Cartera (Con titularizaciones)'!V93</f>
        <v>0.22625732657036088</v>
      </c>
      <c r="F93" s="19">
        <f>+Cartera!BI92</f>
        <v>8.6558816031417383</v>
      </c>
      <c r="G93" s="23">
        <f>+Cartera!BK92</f>
        <v>10.432683080872296</v>
      </c>
      <c r="H93" s="21">
        <f>+'[8]Cartera (Con titularizaciones)'!AT93/'[8]Cartera (Con titularizaciones)'!AS93</f>
        <v>0.10432683080872296</v>
      </c>
      <c r="K93" s="19">
        <f t="shared" si="17"/>
        <v>5.8593287226306954</v>
      </c>
      <c r="L93" s="19">
        <f t="shared" si="18"/>
        <v>7.7821586705071573</v>
      </c>
      <c r="M93" s="19">
        <f t="shared" si="19"/>
        <v>22.625732657036089</v>
      </c>
      <c r="N93" s="19">
        <f t="shared" si="20"/>
        <v>10.432683080872296</v>
      </c>
      <c r="X93" s="19">
        <f t="shared" si="21"/>
        <v>0.81599999999999995</v>
      </c>
      <c r="Y93" s="19">
        <f t="shared" si="21"/>
        <v>0.72599999999999998</v>
      </c>
      <c r="Z93" s="19">
        <f t="shared" si="21"/>
        <v>0.93300000000000005</v>
      </c>
      <c r="AA93" s="19">
        <f t="shared" si="21"/>
        <v>0.88300000000000001</v>
      </c>
      <c r="AH93" s="23">
        <f>+[8]Cartera!D93</f>
        <v>28195.47696</v>
      </c>
      <c r="AI93" s="23">
        <f>+[8]Cartera!J93</f>
        <v>6723.9035100000001</v>
      </c>
      <c r="AJ93" s="23">
        <f>+[8]Cartera!P93</f>
        <v>12080.575650000001</v>
      </c>
      <c r="AK93" s="23">
        <f t="shared" si="22"/>
        <v>46999.956120000003</v>
      </c>
      <c r="AL93" s="23">
        <f>+[8]Cartera!E93</f>
        <v>1652.0656799999999</v>
      </c>
      <c r="AM93" s="23">
        <f>+[8]Cartera!K93</f>
        <v>523.26484000000005</v>
      </c>
      <c r="AN93" s="23">
        <f>+[8]Cartera!Q93</f>
        <v>2733.3187499999999</v>
      </c>
      <c r="AO93" s="23">
        <f t="shared" si="23"/>
        <v>4908.6492699999999</v>
      </c>
      <c r="AP93" s="27">
        <f t="shared" si="24"/>
        <v>5.8593287226306954</v>
      </c>
      <c r="AQ93" s="27">
        <f t="shared" si="24"/>
        <v>7.7821586705071573</v>
      </c>
      <c r="AR93" s="27">
        <f t="shared" si="24"/>
        <v>22.625732657036089</v>
      </c>
      <c r="AS93" s="27">
        <f t="shared" si="15"/>
        <v>10.443944367665507</v>
      </c>
      <c r="AT93" s="27">
        <f t="shared" si="25"/>
        <v>-1032.824363719564</v>
      </c>
      <c r="BH93" s="19">
        <f t="shared" si="26"/>
        <v>-7.6557969491494333</v>
      </c>
      <c r="BO93" s="23">
        <f t="shared" si="16"/>
        <v>5.8593287226306954</v>
      </c>
      <c r="BP93" s="23">
        <f t="shared" si="16"/>
        <v>7.7821586705071573</v>
      </c>
      <c r="BQ93" s="23">
        <f t="shared" si="16"/>
        <v>22.625732657036089</v>
      </c>
      <c r="BR93" s="23">
        <f t="shared" si="16"/>
        <v>10.443944367665507</v>
      </c>
    </row>
    <row r="94" spans="1:70" ht="14.5" x14ac:dyDescent="0.35">
      <c r="A94" s="22">
        <v>37377</v>
      </c>
      <c r="B94" s="23">
        <f>+Cartera!BF93</f>
        <v>5.650644812191203</v>
      </c>
      <c r="C94" s="23">
        <f>+Cartera!BG93</f>
        <v>7.528931814480055</v>
      </c>
      <c r="D94" s="23">
        <f>+Cartera!BH93</f>
        <v>23.623377637343207</v>
      </c>
      <c r="E94" s="21">
        <f>+'[8]Cartera (Con titularizaciones)'!W94/'[8]Cartera (Con titularizaciones)'!V94</f>
        <v>0.22709326275439753</v>
      </c>
      <c r="F94" s="19">
        <f>+Cartera!BI93</f>
        <v>8.4158692036793461</v>
      </c>
      <c r="G94" s="23">
        <f>+Cartera!BK93</f>
        <v>10.438181052331608</v>
      </c>
      <c r="H94" s="21">
        <f>+'[8]Cartera (Con titularizaciones)'!AT94/'[8]Cartera (Con titularizaciones)'!AS94</f>
        <v>0.10334367941755085</v>
      </c>
      <c r="K94" s="19">
        <f t="shared" si="17"/>
        <v>5.650644812191203</v>
      </c>
      <c r="L94" s="19">
        <f t="shared" si="18"/>
        <v>7.528931814480055</v>
      </c>
      <c r="M94" s="19">
        <f t="shared" si="19"/>
        <v>23.623377637343207</v>
      </c>
      <c r="N94" s="19">
        <f t="shared" si="20"/>
        <v>10.438181052331608</v>
      </c>
      <c r="X94" s="19">
        <f t="shared" si="21"/>
        <v>0.80500000000000005</v>
      </c>
      <c r="Y94" s="19">
        <f t="shared" si="21"/>
        <v>0.70899999999999996</v>
      </c>
      <c r="Z94" s="19">
        <f t="shared" si="21"/>
        <v>0.94399999999999995</v>
      </c>
      <c r="AA94" s="19">
        <f t="shared" si="21"/>
        <v>0.88600000000000001</v>
      </c>
      <c r="AH94" s="23">
        <f>+[8]Cartera!D94</f>
        <v>28097.779859999999</v>
      </c>
      <c r="AI94" s="23">
        <f>+[8]Cartera!J94</f>
        <v>6947.6959399999996</v>
      </c>
      <c r="AJ94" s="23">
        <f>+[8]Cartera!P94</f>
        <v>11781.555849999999</v>
      </c>
      <c r="AK94" s="23">
        <f t="shared" si="22"/>
        <v>46827.031649999997</v>
      </c>
      <c r="AL94" s="23">
        <f>+[8]Cartera!E94</f>
        <v>1587.7057399999946</v>
      </c>
      <c r="AM94" s="23">
        <f>+[8]Cartera!K94</f>
        <v>523.08728999999914</v>
      </c>
      <c r="AN94" s="23">
        <f>+[8]Cartera!Q94</f>
        <v>2783.2014300000001</v>
      </c>
      <c r="AO94" s="23">
        <f t="shared" si="23"/>
        <v>4893.9944599999944</v>
      </c>
      <c r="AP94" s="27">
        <f t="shared" si="24"/>
        <v>5.650644812191203</v>
      </c>
      <c r="AQ94" s="27">
        <f t="shared" si="24"/>
        <v>7.528931814480055</v>
      </c>
      <c r="AR94" s="27">
        <f t="shared" si="24"/>
        <v>23.623377637343207</v>
      </c>
      <c r="AS94" s="27">
        <f t="shared" si="15"/>
        <v>10.451216503705066</v>
      </c>
      <c r="AT94" s="27">
        <f t="shared" si="25"/>
        <v>-1033.3668887294557</v>
      </c>
      <c r="BH94" s="19">
        <f t="shared" si="26"/>
        <v>-6.1893037854686099</v>
      </c>
      <c r="BO94" s="23">
        <f t="shared" si="16"/>
        <v>5.650644812191203</v>
      </c>
      <c r="BP94" s="23">
        <f t="shared" si="16"/>
        <v>7.528931814480055</v>
      </c>
      <c r="BQ94" s="23">
        <f t="shared" si="16"/>
        <v>23.623377637343207</v>
      </c>
      <c r="BR94" s="23">
        <f t="shared" si="16"/>
        <v>10.451216503705066</v>
      </c>
    </row>
    <row r="95" spans="1:70" ht="14.5" x14ac:dyDescent="0.35">
      <c r="A95" s="22">
        <v>37408</v>
      </c>
      <c r="B95" s="23">
        <f>+Cartera!BF94</f>
        <v>5.1698003520700437</v>
      </c>
      <c r="C95" s="23">
        <f>+Cartera!BG94</f>
        <v>7.1228765049079446</v>
      </c>
      <c r="D95" s="23">
        <f>+Cartera!BH94</f>
        <v>23.848997621114819</v>
      </c>
      <c r="E95" s="21">
        <f>+'[8]Cartera (Con titularizaciones)'!W95/'[8]Cartera (Con titularizaciones)'!V95</f>
        <v>0.22931475886191549</v>
      </c>
      <c r="F95" s="19">
        <f>+Cartera!BI94</f>
        <v>8.5847429645374653</v>
      </c>
      <c r="G95" s="23">
        <f>+Cartera!BK94</f>
        <v>10.08912913972223</v>
      </c>
      <c r="H95" s="21">
        <f>+'[8]Cartera (Con titularizaciones)'!AT95/'[8]Cartera (Con titularizaciones)'!AS95</f>
        <v>9.9907424403770109E-2</v>
      </c>
      <c r="K95" s="19">
        <f t="shared" si="17"/>
        <v>5.1698003520700437</v>
      </c>
      <c r="L95" s="19">
        <f t="shared" si="18"/>
        <v>7.1228765049079446</v>
      </c>
      <c r="M95" s="19">
        <f t="shared" si="19"/>
        <v>23.848997621114819</v>
      </c>
      <c r="N95" s="19">
        <f t="shared" si="20"/>
        <v>10.08912913972223</v>
      </c>
      <c r="X95" s="19">
        <f t="shared" si="21"/>
        <v>0.79</v>
      </c>
      <c r="Y95" s="19">
        <f t="shared" si="21"/>
        <v>0.67100000000000004</v>
      </c>
      <c r="Z95" s="19">
        <f t="shared" si="21"/>
        <v>0.95599999999999996</v>
      </c>
      <c r="AA95" s="19">
        <f t="shared" si="21"/>
        <v>0.877</v>
      </c>
      <c r="AH95" s="23">
        <f>+[8]Cartera!D95</f>
        <v>28527.147270000005</v>
      </c>
      <c r="AI95" s="23">
        <f>+[8]Cartera!J95</f>
        <v>6969.9154499999995</v>
      </c>
      <c r="AJ95" s="23">
        <f>+[8]Cartera!P95</f>
        <v>11734.475529999998</v>
      </c>
      <c r="AK95" s="23">
        <f t="shared" si="22"/>
        <v>47231.538249999998</v>
      </c>
      <c r="AL95" s="23">
        <f>+[8]Cartera!E95</f>
        <v>1474.79656</v>
      </c>
      <c r="AM95" s="23">
        <f>+[8]Cartera!K95</f>
        <v>496.45846999999878</v>
      </c>
      <c r="AN95" s="23">
        <f>+[8]Cartera!Q95</f>
        <v>2798.5547900000001</v>
      </c>
      <c r="AO95" s="23">
        <f t="shared" si="23"/>
        <v>4769.8098199999986</v>
      </c>
      <c r="AP95" s="27">
        <f t="shared" si="24"/>
        <v>5.1698003520700437</v>
      </c>
      <c r="AQ95" s="27">
        <f t="shared" si="24"/>
        <v>7.1228765049079446</v>
      </c>
      <c r="AR95" s="27">
        <f t="shared" si="24"/>
        <v>23.848997621114819</v>
      </c>
      <c r="AS95" s="27">
        <f t="shared" si="15"/>
        <v>10.098781442927066</v>
      </c>
      <c r="AT95" s="27">
        <f t="shared" si="25"/>
        <v>-998.81413252929599</v>
      </c>
      <c r="BH95" s="19">
        <f t="shared" si="26"/>
        <v>-6.5644116964919732</v>
      </c>
      <c r="BO95" s="23">
        <f t="shared" si="16"/>
        <v>5.1698003520700437</v>
      </c>
      <c r="BP95" s="23">
        <f t="shared" si="16"/>
        <v>7.1228765049079446</v>
      </c>
      <c r="BQ95" s="23">
        <f t="shared" si="16"/>
        <v>23.848997621114819</v>
      </c>
      <c r="BR95" s="23">
        <f t="shared" si="16"/>
        <v>10.098781442927066</v>
      </c>
    </row>
    <row r="96" spans="1:70" ht="14.5" x14ac:dyDescent="0.35">
      <c r="A96" s="22">
        <v>37438</v>
      </c>
      <c r="B96" s="23">
        <f>+Cartera!BF95</f>
        <v>4.9568788706293798</v>
      </c>
      <c r="C96" s="23">
        <f>+Cartera!BG95</f>
        <v>6.6146559361561597</v>
      </c>
      <c r="D96" s="23">
        <f>+Cartera!BH95</f>
        <v>23.822784249025723</v>
      </c>
      <c r="E96" s="21">
        <f>+'[8]Cartera (Con titularizaciones)'!W96/'[8]Cartera (Con titularizaciones)'!V96</f>
        <v>0.22916720761470907</v>
      </c>
      <c r="F96" s="19">
        <f>+Cartera!BI95</f>
        <v>8.5229973286474472</v>
      </c>
      <c r="G96" s="23">
        <f>+Cartera!BK95</f>
        <v>9.7770154655690327</v>
      </c>
      <c r="H96" s="21">
        <f>+'[8]Cartera (Con titularizaciones)'!AT96/'[8]Cartera (Con titularizaciones)'!AS96</f>
        <v>9.6853142872148759E-2</v>
      </c>
      <c r="K96" s="19">
        <f t="shared" si="17"/>
        <v>4.9568788706293798</v>
      </c>
      <c r="L96" s="19">
        <f t="shared" si="18"/>
        <v>6.6146559361561597</v>
      </c>
      <c r="M96" s="19">
        <f t="shared" si="19"/>
        <v>23.822784249025723</v>
      </c>
      <c r="N96" s="19">
        <f t="shared" si="20"/>
        <v>9.7770154655690327</v>
      </c>
      <c r="X96" s="19">
        <f t="shared" si="21"/>
        <v>0.78100000000000003</v>
      </c>
      <c r="Y96" s="19">
        <f t="shared" si="21"/>
        <v>0.63900000000000001</v>
      </c>
      <c r="Z96" s="19">
        <f t="shared" si="21"/>
        <v>0.95299999999999996</v>
      </c>
      <c r="AA96" s="19">
        <f t="shared" si="21"/>
        <v>0.872</v>
      </c>
      <c r="AH96" s="23">
        <f>+[8]Cartera!D96</f>
        <v>29194.195939999998</v>
      </c>
      <c r="AI96" s="23">
        <f>+[8]Cartera!J96</f>
        <v>7172.7224299999989</v>
      </c>
      <c r="AJ96" s="23">
        <f>+[8]Cartera!P96</f>
        <v>11661.072950000003</v>
      </c>
      <c r="AK96" s="23">
        <f t="shared" si="22"/>
        <v>48027.991320000001</v>
      </c>
      <c r="AL96" s="23">
        <f>+[8]Cartera!E96</f>
        <v>1447.12093</v>
      </c>
      <c r="AM96" s="23">
        <f>+[8]Cartera!K96</f>
        <v>474.45090999999923</v>
      </c>
      <c r="AN96" s="23">
        <f>+[8]Cartera!Q96</f>
        <v>2777.9922499999998</v>
      </c>
      <c r="AO96" s="23">
        <f t="shared" si="23"/>
        <v>4699.5640899999989</v>
      </c>
      <c r="AP96" s="27">
        <f t="shared" si="24"/>
        <v>4.9568788706293798</v>
      </c>
      <c r="AQ96" s="27">
        <f t="shared" si="24"/>
        <v>6.6146559361561597</v>
      </c>
      <c r="AR96" s="27">
        <f t="shared" si="24"/>
        <v>23.822784249025723</v>
      </c>
      <c r="AS96" s="27">
        <f t="shared" si="15"/>
        <v>9.7850523430968224</v>
      </c>
      <c r="AT96" s="27">
        <f t="shared" si="25"/>
        <v>-967.91649421380646</v>
      </c>
      <c r="BH96" s="19">
        <f t="shared" si="26"/>
        <v>-8.694894321925716</v>
      </c>
      <c r="BO96" s="23">
        <f t="shared" si="16"/>
        <v>4.9568788706293798</v>
      </c>
      <c r="BP96" s="23">
        <f t="shared" si="16"/>
        <v>6.6146559361561597</v>
      </c>
      <c r="BQ96" s="23">
        <f t="shared" si="16"/>
        <v>23.822784249025723</v>
      </c>
      <c r="BR96" s="23">
        <f t="shared" si="16"/>
        <v>9.7850523430968224</v>
      </c>
    </row>
    <row r="97" spans="1:70" ht="14.5" x14ac:dyDescent="0.35">
      <c r="A97" s="22">
        <v>37469</v>
      </c>
      <c r="B97" s="23">
        <f>+Cartera!BF96</f>
        <v>4.8325281732144116</v>
      </c>
      <c r="C97" s="23">
        <f>+Cartera!BG96</f>
        <v>6.4409753800777976</v>
      </c>
      <c r="D97" s="23">
        <f>+Cartera!BH96</f>
        <v>23.764251371275101</v>
      </c>
      <c r="E97" s="21">
        <f>+'[8]Cartera (Con titularizaciones)'!W97/'[8]Cartera (Con titularizaciones)'!V97</f>
        <v>0.22873802063481727</v>
      </c>
      <c r="F97" s="19">
        <f>+Cartera!BI96</f>
        <v>8.0748188209717728</v>
      </c>
      <c r="G97" s="23">
        <f>+Cartera!BK96</f>
        <v>9.6152807041932675</v>
      </c>
      <c r="H97" s="21">
        <f>+'[8]Cartera (Con titularizaciones)'!AT97/'[8]Cartera (Con titularizaciones)'!AS97</f>
        <v>9.5282572937097104E-2</v>
      </c>
      <c r="K97" s="19">
        <f t="shared" si="17"/>
        <v>4.8325281732144116</v>
      </c>
      <c r="L97" s="19">
        <f t="shared" si="18"/>
        <v>6.4409753800777976</v>
      </c>
      <c r="M97" s="19">
        <f t="shared" si="19"/>
        <v>23.764251371275101</v>
      </c>
      <c r="N97" s="19">
        <f t="shared" si="20"/>
        <v>9.6152807041932675</v>
      </c>
      <c r="X97" s="19">
        <f t="shared" si="21"/>
        <v>0.75800000000000001</v>
      </c>
      <c r="Y97" s="19">
        <f t="shared" si="21"/>
        <v>0.622</v>
      </c>
      <c r="Z97" s="19">
        <f t="shared" si="21"/>
        <v>0.95</v>
      </c>
      <c r="AA97" s="19">
        <f t="shared" si="21"/>
        <v>0.86599999999999999</v>
      </c>
      <c r="AH97" s="23">
        <f>+[8]Cartera!D97</f>
        <v>29304.102930000005</v>
      </c>
      <c r="AI97" s="23">
        <f>+[8]Cartera!J97</f>
        <v>7297.3329700000004</v>
      </c>
      <c r="AJ97" s="23">
        <f>+[8]Cartera!P97</f>
        <v>11577.498180000001</v>
      </c>
      <c r="AK97" s="23">
        <f t="shared" si="22"/>
        <v>48178.934080000006</v>
      </c>
      <c r="AL97" s="23">
        <f>+[8]Cartera!E97</f>
        <v>1416.1290300000001</v>
      </c>
      <c r="AM97" s="23">
        <f>+[8]Cartera!K97</f>
        <v>470.01941999999997</v>
      </c>
      <c r="AN97" s="23">
        <f>+[8]Cartera!Q97</f>
        <v>2751.3057699999999</v>
      </c>
      <c r="AO97" s="23">
        <f t="shared" si="23"/>
        <v>4637.4542199999996</v>
      </c>
      <c r="AP97" s="27">
        <f t="shared" si="24"/>
        <v>4.8325281732144116</v>
      </c>
      <c r="AQ97" s="27">
        <f t="shared" si="24"/>
        <v>6.4409753800777976</v>
      </c>
      <c r="AR97" s="27">
        <f t="shared" si="24"/>
        <v>23.764251371275101</v>
      </c>
      <c r="AS97" s="27">
        <f t="shared" si="15"/>
        <v>9.6254811538578533</v>
      </c>
      <c r="AT97" s="27">
        <f t="shared" si="25"/>
        <v>-951.90258926546881</v>
      </c>
      <c r="BH97" s="19">
        <f t="shared" si="26"/>
        <v>-9.9916226265480645</v>
      </c>
      <c r="BO97" s="23">
        <f t="shared" si="16"/>
        <v>4.8325281732144116</v>
      </c>
      <c r="BP97" s="23">
        <f t="shared" si="16"/>
        <v>6.4409753800777976</v>
      </c>
      <c r="BQ97" s="23">
        <f t="shared" si="16"/>
        <v>23.764251371275101</v>
      </c>
      <c r="BR97" s="23">
        <f t="shared" si="16"/>
        <v>9.6254811538578533</v>
      </c>
    </row>
    <row r="98" spans="1:70" ht="14.5" x14ac:dyDescent="0.35">
      <c r="A98" s="22">
        <v>37500</v>
      </c>
      <c r="B98" s="23">
        <f>+Cartera!BF97</f>
        <v>4.5389573235821015</v>
      </c>
      <c r="C98" s="23">
        <f>+Cartera!BG97</f>
        <v>6.6462141451662866</v>
      </c>
      <c r="D98" s="23">
        <f>+Cartera!BH97</f>
        <v>23.952786459815265</v>
      </c>
      <c r="E98" s="21">
        <f>+'[8]Cartera (Con titularizaciones)'!W98/'[8]Cartera (Con titularizaciones)'!V98</f>
        <v>0.23071912105516754</v>
      </c>
      <c r="F98" s="19">
        <f>+Cartera!BI97</f>
        <v>8.095447932642923</v>
      </c>
      <c r="G98" s="23">
        <f>+Cartera!BK97</f>
        <v>9.4185858850539468</v>
      </c>
      <c r="H98" s="21">
        <f>+'[8]Cartera (Con titularizaciones)'!AT98/'[8]Cartera (Con titularizaciones)'!AS98</f>
        <v>9.3375576209221045E-2</v>
      </c>
      <c r="K98" s="19">
        <f t="shared" si="17"/>
        <v>4.5389573235821015</v>
      </c>
      <c r="L98" s="19">
        <f t="shared" si="18"/>
        <v>6.6462141451662866</v>
      </c>
      <c r="M98" s="19">
        <f t="shared" si="19"/>
        <v>23.952786459815265</v>
      </c>
      <c r="N98" s="19">
        <f t="shared" si="20"/>
        <v>9.4185858850539468</v>
      </c>
      <c r="X98" s="19">
        <f t="shared" si="21"/>
        <v>0.68799999999999994</v>
      </c>
      <c r="Y98" s="19">
        <f t="shared" si="21"/>
        <v>0.64500000000000002</v>
      </c>
      <c r="Z98" s="19">
        <f t="shared" si="21"/>
        <v>0.96199999999999997</v>
      </c>
      <c r="AA98" s="19">
        <f t="shared" si="21"/>
        <v>0.86299999999999999</v>
      </c>
      <c r="AH98" s="23">
        <f>+[8]Cartera!D98</f>
        <v>29949.261980000003</v>
      </c>
      <c r="AI98" s="23">
        <f>+[8]Cartera!J98</f>
        <v>7427.8241599999974</v>
      </c>
      <c r="AJ98" s="23">
        <f>+[8]Cartera!P98</f>
        <v>11501.742039999999</v>
      </c>
      <c r="AK98" s="23">
        <f t="shared" si="22"/>
        <v>48878.828179999997</v>
      </c>
      <c r="AL98" s="23">
        <f>+[8]Cartera!E98</f>
        <v>1359.3842199999999</v>
      </c>
      <c r="AM98" s="23">
        <f>+[8]Cartera!K98</f>
        <v>493.66909999999871</v>
      </c>
      <c r="AN98" s="23">
        <f>+[8]Cartera!Q98</f>
        <v>2754.9877099999999</v>
      </c>
      <c r="AO98" s="23">
        <f t="shared" si="23"/>
        <v>4608.0410299999985</v>
      </c>
      <c r="AP98" s="27">
        <f t="shared" si="24"/>
        <v>4.5389573235821015</v>
      </c>
      <c r="AQ98" s="27">
        <f t="shared" si="24"/>
        <v>6.6462141451662866</v>
      </c>
      <c r="AR98" s="27">
        <f t="shared" si="24"/>
        <v>23.952786459815265</v>
      </c>
      <c r="AS98" s="27">
        <f t="shared" si="15"/>
        <v>9.4274785251203994</v>
      </c>
      <c r="AT98" s="27">
        <f t="shared" si="25"/>
        <v>-932.4311099802743</v>
      </c>
      <c r="BH98" s="19">
        <f t="shared" si="26"/>
        <v>-9.6809879951088647</v>
      </c>
      <c r="BO98" s="23">
        <f t="shared" si="16"/>
        <v>4.5389573235821015</v>
      </c>
      <c r="BP98" s="23">
        <f t="shared" si="16"/>
        <v>6.6462141451662866</v>
      </c>
      <c r="BQ98" s="23">
        <f t="shared" si="16"/>
        <v>23.952786459815265</v>
      </c>
      <c r="BR98" s="23">
        <f t="shared" si="16"/>
        <v>9.4274785251203994</v>
      </c>
    </row>
    <row r="99" spans="1:70" ht="14.5" x14ac:dyDescent="0.35">
      <c r="A99" s="22">
        <v>37530</v>
      </c>
      <c r="B99" s="23">
        <f>+Cartera!BF98</f>
        <v>4.4384667530269173</v>
      </c>
      <c r="C99" s="23">
        <f>+Cartera!BG98</f>
        <v>6.4981799362843411</v>
      </c>
      <c r="D99" s="23">
        <f>+Cartera!BH98</f>
        <v>23.940550799982656</v>
      </c>
      <c r="E99" s="21">
        <f>+'[8]Cartera (Con titularizaciones)'!W99/'[8]Cartera (Con titularizaciones)'!V99</f>
        <v>0.23072489371673252</v>
      </c>
      <c r="F99" s="19">
        <f>+Cartera!BI98</f>
        <v>8.0866828119670338</v>
      </c>
      <c r="G99" s="23">
        <f>+Cartera!BK98</f>
        <v>9.2870141732488118</v>
      </c>
      <c r="H99" s="21">
        <f>+'[8]Cartera (Con titularizaciones)'!AT99/'[8]Cartera (Con titularizaciones)'!AS99</f>
        <v>9.2098223305887184E-2</v>
      </c>
      <c r="K99" s="19">
        <f t="shared" si="17"/>
        <v>4.4384667530269173</v>
      </c>
      <c r="L99" s="19">
        <f t="shared" si="18"/>
        <v>6.4981799362843411</v>
      </c>
      <c r="M99" s="19">
        <f t="shared" si="19"/>
        <v>23.940550799982656</v>
      </c>
      <c r="N99" s="19">
        <f t="shared" si="20"/>
        <v>9.2870141732488118</v>
      </c>
      <c r="X99" s="19">
        <f t="shared" si="21"/>
        <v>0.66500000000000004</v>
      </c>
      <c r="Y99" s="19">
        <f t="shared" si="21"/>
        <v>0.627</v>
      </c>
      <c r="Z99" s="19">
        <f t="shared" si="21"/>
        <v>0.95899999999999996</v>
      </c>
      <c r="AA99" s="19">
        <f t="shared" si="21"/>
        <v>0.85699999999999998</v>
      </c>
      <c r="AH99" s="23">
        <f>+[8]Cartera!D99</f>
        <v>30056.181430000001</v>
      </c>
      <c r="AI99" s="23">
        <f>+[8]Cartera!J99</f>
        <v>7581.20712</v>
      </c>
      <c r="AJ99" s="23">
        <f>+[8]Cartera!P99</f>
        <v>11416.236379999997</v>
      </c>
      <c r="AK99" s="23">
        <f t="shared" si="22"/>
        <v>49053.624929999998</v>
      </c>
      <c r="AL99" s="23">
        <f>+[8]Cartera!E99</f>
        <v>1334.0336200000002</v>
      </c>
      <c r="AM99" s="23">
        <f>+[8]Cartera!K99</f>
        <v>492.64047999999997</v>
      </c>
      <c r="AN99" s="23">
        <f>+[8]Cartera!Q99</f>
        <v>2733.1098700000002</v>
      </c>
      <c r="AO99" s="23">
        <f t="shared" si="23"/>
        <v>4559.7839700000004</v>
      </c>
      <c r="AP99" s="27">
        <f t="shared" si="24"/>
        <v>4.4384667530269173</v>
      </c>
      <c r="AQ99" s="27">
        <f t="shared" si="24"/>
        <v>6.4981799362843411</v>
      </c>
      <c r="AR99" s="27">
        <f t="shared" si="24"/>
        <v>23.940550799982656</v>
      </c>
      <c r="AS99" s="27">
        <f t="shared" si="15"/>
        <v>9.2955086938159148</v>
      </c>
      <c r="AT99" s="27">
        <f t="shared" si="25"/>
        <v>-919.40590863106524</v>
      </c>
      <c r="BH99" s="19">
        <f t="shared" si="26"/>
        <v>-9.5029513001751269</v>
      </c>
      <c r="BO99" s="23">
        <f t="shared" si="16"/>
        <v>4.4384667530269173</v>
      </c>
      <c r="BP99" s="23">
        <f t="shared" si="16"/>
        <v>6.4981799362843411</v>
      </c>
      <c r="BQ99" s="23">
        <f t="shared" si="16"/>
        <v>23.940550799982656</v>
      </c>
      <c r="BR99" s="23">
        <f t="shared" si="16"/>
        <v>9.2955086938159148</v>
      </c>
    </row>
    <row r="100" spans="1:70" ht="14.5" x14ac:dyDescent="0.35">
      <c r="A100" s="22">
        <v>37561</v>
      </c>
      <c r="B100" s="23">
        <f>+Cartera!BF99</f>
        <v>4.3694463816502394</v>
      </c>
      <c r="C100" s="23">
        <f>+Cartera!BG99</f>
        <v>6.7014515460537272</v>
      </c>
      <c r="D100" s="23">
        <f>+Cartera!BH99</f>
        <v>25.290864696083133</v>
      </c>
      <c r="E100" s="21">
        <f>+'[8]Cartera (Con titularizaciones)'!W100/'[8]Cartera (Con titularizaciones)'!V100</f>
        <v>0.23184710101369829</v>
      </c>
      <c r="F100" s="19">
        <f>+Cartera!BI99</f>
        <v>8.1366022763491674</v>
      </c>
      <c r="G100" s="23">
        <f>+Cartera!BK99</f>
        <v>9.3208453985703077</v>
      </c>
      <c r="H100" s="21">
        <f>+'[8]Cartera (Con titularizaciones)'!AT100/'[8]Cartera (Con titularizaciones)'!AS100</f>
        <v>9.1432907938590657E-2</v>
      </c>
      <c r="K100" s="19">
        <f t="shared" si="17"/>
        <v>4.3694463816502394</v>
      </c>
      <c r="L100" s="19">
        <f t="shared" si="18"/>
        <v>6.7014515460537272</v>
      </c>
      <c r="M100" s="19">
        <f t="shared" si="19"/>
        <v>25.290864696083133</v>
      </c>
      <c r="N100" s="19">
        <f t="shared" si="20"/>
        <v>9.3208453985703077</v>
      </c>
      <c r="X100" s="19">
        <f t="shared" si="21"/>
        <v>0.64500000000000002</v>
      </c>
      <c r="Y100" s="19">
        <f t="shared" si="21"/>
        <v>0.64800000000000002</v>
      </c>
      <c r="Z100" s="19">
        <f t="shared" si="21"/>
        <v>1</v>
      </c>
      <c r="AA100" s="19">
        <f t="shared" si="21"/>
        <v>0.86</v>
      </c>
      <c r="AH100" s="23">
        <f>+[8]Cartera!D100</f>
        <v>30688.430589999996</v>
      </c>
      <c r="AI100" s="23">
        <f>+[8]Cartera!J100</f>
        <v>7735.1655300000002</v>
      </c>
      <c r="AJ100" s="23">
        <f>+[8]Cartera!P100</f>
        <v>10809.748629999998</v>
      </c>
      <c r="AK100" s="23">
        <f t="shared" si="22"/>
        <v>49233.344749999989</v>
      </c>
      <c r="AL100" s="23">
        <f>+[8]Cartera!E100</f>
        <v>1340.91452</v>
      </c>
      <c r="AM100" s="23">
        <f>+[8]Cartera!K100</f>
        <v>518.36837000000003</v>
      </c>
      <c r="AN100" s="23">
        <f>+[8]Cartera!Q100</f>
        <v>2733.8788999999997</v>
      </c>
      <c r="AO100" s="23">
        <f t="shared" si="23"/>
        <v>4593.1617900000001</v>
      </c>
      <c r="AP100" s="27">
        <f t="shared" si="24"/>
        <v>4.3694463816502394</v>
      </c>
      <c r="AQ100" s="27">
        <f t="shared" si="24"/>
        <v>6.7014515460537272</v>
      </c>
      <c r="AR100" s="27">
        <f t="shared" si="24"/>
        <v>25.290864696083133</v>
      </c>
      <c r="AS100" s="27">
        <f t="shared" si="15"/>
        <v>9.3293718176642884</v>
      </c>
      <c r="AT100" s="27">
        <f t="shared" si="25"/>
        <v>-922.75516803936648</v>
      </c>
      <c r="BH100" s="19">
        <f t="shared" si="26"/>
        <v>-8.041065111311525</v>
      </c>
      <c r="BO100" s="23">
        <f t="shared" si="16"/>
        <v>4.3694463816502394</v>
      </c>
      <c r="BP100" s="23">
        <f t="shared" si="16"/>
        <v>6.7014515460537272</v>
      </c>
      <c r="BQ100" s="23">
        <f t="shared" si="16"/>
        <v>25.290864696083133</v>
      </c>
      <c r="BR100" s="23">
        <f t="shared" si="16"/>
        <v>9.3293718176642884</v>
      </c>
    </row>
    <row r="101" spans="1:70" ht="14.5" x14ac:dyDescent="0.35">
      <c r="A101" s="22">
        <v>37591</v>
      </c>
      <c r="B101" s="23">
        <f>+Cartera!BF100</f>
        <v>3.8977833159127528</v>
      </c>
      <c r="C101" s="23">
        <f>+Cartera!BG100</f>
        <v>5.8752999131486856</v>
      </c>
      <c r="D101" s="23">
        <f>+Cartera!BH100</f>
        <v>24.627599035056882</v>
      </c>
      <c r="E101" s="21">
        <f>+'[8]Cartera (Con titularizaciones)'!W101/'[8]Cartera (Con titularizaciones)'!V101</f>
        <v>0.22622190431869985</v>
      </c>
      <c r="F101" s="19">
        <f>+Cartera!BI100</f>
        <v>6.5591498530034817</v>
      </c>
      <c r="G101" s="23">
        <f>+Cartera!BK100</f>
        <v>8.7320563589876592</v>
      </c>
      <c r="H101" s="21">
        <f>+'[8]Cartera (Con titularizaciones)'!AT101/'[8]Cartera (Con titularizaciones)'!AS101</f>
        <v>8.5706745504704376E-2</v>
      </c>
      <c r="J101" s="19">
        <v>7.908272062183154E-2</v>
      </c>
      <c r="K101" s="19">
        <f t="shared" si="17"/>
        <v>3.8977833159127528</v>
      </c>
      <c r="L101" s="19">
        <f t="shared" si="18"/>
        <v>5.8752999131486856</v>
      </c>
      <c r="M101" s="19">
        <f t="shared" si="19"/>
        <v>24.627599035056882</v>
      </c>
      <c r="N101" s="19">
        <f t="shared" si="20"/>
        <v>8.7320563589876592</v>
      </c>
      <c r="X101" s="19">
        <f t="shared" si="21"/>
        <v>0.58099999999999996</v>
      </c>
      <c r="Y101" s="19">
        <f t="shared" si="21"/>
        <v>0.52600000000000002</v>
      </c>
      <c r="Z101" s="19">
        <f t="shared" si="21"/>
        <v>0.99099999999999999</v>
      </c>
      <c r="AA101" s="19">
        <f t="shared" si="21"/>
        <v>0.84499999999999997</v>
      </c>
      <c r="AH101" s="23">
        <f>+[8]Cartera!D101</f>
        <v>31072.241369999996</v>
      </c>
      <c r="AI101" s="23">
        <f>+[8]Cartera!J101</f>
        <v>7854.7573199999997</v>
      </c>
      <c r="AJ101" s="23">
        <f>+[8]Cartera!P101</f>
        <v>10914.860949999998</v>
      </c>
      <c r="AK101" s="23">
        <f t="shared" si="22"/>
        <v>49841.859639999995</v>
      </c>
      <c r="AL101" s="23">
        <f>+[8]Cartera!E101</f>
        <v>1211.1286399999999</v>
      </c>
      <c r="AM101" s="23">
        <f>+[8]Cartera!K101</f>
        <v>461.49054999999998</v>
      </c>
      <c r="AN101" s="23">
        <f>+[8]Cartera!Q101</f>
        <v>2688.06819</v>
      </c>
      <c r="AO101" s="23">
        <f t="shared" si="23"/>
        <v>4360.6873799999994</v>
      </c>
      <c r="AP101" s="27">
        <f t="shared" si="24"/>
        <v>3.8977833159127528</v>
      </c>
      <c r="AQ101" s="27">
        <f t="shared" si="24"/>
        <v>5.8752999131486856</v>
      </c>
      <c r="AR101" s="27">
        <f t="shared" si="24"/>
        <v>24.627599035056882</v>
      </c>
      <c r="AS101" s="27">
        <f t="shared" si="15"/>
        <v>8.7490463066518114</v>
      </c>
      <c r="AT101" s="27">
        <f t="shared" si="25"/>
        <v>-864.45658959211403</v>
      </c>
      <c r="BH101" s="19">
        <f t="shared" si="26"/>
        <v>-6.0124205526556551</v>
      </c>
      <c r="BO101" s="23">
        <f t="shared" si="16"/>
        <v>3.8977833159127528</v>
      </c>
      <c r="BP101" s="23">
        <f t="shared" si="16"/>
        <v>5.8752999131486856</v>
      </c>
      <c r="BQ101" s="23">
        <f t="shared" si="16"/>
        <v>24.627599035056882</v>
      </c>
      <c r="BR101" s="23">
        <f t="shared" si="16"/>
        <v>8.7490463066518114</v>
      </c>
    </row>
    <row r="102" spans="1:70" ht="14.5" x14ac:dyDescent="0.35">
      <c r="A102" s="22">
        <v>37622</v>
      </c>
      <c r="B102" s="23">
        <f>+Cartera!BF101</f>
        <v>3.8579980596689136</v>
      </c>
      <c r="C102" s="23">
        <f>+Cartera!BG101</f>
        <v>6.093486685352806</v>
      </c>
      <c r="D102" s="23">
        <f>+Cartera!BH101</f>
        <v>24.685488352490935</v>
      </c>
      <c r="E102" s="21">
        <f>+'[8]Cartera (Con titularizaciones)'!W102/'[8]Cartera (Con titularizaciones)'!V102</f>
        <v>0.22707069245731001</v>
      </c>
      <c r="F102" s="19">
        <f>+Cartera!BI101</f>
        <v>6.5125588017514229</v>
      </c>
      <c r="G102" s="23">
        <f>+Cartera!BK101</f>
        <v>8.734799512048653</v>
      </c>
      <c r="H102" s="21">
        <f>+'[8]Cartera (Con titularizaciones)'!AT102/'[8]Cartera (Con titularizaciones)'!AS102</f>
        <v>8.5783206248018759E-2</v>
      </c>
      <c r="J102" s="19">
        <v>7.852071858710627E-2</v>
      </c>
      <c r="K102" s="19">
        <f t="shared" si="17"/>
        <v>3.8579980596689136</v>
      </c>
      <c r="L102" s="19">
        <f t="shared" si="18"/>
        <v>6.093486685352806</v>
      </c>
      <c r="M102" s="19">
        <f t="shared" si="19"/>
        <v>24.685488352490935</v>
      </c>
      <c r="N102" s="19">
        <f t="shared" si="20"/>
        <v>8.734799512048653</v>
      </c>
      <c r="X102" s="19">
        <f t="shared" si="21"/>
        <v>0.57199999999999995</v>
      </c>
      <c r="Y102" s="19">
        <f t="shared" si="21"/>
        <v>0.57499999999999996</v>
      </c>
      <c r="Z102" s="19">
        <f t="shared" si="21"/>
        <v>0.99399999999999999</v>
      </c>
      <c r="AA102" s="19">
        <f t="shared" si="21"/>
        <v>0.84799999999999998</v>
      </c>
      <c r="AH102" s="23">
        <f>+[8]Cartera!D102</f>
        <v>31095.590029999996</v>
      </c>
      <c r="AI102" s="23">
        <f>+[8]Cartera!J102</f>
        <v>8015.7309800000003</v>
      </c>
      <c r="AJ102" s="23">
        <f>+[8]Cartera!P102</f>
        <v>10891.15229</v>
      </c>
      <c r="AK102" s="23">
        <f t="shared" si="22"/>
        <v>50002.473299999998</v>
      </c>
      <c r="AL102" s="23">
        <f>+[8]Cartera!E102</f>
        <v>1199.6672599999999</v>
      </c>
      <c r="AM102" s="23">
        <f>+[8]Cartera!K102</f>
        <v>488.4375</v>
      </c>
      <c r="AN102" s="23">
        <f>+[8]Cartera!Q102</f>
        <v>2688.53413</v>
      </c>
      <c r="AO102" s="23">
        <f t="shared" si="23"/>
        <v>4376.6388900000002</v>
      </c>
      <c r="AP102" s="27">
        <f t="shared" si="24"/>
        <v>3.8579980596689136</v>
      </c>
      <c r="AQ102" s="27">
        <f t="shared" si="24"/>
        <v>6.093486685352806</v>
      </c>
      <c r="AR102" s="27">
        <f t="shared" si="24"/>
        <v>24.685488352490935</v>
      </c>
      <c r="AS102" s="27">
        <f t="shared" si="15"/>
        <v>8.7528448117785409</v>
      </c>
      <c r="AT102" s="27">
        <f t="shared" si="25"/>
        <v>-864.72710639308673</v>
      </c>
      <c r="BH102" s="19">
        <f t="shared" si="26"/>
        <v>-12.561165609281062</v>
      </c>
      <c r="BO102" s="23">
        <f t="shared" si="16"/>
        <v>3.8579980596689136</v>
      </c>
      <c r="BP102" s="23">
        <f t="shared" si="16"/>
        <v>6.093486685352806</v>
      </c>
      <c r="BQ102" s="23">
        <f t="shared" si="16"/>
        <v>24.685488352490935</v>
      </c>
      <c r="BR102" s="23">
        <f t="shared" si="16"/>
        <v>8.7528448117785409</v>
      </c>
    </row>
    <row r="103" spans="1:70" ht="14.5" x14ac:dyDescent="0.35">
      <c r="A103" s="22">
        <v>37653</v>
      </c>
      <c r="B103" s="23">
        <f>+Cartera!BF102</f>
        <v>3.9564564422281236</v>
      </c>
      <c r="C103" s="23">
        <f>+Cartera!BG102</f>
        <v>6.3708024772235321</v>
      </c>
      <c r="D103" s="23">
        <f>+Cartera!BH102</f>
        <v>24.39318218020821</v>
      </c>
      <c r="E103" s="21">
        <f>+'[8]Cartera (Con titularizaciones)'!W103/'[8]Cartera (Con titularizaciones)'!V103</f>
        <v>0.22458892899849434</v>
      </c>
      <c r="F103" s="19">
        <f>+Cartera!BI102</f>
        <v>6.5754879139836824</v>
      </c>
      <c r="G103" s="23">
        <f>+Cartera!BK102</f>
        <v>8.7310736055136662</v>
      </c>
      <c r="H103" s="21">
        <f>+'[8]Cartera (Con titularizaciones)'!AT103/'[8]Cartera (Con titularizaciones)'!AS103</f>
        <v>8.5790683892242189E-2</v>
      </c>
      <c r="J103" s="19">
        <v>7.6167281199439801E-2</v>
      </c>
      <c r="K103" s="19">
        <f t="shared" si="17"/>
        <v>3.9564564422281236</v>
      </c>
      <c r="L103" s="19">
        <f t="shared" si="18"/>
        <v>6.3708024772235321</v>
      </c>
      <c r="M103" s="19">
        <f t="shared" si="19"/>
        <v>24.39318218020821</v>
      </c>
      <c r="N103" s="19">
        <f t="shared" si="20"/>
        <v>8.7310736055136662</v>
      </c>
      <c r="X103" s="19">
        <f t="shared" si="21"/>
        <v>0.58399999999999996</v>
      </c>
      <c r="Y103" s="19">
        <f t="shared" si="21"/>
        <v>0.60699999999999998</v>
      </c>
      <c r="Z103" s="19">
        <f t="shared" si="21"/>
        <v>0.97599999999999998</v>
      </c>
      <c r="AA103" s="19">
        <f t="shared" si="21"/>
        <v>0.84299999999999997</v>
      </c>
      <c r="AH103" s="23">
        <f>+[8]Cartera!D103</f>
        <v>31415.978620000002</v>
      </c>
      <c r="AI103" s="23">
        <f>+[8]Cartera!J103</f>
        <v>8063.4273600000006</v>
      </c>
      <c r="AJ103" s="23">
        <f>+[8]Cartera!P103</f>
        <v>10849.660780000002</v>
      </c>
      <c r="AK103" s="23">
        <f t="shared" si="22"/>
        <v>50329.066760000002</v>
      </c>
      <c r="AL103" s="23">
        <f>+[8]Cartera!E103</f>
        <v>1242.9595099999999</v>
      </c>
      <c r="AM103" s="23">
        <f>+[8]Cartera!K103</f>
        <v>513.70503000000008</v>
      </c>
      <c r="AN103" s="23">
        <f>+[8]Cartera!Q103</f>
        <v>2646.5775199999998</v>
      </c>
      <c r="AO103" s="23">
        <f t="shared" si="23"/>
        <v>4403.2420599999996</v>
      </c>
      <c r="AP103" s="27">
        <f t="shared" si="24"/>
        <v>3.9564564422281236</v>
      </c>
      <c r="AQ103" s="27">
        <f t="shared" si="24"/>
        <v>6.3708024772235321</v>
      </c>
      <c r="AR103" s="27">
        <f t="shared" si="24"/>
        <v>24.39318218020821</v>
      </c>
      <c r="AS103" s="27">
        <f t="shared" si="15"/>
        <v>8.7489046458925426</v>
      </c>
      <c r="AT103" s="27">
        <f t="shared" si="25"/>
        <v>-864.35845590547399</v>
      </c>
      <c r="BH103" s="19">
        <f t="shared" si="26"/>
        <v>-12.059399697177028</v>
      </c>
      <c r="BO103" s="23">
        <f t="shared" si="16"/>
        <v>3.9564564422281236</v>
      </c>
      <c r="BP103" s="23">
        <f t="shared" si="16"/>
        <v>6.3708024772235321</v>
      </c>
      <c r="BQ103" s="23">
        <f t="shared" si="16"/>
        <v>24.39318218020821</v>
      </c>
      <c r="BR103" s="23">
        <f t="shared" si="16"/>
        <v>8.7489046458925426</v>
      </c>
    </row>
    <row r="104" spans="1:70" ht="14.5" x14ac:dyDescent="0.35">
      <c r="A104" s="22">
        <v>37681</v>
      </c>
      <c r="B104" s="23">
        <f>+Cartera!BF103</f>
        <v>3.7542024471978235</v>
      </c>
      <c r="C104" s="23">
        <f>+Cartera!BG103</f>
        <v>6.559167756960421</v>
      </c>
      <c r="D104" s="23">
        <f>+Cartera!BH103</f>
        <v>24.248879103005937</v>
      </c>
      <c r="E104" s="21">
        <f>+'[8]Cartera (Con titularizaciones)'!W104/'[8]Cartera (Con titularizaciones)'!V104</f>
        <v>0.22356711226480661</v>
      </c>
      <c r="F104" s="19">
        <f>+Cartera!BI103</f>
        <v>6.4496377749193758</v>
      </c>
      <c r="G104" s="23">
        <f>+Cartera!BK103</f>
        <v>8.587242233547304</v>
      </c>
      <c r="H104" s="21">
        <f>+'[8]Cartera (Con titularizaciones)'!AT104/'[8]Cartera (Con titularizaciones)'!AS104</f>
        <v>8.4421800941807526E-2</v>
      </c>
      <c r="J104" s="19">
        <v>7.4563403489849689E-2</v>
      </c>
      <c r="K104" s="19">
        <f t="shared" si="17"/>
        <v>3.7542024471978235</v>
      </c>
      <c r="L104" s="19">
        <f t="shared" si="18"/>
        <v>6.559167756960421</v>
      </c>
      <c r="M104" s="19">
        <f t="shared" si="19"/>
        <v>24.248879103005937</v>
      </c>
      <c r="N104" s="19">
        <f t="shared" si="20"/>
        <v>8.587242233547304</v>
      </c>
      <c r="X104" s="19">
        <f t="shared" si="21"/>
        <v>0.55500000000000005</v>
      </c>
      <c r="Y104" s="19">
        <f t="shared" si="21"/>
        <v>0.63300000000000001</v>
      </c>
      <c r="Z104" s="19">
        <f t="shared" si="21"/>
        <v>0.97</v>
      </c>
      <c r="AA104" s="19">
        <f t="shared" si="21"/>
        <v>0.84</v>
      </c>
      <c r="AH104" s="23">
        <f>+[8]Cartera!D104</f>
        <v>31759.56323</v>
      </c>
      <c r="AI104" s="23">
        <f>+[8]Cartera!J104</f>
        <v>8097.8787199999988</v>
      </c>
      <c r="AJ104" s="23">
        <f>+[8]Cartera!P104</f>
        <v>10907.46747</v>
      </c>
      <c r="AK104" s="23">
        <f t="shared" si="22"/>
        <v>50764.909419999996</v>
      </c>
      <c r="AL104" s="23">
        <f>+[8]Cartera!E104</f>
        <v>1192.3183000000001</v>
      </c>
      <c r="AM104" s="23">
        <f>+[8]Cartera!K104</f>
        <v>531.15344999999922</v>
      </c>
      <c r="AN104" s="23">
        <f>+[8]Cartera!Q104</f>
        <v>2644.9386</v>
      </c>
      <c r="AO104" s="23">
        <f t="shared" si="23"/>
        <v>4368.4103499999992</v>
      </c>
      <c r="AP104" s="27">
        <f t="shared" si="24"/>
        <v>3.7542024471978235</v>
      </c>
      <c r="AQ104" s="27">
        <f t="shared" si="24"/>
        <v>6.559167756960421</v>
      </c>
      <c r="AR104" s="27">
        <f t="shared" si="24"/>
        <v>24.248879103005937</v>
      </c>
      <c r="AS104" s="27">
        <f t="shared" si="15"/>
        <v>8.6051770798175866</v>
      </c>
      <c r="AT104" s="27">
        <f t="shared" si="25"/>
        <v>-850.11904627491276</v>
      </c>
      <c r="BH104" s="19">
        <f t="shared" si="26"/>
        <v>-12.19596396973418</v>
      </c>
      <c r="BO104" s="23">
        <f t="shared" si="16"/>
        <v>3.7542024471978235</v>
      </c>
      <c r="BP104" s="23">
        <f t="shared" si="16"/>
        <v>6.559167756960421</v>
      </c>
      <c r="BQ104" s="23">
        <f t="shared" si="16"/>
        <v>24.248879103005937</v>
      </c>
      <c r="BR104" s="23">
        <f t="shared" si="16"/>
        <v>8.6051770798175866</v>
      </c>
    </row>
    <row r="105" spans="1:70" ht="14.5" x14ac:dyDescent="0.35">
      <c r="A105" s="22">
        <v>37712</v>
      </c>
      <c r="B105" s="23">
        <f>+Cartera!BF104</f>
        <v>3.5867894472630537</v>
      </c>
      <c r="C105" s="23">
        <f>+Cartera!BG104</f>
        <v>6.3493119498360961</v>
      </c>
      <c r="D105" s="23">
        <f>+Cartera!BH104</f>
        <v>24.165101729960515</v>
      </c>
      <c r="E105" s="21">
        <f>+'[8]Cartera (Con titularizaciones)'!W105/'[8]Cartera (Con titularizaciones)'!V105</f>
        <v>0.22299012952341762</v>
      </c>
      <c r="F105" s="19">
        <f>+Cartera!BI104</f>
        <v>6.8305369415587593</v>
      </c>
      <c r="G105" s="23">
        <f>+Cartera!BK104</f>
        <v>8.3918238556806788</v>
      </c>
      <c r="H105" s="21">
        <f>+'[8]Cartera (Con titularizaciones)'!AT105/'[8]Cartera (Con titularizaciones)'!AS105</f>
        <v>8.2544070773549541E-2</v>
      </c>
      <c r="J105" s="19">
        <v>7.3402835974250277E-2</v>
      </c>
      <c r="K105" s="19">
        <f t="shared" si="17"/>
        <v>3.5867894472630537</v>
      </c>
      <c r="L105" s="19">
        <f t="shared" si="18"/>
        <v>6.3493119498360961</v>
      </c>
      <c r="M105" s="19">
        <f t="shared" si="19"/>
        <v>24.165101729960515</v>
      </c>
      <c r="N105" s="19">
        <f t="shared" si="20"/>
        <v>8.3918238556806788</v>
      </c>
      <c r="X105" s="19">
        <f t="shared" si="21"/>
        <v>0.52900000000000003</v>
      </c>
      <c r="Y105" s="19">
        <f t="shared" si="21"/>
        <v>0.60099999999999998</v>
      </c>
      <c r="Z105" s="19">
        <f t="shared" si="21"/>
        <v>0.96799999999999997</v>
      </c>
      <c r="AA105" s="19">
        <f t="shared" si="21"/>
        <v>0.83399999999999996</v>
      </c>
      <c r="AH105" s="23">
        <f>+[8]Cartera!D105</f>
        <v>32149.415430000001</v>
      </c>
      <c r="AI105" s="23">
        <f>+[8]Cartera!J105</f>
        <v>8270.0023900000015</v>
      </c>
      <c r="AJ105" s="23">
        <f>+[8]Cartera!P105</f>
        <v>10904.051219999998</v>
      </c>
      <c r="AK105" s="23">
        <f t="shared" si="22"/>
        <v>51323.469039999996</v>
      </c>
      <c r="AL105" s="23">
        <f>+[8]Cartera!E105</f>
        <v>1153.13184</v>
      </c>
      <c r="AM105" s="23">
        <f>+[8]Cartera!K105</f>
        <v>525.08825000000093</v>
      </c>
      <c r="AN105" s="23">
        <f>+[8]Cartera!Q105</f>
        <v>2634.97507</v>
      </c>
      <c r="AO105" s="23">
        <f t="shared" si="23"/>
        <v>4313.1951600000011</v>
      </c>
      <c r="AP105" s="27">
        <f t="shared" si="24"/>
        <v>3.5867894472630537</v>
      </c>
      <c r="AQ105" s="27">
        <f t="shared" si="24"/>
        <v>6.3493119498360961</v>
      </c>
      <c r="AR105" s="27">
        <f t="shared" si="24"/>
        <v>24.165101729960515</v>
      </c>
      <c r="AS105" s="27">
        <f t="shared" si="15"/>
        <v>8.4039431485787208</v>
      </c>
      <c r="AT105" s="27">
        <f t="shared" si="25"/>
        <v>-830.77844241948912</v>
      </c>
      <c r="BH105" s="19">
        <f t="shared" si="26"/>
        <v>-12.130712080800151</v>
      </c>
      <c r="BO105" s="23">
        <f t="shared" si="16"/>
        <v>3.5867894472630537</v>
      </c>
      <c r="BP105" s="23">
        <f t="shared" si="16"/>
        <v>6.3493119498360961</v>
      </c>
      <c r="BQ105" s="23">
        <f t="shared" si="16"/>
        <v>24.165101729960515</v>
      </c>
      <c r="BR105" s="23">
        <f t="shared" si="16"/>
        <v>8.4039431485787208</v>
      </c>
    </row>
    <row r="106" spans="1:70" ht="14.5" x14ac:dyDescent="0.35">
      <c r="A106" s="22">
        <v>37742</v>
      </c>
      <c r="B106" s="23">
        <f>+Cartera!BF105</f>
        <v>3.6677699932963126</v>
      </c>
      <c r="C106" s="23">
        <f>+Cartera!BG105</f>
        <v>6.1524779222462422</v>
      </c>
      <c r="D106" s="23">
        <f>+Cartera!BH105</f>
        <v>24.06191388159759</v>
      </c>
      <c r="E106" s="21">
        <f>+'[8]Cartera (Con titularizaciones)'!W106/'[8]Cartera (Con titularizaciones)'!V106</f>
        <v>0.22223147690937783</v>
      </c>
      <c r="F106" s="19">
        <f>+Cartera!BI105</f>
        <v>6.434796474841213</v>
      </c>
      <c r="G106" s="23">
        <f>+Cartera!BK105</f>
        <v>8.354234775913163</v>
      </c>
      <c r="H106" s="21">
        <f>+'[8]Cartera (Con titularizaciones)'!AT106/'[8]Cartera (Con titularizaciones)'!AS106</f>
        <v>8.2210628219586163E-2</v>
      </c>
      <c r="J106" s="19">
        <v>7.3272542956742112E-2</v>
      </c>
      <c r="K106" s="19">
        <f t="shared" si="17"/>
        <v>3.6677699932963126</v>
      </c>
      <c r="L106" s="19">
        <f t="shared" si="18"/>
        <v>6.1524779222462422</v>
      </c>
      <c r="M106" s="19">
        <f t="shared" si="19"/>
        <v>24.06191388159759</v>
      </c>
      <c r="N106" s="19">
        <f t="shared" si="20"/>
        <v>8.354234775913163</v>
      </c>
      <c r="X106" s="19">
        <f t="shared" si="21"/>
        <v>0.54300000000000004</v>
      </c>
      <c r="Y106" s="19">
        <f t="shared" si="21"/>
        <v>0.59299999999999997</v>
      </c>
      <c r="Z106" s="19">
        <f t="shared" si="21"/>
        <v>0.96499999999999997</v>
      </c>
      <c r="AA106" s="19">
        <f t="shared" si="21"/>
        <v>0.83099999999999996</v>
      </c>
      <c r="AH106" s="23">
        <f>+[8]Cartera!D106</f>
        <v>32386.05780000001</v>
      </c>
      <c r="AI106" s="23">
        <f>+[8]Cartera!J106</f>
        <v>8419.3460999999988</v>
      </c>
      <c r="AJ106" s="23">
        <f>+[8]Cartera!P106</f>
        <v>10893.25015</v>
      </c>
      <c r="AK106" s="23">
        <f t="shared" si="22"/>
        <v>51698.654050000005</v>
      </c>
      <c r="AL106" s="23">
        <f>+[8]Cartera!E106</f>
        <v>1187.8461100000002</v>
      </c>
      <c r="AM106" s="23">
        <f>+[8]Cartera!K106</f>
        <v>517.99840999999992</v>
      </c>
      <c r="AN106" s="23">
        <f>+[8]Cartera!Q106</f>
        <v>2621.1244700000002</v>
      </c>
      <c r="AO106" s="23">
        <f t="shared" si="23"/>
        <v>4326.9689900000003</v>
      </c>
      <c r="AP106" s="27">
        <f t="shared" si="24"/>
        <v>3.6677699932963126</v>
      </c>
      <c r="AQ106" s="27">
        <f t="shared" si="24"/>
        <v>6.1524779222462422</v>
      </c>
      <c r="AR106" s="27">
        <f t="shared" si="24"/>
        <v>24.06191388159759</v>
      </c>
      <c r="AS106" s="27">
        <f t="shared" si="15"/>
        <v>8.3695969837342421</v>
      </c>
      <c r="AT106" s="27">
        <f t="shared" si="25"/>
        <v>-827.05388060758207</v>
      </c>
      <c r="BH106" s="19">
        <f t="shared" si="26"/>
        <v>-11.586148587507694</v>
      </c>
      <c r="BO106" s="23">
        <f t="shared" si="16"/>
        <v>3.6677699932963126</v>
      </c>
      <c r="BP106" s="23">
        <f t="shared" si="16"/>
        <v>6.1524779222462422</v>
      </c>
      <c r="BQ106" s="23">
        <f t="shared" si="16"/>
        <v>24.06191388159759</v>
      </c>
      <c r="BR106" s="23">
        <f t="shared" si="16"/>
        <v>8.3695969837342421</v>
      </c>
    </row>
    <row r="107" spans="1:70" ht="14.5" x14ac:dyDescent="0.35">
      <c r="A107" s="22">
        <v>37773</v>
      </c>
      <c r="B107" s="23">
        <f>+Cartera!BF106</f>
        <v>3.3528025116448519</v>
      </c>
      <c r="C107" s="23">
        <f>+Cartera!BG106</f>
        <v>6.0962293743582103</v>
      </c>
      <c r="D107" s="23">
        <f>+Cartera!BH106</f>
        <v>24.575370317156295</v>
      </c>
      <c r="E107" s="21">
        <f>+'[8]Cartera (Con titularizaciones)'!W107/'[8]Cartera (Con titularizaciones)'!V107</f>
        <v>0.21779252661487625</v>
      </c>
      <c r="F107" s="19">
        <f>+Cartera!BI106</f>
        <v>6.4484703293825554</v>
      </c>
      <c r="G107" s="23">
        <f>+Cartera!BK106</f>
        <v>8.1079979886222517</v>
      </c>
      <c r="H107" s="21">
        <f>+'[8]Cartera (Con titularizaciones)'!AT107/'[8]Cartera (Con titularizaciones)'!AS107</f>
        <v>7.9143465972012828E-2</v>
      </c>
      <c r="J107" s="19">
        <v>7.1127529925365182E-2</v>
      </c>
      <c r="K107" s="19">
        <f t="shared" si="17"/>
        <v>3.3528025116448519</v>
      </c>
      <c r="L107" s="19">
        <f t="shared" si="18"/>
        <v>6.0962293743582103</v>
      </c>
      <c r="M107" s="19">
        <f t="shared" si="19"/>
        <v>24.575370317156295</v>
      </c>
      <c r="N107" s="19">
        <f t="shared" si="20"/>
        <v>8.1079979886222517</v>
      </c>
      <c r="X107" s="19">
        <f t="shared" si="21"/>
        <v>0.49399999999999999</v>
      </c>
      <c r="Y107" s="19">
        <f t="shared" si="21"/>
        <v>0.57799999999999996</v>
      </c>
      <c r="Z107" s="19">
        <f t="shared" si="21"/>
        <v>0.98799999999999999</v>
      </c>
      <c r="AA107" s="19">
        <f t="shared" si="21"/>
        <v>0.82499999999999996</v>
      </c>
      <c r="AH107" s="23">
        <f>+[8]Cartera!D107</f>
        <v>32168.067050000001</v>
      </c>
      <c r="AI107" s="23">
        <f>+[8]Cartera!J107</f>
        <v>8578.8609300000007</v>
      </c>
      <c r="AJ107" s="23">
        <f>+[8]Cartera!P107</f>
        <v>10380.29412</v>
      </c>
      <c r="AK107" s="23">
        <f t="shared" si="22"/>
        <v>51127.222099999999</v>
      </c>
      <c r="AL107" s="23">
        <f>+[8]Cartera!E107</f>
        <v>1078.5317600000001</v>
      </c>
      <c r="AM107" s="23">
        <f>+[8]Cartera!K107</f>
        <v>522.98703999999998</v>
      </c>
      <c r="AN107" s="23">
        <f>+[8]Cartera!Q107</f>
        <v>2550.9957200000003</v>
      </c>
      <c r="AO107" s="23">
        <f t="shared" si="23"/>
        <v>4152.5145200000006</v>
      </c>
      <c r="AP107" s="27">
        <f t="shared" si="24"/>
        <v>3.3528025116448519</v>
      </c>
      <c r="AQ107" s="27">
        <f t="shared" si="24"/>
        <v>6.0962293743582103</v>
      </c>
      <c r="AR107" s="27">
        <f t="shared" si="24"/>
        <v>24.575370317156295</v>
      </c>
      <c r="AS107" s="27">
        <f t="shared" si="15"/>
        <v>8.1219247779159129</v>
      </c>
      <c r="AT107" s="27">
        <f t="shared" si="25"/>
        <v>-802.67787408430934</v>
      </c>
      <c r="BH107" s="19">
        <f t="shared" si="26"/>
        <v>-12.941717244399442</v>
      </c>
      <c r="BO107" s="23">
        <f t="shared" si="16"/>
        <v>3.3528025116448519</v>
      </c>
      <c r="BP107" s="23">
        <f t="shared" si="16"/>
        <v>6.0962293743582103</v>
      </c>
      <c r="BQ107" s="23">
        <f t="shared" si="16"/>
        <v>24.575370317156295</v>
      </c>
      <c r="BR107" s="23">
        <f t="shared" si="16"/>
        <v>8.1219247779159129</v>
      </c>
    </row>
    <row r="108" spans="1:70" ht="14.5" x14ac:dyDescent="0.35">
      <c r="A108" s="22">
        <v>37803</v>
      </c>
      <c r="B108" s="23">
        <f>+Cartera!BF107</f>
        <v>3.2394587934366657</v>
      </c>
      <c r="C108" s="23">
        <f>+Cartera!BG107</f>
        <v>5.5711094486608683</v>
      </c>
      <c r="D108" s="23">
        <f>+Cartera!BH107</f>
        <v>24.470541542112915</v>
      </c>
      <c r="E108" s="21">
        <f>+'[8]Cartera (Con titularizaciones)'!W108/'[8]Cartera (Con titularizaciones)'!V108</f>
        <v>0.21715616467218002</v>
      </c>
      <c r="F108" s="19">
        <f>+Cartera!BI107</f>
        <v>5.9715911864950417</v>
      </c>
      <c r="G108" s="23">
        <f>+Cartera!BK107</f>
        <v>7.8723495524178277</v>
      </c>
      <c r="H108" s="21">
        <f>+'[8]Cartera (Con titularizaciones)'!AT108/'[8]Cartera (Con titularizaciones)'!AS108</f>
        <v>7.6901016787375612E-2</v>
      </c>
      <c r="J108" s="19">
        <v>6.9947053059138661E-2</v>
      </c>
      <c r="K108" s="19">
        <f t="shared" si="17"/>
        <v>3.2394587934366657</v>
      </c>
      <c r="L108" s="19">
        <f t="shared" si="18"/>
        <v>5.5711094486608683</v>
      </c>
      <c r="M108" s="19">
        <f t="shared" si="19"/>
        <v>24.470541542112915</v>
      </c>
      <c r="N108" s="19">
        <f t="shared" si="20"/>
        <v>7.8723495524178277</v>
      </c>
      <c r="P108" s="19">
        <f t="shared" ref="P108:P171" si="27">+(K108/$K$341)*100</f>
        <v>117.95154284723691</v>
      </c>
      <c r="X108" s="19">
        <f t="shared" si="21"/>
        <v>0.45900000000000002</v>
      </c>
      <c r="Y108" s="19">
        <f t="shared" si="21"/>
        <v>0.47299999999999998</v>
      </c>
      <c r="Z108" s="19">
        <f t="shared" si="21"/>
        <v>0.98199999999999998</v>
      </c>
      <c r="AA108" s="19">
        <f t="shared" si="21"/>
        <v>0.81299999999999994</v>
      </c>
      <c r="AH108" s="23">
        <f>+[8]Cartera!D108</f>
        <v>32413.134629999997</v>
      </c>
      <c r="AI108" s="23">
        <f>+[8]Cartera!J108</f>
        <v>8726.65049</v>
      </c>
      <c r="AJ108" s="23">
        <f>+[8]Cartera!P108</f>
        <v>10309.856550000002</v>
      </c>
      <c r="AK108" s="23">
        <f t="shared" si="22"/>
        <v>51449.641670000005</v>
      </c>
      <c r="AL108" s="23">
        <f>+[8]Cartera!E108</f>
        <v>1050.0101399999999</v>
      </c>
      <c r="AM108" s="23">
        <f>+[8]Cartera!K108</f>
        <v>486.17124999999999</v>
      </c>
      <c r="AN108" s="23">
        <f>+[8]Cartera!Q108</f>
        <v>2522.8777300000002</v>
      </c>
      <c r="AO108" s="23">
        <f t="shared" si="23"/>
        <v>4059.0591199999999</v>
      </c>
      <c r="AP108" s="27">
        <f t="shared" si="24"/>
        <v>3.2394587934366657</v>
      </c>
      <c r="AQ108" s="27">
        <f t="shared" si="24"/>
        <v>5.5711094486608683</v>
      </c>
      <c r="AR108" s="27">
        <f t="shared" si="24"/>
        <v>24.470541542112915</v>
      </c>
      <c r="AS108" s="27">
        <f t="shared" si="15"/>
        <v>7.8893826822642659</v>
      </c>
      <c r="AT108" s="27">
        <f t="shared" si="25"/>
        <v>-779.34557255951859</v>
      </c>
      <c r="BH108" s="19">
        <f t="shared" si="26"/>
        <v>-13.629029368125913</v>
      </c>
      <c r="BO108" s="23">
        <f t="shared" si="16"/>
        <v>3.2394587934366657</v>
      </c>
      <c r="BP108" s="23">
        <f t="shared" si="16"/>
        <v>5.5711094486608683</v>
      </c>
      <c r="BQ108" s="23">
        <f t="shared" si="16"/>
        <v>24.470541542112915</v>
      </c>
      <c r="BR108" s="23">
        <f t="shared" si="16"/>
        <v>7.8893826822642659</v>
      </c>
    </row>
    <row r="109" spans="1:70" ht="14.5" x14ac:dyDescent="0.35">
      <c r="A109" s="22">
        <v>37834</v>
      </c>
      <c r="B109" s="23">
        <f>+Cartera!BF108</f>
        <v>3.2513070458313766</v>
      </c>
      <c r="C109" s="23">
        <f>+Cartera!BG108</f>
        <v>5.8309969850935213</v>
      </c>
      <c r="D109" s="23">
        <f>+Cartera!BH108</f>
        <v>24.528860847747733</v>
      </c>
      <c r="E109" s="21">
        <f>+'[8]Cartera (Con titularizaciones)'!W109/'[8]Cartera (Con titularizaciones)'!V109</f>
        <v>0.21824384053297746</v>
      </c>
      <c r="F109" s="19">
        <f>+Cartera!BI108</f>
        <v>5.8234417171948794</v>
      </c>
      <c r="G109" s="23">
        <f>+Cartera!BK108</f>
        <v>7.9260220149201182</v>
      </c>
      <c r="H109" s="21">
        <f>+'[8]Cartera (Con titularizaciones)'!AT109/'[8]Cartera (Con titularizaciones)'!AS109</f>
        <v>7.7488625159046629E-2</v>
      </c>
      <c r="J109" s="19">
        <v>6.9580994872574617E-2</v>
      </c>
      <c r="K109" s="19">
        <f t="shared" si="17"/>
        <v>3.2513070458313766</v>
      </c>
      <c r="L109" s="19">
        <f t="shared" si="18"/>
        <v>5.8309969850935213</v>
      </c>
      <c r="M109" s="19">
        <f t="shared" si="19"/>
        <v>24.528860847747733</v>
      </c>
      <c r="N109" s="19">
        <f t="shared" si="20"/>
        <v>7.9260220149201182</v>
      </c>
      <c r="P109" s="19">
        <f t="shared" si="27"/>
        <v>118.38294813408021</v>
      </c>
      <c r="X109" s="19">
        <f t="shared" si="21"/>
        <v>0.46200000000000002</v>
      </c>
      <c r="Y109" s="19">
        <f t="shared" si="21"/>
        <v>0.52</v>
      </c>
      <c r="Z109" s="19">
        <f t="shared" si="21"/>
        <v>0.98499999999999999</v>
      </c>
      <c r="AA109" s="19">
        <f t="shared" si="21"/>
        <v>0.81599999999999995</v>
      </c>
      <c r="AH109" s="23">
        <f>+[8]Cartera!D109</f>
        <v>32413.134629999997</v>
      </c>
      <c r="AI109" s="23">
        <f>+[8]Cartera!J109</f>
        <v>8906.8699800000013</v>
      </c>
      <c r="AJ109" s="23">
        <f>+[8]Cartera!P109</f>
        <v>10310.910220000002</v>
      </c>
      <c r="AK109" s="23">
        <f t="shared" si="22"/>
        <v>51630.914829999994</v>
      </c>
      <c r="AL109" s="23">
        <f>+[8]Cartera!E109</f>
        <v>1053.8505299999999</v>
      </c>
      <c r="AM109" s="23">
        <f>+[8]Cartera!K109</f>
        <v>519.35932000000003</v>
      </c>
      <c r="AN109" s="23">
        <f>+[8]Cartera!Q109</f>
        <v>2529.1488199999999</v>
      </c>
      <c r="AO109" s="23">
        <f t="shared" si="23"/>
        <v>4102.3586699999996</v>
      </c>
      <c r="AP109" s="27">
        <f t="shared" si="24"/>
        <v>3.2513070458313766</v>
      </c>
      <c r="AQ109" s="27">
        <f t="shared" si="24"/>
        <v>5.8309969850935213</v>
      </c>
      <c r="AR109" s="27">
        <f t="shared" si="24"/>
        <v>24.528860847747733</v>
      </c>
      <c r="AS109" s="27">
        <f t="shared" si="15"/>
        <v>7.945547127157111</v>
      </c>
      <c r="AT109" s="27">
        <f t="shared" si="25"/>
        <v>-784.65665436485472</v>
      </c>
      <c r="BH109" s="19">
        <f t="shared" si="26"/>
        <v>-11.538562422725121</v>
      </c>
      <c r="BO109" s="23">
        <f t="shared" si="16"/>
        <v>3.2513070458313766</v>
      </c>
      <c r="BP109" s="23">
        <f t="shared" si="16"/>
        <v>5.8309969850935213</v>
      </c>
      <c r="BQ109" s="23">
        <f t="shared" si="16"/>
        <v>24.528860847747733</v>
      </c>
      <c r="BR109" s="23">
        <f t="shared" si="16"/>
        <v>7.945547127157111</v>
      </c>
    </row>
    <row r="110" spans="1:70" ht="14.5" x14ac:dyDescent="0.35">
      <c r="A110" s="22">
        <v>37865</v>
      </c>
      <c r="B110" s="23">
        <f>+Cartera!BF109</f>
        <v>3.0630961737846381</v>
      </c>
      <c r="C110" s="23">
        <f>+Cartera!BG109</f>
        <v>5.7748739961092674</v>
      </c>
      <c r="D110" s="23">
        <f>+Cartera!BH109</f>
        <v>24.393213396026653</v>
      </c>
      <c r="E110" s="21">
        <f>+'[8]Cartera (Con titularizaciones)'!W110/'[8]Cartera (Con titularizaciones)'!V110</f>
        <v>0.21742343525633268</v>
      </c>
      <c r="F110" s="19">
        <f>+Cartera!BI109</f>
        <v>5.2932797645557983</v>
      </c>
      <c r="G110" s="23">
        <f>+Cartera!BK109</f>
        <v>7.7195682615757653</v>
      </c>
      <c r="H110" s="21">
        <f>+'[8]Cartera (Con titularizaciones)'!AT110/'[8]Cartera (Con titularizaciones)'!AS110</f>
        <v>7.5542636330099305E-2</v>
      </c>
      <c r="J110" s="19">
        <v>6.8262725602344518E-2</v>
      </c>
      <c r="K110" s="19">
        <f t="shared" si="17"/>
        <v>3.0630961737846381</v>
      </c>
      <c r="L110" s="19">
        <f t="shared" si="18"/>
        <v>5.7748739961092674</v>
      </c>
      <c r="M110" s="19">
        <f t="shared" si="19"/>
        <v>24.393213396026653</v>
      </c>
      <c r="N110" s="19">
        <f t="shared" si="20"/>
        <v>7.7195682615757653</v>
      </c>
      <c r="P110" s="19">
        <f t="shared" si="27"/>
        <v>111.53002480518506</v>
      </c>
      <c r="X110" s="19">
        <f t="shared" si="21"/>
        <v>0.433</v>
      </c>
      <c r="Y110" s="19">
        <f t="shared" si="21"/>
        <v>0.505</v>
      </c>
      <c r="Z110" s="19">
        <f t="shared" si="21"/>
        <v>0.97899999999999998</v>
      </c>
      <c r="AA110" s="19">
        <f t="shared" si="21"/>
        <v>0.80800000000000005</v>
      </c>
      <c r="AH110" s="23">
        <f>+[8]Cartera!D110</f>
        <v>32632.852620000005</v>
      </c>
      <c r="AI110" s="23">
        <f>+[8]Cartera!J110</f>
        <v>9033.8043799999996</v>
      </c>
      <c r="AJ110" s="23">
        <f>+[8]Cartera!P110</f>
        <v>10241.600109999999</v>
      </c>
      <c r="AK110" s="23">
        <f t="shared" si="22"/>
        <v>51908.257110000006</v>
      </c>
      <c r="AL110" s="23">
        <f>+[8]Cartera!E110</f>
        <v>999.57566000000008</v>
      </c>
      <c r="AM110" s="23">
        <f>+[8]Cartera!K110</f>
        <v>521.69082000000003</v>
      </c>
      <c r="AN110" s="23">
        <f>+[8]Cartera!Q110</f>
        <v>2498.2553700000003</v>
      </c>
      <c r="AO110" s="23">
        <f t="shared" si="23"/>
        <v>4019.5218500000005</v>
      </c>
      <c r="AP110" s="27">
        <f t="shared" si="24"/>
        <v>3.0630961737846381</v>
      </c>
      <c r="AQ110" s="27">
        <f t="shared" si="24"/>
        <v>5.7748739961092674</v>
      </c>
      <c r="AR110" s="27">
        <f t="shared" si="24"/>
        <v>24.393213396026653</v>
      </c>
      <c r="AS110" s="27">
        <f t="shared" si="15"/>
        <v>7.7435114831194154</v>
      </c>
      <c r="AT110" s="27">
        <f t="shared" si="25"/>
        <v>-764.21331467445714</v>
      </c>
      <c r="BH110" s="19">
        <f t="shared" si="26"/>
        <v>-12.77156987467184</v>
      </c>
      <c r="BO110" s="23">
        <f t="shared" si="16"/>
        <v>3.0630961737846381</v>
      </c>
      <c r="BP110" s="23">
        <f t="shared" si="16"/>
        <v>5.7748739961092674</v>
      </c>
      <c r="BQ110" s="23">
        <f t="shared" si="16"/>
        <v>24.393213396026653</v>
      </c>
      <c r="BR110" s="23">
        <f t="shared" si="16"/>
        <v>7.7435114831194154</v>
      </c>
    </row>
    <row r="111" spans="1:70" ht="14.5" x14ac:dyDescent="0.35">
      <c r="A111" s="22">
        <v>37895</v>
      </c>
      <c r="B111" s="23">
        <f>+Cartera!BF110</f>
        <v>2.930899324388315</v>
      </c>
      <c r="C111" s="23">
        <f>+Cartera!BG110</f>
        <v>5.6392586064211718</v>
      </c>
      <c r="D111" s="23">
        <f>+Cartera!BH110</f>
        <v>24.264124320027641</v>
      </c>
      <c r="E111" s="21">
        <f>+'[8]Cartera (Con titularizaciones)'!W111/'[8]Cartera (Con titularizaciones)'!V111</f>
        <v>0.21673901417373886</v>
      </c>
      <c r="F111" s="19">
        <f>+Cartera!BI110</f>
        <v>5.2755372197625894</v>
      </c>
      <c r="G111" s="23">
        <f>+Cartera!BK110</f>
        <v>7.5192859580553053</v>
      </c>
      <c r="H111" s="21">
        <f>+'[8]Cartera (Con titularizaciones)'!AT111/'[8]Cartera (Con titularizaciones)'!AS111</f>
        <v>7.3670717415942319E-2</v>
      </c>
      <c r="J111" s="19">
        <v>6.615187206646933E-2</v>
      </c>
      <c r="K111" s="19">
        <f t="shared" si="17"/>
        <v>2.930899324388315</v>
      </c>
      <c r="L111" s="19">
        <f t="shared" si="18"/>
        <v>5.6392586064211718</v>
      </c>
      <c r="M111" s="19">
        <f t="shared" si="19"/>
        <v>24.264124320027641</v>
      </c>
      <c r="N111" s="19">
        <f t="shared" si="20"/>
        <v>7.5192859580553053</v>
      </c>
      <c r="P111" s="19">
        <f t="shared" si="27"/>
        <v>106.71662128931627</v>
      </c>
      <c r="X111" s="19">
        <f t="shared" si="21"/>
        <v>0.40600000000000003</v>
      </c>
      <c r="Y111" s="19">
        <f t="shared" si="21"/>
        <v>0.49099999999999999</v>
      </c>
      <c r="Z111" s="19">
        <f t="shared" si="21"/>
        <v>0.97299999999999998</v>
      </c>
      <c r="AA111" s="19">
        <f t="shared" si="21"/>
        <v>0.79</v>
      </c>
      <c r="AH111" s="23">
        <f>+[8]Cartera!D111</f>
        <v>33225.454449999997</v>
      </c>
      <c r="AI111" s="23">
        <f>+[8]Cartera!J111</f>
        <v>9224.8044700000009</v>
      </c>
      <c r="AJ111" s="23">
        <f>+[8]Cartera!P111</f>
        <v>10211.755129999998</v>
      </c>
      <c r="AK111" s="23">
        <f t="shared" si="22"/>
        <v>52662.014049999998</v>
      </c>
      <c r="AL111" s="23">
        <f>+[8]Cartera!E111</f>
        <v>973.80461999999727</v>
      </c>
      <c r="AM111" s="23">
        <f>+[8]Cartera!K111</f>
        <v>520.21058000000005</v>
      </c>
      <c r="AN111" s="23">
        <f>+[8]Cartera!Q111</f>
        <v>2477.7929599999998</v>
      </c>
      <c r="AO111" s="23">
        <f t="shared" si="23"/>
        <v>3971.8081599999969</v>
      </c>
      <c r="AP111" s="27">
        <f t="shared" si="24"/>
        <v>2.930899324388315</v>
      </c>
      <c r="AQ111" s="27">
        <f t="shared" si="24"/>
        <v>5.6392586064211718</v>
      </c>
      <c r="AR111" s="27">
        <f t="shared" si="24"/>
        <v>24.264124320027641</v>
      </c>
      <c r="AS111" s="27">
        <f t="shared" si="15"/>
        <v>7.5420741717720103</v>
      </c>
      <c r="AT111" s="27">
        <f t="shared" si="25"/>
        <v>-744.38652163375855</v>
      </c>
      <c r="BH111" s="19">
        <f t="shared" si="26"/>
        <v>-12.894817251616502</v>
      </c>
      <c r="BO111" s="23">
        <f t="shared" si="16"/>
        <v>2.930899324388315</v>
      </c>
      <c r="BP111" s="23">
        <f t="shared" si="16"/>
        <v>5.6392586064211718</v>
      </c>
      <c r="BQ111" s="23">
        <f t="shared" si="16"/>
        <v>24.264124320027641</v>
      </c>
      <c r="BR111" s="23">
        <f t="shared" si="16"/>
        <v>7.5420741717720103</v>
      </c>
    </row>
    <row r="112" spans="1:70" ht="14.5" x14ac:dyDescent="0.35">
      <c r="A112" s="22">
        <v>37926</v>
      </c>
      <c r="B112" s="23">
        <f>+Cartera!BF111</f>
        <v>2.6825137915476369</v>
      </c>
      <c r="C112" s="23">
        <f>+Cartera!BG111</f>
        <v>5.8248834939491632</v>
      </c>
      <c r="D112" s="23">
        <f>+Cartera!BH111</f>
        <v>24.849634762000573</v>
      </c>
      <c r="E112" s="21">
        <f>+'[8]Cartera (Con titularizaciones)'!W112/'[8]Cartera (Con titularizaciones)'!V112</f>
        <v>0.21544401869164606</v>
      </c>
      <c r="F112" s="19">
        <f>+Cartera!BI111</f>
        <v>5.0652492836949765</v>
      </c>
      <c r="G112" s="23">
        <f>+Cartera!BK111</f>
        <v>7.355792526368095</v>
      </c>
      <c r="H112" s="21">
        <f>+'[8]Cartera (Con titularizaciones)'!AT112/'[8]Cartera (Con titularizaciones)'!AS112</f>
        <v>7.1724676779585481E-2</v>
      </c>
      <c r="J112" s="19">
        <v>6.4748587364380994E-2</v>
      </c>
      <c r="K112" s="19">
        <f t="shared" si="17"/>
        <v>2.6825137915476369</v>
      </c>
      <c r="L112" s="19">
        <f t="shared" si="18"/>
        <v>5.8248834939491632</v>
      </c>
      <c r="M112" s="19">
        <f t="shared" si="19"/>
        <v>24.849634762000573</v>
      </c>
      <c r="N112" s="19">
        <f t="shared" si="20"/>
        <v>7.355792526368095</v>
      </c>
      <c r="P112" s="19">
        <f t="shared" si="27"/>
        <v>97.672685654496831</v>
      </c>
      <c r="X112" s="19">
        <f t="shared" si="21"/>
        <v>0.36899999999999999</v>
      </c>
      <c r="Y112" s="19">
        <f t="shared" si="21"/>
        <v>0.51700000000000002</v>
      </c>
      <c r="Z112" s="19">
        <f t="shared" si="21"/>
        <v>0.997</v>
      </c>
      <c r="AA112" s="19">
        <f t="shared" si="21"/>
        <v>0.77600000000000002</v>
      </c>
      <c r="AH112" s="23">
        <f>+[8]Cartera!D112</f>
        <v>33431.128400000001</v>
      </c>
      <c r="AI112" s="23">
        <f>+[8]Cartera!J112</f>
        <v>9434.4820899999995</v>
      </c>
      <c r="AJ112" s="23">
        <f>+[8]Cartera!P112</f>
        <v>9829.303100000001</v>
      </c>
      <c r="AK112" s="23">
        <f t="shared" si="22"/>
        <v>52694.913589999996</v>
      </c>
      <c r="AL112" s="23">
        <f>+[8]Cartera!E112</f>
        <v>896.79462999999896</v>
      </c>
      <c r="AM112" s="23">
        <f>+[8]Cartera!K112</f>
        <v>549.54759000000001</v>
      </c>
      <c r="AN112" s="23">
        <f>+[8]Cartera!Q112</f>
        <v>2442.54592</v>
      </c>
      <c r="AO112" s="23">
        <f t="shared" si="23"/>
        <v>3888.8881399999991</v>
      </c>
      <c r="AP112" s="27">
        <f t="shared" si="24"/>
        <v>2.6825137915476369</v>
      </c>
      <c r="AQ112" s="27">
        <f t="shared" si="24"/>
        <v>5.8248834939491632</v>
      </c>
      <c r="AR112" s="27">
        <f t="shared" si="24"/>
        <v>24.849634762000573</v>
      </c>
      <c r="AS112" s="27">
        <f t="shared" si="15"/>
        <v>7.3800066743785306</v>
      </c>
      <c r="AT112" s="27">
        <f t="shared" si="25"/>
        <v>-728.19924596243106</v>
      </c>
      <c r="BH112" s="19">
        <f t="shared" si="26"/>
        <v>-15.333090411343889</v>
      </c>
      <c r="BO112" s="23">
        <f t="shared" si="16"/>
        <v>2.6825137915476369</v>
      </c>
      <c r="BP112" s="23">
        <f t="shared" si="16"/>
        <v>5.8248834939491632</v>
      </c>
      <c r="BQ112" s="23">
        <f t="shared" si="16"/>
        <v>24.849634762000573</v>
      </c>
      <c r="BR112" s="23">
        <f t="shared" si="16"/>
        <v>7.3800066743785306</v>
      </c>
    </row>
    <row r="113" spans="1:70" ht="14.5" x14ac:dyDescent="0.35">
      <c r="A113" s="22">
        <v>37956</v>
      </c>
      <c r="B113" s="23">
        <f>+Cartera!BF112</f>
        <v>2.4541137632270007</v>
      </c>
      <c r="C113" s="23">
        <f>+Cartera!BG112</f>
        <v>5.0802787257231961</v>
      </c>
      <c r="D113" s="23">
        <f>+Cartera!BH112</f>
        <v>23.551770356519803</v>
      </c>
      <c r="E113" s="21">
        <f>+'[8]Cartera (Con titularizaciones)'!W113/'[8]Cartera (Con titularizaciones)'!V113</f>
        <v>0.20424155381774661</v>
      </c>
      <c r="F113" s="19">
        <f>+Cartera!BI112</f>
        <v>5.3528236596454395</v>
      </c>
      <c r="G113" s="23">
        <f>+Cartera!BK112</f>
        <v>6.7788664321499397</v>
      </c>
      <c r="H113" s="21">
        <f>+'[8]Cartera (Con titularizaciones)'!AT113/'[8]Cartera (Con titularizaciones)'!AS113</f>
        <v>6.6160057959272059E-2</v>
      </c>
      <c r="J113" s="19">
        <v>6.0069818416734339E-2</v>
      </c>
      <c r="K113" s="19">
        <f t="shared" si="17"/>
        <v>2.4541137632270007</v>
      </c>
      <c r="L113" s="19">
        <f t="shared" si="18"/>
        <v>5.0802787257231961</v>
      </c>
      <c r="M113" s="19">
        <f t="shared" si="19"/>
        <v>23.551770356519803</v>
      </c>
      <c r="N113" s="19">
        <f t="shared" si="20"/>
        <v>6.7788664321499397</v>
      </c>
      <c r="P113" s="19">
        <f t="shared" si="27"/>
        <v>89.356439810791727</v>
      </c>
      <c r="X113" s="19">
        <f t="shared" si="21"/>
        <v>0.31900000000000001</v>
      </c>
      <c r="Y113" s="19">
        <f t="shared" si="21"/>
        <v>0.36</v>
      </c>
      <c r="Z113" s="19">
        <f t="shared" si="21"/>
        <v>0.94099999999999995</v>
      </c>
      <c r="AA113" s="19">
        <f t="shared" si="21"/>
        <v>0.74399999999999999</v>
      </c>
      <c r="AH113" s="23">
        <f>+[8]Cartera!D113</f>
        <v>33381.562920000004</v>
      </c>
      <c r="AI113" s="23">
        <f>+[8]Cartera!J113</f>
        <v>9586.7247900000002</v>
      </c>
      <c r="AJ113" s="23">
        <f>+[8]Cartera!P113</f>
        <v>9626.2955000000002</v>
      </c>
      <c r="AK113" s="23">
        <f t="shared" si="22"/>
        <v>52594.583210000004</v>
      </c>
      <c r="AL113" s="23">
        <f>+[8]Cartera!E113</f>
        <v>819.22153000000117</v>
      </c>
      <c r="AM113" s="23">
        <f>+[8]Cartera!K113</f>
        <v>487.03234000000174</v>
      </c>
      <c r="AN113" s="23">
        <f>+[8]Cartera!Q113</f>
        <v>2267.1630099999998</v>
      </c>
      <c r="AO113" s="23">
        <f t="shared" si="23"/>
        <v>3573.4168800000025</v>
      </c>
      <c r="AP113" s="27">
        <f t="shared" si="24"/>
        <v>2.4541137632270007</v>
      </c>
      <c r="AQ113" s="27">
        <f t="shared" si="24"/>
        <v>5.0802787257231961</v>
      </c>
      <c r="AR113" s="27">
        <f t="shared" si="24"/>
        <v>23.551770356519803</v>
      </c>
      <c r="AS113" s="27">
        <f t="shared" si="15"/>
        <v>6.7942678920603656</v>
      </c>
      <c r="AT113" s="27">
        <f t="shared" si="25"/>
        <v>-671.09237532293355</v>
      </c>
      <c r="BH113" s="19">
        <f t="shared" si="26"/>
        <v>-18.053816552196793</v>
      </c>
      <c r="BO113" s="23">
        <f t="shared" si="16"/>
        <v>2.4541137632270007</v>
      </c>
      <c r="BP113" s="23">
        <f t="shared" si="16"/>
        <v>5.0802787257231961</v>
      </c>
      <c r="BQ113" s="23">
        <f t="shared" si="16"/>
        <v>23.551770356519803</v>
      </c>
      <c r="BR113" s="23">
        <f t="shared" si="16"/>
        <v>6.7942678920603656</v>
      </c>
    </row>
    <row r="114" spans="1:70" ht="14.5" x14ac:dyDescent="0.35">
      <c r="A114" s="22">
        <v>37987</v>
      </c>
      <c r="B114" s="23">
        <f>+Cartera!BF113</f>
        <v>2.8148290139101864</v>
      </c>
      <c r="C114" s="23">
        <f>+Cartera!BG113</f>
        <v>5.2964478195631948</v>
      </c>
      <c r="D114" s="23">
        <f>+Cartera!BH113</f>
        <v>23.624986885156108</v>
      </c>
      <c r="E114" s="21">
        <f>+'[8]Cartera (Con titularizaciones)'!W114/'[8]Cartera (Con titularizaciones)'!V114</f>
        <v>0.2053239747133152</v>
      </c>
      <c r="F114" s="19">
        <f>+Cartera!BI113</f>
        <v>5.6129199760245765</v>
      </c>
      <c r="G114" s="23">
        <f>+Cartera!BK113</f>
        <v>6.8622864225974327</v>
      </c>
      <c r="H114" s="21">
        <f>+'[8]Cartera (Con titularizaciones)'!AT114/'[8]Cartera (Con titularizaciones)'!AS114</f>
        <v>6.7102353980040871E-2</v>
      </c>
      <c r="J114" s="19">
        <v>6.3046821062084799E-2</v>
      </c>
      <c r="K114" s="19">
        <f t="shared" si="17"/>
        <v>2.8148290139101864</v>
      </c>
      <c r="L114" s="19">
        <f t="shared" si="18"/>
        <v>5.2964478195631948</v>
      </c>
      <c r="M114" s="19">
        <f t="shared" si="19"/>
        <v>23.624986885156108</v>
      </c>
      <c r="N114" s="19">
        <f t="shared" si="20"/>
        <v>6.8622864225974327</v>
      </c>
      <c r="P114" s="19">
        <f t="shared" si="27"/>
        <v>102.49039923414112</v>
      </c>
      <c r="X114" s="19">
        <f t="shared" si="21"/>
        <v>0.39800000000000002</v>
      </c>
      <c r="Y114" s="19">
        <f t="shared" si="21"/>
        <v>0.40899999999999997</v>
      </c>
      <c r="Z114" s="19">
        <f t="shared" si="21"/>
        <v>0.94699999999999995</v>
      </c>
      <c r="AA114" s="19">
        <f t="shared" si="21"/>
        <v>0.747</v>
      </c>
      <c r="AH114" s="23">
        <f>+[8]Cartera!D114</f>
        <v>35774.110080000006</v>
      </c>
      <c r="AI114" s="23">
        <f>+[8]Cartera!J114</f>
        <v>9907.1937999999991</v>
      </c>
      <c r="AJ114" s="23">
        <f>+[8]Cartera!P114</f>
        <v>9606.4810999999991</v>
      </c>
      <c r="AK114" s="23">
        <f t="shared" si="22"/>
        <v>55287.784980000004</v>
      </c>
      <c r="AL114" s="23">
        <f>+[8]Cartera!E114</f>
        <v>1006.9800300000087</v>
      </c>
      <c r="AM114" s="23">
        <f>+[8]Cartera!K114</f>
        <v>524.72934999999995</v>
      </c>
      <c r="AN114" s="23">
        <f>+[8]Cartera!Q114</f>
        <v>2269.5299</v>
      </c>
      <c r="AO114" s="23">
        <f t="shared" si="23"/>
        <v>3801.2392800000089</v>
      </c>
      <c r="AP114" s="27">
        <f t="shared" si="24"/>
        <v>2.8148290139101864</v>
      </c>
      <c r="AQ114" s="27">
        <f t="shared" si="24"/>
        <v>5.2964478195631948</v>
      </c>
      <c r="AR114" s="27">
        <f t="shared" si="24"/>
        <v>23.624986885156108</v>
      </c>
      <c r="AS114" s="27">
        <f t="shared" si="15"/>
        <v>6.8753690916991559</v>
      </c>
      <c r="AT114" s="27">
        <f t="shared" si="25"/>
        <v>-679.3532731680441</v>
      </c>
      <c r="BH114" s="19">
        <f t="shared" si="26"/>
        <v>-13.14706614965877</v>
      </c>
      <c r="BO114" s="23">
        <f t="shared" si="16"/>
        <v>2.8148290139101864</v>
      </c>
      <c r="BP114" s="23">
        <f t="shared" si="16"/>
        <v>5.2964478195631948</v>
      </c>
      <c r="BQ114" s="23">
        <f t="shared" si="16"/>
        <v>23.624986885156108</v>
      </c>
      <c r="BR114" s="23">
        <f t="shared" si="16"/>
        <v>6.8753690916991559</v>
      </c>
    </row>
    <row r="115" spans="1:70" ht="14.5" x14ac:dyDescent="0.35">
      <c r="A115" s="22">
        <v>38018</v>
      </c>
      <c r="B115" s="23">
        <f>+Cartera!BF114</f>
        <v>2.7226489754283785</v>
      </c>
      <c r="C115" s="23">
        <f>+Cartera!BG114</f>
        <v>5.5113481427621256</v>
      </c>
      <c r="D115" s="23">
        <f>+Cartera!BH114</f>
        <v>23.195031482555748</v>
      </c>
      <c r="E115" s="21">
        <f>+'[8]Cartera (Con titularizaciones)'!W115/'[8]Cartera (Con titularizaciones)'!V115</f>
        <v>0.20189275678585508</v>
      </c>
      <c r="F115" s="19">
        <f>+Cartera!BI114</f>
        <v>5.5841360406681924</v>
      </c>
      <c r="G115" s="23">
        <f>+Cartera!BK114</f>
        <v>6.7228603165544909</v>
      </c>
      <c r="H115" s="21">
        <f>+'[8]Cartera (Con titularizaciones)'!AT115/'[8]Cartera (Con titularizaciones)'!AS115</f>
        <v>6.5783951832169563E-2</v>
      </c>
      <c r="J115" s="19">
        <v>5.6658927355704797E-2</v>
      </c>
      <c r="K115" s="19">
        <f t="shared" si="17"/>
        <v>2.7226489754283785</v>
      </c>
      <c r="L115" s="19">
        <f t="shared" si="18"/>
        <v>5.5113481427621256</v>
      </c>
      <c r="M115" s="19">
        <f t="shared" si="19"/>
        <v>23.195031482555748</v>
      </c>
      <c r="N115" s="19">
        <f t="shared" si="20"/>
        <v>6.7228603165544909</v>
      </c>
      <c r="P115" s="19">
        <f t="shared" si="27"/>
        <v>99.13404298701866</v>
      </c>
      <c r="X115" s="19">
        <f t="shared" si="21"/>
        <v>0.38600000000000001</v>
      </c>
      <c r="Y115" s="19">
        <f t="shared" si="21"/>
        <v>0.46500000000000002</v>
      </c>
      <c r="Z115" s="19">
        <f t="shared" si="21"/>
        <v>0.93799999999999994</v>
      </c>
      <c r="AA115" s="19">
        <f t="shared" si="21"/>
        <v>0.73499999999999999</v>
      </c>
      <c r="AH115" s="23">
        <f>+[8]Cartera!D115</f>
        <v>36291.918969999999</v>
      </c>
      <c r="AI115" s="23">
        <f>+[8]Cartera!J115</f>
        <v>10001.196</v>
      </c>
      <c r="AJ115" s="23">
        <f>+[8]Cartera!P115</f>
        <v>9590.3602100000007</v>
      </c>
      <c r="AK115" s="23">
        <f t="shared" si="22"/>
        <v>55883.475179999994</v>
      </c>
      <c r="AL115" s="23">
        <f>+[8]Cartera!E115</f>
        <v>988.10156000000234</v>
      </c>
      <c r="AM115" s="23">
        <f>+[8]Cartera!K115</f>
        <v>551.20073000000002</v>
      </c>
      <c r="AN115" s="23">
        <f>+[8]Cartera!Q115</f>
        <v>2224.4870699999997</v>
      </c>
      <c r="AO115" s="23">
        <f t="shared" si="23"/>
        <v>3763.789360000002</v>
      </c>
      <c r="AP115" s="27">
        <f t="shared" si="24"/>
        <v>2.7226489754283785</v>
      </c>
      <c r="AQ115" s="27">
        <f t="shared" si="24"/>
        <v>5.5113481427621256</v>
      </c>
      <c r="AR115" s="27">
        <f t="shared" si="24"/>
        <v>23.195031482555748</v>
      </c>
      <c r="AS115" s="27">
        <f t="shared" si="15"/>
        <v>6.7350667578866252</v>
      </c>
      <c r="AT115" s="27">
        <f t="shared" si="25"/>
        <v>-665.55096489756238</v>
      </c>
      <c r="BH115" s="19">
        <f t="shared" si="26"/>
        <v>-14.52231540502676</v>
      </c>
      <c r="BO115" s="23">
        <f t="shared" si="16"/>
        <v>2.7226489754283785</v>
      </c>
      <c r="BP115" s="23">
        <f t="shared" si="16"/>
        <v>5.5113481427621256</v>
      </c>
      <c r="BQ115" s="23">
        <f t="shared" si="16"/>
        <v>23.195031482555748</v>
      </c>
      <c r="BR115" s="23">
        <f t="shared" si="16"/>
        <v>6.7350667578866252</v>
      </c>
    </row>
    <row r="116" spans="1:70" ht="14.5" x14ac:dyDescent="0.35">
      <c r="A116" s="22">
        <v>38047</v>
      </c>
      <c r="B116" s="23">
        <f>+Cartera!BF115</f>
        <v>2.6483622766732982</v>
      </c>
      <c r="C116" s="23">
        <f>+Cartera!BG115</f>
        <v>5.5489912331815772</v>
      </c>
      <c r="D116" s="23">
        <f>+Cartera!BH115</f>
        <v>22.697535440352894</v>
      </c>
      <c r="E116" s="21">
        <f>+'[8]Cartera (Con titularizaciones)'!W116/'[8]Cartera (Con titularizaciones)'!V116</f>
        <v>0.1979083576428789</v>
      </c>
      <c r="F116" s="19">
        <f>+Cartera!BI115</f>
        <v>5.9583118261677033</v>
      </c>
      <c r="G116" s="23">
        <f>+Cartera!BK115</f>
        <v>6.6270323044447439</v>
      </c>
      <c r="H116" s="21">
        <f>+'[8]Cartera (Con titularizaciones)'!AT116/'[8]Cartera (Con titularizaciones)'!AS116</f>
        <v>6.4854273814755198E-2</v>
      </c>
      <c r="J116" s="19">
        <v>5.6561499298900232E-2</v>
      </c>
      <c r="K116" s="19">
        <f t="shared" si="17"/>
        <v>2.6483622766732982</v>
      </c>
      <c r="L116" s="19">
        <f t="shared" si="18"/>
        <v>5.5489912331815772</v>
      </c>
      <c r="M116" s="19">
        <f t="shared" si="19"/>
        <v>22.697535440352894</v>
      </c>
      <c r="N116" s="19">
        <f t="shared" si="20"/>
        <v>6.6270323044447439</v>
      </c>
      <c r="P116" s="19">
        <f t="shared" si="27"/>
        <v>96.429198971424938</v>
      </c>
      <c r="X116" s="19">
        <f t="shared" si="21"/>
        <v>0.36299999999999999</v>
      </c>
      <c r="Y116" s="19">
        <f t="shared" si="21"/>
        <v>0.46800000000000003</v>
      </c>
      <c r="Z116" s="19">
        <f t="shared" si="21"/>
        <v>0.93600000000000005</v>
      </c>
      <c r="AA116" s="19">
        <f t="shared" si="21"/>
        <v>0.72599999999999998</v>
      </c>
      <c r="AH116" s="23">
        <f>+[8]Cartera!D116</f>
        <v>35877.559440000005</v>
      </c>
      <c r="AI116" s="23">
        <f>+[8]Cartera!J116</f>
        <v>10175.358479999999</v>
      </c>
      <c r="AJ116" s="23">
        <f>+[8]Cartera!P116</f>
        <v>9590.1302400000004</v>
      </c>
      <c r="AK116" s="23">
        <f t="shared" si="22"/>
        <v>55643.048160000006</v>
      </c>
      <c r="AL116" s="23">
        <f>+[8]Cartera!E116</f>
        <v>950.16774999999996</v>
      </c>
      <c r="AM116" s="23">
        <f>+[8]Cartera!K116</f>
        <v>564.62974999999813</v>
      </c>
      <c r="AN116" s="23">
        <f>+[8]Cartera!Q116</f>
        <v>2176.7232100000001</v>
      </c>
      <c r="AO116" s="23">
        <f t="shared" si="23"/>
        <v>3691.520709999998</v>
      </c>
      <c r="AP116" s="27">
        <f t="shared" si="24"/>
        <v>2.6483622766732982</v>
      </c>
      <c r="AQ116" s="27">
        <f t="shared" si="24"/>
        <v>5.5489912331815772</v>
      </c>
      <c r="AR116" s="27">
        <f t="shared" si="24"/>
        <v>22.697535440352894</v>
      </c>
      <c r="AS116" s="27">
        <f t="shared" si="15"/>
        <v>6.6342891557362833</v>
      </c>
      <c r="AT116" s="27">
        <f t="shared" si="25"/>
        <v>-656.06894128873807</v>
      </c>
      <c r="BH116" s="19">
        <f t="shared" si="26"/>
        <v>-15.495102011192728</v>
      </c>
      <c r="BO116" s="23">
        <f t="shared" si="16"/>
        <v>2.6483622766732982</v>
      </c>
      <c r="BP116" s="23">
        <f t="shared" si="16"/>
        <v>5.5489912331815772</v>
      </c>
      <c r="BQ116" s="23">
        <f t="shared" si="16"/>
        <v>22.697535440352894</v>
      </c>
      <c r="BR116" s="23">
        <f t="shared" si="16"/>
        <v>6.6342891557362833</v>
      </c>
    </row>
    <row r="117" spans="1:70" ht="14.5" x14ac:dyDescent="0.35">
      <c r="A117" s="22">
        <v>38078</v>
      </c>
      <c r="B117" s="23">
        <f>+Cartera!BF116</f>
        <v>2.7013114388276005</v>
      </c>
      <c r="C117" s="23">
        <f>+Cartera!BG116</f>
        <v>5.6193750221428589</v>
      </c>
      <c r="D117" s="23">
        <f>+Cartera!BH116</f>
        <v>22.39457253019232</v>
      </c>
      <c r="E117" s="21">
        <f>+'[8]Cartera (Con titularizaciones)'!W117/'[8]Cartera (Con titularizaciones)'!V117</f>
        <v>0.19533758874750642</v>
      </c>
      <c r="F117" s="19">
        <f>+Cartera!BI116</f>
        <v>6.5174249615359674</v>
      </c>
      <c r="G117" s="23">
        <f>+Cartera!BK116</f>
        <v>6.5979172811398756</v>
      </c>
      <c r="H117" s="21">
        <f>+'[8]Cartera (Con titularizaciones)'!AT117/'[8]Cartera (Con titularizaciones)'!AS117</f>
        <v>6.4563438053990174E-2</v>
      </c>
      <c r="J117" s="19">
        <v>5.5938797126155328E-2</v>
      </c>
      <c r="K117" s="19">
        <f t="shared" si="17"/>
        <v>2.7013114388276005</v>
      </c>
      <c r="L117" s="19">
        <f t="shared" si="18"/>
        <v>5.6193750221428589</v>
      </c>
      <c r="M117" s="19">
        <f t="shared" si="19"/>
        <v>22.39457253019232</v>
      </c>
      <c r="N117" s="19">
        <f t="shared" si="20"/>
        <v>6.5979172811398756</v>
      </c>
      <c r="P117" s="19">
        <f t="shared" si="27"/>
        <v>98.357124519118926</v>
      </c>
      <c r="X117" s="19">
        <f t="shared" si="21"/>
        <v>0.377</v>
      </c>
      <c r="Y117" s="19">
        <f t="shared" si="21"/>
        <v>0.48499999999999999</v>
      </c>
      <c r="Z117" s="19">
        <f t="shared" si="21"/>
        <v>0.92700000000000005</v>
      </c>
      <c r="AA117" s="19">
        <f t="shared" si="21"/>
        <v>0.72</v>
      </c>
      <c r="AH117" s="23">
        <f>+[8]Cartera!D117</f>
        <v>36279.009739999994</v>
      </c>
      <c r="AI117" s="23">
        <f>+[8]Cartera!J117</f>
        <v>10459.347839999999</v>
      </c>
      <c r="AJ117" s="23">
        <f>+[8]Cartera!P117</f>
        <v>9600.0150799999974</v>
      </c>
      <c r="AK117" s="23">
        <f t="shared" si="22"/>
        <v>56338.372659999994</v>
      </c>
      <c r="AL117" s="23">
        <f>+[8]Cartera!E117</f>
        <v>980.00903999999912</v>
      </c>
      <c r="AM117" s="23">
        <f>+[8]Cartera!K117</f>
        <v>587.74997999999857</v>
      </c>
      <c r="AN117" s="23">
        <f>+[8]Cartera!Q117</f>
        <v>2149.8823399999997</v>
      </c>
      <c r="AO117" s="23">
        <f t="shared" si="23"/>
        <v>3717.6413599999973</v>
      </c>
      <c r="AP117" s="27">
        <f t="shared" si="24"/>
        <v>2.7013114388276005</v>
      </c>
      <c r="AQ117" s="27">
        <f t="shared" si="24"/>
        <v>5.6193750221428589</v>
      </c>
      <c r="AR117" s="27">
        <f t="shared" si="24"/>
        <v>22.39457253019232</v>
      </c>
      <c r="AS117" s="27">
        <f t="shared" si="15"/>
        <v>6.5987730643833578</v>
      </c>
      <c r="AT117" s="27">
        <f t="shared" si="25"/>
        <v>-653.19295504960417</v>
      </c>
      <c r="BH117" s="19">
        <f t="shared" si="26"/>
        <v>-13.807717432382631</v>
      </c>
      <c r="BO117" s="23">
        <f t="shared" si="16"/>
        <v>2.7013114388276005</v>
      </c>
      <c r="BP117" s="23">
        <f t="shared" si="16"/>
        <v>5.6193750221428589</v>
      </c>
      <c r="BQ117" s="23">
        <f t="shared" si="16"/>
        <v>22.39457253019232</v>
      </c>
      <c r="BR117" s="23">
        <f t="shared" si="16"/>
        <v>6.5987730643833578</v>
      </c>
    </row>
    <row r="118" spans="1:70" ht="14.5" x14ac:dyDescent="0.35">
      <c r="A118" s="22">
        <v>38108</v>
      </c>
      <c r="B118" s="23">
        <f>+Cartera!BF117</f>
        <v>2.5473546833886149</v>
      </c>
      <c r="C118" s="23">
        <f>+Cartera!BG117</f>
        <v>5.5662254784117247</v>
      </c>
      <c r="D118" s="23">
        <f>+Cartera!BH117</f>
        <v>21.298566172682094</v>
      </c>
      <c r="E118" s="21">
        <f>+'[8]Cartera (Con titularizaciones)'!W118/'[8]Cartera (Con titularizaciones)'!V118</f>
        <v>0.18609303532264562</v>
      </c>
      <c r="F118" s="19">
        <f>+Cartera!BI117</f>
        <v>6.6128595785342315</v>
      </c>
      <c r="G118" s="23">
        <f>+Cartera!BK117</f>
        <v>6.2098578033441809</v>
      </c>
      <c r="H118" s="21">
        <f>+'[8]Cartera (Con titularizaciones)'!AT118/'[8]Cartera (Con titularizaciones)'!AS118</f>
        <v>6.0894377853844141E-2</v>
      </c>
      <c r="J118" s="19">
        <v>5.2463494869608801E-2</v>
      </c>
      <c r="K118" s="19">
        <f t="shared" si="17"/>
        <v>2.5473546833886149</v>
      </c>
      <c r="L118" s="19">
        <f t="shared" si="18"/>
        <v>5.5662254784117247</v>
      </c>
      <c r="M118" s="19">
        <f t="shared" si="19"/>
        <v>21.298566172682094</v>
      </c>
      <c r="N118" s="19">
        <f t="shared" si="20"/>
        <v>6.2098578033441809</v>
      </c>
      <c r="P118" s="19">
        <f t="shared" si="27"/>
        <v>92.751423692618175</v>
      </c>
      <c r="X118" s="19">
        <f t="shared" si="21"/>
        <v>0.34799999999999998</v>
      </c>
      <c r="Y118" s="19">
        <f t="shared" si="21"/>
        <v>0.47</v>
      </c>
      <c r="Z118" s="19">
        <f t="shared" si="21"/>
        <v>0.90600000000000003</v>
      </c>
      <c r="AA118" s="19">
        <f t="shared" si="21"/>
        <v>0.70599999999999996</v>
      </c>
      <c r="AH118" s="23">
        <f>+[8]Cartera!D118</f>
        <v>37102.868169999994</v>
      </c>
      <c r="AI118" s="23">
        <f>+[8]Cartera!J118</f>
        <v>10658.407790000001</v>
      </c>
      <c r="AJ118" s="23">
        <f>+[8]Cartera!P118</f>
        <v>9444.632440000003</v>
      </c>
      <c r="AK118" s="23">
        <f t="shared" si="22"/>
        <v>57205.9084</v>
      </c>
      <c r="AL118" s="23">
        <f>+[8]Cartera!E118</f>
        <v>945.14164999999855</v>
      </c>
      <c r="AM118" s="23">
        <f>+[8]Cartera!K118</f>
        <v>593.27101000000005</v>
      </c>
      <c r="AN118" s="23">
        <f>+[8]Cartera!Q118</f>
        <v>2011.5712900000001</v>
      </c>
      <c r="AO118" s="23">
        <f t="shared" si="23"/>
        <v>3549.9839499999989</v>
      </c>
      <c r="AP118" s="27">
        <f t="shared" si="24"/>
        <v>2.5473546833886149</v>
      </c>
      <c r="AQ118" s="27">
        <f t="shared" si="24"/>
        <v>5.5662254784117247</v>
      </c>
      <c r="AR118" s="27">
        <f t="shared" si="24"/>
        <v>21.298566172682094</v>
      </c>
      <c r="AS118" s="27">
        <f t="shared" si="15"/>
        <v>6.2056246448837076</v>
      </c>
      <c r="AT118" s="27">
        <f t="shared" si="25"/>
        <v>-614.78015568953435</v>
      </c>
      <c r="BH118" s="19">
        <f t="shared" si="26"/>
        <v>-17.956797051138594</v>
      </c>
      <c r="BO118" s="23">
        <f t="shared" si="16"/>
        <v>2.5473546833886149</v>
      </c>
      <c r="BP118" s="23">
        <f t="shared" si="16"/>
        <v>5.5662254784117247</v>
      </c>
      <c r="BQ118" s="23">
        <f t="shared" si="16"/>
        <v>21.298566172682094</v>
      </c>
      <c r="BR118" s="23">
        <f t="shared" si="16"/>
        <v>6.2056246448837076</v>
      </c>
    </row>
    <row r="119" spans="1:70" ht="14.5" x14ac:dyDescent="0.35">
      <c r="A119" s="22">
        <v>38139</v>
      </c>
      <c r="B119" s="23">
        <f>+Cartera!BF118</f>
        <v>2.442651114509542</v>
      </c>
      <c r="C119" s="23">
        <f>+Cartera!BG118</f>
        <v>5.3081171577197983</v>
      </c>
      <c r="D119" s="23">
        <f>+Cartera!BH118</f>
        <v>17.479667399318604</v>
      </c>
      <c r="E119" s="21">
        <f>+'[8]Cartera (Con titularizaciones)'!W119/'[8]Cartera (Con titularizaciones)'!V119</f>
        <v>0.1925185945459145</v>
      </c>
      <c r="F119" s="19">
        <f>+Cartera!BI118</f>
        <v>6.5372786650506196</v>
      </c>
      <c r="G119" s="23">
        <f>+Cartera!BK118</f>
        <v>5.328727174040619</v>
      </c>
      <c r="H119" s="21">
        <f>+'[8]Cartera (Con titularizaciones)'!AT119/'[8]Cartera (Con titularizaciones)'!AS119</f>
        <v>6.0459234429990738E-2</v>
      </c>
      <c r="J119" s="19">
        <v>4.370049524688064E-2</v>
      </c>
      <c r="K119" s="19">
        <f t="shared" si="17"/>
        <v>2.442651114509542</v>
      </c>
      <c r="L119" s="19">
        <f t="shared" si="18"/>
        <v>5.3081171577197983</v>
      </c>
      <c r="M119" s="19">
        <f t="shared" si="19"/>
        <v>17.479667399318604</v>
      </c>
      <c r="N119" s="19">
        <f t="shared" si="20"/>
        <v>5.328727174040619</v>
      </c>
      <c r="P119" s="19">
        <f t="shared" si="27"/>
        <v>88.93907469286539</v>
      </c>
      <c r="X119" s="19">
        <f t="shared" si="21"/>
        <v>0.313</v>
      </c>
      <c r="Y119" s="19">
        <f t="shared" si="21"/>
        <v>0.41499999999999998</v>
      </c>
      <c r="Z119" s="19">
        <f t="shared" si="21"/>
        <v>0.86</v>
      </c>
      <c r="AA119" s="19">
        <f t="shared" si="21"/>
        <v>0.66800000000000004</v>
      </c>
      <c r="AH119" s="23">
        <f>+[8]Cartera!D119</f>
        <v>38107.653380000003</v>
      </c>
      <c r="AI119" s="23">
        <f>+[8]Cartera!J119</f>
        <v>10844.950909999998</v>
      </c>
      <c r="AJ119" s="23">
        <f>+[8]Cartera!P119</f>
        <v>9008.2930299999989</v>
      </c>
      <c r="AK119" s="23">
        <f t="shared" si="22"/>
        <v>57960.897320000004</v>
      </c>
      <c r="AL119" s="23">
        <f>+[8]Cartera!E119</f>
        <v>930.83702000000324</v>
      </c>
      <c r="AM119" s="23">
        <f>+[8]Cartera!K119</f>
        <v>575.66269999999929</v>
      </c>
      <c r="AN119" s="23">
        <f>+[8]Cartera!Q119</f>
        <v>1574.6196599999998</v>
      </c>
      <c r="AO119" s="23">
        <f t="shared" si="23"/>
        <v>3081.1193800000024</v>
      </c>
      <c r="AP119" s="27">
        <f t="shared" si="24"/>
        <v>2.442651114509542</v>
      </c>
      <c r="AQ119" s="27">
        <f t="shared" si="24"/>
        <v>5.3081171577197983</v>
      </c>
      <c r="AR119" s="27">
        <f t="shared" si="24"/>
        <v>17.479667399318604</v>
      </c>
      <c r="AS119" s="27">
        <f t="shared" si="15"/>
        <v>5.3158586606919735</v>
      </c>
      <c r="AT119" s="27">
        <f t="shared" si="25"/>
        <v>-527.55685874336984</v>
      </c>
      <c r="BH119" s="19">
        <f t="shared" si="26"/>
        <v>-25.80111724690606</v>
      </c>
      <c r="BO119" s="23">
        <f t="shared" si="16"/>
        <v>2.442651114509542</v>
      </c>
      <c r="BP119" s="23">
        <f t="shared" si="16"/>
        <v>5.3081171577197983</v>
      </c>
      <c r="BQ119" s="23">
        <f t="shared" si="16"/>
        <v>17.479667399318604</v>
      </c>
      <c r="BR119" s="23">
        <f t="shared" si="16"/>
        <v>5.3158586606919735</v>
      </c>
    </row>
    <row r="120" spans="1:70" ht="14.5" x14ac:dyDescent="0.35">
      <c r="A120" s="22">
        <v>38169</v>
      </c>
      <c r="B120" s="23">
        <f>+Cartera!BF119</f>
        <v>2.5419187955769682</v>
      </c>
      <c r="C120" s="23">
        <f>+Cartera!BG119</f>
        <v>5.3636735231207302</v>
      </c>
      <c r="D120" s="23">
        <f>+Cartera!BH119</f>
        <v>17.308532227607532</v>
      </c>
      <c r="E120" s="21">
        <f>+'[8]Cartera (Con titularizaciones)'!W120/'[8]Cartera (Con titularizaciones)'!V120</f>
        <v>0.19082884333577213</v>
      </c>
      <c r="F120" s="19">
        <f>+Cartera!BI119</f>
        <v>6.6434371794059199</v>
      </c>
      <c r="G120" s="23">
        <f>+Cartera!BK119</f>
        <v>5.3395223227070367</v>
      </c>
      <c r="H120" s="21">
        <f>+'[8]Cartera (Con titularizaciones)'!AT120/'[8]Cartera (Con titularizaciones)'!AS120</f>
        <v>6.033693427138126E-2</v>
      </c>
      <c r="J120" s="19">
        <v>4.2652493016376712E-2</v>
      </c>
      <c r="K120" s="19">
        <f t="shared" si="17"/>
        <v>2.5419187955769682</v>
      </c>
      <c r="L120" s="19">
        <f t="shared" si="18"/>
        <v>5.3636735231207302</v>
      </c>
      <c r="M120" s="19">
        <f t="shared" si="19"/>
        <v>17.308532227607532</v>
      </c>
      <c r="N120" s="19">
        <f t="shared" si="20"/>
        <v>5.3395223227070367</v>
      </c>
      <c r="O120" s="19">
        <f t="shared" ref="O120:O183" si="28">+(L120/$L$332)*100</f>
        <v>121.81212285645367</v>
      </c>
      <c r="P120" s="19">
        <f t="shared" si="27"/>
        <v>92.553498238086291</v>
      </c>
      <c r="X120" s="19">
        <f t="shared" si="21"/>
        <v>0.34499999999999997</v>
      </c>
      <c r="Y120" s="19">
        <f t="shared" si="21"/>
        <v>0.433</v>
      </c>
      <c r="Z120" s="19">
        <f t="shared" si="21"/>
        <v>0.85699999999999998</v>
      </c>
      <c r="AA120" s="19">
        <f t="shared" si="21"/>
        <v>0.67100000000000004</v>
      </c>
      <c r="AH120" s="23">
        <f>+[8]Cartera!D120</f>
        <v>38837.151749999997</v>
      </c>
      <c r="AI120" s="23">
        <f>+[8]Cartera!J120</f>
        <v>11093.631769999998</v>
      </c>
      <c r="AJ120" s="23">
        <f>+[8]Cartera!P120</f>
        <v>8985.8154900000027</v>
      </c>
      <c r="AK120" s="23">
        <f t="shared" si="22"/>
        <v>58916.599009999998</v>
      </c>
      <c r="AL120" s="23">
        <f>+[8]Cartera!E120</f>
        <v>987.20885999999939</v>
      </c>
      <c r="AM120" s="23">
        <f>+[8]Cartera!K120</f>
        <v>595.02618999999947</v>
      </c>
      <c r="AN120" s="23">
        <f>+[8]Cartera!Q120</f>
        <v>1555.31277</v>
      </c>
      <c r="AO120" s="23">
        <f t="shared" si="23"/>
        <v>3137.5478199999989</v>
      </c>
      <c r="AP120" s="27">
        <f t="shared" si="24"/>
        <v>2.5419187955769682</v>
      </c>
      <c r="AQ120" s="27">
        <f t="shared" si="24"/>
        <v>5.3636735231207302</v>
      </c>
      <c r="AR120" s="27">
        <f t="shared" si="24"/>
        <v>17.308532227607532</v>
      </c>
      <c r="AS120" s="27">
        <f t="shared" si="15"/>
        <v>5.3254055270017506</v>
      </c>
      <c r="AT120" s="27">
        <f t="shared" si="25"/>
        <v>-528.62682674370194</v>
      </c>
      <c r="BH120" s="19">
        <f t="shared" si="26"/>
        <v>-22.70258384411018</v>
      </c>
      <c r="BO120" s="23">
        <f t="shared" si="16"/>
        <v>2.5419187955769682</v>
      </c>
      <c r="BP120" s="23">
        <f t="shared" si="16"/>
        <v>5.3636735231207302</v>
      </c>
      <c r="BQ120" s="23">
        <f t="shared" si="16"/>
        <v>17.308532227607532</v>
      </c>
      <c r="BR120" s="23">
        <f t="shared" si="16"/>
        <v>5.3254055270017506</v>
      </c>
    </row>
    <row r="121" spans="1:70" ht="14.5" x14ac:dyDescent="0.35">
      <c r="A121" s="22">
        <v>38200</v>
      </c>
      <c r="B121" s="23">
        <f>+Cartera!BF120</f>
        <v>2.4800875995606173</v>
      </c>
      <c r="C121" s="23">
        <f>+Cartera!BG120</f>
        <v>5.1204854727465943</v>
      </c>
      <c r="D121" s="23">
        <f>+Cartera!BH120</f>
        <v>15.203057900668307</v>
      </c>
      <c r="E121" s="21">
        <f>+'[8]Cartera (Con titularizaciones)'!W121/'[8]Cartera (Con titularizaciones)'!V121</f>
        <v>0.21105789176539724</v>
      </c>
      <c r="F121" s="19">
        <f>+Cartera!BI120</f>
        <v>6.0946227277783374</v>
      </c>
      <c r="G121" s="23">
        <f>+Cartera!BK120</f>
        <v>4.871543140752002</v>
      </c>
      <c r="H121" s="21">
        <f>+'[8]Cartera (Con titularizaciones)'!AT121/'[8]Cartera (Con titularizaciones)'!AS121</f>
        <v>6.3292426317447817E-2</v>
      </c>
      <c r="J121" s="19">
        <v>3.7574245245875867E-2</v>
      </c>
      <c r="K121" s="19">
        <f t="shared" si="17"/>
        <v>2.4800875995606173</v>
      </c>
      <c r="L121" s="19">
        <f t="shared" si="18"/>
        <v>5.1204854727465943</v>
      </c>
      <c r="M121" s="19">
        <f t="shared" si="19"/>
        <v>15.203057900668307</v>
      </c>
      <c r="N121" s="19">
        <f t="shared" si="20"/>
        <v>4.871543140752002</v>
      </c>
      <c r="O121" s="19">
        <f t="shared" si="28"/>
        <v>116.28918180836392</v>
      </c>
      <c r="P121" s="19">
        <f t="shared" si="27"/>
        <v>90.302170028264726</v>
      </c>
      <c r="X121" s="19">
        <f t="shared" si="21"/>
        <v>0.32500000000000001</v>
      </c>
      <c r="Y121" s="19">
        <f t="shared" si="21"/>
        <v>0.36899999999999999</v>
      </c>
      <c r="Z121" s="19">
        <f t="shared" si="21"/>
        <v>0.84499999999999997</v>
      </c>
      <c r="AA121" s="19">
        <f t="shared" si="21"/>
        <v>0.61299999999999999</v>
      </c>
      <c r="AH121" s="23">
        <f>+[8]Cartera!D121</f>
        <v>39335.914189999996</v>
      </c>
      <c r="AI121" s="23">
        <f>+[8]Cartera!J121</f>
        <v>11337.76188</v>
      </c>
      <c r="AJ121" s="23">
        <f>+[8]Cartera!P121</f>
        <v>8753.4170999999969</v>
      </c>
      <c r="AK121" s="23">
        <f t="shared" si="22"/>
        <v>59427.093169999993</v>
      </c>
      <c r="AL121" s="23">
        <f>+[8]Cartera!E121</f>
        <v>975.56512999999518</v>
      </c>
      <c r="AM121" s="23">
        <f>+[8]Cartera!K121</f>
        <v>580.54845000000114</v>
      </c>
      <c r="AN121" s="23">
        <f>+[8]Cartera!Q121</f>
        <v>1330.7870700000001</v>
      </c>
      <c r="AO121" s="23">
        <f t="shared" si="23"/>
        <v>2886.9006499999964</v>
      </c>
      <c r="AP121" s="27">
        <f t="shared" si="24"/>
        <v>2.4800875995606173</v>
      </c>
      <c r="AQ121" s="27">
        <f t="shared" si="24"/>
        <v>5.1204854727465943</v>
      </c>
      <c r="AR121" s="27">
        <f t="shared" si="24"/>
        <v>15.203057900668307</v>
      </c>
      <c r="AS121" s="27">
        <f t="shared" si="15"/>
        <v>4.8578863545312405</v>
      </c>
      <c r="AT121" s="27">
        <f t="shared" si="25"/>
        <v>-482.29642772066899</v>
      </c>
      <c r="BH121" s="19">
        <f t="shared" si="26"/>
        <v>-29.628272849190026</v>
      </c>
      <c r="BO121" s="23">
        <f t="shared" si="16"/>
        <v>2.4800875995606173</v>
      </c>
      <c r="BP121" s="23">
        <f t="shared" si="16"/>
        <v>5.1204854727465943</v>
      </c>
      <c r="BQ121" s="23">
        <f t="shared" si="16"/>
        <v>15.203057900668307</v>
      </c>
      <c r="BR121" s="23">
        <f t="shared" si="16"/>
        <v>4.8578863545312405</v>
      </c>
    </row>
    <row r="122" spans="1:70" ht="14.5" x14ac:dyDescent="0.35">
      <c r="A122" s="22">
        <v>38231</v>
      </c>
      <c r="B122" s="23">
        <f>+Cartera!BF121</f>
        <v>2.3040581552715116</v>
      </c>
      <c r="C122" s="23">
        <f>+Cartera!BG121</f>
        <v>5.2113844991712996</v>
      </c>
      <c r="D122" s="23">
        <f>+Cartera!BH121</f>
        <v>12.80583094648482</v>
      </c>
      <c r="E122" s="21">
        <f>+'[8]Cartera (Con titularizaciones)'!W122/'[8]Cartera (Con titularizaciones)'!V122</f>
        <v>0.19203004713750732</v>
      </c>
      <c r="F122" s="19">
        <f>+Cartera!BI121</f>
        <v>5.893981417196712</v>
      </c>
      <c r="G122" s="23">
        <f>+Cartera!BK121</f>
        <v>4.3678355810041669</v>
      </c>
      <c r="H122" s="21">
        <f>+'[8]Cartera (Con titularizaciones)'!AT122/'[8]Cartera (Con titularizaciones)'!AS122</f>
        <v>5.7828926421290443E-2</v>
      </c>
      <c r="J122" s="19">
        <v>3.3397159298448595E-2</v>
      </c>
      <c r="K122" s="19">
        <f t="shared" si="17"/>
        <v>2.3040581552715116</v>
      </c>
      <c r="L122" s="19">
        <f t="shared" si="18"/>
        <v>5.2113844991712996</v>
      </c>
      <c r="M122" s="19">
        <f t="shared" si="19"/>
        <v>12.80583094648482</v>
      </c>
      <c r="N122" s="19">
        <f t="shared" si="20"/>
        <v>4.3678355810041669</v>
      </c>
      <c r="O122" s="19">
        <f t="shared" si="28"/>
        <v>118.35355118630022</v>
      </c>
      <c r="P122" s="19">
        <f t="shared" si="27"/>
        <v>83.89278319410937</v>
      </c>
      <c r="X122" s="19">
        <f t="shared" si="21"/>
        <v>0.255</v>
      </c>
      <c r="Y122" s="19">
        <f t="shared" si="21"/>
        <v>0.38900000000000001</v>
      </c>
      <c r="Z122" s="19">
        <f t="shared" si="21"/>
        <v>0.81599999999999995</v>
      </c>
      <c r="AA122" s="19">
        <f t="shared" si="21"/>
        <v>0.47299999999999998</v>
      </c>
      <c r="AH122" s="23">
        <f>+[8]Cartera!D122</f>
        <v>40038.325330000007</v>
      </c>
      <c r="AI122" s="23">
        <f>+[8]Cartera!J122</f>
        <v>11656.89329</v>
      </c>
      <c r="AJ122" s="23">
        <f>+[8]Cartera!P122</f>
        <v>8501.0596699999987</v>
      </c>
      <c r="AK122" s="23">
        <f t="shared" si="22"/>
        <v>60196.278290000002</v>
      </c>
      <c r="AL122" s="23">
        <f>+[8]Cartera!E122</f>
        <v>922.50630000000444</v>
      </c>
      <c r="AM122" s="23">
        <f>+[8]Cartera!K122</f>
        <v>607.48552999999936</v>
      </c>
      <c r="AN122" s="23">
        <f>+[8]Cartera!Q122</f>
        <v>1088.6313300000002</v>
      </c>
      <c r="AO122" s="23">
        <f t="shared" si="23"/>
        <v>2618.6231600000037</v>
      </c>
      <c r="AP122" s="27">
        <f t="shared" si="24"/>
        <v>2.3040581552715116</v>
      </c>
      <c r="AQ122" s="27">
        <f t="shared" si="24"/>
        <v>5.2113844991712996</v>
      </c>
      <c r="AR122" s="27">
        <f t="shared" si="24"/>
        <v>12.80583094648482</v>
      </c>
      <c r="AS122" s="27">
        <f t="shared" si="15"/>
        <v>4.3501412950890312</v>
      </c>
      <c r="AT122" s="27">
        <f t="shared" si="25"/>
        <v>-432.43341680532768</v>
      </c>
      <c r="BH122" s="19">
        <f t="shared" si="26"/>
        <v>-34.852371557577086</v>
      </c>
      <c r="BO122" s="23">
        <f t="shared" si="16"/>
        <v>2.3040581552715116</v>
      </c>
      <c r="BP122" s="23">
        <f t="shared" si="16"/>
        <v>5.2113844991712996</v>
      </c>
      <c r="BQ122" s="23">
        <f t="shared" si="16"/>
        <v>12.80583094648482</v>
      </c>
      <c r="BR122" s="23">
        <f t="shared" si="16"/>
        <v>4.3501412950890312</v>
      </c>
    </row>
    <row r="123" spans="1:70" ht="14.5" x14ac:dyDescent="0.35">
      <c r="A123" s="22">
        <v>38261</v>
      </c>
      <c r="B123" s="23">
        <f>+Cartera!BF122</f>
        <v>2.2677680193706893</v>
      </c>
      <c r="C123" s="23">
        <f>+Cartera!BG122</f>
        <v>5.1275751225124715</v>
      </c>
      <c r="D123" s="23">
        <f>+Cartera!BH122</f>
        <v>12.805446783694618</v>
      </c>
      <c r="E123" s="21">
        <f>+'[8]Cartera (Con titularizaciones)'!W123/'[8]Cartera (Con titularizaciones)'!V123</f>
        <v>0.19068357531331986</v>
      </c>
      <c r="F123" s="19">
        <f>+Cartera!BI122</f>
        <v>5.8869482614961894</v>
      </c>
      <c r="G123" s="23">
        <f>+Cartera!BK122</f>
        <v>4.3126718420224623</v>
      </c>
      <c r="H123" s="21">
        <f>+'[8]Cartera (Con titularizaciones)'!AT123/'[8]Cartera (Con titularizaciones)'!AS123</f>
        <v>5.67681551678903E-2</v>
      </c>
      <c r="J123" s="19">
        <v>3.1710960648630077E-2</v>
      </c>
      <c r="K123" s="19">
        <f t="shared" si="17"/>
        <v>2.2677680193706893</v>
      </c>
      <c r="L123" s="19">
        <f t="shared" si="18"/>
        <v>5.1275751225124715</v>
      </c>
      <c r="M123" s="19">
        <f t="shared" si="19"/>
        <v>12.805446783694618</v>
      </c>
      <c r="N123" s="19">
        <f t="shared" si="20"/>
        <v>4.3126718420224623</v>
      </c>
      <c r="O123" s="19">
        <f t="shared" si="28"/>
        <v>116.45019184832395</v>
      </c>
      <c r="P123" s="19">
        <f t="shared" si="27"/>
        <v>82.571427439157219</v>
      </c>
      <c r="X123" s="19">
        <f t="shared" si="21"/>
        <v>0.23499999999999999</v>
      </c>
      <c r="Y123" s="19">
        <f t="shared" si="21"/>
        <v>0.372</v>
      </c>
      <c r="Z123" s="19">
        <f t="shared" si="21"/>
        <v>0.81299999999999994</v>
      </c>
      <c r="AA123" s="19">
        <f t="shared" si="21"/>
        <v>0.46200000000000002</v>
      </c>
      <c r="AH123" s="23">
        <f>+[8]Cartera!D123</f>
        <v>40444.385499999997</v>
      </c>
      <c r="AI123" s="23">
        <f>+[8]Cartera!J123</f>
        <v>11953.778840000001</v>
      </c>
      <c r="AJ123" s="23">
        <f>+[8]Cartera!P123</f>
        <v>8455.2122100000015</v>
      </c>
      <c r="AK123" s="23">
        <f t="shared" si="22"/>
        <v>60853.376550000001</v>
      </c>
      <c r="AL123" s="23">
        <f>+[8]Cartera!E123</f>
        <v>917.18483999999614</v>
      </c>
      <c r="AM123" s="23">
        <f>+[8]Cartera!K123</f>
        <v>612.93898999999999</v>
      </c>
      <c r="AN123" s="23">
        <f>+[8]Cartera!Q123</f>
        <v>1082.7276999999999</v>
      </c>
      <c r="AO123" s="23">
        <f t="shared" si="23"/>
        <v>2612.8515299999963</v>
      </c>
      <c r="AP123" s="27">
        <f t="shared" si="24"/>
        <v>2.2677680193706893</v>
      </c>
      <c r="AQ123" s="27">
        <f t="shared" si="24"/>
        <v>5.1275751225124715</v>
      </c>
      <c r="AR123" s="27">
        <f t="shared" si="24"/>
        <v>12.805446783694618</v>
      </c>
      <c r="AS123" s="27">
        <f t="shared" si="15"/>
        <v>4.2936837331502131</v>
      </c>
      <c r="AT123" s="27">
        <f t="shared" si="25"/>
        <v>-426.97350046909605</v>
      </c>
      <c r="BH123" s="19">
        <f t="shared" si="26"/>
        <v>-34.215062139355737</v>
      </c>
      <c r="BO123" s="23">
        <f t="shared" si="16"/>
        <v>2.2677680193706893</v>
      </c>
      <c r="BP123" s="23">
        <f t="shared" si="16"/>
        <v>5.1275751225124715</v>
      </c>
      <c r="BQ123" s="23">
        <f t="shared" si="16"/>
        <v>12.805446783694618</v>
      </c>
      <c r="BR123" s="23">
        <f t="shared" si="16"/>
        <v>4.2936837331502131</v>
      </c>
    </row>
    <row r="124" spans="1:70" ht="14.5" x14ac:dyDescent="0.35">
      <c r="A124" s="22">
        <v>38292</v>
      </c>
      <c r="B124" s="23">
        <f>+Cartera!BF123</f>
        <v>2.1397653178480529</v>
      </c>
      <c r="C124" s="23">
        <f>+Cartera!BG123</f>
        <v>5.0033677239572754</v>
      </c>
      <c r="D124" s="23">
        <f>+Cartera!BH123</f>
        <v>11.993269712800963</v>
      </c>
      <c r="E124" s="21">
        <f>+'[8]Cartera (Con titularizaciones)'!W124/'[8]Cartera (Con titularizaciones)'!V124</f>
        <v>0.17982377732305146</v>
      </c>
      <c r="F124" s="19">
        <f>+Cartera!BI123</f>
        <v>5.9169079323842402</v>
      </c>
      <c r="G124" s="23">
        <f>+Cartera!BK123</f>
        <v>4.0103714238794179</v>
      </c>
      <c r="H124" s="21">
        <f>+'[8]Cartera (Con titularizaciones)'!AT124/'[8]Cartera (Con titularizaciones)'!AS124</f>
        <v>5.3054308360585258E-2</v>
      </c>
      <c r="J124" s="19">
        <v>2.977945683512459E-2</v>
      </c>
      <c r="K124" s="19">
        <f t="shared" si="17"/>
        <v>2.1397653178480529</v>
      </c>
      <c r="L124" s="19">
        <f t="shared" si="18"/>
        <v>5.0033677239572754</v>
      </c>
      <c r="M124" s="19">
        <f t="shared" si="19"/>
        <v>11.993269712800963</v>
      </c>
      <c r="N124" s="19">
        <f t="shared" si="20"/>
        <v>4.0103714238794179</v>
      </c>
      <c r="O124" s="19">
        <f t="shared" si="28"/>
        <v>113.62937010604853</v>
      </c>
      <c r="P124" s="19">
        <f t="shared" si="27"/>
        <v>77.910736534923771</v>
      </c>
      <c r="X124" s="19">
        <f t="shared" si="21"/>
        <v>0.19400000000000001</v>
      </c>
      <c r="Y124" s="19">
        <f t="shared" si="21"/>
        <v>0.33100000000000002</v>
      </c>
      <c r="Z124" s="19">
        <f t="shared" si="21"/>
        <v>0.79900000000000004</v>
      </c>
      <c r="AA124" s="19">
        <f t="shared" si="21"/>
        <v>0.40100000000000002</v>
      </c>
      <c r="AH124" s="23">
        <f>+[8]Cartera!D124</f>
        <v>41419.353450000002</v>
      </c>
      <c r="AI124" s="23">
        <f>+[8]Cartera!J124</f>
        <v>12297.905209999997</v>
      </c>
      <c r="AJ124" s="23">
        <f>+[8]Cartera!P124</f>
        <v>7981.1215200000015</v>
      </c>
      <c r="AK124" s="23">
        <f t="shared" si="22"/>
        <v>61698.38018</v>
      </c>
      <c r="AL124" s="23">
        <f>+[8]Cartera!E124</f>
        <v>886.27696000000094</v>
      </c>
      <c r="AM124" s="23">
        <f>+[8]Cartera!K124</f>
        <v>615.30942000000005</v>
      </c>
      <c r="AN124" s="23">
        <f>+[8]Cartera!Q124</f>
        <v>957.19743000000005</v>
      </c>
      <c r="AO124" s="23">
        <f t="shared" si="23"/>
        <v>2458.7838100000013</v>
      </c>
      <c r="AP124" s="27">
        <f t="shared" si="24"/>
        <v>2.1397653178480529</v>
      </c>
      <c r="AQ124" s="27">
        <f t="shared" si="24"/>
        <v>5.0033677239572754</v>
      </c>
      <c r="AR124" s="27">
        <f t="shared" si="24"/>
        <v>11.993269712800963</v>
      </c>
      <c r="AS124" s="27">
        <f t="shared" si="15"/>
        <v>3.9851675243769766</v>
      </c>
      <c r="AT124" s="27">
        <f t="shared" si="25"/>
        <v>-397.05197486356479</v>
      </c>
      <c r="BH124" s="19">
        <f t="shared" si="26"/>
        <v>-36.774118424501609</v>
      </c>
      <c r="BO124" s="23">
        <f t="shared" si="16"/>
        <v>2.1397653178480529</v>
      </c>
      <c r="BP124" s="23">
        <f t="shared" si="16"/>
        <v>5.0033677239572754</v>
      </c>
      <c r="BQ124" s="23">
        <f t="shared" si="16"/>
        <v>11.993269712800963</v>
      </c>
      <c r="BR124" s="23">
        <f t="shared" si="16"/>
        <v>3.9851675243769766</v>
      </c>
    </row>
    <row r="125" spans="1:70" ht="14.5" x14ac:dyDescent="0.35">
      <c r="A125" s="22">
        <v>38322</v>
      </c>
      <c r="B125" s="23">
        <f>+Cartera!BF124</f>
        <v>1.8565321706797495</v>
      </c>
      <c r="C125" s="23">
        <f>+Cartera!BG124</f>
        <v>4.1986299602379189</v>
      </c>
      <c r="D125" s="23">
        <f>+Cartera!BH124</f>
        <v>9.8190404568318854</v>
      </c>
      <c r="E125" s="21">
        <f>+'[8]Cartera (Con titularizaciones)'!W125/'[8]Cartera (Con titularizaciones)'!V125</f>
        <v>0.15859328113326834</v>
      </c>
      <c r="F125" s="19">
        <f>+Cartera!BI124</f>
        <v>5.415356180175702</v>
      </c>
      <c r="G125" s="23">
        <f>+Cartera!BK124</f>
        <v>3.2751639669596364</v>
      </c>
      <c r="H125" s="21">
        <f>+'[8]Cartera (Con titularizaciones)'!AT125/'[8]Cartera (Con titularizaciones)'!AS125</f>
        <v>4.5224444898790052E-2</v>
      </c>
      <c r="J125" s="19">
        <v>2.4800419274993771E-2</v>
      </c>
      <c r="K125" s="19">
        <f t="shared" si="17"/>
        <v>1.8565321706797495</v>
      </c>
      <c r="L125" s="19">
        <f t="shared" si="18"/>
        <v>4.1986299602379189</v>
      </c>
      <c r="M125" s="19">
        <f t="shared" si="19"/>
        <v>9.8190404568318854</v>
      </c>
      <c r="N125" s="19">
        <f t="shared" si="20"/>
        <v>3.2751639669596364</v>
      </c>
      <c r="O125" s="19">
        <f t="shared" si="28"/>
        <v>95.353310812198089</v>
      </c>
      <c r="P125" s="19">
        <f t="shared" si="27"/>
        <v>67.597968623917765</v>
      </c>
      <c r="X125" s="19">
        <f t="shared" si="21"/>
        <v>4.5999999999999999E-2</v>
      </c>
      <c r="Y125" s="19">
        <f t="shared" si="21"/>
        <v>1.7000000000000001E-2</v>
      </c>
      <c r="Z125" s="19">
        <f t="shared" si="21"/>
        <v>0.78700000000000003</v>
      </c>
      <c r="AA125" s="19">
        <f t="shared" si="21"/>
        <v>0.28399999999999997</v>
      </c>
      <c r="AH125" s="23">
        <f>+[8]Cartera!D125</f>
        <v>42213.988659999995</v>
      </c>
      <c r="AI125" s="23">
        <f>+[8]Cartera!J125</f>
        <v>12673.770849999999</v>
      </c>
      <c r="AJ125" s="23">
        <f>+[8]Cartera!P125</f>
        <v>7087.8837200000007</v>
      </c>
      <c r="AK125" s="23">
        <f t="shared" si="22"/>
        <v>61975.643229999994</v>
      </c>
      <c r="AL125" s="23">
        <f>+[8]Cartera!E125</f>
        <v>783.71628000000123</v>
      </c>
      <c r="AM125" s="23">
        <f>+[8]Cartera!K125</f>
        <v>532.12473999999997</v>
      </c>
      <c r="AN125" s="23">
        <f>+[8]Cartera!Q125</f>
        <v>695.96217000000081</v>
      </c>
      <c r="AO125" s="23">
        <f t="shared" si="23"/>
        <v>2011.8031900000019</v>
      </c>
      <c r="AP125" s="27">
        <f t="shared" si="24"/>
        <v>1.8565321706797495</v>
      </c>
      <c r="AQ125" s="27">
        <f t="shared" si="24"/>
        <v>4.1986299602379189</v>
      </c>
      <c r="AR125" s="27">
        <f t="shared" si="24"/>
        <v>9.8190404568318854</v>
      </c>
      <c r="AS125" s="27">
        <f t="shared" si="15"/>
        <v>3.2461190963907032</v>
      </c>
      <c r="AT125" s="27">
        <f t="shared" si="25"/>
        <v>-324.27027759957292</v>
      </c>
      <c r="BH125" s="19">
        <f t="shared" si="26"/>
        <v>-43.700853900930795</v>
      </c>
      <c r="BO125" s="23">
        <f t="shared" si="16"/>
        <v>1.8565321706797495</v>
      </c>
      <c r="BP125" s="23">
        <f t="shared" si="16"/>
        <v>4.1986299602379189</v>
      </c>
      <c r="BQ125" s="23">
        <f t="shared" si="16"/>
        <v>9.8190404568318854</v>
      </c>
      <c r="BR125" s="23">
        <f t="shared" si="16"/>
        <v>3.2461190963907032</v>
      </c>
    </row>
    <row r="126" spans="1:70" ht="14.5" x14ac:dyDescent="0.35">
      <c r="A126" s="22">
        <v>38353</v>
      </c>
      <c r="B126" s="23">
        <f>+Cartera!BF125</f>
        <v>2.0363528987307915</v>
      </c>
      <c r="C126" s="23">
        <f>+Cartera!BG125</f>
        <v>4.4487631587414294</v>
      </c>
      <c r="D126" s="23">
        <f>+Cartera!BH125</f>
        <v>10.049229261835665</v>
      </c>
      <c r="E126" s="21">
        <f>+'[8]Cartera (Con titularizaciones)'!W126/'[8]Cartera (Con titularizaciones)'!V126</f>
        <v>0.15957698333687176</v>
      </c>
      <c r="F126" s="19">
        <f>+Cartera!BI125</f>
        <v>5.8648024376800247</v>
      </c>
      <c r="G126" s="23">
        <f>+Cartera!BK125</f>
        <v>3.4897772892397088</v>
      </c>
      <c r="H126" s="21">
        <f>+'[8]Cartera (Con titularizaciones)'!AT126/'[8]Cartera (Con titularizaciones)'!AS126</f>
        <v>4.7094612247169265E-2</v>
      </c>
      <c r="J126" s="19">
        <v>2.4816642845820611E-2</v>
      </c>
      <c r="K126" s="19">
        <f t="shared" si="17"/>
        <v>2.0363528987307915</v>
      </c>
      <c r="L126" s="19">
        <f t="shared" si="18"/>
        <v>4.4487631587414294</v>
      </c>
      <c r="M126" s="19">
        <f t="shared" si="19"/>
        <v>10.049229261835665</v>
      </c>
      <c r="N126" s="19">
        <f t="shared" si="20"/>
        <v>3.4897772892397088</v>
      </c>
      <c r="O126" s="19">
        <f t="shared" si="28"/>
        <v>101.03398018464331</v>
      </c>
      <c r="P126" s="19">
        <f t="shared" si="27"/>
        <v>74.145399433195777</v>
      </c>
      <c r="X126" s="19">
        <f t="shared" si="21"/>
        <v>0.156</v>
      </c>
      <c r="Y126" s="19">
        <f t="shared" si="21"/>
        <v>5.8000000000000003E-2</v>
      </c>
      <c r="Z126" s="19">
        <f t="shared" si="21"/>
        <v>0.79300000000000004</v>
      </c>
      <c r="AA126" s="19">
        <f t="shared" si="21"/>
        <v>0.32200000000000001</v>
      </c>
      <c r="AH126" s="23">
        <f>+[8]Cartera!D126</f>
        <v>42157.116310000005</v>
      </c>
      <c r="AI126" s="23">
        <f>+[8]Cartera!J126</f>
        <v>12895.679529999999</v>
      </c>
      <c r="AJ126" s="23">
        <f>+[8]Cartera!P126</f>
        <v>7139.6114200000002</v>
      </c>
      <c r="AK126" s="23">
        <f t="shared" si="22"/>
        <v>62192.407260000007</v>
      </c>
      <c r="AL126" s="23">
        <f>+[8]Cartera!E126</f>
        <v>858.46765999999639</v>
      </c>
      <c r="AM126" s="23">
        <f>+[8]Cartera!K126</f>
        <v>573.69823999999994</v>
      </c>
      <c r="AN126" s="23">
        <f>+[8]Cartera!Q126</f>
        <v>717.47592000000088</v>
      </c>
      <c r="AO126" s="23">
        <f t="shared" si="23"/>
        <v>2149.6418199999971</v>
      </c>
      <c r="AP126" s="27">
        <f t="shared" si="24"/>
        <v>2.0363528987307915</v>
      </c>
      <c r="AQ126" s="27">
        <f t="shared" si="24"/>
        <v>4.4487631587414294</v>
      </c>
      <c r="AR126" s="27">
        <f t="shared" si="24"/>
        <v>10.049229261835665</v>
      </c>
      <c r="AS126" s="27">
        <f t="shared" si="15"/>
        <v>3.4564377143551601</v>
      </c>
      <c r="AT126" s="27">
        <f t="shared" si="25"/>
        <v>-345.5212912096157</v>
      </c>
      <c r="BH126" s="19">
        <f t="shared" si="26"/>
        <v>-43.448921216030577</v>
      </c>
      <c r="BO126" s="23">
        <f t="shared" si="16"/>
        <v>2.0363528987307915</v>
      </c>
      <c r="BP126" s="23">
        <f t="shared" si="16"/>
        <v>4.4487631587414294</v>
      </c>
      <c r="BQ126" s="23">
        <f t="shared" si="16"/>
        <v>10.049229261835665</v>
      </c>
      <c r="BR126" s="23">
        <f t="shared" si="16"/>
        <v>3.4564377143551601</v>
      </c>
    </row>
    <row r="127" spans="1:70" ht="14.5" x14ac:dyDescent="0.35">
      <c r="A127" s="22">
        <v>38384</v>
      </c>
      <c r="B127" s="23">
        <f>+Cartera!BF126</f>
        <v>1.9668577203541999</v>
      </c>
      <c r="C127" s="23">
        <f>+Cartera!BG126</f>
        <v>4.8109154916920538</v>
      </c>
      <c r="D127" s="23">
        <f>+Cartera!BH126</f>
        <v>9.8858193402318228</v>
      </c>
      <c r="E127" s="21">
        <f>+'[8]Cartera (Con titularizaciones)'!W127/'[8]Cartera (Con titularizaciones)'!V127</f>
        <v>0.15760961452535943</v>
      </c>
      <c r="F127" s="19">
        <f>+Cartera!BI126</f>
        <v>5.8104843195412332</v>
      </c>
      <c r="G127" s="23">
        <f>+Cartera!BK126</f>
        <v>3.4996642998033511</v>
      </c>
      <c r="H127" s="21">
        <f>+'[8]Cartera (Con titularizaciones)'!AT127/'[8]Cartera (Con titularizaciones)'!AS127</f>
        <v>4.6888102921116712E-2</v>
      </c>
      <c r="J127" s="19">
        <v>2.5200389464523531E-2</v>
      </c>
      <c r="K127" s="19">
        <f t="shared" si="17"/>
        <v>1.9668577203541999</v>
      </c>
      <c r="L127" s="19">
        <f t="shared" si="18"/>
        <v>4.8109154916920538</v>
      </c>
      <c r="M127" s="19">
        <f t="shared" si="19"/>
        <v>9.8858193402318228</v>
      </c>
      <c r="N127" s="19">
        <f t="shared" si="20"/>
        <v>3.4996642998033511</v>
      </c>
      <c r="O127" s="19">
        <f t="shared" si="28"/>
        <v>109.25866878359925</v>
      </c>
      <c r="P127" s="19">
        <f t="shared" si="27"/>
        <v>71.615018887355646</v>
      </c>
      <c r="X127" s="19">
        <f t="shared" si="21"/>
        <v>0.107</v>
      </c>
      <c r="Y127" s="19">
        <f t="shared" si="21"/>
        <v>0.22</v>
      </c>
      <c r="Z127" s="19">
        <f t="shared" si="21"/>
        <v>0.79</v>
      </c>
      <c r="AA127" s="19">
        <f t="shared" si="21"/>
        <v>0.32500000000000001</v>
      </c>
      <c r="AH127" s="23">
        <f>+[8]Cartera!D127</f>
        <v>42460.377349999995</v>
      </c>
      <c r="AI127" s="23">
        <f>+[8]Cartera!J127</f>
        <v>13144.840750000003</v>
      </c>
      <c r="AJ127" s="23">
        <f>+[8]Cartera!P127</f>
        <v>7161.4299800000008</v>
      </c>
      <c r="AK127" s="23">
        <f t="shared" si="22"/>
        <v>62766.648079999999</v>
      </c>
      <c r="AL127" s="23">
        <f>+[8]Cartera!E127</f>
        <v>835.13521000000094</v>
      </c>
      <c r="AM127" s="23">
        <f>+[8]Cartera!K127</f>
        <v>632.38718000000006</v>
      </c>
      <c r="AN127" s="23">
        <f>+[8]Cartera!Q127</f>
        <v>707.96603000000005</v>
      </c>
      <c r="AO127" s="23">
        <f t="shared" si="23"/>
        <v>2175.488420000001</v>
      </c>
      <c r="AP127" s="27">
        <f t="shared" si="24"/>
        <v>1.9668577203541999</v>
      </c>
      <c r="AQ127" s="27">
        <f t="shared" si="24"/>
        <v>4.8109154916920538</v>
      </c>
      <c r="AR127" s="27">
        <f t="shared" si="24"/>
        <v>9.8858193402318228</v>
      </c>
      <c r="AS127" s="27">
        <f t="shared" si="15"/>
        <v>3.4659942605620833</v>
      </c>
      <c r="AT127" s="27">
        <f t="shared" si="25"/>
        <v>-346.50043571977307</v>
      </c>
      <c r="BH127" s="19">
        <f t="shared" si="26"/>
        <v>-42.199517243972437</v>
      </c>
      <c r="BO127" s="23">
        <f t="shared" si="16"/>
        <v>1.9668577203541999</v>
      </c>
      <c r="BP127" s="23">
        <f t="shared" si="16"/>
        <v>4.8109154916920538</v>
      </c>
      <c r="BQ127" s="23">
        <f t="shared" si="16"/>
        <v>9.8858193402318228</v>
      </c>
      <c r="BR127" s="23">
        <f t="shared" si="16"/>
        <v>3.4659942605620833</v>
      </c>
    </row>
    <row r="128" spans="1:70" ht="14.5" x14ac:dyDescent="0.35">
      <c r="A128" s="22">
        <v>38412</v>
      </c>
      <c r="B128" s="23">
        <f>+Cartera!BF127</f>
        <v>2.002989069936596</v>
      </c>
      <c r="C128" s="23">
        <f>+Cartera!BG127</f>
        <v>4.9769857606818784</v>
      </c>
      <c r="D128" s="23">
        <f>+Cartera!BH127</f>
        <v>8.930480102327456</v>
      </c>
      <c r="E128" s="21">
        <f>+'[8]Cartera (Con titularizaciones)'!W128/'[8]Cartera (Con titularizaciones)'!V128</f>
        <v>0.15042579061550029</v>
      </c>
      <c r="F128" s="19">
        <f>+Cartera!BI127</f>
        <v>5.5650953421708023</v>
      </c>
      <c r="G128" s="23">
        <f>+Cartera!BK127</f>
        <v>3.4291840320853391</v>
      </c>
      <c r="H128" s="21">
        <f>+'[8]Cartera (Con titularizaciones)'!AT128/'[8]Cartera (Con titularizaciones)'!AS128</f>
        <v>4.5850308135315904E-2</v>
      </c>
      <c r="J128" s="19">
        <v>2.3544898934646674E-2</v>
      </c>
      <c r="K128" s="19">
        <f t="shared" si="17"/>
        <v>2.002989069936596</v>
      </c>
      <c r="L128" s="19">
        <f t="shared" si="18"/>
        <v>4.9769857606818784</v>
      </c>
      <c r="M128" s="19">
        <f t="shared" si="19"/>
        <v>8.930480102327456</v>
      </c>
      <c r="N128" s="19">
        <f t="shared" si="20"/>
        <v>3.4291840320853391</v>
      </c>
      <c r="O128" s="19">
        <f t="shared" si="28"/>
        <v>113.03022048632532</v>
      </c>
      <c r="P128" s="19">
        <f t="shared" si="27"/>
        <v>72.930593092846706</v>
      </c>
      <c r="X128" s="19">
        <f t="shared" si="21"/>
        <v>0.127</v>
      </c>
      <c r="Y128" s="19">
        <f t="shared" si="21"/>
        <v>0.311</v>
      </c>
      <c r="Z128" s="19">
        <f t="shared" si="21"/>
        <v>0.77900000000000003</v>
      </c>
      <c r="AA128" s="19">
        <f t="shared" si="21"/>
        <v>0.308</v>
      </c>
      <c r="AH128" s="23">
        <f>+[8]Cartera!D128</f>
        <v>43411.47004</v>
      </c>
      <c r="AI128" s="23">
        <f>+[8]Cartera!J128</f>
        <v>13346.750059999998</v>
      </c>
      <c r="AJ128" s="23">
        <f>+[8]Cartera!P128</f>
        <v>7131.5132300000005</v>
      </c>
      <c r="AK128" s="23">
        <f t="shared" si="22"/>
        <v>63889.733330000003</v>
      </c>
      <c r="AL128" s="23">
        <f>+[8]Cartera!E128</f>
        <v>869.52700000000004</v>
      </c>
      <c r="AM128" s="23">
        <f>+[8]Cartera!K128</f>
        <v>664.26585</v>
      </c>
      <c r="AN128" s="23">
        <f>+[8]Cartera!Q128</f>
        <v>636.87837000000002</v>
      </c>
      <c r="AO128" s="23">
        <f t="shared" si="23"/>
        <v>2170.6712200000002</v>
      </c>
      <c r="AP128" s="27">
        <f t="shared" si="24"/>
        <v>2.002989069936596</v>
      </c>
      <c r="AQ128" s="27">
        <f t="shared" si="24"/>
        <v>4.9769857606818784</v>
      </c>
      <c r="AR128" s="27">
        <f t="shared" si="24"/>
        <v>8.930480102327456</v>
      </c>
      <c r="AS128" s="27">
        <f t="shared" si="15"/>
        <v>3.3975274380754721</v>
      </c>
      <c r="AT128" s="27">
        <f t="shared" si="25"/>
        <v>-339.52087577045842</v>
      </c>
      <c r="BH128" s="19">
        <f t="shared" si="26"/>
        <v>-41.198454769064497</v>
      </c>
      <c r="BO128" s="23">
        <f t="shared" si="16"/>
        <v>2.002989069936596</v>
      </c>
      <c r="BP128" s="23">
        <f t="shared" si="16"/>
        <v>4.9769857606818784</v>
      </c>
      <c r="BQ128" s="23">
        <f t="shared" si="16"/>
        <v>8.930480102327456</v>
      </c>
      <c r="BR128" s="23">
        <f t="shared" si="16"/>
        <v>3.3975274380754721</v>
      </c>
    </row>
    <row r="129" spans="1:70" ht="14.5" x14ac:dyDescent="0.35">
      <c r="A129" s="22">
        <v>38443</v>
      </c>
      <c r="B129" s="23">
        <f>+Cartera!BF128</f>
        <v>1.9969717172362615</v>
      </c>
      <c r="C129" s="23">
        <f>+Cartera!BG128</f>
        <v>4.8664724830025614</v>
      </c>
      <c r="D129" s="23">
        <f>+Cartera!BH128</f>
        <v>8.7384731417666401</v>
      </c>
      <c r="E129" s="21">
        <f>+'[8]Cartera (Con titularizaciones)'!W129/'[8]Cartera (Con titularizaciones)'!V129</f>
        <v>0.1477426321234569</v>
      </c>
      <c r="F129" s="19">
        <f>+Cartera!BI128</f>
        <v>5.3943083573157109</v>
      </c>
      <c r="G129" s="23">
        <f>+Cartera!BK128</f>
        <v>3.3844140136124197</v>
      </c>
      <c r="H129" s="21">
        <f>+'[8]Cartera (Con titularizaciones)'!AT129/'[8]Cartera (Con titularizaciones)'!AS129</f>
        <v>4.5041704788322381E-2</v>
      </c>
      <c r="J129" s="19">
        <v>2.371480657968314E-2</v>
      </c>
      <c r="K129" s="19">
        <f t="shared" si="17"/>
        <v>1.9969717172362615</v>
      </c>
      <c r="L129" s="19">
        <f t="shared" si="18"/>
        <v>4.8664724830025614</v>
      </c>
      <c r="M129" s="19">
        <f t="shared" si="19"/>
        <v>8.7384731417666401</v>
      </c>
      <c r="N129" s="19">
        <f t="shared" si="20"/>
        <v>3.3844140136124197</v>
      </c>
      <c r="O129" s="19">
        <f t="shared" si="28"/>
        <v>110.5204001365383</v>
      </c>
      <c r="P129" s="19">
        <f t="shared" si="27"/>
        <v>72.711495990485517</v>
      </c>
      <c r="X129" s="19">
        <f t="shared" si="21"/>
        <v>0.125</v>
      </c>
      <c r="Y129" s="19">
        <f t="shared" si="21"/>
        <v>0.24399999999999999</v>
      </c>
      <c r="Z129" s="19">
        <f t="shared" si="21"/>
        <v>0.77300000000000002</v>
      </c>
      <c r="AA129" s="19">
        <f t="shared" si="21"/>
        <v>0.29599999999999999</v>
      </c>
      <c r="AH129" s="23">
        <f>+[8]Cartera!D129</f>
        <v>43821.759840000006</v>
      </c>
      <c r="AI129" s="23">
        <f>+[8]Cartera!J129</f>
        <v>13782.676720000001</v>
      </c>
      <c r="AJ129" s="23">
        <f>+[8]Cartera!P129</f>
        <v>7171.9618500000015</v>
      </c>
      <c r="AK129" s="23">
        <f t="shared" si="22"/>
        <v>64776.398410000009</v>
      </c>
      <c r="AL129" s="23">
        <f>+[8]Cartera!E129</f>
        <v>875.10814999999855</v>
      </c>
      <c r="AM129" s="23">
        <f>+[8]Cartera!K129</f>
        <v>670.73017000000004</v>
      </c>
      <c r="AN129" s="23">
        <f>+[8]Cartera!Q129</f>
        <v>626.71996000000001</v>
      </c>
      <c r="AO129" s="23">
        <f t="shared" si="23"/>
        <v>2172.5582799999984</v>
      </c>
      <c r="AP129" s="27">
        <f t="shared" si="24"/>
        <v>1.9969717172362615</v>
      </c>
      <c r="AQ129" s="27">
        <f t="shared" si="24"/>
        <v>4.8664724830025614</v>
      </c>
      <c r="AR129" s="27">
        <f t="shared" si="24"/>
        <v>8.7384731417666401</v>
      </c>
      <c r="AS129" s="27">
        <f t="shared" si="15"/>
        <v>3.3539349721929042</v>
      </c>
      <c r="AT129" s="27">
        <f t="shared" si="25"/>
        <v>-335.08746638904904</v>
      </c>
      <c r="BH129" s="19">
        <f t="shared" si="26"/>
        <v>-41.560842759722263</v>
      </c>
      <c r="BO129" s="23">
        <f t="shared" si="16"/>
        <v>1.9969717172362615</v>
      </c>
      <c r="BP129" s="23">
        <f t="shared" si="16"/>
        <v>4.8664724830025614</v>
      </c>
      <c r="BQ129" s="23">
        <f t="shared" si="16"/>
        <v>8.7384731417666401</v>
      </c>
      <c r="BR129" s="23">
        <f t="shared" si="16"/>
        <v>3.3539349721929042</v>
      </c>
    </row>
    <row r="130" spans="1:70" ht="14.5" x14ac:dyDescent="0.35">
      <c r="A130" s="22">
        <v>38473</v>
      </c>
      <c r="B130" s="23">
        <f>+Cartera!BF129</f>
        <v>2.0339794185868092</v>
      </c>
      <c r="C130" s="23">
        <f>+Cartera!BG129</f>
        <v>4.8862771734658743</v>
      </c>
      <c r="D130" s="23">
        <f>+Cartera!BH129</f>
        <v>8.8157241228413863</v>
      </c>
      <c r="E130" s="21">
        <f>+'[8]Cartera (Con titularizaciones)'!W130/'[8]Cartera (Con titularizaciones)'!V130</f>
        <v>0.14723116839652639</v>
      </c>
      <c r="F130" s="19">
        <f>+Cartera!BI129</f>
        <v>5.3417221884821737</v>
      </c>
      <c r="G130" s="23">
        <f>+Cartera!BK129</f>
        <v>3.4199470229432558</v>
      </c>
      <c r="H130" s="21">
        <f>+'[8]Cartera (Con titularizaciones)'!AT130/'[8]Cartera (Con titularizaciones)'!AS130</f>
        <v>4.501941680130201E-2</v>
      </c>
      <c r="J130" s="19">
        <v>2.3546264817508301E-2</v>
      </c>
      <c r="K130" s="19">
        <f t="shared" si="17"/>
        <v>2.0339794185868092</v>
      </c>
      <c r="L130" s="19">
        <f t="shared" si="18"/>
        <v>4.8862771734658743</v>
      </c>
      <c r="M130" s="19">
        <f t="shared" si="19"/>
        <v>8.8157241228413863</v>
      </c>
      <c r="N130" s="19">
        <f t="shared" si="20"/>
        <v>3.4199470229432558</v>
      </c>
      <c r="O130" s="19">
        <f t="shared" si="28"/>
        <v>110.97017609278394</v>
      </c>
      <c r="P130" s="19">
        <f t="shared" si="27"/>
        <v>74.058978934355906</v>
      </c>
      <c r="X130" s="19">
        <f t="shared" si="21"/>
        <v>0.154</v>
      </c>
      <c r="Y130" s="19">
        <f t="shared" si="21"/>
        <v>0.252</v>
      </c>
      <c r="Z130" s="19">
        <f t="shared" si="21"/>
        <v>0.77600000000000002</v>
      </c>
      <c r="AA130" s="19">
        <f t="shared" si="21"/>
        <v>0.30199999999999999</v>
      </c>
      <c r="AH130" s="23">
        <f>+[8]Cartera!D130</f>
        <v>44315.805349999988</v>
      </c>
      <c r="AI130" s="23">
        <f>+[8]Cartera!J130</f>
        <v>14106.983610000001</v>
      </c>
      <c r="AJ130" s="23">
        <f>+[8]Cartera!P130</f>
        <v>7186.2923699999992</v>
      </c>
      <c r="AK130" s="23">
        <f t="shared" si="22"/>
        <v>65609.081329999986</v>
      </c>
      <c r="AL130" s="23">
        <f>+[8]Cartera!E130</f>
        <v>901.37435999999195</v>
      </c>
      <c r="AM130" s="23">
        <f>+[8]Cartera!K130</f>
        <v>689.30632000000219</v>
      </c>
      <c r="AN130" s="23">
        <f>+[8]Cartera!Q130</f>
        <v>633.52370999999994</v>
      </c>
      <c r="AO130" s="23">
        <f t="shared" si="23"/>
        <v>2224.204389999994</v>
      </c>
      <c r="AP130" s="27">
        <f t="shared" si="24"/>
        <v>2.0339794185868092</v>
      </c>
      <c r="AQ130" s="27">
        <f t="shared" si="24"/>
        <v>4.8862771734658743</v>
      </c>
      <c r="AR130" s="27">
        <f t="shared" si="24"/>
        <v>8.8157241228413863</v>
      </c>
      <c r="AS130" s="27">
        <f t="shared" si="15"/>
        <v>3.3900861662926052</v>
      </c>
      <c r="AT130" s="27">
        <f t="shared" si="25"/>
        <v>-338.60461612803294</v>
      </c>
      <c r="BH130" s="19">
        <f t="shared" si="26"/>
        <v>-37.346071944916972</v>
      </c>
      <c r="BO130" s="23">
        <f t="shared" si="16"/>
        <v>2.0339794185868092</v>
      </c>
      <c r="BP130" s="23">
        <f t="shared" si="16"/>
        <v>4.8862771734658743</v>
      </c>
      <c r="BQ130" s="23">
        <f t="shared" si="16"/>
        <v>8.8157241228413863</v>
      </c>
      <c r="BR130" s="23">
        <f t="shared" si="16"/>
        <v>3.3900861662926052</v>
      </c>
    </row>
    <row r="131" spans="1:70" ht="14.5" x14ac:dyDescent="0.35">
      <c r="A131" s="22">
        <v>38504</v>
      </c>
      <c r="B131" s="23">
        <f>+Cartera!BF130</f>
        <v>1.846563137163185</v>
      </c>
      <c r="C131" s="23">
        <f>+Cartera!BG130</f>
        <v>4.4269318858297861</v>
      </c>
      <c r="D131" s="23">
        <f>+Cartera!BH130</f>
        <v>8.5732630590438106</v>
      </c>
      <c r="E131" s="21">
        <f>+'[8]Cartera (Con titularizaciones)'!W131/'[8]Cartera (Con titularizaciones)'!V131</f>
        <v>0.14379192099794919</v>
      </c>
      <c r="F131" s="19">
        <f>+Cartera!BI130</f>
        <v>4.9838354456648553</v>
      </c>
      <c r="G131" s="23">
        <f>+Cartera!BK130</f>
        <v>3.1577446074260012</v>
      </c>
      <c r="H131" s="21">
        <f>+'[8]Cartera (Con titularizaciones)'!AT131/'[8]Cartera (Con titularizaciones)'!AS131</f>
        <v>4.1980665633270423E-2</v>
      </c>
      <c r="J131" s="19">
        <v>2.2562437395278849E-2</v>
      </c>
      <c r="K131" s="19">
        <f t="shared" si="17"/>
        <v>1.846563137163185</v>
      </c>
      <c r="L131" s="19">
        <f t="shared" si="18"/>
        <v>4.4269318858297861</v>
      </c>
      <c r="M131" s="19">
        <f t="shared" si="19"/>
        <v>8.5732630590438106</v>
      </c>
      <c r="N131" s="19">
        <f t="shared" si="20"/>
        <v>3.1577446074260012</v>
      </c>
      <c r="O131" s="19">
        <f t="shared" si="28"/>
        <v>100.53817937078644</v>
      </c>
      <c r="P131" s="19">
        <f t="shared" si="27"/>
        <v>67.234987348663708</v>
      </c>
      <c r="X131" s="19">
        <f t="shared" si="21"/>
        <v>3.6999999999999998E-2</v>
      </c>
      <c r="Y131" s="19">
        <f t="shared" si="21"/>
        <v>4.2999999999999997E-2</v>
      </c>
      <c r="Z131" s="19">
        <f t="shared" si="21"/>
        <v>0.77</v>
      </c>
      <c r="AA131" s="19">
        <f t="shared" si="21"/>
        <v>0.24399999999999999</v>
      </c>
      <c r="AH131" s="23">
        <f>+[8]Cartera!D131</f>
        <v>45245.625410000001</v>
      </c>
      <c r="AI131" s="23">
        <f>+[8]Cartera!J131</f>
        <v>14460.473450000001</v>
      </c>
      <c r="AJ131" s="23">
        <f>+[8]Cartera!P131</f>
        <v>7208.5367700000006</v>
      </c>
      <c r="AK131" s="23">
        <f t="shared" si="22"/>
        <v>66914.635630000004</v>
      </c>
      <c r="AL131" s="23">
        <f>+[8]Cartera!E131</f>
        <v>835.48903999999914</v>
      </c>
      <c r="AM131" s="23">
        <f>+[8]Cartera!K131</f>
        <v>640.15531000000055</v>
      </c>
      <c r="AN131" s="23">
        <f>+[8]Cartera!Q131</f>
        <v>618.00681999999995</v>
      </c>
      <c r="AO131" s="23">
        <f t="shared" si="23"/>
        <v>2093.6511699999996</v>
      </c>
      <c r="AP131" s="27">
        <f t="shared" si="24"/>
        <v>1.846563137163185</v>
      </c>
      <c r="AQ131" s="27">
        <f t="shared" si="24"/>
        <v>4.4269318858297861</v>
      </c>
      <c r="AR131" s="27">
        <f t="shared" si="24"/>
        <v>8.5732630590438106</v>
      </c>
      <c r="AS131" s="27">
        <f t="shared" si="15"/>
        <v>3.1288389308083566</v>
      </c>
      <c r="AT131" s="27">
        <f t="shared" si="25"/>
        <v>-312.64562181179178</v>
      </c>
      <c r="BH131" s="19">
        <f t="shared" si="26"/>
        <v>-32.049008435369416</v>
      </c>
      <c r="BO131" s="23">
        <f t="shared" si="16"/>
        <v>1.846563137163185</v>
      </c>
      <c r="BP131" s="23">
        <f t="shared" si="16"/>
        <v>4.4269318858297861</v>
      </c>
      <c r="BQ131" s="23">
        <f t="shared" si="16"/>
        <v>8.5732630590438106</v>
      </c>
      <c r="BR131" s="23">
        <f t="shared" si="16"/>
        <v>3.1288389308083566</v>
      </c>
    </row>
    <row r="132" spans="1:70" ht="14.5" x14ac:dyDescent="0.35">
      <c r="A132" s="22">
        <v>38534</v>
      </c>
      <c r="B132" s="23">
        <f>+Cartera!BF131</f>
        <v>2.0257167333821791</v>
      </c>
      <c r="C132" s="23">
        <f>+Cartera!BG131</f>
        <v>4.5058357203083759</v>
      </c>
      <c r="D132" s="23">
        <f>+Cartera!BH131</f>
        <v>8.384537352636972</v>
      </c>
      <c r="E132" s="21">
        <f>+'[8]Cartera (Con titularizaciones)'!W132/'[8]Cartera (Con titularizaciones)'!V132</f>
        <v>0.14155523067932674</v>
      </c>
      <c r="F132" s="19">
        <f>+Cartera!BI131</f>
        <v>5.0852440947501485</v>
      </c>
      <c r="G132" s="23">
        <f>+Cartera!BK131</f>
        <v>3.286283217039633</v>
      </c>
      <c r="H132" s="21">
        <f>+'[8]Cartera (Con titularizaciones)'!AT132/'[8]Cartera (Con titularizaciones)'!AS132</f>
        <v>4.2967595080082951E-2</v>
      </c>
      <c r="J132" s="19">
        <v>2.2026000308708545E-2</v>
      </c>
      <c r="K132" s="19">
        <f t="shared" si="17"/>
        <v>2.0257167333821791</v>
      </c>
      <c r="L132" s="19">
        <f t="shared" si="18"/>
        <v>4.5058357203083759</v>
      </c>
      <c r="M132" s="19">
        <f t="shared" si="19"/>
        <v>8.384537352636972</v>
      </c>
      <c r="N132" s="19">
        <f t="shared" si="20"/>
        <v>3.286283217039633</v>
      </c>
      <c r="O132" s="19">
        <f t="shared" si="28"/>
        <v>102.33013101324192</v>
      </c>
      <c r="P132" s="19">
        <f t="shared" si="27"/>
        <v>73.758127301385073</v>
      </c>
      <c r="X132" s="19">
        <f t="shared" si="21"/>
        <v>0.14499999999999999</v>
      </c>
      <c r="Y132" s="19">
        <f t="shared" si="21"/>
        <v>8.1000000000000003E-2</v>
      </c>
      <c r="Z132" s="19">
        <f t="shared" si="21"/>
        <v>0.76400000000000001</v>
      </c>
      <c r="AA132" s="19">
        <f t="shared" si="21"/>
        <v>0.28699999999999998</v>
      </c>
      <c r="AH132" s="23">
        <f>+[8]Cartera!D132</f>
        <v>45197.471340000004</v>
      </c>
      <c r="AI132" s="23">
        <f>+[8]Cartera!J132</f>
        <v>14894.255619999996</v>
      </c>
      <c r="AJ132" s="23">
        <f>+[8]Cartera!P132</f>
        <v>7227.1849299999994</v>
      </c>
      <c r="AK132" s="23">
        <f t="shared" si="22"/>
        <v>67318.911890000003</v>
      </c>
      <c r="AL132" s="23">
        <f>+[8]Cartera!E132</f>
        <v>915.57273999999461</v>
      </c>
      <c r="AM132" s="23">
        <f>+[8]Cartera!K132</f>
        <v>671.11068999999759</v>
      </c>
      <c r="AN132" s="23">
        <f>+[8]Cartera!Q132</f>
        <v>605.96602000000007</v>
      </c>
      <c r="AO132" s="23">
        <f t="shared" si="23"/>
        <v>2192.6494499999926</v>
      </c>
      <c r="AP132" s="27">
        <f t="shared" si="24"/>
        <v>2.0257167333821791</v>
      </c>
      <c r="AQ132" s="27">
        <f t="shared" si="24"/>
        <v>4.5058357203083759</v>
      </c>
      <c r="AR132" s="27">
        <f t="shared" si="24"/>
        <v>8.384537352636972</v>
      </c>
      <c r="AS132" s="27">
        <f t="shared" si="15"/>
        <v>3.2571076810968229</v>
      </c>
      <c r="AT132" s="27">
        <f t="shared" si="25"/>
        <v>-325.37121402286647</v>
      </c>
      <c r="BH132" s="19">
        <f t="shared" si="26"/>
        <v>-30.11582370081635</v>
      </c>
      <c r="BO132" s="23">
        <f t="shared" si="16"/>
        <v>2.0257167333821791</v>
      </c>
      <c r="BP132" s="23">
        <f t="shared" si="16"/>
        <v>4.5058357203083759</v>
      </c>
      <c r="BQ132" s="23">
        <f t="shared" si="16"/>
        <v>8.384537352636972</v>
      </c>
      <c r="BR132" s="23">
        <f t="shared" ref="BR132:BR195" si="29">+AS132</f>
        <v>3.2571076810968229</v>
      </c>
    </row>
    <row r="133" spans="1:70" ht="14.5" x14ac:dyDescent="0.35">
      <c r="A133" s="22">
        <v>38565</v>
      </c>
      <c r="B133" s="23">
        <f>+Cartera!BF132</f>
        <v>1.9875739854809491</v>
      </c>
      <c r="C133" s="23">
        <f>+Cartera!BG132</f>
        <v>4.3597961593450174</v>
      </c>
      <c r="D133" s="23">
        <f>+Cartera!BH132</f>
        <v>8.3493589222510352</v>
      </c>
      <c r="E133" s="21">
        <f>+'[8]Cartera (Con titularizaciones)'!W133/'[8]Cartera (Con titularizaciones)'!V133</f>
        <v>0.13972820556346671</v>
      </c>
      <c r="F133" s="19">
        <f>+Cartera!BI132</f>
        <v>4.9816600827714721</v>
      </c>
      <c r="G133" s="23">
        <f>+Cartera!BK132</f>
        <v>3.2389662182292023</v>
      </c>
      <c r="H133" s="21">
        <f>+'[8]Cartera (Con titularizaciones)'!AT133/'[8]Cartera (Con titularizaciones)'!AS133</f>
        <v>4.2184203531022015E-2</v>
      </c>
      <c r="J133" s="19">
        <v>2.2283445277633807E-2</v>
      </c>
      <c r="K133" s="19">
        <f t="shared" si="17"/>
        <v>1.9875739854809491</v>
      </c>
      <c r="L133" s="19">
        <f t="shared" si="18"/>
        <v>4.3597961593450174</v>
      </c>
      <c r="M133" s="19">
        <f t="shared" si="19"/>
        <v>8.3493589222510352</v>
      </c>
      <c r="N133" s="19">
        <f t="shared" si="20"/>
        <v>3.2389662182292023</v>
      </c>
      <c r="O133" s="19">
        <f t="shared" si="28"/>
        <v>99.01348825613006</v>
      </c>
      <c r="P133" s="19">
        <f t="shared" si="27"/>
        <v>72.369316314655279</v>
      </c>
      <c r="X133" s="19">
        <f t="shared" si="21"/>
        <v>0.11899999999999999</v>
      </c>
      <c r="Y133" s="19">
        <f t="shared" si="21"/>
        <v>2.9000000000000001E-2</v>
      </c>
      <c r="Z133" s="19">
        <f t="shared" si="21"/>
        <v>0.76100000000000001</v>
      </c>
      <c r="AA133" s="19">
        <f t="shared" ref="AA133:AA196" si="30">+_xlfn.PERCENTRANK.INC(N$5:N$349,N133)</f>
        <v>0.27</v>
      </c>
      <c r="AH133" s="23">
        <f>+[8]Cartera!D133</f>
        <v>44906.192499999997</v>
      </c>
      <c r="AI133" s="23">
        <f>+[8]Cartera!J133</f>
        <v>15345.71011</v>
      </c>
      <c r="AJ133" s="23">
        <f>+[8]Cartera!P133</f>
        <v>7245.8075600000002</v>
      </c>
      <c r="AK133" s="23">
        <f t="shared" si="22"/>
        <v>67497.710169999991</v>
      </c>
      <c r="AL133" s="23">
        <f>+[8]Cartera!E133</f>
        <v>892.54379999999696</v>
      </c>
      <c r="AM133" s="23">
        <f>+[8]Cartera!K133</f>
        <v>669.04168000000004</v>
      </c>
      <c r="AN133" s="23">
        <f>+[8]Cartera!Q133</f>
        <v>604.97847999999999</v>
      </c>
      <c r="AO133" s="23">
        <f t="shared" si="23"/>
        <v>2166.5639599999968</v>
      </c>
      <c r="AP133" s="27">
        <f t="shared" si="24"/>
        <v>1.9875739854809491</v>
      </c>
      <c r="AQ133" s="27">
        <f t="shared" si="24"/>
        <v>4.3597961593450174</v>
      </c>
      <c r="AR133" s="27">
        <f t="shared" si="24"/>
        <v>8.3493589222510352</v>
      </c>
      <c r="AS133" s="27">
        <f t="shared" si="24"/>
        <v>3.2098332736670336</v>
      </c>
      <c r="AT133" s="27">
        <f t="shared" si="25"/>
        <v>-320.68678854925321</v>
      </c>
      <c r="BH133" s="19">
        <f t="shared" si="26"/>
        <v>-24.951904389227963</v>
      </c>
      <c r="BO133" s="23">
        <f t="shared" ref="BO133:BR196" si="31">+AP133</f>
        <v>1.9875739854809491</v>
      </c>
      <c r="BP133" s="23">
        <f t="shared" si="31"/>
        <v>4.3597961593450174</v>
      </c>
      <c r="BQ133" s="23">
        <f t="shared" si="31"/>
        <v>8.3493589222510352</v>
      </c>
      <c r="BR133" s="23">
        <f t="shared" si="29"/>
        <v>3.2098332736670336</v>
      </c>
    </row>
    <row r="134" spans="1:70" ht="14.5" x14ac:dyDescent="0.35">
      <c r="A134" s="22">
        <v>38596</v>
      </c>
      <c r="B134" s="23">
        <f>+Cartera!BF133</f>
        <v>1.9303214348787394</v>
      </c>
      <c r="C134" s="23">
        <f>+Cartera!BG133</f>
        <v>4.24357087024271</v>
      </c>
      <c r="D134" s="23">
        <f>+Cartera!BH133</f>
        <v>8.2923100748048348</v>
      </c>
      <c r="E134" s="21">
        <f>+'[8]Cartera (Con titularizaciones)'!W134/'[8]Cartera (Con titularizaciones)'!V134</f>
        <v>0.13427952148765654</v>
      </c>
      <c r="F134" s="19">
        <f>+Cartera!BI133</f>
        <v>4.9499058856432008</v>
      </c>
      <c r="G134" s="23">
        <f>+Cartera!BK133</f>
        <v>3.1351001919599844</v>
      </c>
      <c r="H134" s="21">
        <f>+'[8]Cartera (Con titularizaciones)'!AT134/'[8]Cartera (Con titularizaciones)'!AS134</f>
        <v>4.0536752269227594E-2</v>
      </c>
      <c r="J134" s="19">
        <v>2.1372665720240741E-2</v>
      </c>
      <c r="K134" s="19">
        <f t="shared" ref="K134:K197" si="32">+B134</f>
        <v>1.9303214348787394</v>
      </c>
      <c r="L134" s="19">
        <f t="shared" ref="L134:L197" si="33">+C134</f>
        <v>4.24357087024271</v>
      </c>
      <c r="M134" s="19">
        <f t="shared" ref="M134:M197" si="34">+D134</f>
        <v>8.2923100748048348</v>
      </c>
      <c r="N134" s="19">
        <f t="shared" ref="N134:N197" si="35">+G134</f>
        <v>3.1351001919599844</v>
      </c>
      <c r="O134" s="19">
        <f t="shared" si="28"/>
        <v>96.37394482863975</v>
      </c>
      <c r="P134" s="19">
        <f t="shared" si="27"/>
        <v>70.284700609972703</v>
      </c>
      <c r="X134" s="19">
        <f t="shared" ref="X134:AA197" si="36">+_xlfn.PERCENTRANK.INC(K$5:K$349,K134)</f>
        <v>8.1000000000000003E-2</v>
      </c>
      <c r="Y134" s="19">
        <f t="shared" si="36"/>
        <v>2.3E-2</v>
      </c>
      <c r="Z134" s="19">
        <f t="shared" si="36"/>
        <v>0.75800000000000001</v>
      </c>
      <c r="AA134" s="19">
        <f t="shared" si="30"/>
        <v>0.23499999999999999</v>
      </c>
      <c r="AH134" s="23">
        <f>+[8]Cartera!D134</f>
        <v>45578.619399999996</v>
      </c>
      <c r="AI134" s="23">
        <f>+[8]Cartera!J134</f>
        <v>15887.504429999997</v>
      </c>
      <c r="AJ134" s="23">
        <f>+[8]Cartera!P134</f>
        <v>6821.9308600000004</v>
      </c>
      <c r="AK134" s="23">
        <f t="shared" ref="AK134:AK197" si="37">+SUM(AH134:AJ134)</f>
        <v>68288.05468999999</v>
      </c>
      <c r="AL134" s="23">
        <f>+[8]Cartera!E134</f>
        <v>879.81385999999941</v>
      </c>
      <c r="AM134" s="23">
        <f>+[8]Cartera!K134</f>
        <v>674.19750999999997</v>
      </c>
      <c r="AN134" s="23">
        <f>+[8]Cartera!Q134</f>
        <v>565.69566000000009</v>
      </c>
      <c r="AO134" s="23">
        <f t="shared" ref="AO134:AO197" si="38">+SUM(AL134:AN134)</f>
        <v>2119.7070299999996</v>
      </c>
      <c r="AP134" s="27">
        <f t="shared" ref="AP134:AS197" si="39">+(AL134/AH134)*100</f>
        <v>1.9303214348787394</v>
      </c>
      <c r="AQ134" s="27">
        <f t="shared" si="39"/>
        <v>4.24357087024271</v>
      </c>
      <c r="AR134" s="27">
        <f t="shared" si="39"/>
        <v>8.2923100748048348</v>
      </c>
      <c r="AS134" s="27">
        <f t="shared" si="39"/>
        <v>3.1040670870221856</v>
      </c>
      <c r="AT134" s="27">
        <f t="shared" ref="AT134:AT197" si="40">+AS134-(G134*100)</f>
        <v>-310.40595210897624</v>
      </c>
      <c r="BH134" s="19">
        <f t="shared" si="26"/>
        <v>-19.052612747838197</v>
      </c>
      <c r="BO134" s="23">
        <f t="shared" si="31"/>
        <v>1.9303214348787394</v>
      </c>
      <c r="BP134" s="23">
        <f t="shared" si="31"/>
        <v>4.24357087024271</v>
      </c>
      <c r="BQ134" s="23">
        <f t="shared" si="31"/>
        <v>8.2923100748048348</v>
      </c>
      <c r="BR134" s="23">
        <f t="shared" si="29"/>
        <v>3.1040670870221856</v>
      </c>
    </row>
    <row r="135" spans="1:70" ht="14.5" x14ac:dyDescent="0.35">
      <c r="A135" s="22">
        <v>38626</v>
      </c>
      <c r="B135" s="23">
        <f>+Cartera!BF134</f>
        <v>1.9461817436531834</v>
      </c>
      <c r="C135" s="23">
        <f>+Cartera!BG134</f>
        <v>4.6082260386528375</v>
      </c>
      <c r="D135" s="23">
        <f>+Cartera!BH134</f>
        <v>8.1189777633814195</v>
      </c>
      <c r="E135" s="21">
        <f>+'[8]Cartera (Con titularizaciones)'!W135/'[8]Cartera (Con titularizaciones)'!V135</f>
        <v>0.13185898036990429</v>
      </c>
      <c r="F135" s="19">
        <f>+Cartera!BI134</f>
        <v>4.774292396485742</v>
      </c>
      <c r="G135" s="23">
        <f>+Cartera!BK134</f>
        <v>3.2076680154735504</v>
      </c>
      <c r="H135" s="21">
        <f>+'[8]Cartera (Con titularizaciones)'!AT135/'[8]Cartera (Con titularizaciones)'!AS135</f>
        <v>4.0854325567781444E-2</v>
      </c>
      <c r="J135" s="19">
        <v>2.1159455689111196E-2</v>
      </c>
      <c r="K135" s="19">
        <f t="shared" si="32"/>
        <v>1.9461817436531834</v>
      </c>
      <c r="L135" s="19">
        <f t="shared" si="33"/>
        <v>4.6082260386528375</v>
      </c>
      <c r="M135" s="19">
        <f t="shared" si="34"/>
        <v>8.1189777633814195</v>
      </c>
      <c r="N135" s="19">
        <f t="shared" si="35"/>
        <v>3.2076680154735504</v>
      </c>
      <c r="O135" s="19">
        <f t="shared" si="28"/>
        <v>104.65547426609344</v>
      </c>
      <c r="P135" s="19">
        <f t="shared" si="27"/>
        <v>70.862188397059072</v>
      </c>
      <c r="X135" s="19">
        <f t="shared" si="36"/>
        <v>9.2999999999999999E-2</v>
      </c>
      <c r="Y135" s="19">
        <f t="shared" si="36"/>
        <v>0.127</v>
      </c>
      <c r="Z135" s="19">
        <f t="shared" si="36"/>
        <v>0.755</v>
      </c>
      <c r="AA135" s="19">
        <f t="shared" si="30"/>
        <v>0.255</v>
      </c>
      <c r="AH135" s="23">
        <f>+[8]Cartera!D135</f>
        <v>46202.814969999992</v>
      </c>
      <c r="AI135" s="23">
        <f>+[8]Cartera!J135</f>
        <v>16331.594059999999</v>
      </c>
      <c r="AJ135" s="23">
        <f>+[8]Cartera!P135</f>
        <v>6836.8214100000005</v>
      </c>
      <c r="AK135" s="23">
        <f t="shared" si="37"/>
        <v>69371.230439999999</v>
      </c>
      <c r="AL135" s="23">
        <f>+[8]Cartera!E135</f>
        <v>899.19074999999998</v>
      </c>
      <c r="AM135" s="23">
        <f>+[8]Cartera!K135</f>
        <v>752.59676999999999</v>
      </c>
      <c r="AN135" s="23">
        <f>+[8]Cartera!Q135</f>
        <v>555.08001000000002</v>
      </c>
      <c r="AO135" s="23">
        <f t="shared" si="38"/>
        <v>2206.86753</v>
      </c>
      <c r="AP135" s="27">
        <f t="shared" si="39"/>
        <v>1.9461817436531834</v>
      </c>
      <c r="AQ135" s="27">
        <f t="shared" si="39"/>
        <v>4.6082260386528375</v>
      </c>
      <c r="AR135" s="27">
        <f t="shared" si="39"/>
        <v>8.1189777633814195</v>
      </c>
      <c r="AS135" s="27">
        <f t="shared" si="39"/>
        <v>3.1812431695423733</v>
      </c>
      <c r="AT135" s="27">
        <f t="shared" si="40"/>
        <v>-317.58555837781267</v>
      </c>
      <c r="BH135" s="19">
        <f t="shared" si="26"/>
        <v>-15.537966675052402</v>
      </c>
      <c r="BO135" s="23">
        <f t="shared" si="31"/>
        <v>1.9461817436531834</v>
      </c>
      <c r="BP135" s="23">
        <f t="shared" si="31"/>
        <v>4.6082260386528375</v>
      </c>
      <c r="BQ135" s="23">
        <f t="shared" si="31"/>
        <v>8.1189777633814195</v>
      </c>
      <c r="BR135" s="23">
        <f t="shared" si="29"/>
        <v>3.1812431695423733</v>
      </c>
    </row>
    <row r="136" spans="1:70" ht="14.5" x14ac:dyDescent="0.35">
      <c r="A136" s="22">
        <v>38657</v>
      </c>
      <c r="B136" s="23">
        <f>+Cartera!BF135</f>
        <v>1.8855534372733609</v>
      </c>
      <c r="C136" s="23">
        <f>+Cartera!BG135</f>
        <v>4.4430413356331497</v>
      </c>
      <c r="D136" s="23">
        <f>+Cartera!BH135</f>
        <v>7.7224074425808977</v>
      </c>
      <c r="E136" s="21">
        <f>+'[8]Cartera (Con titularizaciones)'!W136/'[8]Cartera (Con titularizaciones)'!V136</f>
        <v>0.12816871218152762</v>
      </c>
      <c r="F136" s="19">
        <f>+Cartera!BI135</f>
        <v>4.6749399224350379</v>
      </c>
      <c r="G136" s="23">
        <f>+Cartera!BK135</f>
        <v>3.0943369562284087</v>
      </c>
      <c r="H136" s="21">
        <f>+'[8]Cartera (Con titularizaciones)'!AT136/'[8]Cartera (Con titularizaciones)'!AS136</f>
        <v>3.9438554130665646E-2</v>
      </c>
      <c r="J136" s="19">
        <v>2.0583121456200806E-2</v>
      </c>
      <c r="K136" s="19">
        <f t="shared" si="32"/>
        <v>1.8855534372733609</v>
      </c>
      <c r="L136" s="19">
        <f t="shared" si="33"/>
        <v>4.4430413356331497</v>
      </c>
      <c r="M136" s="19">
        <f t="shared" si="34"/>
        <v>7.7224074425808977</v>
      </c>
      <c r="N136" s="19">
        <f t="shared" si="35"/>
        <v>3.0943369562284087</v>
      </c>
      <c r="O136" s="19">
        <f t="shared" si="28"/>
        <v>100.90403427790157</v>
      </c>
      <c r="P136" s="19">
        <f t="shared" si="27"/>
        <v>68.654658456501167</v>
      </c>
      <c r="X136" s="19">
        <f t="shared" si="36"/>
        <v>5.8000000000000003E-2</v>
      </c>
      <c r="Y136" s="19">
        <f t="shared" si="36"/>
        <v>5.1999999999999998E-2</v>
      </c>
      <c r="Z136" s="19">
        <f t="shared" si="36"/>
        <v>0.75</v>
      </c>
      <c r="AA136" s="19">
        <f t="shared" si="30"/>
        <v>0.21199999999999999</v>
      </c>
      <c r="AH136" s="23">
        <f>+[8]Cartera!D136</f>
        <v>46764.941930000001</v>
      </c>
      <c r="AI136" s="23">
        <f>+[8]Cartera!J136</f>
        <v>16912.903870000002</v>
      </c>
      <c r="AJ136" s="23">
        <f>+[8]Cartera!P136</f>
        <v>6863.7523199999996</v>
      </c>
      <c r="AK136" s="23">
        <f t="shared" si="37"/>
        <v>70541.59812000001</v>
      </c>
      <c r="AL136" s="23">
        <f>+[8]Cartera!E136</f>
        <v>881.77797000000623</v>
      </c>
      <c r="AM136" s="23">
        <f>+[8]Cartera!K136</f>
        <v>751.44730999999865</v>
      </c>
      <c r="AN136" s="23">
        <f>+[8]Cartera!Q136</f>
        <v>530.04691999999898</v>
      </c>
      <c r="AO136" s="23">
        <f t="shared" si="38"/>
        <v>2163.272200000004</v>
      </c>
      <c r="AP136" s="27">
        <f t="shared" si="39"/>
        <v>1.8855534372733609</v>
      </c>
      <c r="AQ136" s="27">
        <f t="shared" si="39"/>
        <v>4.4430413356331497</v>
      </c>
      <c r="AR136" s="27">
        <f t="shared" si="39"/>
        <v>7.7224074425808977</v>
      </c>
      <c r="AS136" s="27">
        <f t="shared" si="39"/>
        <v>3.0666617395313467</v>
      </c>
      <c r="AT136" s="27">
        <f t="shared" si="40"/>
        <v>-306.36703388330949</v>
      </c>
      <c r="BH136" s="19">
        <f t="shared" si="26"/>
        <v>-12.01860890730353</v>
      </c>
      <c r="BO136" s="23">
        <f t="shared" si="31"/>
        <v>1.8855534372733609</v>
      </c>
      <c r="BP136" s="23">
        <f t="shared" si="31"/>
        <v>4.4430413356331497</v>
      </c>
      <c r="BQ136" s="23">
        <f t="shared" si="31"/>
        <v>7.7224074425808977</v>
      </c>
      <c r="BR136" s="23">
        <f t="shared" si="29"/>
        <v>3.0666617395313467</v>
      </c>
    </row>
    <row r="137" spans="1:70" ht="14.5" x14ac:dyDescent="0.35">
      <c r="A137" s="22">
        <v>38687</v>
      </c>
      <c r="B137" s="23">
        <f>+Cartera!BF136</f>
        <v>1.6076568101761286</v>
      </c>
      <c r="C137" s="23">
        <f>+Cartera!BG136</f>
        <v>3.9103159103351355</v>
      </c>
      <c r="D137" s="23">
        <f>+Cartera!BH136</f>
        <v>5.9631548121790363</v>
      </c>
      <c r="E137" s="21">
        <f>+'[8]Cartera (Con titularizaciones)'!W137/'[8]Cartera (Con titularizaciones)'!V137</f>
        <v>0.12477088384735602</v>
      </c>
      <c r="F137" s="19">
        <f>+Cartera!BI136</f>
        <v>4.5603945271782163</v>
      </c>
      <c r="G137" s="23">
        <f>+Cartera!BK136</f>
        <v>2.6126750581819613</v>
      </c>
      <c r="H137" s="21">
        <f>+'[8]Cartera (Con titularizaciones)'!AT137/'[8]Cartera (Con titularizaciones)'!AS137</f>
        <v>3.5874200414167959E-2</v>
      </c>
      <c r="J137" s="19">
        <v>1.8151048215857762E-2</v>
      </c>
      <c r="K137" s="19">
        <f t="shared" si="32"/>
        <v>1.6076568101761286</v>
      </c>
      <c r="L137" s="19">
        <f t="shared" si="33"/>
        <v>3.9103159103351355</v>
      </c>
      <c r="M137" s="19">
        <f t="shared" si="34"/>
        <v>5.9631548121790363</v>
      </c>
      <c r="N137" s="19">
        <f t="shared" si="35"/>
        <v>2.6126750581819613</v>
      </c>
      <c r="O137" s="19">
        <f t="shared" si="28"/>
        <v>88.805532257703661</v>
      </c>
      <c r="P137" s="19">
        <f t="shared" si="27"/>
        <v>58.536197933227143</v>
      </c>
      <c r="X137" s="19">
        <f t="shared" si="36"/>
        <v>5.0000000000000001E-3</v>
      </c>
      <c r="Y137" s="19">
        <f t="shared" si="36"/>
        <v>8.0000000000000002E-3</v>
      </c>
      <c r="Z137" s="19">
        <f t="shared" si="36"/>
        <v>0.7</v>
      </c>
      <c r="AA137" s="19">
        <f t="shared" si="30"/>
        <v>5.0000000000000001E-3</v>
      </c>
      <c r="AH137" s="23">
        <f>+[8]Cartera!D137</f>
        <v>47546.274769680007</v>
      </c>
      <c r="AI137" s="23">
        <f>+[8]Cartera!J137</f>
        <v>17583.385480000001</v>
      </c>
      <c r="AJ137" s="23">
        <f>+[8]Cartera!P137</f>
        <v>6802.1262699999997</v>
      </c>
      <c r="AK137" s="23">
        <f t="shared" si="37"/>
        <v>71931.786519679998</v>
      </c>
      <c r="AL137" s="23">
        <f>+[8]Cartera!E137</f>
        <v>768.61162000000479</v>
      </c>
      <c r="AM137" s="23">
        <f>+[8]Cartera!K137</f>
        <v>687.56591999999807</v>
      </c>
      <c r="AN137" s="23">
        <f>+[8]Cartera!Q137</f>
        <v>405.62131999999934</v>
      </c>
      <c r="AO137" s="23">
        <f t="shared" si="38"/>
        <v>1861.7988600000022</v>
      </c>
      <c r="AP137" s="27">
        <f t="shared" si="39"/>
        <v>1.6165548693840976</v>
      </c>
      <c r="AQ137" s="27">
        <f t="shared" si="39"/>
        <v>3.9103159103351355</v>
      </c>
      <c r="AR137" s="27">
        <f t="shared" si="39"/>
        <v>5.9631548121790363</v>
      </c>
      <c r="AS137" s="27">
        <f t="shared" si="39"/>
        <v>2.5882839146371373</v>
      </c>
      <c r="AT137" s="27">
        <f t="shared" si="40"/>
        <v>-258.67922190355898</v>
      </c>
      <c r="BH137" s="19">
        <f t="shared" si="26"/>
        <v>-7.4562129509298387</v>
      </c>
      <c r="BO137" s="23">
        <f t="shared" si="31"/>
        <v>1.6165548693840976</v>
      </c>
      <c r="BP137" s="23">
        <f t="shared" si="31"/>
        <v>3.9103159103351355</v>
      </c>
      <c r="BQ137" s="23">
        <f t="shared" si="31"/>
        <v>5.9631548121790363</v>
      </c>
      <c r="BR137" s="23">
        <f t="shared" si="29"/>
        <v>2.5882839146371373</v>
      </c>
    </row>
    <row r="138" spans="1:70" ht="14.5" x14ac:dyDescent="0.35">
      <c r="A138" s="22">
        <v>38718</v>
      </c>
      <c r="B138" s="23">
        <f>+Cartera!BF137</f>
        <v>1.8482029406658631</v>
      </c>
      <c r="C138" s="23">
        <f>+Cartera!BG137</f>
        <v>4.2607179191270141</v>
      </c>
      <c r="D138" s="23">
        <f>+Cartera!BH137</f>
        <v>6.1097467046964011</v>
      </c>
      <c r="E138" s="21">
        <f>+'[8]Cartera (Con titularizaciones)'!W138/'[8]Cartera (Con titularizaciones)'!V138</f>
        <v>0.12531317789746815</v>
      </c>
      <c r="F138" s="19">
        <f>+Cartera!BI137</f>
        <v>4.8739089623413783</v>
      </c>
      <c r="G138" s="23">
        <f>+Cartera!BK137</f>
        <v>2.8719254418719373</v>
      </c>
      <c r="H138" s="21">
        <f>+'[8]Cartera (Con titularizaciones)'!AT138/'[8]Cartera (Con titularizaciones)'!AS138</f>
        <v>3.8127216948675539E-2</v>
      </c>
      <c r="J138" s="19">
        <v>1.8275815143603207E-2</v>
      </c>
      <c r="K138" s="19">
        <f t="shared" si="32"/>
        <v>1.8482029406658631</v>
      </c>
      <c r="L138" s="19">
        <f t="shared" si="33"/>
        <v>4.2607179191270141</v>
      </c>
      <c r="M138" s="19">
        <f t="shared" si="34"/>
        <v>6.1097467046964011</v>
      </c>
      <c r="N138" s="19">
        <f t="shared" si="35"/>
        <v>2.8719254418719373</v>
      </c>
      <c r="O138" s="19">
        <f t="shared" si="28"/>
        <v>96.763364210023937</v>
      </c>
      <c r="P138" s="19">
        <f t="shared" si="27"/>
        <v>67.294694035934768</v>
      </c>
      <c r="X138" s="19">
        <f t="shared" si="36"/>
        <v>0.04</v>
      </c>
      <c r="Y138" s="19">
        <f t="shared" si="36"/>
        <v>2.5999999999999999E-2</v>
      </c>
      <c r="Z138" s="19">
        <f t="shared" si="36"/>
        <v>0.70599999999999996</v>
      </c>
      <c r="AA138" s="19">
        <f t="shared" si="30"/>
        <v>6.6000000000000003E-2</v>
      </c>
      <c r="AC138" s="19">
        <f>+_xlfn.PERCENTRANK.INC(K$138:K$349,K138)</f>
        <v>5.6000000000000001E-2</v>
      </c>
      <c r="AD138" s="19">
        <f t="shared" ref="AD138:AE153" si="41">+_xlfn.PERCENTRANK.INC(L$138:L$349,L138)</f>
        <v>2.8000000000000001E-2</v>
      </c>
      <c r="AE138" s="19">
        <f t="shared" si="41"/>
        <v>1</v>
      </c>
      <c r="AF138" s="19">
        <v>6</v>
      </c>
      <c r="AH138" s="23">
        <f>+[8]Cartera!D138</f>
        <v>48199.51112606001</v>
      </c>
      <c r="AI138" s="23">
        <f>+[8]Cartera!J138</f>
        <v>17991.71371</v>
      </c>
      <c r="AJ138" s="23">
        <f>+[8]Cartera!P138</f>
        <v>6826.7700800000021</v>
      </c>
      <c r="AK138" s="23">
        <f t="shared" si="37"/>
        <v>73017.994916060008</v>
      </c>
      <c r="AL138" s="23">
        <f>+[8]Cartera!E138</f>
        <v>896.05881999999997</v>
      </c>
      <c r="AM138" s="23">
        <f>+[8]Cartera!K138</f>
        <v>766.57617000000175</v>
      </c>
      <c r="AN138" s="23">
        <f>+[8]Cartera!Q138</f>
        <v>417.09836000000001</v>
      </c>
      <c r="AO138" s="23">
        <f t="shared" si="38"/>
        <v>2079.7333500000018</v>
      </c>
      <c r="AP138" s="27">
        <f t="shared" si="39"/>
        <v>1.8590620507674158</v>
      </c>
      <c r="AQ138" s="27">
        <f t="shared" si="39"/>
        <v>4.2607179191270141</v>
      </c>
      <c r="AR138" s="27">
        <f t="shared" si="39"/>
        <v>6.1097467046964011</v>
      </c>
      <c r="AS138" s="27">
        <f t="shared" si="39"/>
        <v>2.8482476852326895</v>
      </c>
      <c r="AT138" s="27">
        <f t="shared" si="40"/>
        <v>-284.34429650196103</v>
      </c>
      <c r="BH138" s="19">
        <f t="shared" si="26"/>
        <v>-3.2520985286746793</v>
      </c>
      <c r="BO138" s="23">
        <f t="shared" si="31"/>
        <v>1.8590620507674158</v>
      </c>
      <c r="BP138" s="23">
        <f t="shared" si="31"/>
        <v>4.2607179191270141</v>
      </c>
      <c r="BQ138" s="23">
        <f t="shared" si="31"/>
        <v>6.1097467046964011</v>
      </c>
      <c r="BR138" s="23">
        <f t="shared" si="29"/>
        <v>2.8482476852326895</v>
      </c>
    </row>
    <row r="139" spans="1:70" ht="14.5" x14ac:dyDescent="0.35">
      <c r="A139" s="22">
        <v>38749</v>
      </c>
      <c r="B139" s="23">
        <f>+Cartera!BF138</f>
        <v>1.8818499136524527</v>
      </c>
      <c r="C139" s="23">
        <f>+Cartera!BG138</f>
        <v>4.4117382456243259</v>
      </c>
      <c r="D139" s="23">
        <f>+Cartera!BH138</f>
        <v>5.9918120553950311</v>
      </c>
      <c r="E139" s="21">
        <f>+'[8]Cartera (Con titularizaciones)'!W139/'[8]Cartera (Con titularizaciones)'!V139</f>
        <v>0.12318968832869208</v>
      </c>
      <c r="F139" s="19">
        <f>+Cartera!BI138</f>
        <v>5.2783291497088225</v>
      </c>
      <c r="G139" s="23">
        <f>+Cartera!BK138</f>
        <v>2.9264055513979299</v>
      </c>
      <c r="H139" s="21">
        <f>+'[8]Cartera (Con titularizaciones)'!AT139/'[8]Cartera (Con titularizaciones)'!AS139</f>
        <v>3.8279838716451207E-2</v>
      </c>
      <c r="J139" s="19">
        <v>1.7565862737286848E-2</v>
      </c>
      <c r="K139" s="19">
        <f t="shared" si="32"/>
        <v>1.8818499136524527</v>
      </c>
      <c r="L139" s="19">
        <f t="shared" si="33"/>
        <v>4.4117382456243259</v>
      </c>
      <c r="M139" s="19">
        <f t="shared" si="34"/>
        <v>5.9918120553950311</v>
      </c>
      <c r="N139" s="19">
        <f t="shared" si="35"/>
        <v>2.9264055513979299</v>
      </c>
      <c r="O139" s="19">
        <f t="shared" si="28"/>
        <v>100.19312302845572</v>
      </c>
      <c r="P139" s="19">
        <f t="shared" si="27"/>
        <v>68.519809905273306</v>
      </c>
      <c r="X139" s="19">
        <f t="shared" si="36"/>
        <v>5.5E-2</v>
      </c>
      <c r="Y139" s="19">
        <f t="shared" si="36"/>
        <v>0.04</v>
      </c>
      <c r="Z139" s="19">
        <f t="shared" si="36"/>
        <v>0.70299999999999996</v>
      </c>
      <c r="AA139" s="19">
        <f t="shared" si="30"/>
        <v>8.6999999999999994E-2</v>
      </c>
      <c r="AC139" s="19">
        <f t="shared" ref="AC139:AE202" si="42">+_xlfn.PERCENTRANK.INC(K$138:K$349,K139)</f>
        <v>7.4999999999999997E-2</v>
      </c>
      <c r="AD139" s="19">
        <f t="shared" si="41"/>
        <v>4.7E-2</v>
      </c>
      <c r="AE139" s="19">
        <f t="shared" si="41"/>
        <v>0.995</v>
      </c>
      <c r="AF139" s="19">
        <v>6</v>
      </c>
      <c r="AH139" s="23">
        <f>+[8]Cartera!D139</f>
        <v>49200.786488300007</v>
      </c>
      <c r="AI139" s="23">
        <f>+[8]Cartera!J139</f>
        <v>18558.909310000003</v>
      </c>
      <c r="AJ139" s="23">
        <f>+[8]Cartera!P139</f>
        <v>6877.7993400000014</v>
      </c>
      <c r="AK139" s="23">
        <f t="shared" si="37"/>
        <v>74637.495138300001</v>
      </c>
      <c r="AL139" s="23">
        <f>+[8]Cartera!E139</f>
        <v>931.77278000000865</v>
      </c>
      <c r="AM139" s="23">
        <f>+[8]Cartera!K139</f>
        <v>818.77050000000372</v>
      </c>
      <c r="AN139" s="23">
        <f>+[8]Cartera!Q139</f>
        <v>412.10480999999999</v>
      </c>
      <c r="AO139" s="23">
        <f t="shared" si="38"/>
        <v>2162.6480900000124</v>
      </c>
      <c r="AP139" s="27">
        <f t="shared" si="39"/>
        <v>1.8938168401466207</v>
      </c>
      <c r="AQ139" s="27">
        <f t="shared" si="39"/>
        <v>4.4117382456243259</v>
      </c>
      <c r="AR139" s="27">
        <f t="shared" si="39"/>
        <v>5.9918120553950311</v>
      </c>
      <c r="AS139" s="27">
        <f t="shared" si="39"/>
        <v>2.8975357305235394</v>
      </c>
      <c r="AT139" s="27">
        <f t="shared" si="40"/>
        <v>-289.74301940926944</v>
      </c>
      <c r="BH139" s="19">
        <f t="shared" si="26"/>
        <v>-0.59022745797877008</v>
      </c>
      <c r="BO139" s="23">
        <f t="shared" si="31"/>
        <v>1.8938168401466207</v>
      </c>
      <c r="BP139" s="23">
        <f t="shared" si="31"/>
        <v>4.4117382456243259</v>
      </c>
      <c r="BQ139" s="23">
        <f t="shared" si="31"/>
        <v>5.9918120553950311</v>
      </c>
      <c r="BR139" s="23">
        <f t="shared" si="29"/>
        <v>2.8975357305235394</v>
      </c>
    </row>
    <row r="140" spans="1:70" ht="14.5" x14ac:dyDescent="0.35">
      <c r="A140" s="22">
        <v>38777</v>
      </c>
      <c r="B140" s="23">
        <f>+Cartera!BF139</f>
        <v>1.9520731411280128</v>
      </c>
      <c r="C140" s="23">
        <f>+Cartera!BG139</f>
        <v>4.4906304064943878</v>
      </c>
      <c r="D140" s="23">
        <f>+Cartera!BH139</f>
        <v>5.8981583111933</v>
      </c>
      <c r="E140" s="21">
        <f>+'[8]Cartera (Con titularizaciones)'!W140/'[8]Cartera (Con titularizaciones)'!V140</f>
        <v>0.12133642775924298</v>
      </c>
      <c r="F140" s="19">
        <f>+Cartera!BI139</f>
        <v>5.3985019178168532</v>
      </c>
      <c r="G140" s="23">
        <f>+Cartera!BK139</f>
        <v>3.0044648145300052</v>
      </c>
      <c r="H140" s="21">
        <f>+'[8]Cartera (Con titularizaciones)'!AT140/'[8]Cartera (Con titularizaciones)'!AS140</f>
        <v>3.8823052367698119E-2</v>
      </c>
      <c r="J140" s="19">
        <v>1.7377709771082623E-2</v>
      </c>
      <c r="K140" s="19">
        <f t="shared" si="32"/>
        <v>1.9520731411280128</v>
      </c>
      <c r="L140" s="19">
        <f t="shared" si="33"/>
        <v>4.4906304064943878</v>
      </c>
      <c r="M140" s="19">
        <f t="shared" si="34"/>
        <v>5.8981583111933</v>
      </c>
      <c r="N140" s="19">
        <f t="shared" si="35"/>
        <v>3.0044648145300052</v>
      </c>
      <c r="O140" s="19">
        <f t="shared" si="28"/>
        <v>101.98480955652084</v>
      </c>
      <c r="P140" s="19">
        <f t="shared" si="27"/>
        <v>71.076699358918006</v>
      </c>
      <c r="X140" s="19">
        <f t="shared" si="36"/>
        <v>9.8000000000000004E-2</v>
      </c>
      <c r="Y140" s="19">
        <f t="shared" si="36"/>
        <v>7.1999999999999995E-2</v>
      </c>
      <c r="Z140" s="19">
        <f t="shared" si="36"/>
        <v>0.69399999999999995</v>
      </c>
      <c r="AA140" s="19">
        <f t="shared" si="30"/>
        <v>0.13300000000000001</v>
      </c>
      <c r="AC140" s="19">
        <f t="shared" si="42"/>
        <v>0.13200000000000001</v>
      </c>
      <c r="AD140" s="19">
        <f t="shared" si="41"/>
        <v>8.5000000000000006E-2</v>
      </c>
      <c r="AE140" s="19">
        <f t="shared" si="41"/>
        <v>0.99</v>
      </c>
      <c r="AF140" s="19">
        <v>6</v>
      </c>
      <c r="AH140" s="23">
        <f>+[8]Cartera!D140</f>
        <v>48943.380616240014</v>
      </c>
      <c r="AI140" s="23">
        <f>+[8]Cartera!J140</f>
        <v>19210.813670000003</v>
      </c>
      <c r="AJ140" s="23">
        <f>+[8]Cartera!P140</f>
        <v>6944.4044800000011</v>
      </c>
      <c r="AK140" s="23">
        <f t="shared" si="37"/>
        <v>75098.598766240015</v>
      </c>
      <c r="AL140" s="23">
        <f>+[8]Cartera!E140</f>
        <v>962.24335000000144</v>
      </c>
      <c r="AM140" s="23">
        <f>+[8]Cartera!K140</f>
        <v>862.68664000000058</v>
      </c>
      <c r="AN140" s="23">
        <f>+[8]Cartera!Q140</f>
        <v>409.59196999999995</v>
      </c>
      <c r="AO140" s="23">
        <f t="shared" si="38"/>
        <v>2234.5219600000019</v>
      </c>
      <c r="AP140" s="27">
        <f t="shared" si="39"/>
        <v>1.9660336860358136</v>
      </c>
      <c r="AQ140" s="27">
        <f t="shared" si="39"/>
        <v>4.4906304064943878</v>
      </c>
      <c r="AR140" s="27">
        <f t="shared" si="39"/>
        <v>5.8981583111933</v>
      </c>
      <c r="AS140" s="27">
        <f t="shared" si="39"/>
        <v>2.9754509361158861</v>
      </c>
      <c r="AT140" s="27">
        <f t="shared" si="40"/>
        <v>-297.47103051688464</v>
      </c>
      <c r="BH140" s="19">
        <f t="shared" si="26"/>
        <v>2.9415205495745909</v>
      </c>
      <c r="BO140" s="23">
        <f t="shared" si="31"/>
        <v>1.9660336860358136</v>
      </c>
      <c r="BP140" s="23">
        <f t="shared" si="31"/>
        <v>4.4906304064943878</v>
      </c>
      <c r="BQ140" s="23">
        <f t="shared" si="31"/>
        <v>5.8981583111933</v>
      </c>
      <c r="BR140" s="23">
        <f t="shared" si="29"/>
        <v>2.9754509361158861</v>
      </c>
    </row>
    <row r="141" spans="1:70" ht="14.5" x14ac:dyDescent="0.35">
      <c r="A141" s="22">
        <v>38808</v>
      </c>
      <c r="B141" s="23">
        <f>+Cartera!BF140</f>
        <v>2.1023762839253712</v>
      </c>
      <c r="C141" s="23">
        <f>+Cartera!BG140</f>
        <v>4.6401111927924301</v>
      </c>
      <c r="D141" s="23">
        <f>+Cartera!BH140</f>
        <v>5.5874851794437479</v>
      </c>
      <c r="E141" s="21">
        <f>+'[8]Cartera (Con titularizaciones)'!W141/'[8]Cartera (Con titularizaciones)'!V141</f>
        <v>0.1187563203267878</v>
      </c>
      <c r="F141" s="19">
        <f>+Cartera!BI140</f>
        <v>5.4794013960928716</v>
      </c>
      <c r="G141" s="23">
        <f>+Cartera!BK140</f>
        <v>3.1087969611209485</v>
      </c>
      <c r="H141" s="21">
        <f>+'[8]Cartera (Con titularizaciones)'!AT141/'[8]Cartera (Con titularizaciones)'!AS141</f>
        <v>3.948975386048717E-2</v>
      </c>
      <c r="J141" s="19">
        <v>1.7328948318234186E-2</v>
      </c>
      <c r="K141" s="19">
        <f t="shared" si="32"/>
        <v>2.1023762839253712</v>
      </c>
      <c r="L141" s="19">
        <f t="shared" si="33"/>
        <v>4.6401111927924301</v>
      </c>
      <c r="M141" s="19">
        <f t="shared" si="34"/>
        <v>5.5874851794437479</v>
      </c>
      <c r="N141" s="19">
        <f t="shared" si="35"/>
        <v>3.1087969611209485</v>
      </c>
      <c r="O141" s="19">
        <f t="shared" si="28"/>
        <v>105.37960452805039</v>
      </c>
      <c r="P141" s="19">
        <f t="shared" si="27"/>
        <v>76.549368936828969</v>
      </c>
      <c r="X141" s="19">
        <f t="shared" si="36"/>
        <v>0.183</v>
      </c>
      <c r="Y141" s="19">
        <f t="shared" si="36"/>
        <v>0.14199999999999999</v>
      </c>
      <c r="Z141" s="19">
        <f t="shared" si="36"/>
        <v>0.68799999999999994</v>
      </c>
      <c r="AA141" s="19">
        <f t="shared" si="30"/>
        <v>0.22</v>
      </c>
      <c r="AC141" s="19">
        <f t="shared" si="42"/>
        <v>0.23599999999999999</v>
      </c>
      <c r="AD141" s="19">
        <f t="shared" si="41"/>
        <v>0.189</v>
      </c>
      <c r="AE141" s="19">
        <f t="shared" si="41"/>
        <v>0.98499999999999999</v>
      </c>
      <c r="AF141" s="19">
        <v>6.25</v>
      </c>
      <c r="AH141" s="23">
        <f>+[8]Cartera!D141</f>
        <v>50689.42067403999</v>
      </c>
      <c r="AI141" s="23">
        <f>+[8]Cartera!J141</f>
        <v>19890.296410000003</v>
      </c>
      <c r="AJ141" s="23">
        <f>+[8]Cartera!P141</f>
        <v>7108.8424800000003</v>
      </c>
      <c r="AK141" s="23">
        <f t="shared" si="37"/>
        <v>77688.559564039999</v>
      </c>
      <c r="AL141" s="23">
        <f>+[8]Cartera!E141</f>
        <v>1073.32779</v>
      </c>
      <c r="AM141" s="23">
        <f>+[8]Cartera!K141</f>
        <v>922.93187000000103</v>
      </c>
      <c r="AN141" s="23">
        <f>+[8]Cartera!Q141</f>
        <v>397.2055200000014</v>
      </c>
      <c r="AO141" s="23">
        <f t="shared" si="38"/>
        <v>2393.4651800000024</v>
      </c>
      <c r="AP141" s="27">
        <f t="shared" si="39"/>
        <v>2.1174591773342017</v>
      </c>
      <c r="AQ141" s="27">
        <f t="shared" si="39"/>
        <v>4.6401111927924301</v>
      </c>
      <c r="AR141" s="27">
        <f t="shared" si="39"/>
        <v>5.5874851794437479</v>
      </c>
      <c r="AS141" s="27">
        <f t="shared" si="39"/>
        <v>3.0808463864322628</v>
      </c>
      <c r="AT141" s="27">
        <f t="shared" si="40"/>
        <v>-307.79884972566259</v>
      </c>
      <c r="BH141" s="19">
        <f t="shared" si="26"/>
        <v>10.168054041800161</v>
      </c>
      <c r="BO141" s="23">
        <f t="shared" si="31"/>
        <v>2.1174591773342017</v>
      </c>
      <c r="BP141" s="23">
        <f t="shared" si="31"/>
        <v>4.6401111927924301</v>
      </c>
      <c r="BQ141" s="23">
        <f t="shared" si="31"/>
        <v>5.5874851794437479</v>
      </c>
      <c r="BR141" s="23">
        <f t="shared" si="29"/>
        <v>3.0808463864322628</v>
      </c>
    </row>
    <row r="142" spans="1:70" ht="14.5" x14ac:dyDescent="0.35">
      <c r="A142" s="22">
        <v>38838</v>
      </c>
      <c r="B142" s="23">
        <f>+Cartera!BF141</f>
        <v>1.9415408722454963</v>
      </c>
      <c r="C142" s="23">
        <f>+Cartera!BG141</f>
        <v>6.3741967357688143</v>
      </c>
      <c r="D142" s="23">
        <f>+Cartera!BH141</f>
        <v>5.4333813804685835</v>
      </c>
      <c r="E142" s="21">
        <f>+'[8]Cartera (Con titularizaciones)'!W142/'[8]Cartera (Con titularizaciones)'!V142</f>
        <v>0.11773849259794504</v>
      </c>
      <c r="F142" s="19">
        <f>+Cartera!BI141</f>
        <v>5.5915829205583742</v>
      </c>
      <c r="G142" s="23">
        <f>+Cartera!BK141</f>
        <v>3.4303197651730692</v>
      </c>
      <c r="H142" s="21">
        <f>+'[8]Cartera (Con titularizaciones)'!AT142/'[8]Cartera (Con titularizaciones)'!AS142</f>
        <v>4.2359689693128977E-2</v>
      </c>
      <c r="J142" s="19">
        <v>1.3836436218893095E-2</v>
      </c>
      <c r="K142" s="19">
        <f t="shared" si="32"/>
        <v>1.9415408722454963</v>
      </c>
      <c r="L142" s="19">
        <f t="shared" si="33"/>
        <v>6.3741967357688143</v>
      </c>
      <c r="M142" s="19">
        <f t="shared" si="34"/>
        <v>5.4333813804685835</v>
      </c>
      <c r="N142" s="19">
        <f t="shared" si="35"/>
        <v>3.4303197651730692</v>
      </c>
      <c r="O142" s="19">
        <f t="shared" si="28"/>
        <v>144.76168852218183</v>
      </c>
      <c r="P142" s="19">
        <f t="shared" si="27"/>
        <v>70.693210188785102</v>
      </c>
      <c r="X142" s="19">
        <f t="shared" si="36"/>
        <v>0.09</v>
      </c>
      <c r="Y142" s="19">
        <f t="shared" si="36"/>
        <v>0.61</v>
      </c>
      <c r="Z142" s="19">
        <f t="shared" si="36"/>
        <v>0.68600000000000005</v>
      </c>
      <c r="AA142" s="19">
        <f t="shared" si="30"/>
        <v>0.311</v>
      </c>
      <c r="AC142" s="19">
        <f t="shared" si="42"/>
        <v>0.123</v>
      </c>
      <c r="AD142" s="19">
        <f t="shared" si="41"/>
        <v>0.82399999999999995</v>
      </c>
      <c r="AE142" s="19">
        <f t="shared" si="41"/>
        <v>0.98099999999999998</v>
      </c>
      <c r="AF142" s="19">
        <v>6.25</v>
      </c>
      <c r="AH142" s="23">
        <f>+[8]Cartera!D142</f>
        <v>52432.096811760006</v>
      </c>
      <c r="AI142" s="23">
        <f>+[8]Cartera!J142</f>
        <v>20679.770559999997</v>
      </c>
      <c r="AJ142" s="23">
        <f>+[8]Cartera!P142</f>
        <v>7387.2458399999996</v>
      </c>
      <c r="AK142" s="23">
        <f t="shared" si="37"/>
        <v>80499.113211760006</v>
      </c>
      <c r="AL142" s="23">
        <f>+[8]Cartera!E142</f>
        <v>1025.8026</v>
      </c>
      <c r="AM142" s="23">
        <f>+[8]Cartera!K142</f>
        <v>1318.1692600000001</v>
      </c>
      <c r="AN142" s="23">
        <f>+[8]Cartera!Q142</f>
        <v>401.37723999999997</v>
      </c>
      <c r="AO142" s="23">
        <f t="shared" si="38"/>
        <v>2745.3490999999999</v>
      </c>
      <c r="AP142" s="27">
        <f t="shared" si="39"/>
        <v>1.9564401623738279</v>
      </c>
      <c r="AQ142" s="27">
        <f t="shared" si="39"/>
        <v>6.3741967357688143</v>
      </c>
      <c r="AR142" s="27">
        <f t="shared" si="39"/>
        <v>5.4333813804685835</v>
      </c>
      <c r="AS142" s="27">
        <f t="shared" si="39"/>
        <v>3.4104091218720849</v>
      </c>
      <c r="AT142" s="27">
        <f t="shared" si="40"/>
        <v>-339.62156739543485</v>
      </c>
      <c r="BH142" s="19">
        <f t="shared" si="26"/>
        <v>23.430612417773688</v>
      </c>
      <c r="BO142" s="23">
        <f t="shared" si="31"/>
        <v>1.9564401623738279</v>
      </c>
      <c r="BP142" s="23">
        <f t="shared" si="31"/>
        <v>6.3741967357688143</v>
      </c>
      <c r="BQ142" s="23">
        <f t="shared" si="31"/>
        <v>5.4333813804685835</v>
      </c>
      <c r="BR142" s="23">
        <f t="shared" si="29"/>
        <v>3.4104091218720849</v>
      </c>
    </row>
    <row r="143" spans="1:70" ht="14.5" x14ac:dyDescent="0.35">
      <c r="A143" s="22">
        <v>38869</v>
      </c>
      <c r="B143" s="23">
        <f>+Cartera!BF142</f>
        <v>1.7660546340682703</v>
      </c>
      <c r="C143" s="23">
        <f>+Cartera!BG142</f>
        <v>4.6216824822896365</v>
      </c>
      <c r="D143" s="23">
        <f>+Cartera!BH142</f>
        <v>4.8189732546976964</v>
      </c>
      <c r="E143" s="21">
        <f>+'[8]Cartera (Con titularizaciones)'!W143/'[8]Cartera (Con titularizaciones)'!V143</f>
        <v>0.11207890895282385</v>
      </c>
      <c r="F143" s="19">
        <f>+Cartera!BI142</f>
        <v>5.457680113139797</v>
      </c>
      <c r="G143" s="23">
        <f>+Cartera!BK142</f>
        <v>2.8164361286381911</v>
      </c>
      <c r="H143" s="21">
        <f>+'[8]Cartera (Con titularizaciones)'!AT143/'[8]Cartera (Con titularizaciones)'!AS143</f>
        <v>3.5994128880658033E-2</v>
      </c>
      <c r="J143" s="19">
        <v>1.6961257701123174E-2</v>
      </c>
      <c r="K143" s="19">
        <f t="shared" si="32"/>
        <v>1.7660546340682703</v>
      </c>
      <c r="L143" s="19">
        <f t="shared" si="33"/>
        <v>4.6216824822896365</v>
      </c>
      <c r="M143" s="19">
        <f t="shared" si="34"/>
        <v>4.8189732546976964</v>
      </c>
      <c r="N143" s="19">
        <f t="shared" si="35"/>
        <v>2.8164361286381911</v>
      </c>
      <c r="O143" s="19">
        <f t="shared" si="28"/>
        <v>104.96107787124033</v>
      </c>
      <c r="P143" s="19">
        <f t="shared" si="27"/>
        <v>64.30360196675781</v>
      </c>
      <c r="X143" s="19">
        <f t="shared" si="36"/>
        <v>2.9000000000000001E-2</v>
      </c>
      <c r="Y143" s="19">
        <f t="shared" si="36"/>
        <v>0.13300000000000001</v>
      </c>
      <c r="Z143" s="19">
        <f t="shared" si="36"/>
        <v>0.66800000000000004</v>
      </c>
      <c r="AA143" s="19">
        <f t="shared" si="30"/>
        <v>3.6999999999999998E-2</v>
      </c>
      <c r="AC143" s="19">
        <f t="shared" si="42"/>
        <v>4.2000000000000003E-2</v>
      </c>
      <c r="AD143" s="19">
        <f t="shared" si="41"/>
        <v>0.17499999999999999</v>
      </c>
      <c r="AE143" s="19">
        <f t="shared" si="41"/>
        <v>0.97099999999999997</v>
      </c>
      <c r="AF143" s="19">
        <v>6.5</v>
      </c>
      <c r="AH143" s="23">
        <f>+[8]Cartera!D143</f>
        <v>54329.281961329994</v>
      </c>
      <c r="AI143" s="23">
        <f>+[8]Cartera!J143</f>
        <v>21333.731250000001</v>
      </c>
      <c r="AJ143" s="23">
        <f>+[8]Cartera!P143</f>
        <v>7606.1484600000003</v>
      </c>
      <c r="AK143" s="23">
        <f t="shared" si="37"/>
        <v>83269.161671329988</v>
      </c>
      <c r="AL143" s="23">
        <f>+[8]Cartera!E143</f>
        <v>967.63726999999585</v>
      </c>
      <c r="AM143" s="23">
        <f>+[8]Cartera!K143</f>
        <v>985.97731999999996</v>
      </c>
      <c r="AN143" s="23">
        <f>+[8]Cartera!Q143</f>
        <v>366.53826000000072</v>
      </c>
      <c r="AO143" s="23">
        <f t="shared" si="38"/>
        <v>2320.1528499999968</v>
      </c>
      <c r="AP143" s="27">
        <f t="shared" si="39"/>
        <v>1.7810602957880652</v>
      </c>
      <c r="AQ143" s="27">
        <f t="shared" si="39"/>
        <v>4.6216824822896365</v>
      </c>
      <c r="AR143" s="27">
        <f t="shared" si="39"/>
        <v>4.8189732546976964</v>
      </c>
      <c r="AS143" s="27">
        <f t="shared" si="39"/>
        <v>2.7863290604003255</v>
      </c>
      <c r="AT143" s="27">
        <f t="shared" si="40"/>
        <v>-278.8572838034188</v>
      </c>
      <c r="BH143" s="19">
        <f t="shared" si="26"/>
        <v>10.81850134566578</v>
      </c>
      <c r="BO143" s="23">
        <f t="shared" si="31"/>
        <v>1.7810602957880652</v>
      </c>
      <c r="BP143" s="23">
        <f t="shared" si="31"/>
        <v>4.6216824822896365</v>
      </c>
      <c r="BQ143" s="23">
        <f t="shared" si="31"/>
        <v>4.8189732546976964</v>
      </c>
      <c r="BR143" s="23">
        <f t="shared" si="29"/>
        <v>2.7863290604003255</v>
      </c>
    </row>
    <row r="144" spans="1:70" ht="14.5" x14ac:dyDescent="0.35">
      <c r="A144" s="22">
        <v>38899</v>
      </c>
      <c r="B144" s="23">
        <f>+Cartera!BF143</f>
        <v>1.9394277784753882</v>
      </c>
      <c r="C144" s="23">
        <f>+Cartera!BG143</f>
        <v>4.7236634355345277</v>
      </c>
      <c r="D144" s="23">
        <f>+Cartera!BH143</f>
        <v>4.5562299544302585</v>
      </c>
      <c r="E144" s="21">
        <f>+'[8]Cartera (Con titularizaciones)'!W144/'[8]Cartera (Con titularizaciones)'!V144</f>
        <v>0.10863069331000852</v>
      </c>
      <c r="F144" s="19">
        <f>+Cartera!BI143</f>
        <v>5.5014188480257378</v>
      </c>
      <c r="G144" s="23">
        <f>+Cartera!BK143</f>
        <v>2.9349126758268578</v>
      </c>
      <c r="H144" s="21">
        <f>+'[8]Cartera (Con titularizaciones)'!AT144/'[8]Cartera (Con titularizaciones)'!AS144</f>
        <v>3.6857894375032528E-2</v>
      </c>
      <c r="J144" s="19">
        <v>1.6672611300584443E-2</v>
      </c>
      <c r="K144" s="19">
        <f t="shared" si="32"/>
        <v>1.9394277784753882</v>
      </c>
      <c r="L144" s="19">
        <f t="shared" si="33"/>
        <v>4.7236634355345277</v>
      </c>
      <c r="M144" s="19">
        <f t="shared" si="34"/>
        <v>4.5562299544302585</v>
      </c>
      <c r="N144" s="19">
        <f t="shared" si="35"/>
        <v>2.9349126758268578</v>
      </c>
      <c r="O144" s="19">
        <f t="shared" si="28"/>
        <v>107.27712420630087</v>
      </c>
      <c r="P144" s="19">
        <f t="shared" si="27"/>
        <v>70.616270586753387</v>
      </c>
      <c r="X144" s="19">
        <f t="shared" si="36"/>
        <v>8.6999999999999994E-2</v>
      </c>
      <c r="Y144" s="19">
        <f t="shared" si="36"/>
        <v>0.17699999999999999</v>
      </c>
      <c r="Z144" s="19">
        <f t="shared" si="36"/>
        <v>0.64200000000000002</v>
      </c>
      <c r="AA144" s="19">
        <f t="shared" si="30"/>
        <v>9.2999999999999999E-2</v>
      </c>
      <c r="AC144" s="19">
        <f t="shared" si="42"/>
        <v>0.11799999999999999</v>
      </c>
      <c r="AD144" s="19">
        <f t="shared" si="41"/>
        <v>0.246</v>
      </c>
      <c r="AE144" s="19">
        <f t="shared" si="41"/>
        <v>0.93799999999999994</v>
      </c>
      <c r="AF144" s="19">
        <v>6.5</v>
      </c>
      <c r="AH144" s="23">
        <f>+[8]Cartera!D144</f>
        <v>55576.841013689991</v>
      </c>
      <c r="AI144" s="23">
        <f>+[8]Cartera!J144</f>
        <v>22006.120550000003</v>
      </c>
      <c r="AJ144" s="23">
        <f>+[8]Cartera!P144</f>
        <v>7783.1848599999994</v>
      </c>
      <c r="AK144" s="23">
        <f t="shared" si="37"/>
        <v>85366.146423689992</v>
      </c>
      <c r="AL144" s="23">
        <f>+[8]Cartera!E144</f>
        <v>1087.55611</v>
      </c>
      <c r="AM144" s="23">
        <f>+[8]Cartera!K144</f>
        <v>1039.4950699999999</v>
      </c>
      <c r="AN144" s="23">
        <f>+[8]Cartera!Q144</f>
        <v>354.61980000000074</v>
      </c>
      <c r="AO144" s="23">
        <f t="shared" si="38"/>
        <v>2481.6709800000008</v>
      </c>
      <c r="AP144" s="27">
        <f t="shared" si="39"/>
        <v>1.9568512534422515</v>
      </c>
      <c r="AQ144" s="27">
        <f t="shared" si="39"/>
        <v>4.7236634355345277</v>
      </c>
      <c r="AR144" s="27">
        <f t="shared" si="39"/>
        <v>4.5562299544302585</v>
      </c>
      <c r="AS144" s="27">
        <f t="shared" si="39"/>
        <v>2.9070903208901453</v>
      </c>
      <c r="AT144" s="27">
        <f t="shared" si="40"/>
        <v>-290.58417726179567</v>
      </c>
      <c r="BH144" s="19">
        <f t="shared" si="26"/>
        <v>13.181383371610494</v>
      </c>
      <c r="BO144" s="23">
        <f t="shared" si="31"/>
        <v>1.9568512534422515</v>
      </c>
      <c r="BP144" s="23">
        <f t="shared" si="31"/>
        <v>4.7236634355345277</v>
      </c>
      <c r="BQ144" s="23">
        <f t="shared" si="31"/>
        <v>4.5562299544302585</v>
      </c>
      <c r="BR144" s="23">
        <f t="shared" si="29"/>
        <v>2.9070903208901453</v>
      </c>
    </row>
    <row r="145" spans="1:70" ht="14.5" x14ac:dyDescent="0.35">
      <c r="A145" s="22">
        <v>38930</v>
      </c>
      <c r="B145" s="23">
        <f>+Cartera!BF144</f>
        <v>1.6525625046722823</v>
      </c>
      <c r="C145" s="23">
        <f>+Cartera!BG144</f>
        <v>4.5438984117523251</v>
      </c>
      <c r="D145" s="23">
        <f>+Cartera!BH144</f>
        <v>4.4164662513710082</v>
      </c>
      <c r="E145" s="21">
        <f>+'[8]Cartera (Con titularizaciones)'!W145/'[8]Cartera (Con titularizaciones)'!V145</f>
        <v>0.10537839746608141</v>
      </c>
      <c r="F145" s="19">
        <f>+Cartera!BI144</f>
        <v>5.3127057177802399</v>
      </c>
      <c r="G145" s="23">
        <f>+Cartera!BK144</f>
        <v>2.7029168390258618</v>
      </c>
      <c r="H145" s="21">
        <f>+'[8]Cartera (Con titularizaciones)'!AT145/'[8]Cartera (Con titularizaciones)'!AS145</f>
        <v>3.4279265203293559E-2</v>
      </c>
      <c r="J145" s="19">
        <v>1.6433216281182862E-2</v>
      </c>
      <c r="K145" s="19">
        <f t="shared" si="32"/>
        <v>1.6525625046722823</v>
      </c>
      <c r="L145" s="19">
        <f t="shared" si="33"/>
        <v>4.5438984117523251</v>
      </c>
      <c r="M145" s="19">
        <f t="shared" si="34"/>
        <v>4.4164662513710082</v>
      </c>
      <c r="N145" s="19">
        <f t="shared" si="35"/>
        <v>2.7029168390258618</v>
      </c>
      <c r="O145" s="19">
        <f t="shared" si="28"/>
        <v>103.19455671447663</v>
      </c>
      <c r="P145" s="19">
        <f t="shared" si="27"/>
        <v>60.171253751556861</v>
      </c>
      <c r="X145" s="19">
        <f t="shared" si="36"/>
        <v>1.4E-2</v>
      </c>
      <c r="Y145" s="19">
        <f t="shared" si="36"/>
        <v>0.10100000000000001</v>
      </c>
      <c r="Z145" s="19">
        <f t="shared" si="36"/>
        <v>0.61599999999999999</v>
      </c>
      <c r="AA145" s="19">
        <f t="shared" si="30"/>
        <v>8.0000000000000002E-3</v>
      </c>
      <c r="AC145" s="19">
        <f t="shared" si="42"/>
        <v>1.7999999999999999E-2</v>
      </c>
      <c r="AD145" s="19">
        <f t="shared" si="41"/>
        <v>0.127</v>
      </c>
      <c r="AE145" s="19">
        <f t="shared" si="41"/>
        <v>0.89500000000000002</v>
      </c>
      <c r="AF145" s="19">
        <v>6.75</v>
      </c>
      <c r="AH145" s="23">
        <f>+[8]Cartera!D145</f>
        <v>56301.611350060004</v>
      </c>
      <c r="AI145" s="23">
        <f>+[8]Cartera!J145</f>
        <v>22828.168150000001</v>
      </c>
      <c r="AJ145" s="23">
        <f>+[8]Cartera!P145</f>
        <v>7996.1378600000007</v>
      </c>
      <c r="AK145" s="23">
        <f t="shared" si="37"/>
        <v>87125.917360060004</v>
      </c>
      <c r="AL145" s="23">
        <f>+[8]Cartera!E145</f>
        <v>939.95278999999914</v>
      </c>
      <c r="AM145" s="23">
        <f>+[8]Cartera!K145</f>
        <v>1037.2887700000001</v>
      </c>
      <c r="AN145" s="23">
        <f>+[8]Cartera!Q145</f>
        <v>353.14672999999999</v>
      </c>
      <c r="AO145" s="23">
        <f t="shared" si="38"/>
        <v>2330.3882899999994</v>
      </c>
      <c r="AP145" s="27">
        <f t="shared" si="39"/>
        <v>1.669495361608327</v>
      </c>
      <c r="AQ145" s="27">
        <f t="shared" si="39"/>
        <v>4.5438984117523251</v>
      </c>
      <c r="AR145" s="27">
        <f t="shared" si="39"/>
        <v>4.4164662513710082</v>
      </c>
      <c r="AS145" s="27">
        <f t="shared" si="39"/>
        <v>2.674736014967102</v>
      </c>
      <c r="AT145" s="27">
        <f t="shared" si="40"/>
        <v>-267.61694788761906</v>
      </c>
      <c r="BH145" s="19">
        <f t="shared" si="26"/>
        <v>7.5614813605596538</v>
      </c>
      <c r="BO145" s="23">
        <f t="shared" si="31"/>
        <v>1.669495361608327</v>
      </c>
      <c r="BP145" s="23">
        <f t="shared" si="31"/>
        <v>4.5438984117523251</v>
      </c>
      <c r="BQ145" s="23">
        <f t="shared" si="31"/>
        <v>4.4164662513710082</v>
      </c>
      <c r="BR145" s="23">
        <f t="shared" si="29"/>
        <v>2.674736014967102</v>
      </c>
    </row>
    <row r="146" spans="1:70" ht="14.5" x14ac:dyDescent="0.35">
      <c r="A146" s="22">
        <v>38961</v>
      </c>
      <c r="B146" s="23">
        <f>+Cartera!BF145</f>
        <v>1.7498002141456204</v>
      </c>
      <c r="C146" s="23">
        <f>+Cartera!BG145</f>
        <v>4.4877282735265105</v>
      </c>
      <c r="D146" s="23">
        <f>+Cartera!BH145</f>
        <v>4.1707696221623269</v>
      </c>
      <c r="E146" s="21">
        <f>+'[8]Cartera (Con titularizaciones)'!W146/'[8]Cartera (Con titularizaciones)'!V146</f>
        <v>0.10090812415567593</v>
      </c>
      <c r="F146" s="19">
        <f>+Cartera!BI145</f>
        <v>5.3926936854771252</v>
      </c>
      <c r="G146" s="23">
        <f>+Cartera!BK145</f>
        <v>2.7417392149527151</v>
      </c>
      <c r="H146" s="21">
        <f>+'[8]Cartera (Con titularizaciones)'!AT146/'[8]Cartera (Con titularizaciones)'!AS146</f>
        <v>3.4324145104335783E-2</v>
      </c>
      <c r="J146" s="19">
        <v>1.6279300495024775E-2</v>
      </c>
      <c r="K146" s="19">
        <f t="shared" si="32"/>
        <v>1.7498002141456204</v>
      </c>
      <c r="L146" s="19">
        <f t="shared" si="33"/>
        <v>4.4877282735265105</v>
      </c>
      <c r="M146" s="19">
        <f t="shared" si="34"/>
        <v>4.1707696221623269</v>
      </c>
      <c r="N146" s="19">
        <f t="shared" si="35"/>
        <v>2.7417392149527151</v>
      </c>
      <c r="O146" s="19">
        <f t="shared" si="28"/>
        <v>101.9189004410415</v>
      </c>
      <c r="P146" s="19">
        <f t="shared" si="27"/>
        <v>63.71176424625714</v>
      </c>
      <c r="X146" s="19">
        <f t="shared" si="36"/>
        <v>2.5999999999999999E-2</v>
      </c>
      <c r="Y146" s="19">
        <f t="shared" si="36"/>
        <v>6.9000000000000006E-2</v>
      </c>
      <c r="Z146" s="19">
        <f t="shared" si="36"/>
        <v>0.58699999999999997</v>
      </c>
      <c r="AA146" s="19">
        <f t="shared" si="30"/>
        <v>1.7000000000000001E-2</v>
      </c>
      <c r="AC146" s="19">
        <f t="shared" si="42"/>
        <v>3.6999999999999998E-2</v>
      </c>
      <c r="AD146" s="19">
        <f t="shared" si="41"/>
        <v>0.08</v>
      </c>
      <c r="AE146" s="19">
        <f t="shared" si="41"/>
        <v>0.85699999999999998</v>
      </c>
      <c r="AF146" s="19">
        <v>7</v>
      </c>
      <c r="AH146" s="23">
        <f>+[8]Cartera!D146</f>
        <v>57367.731894080018</v>
      </c>
      <c r="AI146" s="23">
        <f>+[8]Cartera!J146</f>
        <v>23793.424309999999</v>
      </c>
      <c r="AJ146" s="23">
        <f>+[8]Cartera!P146</f>
        <v>8265.1903899999998</v>
      </c>
      <c r="AK146" s="23">
        <f t="shared" si="37"/>
        <v>89426.346594080023</v>
      </c>
      <c r="AL146" s="23">
        <f>+[8]Cartera!E146</f>
        <v>1015.2741300000101</v>
      </c>
      <c r="AM146" s="23">
        <f>+[8]Cartera!K146</f>
        <v>1067.78423</v>
      </c>
      <c r="AN146" s="23">
        <f>+[8]Cartera!Q146</f>
        <v>344.72204999999997</v>
      </c>
      <c r="AO146" s="23">
        <f t="shared" si="38"/>
        <v>2427.7804100000099</v>
      </c>
      <c r="AP146" s="27">
        <f t="shared" si="39"/>
        <v>1.7697651562633592</v>
      </c>
      <c r="AQ146" s="27">
        <f t="shared" si="39"/>
        <v>4.4877282735265105</v>
      </c>
      <c r="AR146" s="27">
        <f t="shared" si="39"/>
        <v>4.1707696221623269</v>
      </c>
      <c r="AS146" s="27">
        <f t="shared" si="39"/>
        <v>2.7148379671821767</v>
      </c>
      <c r="AT146" s="27">
        <f t="shared" si="40"/>
        <v>-271.45908352808931</v>
      </c>
      <c r="BH146" s="19">
        <f t="shared" ref="BH146:BH209" si="43">+AO146/AO134*100-100</f>
        <v>14.533771678815938</v>
      </c>
      <c r="BO146" s="23">
        <f t="shared" si="31"/>
        <v>1.7697651562633592</v>
      </c>
      <c r="BP146" s="23">
        <f t="shared" si="31"/>
        <v>4.4877282735265105</v>
      </c>
      <c r="BQ146" s="23">
        <f t="shared" si="31"/>
        <v>4.1707696221623269</v>
      </c>
      <c r="BR146" s="23">
        <f t="shared" si="29"/>
        <v>2.7148379671821767</v>
      </c>
    </row>
    <row r="147" spans="1:70" ht="14.5" x14ac:dyDescent="0.35">
      <c r="A147" s="22">
        <v>38991</v>
      </c>
      <c r="B147" s="23">
        <f>+Cartera!BF146</f>
        <v>1.7053685844598283</v>
      </c>
      <c r="C147" s="23">
        <f>+Cartera!BG146</f>
        <v>4.727682864181987</v>
      </c>
      <c r="D147" s="23">
        <f>+Cartera!BH146</f>
        <v>4.4297006217966794</v>
      </c>
      <c r="E147" s="21">
        <f>+'[8]Cartera (Con titularizaciones)'!W147/'[8]Cartera (Con titularizaciones)'!V147</f>
        <v>9.717073778763019E-2</v>
      </c>
      <c r="F147" s="19">
        <f>+Cartera!BI146</f>
        <v>5.255324994155357</v>
      </c>
      <c r="G147" s="23">
        <f>+Cartera!BK146</f>
        <v>2.7869216604949223</v>
      </c>
      <c r="H147" s="21">
        <f>+'[8]Cartera (Con titularizaciones)'!AT147/'[8]Cartera (Con titularizaciones)'!AS147</f>
        <v>3.4202076485217392E-2</v>
      </c>
      <c r="J147" s="19">
        <v>1.6171207045492915E-2</v>
      </c>
      <c r="K147" s="19">
        <f t="shared" si="32"/>
        <v>1.7053685844598283</v>
      </c>
      <c r="L147" s="19">
        <f t="shared" si="33"/>
        <v>4.727682864181987</v>
      </c>
      <c r="M147" s="19">
        <f t="shared" si="34"/>
        <v>4.4297006217966794</v>
      </c>
      <c r="N147" s="19">
        <f t="shared" si="35"/>
        <v>2.7869216604949223</v>
      </c>
      <c r="O147" s="19">
        <f t="shared" si="28"/>
        <v>107.36840775182364</v>
      </c>
      <c r="P147" s="19">
        <f t="shared" si="27"/>
        <v>62.093969544477204</v>
      </c>
      <c r="X147" s="19">
        <f t="shared" si="36"/>
        <v>0.02</v>
      </c>
      <c r="Y147" s="19">
        <f t="shared" si="36"/>
        <v>0.18</v>
      </c>
      <c r="Z147" s="19">
        <f t="shared" si="36"/>
        <v>0.625</v>
      </c>
      <c r="AA147" s="19">
        <f t="shared" si="30"/>
        <v>2.5999999999999999E-2</v>
      </c>
      <c r="AC147" s="19">
        <f t="shared" si="42"/>
        <v>2.8000000000000001E-2</v>
      </c>
      <c r="AD147" s="19">
        <f t="shared" si="41"/>
        <v>0.251</v>
      </c>
      <c r="AE147" s="19">
        <f t="shared" si="41"/>
        <v>0.90900000000000003</v>
      </c>
      <c r="AF147" s="19">
        <v>7.25</v>
      </c>
      <c r="AH147" s="23">
        <f>+[8]Cartera!D147</f>
        <v>58766.912376049993</v>
      </c>
      <c r="AI147" s="23">
        <f>+[8]Cartera!J147</f>
        <v>24543.334300000002</v>
      </c>
      <c r="AJ147" s="23">
        <f>+[8]Cartera!P147</f>
        <v>7722.4085600000017</v>
      </c>
      <c r="AK147" s="23">
        <f t="shared" si="37"/>
        <v>91032.655236049992</v>
      </c>
      <c r="AL147" s="23">
        <f>+[8]Cartera!E147</f>
        <v>1014.4124399999999</v>
      </c>
      <c r="AM147" s="23">
        <f>+[8]Cartera!K147</f>
        <v>1160.3310100000001</v>
      </c>
      <c r="AN147" s="23">
        <f>+[8]Cartera!Q147</f>
        <v>342.07958000000002</v>
      </c>
      <c r="AO147" s="23">
        <f t="shared" si="38"/>
        <v>2516.82303</v>
      </c>
      <c r="AP147" s="27">
        <f t="shared" si="39"/>
        <v>1.7261625615257201</v>
      </c>
      <c r="AQ147" s="27">
        <f t="shared" si="39"/>
        <v>4.727682864181987</v>
      </c>
      <c r="AR147" s="27">
        <f t="shared" si="39"/>
        <v>4.4297006217966794</v>
      </c>
      <c r="AS147" s="27">
        <f t="shared" si="39"/>
        <v>2.7647474672399852</v>
      </c>
      <c r="AT147" s="27">
        <f t="shared" si="40"/>
        <v>-275.92741858225224</v>
      </c>
      <c r="BH147" s="19">
        <f t="shared" si="43"/>
        <v>14.045043292652906</v>
      </c>
      <c r="BO147" s="23">
        <f t="shared" si="31"/>
        <v>1.7261625615257201</v>
      </c>
      <c r="BP147" s="23">
        <f t="shared" si="31"/>
        <v>4.727682864181987</v>
      </c>
      <c r="BQ147" s="23">
        <f t="shared" si="31"/>
        <v>4.4297006217966794</v>
      </c>
      <c r="BR147" s="23">
        <f t="shared" si="29"/>
        <v>2.7647474672399852</v>
      </c>
    </row>
    <row r="148" spans="1:70" ht="14.5" x14ac:dyDescent="0.35">
      <c r="A148" s="22">
        <v>39022</v>
      </c>
      <c r="B148" s="23">
        <f>+Cartera!BF147</f>
        <v>1.5833208518794273</v>
      </c>
      <c r="C148" s="23">
        <f>+Cartera!BG147</f>
        <v>4.7823068907455726</v>
      </c>
      <c r="D148" s="23">
        <f>+Cartera!BH147</f>
        <v>4.4405333476866797</v>
      </c>
      <c r="E148" s="21">
        <f>+'[8]Cartera (Con titularizaciones)'!W148/'[8]Cartera (Con titularizaciones)'!V148</f>
        <v>8.8575558710745586E-2</v>
      </c>
      <c r="F148" s="19">
        <f>+Cartera!BI147</f>
        <v>5.2731059360156403</v>
      </c>
      <c r="G148" s="23">
        <f>+Cartera!BK147</f>
        <v>2.7212144739333017</v>
      </c>
      <c r="H148" s="21">
        <f>+'[8]Cartera (Con titularizaciones)'!AT148/'[8]Cartera (Con titularizaciones)'!AS148</f>
        <v>3.2545333273619872E-2</v>
      </c>
      <c r="J148" s="19">
        <v>1.6154537834780096E-2</v>
      </c>
      <c r="K148" s="19">
        <f t="shared" si="32"/>
        <v>1.5833208518794273</v>
      </c>
      <c r="L148" s="19">
        <f t="shared" si="33"/>
        <v>4.7823068907455726</v>
      </c>
      <c r="M148" s="19">
        <f t="shared" si="34"/>
        <v>4.4405333476866797</v>
      </c>
      <c r="N148" s="19">
        <f t="shared" si="35"/>
        <v>2.7212144739333017</v>
      </c>
      <c r="O148" s="19">
        <f t="shared" si="28"/>
        <v>108.60895093663818</v>
      </c>
      <c r="P148" s="19">
        <f t="shared" si="27"/>
        <v>57.650104295123874</v>
      </c>
      <c r="X148" s="19">
        <f t="shared" si="36"/>
        <v>2E-3</v>
      </c>
      <c r="Y148" s="19">
        <f t="shared" si="36"/>
        <v>0.20300000000000001</v>
      </c>
      <c r="Z148" s="19">
        <f t="shared" si="36"/>
        <v>0.627</v>
      </c>
      <c r="AA148" s="19">
        <f t="shared" si="30"/>
        <v>1.4E-2</v>
      </c>
      <c r="AC148" s="19">
        <f t="shared" si="42"/>
        <v>4.0000000000000001E-3</v>
      </c>
      <c r="AD148" s="19">
        <f t="shared" si="41"/>
        <v>0.28899999999999998</v>
      </c>
      <c r="AE148" s="19">
        <f t="shared" si="41"/>
        <v>0.91400000000000003</v>
      </c>
      <c r="AF148" s="19">
        <v>7.25</v>
      </c>
      <c r="AH148" s="23">
        <f>+[8]Cartera!D148</f>
        <v>60493.5826705</v>
      </c>
      <c r="AI148" s="23">
        <f>+[8]Cartera!J148</f>
        <v>25397.244630000001</v>
      </c>
      <c r="AJ148" s="23">
        <f>+[8]Cartera!P148</f>
        <v>7670.0338300000012</v>
      </c>
      <c r="AK148" s="23">
        <f t="shared" si="37"/>
        <v>93560.861130500009</v>
      </c>
      <c r="AL148" s="23">
        <f>+[8]Cartera!E148</f>
        <v>970.58968999999763</v>
      </c>
      <c r="AM148" s="23">
        <f>+[8]Cartera!K148</f>
        <v>1214.5741799999998</v>
      </c>
      <c r="AN148" s="23">
        <f>+[8]Cartera!Q148</f>
        <v>340.59040999999996</v>
      </c>
      <c r="AO148" s="23">
        <f t="shared" si="38"/>
        <v>2525.7542799999974</v>
      </c>
      <c r="AP148" s="27">
        <f t="shared" si="39"/>
        <v>1.6044506659270992</v>
      </c>
      <c r="AQ148" s="27">
        <f t="shared" si="39"/>
        <v>4.7823068907455726</v>
      </c>
      <c r="AR148" s="27">
        <f t="shared" si="39"/>
        <v>4.4405333476866797</v>
      </c>
      <c r="AS148" s="27">
        <f t="shared" si="39"/>
        <v>2.6995842593593058</v>
      </c>
      <c r="AT148" s="27">
        <f t="shared" si="40"/>
        <v>-269.42186313397087</v>
      </c>
      <c r="BH148" s="19">
        <f t="shared" si="43"/>
        <v>16.756193695827676</v>
      </c>
      <c r="BO148" s="23">
        <f t="shared" si="31"/>
        <v>1.6044506659270992</v>
      </c>
      <c r="BP148" s="23">
        <f t="shared" si="31"/>
        <v>4.7823068907455726</v>
      </c>
      <c r="BQ148" s="23">
        <f t="shared" si="31"/>
        <v>4.4405333476866797</v>
      </c>
      <c r="BR148" s="23">
        <f t="shared" si="29"/>
        <v>2.6995842593593058</v>
      </c>
    </row>
    <row r="149" spans="1:70" ht="14.5" x14ac:dyDescent="0.35">
      <c r="A149" s="22">
        <v>39052</v>
      </c>
      <c r="B149" s="23">
        <f>+Cartera!BF148</f>
        <v>1.4986307486694963</v>
      </c>
      <c r="C149" s="23">
        <f>+Cartera!BG148</f>
        <v>4.5101396839962806</v>
      </c>
      <c r="D149" s="23">
        <f>+Cartera!BH148</f>
        <v>4.4603132155023797</v>
      </c>
      <c r="E149" s="21">
        <f>+'[8]Cartera (Con titularizaciones)'!W149/'[8]Cartera (Con titularizaciones)'!V149</f>
        <v>8.5230320786770258E-2</v>
      </c>
      <c r="F149" s="19">
        <f>+Cartera!BI148</f>
        <v>5.3725854820588008</v>
      </c>
      <c r="G149" s="23">
        <f>+Cartera!BK148</f>
        <v>2.6025691806677052</v>
      </c>
      <c r="H149" s="21">
        <f>+'[8]Cartera (Con titularizaciones)'!AT149/'[8]Cartera (Con titularizaciones)'!AS149</f>
        <v>3.1034031785176632E-2</v>
      </c>
      <c r="J149" s="19">
        <v>1.5969720018872844E-2</v>
      </c>
      <c r="K149" s="19">
        <f t="shared" si="32"/>
        <v>1.4986307486694963</v>
      </c>
      <c r="L149" s="19">
        <f t="shared" si="33"/>
        <v>4.5101396839962806</v>
      </c>
      <c r="M149" s="19">
        <f t="shared" si="34"/>
        <v>4.4603132155023797</v>
      </c>
      <c r="N149" s="19">
        <f t="shared" si="35"/>
        <v>2.6025691806677052</v>
      </c>
      <c r="O149" s="19">
        <f t="shared" si="28"/>
        <v>102.42787651383232</v>
      </c>
      <c r="P149" s="19">
        <f t="shared" si="27"/>
        <v>54.566463176507987</v>
      </c>
      <c r="X149" s="19">
        <f t="shared" si="36"/>
        <v>0</v>
      </c>
      <c r="Y149" s="19">
        <f t="shared" si="36"/>
        <v>8.4000000000000005E-2</v>
      </c>
      <c r="Z149" s="19">
        <f t="shared" si="36"/>
        <v>0.63300000000000001</v>
      </c>
      <c r="AA149" s="19">
        <f t="shared" si="30"/>
        <v>2E-3</v>
      </c>
      <c r="AC149" s="19">
        <f t="shared" si="42"/>
        <v>0</v>
      </c>
      <c r="AD149" s="19">
        <f t="shared" si="41"/>
        <v>9.9000000000000005E-2</v>
      </c>
      <c r="AE149" s="19">
        <f t="shared" si="41"/>
        <v>0.92400000000000004</v>
      </c>
      <c r="AF149" s="19">
        <v>7.5</v>
      </c>
      <c r="AH149" s="23">
        <f>+[8]Cartera!D149</f>
        <v>61455.989826499994</v>
      </c>
      <c r="AI149" s="23">
        <f>+[8]Cartera!J149</f>
        <v>26299.944860000003</v>
      </c>
      <c r="AJ149" s="23">
        <f>+[8]Cartera!P149</f>
        <v>7537.0381799999996</v>
      </c>
      <c r="AK149" s="23">
        <f t="shared" si="37"/>
        <v>95292.9728665</v>
      </c>
      <c r="AL149" s="23">
        <f>+[8]Cartera!E149</f>
        <v>934.1960300000012</v>
      </c>
      <c r="AM149" s="23">
        <f>+[8]Cartera!K149</f>
        <v>1186.16425</v>
      </c>
      <c r="AN149" s="23">
        <f>+[8]Cartera!Q149</f>
        <v>336.17551000000003</v>
      </c>
      <c r="AO149" s="23">
        <f t="shared" si="38"/>
        <v>2456.5357900000013</v>
      </c>
      <c r="AP149" s="27">
        <f t="shared" si="39"/>
        <v>1.520105741746874</v>
      </c>
      <c r="AQ149" s="27">
        <f t="shared" si="39"/>
        <v>4.5101396839962806</v>
      </c>
      <c r="AR149" s="27">
        <f t="shared" si="39"/>
        <v>4.4603132155023797</v>
      </c>
      <c r="AS149" s="27">
        <f t="shared" si="39"/>
        <v>2.5778771677545071</v>
      </c>
      <c r="AT149" s="27">
        <f t="shared" si="40"/>
        <v>-257.67904089901606</v>
      </c>
      <c r="BH149" s="19">
        <f t="shared" si="43"/>
        <v>31.944209590932843</v>
      </c>
      <c r="BO149" s="23">
        <f t="shared" si="31"/>
        <v>1.520105741746874</v>
      </c>
      <c r="BP149" s="23">
        <f t="shared" si="31"/>
        <v>4.5101396839962806</v>
      </c>
      <c r="BQ149" s="23">
        <f t="shared" si="31"/>
        <v>4.4603132155023797</v>
      </c>
      <c r="BR149" s="23">
        <f t="shared" si="29"/>
        <v>2.5778771677545071</v>
      </c>
    </row>
    <row r="150" spans="1:70" ht="14.5" x14ac:dyDescent="0.35">
      <c r="A150" s="22">
        <v>39083</v>
      </c>
      <c r="B150" s="23">
        <f>+Cartera!BF149</f>
        <v>1.6508183891239572</v>
      </c>
      <c r="C150" s="23">
        <f>+Cartera!BG149</f>
        <v>4.766176046021358</v>
      </c>
      <c r="D150" s="23">
        <f>+Cartera!BH149</f>
        <v>4.3720816946750247</v>
      </c>
      <c r="E150" s="21">
        <f>+'[8]Cartera (Con titularizaciones)'!W150/'[8]Cartera (Con titularizaciones)'!V150</f>
        <v>8.3693720071854397E-2</v>
      </c>
      <c r="F150" s="19">
        <f>+Cartera!BI149</f>
        <v>5.5214866235257256</v>
      </c>
      <c r="G150" s="23">
        <f>+Cartera!BK149</f>
        <v>2.7763332251649802</v>
      </c>
      <c r="H150" s="21">
        <f>+'[8]Cartera (Con titularizaciones)'!AT150/'[8]Cartera (Con titularizaciones)'!AS150</f>
        <v>3.2655938468691095E-2</v>
      </c>
      <c r="J150" s="19">
        <v>1.6060584772829234E-2</v>
      </c>
      <c r="K150" s="19">
        <f t="shared" si="32"/>
        <v>1.6508183891239572</v>
      </c>
      <c r="L150" s="19">
        <f t="shared" si="33"/>
        <v>4.766176046021358</v>
      </c>
      <c r="M150" s="19">
        <f t="shared" si="34"/>
        <v>4.3720816946750247</v>
      </c>
      <c r="N150" s="19">
        <f t="shared" si="35"/>
        <v>2.7763332251649802</v>
      </c>
      <c r="O150" s="19">
        <f t="shared" si="28"/>
        <v>108.24261013851645</v>
      </c>
      <c r="P150" s="19">
        <f t="shared" si="27"/>
        <v>60.107748970991167</v>
      </c>
      <c r="X150" s="19">
        <f t="shared" si="36"/>
        <v>1.0999999999999999E-2</v>
      </c>
      <c r="Y150" s="19">
        <f t="shared" si="36"/>
        <v>0.19700000000000001</v>
      </c>
      <c r="Z150" s="19">
        <f t="shared" si="36"/>
        <v>0.61299999999999999</v>
      </c>
      <c r="AA150" s="19">
        <f t="shared" si="30"/>
        <v>0.02</v>
      </c>
      <c r="AC150" s="19">
        <f t="shared" si="42"/>
        <v>1.4E-2</v>
      </c>
      <c r="AD150" s="19">
        <f t="shared" si="41"/>
        <v>0.27900000000000003</v>
      </c>
      <c r="AE150" s="19">
        <f t="shared" si="41"/>
        <v>0.89</v>
      </c>
      <c r="AF150" s="19">
        <v>7.75</v>
      </c>
      <c r="AH150" s="23">
        <f>+[8]Cartera!D150</f>
        <v>61762.560987930003</v>
      </c>
      <c r="AI150" s="23">
        <f>+[8]Cartera!J150</f>
        <v>26888.267189999999</v>
      </c>
      <c r="AJ150" s="23">
        <f>+[8]Cartera!P150</f>
        <v>7755.6462500000007</v>
      </c>
      <c r="AK150" s="23">
        <f t="shared" si="37"/>
        <v>96406.474427930007</v>
      </c>
      <c r="AL150" s="23">
        <f>+[8]Cartera!E150</f>
        <v>1035.12797</v>
      </c>
      <c r="AM150" s="23">
        <f>+[8]Cartera!K150</f>
        <v>1281.54215</v>
      </c>
      <c r="AN150" s="23">
        <f>+[8]Cartera!Q150</f>
        <v>339.08319</v>
      </c>
      <c r="AO150" s="23">
        <f t="shared" si="38"/>
        <v>2655.7533099999996</v>
      </c>
      <c r="AP150" s="27">
        <f t="shared" si="39"/>
        <v>1.6759796767531883</v>
      </c>
      <c r="AQ150" s="27">
        <f t="shared" si="39"/>
        <v>4.766176046021358</v>
      </c>
      <c r="AR150" s="27">
        <f t="shared" si="39"/>
        <v>4.3720816946750247</v>
      </c>
      <c r="AS150" s="27">
        <f t="shared" si="39"/>
        <v>2.754745804946269</v>
      </c>
      <c r="AT150" s="27">
        <f t="shared" si="40"/>
        <v>-274.87857671155177</v>
      </c>
      <c r="BH150" s="19">
        <f t="shared" si="43"/>
        <v>27.69681795985997</v>
      </c>
      <c r="BO150" s="23">
        <f t="shared" si="31"/>
        <v>1.6759796767531883</v>
      </c>
      <c r="BP150" s="23">
        <f t="shared" si="31"/>
        <v>4.766176046021358</v>
      </c>
      <c r="BQ150" s="23">
        <f t="shared" si="31"/>
        <v>4.3720816946750247</v>
      </c>
      <c r="BR150" s="23">
        <f t="shared" si="29"/>
        <v>2.754745804946269</v>
      </c>
    </row>
    <row r="151" spans="1:70" ht="14.5" x14ac:dyDescent="0.35">
      <c r="A151" s="22">
        <v>39114</v>
      </c>
      <c r="B151" s="23">
        <f>+Cartera!BF150</f>
        <v>1.7060783364922845</v>
      </c>
      <c r="C151" s="23">
        <f>+Cartera!BG150</f>
        <v>4.9410306146206233</v>
      </c>
      <c r="D151" s="23">
        <f>+Cartera!BH150</f>
        <v>4.0057797146305907</v>
      </c>
      <c r="E151" s="21">
        <f>+'[8]Cartera (Con titularizaciones)'!W151/'[8]Cartera (Con titularizaciones)'!V151</f>
        <v>7.9515802044742775E-2</v>
      </c>
      <c r="F151" s="19">
        <f>+Cartera!BI150</f>
        <v>5.7761677244662737</v>
      </c>
      <c r="G151" s="23">
        <f>+Cartera!BK150</f>
        <v>2.8356400839755289</v>
      </c>
      <c r="H151" s="21">
        <f>+'[8]Cartera (Con titularizaciones)'!AT151/'[8]Cartera (Con titularizaciones)'!AS151</f>
        <v>3.3035975337881281E-2</v>
      </c>
      <c r="J151" s="19">
        <v>1.5814110668779191E-2</v>
      </c>
      <c r="K151" s="19">
        <f t="shared" si="32"/>
        <v>1.7060783364922845</v>
      </c>
      <c r="L151" s="19">
        <f t="shared" si="33"/>
        <v>4.9410306146206233</v>
      </c>
      <c r="M151" s="19">
        <f t="shared" si="34"/>
        <v>4.0057797146305907</v>
      </c>
      <c r="N151" s="19">
        <f t="shared" si="35"/>
        <v>2.8356400839755289</v>
      </c>
      <c r="O151" s="19">
        <f t="shared" si="28"/>
        <v>112.21365835769168</v>
      </c>
      <c r="P151" s="19">
        <f t="shared" si="27"/>
        <v>62.119812240003</v>
      </c>
      <c r="X151" s="19">
        <f t="shared" si="36"/>
        <v>2.3E-2</v>
      </c>
      <c r="Y151" s="19">
        <f t="shared" si="36"/>
        <v>0.29299999999999998</v>
      </c>
      <c r="Z151" s="19">
        <f t="shared" si="36"/>
        <v>0.56299999999999994</v>
      </c>
      <c r="AA151" s="19">
        <f t="shared" si="30"/>
        <v>5.5E-2</v>
      </c>
      <c r="AC151" s="19">
        <f t="shared" si="42"/>
        <v>3.3000000000000002E-2</v>
      </c>
      <c r="AD151" s="19">
        <f t="shared" si="41"/>
        <v>0.42099999999999999</v>
      </c>
      <c r="AE151" s="19">
        <f t="shared" si="41"/>
        <v>0.82399999999999995</v>
      </c>
      <c r="AF151" s="19">
        <v>8</v>
      </c>
      <c r="AH151" s="23">
        <f>+[8]Cartera!D151</f>
        <v>63160.114639909996</v>
      </c>
      <c r="AI151" s="23">
        <f>+[8]Cartera!J151</f>
        <v>27592.361519999995</v>
      </c>
      <c r="AJ151" s="23">
        <f>+[8]Cartera!P151</f>
        <v>7951.8943299999974</v>
      </c>
      <c r="AK151" s="23">
        <f t="shared" si="37"/>
        <v>98704.370489909983</v>
      </c>
      <c r="AL151" s="23">
        <f>+[8]Cartera!E151</f>
        <v>1094.4902099999933</v>
      </c>
      <c r="AM151" s="23">
        <f>+[8]Cartera!K151</f>
        <v>1363.3470300000001</v>
      </c>
      <c r="AN151" s="23">
        <f>+[8]Cartera!Q151</f>
        <v>318.53537</v>
      </c>
      <c r="AO151" s="23">
        <f t="shared" si="38"/>
        <v>2776.3726099999935</v>
      </c>
      <c r="AP151" s="27">
        <f t="shared" si="39"/>
        <v>1.7328819243599032</v>
      </c>
      <c r="AQ151" s="27">
        <f t="shared" si="39"/>
        <v>4.9410306146206233</v>
      </c>
      <c r="AR151" s="27">
        <f t="shared" si="39"/>
        <v>4.0057797146305907</v>
      </c>
      <c r="AS151" s="27">
        <f t="shared" si="39"/>
        <v>2.8128162878905218</v>
      </c>
      <c r="AT151" s="27">
        <f t="shared" si="40"/>
        <v>-280.75119210966233</v>
      </c>
      <c r="BH151" s="19">
        <f t="shared" si="43"/>
        <v>28.378381246482746</v>
      </c>
      <c r="BO151" s="23">
        <f t="shared" si="31"/>
        <v>1.7328819243599032</v>
      </c>
      <c r="BP151" s="23">
        <f t="shared" si="31"/>
        <v>4.9410306146206233</v>
      </c>
      <c r="BQ151" s="23">
        <f t="shared" si="31"/>
        <v>4.0057797146305907</v>
      </c>
      <c r="BR151" s="23">
        <f t="shared" si="29"/>
        <v>2.8128162878905218</v>
      </c>
    </row>
    <row r="152" spans="1:70" ht="14.5" x14ac:dyDescent="0.35">
      <c r="A152" s="22">
        <v>39142</v>
      </c>
      <c r="B152" s="23">
        <f>+Cartera!BF151</f>
        <v>1.6732844644177371</v>
      </c>
      <c r="C152" s="23">
        <f>+Cartera!BG151</f>
        <v>4.9466466753718397</v>
      </c>
      <c r="D152" s="23">
        <f>+Cartera!BH151</f>
        <v>3.9018087111309199</v>
      </c>
      <c r="E152" s="21">
        <f>+'[8]Cartera (Con titularizaciones)'!W152/'[8]Cartera (Con titularizaciones)'!V152</f>
        <v>7.7487983154078496E-2</v>
      </c>
      <c r="F152" s="19">
        <f>+Cartera!BI151</f>
        <v>5.9002397796798638</v>
      </c>
      <c r="G152" s="23">
        <f>+Cartera!BK151</f>
        <v>2.8236977468835334</v>
      </c>
      <c r="H152" s="21">
        <f>+'[8]Cartera (Con titularizaciones)'!AT152/'[8]Cartera (Con titularizaciones)'!AS152</f>
        <v>3.2759966235174215E-2</v>
      </c>
      <c r="J152" s="19">
        <v>1.5991589427862961E-2</v>
      </c>
      <c r="K152" s="19">
        <f t="shared" si="32"/>
        <v>1.6732844644177371</v>
      </c>
      <c r="L152" s="19">
        <f t="shared" si="33"/>
        <v>4.9466466753718397</v>
      </c>
      <c r="M152" s="19">
        <f t="shared" si="34"/>
        <v>3.9018087111309199</v>
      </c>
      <c r="N152" s="19">
        <f t="shared" si="35"/>
        <v>2.8236977468835334</v>
      </c>
      <c r="O152" s="19">
        <f t="shared" si="28"/>
        <v>112.34120234023418</v>
      </c>
      <c r="P152" s="19">
        <f t="shared" si="27"/>
        <v>60.925758524930373</v>
      </c>
      <c r="X152" s="19">
        <f t="shared" si="36"/>
        <v>1.7000000000000001E-2</v>
      </c>
      <c r="Y152" s="19">
        <f t="shared" si="36"/>
        <v>0.29599999999999999</v>
      </c>
      <c r="Z152" s="19">
        <f t="shared" si="36"/>
        <v>0.51400000000000001</v>
      </c>
      <c r="AA152" s="19">
        <f t="shared" si="30"/>
        <v>4.5999999999999999E-2</v>
      </c>
      <c r="AC152" s="19">
        <f t="shared" si="42"/>
        <v>2.3E-2</v>
      </c>
      <c r="AD152" s="19">
        <f t="shared" si="41"/>
        <v>0.42599999999999999</v>
      </c>
      <c r="AE152" s="19">
        <f t="shared" si="41"/>
        <v>0.753</v>
      </c>
      <c r="AF152" s="19">
        <v>8.25</v>
      </c>
      <c r="AH152" s="23">
        <f>+[8]Cartera!D152</f>
        <v>64254.572342649997</v>
      </c>
      <c r="AI152" s="23">
        <f>+[8]Cartera!J152</f>
        <v>28660.461380000004</v>
      </c>
      <c r="AJ152" s="23">
        <f>+[8]Cartera!P152</f>
        <v>8193.15409</v>
      </c>
      <c r="AK152" s="23">
        <f t="shared" si="37"/>
        <v>101108.18781264999</v>
      </c>
      <c r="AL152" s="23">
        <f>+[8]Cartera!E152</f>
        <v>1092.9599999999925</v>
      </c>
      <c r="AM152" s="23">
        <f>+[8]Cartera!K152</f>
        <v>1417.7317600000001</v>
      </c>
      <c r="AN152" s="23">
        <f>+[8]Cartera!Q152</f>
        <v>319.68119999999925</v>
      </c>
      <c r="AO152" s="23">
        <f t="shared" si="38"/>
        <v>2830.3729599999915</v>
      </c>
      <c r="AP152" s="27">
        <f t="shared" si="39"/>
        <v>1.7009840080664935</v>
      </c>
      <c r="AQ152" s="27">
        <f t="shared" si="39"/>
        <v>4.9466466753718397</v>
      </c>
      <c r="AR152" s="27">
        <f t="shared" si="39"/>
        <v>3.9018087111309199</v>
      </c>
      <c r="AS152" s="27">
        <f t="shared" si="39"/>
        <v>2.7993508945532439</v>
      </c>
      <c r="AT152" s="27">
        <f t="shared" si="40"/>
        <v>-279.5704237938001</v>
      </c>
      <c r="BH152" s="19">
        <f t="shared" si="43"/>
        <v>26.665703477802879</v>
      </c>
      <c r="BO152" s="23">
        <f t="shared" si="31"/>
        <v>1.7009840080664935</v>
      </c>
      <c r="BP152" s="23">
        <f t="shared" si="31"/>
        <v>4.9466466753718397</v>
      </c>
      <c r="BQ152" s="23">
        <f t="shared" si="31"/>
        <v>3.9018087111309199</v>
      </c>
      <c r="BR152" s="23">
        <f t="shared" si="29"/>
        <v>2.7993508945532439</v>
      </c>
    </row>
    <row r="153" spans="1:70" ht="14.5" x14ac:dyDescent="0.35">
      <c r="A153" s="22">
        <v>39173</v>
      </c>
      <c r="B153" s="23">
        <f>+Cartera!BF152</f>
        <v>1.8982248397278734</v>
      </c>
      <c r="C153" s="23">
        <f>+Cartera!BG152</f>
        <v>5.0378553206402241</v>
      </c>
      <c r="D153" s="23">
        <f>+Cartera!BH152</f>
        <v>3.8604811961285361</v>
      </c>
      <c r="E153" s="21">
        <f>+'[8]Cartera (Con titularizaciones)'!W153/'[8]Cartera (Con titularizaciones)'!V153</f>
        <v>7.6081512122053968E-2</v>
      </c>
      <c r="F153" s="19">
        <f>+Cartera!BI152</f>
        <v>5.9668770247443801</v>
      </c>
      <c r="G153" s="23">
        <f>+Cartera!BK152</f>
        <v>3.0032869777244278</v>
      </c>
      <c r="H153" s="21">
        <f>+'[8]Cartera (Con titularizaciones)'!AT153/'[8]Cartera (Con titularizaciones)'!AS153</f>
        <v>3.440327227166539E-2</v>
      </c>
      <c r="J153" s="19">
        <v>1.5838974833415852E-2</v>
      </c>
      <c r="K153" s="19">
        <f t="shared" si="32"/>
        <v>1.8982248397278734</v>
      </c>
      <c r="L153" s="19">
        <f t="shared" si="33"/>
        <v>5.0378553206402241</v>
      </c>
      <c r="M153" s="19">
        <f t="shared" si="34"/>
        <v>3.8604811961285361</v>
      </c>
      <c r="N153" s="19">
        <f t="shared" si="35"/>
        <v>3.0032869777244278</v>
      </c>
      <c r="O153" s="19">
        <f t="shared" si="28"/>
        <v>114.41260334089367</v>
      </c>
      <c r="P153" s="19">
        <f t="shared" si="27"/>
        <v>69.116035360747091</v>
      </c>
      <c r="X153" s="19">
        <f t="shared" si="36"/>
        <v>6.0999999999999999E-2</v>
      </c>
      <c r="Y153" s="19">
        <f t="shared" si="36"/>
        <v>0.34</v>
      </c>
      <c r="Z153" s="19">
        <f t="shared" si="36"/>
        <v>0.502</v>
      </c>
      <c r="AA153" s="19">
        <f t="shared" si="30"/>
        <v>0.125</v>
      </c>
      <c r="AC153" s="19">
        <f t="shared" si="42"/>
        <v>0.08</v>
      </c>
      <c r="AD153" s="19">
        <f t="shared" si="41"/>
        <v>0.48799999999999999</v>
      </c>
      <c r="AE153" s="19">
        <f t="shared" si="41"/>
        <v>0.73899999999999999</v>
      </c>
      <c r="AF153" s="19">
        <v>8.5</v>
      </c>
      <c r="AH153" s="23">
        <f>+[8]Cartera!D153</f>
        <v>64841.287499339982</v>
      </c>
      <c r="AI153" s="23">
        <f>+[8]Cartera!J153</f>
        <v>29652.169919999997</v>
      </c>
      <c r="AJ153" s="23">
        <f>+[8]Cartera!P153</f>
        <v>8396.700139999999</v>
      </c>
      <c r="AK153" s="23">
        <f t="shared" si="37"/>
        <v>102890.15755933998</v>
      </c>
      <c r="AL153" s="23">
        <f>+[8]Cartera!E153</f>
        <v>1251.7791399999999</v>
      </c>
      <c r="AM153" s="23">
        <f>+[8]Cartera!K153</f>
        <v>1493.8334199999999</v>
      </c>
      <c r="AN153" s="23">
        <f>+[8]Cartera!Q153</f>
        <v>324.15302999999841</v>
      </c>
      <c r="AO153" s="23">
        <f t="shared" si="38"/>
        <v>3069.7655899999982</v>
      </c>
      <c r="AP153" s="27">
        <f t="shared" si="39"/>
        <v>1.9305278909101578</v>
      </c>
      <c r="AQ153" s="27">
        <f t="shared" si="39"/>
        <v>5.0378553206402241</v>
      </c>
      <c r="AR153" s="27">
        <f t="shared" si="39"/>
        <v>3.8604811961285361</v>
      </c>
      <c r="AS153" s="27">
        <f t="shared" si="39"/>
        <v>2.983536679132373</v>
      </c>
      <c r="AT153" s="27">
        <f t="shared" si="40"/>
        <v>-297.34516109331037</v>
      </c>
      <c r="BH153" s="19">
        <f t="shared" si="43"/>
        <v>28.256120692760391</v>
      </c>
      <c r="BO153" s="23">
        <f t="shared" si="31"/>
        <v>1.9305278909101578</v>
      </c>
      <c r="BP153" s="23">
        <f t="shared" si="31"/>
        <v>5.0378553206402241</v>
      </c>
      <c r="BQ153" s="23">
        <f t="shared" si="31"/>
        <v>3.8604811961285361</v>
      </c>
      <c r="BR153" s="23">
        <f t="shared" si="29"/>
        <v>2.983536679132373</v>
      </c>
    </row>
    <row r="154" spans="1:70" ht="14.5" x14ac:dyDescent="0.35">
      <c r="A154" s="22">
        <v>39203</v>
      </c>
      <c r="B154" s="23">
        <f>+Cartera!BF153</f>
        <v>1.7767835497630475</v>
      </c>
      <c r="C154" s="23">
        <f>+Cartera!BG153</f>
        <v>5.0493944285007073</v>
      </c>
      <c r="D154" s="23">
        <f>+Cartera!BH153</f>
        <v>3.7524803571938139</v>
      </c>
      <c r="E154" s="21">
        <f>+'[8]Cartera (Con titularizaciones)'!W154/'[8]Cartera (Con titularizaciones)'!V154</f>
        <v>7.372990014256936E-2</v>
      </c>
      <c r="F154" s="19">
        <f>+Cartera!BI153</f>
        <v>5.9551451339694896</v>
      </c>
      <c r="G154" s="23">
        <f>+Cartera!BK153</f>
        <v>2.9177219326358457</v>
      </c>
      <c r="H154" s="21">
        <f>+'[8]Cartera (Con titularizaciones)'!AT154/'[8]Cartera (Con titularizaciones)'!AS154</f>
        <v>3.3376066814917497E-2</v>
      </c>
      <c r="J154" s="19">
        <v>1.5853693545021644E-2</v>
      </c>
      <c r="K154" s="19">
        <f t="shared" si="32"/>
        <v>1.7767835497630475</v>
      </c>
      <c r="L154" s="19">
        <f t="shared" si="33"/>
        <v>5.0493944285007073</v>
      </c>
      <c r="M154" s="19">
        <f t="shared" si="34"/>
        <v>3.7524803571938139</v>
      </c>
      <c r="N154" s="19">
        <f t="shared" si="35"/>
        <v>2.9177219326358457</v>
      </c>
      <c r="O154" s="19">
        <f t="shared" si="28"/>
        <v>114.67466314343311</v>
      </c>
      <c r="P154" s="19">
        <f t="shared" si="27"/>
        <v>64.694251220219812</v>
      </c>
      <c r="X154" s="19">
        <f t="shared" si="36"/>
        <v>3.1E-2</v>
      </c>
      <c r="Y154" s="19">
        <f t="shared" si="36"/>
        <v>0.35099999999999998</v>
      </c>
      <c r="Z154" s="19">
        <f t="shared" si="36"/>
        <v>0.48199999999999998</v>
      </c>
      <c r="AA154" s="19">
        <f t="shared" si="30"/>
        <v>7.8E-2</v>
      </c>
      <c r="AC154" s="19">
        <f t="shared" si="42"/>
        <v>4.7E-2</v>
      </c>
      <c r="AD154" s="19">
        <f t="shared" si="42"/>
        <v>0.50700000000000001</v>
      </c>
      <c r="AE154" s="19">
        <f t="shared" si="42"/>
        <v>0.71</v>
      </c>
      <c r="AF154" s="19">
        <v>8.75</v>
      </c>
      <c r="AH154" s="23">
        <f>+[8]Cartera!D154</f>
        <v>66750.219360279982</v>
      </c>
      <c r="AI154" s="23">
        <f>+[8]Cartera!J154</f>
        <v>30375.334740000002</v>
      </c>
      <c r="AJ154" s="23">
        <f>+[8]Cartera!P154</f>
        <v>8660.4008300000005</v>
      </c>
      <c r="AK154" s="23">
        <f t="shared" si="37"/>
        <v>105785.95493027999</v>
      </c>
      <c r="AL154" s="23">
        <f>+[8]Cartera!E154</f>
        <v>1206.8683099999948</v>
      </c>
      <c r="AM154" s="23">
        <f>+[8]Cartera!K154</f>
        <v>1533.77046</v>
      </c>
      <c r="AN154" s="23">
        <f>+[8]Cartera!Q154</f>
        <v>324.97984000000002</v>
      </c>
      <c r="AO154" s="23">
        <f t="shared" si="38"/>
        <v>3065.618609999995</v>
      </c>
      <c r="AP154" s="27">
        <f t="shared" si="39"/>
        <v>1.8080364702413956</v>
      </c>
      <c r="AQ154" s="27">
        <f t="shared" si="39"/>
        <v>5.0493944285007073</v>
      </c>
      <c r="AR154" s="27">
        <f t="shared" si="39"/>
        <v>3.7524803571938139</v>
      </c>
      <c r="AS154" s="27">
        <f t="shared" si="39"/>
        <v>2.897944828328527</v>
      </c>
      <c r="AT154" s="27">
        <f t="shared" si="40"/>
        <v>-288.87424843525599</v>
      </c>
      <c r="BH154" s="19">
        <f t="shared" si="43"/>
        <v>11.665893783781272</v>
      </c>
      <c r="BO154" s="23">
        <f t="shared" si="31"/>
        <v>1.8080364702413956</v>
      </c>
      <c r="BP154" s="23">
        <f t="shared" si="31"/>
        <v>5.0493944285007073</v>
      </c>
      <c r="BQ154" s="23">
        <f t="shared" si="31"/>
        <v>3.7524803571938139</v>
      </c>
      <c r="BR154" s="23">
        <f t="shared" si="29"/>
        <v>2.897944828328527</v>
      </c>
    </row>
    <row r="155" spans="1:70" ht="14.5" x14ac:dyDescent="0.35">
      <c r="A155" s="22">
        <v>39234</v>
      </c>
      <c r="B155" s="23">
        <f>+Cartera!BF154</f>
        <v>1.7946369197213814</v>
      </c>
      <c r="C155" s="23">
        <f>+Cartera!BG154</f>
        <v>5.2992557990704876</v>
      </c>
      <c r="D155" s="23">
        <f>+Cartera!BH154</f>
        <v>3.7932164989113697</v>
      </c>
      <c r="E155" s="21">
        <f>+'[8]Cartera (Con titularizaciones)'!W155/'[8]Cartera (Con titularizaciones)'!V155</f>
        <v>7.1631533436978659E-2</v>
      </c>
      <c r="F155" s="19">
        <f>+Cartera!BI154</f>
        <v>6.2398482204713703</v>
      </c>
      <c r="G155" s="23">
        <f>+Cartera!BK154</f>
        <v>3.0065993465611647</v>
      </c>
      <c r="H155" s="21">
        <f>+'[8]Cartera (Con titularizaciones)'!AT155/'[8]Cartera (Con titularizaciones)'!AS155</f>
        <v>3.4020656729264534E-2</v>
      </c>
      <c r="J155" s="19">
        <v>1.662797803590528E-2</v>
      </c>
      <c r="K155" s="19">
        <f t="shared" si="32"/>
        <v>1.7946369197213814</v>
      </c>
      <c r="L155" s="19">
        <f t="shared" si="33"/>
        <v>5.2992557990704876</v>
      </c>
      <c r="M155" s="19">
        <f t="shared" si="34"/>
        <v>3.7932164989113697</v>
      </c>
      <c r="N155" s="19">
        <f t="shared" si="35"/>
        <v>3.0065993465611647</v>
      </c>
      <c r="O155" s="19">
        <f t="shared" si="28"/>
        <v>120.34915914654169</v>
      </c>
      <c r="P155" s="19">
        <f t="shared" si="27"/>
        <v>65.344308117339338</v>
      </c>
      <c r="X155" s="19">
        <f t="shared" si="36"/>
        <v>3.4000000000000002E-2</v>
      </c>
      <c r="Y155" s="19">
        <f t="shared" si="36"/>
        <v>0.41199999999999998</v>
      </c>
      <c r="Z155" s="19">
        <f t="shared" si="36"/>
        <v>0.48799999999999999</v>
      </c>
      <c r="AA155" s="19">
        <f t="shared" si="30"/>
        <v>0.13900000000000001</v>
      </c>
      <c r="AC155" s="19">
        <f t="shared" si="42"/>
        <v>5.1999999999999998E-2</v>
      </c>
      <c r="AD155" s="19">
        <f t="shared" si="42"/>
        <v>0.58199999999999996</v>
      </c>
      <c r="AE155" s="19">
        <f t="shared" si="42"/>
        <v>0.72</v>
      </c>
      <c r="AF155" s="19">
        <v>9</v>
      </c>
      <c r="AH155" s="23">
        <f>+[8]Cartera!D155</f>
        <v>68060.51294315001</v>
      </c>
      <c r="AI155" s="23">
        <f>+[8]Cartera!J155</f>
        <v>31128.380899999996</v>
      </c>
      <c r="AJ155" s="23">
        <f>+[8]Cartera!P155</f>
        <v>8553.6892000000007</v>
      </c>
      <c r="AK155" s="23">
        <f t="shared" si="37"/>
        <v>107742.58304314999</v>
      </c>
      <c r="AL155" s="23">
        <f>+[8]Cartera!E155</f>
        <v>1243.94245</v>
      </c>
      <c r="AM155" s="23">
        <f>+[8]Cartera!K155</f>
        <v>1649.5725299999999</v>
      </c>
      <c r="AN155" s="23">
        <f>+[8]Cartera!Q155</f>
        <v>324.45994999999999</v>
      </c>
      <c r="AO155" s="23">
        <f t="shared" si="38"/>
        <v>3217.9749299999999</v>
      </c>
      <c r="AP155" s="27">
        <f t="shared" si="39"/>
        <v>1.8277006684317052</v>
      </c>
      <c r="AQ155" s="27">
        <f t="shared" si="39"/>
        <v>5.2992557990704876</v>
      </c>
      <c r="AR155" s="27">
        <f t="shared" si="39"/>
        <v>3.7932164989113697</v>
      </c>
      <c r="AS155" s="27">
        <f t="shared" si="39"/>
        <v>2.9867252474457833</v>
      </c>
      <c r="AT155" s="27">
        <f t="shared" si="40"/>
        <v>-297.67320940867069</v>
      </c>
      <c r="BH155" s="19">
        <f t="shared" si="43"/>
        <v>38.69667810894461</v>
      </c>
      <c r="BO155" s="23">
        <f t="shared" si="31"/>
        <v>1.8277006684317052</v>
      </c>
      <c r="BP155" s="23">
        <f t="shared" si="31"/>
        <v>5.2992557990704876</v>
      </c>
      <c r="BQ155" s="23">
        <f t="shared" si="31"/>
        <v>3.7932164989113697</v>
      </c>
      <c r="BR155" s="23">
        <f t="shared" si="29"/>
        <v>2.9867252474457833</v>
      </c>
    </row>
    <row r="156" spans="1:70" ht="14.5" x14ac:dyDescent="0.35">
      <c r="A156" s="22">
        <v>39264</v>
      </c>
      <c r="B156" s="23">
        <f>+Cartera!BF155</f>
        <v>1.9196979856103085</v>
      </c>
      <c r="C156" s="23">
        <f>+Cartera!BG155</f>
        <v>5.4000917602103087</v>
      </c>
      <c r="D156" s="23">
        <f>+Cartera!BH155</f>
        <v>4.2178663746592457</v>
      </c>
      <c r="E156" s="21">
        <f>+'[8]Cartera (Con titularizaciones)'!W156/'[8]Cartera (Con titularizaciones)'!V156</f>
        <v>6.909712881759858E-2</v>
      </c>
      <c r="F156" s="19">
        <f>+Cartera!BI155</f>
        <v>6.490467570014208</v>
      </c>
      <c r="G156" s="23">
        <f>+Cartera!BK155</f>
        <v>3.1481960394981723</v>
      </c>
      <c r="H156" s="21">
        <f>+'[8]Cartera (Con titularizaciones)'!AT156/'[8]Cartera (Con titularizaciones)'!AS156</f>
        <v>3.4832318058772238E-2</v>
      </c>
      <c r="J156" s="19">
        <v>1.6848994032656415E-2</v>
      </c>
      <c r="K156" s="19">
        <f t="shared" si="32"/>
        <v>1.9196979856103085</v>
      </c>
      <c r="L156" s="19">
        <f t="shared" si="33"/>
        <v>5.4000917602103087</v>
      </c>
      <c r="M156" s="19">
        <f t="shared" si="34"/>
        <v>4.2178663746592457</v>
      </c>
      <c r="N156" s="19">
        <f t="shared" si="35"/>
        <v>3.1481960394981723</v>
      </c>
      <c r="O156" s="19">
        <f t="shared" si="28"/>
        <v>122.63920204974322</v>
      </c>
      <c r="P156" s="19">
        <f t="shared" si="27"/>
        <v>69.89789148182156</v>
      </c>
      <c r="X156" s="19">
        <f t="shared" si="36"/>
        <v>7.8E-2</v>
      </c>
      <c r="Y156" s="19">
        <f t="shared" si="36"/>
        <v>0.44400000000000001</v>
      </c>
      <c r="Z156" s="19">
        <f t="shared" si="36"/>
        <v>0.60099999999999998</v>
      </c>
      <c r="AA156" s="19">
        <f t="shared" si="30"/>
        <v>0.24099999999999999</v>
      </c>
      <c r="AC156" s="19">
        <f t="shared" si="42"/>
        <v>0.109</v>
      </c>
      <c r="AD156" s="19">
        <f t="shared" si="42"/>
        <v>0.625</v>
      </c>
      <c r="AE156" s="19">
        <f t="shared" si="42"/>
        <v>0.876</v>
      </c>
      <c r="AF156" s="19">
        <v>9.25</v>
      </c>
      <c r="AH156" s="23">
        <f>+[8]Cartera!D156</f>
        <v>69512.017931009992</v>
      </c>
      <c r="AI156" s="23">
        <f>+[8]Cartera!J156</f>
        <v>31919.717600000007</v>
      </c>
      <c r="AJ156" s="23">
        <f>+[8]Cartera!P156</f>
        <v>8389.2844999999998</v>
      </c>
      <c r="AK156" s="23">
        <f t="shared" si="37"/>
        <v>109821.02003100999</v>
      </c>
      <c r="AL156" s="23">
        <f>+[8]Cartera!E156</f>
        <v>1359.729150000006</v>
      </c>
      <c r="AM156" s="23">
        <f>+[8]Cartera!K156</f>
        <v>1723.6940400000001</v>
      </c>
      <c r="AN156" s="23">
        <f>+[8]Cartera!Q156</f>
        <v>353.84881000000001</v>
      </c>
      <c r="AO156" s="23">
        <f t="shared" si="38"/>
        <v>3437.2720000000058</v>
      </c>
      <c r="AP156" s="27">
        <f t="shared" si="39"/>
        <v>1.9561065704487592</v>
      </c>
      <c r="AQ156" s="27">
        <f t="shared" si="39"/>
        <v>5.4000917602103087</v>
      </c>
      <c r="AR156" s="27">
        <f t="shared" si="39"/>
        <v>4.2178663746592457</v>
      </c>
      <c r="AS156" s="27">
        <f t="shared" si="39"/>
        <v>3.1298853343644311</v>
      </c>
      <c r="AT156" s="27">
        <f t="shared" si="40"/>
        <v>-311.68971861545282</v>
      </c>
      <c r="BH156" s="19">
        <f t="shared" si="43"/>
        <v>38.506354295201731</v>
      </c>
      <c r="BO156" s="23">
        <f t="shared" si="31"/>
        <v>1.9561065704487592</v>
      </c>
      <c r="BP156" s="23">
        <f t="shared" si="31"/>
        <v>5.4000917602103087</v>
      </c>
      <c r="BQ156" s="23">
        <f t="shared" si="31"/>
        <v>4.2178663746592457</v>
      </c>
      <c r="BR156" s="23">
        <f t="shared" si="29"/>
        <v>3.1298853343644311</v>
      </c>
    </row>
    <row r="157" spans="1:70" ht="14.5" x14ac:dyDescent="0.35">
      <c r="A157" s="22">
        <v>39295</v>
      </c>
      <c r="B157" s="23">
        <f>+Cartera!BF156</f>
        <v>1.9195702250676028</v>
      </c>
      <c r="C157" s="23">
        <f>+Cartera!BG156</f>
        <v>5.3565439079020321</v>
      </c>
      <c r="D157" s="23">
        <f>+Cartera!BH156</f>
        <v>3.9702171732270983</v>
      </c>
      <c r="E157" s="21">
        <f>+'[8]Cartera (Con titularizaciones)'!W157/'[8]Cartera (Con titularizaciones)'!V157</f>
        <v>6.3020852467964156E-2</v>
      </c>
      <c r="F157" s="19">
        <f>+Cartera!BI156</f>
        <v>6.4390998151387766</v>
      </c>
      <c r="G157" s="23">
        <f>+Cartera!BK156</f>
        <v>3.1153557475034463</v>
      </c>
      <c r="H157" s="21">
        <f>+'[8]Cartera (Con titularizaciones)'!AT157/'[8]Cartera (Con titularizaciones)'!AS157</f>
        <v>3.4048910174731301E-2</v>
      </c>
      <c r="J157" s="19">
        <v>1.7405647215068477E-2</v>
      </c>
      <c r="K157" s="19">
        <f t="shared" si="32"/>
        <v>1.9195702250676028</v>
      </c>
      <c r="L157" s="19">
        <f t="shared" si="33"/>
        <v>5.3565439079020321</v>
      </c>
      <c r="M157" s="19">
        <f t="shared" si="34"/>
        <v>3.9702171732270983</v>
      </c>
      <c r="N157" s="19">
        <f t="shared" si="35"/>
        <v>3.1153557475034463</v>
      </c>
      <c r="O157" s="19">
        <f t="shared" si="28"/>
        <v>121.65020517798281</v>
      </c>
      <c r="P157" s="19">
        <f t="shared" si="27"/>
        <v>69.89323960813276</v>
      </c>
      <c r="X157" s="19">
        <f t="shared" si="36"/>
        <v>7.4999999999999997E-2</v>
      </c>
      <c r="Y157" s="19">
        <f t="shared" si="36"/>
        <v>0.42699999999999999</v>
      </c>
      <c r="Z157" s="19">
        <f t="shared" si="36"/>
        <v>0.53400000000000003</v>
      </c>
      <c r="AA157" s="19">
        <f t="shared" si="30"/>
        <v>0.22900000000000001</v>
      </c>
      <c r="AC157" s="19">
        <f t="shared" si="42"/>
        <v>0.104</v>
      </c>
      <c r="AD157" s="19">
        <f t="shared" si="42"/>
        <v>0.60099999999999998</v>
      </c>
      <c r="AE157" s="19">
        <f t="shared" si="42"/>
        <v>0.78100000000000003</v>
      </c>
      <c r="AF157" s="19">
        <v>9.25</v>
      </c>
      <c r="AH157" s="23">
        <f>+[8]Cartera!D157</f>
        <v>71041.947069469999</v>
      </c>
      <c r="AI157" s="23">
        <f>+[8]Cartera!J157</f>
        <v>32610.949709999994</v>
      </c>
      <c r="AJ157" s="23">
        <f>+[8]Cartera!P157</f>
        <v>8592.7276799999981</v>
      </c>
      <c r="AK157" s="23">
        <f t="shared" si="37"/>
        <v>112245.62445947</v>
      </c>
      <c r="AL157" s="23">
        <f>+[8]Cartera!E157</f>
        <v>1390.0645800000132</v>
      </c>
      <c r="AM157" s="23">
        <f>+[8]Cartera!K157</f>
        <v>1746.8198400000001</v>
      </c>
      <c r="AN157" s="23">
        <f>+[8]Cartera!Q157</f>
        <v>341.14994999999834</v>
      </c>
      <c r="AO157" s="23">
        <f t="shared" si="38"/>
        <v>3478.0343700000112</v>
      </c>
      <c r="AP157" s="27">
        <f t="shared" si="39"/>
        <v>1.9566814218094368</v>
      </c>
      <c r="AQ157" s="27">
        <f t="shared" si="39"/>
        <v>5.3565439079020321</v>
      </c>
      <c r="AR157" s="27">
        <f t="shared" si="39"/>
        <v>3.9702171732270983</v>
      </c>
      <c r="AS157" s="27">
        <f t="shared" si="39"/>
        <v>3.0985923832210234</v>
      </c>
      <c r="AT157" s="27">
        <f t="shared" si="40"/>
        <v>-308.43698236712356</v>
      </c>
      <c r="BH157" s="19">
        <f t="shared" si="43"/>
        <v>49.246989650811031</v>
      </c>
      <c r="BO157" s="23">
        <f t="shared" si="31"/>
        <v>1.9566814218094368</v>
      </c>
      <c r="BP157" s="23">
        <f t="shared" si="31"/>
        <v>5.3565439079020321</v>
      </c>
      <c r="BQ157" s="23">
        <f t="shared" si="31"/>
        <v>3.9702171732270983</v>
      </c>
      <c r="BR157" s="23">
        <f t="shared" si="29"/>
        <v>3.0985923832210234</v>
      </c>
    </row>
    <row r="158" spans="1:70" ht="14.5" x14ac:dyDescent="0.35">
      <c r="A158" s="22">
        <v>39326</v>
      </c>
      <c r="B158" s="23">
        <f>+Cartera!BF157</f>
        <v>1.9116683217432391</v>
      </c>
      <c r="C158" s="23">
        <f>+Cartera!BG157</f>
        <v>5.6066011823914481</v>
      </c>
      <c r="D158" s="23">
        <f>+Cartera!BH157</f>
        <v>3.9950042485311905</v>
      </c>
      <c r="E158" s="21">
        <f>+'[8]Cartera (Con titularizaciones)'!W158/'[8]Cartera (Con titularizaciones)'!V158</f>
        <v>6.1711214156024326E-2</v>
      </c>
      <c r="F158" s="19">
        <f>+Cartera!BI157</f>
        <v>6.969235775371593</v>
      </c>
      <c r="G158" s="23">
        <f>+Cartera!BK157</f>
        <v>3.1880610264728193</v>
      </c>
      <c r="H158" s="21">
        <f>+'[8]Cartera (Con titularizaciones)'!AT158/'[8]Cartera (Con titularizaciones)'!AS158</f>
        <v>3.4599606660032971E-2</v>
      </c>
      <c r="J158" s="19">
        <v>1.7884719828714073E-2</v>
      </c>
      <c r="K158" s="19">
        <f t="shared" si="32"/>
        <v>1.9116683217432391</v>
      </c>
      <c r="L158" s="19">
        <f t="shared" si="33"/>
        <v>5.6066011823914481</v>
      </c>
      <c r="M158" s="19">
        <f t="shared" si="34"/>
        <v>3.9950042485311905</v>
      </c>
      <c r="N158" s="19">
        <f t="shared" si="35"/>
        <v>3.1880610264728193</v>
      </c>
      <c r="O158" s="19">
        <f t="shared" si="28"/>
        <v>127.32915027222715</v>
      </c>
      <c r="P158" s="19">
        <f t="shared" si="27"/>
        <v>69.605524360626987</v>
      </c>
      <c r="X158" s="19">
        <f t="shared" si="36"/>
        <v>6.9000000000000006E-2</v>
      </c>
      <c r="Y158" s="19">
        <f t="shared" si="36"/>
        <v>0.48199999999999998</v>
      </c>
      <c r="Z158" s="19">
        <f t="shared" si="36"/>
        <v>0.55800000000000005</v>
      </c>
      <c r="AA158" s="19">
        <f t="shared" si="30"/>
        <v>0.25</v>
      </c>
      <c r="AC158" s="19">
        <f t="shared" si="42"/>
        <v>9.4E-2</v>
      </c>
      <c r="AD158" s="19">
        <f t="shared" si="42"/>
        <v>0.66800000000000004</v>
      </c>
      <c r="AE158" s="19">
        <f t="shared" si="42"/>
        <v>0.81499999999999995</v>
      </c>
      <c r="AF158" s="19">
        <v>9.25</v>
      </c>
      <c r="AH158" s="23">
        <f>+[8]Cartera!D158</f>
        <v>72772.63567999001</v>
      </c>
      <c r="AI158" s="23">
        <f>+[8]Cartera!J158</f>
        <v>33287.189319999998</v>
      </c>
      <c r="AJ158" s="23">
        <f>+[8]Cartera!P158</f>
        <v>8788.1313300000002</v>
      </c>
      <c r="AK158" s="23">
        <f t="shared" si="37"/>
        <v>114847.95632999</v>
      </c>
      <c r="AL158" s="23">
        <f>+[8]Cartera!E158</f>
        <v>1419.0225400000065</v>
      </c>
      <c r="AM158" s="23">
        <f>+[8]Cartera!K158</f>
        <v>1866.2799499999999</v>
      </c>
      <c r="AN158" s="23">
        <f>+[8]Cartera!Q158</f>
        <v>351.08622000000065</v>
      </c>
      <c r="AO158" s="23">
        <f t="shared" si="38"/>
        <v>3636.388710000007</v>
      </c>
      <c r="AP158" s="27">
        <f t="shared" si="39"/>
        <v>1.9499397359194304</v>
      </c>
      <c r="AQ158" s="27">
        <f t="shared" si="39"/>
        <v>5.6066011823914481</v>
      </c>
      <c r="AR158" s="27">
        <f t="shared" si="39"/>
        <v>3.9950042485311905</v>
      </c>
      <c r="AS158" s="27">
        <f t="shared" si="39"/>
        <v>3.1662633156062916</v>
      </c>
      <c r="AT158" s="27">
        <f t="shared" si="40"/>
        <v>-315.63983933167566</v>
      </c>
      <c r="BH158" s="19">
        <f t="shared" si="43"/>
        <v>49.782438931533846</v>
      </c>
      <c r="BO158" s="23">
        <f t="shared" si="31"/>
        <v>1.9499397359194304</v>
      </c>
      <c r="BP158" s="23">
        <f t="shared" si="31"/>
        <v>5.6066011823914481</v>
      </c>
      <c r="BQ158" s="23">
        <f t="shared" si="31"/>
        <v>3.9950042485311905</v>
      </c>
      <c r="BR158" s="23">
        <f t="shared" si="29"/>
        <v>3.1662633156062916</v>
      </c>
    </row>
    <row r="159" spans="1:70" ht="14.5" x14ac:dyDescent="0.35">
      <c r="A159" s="22">
        <v>39356</v>
      </c>
      <c r="B159" s="23">
        <f>+Cartera!BF158</f>
        <v>1.9901114793627377</v>
      </c>
      <c r="C159" s="23">
        <f>+Cartera!BG158</f>
        <v>5.746784873620105</v>
      </c>
      <c r="D159" s="23">
        <f>+Cartera!BH158</f>
        <v>4.0660278781678842</v>
      </c>
      <c r="E159" s="21">
        <f>+'[8]Cartera (Con titularizaciones)'!W159/'[8]Cartera (Con titularizaciones)'!V159</f>
        <v>6.0124448122769666E-2</v>
      </c>
      <c r="F159" s="19">
        <f>+Cartera!BI158</f>
        <v>6.9706618484153351</v>
      </c>
      <c r="G159" s="23">
        <f>+Cartera!BK158</f>
        <v>3.2875954954331674</v>
      </c>
      <c r="H159" s="21">
        <f>+'[8]Cartera (Con titularizaciones)'!AT159/'[8]Cartera (Con titularizaciones)'!AS159</f>
        <v>3.5373038008374005E-2</v>
      </c>
      <c r="J159" s="19">
        <v>1.8532696402671144E-2</v>
      </c>
      <c r="K159" s="19">
        <f t="shared" si="32"/>
        <v>1.9901114793627377</v>
      </c>
      <c r="L159" s="19">
        <f t="shared" si="33"/>
        <v>5.746784873620105</v>
      </c>
      <c r="M159" s="19">
        <f t="shared" si="34"/>
        <v>4.0660278781678842</v>
      </c>
      <c r="N159" s="19">
        <f t="shared" si="35"/>
        <v>3.2875954954331674</v>
      </c>
      <c r="O159" s="19">
        <f t="shared" si="28"/>
        <v>130.51280284630869</v>
      </c>
      <c r="P159" s="19">
        <f t="shared" si="27"/>
        <v>72.461708697891879</v>
      </c>
      <c r="X159" s="19">
        <f t="shared" si="36"/>
        <v>0.122</v>
      </c>
      <c r="Y159" s="19">
        <f t="shared" si="36"/>
        <v>0.497</v>
      </c>
      <c r="Z159" s="19">
        <f t="shared" si="36"/>
        <v>0.57199999999999995</v>
      </c>
      <c r="AA159" s="19">
        <f t="shared" si="30"/>
        <v>0.28999999999999998</v>
      </c>
      <c r="AC159" s="19">
        <f t="shared" si="42"/>
        <v>0.161</v>
      </c>
      <c r="AD159" s="19">
        <f t="shared" si="42"/>
        <v>0.68200000000000005</v>
      </c>
      <c r="AE159" s="19">
        <f t="shared" si="42"/>
        <v>0.83399999999999996</v>
      </c>
      <c r="AF159" s="19">
        <v>9.25</v>
      </c>
      <c r="AH159" s="23">
        <f>+[8]Cartera!D159</f>
        <v>73525.97954428001</v>
      </c>
      <c r="AI159" s="23">
        <f>+[8]Cartera!J159</f>
        <v>33853.922720000002</v>
      </c>
      <c r="AJ159" s="23">
        <f>+[8]Cartera!P159</f>
        <v>9000.8059700000013</v>
      </c>
      <c r="AK159" s="23">
        <f t="shared" si="37"/>
        <v>116380.70823428001</v>
      </c>
      <c r="AL159" s="23">
        <f>+[8]Cartera!E159</f>
        <v>1493.2085300000001</v>
      </c>
      <c r="AM159" s="23">
        <f>+[8]Cartera!K159</f>
        <v>1945.5121100000001</v>
      </c>
      <c r="AN159" s="23">
        <f>+[8]Cartera!Q159</f>
        <v>365.97527999999932</v>
      </c>
      <c r="AO159" s="23">
        <f t="shared" si="38"/>
        <v>3804.6959199999997</v>
      </c>
      <c r="AP159" s="27">
        <f t="shared" si="39"/>
        <v>2.030858397609971</v>
      </c>
      <c r="AQ159" s="27">
        <f t="shared" si="39"/>
        <v>5.746784873620105</v>
      </c>
      <c r="AR159" s="27">
        <f t="shared" si="39"/>
        <v>4.0660278781678842</v>
      </c>
      <c r="AS159" s="27">
        <f t="shared" si="39"/>
        <v>3.2691809301769861</v>
      </c>
      <c r="AT159" s="27">
        <f t="shared" si="40"/>
        <v>-325.49036861313976</v>
      </c>
      <c r="BH159" s="19">
        <f t="shared" si="43"/>
        <v>51.170577932926818</v>
      </c>
      <c r="BO159" s="23">
        <f t="shared" si="31"/>
        <v>2.030858397609971</v>
      </c>
      <c r="BP159" s="23">
        <f t="shared" si="31"/>
        <v>5.746784873620105</v>
      </c>
      <c r="BQ159" s="23">
        <f t="shared" si="31"/>
        <v>4.0660278781678842</v>
      </c>
      <c r="BR159" s="23">
        <f t="shared" si="29"/>
        <v>3.2691809301769861</v>
      </c>
    </row>
    <row r="160" spans="1:70" ht="14.5" x14ac:dyDescent="0.35">
      <c r="A160" s="22">
        <v>39387</v>
      </c>
      <c r="B160" s="23">
        <f>+Cartera!BF159</f>
        <v>2.1046348523452743</v>
      </c>
      <c r="C160" s="23">
        <f>+Cartera!BG159</f>
        <v>5.9848774600621635</v>
      </c>
      <c r="D160" s="23">
        <f>+Cartera!BH159</f>
        <v>4.2683891370818836</v>
      </c>
      <c r="E160" s="21">
        <f>+'[8]Cartera (Con titularizaciones)'!W160/'[8]Cartera (Con titularizaciones)'!V160</f>
        <v>5.9821459649931151E-2</v>
      </c>
      <c r="F160" s="19">
        <f>+Cartera!BI159</f>
        <v>7.1705519095136099</v>
      </c>
      <c r="G160" s="23">
        <f>+Cartera!BK159</f>
        <v>3.4310668215263185</v>
      </c>
      <c r="H160" s="21">
        <f>+'[8]Cartera (Con titularizaciones)'!AT160/'[8]Cartera (Con titularizaciones)'!AS160</f>
        <v>3.660894908329005E-2</v>
      </c>
      <c r="J160" s="19">
        <v>1.8571879258169114E-2</v>
      </c>
      <c r="K160" s="19">
        <f t="shared" si="32"/>
        <v>2.1046348523452743</v>
      </c>
      <c r="L160" s="19">
        <f t="shared" si="33"/>
        <v>5.9848774600621635</v>
      </c>
      <c r="M160" s="19">
        <f t="shared" si="34"/>
        <v>4.2683891370818836</v>
      </c>
      <c r="N160" s="19">
        <f t="shared" si="35"/>
        <v>3.4310668215263185</v>
      </c>
      <c r="O160" s="19">
        <f t="shared" si="28"/>
        <v>135.92002296622687</v>
      </c>
      <c r="P160" s="19">
        <f t="shared" si="27"/>
        <v>76.631605398763085</v>
      </c>
      <c r="X160" s="19">
        <f t="shared" si="36"/>
        <v>0.188</v>
      </c>
      <c r="Y160" s="19">
        <f t="shared" si="36"/>
        <v>0.55200000000000005</v>
      </c>
      <c r="Z160" s="19">
        <f t="shared" si="36"/>
        <v>0.60399999999999998</v>
      </c>
      <c r="AA160" s="19">
        <f t="shared" si="30"/>
        <v>0.313</v>
      </c>
      <c r="AC160" s="19">
        <f t="shared" si="42"/>
        <v>0.246</v>
      </c>
      <c r="AD160" s="19">
        <f t="shared" si="42"/>
        <v>0.753</v>
      </c>
      <c r="AE160" s="19">
        <f t="shared" si="42"/>
        <v>0.88100000000000001</v>
      </c>
      <c r="AF160" s="19">
        <v>9.5</v>
      </c>
      <c r="AH160" s="23">
        <f>+[8]Cartera!D160</f>
        <v>75718.609116604988</v>
      </c>
      <c r="AI160" s="23">
        <f>+[8]Cartera!J160</f>
        <v>34361.631189999993</v>
      </c>
      <c r="AJ160" s="23">
        <f>+[8]Cartera!P160</f>
        <v>8889.7913900000003</v>
      </c>
      <c r="AK160" s="23">
        <f t="shared" si="37"/>
        <v>118970.03169660497</v>
      </c>
      <c r="AL160" s="23">
        <f>+[8]Cartera!E160</f>
        <v>1626.3958699999898</v>
      </c>
      <c r="AM160" s="23">
        <f>+[8]Cartera!K160</f>
        <v>2056.5015199999998</v>
      </c>
      <c r="AN160" s="23">
        <f>+[8]Cartera!Q160</f>
        <v>379.45089000000058</v>
      </c>
      <c r="AO160" s="23">
        <f t="shared" si="38"/>
        <v>4062.3482799999902</v>
      </c>
      <c r="AP160" s="27">
        <f t="shared" si="39"/>
        <v>2.1479473658785464</v>
      </c>
      <c r="AQ160" s="27">
        <f t="shared" si="39"/>
        <v>5.9848774600621635</v>
      </c>
      <c r="AR160" s="27">
        <f t="shared" si="39"/>
        <v>4.2683891370818836</v>
      </c>
      <c r="AS160" s="27">
        <f t="shared" si="39"/>
        <v>3.4145979639307074</v>
      </c>
      <c r="AT160" s="27">
        <f t="shared" si="40"/>
        <v>-339.69208418870113</v>
      </c>
      <c r="BH160" s="19">
        <f t="shared" si="43"/>
        <v>60.837034392751548</v>
      </c>
      <c r="BO160" s="23">
        <f t="shared" si="31"/>
        <v>2.1479473658785464</v>
      </c>
      <c r="BP160" s="23">
        <f t="shared" si="31"/>
        <v>5.9848774600621635</v>
      </c>
      <c r="BQ160" s="23">
        <f t="shared" si="31"/>
        <v>4.2683891370818836</v>
      </c>
      <c r="BR160" s="23">
        <f t="shared" si="29"/>
        <v>3.4145979639307074</v>
      </c>
    </row>
    <row r="161" spans="1:70" ht="14.5" x14ac:dyDescent="0.35">
      <c r="A161" s="22">
        <v>39417</v>
      </c>
      <c r="B161" s="23">
        <f>+Cartera!BF160</f>
        <v>2.0213628106484425</v>
      </c>
      <c r="C161" s="23">
        <f>+Cartera!BG160</f>
        <v>5.677756280260799</v>
      </c>
      <c r="D161" s="23">
        <f>+Cartera!BH160</f>
        <v>4.2040652902978568</v>
      </c>
      <c r="E161" s="21">
        <f>+'[8]Cartera (Con titularizaciones)'!W161/'[8]Cartera (Con titularizaciones)'!V161</f>
        <v>5.8264175136263668E-2</v>
      </c>
      <c r="F161" s="19">
        <f>+Cartera!BI160</f>
        <v>6.9783450615157605</v>
      </c>
      <c r="G161" s="23">
        <f>+Cartera!BK160</f>
        <v>3.2930672054528785</v>
      </c>
      <c r="H161" s="21">
        <f>+'[8]Cartera (Con titularizaciones)'!AT161/'[8]Cartera (Con titularizaciones)'!AS161</f>
        <v>3.57389481177256E-2</v>
      </c>
      <c r="J161" s="19">
        <v>1.9325900726331866E-2</v>
      </c>
      <c r="K161" s="19">
        <f t="shared" si="32"/>
        <v>2.0213628106484425</v>
      </c>
      <c r="L161" s="19">
        <f t="shared" si="33"/>
        <v>5.677756280260799</v>
      </c>
      <c r="M161" s="19">
        <f t="shared" si="34"/>
        <v>4.2040652902978568</v>
      </c>
      <c r="N161" s="19">
        <f t="shared" si="35"/>
        <v>3.2930672054528785</v>
      </c>
      <c r="O161" s="19">
        <f t="shared" si="28"/>
        <v>128.94512363193331</v>
      </c>
      <c r="P161" s="19">
        <f t="shared" si="27"/>
        <v>73.599597146618976</v>
      </c>
      <c r="X161" s="19">
        <f t="shared" si="36"/>
        <v>0.14199999999999999</v>
      </c>
      <c r="Y161" s="19">
        <f t="shared" si="36"/>
        <v>0.49399999999999999</v>
      </c>
      <c r="Z161" s="19">
        <f t="shared" si="36"/>
        <v>0.59799999999999998</v>
      </c>
      <c r="AA161" s="19">
        <f t="shared" si="30"/>
        <v>0.29299999999999998</v>
      </c>
      <c r="AC161" s="19">
        <f t="shared" si="42"/>
        <v>0.184</v>
      </c>
      <c r="AD161" s="19">
        <f t="shared" si="42"/>
        <v>0.67700000000000005</v>
      </c>
      <c r="AE161" s="19">
        <f t="shared" si="42"/>
        <v>0.872</v>
      </c>
      <c r="AF161" s="19">
        <v>9.5</v>
      </c>
      <c r="AH161" s="23">
        <f>+[8]Cartera!D161</f>
        <v>75834.282168930018</v>
      </c>
      <c r="AI161" s="23">
        <f>+[8]Cartera!J161</f>
        <v>34912.636650000015</v>
      </c>
      <c r="AJ161" s="23">
        <f>+[8]Cartera!P161</f>
        <v>8766.0534400000015</v>
      </c>
      <c r="AK161" s="23">
        <f t="shared" si="37"/>
        <v>119512.97225893004</v>
      </c>
      <c r="AL161" s="23">
        <f>+[8]Cartera!E161</f>
        <v>1565.42786</v>
      </c>
      <c r="AM161" s="23">
        <f>+[8]Cartera!K161</f>
        <v>1982.2544200000093</v>
      </c>
      <c r="AN161" s="23">
        <f>+[8]Cartera!Q161</f>
        <v>368.53061000000127</v>
      </c>
      <c r="AO161" s="23">
        <f t="shared" si="38"/>
        <v>3916.2128900000102</v>
      </c>
      <c r="AP161" s="27">
        <f t="shared" si="39"/>
        <v>2.0642746462778145</v>
      </c>
      <c r="AQ161" s="27">
        <f t="shared" si="39"/>
        <v>5.677756280260799</v>
      </c>
      <c r="AR161" s="27">
        <f t="shared" si="39"/>
        <v>4.2040652902978568</v>
      </c>
      <c r="AS161" s="27">
        <f t="shared" si="39"/>
        <v>3.2768098859723489</v>
      </c>
      <c r="AT161" s="27">
        <f t="shared" si="40"/>
        <v>-326.02991065931548</v>
      </c>
      <c r="BH161" s="19">
        <f t="shared" si="43"/>
        <v>59.420143844108537</v>
      </c>
      <c r="BO161" s="23">
        <f t="shared" si="31"/>
        <v>2.0642746462778145</v>
      </c>
      <c r="BP161" s="23">
        <f t="shared" si="31"/>
        <v>5.677756280260799</v>
      </c>
      <c r="BQ161" s="23">
        <f t="shared" si="31"/>
        <v>4.2040652902978568</v>
      </c>
      <c r="BR161" s="23">
        <f t="shared" si="29"/>
        <v>3.2768098859723489</v>
      </c>
    </row>
    <row r="162" spans="1:70" ht="14.5" x14ac:dyDescent="0.35">
      <c r="A162" s="22">
        <v>39448</v>
      </c>
      <c r="B162" s="23">
        <f>+Cartera!BF161</f>
        <v>2.2165456038534601</v>
      </c>
      <c r="C162" s="23">
        <f>+Cartera!BG161</f>
        <v>6.0665145735217951</v>
      </c>
      <c r="D162" s="23">
        <f>+Cartera!BH161</f>
        <v>4.4224921431993671</v>
      </c>
      <c r="E162" s="21">
        <f>+'[8]Cartera (Con titularizaciones)'!W162/'[8]Cartera (Con titularizaciones)'!V162</f>
        <v>5.978157077009854E-2</v>
      </c>
      <c r="F162" s="19">
        <f>+Cartera!BI161</f>
        <v>7.3905117857318707</v>
      </c>
      <c r="G162" s="23">
        <f>+Cartera!BK161</f>
        <v>3.5554740338606097</v>
      </c>
      <c r="H162" s="21">
        <f>+'[8]Cartera (Con titularizaciones)'!AT162/'[8]Cartera (Con titularizaciones)'!AS162</f>
        <v>3.7775693418074047E-2</v>
      </c>
      <c r="J162" s="19">
        <v>2.0583262636822738E-2</v>
      </c>
      <c r="K162" s="19">
        <f t="shared" si="32"/>
        <v>2.2165456038534601</v>
      </c>
      <c r="L162" s="19">
        <f t="shared" si="33"/>
        <v>6.0665145735217951</v>
      </c>
      <c r="M162" s="19">
        <f t="shared" si="34"/>
        <v>4.4224921431993671</v>
      </c>
      <c r="N162" s="19">
        <f t="shared" si="35"/>
        <v>3.5554740338606097</v>
      </c>
      <c r="O162" s="19">
        <f t="shared" si="28"/>
        <v>137.7740489526193</v>
      </c>
      <c r="P162" s="19">
        <f t="shared" si="27"/>
        <v>80.706374254699256</v>
      </c>
      <c r="X162" s="19">
        <f t="shared" si="36"/>
        <v>0.218</v>
      </c>
      <c r="Y162" s="19">
        <f t="shared" si="36"/>
        <v>0.56899999999999995</v>
      </c>
      <c r="Z162" s="19">
        <f t="shared" si="36"/>
        <v>0.622</v>
      </c>
      <c r="AA162" s="19">
        <f t="shared" si="30"/>
        <v>0.32800000000000001</v>
      </c>
      <c r="AC162" s="19">
        <f t="shared" si="42"/>
        <v>0.28899999999999998</v>
      </c>
      <c r="AD162" s="19">
        <f t="shared" si="42"/>
        <v>0.78100000000000003</v>
      </c>
      <c r="AE162" s="19">
        <f t="shared" si="42"/>
        <v>0.90500000000000003</v>
      </c>
      <c r="AF162" s="19">
        <v>9.5</v>
      </c>
      <c r="AH162" s="23">
        <f>+[8]Cartera!D162</f>
        <v>75738.240125149983</v>
      </c>
      <c r="AI162" s="23">
        <f>+[8]Cartera!J162</f>
        <v>35187.139240000011</v>
      </c>
      <c r="AJ162" s="23">
        <f>+[8]Cartera!P162</f>
        <v>8927.1197599999978</v>
      </c>
      <c r="AK162" s="23">
        <f t="shared" si="37"/>
        <v>119852.49912515</v>
      </c>
      <c r="AL162" s="23">
        <f>+[8]Cartera!E162</f>
        <v>1715.5758600000001</v>
      </c>
      <c r="AM162" s="23">
        <f>+[8]Cartera!K162</f>
        <v>2134.632930000007</v>
      </c>
      <c r="AN162" s="23">
        <f>+[8]Cartera!Q162</f>
        <v>394.80116999999808</v>
      </c>
      <c r="AO162" s="23">
        <f t="shared" si="38"/>
        <v>4245.0099600000049</v>
      </c>
      <c r="AP162" s="27">
        <f t="shared" si="39"/>
        <v>2.265138267228259</v>
      </c>
      <c r="AQ162" s="27">
        <f t="shared" si="39"/>
        <v>6.0665145735217951</v>
      </c>
      <c r="AR162" s="27">
        <f t="shared" si="39"/>
        <v>4.4224921431993671</v>
      </c>
      <c r="AS162" s="27">
        <f t="shared" si="39"/>
        <v>3.5418618643632662</v>
      </c>
      <c r="AT162" s="27">
        <f t="shared" si="40"/>
        <v>-352.00554152169769</v>
      </c>
      <c r="BH162" s="19">
        <f t="shared" si="43"/>
        <v>59.84202839984431</v>
      </c>
      <c r="BO162" s="23">
        <f t="shared" si="31"/>
        <v>2.265138267228259</v>
      </c>
      <c r="BP162" s="23">
        <f t="shared" si="31"/>
        <v>6.0665145735217951</v>
      </c>
      <c r="BQ162" s="23">
        <f t="shared" si="31"/>
        <v>4.4224921431993671</v>
      </c>
      <c r="BR162" s="23">
        <f t="shared" si="29"/>
        <v>3.5418618643632662</v>
      </c>
    </row>
    <row r="163" spans="1:70" ht="14.5" x14ac:dyDescent="0.35">
      <c r="A163" s="22">
        <v>39479</v>
      </c>
      <c r="B163" s="23">
        <f>+Cartera!BF162</f>
        <v>2.3422487642812428</v>
      </c>
      <c r="C163" s="23">
        <f>+Cartera!BG162</f>
        <v>6.3943051545409464</v>
      </c>
      <c r="D163" s="23">
        <f>+Cartera!BH162</f>
        <v>3.9853499077321333</v>
      </c>
      <c r="E163" s="21">
        <f>+'[8]Cartera (Con titularizaciones)'!W163/'[8]Cartera (Con titularizaciones)'!V163</f>
        <v>5.6301394596834163E-2</v>
      </c>
      <c r="F163" s="19">
        <f>+Cartera!BI162</f>
        <v>7.4330117702955443</v>
      </c>
      <c r="G163" s="23">
        <f>+Cartera!BK162</f>
        <v>3.6929629641718491</v>
      </c>
      <c r="H163" s="21">
        <f>+'[8]Cartera (Con titularizaciones)'!AT163/'[8]Cartera (Con titularizaciones)'!AS163</f>
        <v>3.9120803988029577E-2</v>
      </c>
      <c r="J163" s="19">
        <v>2.0734900440145837E-2</v>
      </c>
      <c r="K163" s="19">
        <f t="shared" si="32"/>
        <v>2.3422487642812428</v>
      </c>
      <c r="L163" s="19">
        <f t="shared" si="33"/>
        <v>6.3943051545409464</v>
      </c>
      <c r="M163" s="19">
        <f t="shared" si="34"/>
        <v>3.9853499077321333</v>
      </c>
      <c r="N163" s="19">
        <f t="shared" si="35"/>
        <v>3.6929629641718491</v>
      </c>
      <c r="O163" s="19">
        <f t="shared" si="28"/>
        <v>145.21836232370262</v>
      </c>
      <c r="P163" s="19">
        <f t="shared" si="27"/>
        <v>85.283336845879859</v>
      </c>
      <c r="X163" s="19">
        <f t="shared" si="36"/>
        <v>0.28999999999999998</v>
      </c>
      <c r="Y163" s="19">
        <f t="shared" si="36"/>
        <v>0.61299999999999999</v>
      </c>
      <c r="Z163" s="19">
        <f t="shared" si="36"/>
        <v>0.54600000000000004</v>
      </c>
      <c r="AA163" s="19">
        <f t="shared" si="30"/>
        <v>0.34300000000000003</v>
      </c>
      <c r="AC163" s="19">
        <f t="shared" si="42"/>
        <v>0.39800000000000002</v>
      </c>
      <c r="AD163" s="19">
        <f t="shared" si="42"/>
        <v>0.82899999999999996</v>
      </c>
      <c r="AE163" s="19">
        <f t="shared" si="42"/>
        <v>0.8</v>
      </c>
      <c r="AF163" s="19">
        <v>9.75</v>
      </c>
      <c r="AH163" s="23">
        <f>+[8]Cartera!D163</f>
        <v>76728.878558870012</v>
      </c>
      <c r="AI163" s="23">
        <f>+[8]Cartera!J163</f>
        <v>35500.521560000001</v>
      </c>
      <c r="AJ163" s="23">
        <f>+[8]Cartera!P163</f>
        <v>9138.301489999998</v>
      </c>
      <c r="AK163" s="23">
        <f t="shared" si="37"/>
        <v>121367.70160887002</v>
      </c>
      <c r="AL163" s="23">
        <f>+[8]Cartera!E163</f>
        <v>1837.8489099999999</v>
      </c>
      <c r="AM163" s="23">
        <f>+[8]Cartera!K163</f>
        <v>2270.0116800000001</v>
      </c>
      <c r="AN163" s="23">
        <f>+[8]Cartera!Q163</f>
        <v>364.19328999999908</v>
      </c>
      <c r="AO163" s="23">
        <f t="shared" si="38"/>
        <v>4472.0538799999995</v>
      </c>
      <c r="AP163" s="27">
        <f t="shared" si="39"/>
        <v>2.3952505816827698</v>
      </c>
      <c r="AQ163" s="27">
        <f t="shared" si="39"/>
        <v>6.3943051545409464</v>
      </c>
      <c r="AR163" s="27">
        <f t="shared" si="39"/>
        <v>3.9853499077321333</v>
      </c>
      <c r="AS163" s="27">
        <f t="shared" si="39"/>
        <v>3.6847149782996009</v>
      </c>
      <c r="AT163" s="27">
        <f t="shared" si="40"/>
        <v>-365.61158143888531</v>
      </c>
      <c r="BH163" s="19">
        <f t="shared" si="43"/>
        <v>61.075421357078227</v>
      </c>
      <c r="BO163" s="23">
        <f t="shared" si="31"/>
        <v>2.3952505816827698</v>
      </c>
      <c r="BP163" s="23">
        <f t="shared" si="31"/>
        <v>6.3943051545409464</v>
      </c>
      <c r="BQ163" s="23">
        <f t="shared" si="31"/>
        <v>3.9853499077321333</v>
      </c>
      <c r="BR163" s="23">
        <f t="shared" si="29"/>
        <v>3.6847149782996009</v>
      </c>
    </row>
    <row r="164" spans="1:70" ht="14.5" x14ac:dyDescent="0.35">
      <c r="A164" s="22">
        <v>39508</v>
      </c>
      <c r="B164" s="23">
        <f>+Cartera!BF163</f>
        <v>2.5104980415317271</v>
      </c>
      <c r="C164" s="23">
        <f>+Cartera!BG163</f>
        <v>7.0845200949401557</v>
      </c>
      <c r="D164" s="23">
        <f>+Cartera!BH163</f>
        <v>3.9794015699820626</v>
      </c>
      <c r="E164" s="21">
        <f>+'[8]Cartera (Con titularizaciones)'!W164/'[8]Cartera (Con titularizaciones)'!V164</f>
        <v>5.6281328940229802E-2</v>
      </c>
      <c r="F164" s="19">
        <f>+Cartera!BI163</f>
        <v>8.0553777236062185</v>
      </c>
      <c r="G164" s="23">
        <f>+Cartera!BK163</f>
        <v>4.0007837452466566</v>
      </c>
      <c r="H164" s="21">
        <f>+'[8]Cartera (Con titularizaciones)'!AT164/'[8]Cartera (Con titularizaciones)'!AS164</f>
        <v>4.2163188968521531E-2</v>
      </c>
      <c r="J164" s="19">
        <v>2.1368621455074885E-2</v>
      </c>
      <c r="K164" s="19">
        <f t="shared" si="32"/>
        <v>2.5104980415317271</v>
      </c>
      <c r="L164" s="19">
        <f t="shared" si="33"/>
        <v>7.0845200949401557</v>
      </c>
      <c r="M164" s="19">
        <f t="shared" si="34"/>
        <v>3.9794015699820626</v>
      </c>
      <c r="N164" s="19">
        <f t="shared" si="35"/>
        <v>4.0007837452466566</v>
      </c>
      <c r="O164" s="19">
        <f t="shared" si="28"/>
        <v>160.8935421710305</v>
      </c>
      <c r="P164" s="19">
        <f t="shared" si="27"/>
        <v>91.409440957725579</v>
      </c>
      <c r="X164" s="19">
        <f t="shared" si="36"/>
        <v>0.33700000000000002</v>
      </c>
      <c r="Y164" s="19">
        <f t="shared" si="36"/>
        <v>0.66800000000000004</v>
      </c>
      <c r="Z164" s="19">
        <f t="shared" si="36"/>
        <v>0.54</v>
      </c>
      <c r="AA164" s="19">
        <f t="shared" si="30"/>
        <v>0.39500000000000002</v>
      </c>
      <c r="AC164" s="19">
        <f t="shared" si="42"/>
        <v>0.45900000000000002</v>
      </c>
      <c r="AD164" s="19">
        <f t="shared" si="42"/>
        <v>0.89</v>
      </c>
      <c r="AE164" s="19">
        <f t="shared" si="42"/>
        <v>0.79100000000000004</v>
      </c>
      <c r="AF164" s="19">
        <v>9.75</v>
      </c>
      <c r="AH164" s="23">
        <f>+[8]Cartera!D164</f>
        <v>77737.008078689978</v>
      </c>
      <c r="AI164" s="23">
        <f>+[8]Cartera!J164</f>
        <v>35856.457119999999</v>
      </c>
      <c r="AJ164" s="23">
        <f>+[8]Cartera!P164</f>
        <v>9327.1574499999988</v>
      </c>
      <c r="AK164" s="23">
        <f t="shared" si="37"/>
        <v>122920.62264868998</v>
      </c>
      <c r="AL164" s="23">
        <f>+[8]Cartera!E164</f>
        <v>1995.5787600000053</v>
      </c>
      <c r="AM164" s="23">
        <f>+[8]Cartera!K164</f>
        <v>2540.2579100000003</v>
      </c>
      <c r="AN164" s="23">
        <f>+[8]Cartera!Q164</f>
        <v>371.16504999999887</v>
      </c>
      <c r="AO164" s="23">
        <f t="shared" si="38"/>
        <v>4907.0017200000048</v>
      </c>
      <c r="AP164" s="27">
        <f t="shared" si="39"/>
        <v>2.5670897418382284</v>
      </c>
      <c r="AQ164" s="27">
        <f t="shared" si="39"/>
        <v>7.0845200949401557</v>
      </c>
      <c r="AR164" s="27">
        <f t="shared" si="39"/>
        <v>3.9794015699820626</v>
      </c>
      <c r="AS164" s="27">
        <f t="shared" si="39"/>
        <v>3.9920085127003713</v>
      </c>
      <c r="AT164" s="27">
        <f t="shared" si="40"/>
        <v>-396.08636601196531</v>
      </c>
      <c r="BH164" s="19">
        <f t="shared" si="43"/>
        <v>73.369438916630259</v>
      </c>
      <c r="BO164" s="23">
        <f t="shared" si="31"/>
        <v>2.5670897418382284</v>
      </c>
      <c r="BP164" s="23">
        <f t="shared" si="31"/>
        <v>7.0845200949401557</v>
      </c>
      <c r="BQ164" s="23">
        <f t="shared" si="31"/>
        <v>3.9794015699820626</v>
      </c>
      <c r="BR164" s="23">
        <f t="shared" si="29"/>
        <v>3.9920085127003713</v>
      </c>
    </row>
    <row r="165" spans="1:70" ht="14.5" x14ac:dyDescent="0.35">
      <c r="A165" s="22">
        <v>39539</v>
      </c>
      <c r="B165" s="23">
        <f>+Cartera!BF164</f>
        <v>2.5153634962406599</v>
      </c>
      <c r="C165" s="23">
        <f>+Cartera!BG164</f>
        <v>7.1557740663546028</v>
      </c>
      <c r="D165" s="23">
        <f>+Cartera!BH164</f>
        <v>3.93914886413766</v>
      </c>
      <c r="E165" s="21">
        <f>+'[8]Cartera (Con titularizaciones)'!W165/'[8]Cartera (Con titularizaciones)'!V165</f>
        <v>5.4813225616907921E-2</v>
      </c>
      <c r="F165" s="19">
        <f>+Cartera!BI164</f>
        <v>7.9395298918054467</v>
      </c>
      <c r="G165" s="23">
        <f>+Cartera!BK164</f>
        <v>4.0282901967753952</v>
      </c>
      <c r="H165" s="21">
        <f>+'[8]Cartera (Con titularizaciones)'!AT165/'[8]Cartera (Con titularizaciones)'!AS165</f>
        <v>4.2339206762736552E-2</v>
      </c>
      <c r="J165" s="19">
        <v>2.2952601057852878E-2</v>
      </c>
      <c r="K165" s="19">
        <f t="shared" si="32"/>
        <v>2.5153634962406599</v>
      </c>
      <c r="L165" s="19">
        <f t="shared" si="33"/>
        <v>7.1557740663546028</v>
      </c>
      <c r="M165" s="19">
        <f t="shared" si="34"/>
        <v>3.93914886413766</v>
      </c>
      <c r="N165" s="19">
        <f t="shared" si="35"/>
        <v>4.0282901967753952</v>
      </c>
      <c r="O165" s="19">
        <f t="shared" si="28"/>
        <v>162.51176100603837</v>
      </c>
      <c r="P165" s="19">
        <f t="shared" si="27"/>
        <v>91.586596441454745</v>
      </c>
      <c r="X165" s="19">
        <f t="shared" si="36"/>
        <v>0.34300000000000003</v>
      </c>
      <c r="Y165" s="19">
        <f t="shared" si="36"/>
        <v>0.67400000000000004</v>
      </c>
      <c r="Z165" s="19">
        <f t="shared" si="36"/>
        <v>0.52900000000000003</v>
      </c>
      <c r="AA165" s="19">
        <f t="shared" si="30"/>
        <v>0.40600000000000003</v>
      </c>
      <c r="AC165" s="19">
        <f t="shared" si="42"/>
        <v>0.46899999999999997</v>
      </c>
      <c r="AD165" s="19">
        <f t="shared" si="42"/>
        <v>0.89500000000000002</v>
      </c>
      <c r="AE165" s="19">
        <f t="shared" si="42"/>
        <v>0.77700000000000002</v>
      </c>
      <c r="AF165" s="19">
        <v>9.75</v>
      </c>
      <c r="AH165" s="23">
        <f>+[8]Cartera!D165</f>
        <v>78282.41345777997</v>
      </c>
      <c r="AI165" s="23">
        <f>+[8]Cartera!J165</f>
        <v>36442.346359999996</v>
      </c>
      <c r="AJ165" s="23">
        <f>+[8]Cartera!P165</f>
        <v>9377.676059999998</v>
      </c>
      <c r="AK165" s="23">
        <f t="shared" si="37"/>
        <v>124102.43587777996</v>
      </c>
      <c r="AL165" s="23">
        <f>+[8]Cartera!E165</f>
        <v>2014.5571799999923</v>
      </c>
      <c r="AM165" s="23">
        <f>+[8]Cartera!K165</f>
        <v>2607.7319700000003</v>
      </c>
      <c r="AN165" s="23">
        <f>+[8]Cartera!Q165</f>
        <v>369.40061999999921</v>
      </c>
      <c r="AO165" s="23">
        <f t="shared" si="38"/>
        <v>4991.6897699999918</v>
      </c>
      <c r="AP165" s="27">
        <f t="shared" si="39"/>
        <v>2.5734479700047865</v>
      </c>
      <c r="AQ165" s="27">
        <f t="shared" si="39"/>
        <v>7.1557740663546028</v>
      </c>
      <c r="AR165" s="27">
        <f t="shared" si="39"/>
        <v>3.93914886413766</v>
      </c>
      <c r="AS165" s="27">
        <f t="shared" si="39"/>
        <v>4.0222335159609335</v>
      </c>
      <c r="AT165" s="27">
        <f t="shared" si="40"/>
        <v>-398.8067861615786</v>
      </c>
      <c r="BH165" s="19">
        <f t="shared" si="43"/>
        <v>62.608173935521734</v>
      </c>
      <c r="BO165" s="23">
        <f t="shared" si="31"/>
        <v>2.5734479700047865</v>
      </c>
      <c r="BP165" s="23">
        <f t="shared" si="31"/>
        <v>7.1557740663546028</v>
      </c>
      <c r="BQ165" s="23">
        <f t="shared" si="31"/>
        <v>3.93914886413766</v>
      </c>
      <c r="BR165" s="23">
        <f t="shared" si="29"/>
        <v>4.0222335159609335</v>
      </c>
    </row>
    <row r="166" spans="1:70" ht="14.5" x14ac:dyDescent="0.35">
      <c r="A166" s="22">
        <v>39569</v>
      </c>
      <c r="B166" s="23">
        <f>+Cartera!BF165</f>
        <v>2.7108259203772271</v>
      </c>
      <c r="C166" s="23">
        <f>+Cartera!BG165</f>
        <v>7.1953160362169966</v>
      </c>
      <c r="D166" s="23">
        <f>+Cartera!BH165</f>
        <v>4.0803739892980531</v>
      </c>
      <c r="E166" s="21">
        <f>+'[8]Cartera (Con titularizaciones)'!W166/'[8]Cartera (Con titularizaciones)'!V166</f>
        <v>5.4983770223033405E-2</v>
      </c>
      <c r="F166" s="19">
        <f>+Cartera!BI165</f>
        <v>7.7122863649930053</v>
      </c>
      <c r="G166" s="23">
        <f>+Cartera!BK165</f>
        <v>4.170931182927073</v>
      </c>
      <c r="H166" s="21">
        <f>+'[8]Cartera (Con titularizaciones)'!AT166/'[8]Cartera (Con titularizaciones)'!AS166</f>
        <v>4.3672297555858067E-2</v>
      </c>
      <c r="J166" s="19">
        <v>2.2994641598255348E-2</v>
      </c>
      <c r="K166" s="19">
        <f t="shared" si="32"/>
        <v>2.7108259203772271</v>
      </c>
      <c r="L166" s="19">
        <f t="shared" si="33"/>
        <v>7.1953160362169966</v>
      </c>
      <c r="M166" s="19">
        <f t="shared" si="34"/>
        <v>4.0803739892980531</v>
      </c>
      <c r="N166" s="19">
        <f t="shared" si="35"/>
        <v>4.170931182927073</v>
      </c>
      <c r="O166" s="19">
        <f t="shared" si="28"/>
        <v>163.4097819743358</v>
      </c>
      <c r="P166" s="19">
        <f t="shared" si="27"/>
        <v>98.703555157608221</v>
      </c>
      <c r="X166" s="19">
        <f t="shared" si="36"/>
        <v>0.38300000000000001</v>
      </c>
      <c r="Y166" s="19">
        <f t="shared" si="36"/>
        <v>0.67700000000000005</v>
      </c>
      <c r="Z166" s="19">
        <f t="shared" si="36"/>
        <v>0.57499999999999996</v>
      </c>
      <c r="AA166" s="19">
        <f t="shared" si="30"/>
        <v>0.433</v>
      </c>
      <c r="AC166" s="19">
        <f t="shared" si="42"/>
        <v>0.51100000000000001</v>
      </c>
      <c r="AD166" s="19">
        <f t="shared" si="42"/>
        <v>0.9</v>
      </c>
      <c r="AE166" s="19">
        <f t="shared" si="42"/>
        <v>0.83799999999999997</v>
      </c>
      <c r="AF166" s="19">
        <v>9.75</v>
      </c>
      <c r="AH166" s="23">
        <f>+[8]Cartera!D166</f>
        <v>79225.046681439984</v>
      </c>
      <c r="AI166" s="23">
        <f>+[8]Cartera!J166</f>
        <v>36955.916829999995</v>
      </c>
      <c r="AJ166" s="23">
        <f>+[8]Cartera!P166</f>
        <v>9246.9298399999989</v>
      </c>
      <c r="AK166" s="23">
        <f t="shared" si="37"/>
        <v>125427.89335143997</v>
      </c>
      <c r="AL166" s="23">
        <f>+[8]Cartera!E166</f>
        <v>2198.0837599999904</v>
      </c>
      <c r="AM166" s="23">
        <f>+[8]Cartera!K166</f>
        <v>2659.0950100000055</v>
      </c>
      <c r="AN166" s="23">
        <f>+[8]Cartera!Q166</f>
        <v>377.30932000000001</v>
      </c>
      <c r="AO166" s="23">
        <f t="shared" si="38"/>
        <v>5234.4880899999962</v>
      </c>
      <c r="AP166" s="27">
        <f t="shared" si="39"/>
        <v>2.7744808644144787</v>
      </c>
      <c r="AQ166" s="27">
        <f t="shared" si="39"/>
        <v>7.1953160362169966</v>
      </c>
      <c r="AR166" s="27">
        <f t="shared" si="39"/>
        <v>4.0803739892980531</v>
      </c>
      <c r="AS166" s="27">
        <f t="shared" si="39"/>
        <v>4.1733046375365133</v>
      </c>
      <c r="AT166" s="27">
        <f t="shared" si="40"/>
        <v>-412.9198136551708</v>
      </c>
      <c r="BH166" s="19">
        <f t="shared" si="43"/>
        <v>70.748183512625673</v>
      </c>
      <c r="BO166" s="23">
        <f t="shared" si="31"/>
        <v>2.7744808644144787</v>
      </c>
      <c r="BP166" s="23">
        <f t="shared" si="31"/>
        <v>7.1953160362169966</v>
      </c>
      <c r="BQ166" s="23">
        <f t="shared" si="31"/>
        <v>4.0803739892980531</v>
      </c>
      <c r="BR166" s="23">
        <f t="shared" si="29"/>
        <v>4.1733046375365133</v>
      </c>
    </row>
    <row r="167" spans="1:70" ht="14.5" x14ac:dyDescent="0.35">
      <c r="A167" s="22">
        <v>39600</v>
      </c>
      <c r="B167" s="23">
        <f>+Cartera!BF166</f>
        <v>2.6424361135328494</v>
      </c>
      <c r="C167" s="23">
        <f>+Cartera!BG166</f>
        <v>6.8181845266166103</v>
      </c>
      <c r="D167" s="23">
        <f>+Cartera!BH166</f>
        <v>3.9714608909728528</v>
      </c>
      <c r="E167" s="21">
        <f>+'[8]Cartera (Con titularizaciones)'!W167/'[8]Cartera (Con titularizaciones)'!V167</f>
        <v>5.3855616597413829E-2</v>
      </c>
      <c r="F167" s="19">
        <f>+Cartera!BI166</f>
        <v>7.4775782139052991</v>
      </c>
      <c r="G167" s="23">
        <f>+Cartera!BK166</f>
        <v>3.9858898129116778</v>
      </c>
      <c r="H167" s="21">
        <f>+'[8]Cartera (Con titularizaciones)'!AT167/'[8]Cartera (Con titularizaciones)'!AS167</f>
        <v>4.1809781098491455E-2</v>
      </c>
      <c r="J167" s="19">
        <v>2.2181504457573505E-2</v>
      </c>
      <c r="K167" s="19">
        <f t="shared" si="32"/>
        <v>2.6424361135328494</v>
      </c>
      <c r="L167" s="19">
        <f t="shared" si="33"/>
        <v>6.8181845266166103</v>
      </c>
      <c r="M167" s="19">
        <f t="shared" si="34"/>
        <v>3.9714608909728528</v>
      </c>
      <c r="N167" s="19">
        <f t="shared" si="35"/>
        <v>3.9858898129116778</v>
      </c>
      <c r="O167" s="19">
        <f t="shared" si="28"/>
        <v>154.84490762423675</v>
      </c>
      <c r="P167" s="19">
        <f t="shared" si="27"/>
        <v>96.213422161114352</v>
      </c>
      <c r="X167" s="19">
        <f t="shared" si="36"/>
        <v>0.36</v>
      </c>
      <c r="Y167" s="19">
        <f t="shared" si="36"/>
        <v>0.66200000000000003</v>
      </c>
      <c r="Z167" s="19">
        <f t="shared" si="36"/>
        <v>0.53700000000000003</v>
      </c>
      <c r="AA167" s="19">
        <f t="shared" si="30"/>
        <v>0.39200000000000002</v>
      </c>
      <c r="AC167" s="19">
        <f t="shared" si="42"/>
        <v>0.48799999999999999</v>
      </c>
      <c r="AD167" s="19">
        <f t="shared" si="42"/>
        <v>0.88100000000000001</v>
      </c>
      <c r="AE167" s="19">
        <f t="shared" si="42"/>
        <v>0.78600000000000003</v>
      </c>
      <c r="AF167" s="19">
        <v>9.75</v>
      </c>
      <c r="AH167" s="23">
        <f>+[8]Cartera!D167</f>
        <v>81884.774819229991</v>
      </c>
      <c r="AI167" s="23">
        <f>+[8]Cartera!J167</f>
        <v>37106.301979999997</v>
      </c>
      <c r="AJ167" s="23">
        <f>+[8]Cartera!P167</f>
        <v>9481.1803600000021</v>
      </c>
      <c r="AK167" s="23">
        <f t="shared" si="37"/>
        <v>128472.25715922998</v>
      </c>
      <c r="AL167" s="23">
        <f>+[8]Cartera!E167</f>
        <v>2214.873849999994</v>
      </c>
      <c r="AM167" s="23">
        <f>+[8]Cartera!K167</f>
        <v>2529.9761399999929</v>
      </c>
      <c r="AN167" s="23">
        <f>+[8]Cartera!Q167</f>
        <v>376.54136999999918</v>
      </c>
      <c r="AO167" s="23">
        <f t="shared" si="38"/>
        <v>5121.391359999986</v>
      </c>
      <c r="AP167" s="27">
        <f t="shared" si="39"/>
        <v>2.7048665089323154</v>
      </c>
      <c r="AQ167" s="27">
        <f t="shared" si="39"/>
        <v>6.8181845266166103</v>
      </c>
      <c r="AR167" s="27">
        <f t="shared" si="39"/>
        <v>3.9714608909728528</v>
      </c>
      <c r="AS167" s="27">
        <f t="shared" si="39"/>
        <v>3.9863792177734334</v>
      </c>
      <c r="AT167" s="27">
        <f t="shared" si="40"/>
        <v>-394.60260207339434</v>
      </c>
      <c r="BH167" s="19">
        <f t="shared" si="43"/>
        <v>59.149510838482087</v>
      </c>
      <c r="BO167" s="23">
        <f t="shared" si="31"/>
        <v>2.7048665089323154</v>
      </c>
      <c r="BP167" s="23">
        <f t="shared" si="31"/>
        <v>6.8181845266166103</v>
      </c>
      <c r="BQ167" s="23">
        <f t="shared" si="31"/>
        <v>3.9714608909728528</v>
      </c>
      <c r="BR167" s="23">
        <f t="shared" si="29"/>
        <v>3.9863792177734334</v>
      </c>
    </row>
    <row r="168" spans="1:70" ht="14.5" x14ac:dyDescent="0.35">
      <c r="A168" s="22">
        <v>39630</v>
      </c>
      <c r="B168" s="23">
        <f>+Cartera!BF167</f>
        <v>2.6878368995719235</v>
      </c>
      <c r="C168" s="23">
        <f>+Cartera!BG167</f>
        <v>6.8143944046936609</v>
      </c>
      <c r="D168" s="23">
        <f>+Cartera!BH167</f>
        <v>3.8762106968930254</v>
      </c>
      <c r="E168" s="21">
        <f>+'[8]Cartera (Con titularizaciones)'!W168/'[8]Cartera (Con titularizaciones)'!V168</f>
        <v>5.2749042737211475E-2</v>
      </c>
      <c r="F168" s="19">
        <f>+Cartera!BI167</f>
        <v>7.1729419450012477</v>
      </c>
      <c r="G168" s="23">
        <f>+Cartera!BK167</f>
        <v>4.0047961482191932</v>
      </c>
      <c r="H168" s="21">
        <f>+'[8]Cartera (Con titularizaciones)'!AT168/'[8]Cartera (Con titularizaciones)'!AS168</f>
        <v>4.1968345620889032E-2</v>
      </c>
      <c r="J168" s="19">
        <v>2.3511039979909321E-2</v>
      </c>
      <c r="K168" s="19">
        <f t="shared" si="32"/>
        <v>2.6878368995719235</v>
      </c>
      <c r="L168" s="19">
        <f t="shared" si="33"/>
        <v>6.8143944046936609</v>
      </c>
      <c r="M168" s="19">
        <f t="shared" si="34"/>
        <v>3.8762106968930254</v>
      </c>
      <c r="N168" s="19">
        <f t="shared" si="35"/>
        <v>4.0047961482191932</v>
      </c>
      <c r="O168" s="19">
        <f t="shared" si="28"/>
        <v>154.75883176683621</v>
      </c>
      <c r="P168" s="19">
        <f t="shared" si="27"/>
        <v>97.866504697813326</v>
      </c>
      <c r="U168" s="19">
        <f>+(L168/$L$168)*100</f>
        <v>100</v>
      </c>
      <c r="X168" s="19">
        <f t="shared" si="36"/>
        <v>0.372</v>
      </c>
      <c r="Y168" s="19">
        <f t="shared" si="36"/>
        <v>0.65900000000000003</v>
      </c>
      <c r="Z168" s="19">
        <f t="shared" si="36"/>
        <v>0.505</v>
      </c>
      <c r="AA168" s="19">
        <f t="shared" si="30"/>
        <v>0.39800000000000002</v>
      </c>
      <c r="AC168" s="19">
        <f t="shared" si="42"/>
        <v>0.497</v>
      </c>
      <c r="AD168" s="19">
        <f t="shared" si="42"/>
        <v>0.876</v>
      </c>
      <c r="AE168" s="19">
        <f t="shared" si="42"/>
        <v>0.74399999999999999</v>
      </c>
      <c r="AF168" s="19">
        <v>10</v>
      </c>
      <c r="AH168" s="23">
        <f>+[8]Cartera!D168</f>
        <v>82735.058274730007</v>
      </c>
      <c r="AI168" s="23">
        <f>+[8]Cartera!J168</f>
        <v>37609.43391</v>
      </c>
      <c r="AJ168" s="23">
        <f>+[8]Cartera!P168</f>
        <v>9756.445910000004</v>
      </c>
      <c r="AK168" s="23">
        <f t="shared" si="37"/>
        <v>130100.93809473002</v>
      </c>
      <c r="AL168" s="23">
        <f>+[8]Cartera!E168</f>
        <v>2276.9830000000002</v>
      </c>
      <c r="AM168" s="23">
        <f>+[8]Cartera!K168</f>
        <v>2562.8551600000001</v>
      </c>
      <c r="AN168" s="23">
        <f>+[8]Cartera!Q168</f>
        <v>378.18040000000224</v>
      </c>
      <c r="AO168" s="23">
        <f t="shared" si="38"/>
        <v>5218.0185600000023</v>
      </c>
      <c r="AP168" s="27">
        <f t="shared" si="39"/>
        <v>2.7521380264688413</v>
      </c>
      <c r="AQ168" s="27">
        <f t="shared" si="39"/>
        <v>6.8143944046936609</v>
      </c>
      <c r="AR168" s="27">
        <f t="shared" si="39"/>
        <v>3.8762106968930254</v>
      </c>
      <c r="AS168" s="27">
        <f t="shared" si="39"/>
        <v>4.0107462993084813</v>
      </c>
      <c r="AT168" s="27">
        <f t="shared" si="40"/>
        <v>-396.46886852261082</v>
      </c>
      <c r="BH168" s="19">
        <f t="shared" si="43"/>
        <v>51.806972506103477</v>
      </c>
      <c r="BO168" s="23">
        <f t="shared" si="31"/>
        <v>2.7521380264688413</v>
      </c>
      <c r="BP168" s="23">
        <f t="shared" si="31"/>
        <v>6.8143944046936609</v>
      </c>
      <c r="BQ168" s="23">
        <f t="shared" si="31"/>
        <v>3.8762106968930254</v>
      </c>
      <c r="BR168" s="23">
        <f t="shared" si="29"/>
        <v>4.0107462993084813</v>
      </c>
    </row>
    <row r="169" spans="1:70" ht="14.5" x14ac:dyDescent="0.35">
      <c r="A169" s="22">
        <v>39661</v>
      </c>
      <c r="B169" s="23">
        <f>+Cartera!BF168</f>
        <v>2.7738874697089044</v>
      </c>
      <c r="C169" s="23">
        <f>+Cartera!BG168</f>
        <v>7.4362171579911225</v>
      </c>
      <c r="D169" s="23">
        <f>+Cartera!BH168</f>
        <v>4.020713314404226</v>
      </c>
      <c r="E169" s="21">
        <f>+'[8]Cartera (Con titularizaciones)'!W169/'[8]Cartera (Con titularizaciones)'!V169</f>
        <v>5.2854937454140348E-2</v>
      </c>
      <c r="F169" s="19">
        <f>+Cartera!BI168</f>
        <v>7.4895510104117662</v>
      </c>
      <c r="G169" s="23">
        <f>+Cartera!BK168</f>
        <v>4.2411923035710402</v>
      </c>
      <c r="H169" s="21">
        <f>+'[8]Cartera (Con titularizaciones)'!AT169/'[8]Cartera (Con titularizaciones)'!AS169</f>
        <v>4.4209175084032507E-2</v>
      </c>
      <c r="J169" s="19">
        <v>2.3877213629890311E-2</v>
      </c>
      <c r="K169" s="19">
        <f t="shared" si="32"/>
        <v>2.7738874697089044</v>
      </c>
      <c r="L169" s="19">
        <f t="shared" si="33"/>
        <v>7.4362171579911225</v>
      </c>
      <c r="M169" s="19">
        <f t="shared" si="34"/>
        <v>4.020713314404226</v>
      </c>
      <c r="N169" s="19">
        <f t="shared" si="35"/>
        <v>4.2411923035710402</v>
      </c>
      <c r="O169" s="19">
        <f t="shared" si="28"/>
        <v>168.88078555337799</v>
      </c>
      <c r="P169" s="19">
        <f t="shared" si="27"/>
        <v>100.99968161338495</v>
      </c>
      <c r="U169" s="19">
        <f t="shared" ref="U169:U232" si="44">+(L169/$L$168)*100</f>
        <v>109.12513594559714</v>
      </c>
      <c r="X169" s="19">
        <f t="shared" si="36"/>
        <v>0.39500000000000002</v>
      </c>
      <c r="Y169" s="19">
        <f t="shared" si="36"/>
        <v>0.69699999999999995</v>
      </c>
      <c r="Z169" s="19">
        <f t="shared" si="36"/>
        <v>0.56599999999999995</v>
      </c>
      <c r="AA169" s="19">
        <f t="shared" si="30"/>
        <v>0.441</v>
      </c>
      <c r="AC169" s="19">
        <f t="shared" si="42"/>
        <v>0.52600000000000002</v>
      </c>
      <c r="AD169" s="19">
        <f t="shared" si="42"/>
        <v>0.92800000000000005</v>
      </c>
      <c r="AE169" s="19">
        <f t="shared" si="42"/>
        <v>0.82899999999999996</v>
      </c>
      <c r="AF169" s="19">
        <v>10</v>
      </c>
      <c r="AH169" s="23">
        <f>+[8]Cartera!D169</f>
        <v>84350.041909840016</v>
      </c>
      <c r="AI169" s="23">
        <f>+[8]Cartera!J169</f>
        <v>37981.101949999997</v>
      </c>
      <c r="AJ169" s="23">
        <f>+[8]Cartera!P169</f>
        <v>9574.9253900000003</v>
      </c>
      <c r="AK169" s="23">
        <f t="shared" si="37"/>
        <v>131906.06924984002</v>
      </c>
      <c r="AL169" s="23">
        <f>+[8]Cartera!E169</f>
        <v>2396.2943000000118</v>
      </c>
      <c r="AM169" s="23">
        <f>+[8]Cartera!K169</f>
        <v>2824.3572200000003</v>
      </c>
      <c r="AN169" s="23">
        <f>+[8]Cartera!Q169</f>
        <v>384.98030000000074</v>
      </c>
      <c r="AO169" s="23">
        <f t="shared" si="38"/>
        <v>5605.6318200000132</v>
      </c>
      <c r="AP169" s="27">
        <f t="shared" si="39"/>
        <v>2.8408928386323273</v>
      </c>
      <c r="AQ169" s="27">
        <f t="shared" si="39"/>
        <v>7.4362171579911225</v>
      </c>
      <c r="AR169" s="27">
        <f t="shared" si="39"/>
        <v>4.020713314404226</v>
      </c>
      <c r="AS169" s="27">
        <f t="shared" si="39"/>
        <v>4.2497148553358262</v>
      </c>
      <c r="AT169" s="27">
        <f t="shared" si="40"/>
        <v>-419.86951550176821</v>
      </c>
      <c r="BH169" s="19">
        <f t="shared" si="43"/>
        <v>61.172410150736823</v>
      </c>
      <c r="BO169" s="23">
        <f t="shared" si="31"/>
        <v>2.8408928386323273</v>
      </c>
      <c r="BP169" s="23">
        <f t="shared" si="31"/>
        <v>7.4362171579911225</v>
      </c>
      <c r="BQ169" s="23">
        <f t="shared" si="31"/>
        <v>4.020713314404226</v>
      </c>
      <c r="BR169" s="23">
        <f t="shared" si="29"/>
        <v>4.2497148553358262</v>
      </c>
    </row>
    <row r="170" spans="1:70" ht="14.5" x14ac:dyDescent="0.35">
      <c r="A170" s="22">
        <v>39692</v>
      </c>
      <c r="B170" s="23">
        <f>+Cartera!BF169</f>
        <v>2.710529351927097</v>
      </c>
      <c r="C170" s="23">
        <f>+Cartera!BG169</f>
        <v>7.387962178721037</v>
      </c>
      <c r="D170" s="23">
        <f>+Cartera!BH169</f>
        <v>3.9844104644231706</v>
      </c>
      <c r="E170" s="21">
        <f>+'[8]Cartera (Con titularizaciones)'!W170/'[8]Cartera (Con titularizaciones)'!V170</f>
        <v>5.2714008146902316E-2</v>
      </c>
      <c r="F170" s="19">
        <f>+Cartera!BI169</f>
        <v>7.5574700462418098</v>
      </c>
      <c r="G170" s="23">
        <f>+Cartera!BK169</f>
        <v>4.1704990060642864</v>
      </c>
      <c r="H170" s="21">
        <f>+'[8]Cartera (Con titularizaciones)'!AT170/'[8]Cartera (Con titularizaciones)'!AS170</f>
        <v>4.3517597514712833E-2</v>
      </c>
      <c r="J170" s="19">
        <v>2.4616252064705746E-2</v>
      </c>
      <c r="K170" s="19">
        <f t="shared" si="32"/>
        <v>2.710529351927097</v>
      </c>
      <c r="L170" s="19">
        <f t="shared" si="33"/>
        <v>7.387962178721037</v>
      </c>
      <c r="M170" s="19">
        <f t="shared" si="34"/>
        <v>3.9844104644231706</v>
      </c>
      <c r="N170" s="19">
        <f t="shared" si="35"/>
        <v>4.1704990060642864</v>
      </c>
      <c r="O170" s="19">
        <f t="shared" si="28"/>
        <v>167.78488711027825</v>
      </c>
      <c r="P170" s="19">
        <f t="shared" si="27"/>
        <v>98.692756839591794</v>
      </c>
      <c r="U170" s="19">
        <f t="shared" si="44"/>
        <v>108.41700289070897</v>
      </c>
      <c r="W170" s="19">
        <f t="shared" ref="W170:W172" si="45">+(M170/$M$170)*100</f>
        <v>100</v>
      </c>
      <c r="X170" s="19">
        <f t="shared" si="36"/>
        <v>0.38</v>
      </c>
      <c r="Y170" s="19">
        <f t="shared" si="36"/>
        <v>0.68799999999999994</v>
      </c>
      <c r="Z170" s="19">
        <f t="shared" si="36"/>
        <v>0.54300000000000004</v>
      </c>
      <c r="AA170" s="19">
        <f t="shared" si="30"/>
        <v>0.43</v>
      </c>
      <c r="AC170" s="19">
        <f t="shared" si="42"/>
        <v>0.50700000000000001</v>
      </c>
      <c r="AD170" s="19">
        <f t="shared" si="42"/>
        <v>0.91900000000000004</v>
      </c>
      <c r="AE170" s="19">
        <f t="shared" si="42"/>
        <v>0.79600000000000004</v>
      </c>
      <c r="AF170" s="19">
        <v>10</v>
      </c>
      <c r="AH170" s="23">
        <f>+[8]Cartera!D170</f>
        <v>86789.839197369991</v>
      </c>
      <c r="AI170" s="23">
        <f>+[8]Cartera!J170</f>
        <v>38395.135239999996</v>
      </c>
      <c r="AJ170" s="23">
        <f>+[8]Cartera!P170</f>
        <v>9799.9840500000009</v>
      </c>
      <c r="AK170" s="23">
        <f t="shared" si="37"/>
        <v>134984.95848736999</v>
      </c>
      <c r="AL170" s="23">
        <f>+[8]Cartera!E170</f>
        <v>2409.4256299999997</v>
      </c>
      <c r="AM170" s="23">
        <f>+[8]Cartera!K170</f>
        <v>2836.6180699999927</v>
      </c>
      <c r="AN170" s="23">
        <f>+[8]Cartera!Q170</f>
        <v>390.4715900000017</v>
      </c>
      <c r="AO170" s="23">
        <f t="shared" si="38"/>
        <v>5636.5152899999948</v>
      </c>
      <c r="AP170" s="27">
        <f t="shared" si="39"/>
        <v>2.7761609564924887</v>
      </c>
      <c r="AQ170" s="27">
        <f t="shared" si="39"/>
        <v>7.387962178721037</v>
      </c>
      <c r="AR170" s="27">
        <f t="shared" si="39"/>
        <v>3.9844104644231706</v>
      </c>
      <c r="AS170" s="27">
        <f t="shared" si="39"/>
        <v>4.1756617575486246</v>
      </c>
      <c r="AT170" s="27">
        <f t="shared" si="40"/>
        <v>-412.87423884888005</v>
      </c>
      <c r="BH170" s="19">
        <f t="shared" si="43"/>
        <v>55.003101689862632</v>
      </c>
      <c r="BO170" s="23">
        <f t="shared" si="31"/>
        <v>2.7761609564924887</v>
      </c>
      <c r="BP170" s="23">
        <f t="shared" si="31"/>
        <v>7.387962178721037</v>
      </c>
      <c r="BQ170" s="23">
        <f t="shared" si="31"/>
        <v>3.9844104644231706</v>
      </c>
      <c r="BR170" s="23">
        <f t="shared" si="29"/>
        <v>4.1756617575486246</v>
      </c>
    </row>
    <row r="171" spans="1:70" ht="14.5" x14ac:dyDescent="0.35">
      <c r="A171" s="22">
        <v>39722</v>
      </c>
      <c r="B171" s="23">
        <f>+Cartera!BF170</f>
        <v>2.7267587096729256</v>
      </c>
      <c r="C171" s="23">
        <f>+Cartera!BG170</f>
        <v>7.3622996752742118</v>
      </c>
      <c r="D171" s="23">
        <f>+Cartera!BH170</f>
        <v>3.9945780157964141</v>
      </c>
      <c r="E171" s="21">
        <f>+'[8]Cartera (Con titularizaciones)'!W171/'[8]Cartera (Con titularizaciones)'!V171</f>
        <v>5.2809347338600633E-2</v>
      </c>
      <c r="F171" s="19">
        <f>+Cartera!BI170</f>
        <v>6.9469071653783576</v>
      </c>
      <c r="G171" s="23">
        <f>+Cartera!BK170</f>
        <v>4.1429358188173202</v>
      </c>
      <c r="H171" s="21">
        <f>+'[8]Cartera (Con titularizaciones)'!AT171/'[8]Cartera (Con titularizaciones)'!AS171</f>
        <v>4.323551875303816E-2</v>
      </c>
      <c r="J171" s="19">
        <v>2.4537206283554904E-2</v>
      </c>
      <c r="K171" s="19">
        <f t="shared" si="32"/>
        <v>2.7267587096729256</v>
      </c>
      <c r="L171" s="19">
        <f t="shared" si="33"/>
        <v>7.3622996752742118</v>
      </c>
      <c r="M171" s="19">
        <f t="shared" si="34"/>
        <v>3.9945780157964141</v>
      </c>
      <c r="N171" s="19">
        <f t="shared" si="35"/>
        <v>4.1429358188173202</v>
      </c>
      <c r="O171" s="19">
        <f t="shared" si="28"/>
        <v>167.20207683869967</v>
      </c>
      <c r="P171" s="19">
        <f t="shared" si="27"/>
        <v>99.283682024199379</v>
      </c>
      <c r="U171" s="19">
        <f t="shared" si="44"/>
        <v>108.04041031442443</v>
      </c>
      <c r="W171" s="19">
        <f t="shared" si="45"/>
        <v>100.25518333173828</v>
      </c>
      <c r="X171" s="19">
        <f t="shared" si="36"/>
        <v>0.38900000000000001</v>
      </c>
      <c r="Y171" s="19">
        <f t="shared" si="36"/>
        <v>0.68600000000000005</v>
      </c>
      <c r="Z171" s="19">
        <f t="shared" si="36"/>
        <v>0.55500000000000005</v>
      </c>
      <c r="AA171" s="19">
        <f t="shared" si="30"/>
        <v>0.42099999999999999</v>
      </c>
      <c r="AC171" s="19">
        <f t="shared" si="42"/>
        <v>0.51600000000000001</v>
      </c>
      <c r="AD171" s="19">
        <f t="shared" si="42"/>
        <v>0.91400000000000003</v>
      </c>
      <c r="AE171" s="19">
        <f t="shared" si="42"/>
        <v>0.81</v>
      </c>
      <c r="AF171" s="19">
        <v>10</v>
      </c>
      <c r="AH171" s="23">
        <f>+[8]Cartera!D171</f>
        <v>89675.899530530005</v>
      </c>
      <c r="AI171" s="23">
        <f>+[8]Cartera!J171</f>
        <v>38749.216899999999</v>
      </c>
      <c r="AJ171" s="23">
        <f>+[8]Cartera!P171</f>
        <v>10015.51424</v>
      </c>
      <c r="AK171" s="23">
        <f t="shared" si="37"/>
        <v>138440.63067052999</v>
      </c>
      <c r="AL171" s="23">
        <f>+[8]Cartera!E171</f>
        <v>2504.23234</v>
      </c>
      <c r="AM171" s="23">
        <f>+[8]Cartera!K171</f>
        <v>2852.83347</v>
      </c>
      <c r="AN171" s="23">
        <f>+[8]Cartera!Q171</f>
        <v>400.07752999999934</v>
      </c>
      <c r="AO171" s="23">
        <f t="shared" si="38"/>
        <v>5757.1433399999996</v>
      </c>
      <c r="AP171" s="27">
        <f t="shared" si="39"/>
        <v>2.7925366270203273</v>
      </c>
      <c r="AQ171" s="27">
        <f t="shared" si="39"/>
        <v>7.3622996752742118</v>
      </c>
      <c r="AR171" s="27">
        <f t="shared" si="39"/>
        <v>3.9945780157964141</v>
      </c>
      <c r="AS171" s="27">
        <f t="shared" si="39"/>
        <v>4.1585648029162936</v>
      </c>
      <c r="AT171" s="27">
        <f t="shared" si="40"/>
        <v>-410.13501707881568</v>
      </c>
      <c r="BH171" s="19">
        <f t="shared" si="43"/>
        <v>51.316779607448893</v>
      </c>
      <c r="BO171" s="23">
        <f t="shared" si="31"/>
        <v>2.7925366270203273</v>
      </c>
      <c r="BP171" s="23">
        <f t="shared" si="31"/>
        <v>7.3622996752742118</v>
      </c>
      <c r="BQ171" s="23">
        <f t="shared" si="31"/>
        <v>3.9945780157964141</v>
      </c>
      <c r="BR171" s="23">
        <f t="shared" si="29"/>
        <v>4.1585648029162936</v>
      </c>
    </row>
    <row r="172" spans="1:70" ht="14.5" x14ac:dyDescent="0.35">
      <c r="A172" s="22">
        <v>39753</v>
      </c>
      <c r="B172" s="23">
        <f>+Cartera!BF171</f>
        <v>2.9073819181012981</v>
      </c>
      <c r="C172" s="23">
        <f>+Cartera!BG171</f>
        <v>7.9163570162600738</v>
      </c>
      <c r="D172" s="23">
        <f>+Cartera!BH171</f>
        <v>4.1988666227933411</v>
      </c>
      <c r="E172" s="21">
        <f>+'[8]Cartera (Con titularizaciones)'!W172/'[8]Cartera (Con titularizaciones)'!V172</f>
        <v>5.3899175781256449E-2</v>
      </c>
      <c r="F172" s="19">
        <f>+Cartera!BI171</f>
        <v>7.190440042555621</v>
      </c>
      <c r="G172" s="23">
        <f>+Cartera!BK171</f>
        <v>4.4200297125573158</v>
      </c>
      <c r="H172" s="21">
        <f>+'[8]Cartera (Con titularizaciones)'!AT172/'[8]Cartera (Con titularizaciones)'!AS172</f>
        <v>4.5926135254583299E-2</v>
      </c>
      <c r="J172" s="19">
        <v>2.5039851689270792E-2</v>
      </c>
      <c r="K172" s="19">
        <f t="shared" si="32"/>
        <v>2.9073819181012981</v>
      </c>
      <c r="L172" s="19">
        <f t="shared" si="33"/>
        <v>7.9163570162600738</v>
      </c>
      <c r="M172" s="19">
        <f t="shared" si="34"/>
        <v>4.1988666227933411</v>
      </c>
      <c r="N172" s="19">
        <f t="shared" si="35"/>
        <v>4.4200297125573158</v>
      </c>
      <c r="O172" s="19">
        <f t="shared" si="28"/>
        <v>179.78503898185818</v>
      </c>
      <c r="P172" s="19">
        <f t="shared" ref="P172:P235" si="46">+(K172/$K$341)*100</f>
        <v>105.86033184956815</v>
      </c>
      <c r="U172" s="19">
        <f t="shared" si="44"/>
        <v>116.17110114447435</v>
      </c>
      <c r="W172" s="19">
        <f t="shared" si="45"/>
        <v>105.3823811649189</v>
      </c>
      <c r="X172" s="19">
        <f t="shared" si="36"/>
        <v>0.40100000000000002</v>
      </c>
      <c r="Y172" s="19">
        <f t="shared" si="36"/>
        <v>0.73199999999999998</v>
      </c>
      <c r="Z172" s="19">
        <f t="shared" si="36"/>
        <v>0.59499999999999997</v>
      </c>
      <c r="AA172" s="19">
        <f t="shared" si="30"/>
        <v>0.49099999999999999</v>
      </c>
      <c r="AC172" s="19">
        <f t="shared" si="42"/>
        <v>0.53</v>
      </c>
      <c r="AD172" s="19">
        <f t="shared" si="42"/>
        <v>0.97099999999999997</v>
      </c>
      <c r="AE172" s="19">
        <f t="shared" si="42"/>
        <v>0.86699999999999999</v>
      </c>
      <c r="AF172" s="19">
        <v>10</v>
      </c>
      <c r="AH172" s="23">
        <f>+[8]Cartera!D172</f>
        <v>91462.646907639995</v>
      </c>
      <c r="AI172" s="23">
        <f>+[8]Cartera!J172</f>
        <v>38946.635979999999</v>
      </c>
      <c r="AJ172" s="23">
        <f>+[8]Cartera!P172</f>
        <v>9944.1103400000029</v>
      </c>
      <c r="AK172" s="23">
        <f t="shared" si="37"/>
        <v>140353.39322764002</v>
      </c>
      <c r="AL172" s="23">
        <f>+[8]Cartera!E172</f>
        <v>2723.1180299999996</v>
      </c>
      <c r="AM172" s="23">
        <f>+[8]Cartera!K172</f>
        <v>3083.1547500000001</v>
      </c>
      <c r="AN172" s="23">
        <f>+[8]Cartera!Q172</f>
        <v>417.53993000000156</v>
      </c>
      <c r="AO172" s="23">
        <f t="shared" si="38"/>
        <v>6223.8127100000011</v>
      </c>
      <c r="AP172" s="27">
        <f t="shared" si="39"/>
        <v>2.9773007036958319</v>
      </c>
      <c r="AQ172" s="27">
        <f t="shared" si="39"/>
        <v>7.9163570162600738</v>
      </c>
      <c r="AR172" s="27">
        <f t="shared" si="39"/>
        <v>4.1988666227933411</v>
      </c>
      <c r="AS172" s="27">
        <f t="shared" si="39"/>
        <v>4.434387061740332</v>
      </c>
      <c r="AT172" s="27">
        <f t="shared" si="40"/>
        <v>-437.56858419399128</v>
      </c>
      <c r="BH172" s="19">
        <f t="shared" si="43"/>
        <v>53.207265380013553</v>
      </c>
      <c r="BO172" s="23">
        <f t="shared" si="31"/>
        <v>2.9773007036958319</v>
      </c>
      <c r="BP172" s="23">
        <f t="shared" si="31"/>
        <v>7.9163570162600738</v>
      </c>
      <c r="BQ172" s="23">
        <f t="shared" si="31"/>
        <v>4.1988666227933411</v>
      </c>
      <c r="BR172" s="23">
        <f t="shared" si="29"/>
        <v>4.434387061740332</v>
      </c>
    </row>
    <row r="173" spans="1:70" ht="14.5" x14ac:dyDescent="0.35">
      <c r="A173" s="22">
        <v>39783</v>
      </c>
      <c r="B173" s="23">
        <f>+Cartera!BF172</f>
        <v>2.6925345477435378</v>
      </c>
      <c r="C173" s="23">
        <f>+Cartera!BG172</f>
        <v>7.2729414257863887</v>
      </c>
      <c r="D173" s="23">
        <f>+Cartera!BH172</f>
        <v>4.3238044982552486</v>
      </c>
      <c r="E173" s="21">
        <f>+'[8]Cartera (Con titularizaciones)'!W173/'[8]Cartera (Con titularizaciones)'!V173</f>
        <v>5.338777465020389E-2</v>
      </c>
      <c r="F173" s="19">
        <f>+Cartera!BI172</f>
        <v>6.1597797164778738</v>
      </c>
      <c r="G173" s="23">
        <f>+Cartera!BK172</f>
        <v>4.1077750325262086</v>
      </c>
      <c r="H173" s="21">
        <f>+'[8]Cartera (Con titularizaciones)'!AT173/'[8]Cartera (Con titularizaciones)'!AS173</f>
        <v>4.3643143821899516E-2</v>
      </c>
      <c r="J173" s="19">
        <v>2.462664680400227E-2</v>
      </c>
      <c r="K173" s="19">
        <f t="shared" si="32"/>
        <v>2.6925345477435378</v>
      </c>
      <c r="L173" s="19">
        <f t="shared" si="33"/>
        <v>7.2729414257863887</v>
      </c>
      <c r="M173" s="19">
        <f t="shared" si="34"/>
        <v>4.3238044982552486</v>
      </c>
      <c r="N173" s="19">
        <f t="shared" si="35"/>
        <v>4.1077750325262086</v>
      </c>
      <c r="O173" s="19">
        <f t="shared" si="28"/>
        <v>165.17269939469088</v>
      </c>
      <c r="P173" s="19">
        <f t="shared" si="46"/>
        <v>98.037550197980835</v>
      </c>
      <c r="U173" s="19">
        <f t="shared" si="44"/>
        <v>106.72909423582655</v>
      </c>
      <c r="V173" s="19">
        <f>+(K173/$K$173)*100</f>
        <v>100</v>
      </c>
      <c r="W173" s="19">
        <f>+(M173/$M$170)*100</f>
        <v>108.51804895259988</v>
      </c>
      <c r="X173" s="19">
        <f t="shared" si="36"/>
        <v>0.375</v>
      </c>
      <c r="Y173" s="19">
        <f t="shared" si="36"/>
        <v>0.68300000000000005</v>
      </c>
      <c r="Z173" s="19">
        <f t="shared" si="36"/>
        <v>0.60699999999999998</v>
      </c>
      <c r="AA173" s="19">
        <f t="shared" si="30"/>
        <v>0.41499999999999998</v>
      </c>
      <c r="AC173" s="19">
        <f t="shared" si="42"/>
        <v>0.502</v>
      </c>
      <c r="AD173" s="19">
        <f t="shared" si="42"/>
        <v>0.90900000000000003</v>
      </c>
      <c r="AE173" s="19">
        <f t="shared" si="42"/>
        <v>0.88600000000000001</v>
      </c>
      <c r="AF173" s="19">
        <v>9.5</v>
      </c>
      <c r="AH173" s="23">
        <f>+[8]Cartera!D173</f>
        <v>90824.538407299988</v>
      </c>
      <c r="AI173" s="23">
        <f>+[8]Cartera!J173</f>
        <v>38970.088360000009</v>
      </c>
      <c r="AJ173" s="23">
        <f>+[8]Cartera!P173</f>
        <v>9678.3827800000017</v>
      </c>
      <c r="AK173" s="23">
        <f t="shared" si="37"/>
        <v>139473.0095473</v>
      </c>
      <c r="AL173" s="23">
        <f>+[8]Cartera!E173</f>
        <v>2506.0016099999998</v>
      </c>
      <c r="AM173" s="23">
        <f>+[8]Cartera!K173</f>
        <v>2834.2717000000002</v>
      </c>
      <c r="AN173" s="23">
        <f>+[8]Cartera!Q173</f>
        <v>418.47435000000149</v>
      </c>
      <c r="AO173" s="23">
        <f t="shared" si="38"/>
        <v>5758.7476600000018</v>
      </c>
      <c r="AP173" s="27">
        <f t="shared" si="39"/>
        <v>2.759168011140237</v>
      </c>
      <c r="AQ173" s="27">
        <f t="shared" si="39"/>
        <v>7.2729414257863887</v>
      </c>
      <c r="AR173" s="27">
        <f t="shared" si="39"/>
        <v>4.3238044982552486</v>
      </c>
      <c r="AS173" s="27">
        <f t="shared" si="39"/>
        <v>4.128933389113552</v>
      </c>
      <c r="AT173" s="27">
        <f t="shared" si="40"/>
        <v>-406.6485698635073</v>
      </c>
      <c r="BH173" s="19">
        <f t="shared" si="43"/>
        <v>47.048891920683786</v>
      </c>
      <c r="BO173" s="23">
        <f t="shared" si="31"/>
        <v>2.759168011140237</v>
      </c>
      <c r="BP173" s="23">
        <f t="shared" si="31"/>
        <v>7.2729414257863887</v>
      </c>
      <c r="BQ173" s="23">
        <f t="shared" si="31"/>
        <v>4.3238044982552486</v>
      </c>
      <c r="BR173" s="23">
        <f t="shared" si="29"/>
        <v>4.128933389113552</v>
      </c>
    </row>
    <row r="174" spans="1:70" ht="14.5" x14ac:dyDescent="0.35">
      <c r="A174" s="22">
        <v>39814</v>
      </c>
      <c r="B174" s="23">
        <f>+Cartera!BF173</f>
        <v>3.0086495006734411</v>
      </c>
      <c r="C174" s="23">
        <f>+Cartera!BG173</f>
        <v>7.7740600409789824</v>
      </c>
      <c r="D174" s="23">
        <f>+Cartera!BH173</f>
        <v>4.4195432664555376</v>
      </c>
      <c r="E174" s="21">
        <f>+'[8]Cartera (Con titularizaciones)'!W174/'[8]Cartera (Con titularizaciones)'!V174</f>
        <v>5.4612614825970858E-2</v>
      </c>
      <c r="F174" s="19">
        <f>+Cartera!BI173</f>
        <v>6.5812532766772929</v>
      </c>
      <c r="G174" s="23">
        <f>+Cartera!BK173</f>
        <v>4.4567449410153257</v>
      </c>
      <c r="H174" s="21">
        <f>+'[8]Cartera (Con titularizaciones)'!AT174/'[8]Cartera (Con titularizaciones)'!AS174</f>
        <v>4.6244687812317761E-2</v>
      </c>
      <c r="J174" s="19">
        <v>2.6034478010496364E-2</v>
      </c>
      <c r="K174" s="19">
        <f t="shared" si="32"/>
        <v>3.0086495006734411</v>
      </c>
      <c r="L174" s="19">
        <f t="shared" si="33"/>
        <v>7.7740600409789824</v>
      </c>
      <c r="M174" s="19">
        <f t="shared" si="34"/>
        <v>4.4195432664555376</v>
      </c>
      <c r="N174" s="19">
        <f t="shared" si="35"/>
        <v>4.4567449410153257</v>
      </c>
      <c r="O174" s="19">
        <f t="shared" si="28"/>
        <v>176.55339250667211</v>
      </c>
      <c r="P174" s="19">
        <f t="shared" si="46"/>
        <v>109.54757356691762</v>
      </c>
      <c r="U174" s="19">
        <f t="shared" si="44"/>
        <v>114.08291888160036</v>
      </c>
      <c r="V174" s="19">
        <f t="shared" ref="V174:V237" si="47">+(K174/$K$173)*100</f>
        <v>111.74042328239841</v>
      </c>
      <c r="W174" s="19">
        <f t="shared" ref="W174:W237" si="48">+(M174/$M$170)*100</f>
        <v>110.92088292402779</v>
      </c>
      <c r="X174" s="19">
        <f t="shared" si="36"/>
        <v>0.42399999999999999</v>
      </c>
      <c r="Y174" s="19">
        <f t="shared" si="36"/>
        <v>0.72299999999999998</v>
      </c>
      <c r="Z174" s="19">
        <f t="shared" si="36"/>
        <v>0.61899999999999999</v>
      </c>
      <c r="AA174" s="19">
        <f t="shared" si="30"/>
        <v>0.5</v>
      </c>
      <c r="AC174" s="19">
        <f t="shared" si="42"/>
        <v>0.56299999999999994</v>
      </c>
      <c r="AD174" s="19">
        <f t="shared" si="42"/>
        <v>0.96599999999999997</v>
      </c>
      <c r="AE174" s="19">
        <f t="shared" si="42"/>
        <v>0.9</v>
      </c>
      <c r="AF174" s="19">
        <v>9</v>
      </c>
      <c r="AH174" s="23">
        <f>+[8]Cartera!D174</f>
        <v>90772.515229510012</v>
      </c>
      <c r="AI174" s="23">
        <f>+[8]Cartera!J174</f>
        <v>38738.517249999997</v>
      </c>
      <c r="AJ174" s="23">
        <f>+[8]Cartera!P174</f>
        <v>9826.3454799999981</v>
      </c>
      <c r="AK174" s="23">
        <f t="shared" si="37"/>
        <v>139337.37795950999</v>
      </c>
      <c r="AL174" s="23">
        <f>+[8]Cartera!E174</f>
        <v>2799.5529599999936</v>
      </c>
      <c r="AM174" s="23">
        <f>+[8]Cartera!K174</f>
        <v>3011.5555899999999</v>
      </c>
      <c r="AN174" s="23">
        <f>+[8]Cartera!Q174</f>
        <v>434.279589999998</v>
      </c>
      <c r="AO174" s="23">
        <f t="shared" si="38"/>
        <v>6245.3881399999918</v>
      </c>
      <c r="AP174" s="27">
        <f t="shared" si="39"/>
        <v>3.0841416621777853</v>
      </c>
      <c r="AQ174" s="27">
        <f t="shared" si="39"/>
        <v>7.7740600409789824</v>
      </c>
      <c r="AR174" s="27">
        <f t="shared" si="39"/>
        <v>4.4195432664555376</v>
      </c>
      <c r="AS174" s="27">
        <f t="shared" si="39"/>
        <v>4.482205874302327</v>
      </c>
      <c r="AT174" s="27">
        <f t="shared" si="40"/>
        <v>-441.19228822723022</v>
      </c>
      <c r="BH174" s="19">
        <f t="shared" si="43"/>
        <v>47.123050330840329</v>
      </c>
      <c r="BO174" s="23">
        <f t="shared" si="31"/>
        <v>3.0841416621777853</v>
      </c>
      <c r="BP174" s="23">
        <f t="shared" si="31"/>
        <v>7.7740600409789824</v>
      </c>
      <c r="BQ174" s="23">
        <f t="shared" si="31"/>
        <v>4.4195432664555376</v>
      </c>
      <c r="BR174" s="23">
        <f t="shared" si="29"/>
        <v>4.482205874302327</v>
      </c>
    </row>
    <row r="175" spans="1:70" ht="14.5" x14ac:dyDescent="0.35">
      <c r="A175" s="22">
        <v>39845</v>
      </c>
      <c r="B175" s="23">
        <f>+Cartera!BF174</f>
        <v>3.0972339108551274</v>
      </c>
      <c r="C175" s="23">
        <f>+Cartera!BG174</f>
        <v>8.0830829066080536</v>
      </c>
      <c r="D175" s="23">
        <f>+Cartera!BH174</f>
        <v>4.4513765041115985</v>
      </c>
      <c r="E175" s="21">
        <f>+'[8]Cartera (Con titularizaciones)'!W175/'[8]Cartera (Con titularizaciones)'!V175</f>
        <v>5.4790251897406016E-2</v>
      </c>
      <c r="F175" s="19">
        <f>+Cartera!BI174</f>
        <v>6.7300292397144243</v>
      </c>
      <c r="G175" s="23">
        <f>+Cartera!BK174</f>
        <v>4.5949572864132637</v>
      </c>
      <c r="H175" s="21">
        <f>+'[8]Cartera (Con titularizaciones)'!AT175/'[8]Cartera (Con titularizaciones)'!AS175</f>
        <v>4.762161220391907E-2</v>
      </c>
      <c r="J175" s="19">
        <v>2.6251903405854937E-2</v>
      </c>
      <c r="K175" s="19">
        <f t="shared" si="32"/>
        <v>3.0972339108551274</v>
      </c>
      <c r="L175" s="19">
        <f t="shared" si="33"/>
        <v>8.0830829066080536</v>
      </c>
      <c r="M175" s="19">
        <f t="shared" si="34"/>
        <v>4.4513765041115985</v>
      </c>
      <c r="N175" s="19">
        <f t="shared" si="35"/>
        <v>4.5949572864132637</v>
      </c>
      <c r="O175" s="19">
        <f t="shared" si="28"/>
        <v>183.57148022420347</v>
      </c>
      <c r="P175" s="19">
        <f t="shared" si="46"/>
        <v>112.77300982630514</v>
      </c>
      <c r="U175" s="19">
        <f t="shared" si="44"/>
        <v>118.61777329824845</v>
      </c>
      <c r="V175" s="19">
        <f t="shared" si="47"/>
        <v>115.03042415744471</v>
      </c>
      <c r="W175" s="19">
        <f t="shared" si="48"/>
        <v>111.71982765977479</v>
      </c>
      <c r="X175" s="19">
        <f t="shared" si="36"/>
        <v>0.441</v>
      </c>
      <c r="Y175" s="19">
        <f t="shared" si="36"/>
        <v>0.73799999999999999</v>
      </c>
      <c r="Z175" s="19">
        <f t="shared" si="36"/>
        <v>0.63</v>
      </c>
      <c r="AA175" s="19">
        <f t="shared" si="30"/>
        <v>0.54300000000000004</v>
      </c>
      <c r="AC175" s="19">
        <f t="shared" si="42"/>
        <v>0.58699999999999997</v>
      </c>
      <c r="AD175" s="19">
        <f t="shared" si="42"/>
        <v>0.98099999999999998</v>
      </c>
      <c r="AE175" s="19">
        <f t="shared" si="42"/>
        <v>0.91900000000000004</v>
      </c>
      <c r="AF175" s="19">
        <v>8</v>
      </c>
      <c r="AH175" s="23">
        <f>+[8]Cartera!D175</f>
        <v>91063.44436554001</v>
      </c>
      <c r="AI175" s="23">
        <f>+[8]Cartera!J175</f>
        <v>38556.754099999998</v>
      </c>
      <c r="AJ175" s="23">
        <f>+[8]Cartera!P175</f>
        <v>9994.925830000002</v>
      </c>
      <c r="AK175" s="23">
        <f t="shared" si="37"/>
        <v>139615.12429554001</v>
      </c>
      <c r="AL175" s="23">
        <f>+[8]Cartera!E175</f>
        <v>2892.2446099999843</v>
      </c>
      <c r="AM175" s="23">
        <f>+[8]Cartera!K175</f>
        <v>3116.5744</v>
      </c>
      <c r="AN175" s="23">
        <f>+[8]Cartera!Q175</f>
        <v>444.91178000000122</v>
      </c>
      <c r="AO175" s="23">
        <f t="shared" si="38"/>
        <v>6453.730789999986</v>
      </c>
      <c r="AP175" s="27">
        <f t="shared" si="39"/>
        <v>3.1760764488439008</v>
      </c>
      <c r="AQ175" s="27">
        <f t="shared" si="39"/>
        <v>8.0830829066080536</v>
      </c>
      <c r="AR175" s="27">
        <f t="shared" si="39"/>
        <v>4.4513765041115985</v>
      </c>
      <c r="AS175" s="27">
        <f t="shared" si="39"/>
        <v>4.6225155208389914</v>
      </c>
      <c r="AT175" s="27">
        <f t="shared" si="40"/>
        <v>-454.87321312048738</v>
      </c>
      <c r="BH175" s="19">
        <f t="shared" si="43"/>
        <v>44.312456047599937</v>
      </c>
      <c r="BO175" s="23">
        <f t="shared" si="31"/>
        <v>3.1760764488439008</v>
      </c>
      <c r="BP175" s="23">
        <f t="shared" si="31"/>
        <v>8.0830829066080536</v>
      </c>
      <c r="BQ175" s="23">
        <f t="shared" si="31"/>
        <v>4.4513765041115985</v>
      </c>
      <c r="BR175" s="23">
        <f t="shared" si="29"/>
        <v>4.6225155208389914</v>
      </c>
    </row>
    <row r="176" spans="1:70" ht="14.5" x14ac:dyDescent="0.35">
      <c r="A176" s="22">
        <v>39873</v>
      </c>
      <c r="B176" s="23">
        <f>+Cartera!BF175</f>
        <v>3.1453413299557127</v>
      </c>
      <c r="C176" s="23">
        <f>+Cartera!BG175</f>
        <v>8.1223120700365214</v>
      </c>
      <c r="D176" s="23">
        <f>+Cartera!BH175</f>
        <v>4.661240902498859</v>
      </c>
      <c r="E176" s="21">
        <f>+'[8]Cartera (Con titularizaciones)'!W176/'[8]Cartera (Con titularizaciones)'!V176</f>
        <v>5.5046644731869029E-2</v>
      </c>
      <c r="F176" s="19">
        <f>+Cartera!BI175</f>
        <v>6.5833212522634614</v>
      </c>
      <c r="G176" s="23">
        <f>+Cartera!BK175</f>
        <v>4.6408749345100508</v>
      </c>
      <c r="H176" s="21">
        <f>+'[8]Cartera (Con titularizaciones)'!AT176/'[8]Cartera (Con titularizaciones)'!AS176</f>
        <v>4.7973188988051987E-2</v>
      </c>
      <c r="J176" s="19">
        <v>2.7264250004680503E-2</v>
      </c>
      <c r="K176" s="19">
        <f t="shared" si="32"/>
        <v>3.1453413299557127</v>
      </c>
      <c r="L176" s="19">
        <f t="shared" si="33"/>
        <v>8.1223120700365214</v>
      </c>
      <c r="M176" s="19">
        <f t="shared" si="34"/>
        <v>4.661240902498859</v>
      </c>
      <c r="N176" s="19">
        <f t="shared" si="35"/>
        <v>4.6408749345100508</v>
      </c>
      <c r="O176" s="19">
        <f t="shared" si="28"/>
        <v>184.46239717776257</v>
      </c>
      <c r="P176" s="19">
        <f t="shared" si="46"/>
        <v>114.524643252484</v>
      </c>
      <c r="U176" s="19">
        <f t="shared" si="44"/>
        <v>119.19345414527203</v>
      </c>
      <c r="V176" s="19">
        <f t="shared" si="47"/>
        <v>116.81712060451173</v>
      </c>
      <c r="W176" s="19">
        <f t="shared" si="48"/>
        <v>116.98696567833842</v>
      </c>
      <c r="X176" s="19">
        <f t="shared" si="36"/>
        <v>0.45</v>
      </c>
      <c r="Y176" s="19">
        <f t="shared" si="36"/>
        <v>0.74099999999999999</v>
      </c>
      <c r="Z176" s="19">
        <f t="shared" si="36"/>
        <v>0.65900000000000003</v>
      </c>
      <c r="AA176" s="19">
        <f t="shared" si="30"/>
        <v>0.55800000000000005</v>
      </c>
      <c r="AC176" s="19">
        <f t="shared" si="42"/>
        <v>0.60099999999999998</v>
      </c>
      <c r="AD176" s="19">
        <f t="shared" si="42"/>
        <v>0.98499999999999999</v>
      </c>
      <c r="AE176" s="19">
        <f t="shared" si="42"/>
        <v>0.96199999999999997</v>
      </c>
      <c r="AF176" s="19">
        <v>7</v>
      </c>
      <c r="AH176" s="23">
        <f>+[8]Cartera!D176</f>
        <v>91249.771248489997</v>
      </c>
      <c r="AI176" s="23">
        <f>+[8]Cartera!J176</f>
        <v>38333.509020000012</v>
      </c>
      <c r="AJ176" s="23">
        <f>+[8]Cartera!P176</f>
        <v>9678.4118099999978</v>
      </c>
      <c r="AK176" s="23">
        <f t="shared" si="37"/>
        <v>139261.69207849001</v>
      </c>
      <c r="AL176" s="23">
        <f>+[8]Cartera!E176</f>
        <v>2944.1523399999996</v>
      </c>
      <c r="AM176" s="23">
        <f>+[8]Cartera!K176</f>
        <v>3113.5672300000001</v>
      </c>
      <c r="AN176" s="23">
        <f>+[8]Cartera!Q176</f>
        <v>451.13409000000001</v>
      </c>
      <c r="AO176" s="23">
        <f t="shared" si="38"/>
        <v>6508.8536599999989</v>
      </c>
      <c r="AP176" s="27">
        <f t="shared" si="39"/>
        <v>3.2264764061517792</v>
      </c>
      <c r="AQ176" s="27">
        <f t="shared" si="39"/>
        <v>8.1223120700365214</v>
      </c>
      <c r="AR176" s="27">
        <f t="shared" si="39"/>
        <v>4.661240902498859</v>
      </c>
      <c r="AS176" s="27">
        <f t="shared" si="39"/>
        <v>4.6738292224192639</v>
      </c>
      <c r="AT176" s="27">
        <f t="shared" si="40"/>
        <v>-459.41366422858579</v>
      </c>
      <c r="BH176" s="19">
        <f t="shared" si="43"/>
        <v>32.644209874048954</v>
      </c>
      <c r="BO176" s="23">
        <f t="shared" si="31"/>
        <v>3.2264764061517792</v>
      </c>
      <c r="BP176" s="23">
        <f t="shared" si="31"/>
        <v>8.1223120700365214</v>
      </c>
      <c r="BQ176" s="23">
        <f t="shared" si="31"/>
        <v>4.661240902498859</v>
      </c>
      <c r="BR176" s="23">
        <f t="shared" si="29"/>
        <v>4.6738292224192639</v>
      </c>
    </row>
    <row r="177" spans="1:70" ht="14.5" x14ac:dyDescent="0.35">
      <c r="A177" s="22">
        <v>39904</v>
      </c>
      <c r="B177" s="23">
        <f>+Cartera!BF176</f>
        <v>3.2617665096988588</v>
      </c>
      <c r="C177" s="23">
        <f>+Cartera!BG176</f>
        <v>8.3773657123229572</v>
      </c>
      <c r="D177" s="23">
        <f>+Cartera!BH176</f>
        <v>4.654191852439995</v>
      </c>
      <c r="E177" s="21">
        <f>+'[8]Cartera (Con titularizaciones)'!W177/'[8]Cartera (Con titularizaciones)'!V177</f>
        <v>5.5279492027808103E-2</v>
      </c>
      <c r="F177" s="19">
        <f>+Cartera!BI176</f>
        <v>6.6460915477711016</v>
      </c>
      <c r="G177" s="23">
        <f>+Cartera!BK176</f>
        <v>4.7814786405796097</v>
      </c>
      <c r="H177" s="21">
        <f>+'[8]Cartera (Con titularizaciones)'!AT177/'[8]Cartera (Con titularizaciones)'!AS177</f>
        <v>4.9409240054312513E-2</v>
      </c>
      <c r="J177" s="19">
        <v>2.7456446729635254E-2</v>
      </c>
      <c r="K177" s="19">
        <f t="shared" si="32"/>
        <v>3.2617665096988588</v>
      </c>
      <c r="L177" s="19">
        <f t="shared" si="33"/>
        <v>8.3773657123229572</v>
      </c>
      <c r="M177" s="19">
        <f t="shared" si="34"/>
        <v>4.654191852439995</v>
      </c>
      <c r="N177" s="19">
        <f t="shared" si="35"/>
        <v>4.7814786405796097</v>
      </c>
      <c r="O177" s="19">
        <f t="shared" si="28"/>
        <v>190.25481266973026</v>
      </c>
      <c r="P177" s="19">
        <f t="shared" si="46"/>
        <v>118.76378640960452</v>
      </c>
      <c r="U177" s="19">
        <f t="shared" si="44"/>
        <v>122.93632001330512</v>
      </c>
      <c r="V177" s="19">
        <f t="shared" si="47"/>
        <v>121.14112008079385</v>
      </c>
      <c r="W177" s="19">
        <f t="shared" si="48"/>
        <v>116.81004991823276</v>
      </c>
      <c r="X177" s="19">
        <f t="shared" si="36"/>
        <v>0.47</v>
      </c>
      <c r="Y177" s="19">
        <f t="shared" si="36"/>
        <v>0.75</v>
      </c>
      <c r="Z177" s="19">
        <f t="shared" si="36"/>
        <v>0.65600000000000003</v>
      </c>
      <c r="AA177" s="19">
        <f t="shared" si="30"/>
        <v>0.58699999999999997</v>
      </c>
      <c r="AC177" s="19">
        <f t="shared" si="42"/>
        <v>0.625</v>
      </c>
      <c r="AD177" s="19">
        <f t="shared" si="42"/>
        <v>0.995</v>
      </c>
      <c r="AE177" s="19">
        <f t="shared" si="42"/>
        <v>0.95699999999999996</v>
      </c>
      <c r="AF177" s="19">
        <v>6</v>
      </c>
      <c r="AH177" s="23">
        <f>+[8]Cartera!D177</f>
        <v>91156.645555969997</v>
      </c>
      <c r="AI177" s="23">
        <f>+[8]Cartera!J177</f>
        <v>38155.247840000004</v>
      </c>
      <c r="AJ177" s="23">
        <f>+[8]Cartera!P177</f>
        <v>9859.6883100000014</v>
      </c>
      <c r="AK177" s="23">
        <f t="shared" si="37"/>
        <v>139171.58170596999</v>
      </c>
      <c r="AL177" s="23">
        <f>+[8]Cartera!E177</f>
        <v>3051.6670199999999</v>
      </c>
      <c r="AM177" s="23">
        <f>+[8]Cartera!K177</f>
        <v>3196.4046500000059</v>
      </c>
      <c r="AN177" s="23">
        <f>+[8]Cartera!Q177</f>
        <v>458.88880999999867</v>
      </c>
      <c r="AO177" s="23">
        <f t="shared" si="38"/>
        <v>6706.9604800000043</v>
      </c>
      <c r="AP177" s="27">
        <f t="shared" si="39"/>
        <v>3.3477175486084363</v>
      </c>
      <c r="AQ177" s="27">
        <f t="shared" si="39"/>
        <v>8.3773657123229572</v>
      </c>
      <c r="AR177" s="27">
        <f t="shared" si="39"/>
        <v>4.654191852439995</v>
      </c>
      <c r="AS177" s="27">
        <f t="shared" si="39"/>
        <v>4.8192025971005386</v>
      </c>
      <c r="AT177" s="27">
        <f t="shared" si="40"/>
        <v>-473.32866146086047</v>
      </c>
      <c r="BH177" s="19">
        <f t="shared" si="43"/>
        <v>34.362526299386104</v>
      </c>
      <c r="BO177" s="23">
        <f t="shared" si="31"/>
        <v>3.3477175486084363</v>
      </c>
      <c r="BP177" s="23">
        <f t="shared" si="31"/>
        <v>8.3773657123229572</v>
      </c>
      <c r="BQ177" s="23">
        <f t="shared" si="31"/>
        <v>4.654191852439995</v>
      </c>
      <c r="BR177" s="23">
        <f t="shared" si="29"/>
        <v>4.8192025971005386</v>
      </c>
    </row>
    <row r="178" spans="1:70" ht="14.5" x14ac:dyDescent="0.35">
      <c r="A178" s="22">
        <v>39934</v>
      </c>
      <c r="B178" s="23">
        <f>+Cartera!BF177</f>
        <v>3.2688313341819146</v>
      </c>
      <c r="C178" s="23">
        <f>+Cartera!BG177</f>
        <v>8.4066000508441245</v>
      </c>
      <c r="D178" s="23">
        <f>+Cartera!BH177</f>
        <v>4.929239987651143</v>
      </c>
      <c r="E178" s="21">
        <f>+'[8]Cartera (Con titularizaciones)'!W178/'[8]Cartera (Con titularizaciones)'!V178</f>
        <v>5.6377944877474245E-2</v>
      </c>
      <c r="F178" s="19">
        <f>+Cartera!BI177</f>
        <v>6.7654345331138801</v>
      </c>
      <c r="G178" s="23">
        <f>+Cartera!BK177</f>
        <v>4.7895841016878373</v>
      </c>
      <c r="H178" s="21">
        <f>+'[8]Cartera (Con titularizaciones)'!AT178/'[8]Cartera (Con titularizaciones)'!AS178</f>
        <v>4.9410466615649948E-2</v>
      </c>
      <c r="J178" s="19">
        <v>2.7089516828938058E-2</v>
      </c>
      <c r="K178" s="19">
        <f t="shared" si="32"/>
        <v>3.2688313341819146</v>
      </c>
      <c r="L178" s="19">
        <f t="shared" si="33"/>
        <v>8.4066000508441245</v>
      </c>
      <c r="M178" s="19">
        <f t="shared" si="34"/>
        <v>4.929239987651143</v>
      </c>
      <c r="N178" s="19">
        <f t="shared" si="35"/>
        <v>4.7895841016878373</v>
      </c>
      <c r="O178" s="19">
        <f t="shared" si="28"/>
        <v>190.9187413783321</v>
      </c>
      <c r="P178" s="19">
        <f t="shared" si="46"/>
        <v>119.02102288052667</v>
      </c>
      <c r="U178" s="19">
        <f t="shared" si="44"/>
        <v>123.36532862045343</v>
      </c>
      <c r="V178" s="19">
        <f t="shared" si="47"/>
        <v>121.40350573853691</v>
      </c>
      <c r="W178" s="19">
        <f t="shared" si="48"/>
        <v>123.71315735826822</v>
      </c>
      <c r="X178" s="19">
        <f t="shared" si="36"/>
        <v>0.47299999999999998</v>
      </c>
      <c r="Y178" s="19">
        <f t="shared" si="36"/>
        <v>0.752</v>
      </c>
      <c r="Z178" s="19">
        <f t="shared" si="36"/>
        <v>0.67100000000000004</v>
      </c>
      <c r="AA178" s="19">
        <f t="shared" si="30"/>
        <v>0.59</v>
      </c>
      <c r="AC178" s="19">
        <f t="shared" si="42"/>
        <v>0.63</v>
      </c>
      <c r="AD178" s="19">
        <f t="shared" si="42"/>
        <v>1</v>
      </c>
      <c r="AE178" s="19">
        <f t="shared" si="42"/>
        <v>0.97599999999999998</v>
      </c>
      <c r="AF178" s="19">
        <v>5</v>
      </c>
      <c r="AH178" s="23">
        <f>+[8]Cartera!D178</f>
        <v>93274.132454070001</v>
      </c>
      <c r="AI178" s="23">
        <f>+[8]Cartera!J178</f>
        <v>38004.351470000001</v>
      </c>
      <c r="AJ178" s="23">
        <f>+[8]Cartera!P178</f>
        <v>9612.0856600000025</v>
      </c>
      <c r="AK178" s="23">
        <f t="shared" si="37"/>
        <v>140890.56958407001</v>
      </c>
      <c r="AL178" s="23">
        <f>+[8]Cartera!E178</f>
        <v>3128.7284900000095</v>
      </c>
      <c r="AM178" s="23">
        <f>+[8]Cartera!K178</f>
        <v>3194.87383</v>
      </c>
      <c r="AN178" s="23">
        <f>+[8]Cartera!Q178</f>
        <v>473.80277000000143</v>
      </c>
      <c r="AO178" s="23">
        <f t="shared" si="38"/>
        <v>6797.4050900000102</v>
      </c>
      <c r="AP178" s="27">
        <f t="shared" si="39"/>
        <v>3.3543367359011955</v>
      </c>
      <c r="AQ178" s="27">
        <f t="shared" si="39"/>
        <v>8.4066000508441245</v>
      </c>
      <c r="AR178" s="27">
        <f t="shared" si="39"/>
        <v>4.929239987651143</v>
      </c>
      <c r="AS178" s="27">
        <f t="shared" si="39"/>
        <v>4.8245990558963348</v>
      </c>
      <c r="AT178" s="27">
        <f t="shared" si="40"/>
        <v>-474.13381111288743</v>
      </c>
      <c r="BH178" s="19">
        <f t="shared" si="43"/>
        <v>29.858067744691652</v>
      </c>
      <c r="BO178" s="23">
        <f t="shared" si="31"/>
        <v>3.3543367359011955</v>
      </c>
      <c r="BP178" s="23">
        <f t="shared" si="31"/>
        <v>8.4066000508441245</v>
      </c>
      <c r="BQ178" s="23">
        <f t="shared" si="31"/>
        <v>4.929239987651143</v>
      </c>
      <c r="BR178" s="23">
        <f t="shared" si="29"/>
        <v>4.8245990558963348</v>
      </c>
    </row>
    <row r="179" spans="1:70" ht="14.5" x14ac:dyDescent="0.35">
      <c r="A179" s="22">
        <v>39965</v>
      </c>
      <c r="B179" s="23">
        <f>+Cartera!BF178</f>
        <v>3.2586426924657137</v>
      </c>
      <c r="C179" s="23">
        <f>+Cartera!BG178</f>
        <v>8.1309677509990586</v>
      </c>
      <c r="D179" s="23">
        <f>+Cartera!BH178</f>
        <v>4.6112802358327025</v>
      </c>
      <c r="E179" s="21">
        <f>+'[8]Cartera (Con titularizaciones)'!W179/'[8]Cartera (Con titularizaciones)'!V179</f>
        <v>5.4738798929960787E-2</v>
      </c>
      <c r="F179" s="19">
        <f>+Cartera!BI178</f>
        <v>6.6012252405479765</v>
      </c>
      <c r="G179" s="23">
        <f>+Cartera!BK178</f>
        <v>4.6842015617921025</v>
      </c>
      <c r="H179" s="21">
        <f>+'[8]Cartera (Con titularizaciones)'!AT179/'[8]Cartera (Con titularizaciones)'!AS179</f>
        <v>4.8431443849259015E-2</v>
      </c>
      <c r="J179" s="19">
        <v>2.7551276369016432E-2</v>
      </c>
      <c r="K179" s="19">
        <f t="shared" si="32"/>
        <v>3.2586426924657137</v>
      </c>
      <c r="L179" s="19">
        <f t="shared" si="33"/>
        <v>8.1309677509990586</v>
      </c>
      <c r="M179" s="19">
        <f t="shared" si="34"/>
        <v>4.6112802358327025</v>
      </c>
      <c r="N179" s="19">
        <f t="shared" si="35"/>
        <v>4.6842015617921025</v>
      </c>
      <c r="O179" s="19">
        <f t="shared" si="28"/>
        <v>184.65897269047227</v>
      </c>
      <c r="P179" s="19">
        <f t="shared" si="46"/>
        <v>118.6500454776412</v>
      </c>
      <c r="U179" s="19">
        <f t="shared" si="44"/>
        <v>119.32047469102405</v>
      </c>
      <c r="V179" s="19">
        <f t="shared" si="47"/>
        <v>121.02510235928446</v>
      </c>
      <c r="W179" s="19">
        <f t="shared" si="48"/>
        <v>115.7330620679485</v>
      </c>
      <c r="X179" s="19">
        <f t="shared" si="36"/>
        <v>0.46500000000000002</v>
      </c>
      <c r="Y179" s="19">
        <f t="shared" si="36"/>
        <v>0.74399999999999999</v>
      </c>
      <c r="Z179" s="19">
        <f t="shared" si="36"/>
        <v>0.65400000000000003</v>
      </c>
      <c r="AA179" s="19">
        <f t="shared" si="30"/>
        <v>0.56599999999999995</v>
      </c>
      <c r="AC179" s="19">
        <f t="shared" si="42"/>
        <v>0.61599999999999999</v>
      </c>
      <c r="AD179" s="19">
        <f t="shared" si="42"/>
        <v>0.99</v>
      </c>
      <c r="AE179" s="19">
        <f t="shared" si="42"/>
        <v>0.95199999999999996</v>
      </c>
      <c r="AF179" s="19">
        <v>4.5</v>
      </c>
      <c r="AH179" s="23">
        <f>+[8]Cartera!D179</f>
        <v>93669.08829498</v>
      </c>
      <c r="AI179" s="23">
        <f>+[8]Cartera!J179</f>
        <v>38037.473210000011</v>
      </c>
      <c r="AJ179" s="23">
        <f>+[8]Cartera!P179</f>
        <v>9756.8724299999994</v>
      </c>
      <c r="AK179" s="23">
        <f t="shared" si="37"/>
        <v>141463.43393498001</v>
      </c>
      <c r="AL179" s="23">
        <f>+[8]Cartera!E179</f>
        <v>3133.2880200000109</v>
      </c>
      <c r="AM179" s="23">
        <f>+[8]Cartera!K179</f>
        <v>3092.8146800000072</v>
      </c>
      <c r="AN179" s="23">
        <f>+[8]Cartera!Q179</f>
        <v>449.91672999999997</v>
      </c>
      <c r="AO179" s="23">
        <f t="shared" si="38"/>
        <v>6676.0194300000176</v>
      </c>
      <c r="AP179" s="27">
        <f t="shared" si="39"/>
        <v>3.3450608701696236</v>
      </c>
      <c r="AQ179" s="27">
        <f t="shared" si="39"/>
        <v>8.1309677509990586</v>
      </c>
      <c r="AR179" s="27">
        <f t="shared" si="39"/>
        <v>4.6112802358327025</v>
      </c>
      <c r="AS179" s="27">
        <f t="shared" si="39"/>
        <v>4.7192544704297763</v>
      </c>
      <c r="AT179" s="27">
        <f t="shared" si="40"/>
        <v>-463.70090170878046</v>
      </c>
      <c r="BH179" s="19">
        <f t="shared" si="43"/>
        <v>30.355580363224504</v>
      </c>
      <c r="BO179" s="23">
        <f t="shared" si="31"/>
        <v>3.3450608701696236</v>
      </c>
      <c r="BP179" s="23">
        <f t="shared" si="31"/>
        <v>8.1309677509990586</v>
      </c>
      <c r="BQ179" s="23">
        <f t="shared" si="31"/>
        <v>4.6112802358327025</v>
      </c>
      <c r="BR179" s="23">
        <f t="shared" si="29"/>
        <v>4.7192544704297763</v>
      </c>
    </row>
    <row r="180" spans="1:70" ht="14.5" x14ac:dyDescent="0.35">
      <c r="A180" s="22">
        <v>39995</v>
      </c>
      <c r="B180" s="23">
        <f>+Cartera!BF179</f>
        <v>3.2944259459866307</v>
      </c>
      <c r="C180" s="23">
        <f>+Cartera!BG179</f>
        <v>7.7009065479214698</v>
      </c>
      <c r="D180" s="23">
        <f>+Cartera!BH179</f>
        <v>4.5131168708484122</v>
      </c>
      <c r="E180" s="21">
        <f>+'[8]Cartera (Con titularizaciones)'!W180/'[8]Cartera (Con titularizaciones)'!V180</f>
        <v>5.4200769199777878E-2</v>
      </c>
      <c r="F180" s="19">
        <f>+Cartera!BI179</f>
        <v>6.1957827151834133</v>
      </c>
      <c r="G180" s="23">
        <f>+Cartera!BK179</f>
        <v>4.5876932056873807</v>
      </c>
      <c r="H180" s="21">
        <f>+'[8]Cartera (Con titularizaciones)'!AT180/'[8]Cartera (Con titularizaciones)'!AS180</f>
        <v>4.7523127445636207E-2</v>
      </c>
      <c r="J180" s="19">
        <v>2.7599485195165592E-2</v>
      </c>
      <c r="K180" s="19">
        <f t="shared" si="32"/>
        <v>3.2944259459866307</v>
      </c>
      <c r="L180" s="19">
        <f t="shared" si="33"/>
        <v>7.7009065479214698</v>
      </c>
      <c r="M180" s="19">
        <f t="shared" si="34"/>
        <v>4.5131168708484122</v>
      </c>
      <c r="N180" s="19">
        <f t="shared" si="35"/>
        <v>4.5876932056873807</v>
      </c>
      <c r="O180" s="19">
        <f t="shared" si="28"/>
        <v>174.89203443830931</v>
      </c>
      <c r="P180" s="19">
        <f t="shared" si="46"/>
        <v>119.95294519948281</v>
      </c>
      <c r="U180" s="19">
        <f t="shared" si="44"/>
        <v>113.00940465989453</v>
      </c>
      <c r="V180" s="19">
        <f t="shared" si="47"/>
        <v>122.35408265225433</v>
      </c>
      <c r="W180" s="19">
        <f t="shared" si="48"/>
        <v>113.26937601299025</v>
      </c>
      <c r="X180" s="19">
        <f t="shared" si="36"/>
        <v>0.47599999999999998</v>
      </c>
      <c r="Y180" s="19">
        <f t="shared" si="36"/>
        <v>0.72</v>
      </c>
      <c r="Z180" s="19">
        <f t="shared" si="36"/>
        <v>0.63900000000000001</v>
      </c>
      <c r="AA180" s="19">
        <f t="shared" si="30"/>
        <v>0.53400000000000003</v>
      </c>
      <c r="AC180" s="19">
        <f t="shared" si="42"/>
        <v>0.63500000000000001</v>
      </c>
      <c r="AD180" s="19">
        <f t="shared" si="42"/>
        <v>0.96199999999999997</v>
      </c>
      <c r="AE180" s="19">
        <f t="shared" si="42"/>
        <v>0.93300000000000005</v>
      </c>
      <c r="AF180" s="19">
        <v>4.5</v>
      </c>
      <c r="AH180" s="23">
        <f>+[8]Cartera!D180</f>
        <v>93015.57807297002</v>
      </c>
      <c r="AI180" s="23">
        <f>+[8]Cartera!J180</f>
        <v>38099.076930000017</v>
      </c>
      <c r="AJ180" s="23">
        <f>+[8]Cartera!P180</f>
        <v>9983.3680999999979</v>
      </c>
      <c r="AK180" s="23">
        <f t="shared" si="37"/>
        <v>141098.02310297004</v>
      </c>
      <c r="AL180" s="23">
        <f>+[8]Cartera!E180</f>
        <v>3148.0927500000148</v>
      </c>
      <c r="AM180" s="23">
        <f>+[8]Cartera!K180</f>
        <v>2933.9743100000096</v>
      </c>
      <c r="AN180" s="23">
        <f>+[8]Cartera!Q180</f>
        <v>450.56106999999844</v>
      </c>
      <c r="AO180" s="23">
        <f t="shared" si="38"/>
        <v>6532.6281300000237</v>
      </c>
      <c r="AP180" s="27">
        <f t="shared" si="39"/>
        <v>3.3844790466499708</v>
      </c>
      <c r="AQ180" s="27">
        <f t="shared" si="39"/>
        <v>7.7009065479214698</v>
      </c>
      <c r="AR180" s="27">
        <f t="shared" si="39"/>
        <v>4.5131168708484122</v>
      </c>
      <c r="AS180" s="27">
        <f t="shared" si="39"/>
        <v>4.6298509265666077</v>
      </c>
      <c r="AT180" s="27">
        <f t="shared" si="40"/>
        <v>-454.13946964217143</v>
      </c>
      <c r="BH180" s="19">
        <f t="shared" si="43"/>
        <v>25.193654543076605</v>
      </c>
      <c r="BO180" s="23">
        <f t="shared" si="31"/>
        <v>3.3844790466499708</v>
      </c>
      <c r="BP180" s="23">
        <f t="shared" si="31"/>
        <v>7.7009065479214698</v>
      </c>
      <c r="BQ180" s="23">
        <f t="shared" si="31"/>
        <v>4.5131168708484122</v>
      </c>
      <c r="BR180" s="23">
        <f t="shared" si="29"/>
        <v>4.6298509265666077</v>
      </c>
    </row>
    <row r="181" spans="1:70" ht="14.5" x14ac:dyDescent="0.35">
      <c r="A181" s="22">
        <v>40026</v>
      </c>
      <c r="B181" s="23">
        <f>+Cartera!BF180</f>
        <v>3.4708506909798391</v>
      </c>
      <c r="C181" s="23">
        <f>+Cartera!BG180</f>
        <v>7.9206679376731026</v>
      </c>
      <c r="D181" s="23">
        <f>+Cartera!BH180</f>
        <v>4.7372662412427022</v>
      </c>
      <c r="E181" s="21">
        <f>+'[8]Cartera (Con titularizaciones)'!W181/'[8]Cartera (Con titularizaciones)'!V181</f>
        <v>5.4810988236096272E-2</v>
      </c>
      <c r="F181" s="19">
        <f>+Cartera!BI180</f>
        <v>6.426493799234331</v>
      </c>
      <c r="G181" s="23">
        <f>+Cartera!BK180</f>
        <v>4.8009888363883748</v>
      </c>
      <c r="H181" s="21">
        <f>+'[8]Cartera (Con titularizaciones)'!AT181/'[8]Cartera (Con titularizaciones)'!AS181</f>
        <v>4.9569916588409486E-2</v>
      </c>
      <c r="K181" s="19">
        <f t="shared" si="32"/>
        <v>3.4708506909798391</v>
      </c>
      <c r="L181" s="19">
        <f t="shared" si="33"/>
        <v>7.9206679376731026</v>
      </c>
      <c r="M181" s="19">
        <f t="shared" si="34"/>
        <v>4.7372662412427022</v>
      </c>
      <c r="N181" s="19">
        <f t="shared" si="35"/>
        <v>4.8009888363883748</v>
      </c>
      <c r="O181" s="19">
        <f t="shared" si="28"/>
        <v>179.88294249640373</v>
      </c>
      <c r="P181" s="19">
        <f t="shared" si="46"/>
        <v>126.37672527982853</v>
      </c>
      <c r="U181" s="19">
        <f t="shared" si="44"/>
        <v>116.23436313309743</v>
      </c>
      <c r="V181" s="19">
        <f t="shared" si="47"/>
        <v>128.90644964569032</v>
      </c>
      <c r="W181" s="19">
        <f t="shared" si="48"/>
        <v>118.89503562802544</v>
      </c>
      <c r="X181" s="19">
        <f t="shared" si="36"/>
        <v>0.51400000000000001</v>
      </c>
      <c r="Y181" s="19">
        <f t="shared" si="36"/>
        <v>0.73499999999999999</v>
      </c>
      <c r="Z181" s="19">
        <f t="shared" si="36"/>
        <v>0.66500000000000004</v>
      </c>
      <c r="AA181" s="19">
        <f t="shared" si="30"/>
        <v>0.59299999999999997</v>
      </c>
      <c r="AC181" s="19">
        <f t="shared" si="42"/>
        <v>0.69099999999999995</v>
      </c>
      <c r="AD181" s="19">
        <f t="shared" si="42"/>
        <v>0.97599999999999998</v>
      </c>
      <c r="AE181" s="19">
        <f t="shared" si="42"/>
        <v>0.96599999999999997</v>
      </c>
      <c r="AF181" s="19">
        <v>4.5</v>
      </c>
      <c r="AH181" s="23">
        <f>+[8]Cartera!D181</f>
        <v>91152.981820770015</v>
      </c>
      <c r="AI181" s="23">
        <f>+[8]Cartera!J181</f>
        <v>38277.692409999996</v>
      </c>
      <c r="AJ181" s="23">
        <f>+[8]Cartera!P181</f>
        <v>9835.3636099999967</v>
      </c>
      <c r="AK181" s="23">
        <f t="shared" si="37"/>
        <v>139266.03784077</v>
      </c>
      <c r="AL181" s="23">
        <f>+[8]Cartera!E181</f>
        <v>3253.431900000006</v>
      </c>
      <c r="AM181" s="23">
        <f>+[8]Cartera!K181</f>
        <v>3031.8489100000002</v>
      </c>
      <c r="AN181" s="23">
        <f>+[8]Cartera!Q181</f>
        <v>465.9273599999994</v>
      </c>
      <c r="AO181" s="23">
        <f t="shared" si="38"/>
        <v>6751.2081700000053</v>
      </c>
      <c r="AP181" s="27">
        <f t="shared" si="39"/>
        <v>3.5691996411012443</v>
      </c>
      <c r="AQ181" s="27">
        <f t="shared" si="39"/>
        <v>7.9206679376731026</v>
      </c>
      <c r="AR181" s="27">
        <f t="shared" si="39"/>
        <v>4.7372662412427022</v>
      </c>
      <c r="AS181" s="27">
        <f t="shared" si="39"/>
        <v>4.8477060701037589</v>
      </c>
      <c r="AT181" s="27">
        <f t="shared" si="40"/>
        <v>-475.25117756873374</v>
      </c>
      <c r="BH181" s="19">
        <f t="shared" si="43"/>
        <v>20.436168246240442</v>
      </c>
      <c r="BO181" s="23">
        <f t="shared" si="31"/>
        <v>3.5691996411012443</v>
      </c>
      <c r="BP181" s="23">
        <f t="shared" si="31"/>
        <v>7.9206679376731026</v>
      </c>
      <c r="BQ181" s="23">
        <f t="shared" si="31"/>
        <v>4.7372662412427022</v>
      </c>
      <c r="BR181" s="23">
        <f t="shared" si="29"/>
        <v>4.8477060701037589</v>
      </c>
    </row>
    <row r="182" spans="1:70" ht="14.5" x14ac:dyDescent="0.35">
      <c r="A182" s="22">
        <v>40057</v>
      </c>
      <c r="B182" s="23">
        <f>+Cartera!BF181</f>
        <v>3.3241608001509477</v>
      </c>
      <c r="C182" s="23">
        <f>+Cartera!BG181</f>
        <v>7.4980697393105729</v>
      </c>
      <c r="D182" s="23">
        <f>+Cartera!BH181</f>
        <v>4.6099961852381526</v>
      </c>
      <c r="E182" s="21">
        <f>+'[8]Cartera (Con titularizaciones)'!W182/'[8]Cartera (Con titularizaciones)'!V182</f>
        <v>5.3890550383281235E-2</v>
      </c>
      <c r="F182" s="19">
        <f>+Cartera!BI181</f>
        <v>6.2339738683121668</v>
      </c>
      <c r="G182" s="23">
        <f>+Cartera!BK181</f>
        <v>4.5880991085121066</v>
      </c>
      <c r="H182" s="21">
        <f>+'[8]Cartera (Con titularizaciones)'!AT182/'[8]Cartera (Con titularizaciones)'!AS182</f>
        <v>4.7494083341099995E-2</v>
      </c>
      <c r="K182" s="19">
        <f t="shared" si="32"/>
        <v>3.3241608001509477</v>
      </c>
      <c r="L182" s="19">
        <f t="shared" si="33"/>
        <v>7.4980697393105729</v>
      </c>
      <c r="M182" s="19">
        <f t="shared" si="34"/>
        <v>4.6099961852381526</v>
      </c>
      <c r="N182" s="19">
        <f t="shared" si="35"/>
        <v>4.5880991085121066</v>
      </c>
      <c r="O182" s="19">
        <f t="shared" si="28"/>
        <v>170.28549339068311</v>
      </c>
      <c r="P182" s="19">
        <f t="shared" si="46"/>
        <v>121.03561738291194</v>
      </c>
      <c r="U182" s="19">
        <f t="shared" si="44"/>
        <v>110.03281134044731</v>
      </c>
      <c r="V182" s="19">
        <f t="shared" si="47"/>
        <v>123.45842703993308</v>
      </c>
      <c r="W182" s="19">
        <f t="shared" si="48"/>
        <v>115.70083520261885</v>
      </c>
      <c r="X182" s="19">
        <f t="shared" si="36"/>
        <v>0.48199999999999998</v>
      </c>
      <c r="Y182" s="19">
        <f t="shared" si="36"/>
        <v>0.70299999999999996</v>
      </c>
      <c r="Z182" s="19">
        <f t="shared" si="36"/>
        <v>0.65100000000000002</v>
      </c>
      <c r="AA182" s="19">
        <f t="shared" si="30"/>
        <v>0.53700000000000003</v>
      </c>
      <c r="AC182" s="19">
        <f t="shared" si="42"/>
        <v>0.64400000000000002</v>
      </c>
      <c r="AD182" s="19">
        <f t="shared" si="42"/>
        <v>0.93799999999999994</v>
      </c>
      <c r="AE182" s="19">
        <f t="shared" si="42"/>
        <v>0.94699999999999995</v>
      </c>
      <c r="AF182" s="19">
        <v>4</v>
      </c>
      <c r="AH182" s="23">
        <f>+[8]Cartera!D182</f>
        <v>90670.817108430027</v>
      </c>
      <c r="AI182" s="23">
        <f>+[8]Cartera!J182</f>
        <v>38361.152670000003</v>
      </c>
      <c r="AJ182" s="23">
        <f>+[8]Cartera!P182</f>
        <v>10135.573680000003</v>
      </c>
      <c r="AK182" s="23">
        <f t="shared" si="37"/>
        <v>139167.54345843004</v>
      </c>
      <c r="AL182" s="23">
        <f>+[8]Cartera!E182</f>
        <v>3101.5051600000002</v>
      </c>
      <c r="AM182" s="23">
        <f>+[8]Cartera!K182</f>
        <v>2876.3459800000001</v>
      </c>
      <c r="AN182" s="23">
        <f>+[8]Cartera!Q182</f>
        <v>467.24956000000236</v>
      </c>
      <c r="AO182" s="23">
        <f t="shared" si="38"/>
        <v>6445.1007000000027</v>
      </c>
      <c r="AP182" s="27">
        <f t="shared" si="39"/>
        <v>3.4206211644602469</v>
      </c>
      <c r="AQ182" s="27">
        <f t="shared" si="39"/>
        <v>7.4980697393105729</v>
      </c>
      <c r="AR182" s="27">
        <f t="shared" si="39"/>
        <v>4.6099961852381526</v>
      </c>
      <c r="AS182" s="27">
        <f t="shared" si="39"/>
        <v>4.6311809060028306</v>
      </c>
      <c r="AT182" s="27">
        <f t="shared" si="40"/>
        <v>-454.17872994520781</v>
      </c>
      <c r="BH182" s="19">
        <f t="shared" si="43"/>
        <v>14.345484193656972</v>
      </c>
      <c r="BO182" s="23">
        <f t="shared" si="31"/>
        <v>3.4206211644602469</v>
      </c>
      <c r="BP182" s="23">
        <f t="shared" si="31"/>
        <v>7.4980697393105729</v>
      </c>
      <c r="BQ182" s="23">
        <f t="shared" si="31"/>
        <v>4.6099961852381526</v>
      </c>
      <c r="BR182" s="23">
        <f t="shared" si="29"/>
        <v>4.6311809060028306</v>
      </c>
    </row>
    <row r="183" spans="1:70" ht="14.5" x14ac:dyDescent="0.35">
      <c r="A183" s="22">
        <v>40087</v>
      </c>
      <c r="B183" s="23">
        <f>+Cartera!BF182</f>
        <v>3.3520958412164363</v>
      </c>
      <c r="C183" s="23">
        <f>+Cartera!BG182</f>
        <v>7.5297867765885966</v>
      </c>
      <c r="D183" s="23">
        <f>+Cartera!BH182</f>
        <v>4.5661384503228888</v>
      </c>
      <c r="E183" s="21">
        <f>+'[8]Cartera (Con titularizaciones)'!W183/'[8]Cartera (Con titularizaciones)'!V183</f>
        <v>5.4053257623380369E-2</v>
      </c>
      <c r="F183" s="19">
        <f>+Cartera!BI182</f>
        <v>6.2903973922331113</v>
      </c>
      <c r="G183" s="23">
        <f>+Cartera!BK182</f>
        <v>4.6172678845192197</v>
      </c>
      <c r="H183" s="21">
        <f>+'[8]Cartera (Con titularizaciones)'!AT183/'[8]Cartera (Con titularizaciones)'!AS183</f>
        <v>4.784870745440517E-2</v>
      </c>
      <c r="K183" s="19">
        <f t="shared" si="32"/>
        <v>3.3520958412164363</v>
      </c>
      <c r="L183" s="19">
        <f t="shared" si="33"/>
        <v>7.5297867765885966</v>
      </c>
      <c r="M183" s="19">
        <f t="shared" si="34"/>
        <v>4.5661384503228888</v>
      </c>
      <c r="N183" s="19">
        <f t="shared" si="35"/>
        <v>4.6172678845192197</v>
      </c>
      <c r="O183" s="19">
        <f t="shared" si="28"/>
        <v>171.0058056216381</v>
      </c>
      <c r="P183" s="19">
        <f t="shared" si="46"/>
        <v>122.05275678899147</v>
      </c>
      <c r="U183" s="19">
        <f t="shared" si="44"/>
        <v>110.4982531008505</v>
      </c>
      <c r="V183" s="19">
        <f t="shared" si="47"/>
        <v>124.495926859161</v>
      </c>
      <c r="W183" s="19">
        <f t="shared" si="48"/>
        <v>114.60010184929419</v>
      </c>
      <c r="X183" s="19">
        <f t="shared" si="36"/>
        <v>0.49099999999999999</v>
      </c>
      <c r="Y183" s="19">
        <f t="shared" si="36"/>
        <v>0.71199999999999997</v>
      </c>
      <c r="Z183" s="19">
        <f t="shared" si="36"/>
        <v>0.64800000000000002</v>
      </c>
      <c r="AA183" s="19">
        <f t="shared" si="30"/>
        <v>0.54900000000000004</v>
      </c>
      <c r="AC183" s="19">
        <f t="shared" si="42"/>
        <v>0.65800000000000003</v>
      </c>
      <c r="AD183" s="19">
        <f t="shared" si="42"/>
        <v>0.94699999999999995</v>
      </c>
      <c r="AE183" s="19">
        <f t="shared" si="42"/>
        <v>0.94299999999999995</v>
      </c>
      <c r="AF183" s="19">
        <v>4</v>
      </c>
      <c r="AH183" s="23">
        <f>+[8]Cartera!D183</f>
        <v>90771.89803200998</v>
      </c>
      <c r="AI183" s="23">
        <f>+[8]Cartera!J183</f>
        <v>38615.861860000005</v>
      </c>
      <c r="AJ183" s="23">
        <f>+[8]Cartera!P183</f>
        <v>10435.936079999998</v>
      </c>
      <c r="AK183" s="23">
        <f t="shared" si="37"/>
        <v>139823.69597200997</v>
      </c>
      <c r="AL183" s="23">
        <f>+[8]Cartera!E183</f>
        <v>3132.6804899999947</v>
      </c>
      <c r="AM183" s="23">
        <f>+[8]Cartera!K183</f>
        <v>2907.6920599999999</v>
      </c>
      <c r="AN183" s="23">
        <f>+[8]Cartera!Q183</f>
        <v>476.5192899999991</v>
      </c>
      <c r="AO183" s="23">
        <f t="shared" si="38"/>
        <v>6516.8918399999939</v>
      </c>
      <c r="AP183" s="27">
        <f t="shared" si="39"/>
        <v>3.4511567543682737</v>
      </c>
      <c r="AQ183" s="27">
        <f t="shared" si="39"/>
        <v>7.5297867765885966</v>
      </c>
      <c r="AR183" s="27">
        <f t="shared" si="39"/>
        <v>4.5661384503228888</v>
      </c>
      <c r="AS183" s="27">
        <f t="shared" si="39"/>
        <v>4.6607921459210688</v>
      </c>
      <c r="AT183" s="27">
        <f t="shared" si="40"/>
        <v>-457.0659963060009</v>
      </c>
      <c r="BH183" s="19">
        <f t="shared" si="43"/>
        <v>13.196622962665259</v>
      </c>
      <c r="BO183" s="23">
        <f t="shared" si="31"/>
        <v>3.4511567543682737</v>
      </c>
      <c r="BP183" s="23">
        <f t="shared" si="31"/>
        <v>7.5297867765885966</v>
      </c>
      <c r="BQ183" s="23">
        <f t="shared" si="31"/>
        <v>4.5661384503228888</v>
      </c>
      <c r="BR183" s="23">
        <f t="shared" si="29"/>
        <v>4.6607921459210688</v>
      </c>
    </row>
    <row r="184" spans="1:70" ht="14.5" x14ac:dyDescent="0.35">
      <c r="A184" s="22">
        <v>40118</v>
      </c>
      <c r="B184" s="23">
        <f>+Cartera!BF183</f>
        <v>3.4764047440326769</v>
      </c>
      <c r="C184" s="23">
        <f>+Cartera!BG183</f>
        <v>7.4514391974893792</v>
      </c>
      <c r="D184" s="23">
        <f>+Cartera!BH183</f>
        <v>4.5098300634851114</v>
      </c>
      <c r="E184" s="21">
        <f>+'[8]Cartera (Con titularizaciones)'!W184/'[8]Cartera (Con titularizaciones)'!V184</f>
        <v>5.3755178153239234E-2</v>
      </c>
      <c r="F184" s="19">
        <f>+Cartera!BI183</f>
        <v>6.1890430891189778</v>
      </c>
      <c r="G184" s="23">
        <f>+Cartera!BK183</f>
        <v>4.6836503383113479</v>
      </c>
      <c r="H184" s="21">
        <f>+'[8]Cartera (Con titularizaciones)'!AT184/'[8]Cartera (Con titularizaciones)'!AS184</f>
        <v>4.8530745560428086E-2</v>
      </c>
      <c r="K184" s="19">
        <f t="shared" si="32"/>
        <v>3.4764047440326769</v>
      </c>
      <c r="L184" s="19">
        <f t="shared" si="33"/>
        <v>7.4514391974893792</v>
      </c>
      <c r="M184" s="19">
        <f t="shared" si="34"/>
        <v>4.5098300634851114</v>
      </c>
      <c r="N184" s="19">
        <f t="shared" si="35"/>
        <v>4.6836503383113479</v>
      </c>
      <c r="O184" s="19">
        <f t="shared" ref="O184:O247" si="49">+(L184/$L$332)*100</f>
        <v>169.22648686004672</v>
      </c>
      <c r="P184" s="19">
        <f t="shared" si="46"/>
        <v>126.57895323468473</v>
      </c>
      <c r="U184" s="19">
        <f t="shared" si="44"/>
        <v>109.34851661002965</v>
      </c>
      <c r="V184" s="19">
        <f t="shared" si="47"/>
        <v>129.11272566385662</v>
      </c>
      <c r="W184" s="19">
        <f t="shared" si="48"/>
        <v>113.18688432713988</v>
      </c>
      <c r="X184" s="19">
        <f t="shared" si="36"/>
        <v>0.51700000000000002</v>
      </c>
      <c r="Y184" s="19">
        <f t="shared" si="36"/>
        <v>0.7</v>
      </c>
      <c r="Z184" s="19">
        <f t="shared" si="36"/>
        <v>0.63600000000000001</v>
      </c>
      <c r="AA184" s="19">
        <f t="shared" si="30"/>
        <v>0.56299999999999994</v>
      </c>
      <c r="AC184" s="19">
        <f t="shared" si="42"/>
        <v>0.69599999999999995</v>
      </c>
      <c r="AD184" s="19">
        <f t="shared" si="42"/>
        <v>0.93300000000000005</v>
      </c>
      <c r="AE184" s="19">
        <f t="shared" si="42"/>
        <v>0.92800000000000005</v>
      </c>
      <c r="AF184" s="19">
        <v>3.5</v>
      </c>
      <c r="AH184" s="23">
        <f>+[8]Cartera!D184</f>
        <v>90546.743167830005</v>
      </c>
      <c r="AI184" s="23">
        <f>+[8]Cartera!J184</f>
        <v>39295.712310000003</v>
      </c>
      <c r="AJ184" s="23">
        <f>+[8]Cartera!P184</f>
        <v>10715.043210000002</v>
      </c>
      <c r="AK184" s="23">
        <f t="shared" si="37"/>
        <v>140557.49868783</v>
      </c>
      <c r="AL184" s="23">
        <f>+[8]Cartera!E184</f>
        <v>3242.5529200000019</v>
      </c>
      <c r="AM184" s="23">
        <f>+[8]Cartera!K184</f>
        <v>2928.0961099999995</v>
      </c>
      <c r="AN184" s="23">
        <f>+[8]Cartera!Q184</f>
        <v>483.23024000000021</v>
      </c>
      <c r="AO184" s="23">
        <f t="shared" si="38"/>
        <v>6653.8792700000013</v>
      </c>
      <c r="AP184" s="27">
        <f t="shared" si="39"/>
        <v>3.581081777828135</v>
      </c>
      <c r="AQ184" s="27">
        <f t="shared" si="39"/>
        <v>7.4514391974893792</v>
      </c>
      <c r="AR184" s="27">
        <f t="shared" si="39"/>
        <v>4.5098300634851114</v>
      </c>
      <c r="AS184" s="27">
        <f t="shared" si="39"/>
        <v>4.7339198065681858</v>
      </c>
      <c r="AT184" s="27">
        <f t="shared" si="40"/>
        <v>-463.63111402456661</v>
      </c>
      <c r="BH184" s="19">
        <f t="shared" si="43"/>
        <v>6.9100177019947751</v>
      </c>
      <c r="BO184" s="23">
        <f t="shared" si="31"/>
        <v>3.581081777828135</v>
      </c>
      <c r="BP184" s="23">
        <f t="shared" si="31"/>
        <v>7.4514391974893792</v>
      </c>
      <c r="BQ184" s="23">
        <f t="shared" si="31"/>
        <v>4.5098300634851114</v>
      </c>
      <c r="BR184" s="23">
        <f t="shared" si="29"/>
        <v>4.7339198065681858</v>
      </c>
    </row>
    <row r="185" spans="1:70" ht="14.5" x14ac:dyDescent="0.35">
      <c r="A185" s="22">
        <v>40148</v>
      </c>
      <c r="B185" s="23">
        <f>+Cartera!BF184</f>
        <v>3.0881808069885777</v>
      </c>
      <c r="C185" s="23">
        <f>+Cartera!BG184</f>
        <v>6.54238930840717</v>
      </c>
      <c r="D185" s="23">
        <f>+Cartera!BH184</f>
        <v>4.1465220839881214</v>
      </c>
      <c r="E185" s="21">
        <f>+'[8]Cartera (Con titularizaciones)'!W185/'[8]Cartera (Con titularizaciones)'!V185</f>
        <v>5.0520509293012168E-2</v>
      </c>
      <c r="F185" s="19">
        <f>+Cartera!BI184</f>
        <v>5.7453774883596704</v>
      </c>
      <c r="G185" s="23">
        <f>+Cartera!BK184</f>
        <v>4.1554491003053018</v>
      </c>
      <c r="H185" s="21">
        <f>+'[8]Cartera (Con titularizaciones)'!AT185/'[8]Cartera (Con titularizaciones)'!AS185</f>
        <v>4.3258659617428703E-2</v>
      </c>
      <c r="K185" s="19">
        <f t="shared" si="32"/>
        <v>3.0881808069885777</v>
      </c>
      <c r="L185" s="19">
        <f t="shared" si="33"/>
        <v>6.54238930840717</v>
      </c>
      <c r="M185" s="19">
        <f t="shared" si="34"/>
        <v>4.1465220839881214</v>
      </c>
      <c r="N185" s="19">
        <f t="shared" si="35"/>
        <v>4.1554491003053018</v>
      </c>
      <c r="O185" s="19">
        <f t="shared" si="49"/>
        <v>148.58143896624802</v>
      </c>
      <c r="P185" s="19">
        <f t="shared" si="46"/>
        <v>112.4433783549065</v>
      </c>
      <c r="U185" s="19">
        <f t="shared" si="44"/>
        <v>96.008374623882389</v>
      </c>
      <c r="V185" s="19">
        <f t="shared" si="47"/>
        <v>114.69419434475256</v>
      </c>
      <c r="W185" s="19">
        <f t="shared" si="48"/>
        <v>104.06864757063678</v>
      </c>
      <c r="X185" s="19">
        <f t="shared" si="36"/>
        <v>0.436</v>
      </c>
      <c r="Y185" s="19">
        <f t="shared" si="36"/>
        <v>0.63</v>
      </c>
      <c r="Z185" s="19">
        <f t="shared" si="36"/>
        <v>0.58099999999999996</v>
      </c>
      <c r="AA185" s="19">
        <f t="shared" si="30"/>
        <v>0.42399999999999999</v>
      </c>
      <c r="AC185" s="19">
        <f t="shared" si="42"/>
        <v>0.57799999999999996</v>
      </c>
      <c r="AD185" s="19">
        <f t="shared" si="42"/>
        <v>0.84799999999999998</v>
      </c>
      <c r="AE185" s="19">
        <f t="shared" si="42"/>
        <v>0.84799999999999998</v>
      </c>
      <c r="AF185" s="19">
        <v>3.5</v>
      </c>
      <c r="AH185" s="23">
        <f>+[8]Cartera!D185</f>
        <v>91113.135566869983</v>
      </c>
      <c r="AI185" s="23">
        <f>+[8]Cartera!J185</f>
        <v>39490.38078</v>
      </c>
      <c r="AJ185" s="23">
        <f>+[8]Cartera!P185</f>
        <v>10750.86183</v>
      </c>
      <c r="AK185" s="23">
        <f t="shared" si="37"/>
        <v>141354.37817687</v>
      </c>
      <c r="AL185" s="23">
        <f>+[8]Cartera!E185</f>
        <v>2899.6057700000001</v>
      </c>
      <c r="AM185" s="23">
        <f>+[8]Cartera!K185</f>
        <v>2583.61445</v>
      </c>
      <c r="AN185" s="23">
        <f>+[8]Cartera!Q185</f>
        <v>445.78685999999942</v>
      </c>
      <c r="AO185" s="23">
        <f t="shared" si="38"/>
        <v>5929.0070799999994</v>
      </c>
      <c r="AP185" s="27">
        <f t="shared" si="39"/>
        <v>3.1824234255135626</v>
      </c>
      <c r="AQ185" s="27">
        <f t="shared" si="39"/>
        <v>6.54238930840717</v>
      </c>
      <c r="AR185" s="27">
        <f t="shared" si="39"/>
        <v>4.1465220839881214</v>
      </c>
      <c r="AS185" s="27">
        <f t="shared" si="39"/>
        <v>4.194427619766623</v>
      </c>
      <c r="AT185" s="27">
        <f t="shared" si="40"/>
        <v>-411.35048241076356</v>
      </c>
      <c r="BH185" s="19">
        <f t="shared" si="43"/>
        <v>2.9565355186963842</v>
      </c>
      <c r="BO185" s="23">
        <f t="shared" si="31"/>
        <v>3.1824234255135626</v>
      </c>
      <c r="BP185" s="23">
        <f t="shared" si="31"/>
        <v>6.54238930840717</v>
      </c>
      <c r="BQ185" s="23">
        <f t="shared" si="31"/>
        <v>4.1465220839881214</v>
      </c>
      <c r="BR185" s="23">
        <f t="shared" si="29"/>
        <v>4.194427619766623</v>
      </c>
    </row>
    <row r="186" spans="1:70" ht="14.5" x14ac:dyDescent="0.35">
      <c r="A186" s="22">
        <v>40179</v>
      </c>
      <c r="B186" s="23">
        <f>+Cartera!BF185</f>
        <v>3.3434161010538235</v>
      </c>
      <c r="C186" s="23">
        <f>+Cartera!BG185</f>
        <v>6.7838308150758015</v>
      </c>
      <c r="D186" s="23">
        <f>+Cartera!BH185</f>
        <v>4.1863501081118777</v>
      </c>
      <c r="E186" s="43">
        <f>+'[8]Cartera (Con titularizaciones)'!W186/'[8]Cartera (Con titularizaciones)'!V186</f>
        <v>5.1335867755860555E-2</v>
      </c>
      <c r="F186" s="19">
        <f>+Cartera!BI185</f>
        <v>5.9303747049953568</v>
      </c>
      <c r="G186" s="23">
        <f>+Cartera!BK185</f>
        <v>4.3953870544040505</v>
      </c>
      <c r="H186" s="44">
        <f>+'[8]Cartera (Con titularizaciones)'!AT186/'[8]Cartera (Con titularizaciones)'!AS186</f>
        <v>4.5704502098308834E-2</v>
      </c>
      <c r="K186" s="19">
        <f t="shared" si="32"/>
        <v>3.3434161010538235</v>
      </c>
      <c r="L186" s="19">
        <f t="shared" si="33"/>
        <v>6.7838308150758015</v>
      </c>
      <c r="M186" s="19">
        <f t="shared" si="34"/>
        <v>4.1863501081118777</v>
      </c>
      <c r="N186" s="19">
        <f t="shared" si="35"/>
        <v>4.3953870544040505</v>
      </c>
      <c r="O186" s="19">
        <f t="shared" si="49"/>
        <v>154.0647149982789</v>
      </c>
      <c r="P186" s="19">
        <f t="shared" si="46"/>
        <v>121.73671981831984</v>
      </c>
      <c r="U186" s="19">
        <f t="shared" si="44"/>
        <v>99.551484874476785</v>
      </c>
      <c r="V186" s="19">
        <f t="shared" si="47"/>
        <v>124.17356367277638</v>
      </c>
      <c r="W186" s="19">
        <f t="shared" si="48"/>
        <v>105.06824398469554</v>
      </c>
      <c r="X186" s="19">
        <f t="shared" si="36"/>
        <v>0.48799999999999999</v>
      </c>
      <c r="Y186" s="19">
        <f t="shared" si="36"/>
        <v>0.65600000000000003</v>
      </c>
      <c r="Z186" s="19">
        <f t="shared" si="36"/>
        <v>0.59</v>
      </c>
      <c r="AA186" s="19">
        <f t="shared" si="30"/>
        <v>0.47899999999999998</v>
      </c>
      <c r="AC186" s="19">
        <f t="shared" si="42"/>
        <v>0.65400000000000003</v>
      </c>
      <c r="AD186" s="19">
        <f t="shared" si="42"/>
        <v>0.872</v>
      </c>
      <c r="AE186" s="19">
        <f t="shared" si="42"/>
        <v>0.86199999999999999</v>
      </c>
      <c r="AF186" s="19">
        <v>3.5</v>
      </c>
      <c r="AH186" s="23">
        <f>+[8]Cartera!D186</f>
        <v>90578.278212800011</v>
      </c>
      <c r="AI186" s="23">
        <f>+[8]Cartera!J186</f>
        <v>39647.381299999986</v>
      </c>
      <c r="AJ186" s="23">
        <f>+[8]Cartera!P186</f>
        <v>10978.97018</v>
      </c>
      <c r="AK186" s="23">
        <f t="shared" si="37"/>
        <v>141204.62969279999</v>
      </c>
      <c r="AL186" s="23">
        <f>+[8]Cartera!E186</f>
        <v>3122.4534000000058</v>
      </c>
      <c r="AM186" s="23">
        <f>+[8]Cartera!K186</f>
        <v>2689.6112699999999</v>
      </c>
      <c r="AN186" s="23">
        <f>+[8]Cartera!Q186</f>
        <v>459.6181300000008</v>
      </c>
      <c r="AO186" s="23">
        <f t="shared" si="38"/>
        <v>6271.682800000006</v>
      </c>
      <c r="AP186" s="27">
        <f t="shared" si="39"/>
        <v>3.4472430494475423</v>
      </c>
      <c r="AQ186" s="27">
        <f t="shared" si="39"/>
        <v>6.7838308150758015</v>
      </c>
      <c r="AR186" s="27">
        <f t="shared" si="39"/>
        <v>4.1863501081118777</v>
      </c>
      <c r="AS186" s="27">
        <f t="shared" si="39"/>
        <v>4.4415560691207263</v>
      </c>
      <c r="AT186" s="27">
        <f t="shared" si="40"/>
        <v>-435.09714937128433</v>
      </c>
      <c r="BH186" s="19">
        <f t="shared" si="43"/>
        <v>0.42102523350958165</v>
      </c>
      <c r="BO186" s="23">
        <f t="shared" si="31"/>
        <v>3.4472430494475423</v>
      </c>
      <c r="BP186" s="23">
        <f t="shared" si="31"/>
        <v>6.7838308150758015</v>
      </c>
      <c r="BQ186" s="23">
        <f t="shared" si="31"/>
        <v>4.1863501081118777</v>
      </c>
      <c r="BR186" s="23">
        <f t="shared" si="29"/>
        <v>4.4415560691207263</v>
      </c>
    </row>
    <row r="187" spans="1:70" ht="14.5" x14ac:dyDescent="0.35">
      <c r="A187" s="22">
        <v>40210</v>
      </c>
      <c r="B187" s="23">
        <f>+Cartera!BF186</f>
        <v>3.4022598793078109</v>
      </c>
      <c r="C187" s="23">
        <f>+Cartera!BG186</f>
        <v>6.966710573952593</v>
      </c>
      <c r="D187" s="23">
        <f>+Cartera!BH186</f>
        <v>4.1381217423653496</v>
      </c>
      <c r="E187" s="43">
        <f>+'[8]Cartera (Con titularizaciones)'!W187/'[8]Cartera (Con titularizaciones)'!V187</f>
        <v>5.0356222135844453E-2</v>
      </c>
      <c r="F187" s="19">
        <f>+Cartera!BI186</f>
        <v>6.2162989943230809</v>
      </c>
      <c r="G187" s="23">
        <f>+Cartera!BK186</f>
        <v>4.4842731423278321</v>
      </c>
      <c r="H187" s="44">
        <f>+'[8]Cartera (Con titularizaciones)'!AT187/'[8]Cartera (Con titularizaciones)'!AS187</f>
        <v>4.6529637637289255E-2</v>
      </c>
      <c r="K187" s="19">
        <f t="shared" si="32"/>
        <v>3.4022598793078109</v>
      </c>
      <c r="L187" s="19">
        <f t="shared" si="33"/>
        <v>6.966710573952593</v>
      </c>
      <c r="M187" s="19">
        <f t="shared" si="34"/>
        <v>4.1381217423653496</v>
      </c>
      <c r="N187" s="19">
        <f t="shared" si="35"/>
        <v>4.4842731423278321</v>
      </c>
      <c r="O187" s="19">
        <f t="shared" si="49"/>
        <v>158.21801992264292</v>
      </c>
      <c r="P187" s="19">
        <f t="shared" si="46"/>
        <v>123.87927352083361</v>
      </c>
      <c r="U187" s="19">
        <f t="shared" si="44"/>
        <v>102.23521211443263</v>
      </c>
      <c r="V187" s="19">
        <f t="shared" si="47"/>
        <v>126.35900557558506</v>
      </c>
      <c r="W187" s="19">
        <f t="shared" si="48"/>
        <v>103.85781734373676</v>
      </c>
      <c r="X187" s="19">
        <f t="shared" si="36"/>
        <v>0.502</v>
      </c>
      <c r="Y187" s="19">
        <f t="shared" si="36"/>
        <v>0.66500000000000004</v>
      </c>
      <c r="Z187" s="19">
        <f t="shared" si="36"/>
        <v>0.57799999999999996</v>
      </c>
      <c r="AA187" s="19">
        <f t="shared" si="30"/>
        <v>0.51100000000000001</v>
      </c>
      <c r="AC187" s="19">
        <f t="shared" si="42"/>
        <v>0.67200000000000004</v>
      </c>
      <c r="AD187" s="19">
        <f t="shared" si="42"/>
        <v>0.88600000000000001</v>
      </c>
      <c r="AE187" s="19">
        <f t="shared" si="42"/>
        <v>0.84299999999999997</v>
      </c>
      <c r="AF187" s="19">
        <v>3.5</v>
      </c>
      <c r="AH187" s="23">
        <f>+[8]Cartera!D187</f>
        <v>91237.706455710009</v>
      </c>
      <c r="AI187" s="23">
        <f>+[8]Cartera!J187</f>
        <v>39894.517800000001</v>
      </c>
      <c r="AJ187" s="23">
        <f>+[8]Cartera!P187</f>
        <v>11074.095170000001</v>
      </c>
      <c r="AK187" s="23">
        <f t="shared" si="37"/>
        <v>142206.31942571001</v>
      </c>
      <c r="AL187" s="23">
        <f>+[8]Cartera!E187</f>
        <v>3201.8537700000002</v>
      </c>
      <c r="AM187" s="23">
        <f>+[8]Cartera!K187</f>
        <v>2779.3355899999997</v>
      </c>
      <c r="AN187" s="23">
        <f>+[8]Cartera!Q187</f>
        <v>458.25954000000098</v>
      </c>
      <c r="AO187" s="23">
        <f t="shared" si="38"/>
        <v>6439.4489000000012</v>
      </c>
      <c r="AP187" s="27">
        <f t="shared" si="39"/>
        <v>3.5093536371985548</v>
      </c>
      <c r="AQ187" s="27">
        <f t="shared" si="39"/>
        <v>6.966710573952593</v>
      </c>
      <c r="AR187" s="27">
        <f t="shared" si="39"/>
        <v>4.1381217423653496</v>
      </c>
      <c r="AS187" s="27">
        <f t="shared" si="39"/>
        <v>4.528243840361843</v>
      </c>
      <c r="AT187" s="27">
        <f t="shared" si="40"/>
        <v>-443.89907039242138</v>
      </c>
      <c r="BH187" s="19">
        <f t="shared" si="43"/>
        <v>-0.22129664940648297</v>
      </c>
      <c r="BO187" s="23">
        <f t="shared" si="31"/>
        <v>3.5093536371985548</v>
      </c>
      <c r="BP187" s="23">
        <f t="shared" si="31"/>
        <v>6.966710573952593</v>
      </c>
      <c r="BQ187" s="23">
        <f t="shared" si="31"/>
        <v>4.1381217423653496</v>
      </c>
      <c r="BR187" s="23">
        <f t="shared" si="29"/>
        <v>4.528243840361843</v>
      </c>
    </row>
    <row r="188" spans="1:70" ht="14.5" x14ac:dyDescent="0.35">
      <c r="A188" s="22">
        <v>40238</v>
      </c>
      <c r="B188" s="23">
        <f>+Cartera!BF187</f>
        <v>3.4568231243491723</v>
      </c>
      <c r="C188" s="23">
        <f>+Cartera!BG187</f>
        <v>6.7242238558729266</v>
      </c>
      <c r="D188" s="23">
        <f>+Cartera!BH187</f>
        <v>3.9879828529722778</v>
      </c>
      <c r="E188" s="43">
        <f>+'[8]Cartera (Con titularizaciones)'!W188/'[8]Cartera (Con titularizaciones)'!V188</f>
        <v>4.916036859806551E-2</v>
      </c>
      <c r="F188" s="19">
        <f>+Cartera!BI187</f>
        <v>6.072758400926535</v>
      </c>
      <c r="G188" s="23">
        <f>+Cartera!BK187</f>
        <v>4.438805238810307</v>
      </c>
      <c r="H188" s="44">
        <f>+'[8]Cartera (Con titularizaciones)'!AT188/'[8]Cartera (Con titularizaciones)'!AS188</f>
        <v>4.609438992320803E-2</v>
      </c>
      <c r="K188" s="19">
        <f t="shared" si="32"/>
        <v>3.4568231243491723</v>
      </c>
      <c r="L188" s="19">
        <f t="shared" si="33"/>
        <v>6.7242238558729266</v>
      </c>
      <c r="M188" s="19">
        <f t="shared" si="34"/>
        <v>3.9879828529722778</v>
      </c>
      <c r="N188" s="19">
        <f t="shared" si="35"/>
        <v>4.438805238810307</v>
      </c>
      <c r="O188" s="19">
        <f t="shared" si="49"/>
        <v>152.71100653593095</v>
      </c>
      <c r="P188" s="19">
        <f t="shared" si="46"/>
        <v>125.86596924557003</v>
      </c>
      <c r="U188" s="19">
        <f t="shared" si="44"/>
        <v>98.676763576252256</v>
      </c>
      <c r="V188" s="19">
        <f t="shared" si="47"/>
        <v>128.38546964034839</v>
      </c>
      <c r="W188" s="19">
        <f t="shared" si="48"/>
        <v>100.08965914985428</v>
      </c>
      <c r="X188" s="19">
        <f t="shared" si="36"/>
        <v>0.50800000000000001</v>
      </c>
      <c r="Y188" s="19">
        <f t="shared" si="36"/>
        <v>0.65100000000000002</v>
      </c>
      <c r="Z188" s="19">
        <f t="shared" si="36"/>
        <v>0.54900000000000004</v>
      </c>
      <c r="AA188" s="19">
        <f t="shared" si="30"/>
        <v>0.49399999999999999</v>
      </c>
      <c r="AC188" s="19">
        <f t="shared" si="42"/>
        <v>0.68200000000000005</v>
      </c>
      <c r="AD188" s="19">
        <f t="shared" si="42"/>
        <v>0.86199999999999999</v>
      </c>
      <c r="AE188" s="19">
        <f t="shared" si="42"/>
        <v>0.80500000000000005</v>
      </c>
      <c r="AF188" s="19">
        <v>3.5</v>
      </c>
      <c r="AH188" s="23">
        <f>+[8]Cartera!D188</f>
        <v>91456.70598052998</v>
      </c>
      <c r="AI188" s="23">
        <f>+[8]Cartera!J188</f>
        <v>40081.341100000005</v>
      </c>
      <c r="AJ188" s="23">
        <f>+[8]Cartera!P188</f>
        <v>11408.241880000003</v>
      </c>
      <c r="AK188" s="23">
        <f t="shared" si="37"/>
        <v>142946.28896052999</v>
      </c>
      <c r="AL188" s="23">
        <f>+[8]Cartera!E188</f>
        <v>3262.9846699999871</v>
      </c>
      <c r="AM188" s="23">
        <f>+[8]Cartera!K188</f>
        <v>2695.1591000000003</v>
      </c>
      <c r="AN188" s="23">
        <f>+[8]Cartera!Q188</f>
        <v>454.95873000000233</v>
      </c>
      <c r="AO188" s="23">
        <f t="shared" si="38"/>
        <v>6413.10249999999</v>
      </c>
      <c r="AP188" s="27">
        <f t="shared" si="39"/>
        <v>3.5677915960527127</v>
      </c>
      <c r="AQ188" s="27">
        <f t="shared" si="39"/>
        <v>6.7242238558729266</v>
      </c>
      <c r="AR188" s="27">
        <f t="shared" si="39"/>
        <v>3.9879828529722778</v>
      </c>
      <c r="AS188" s="27">
        <f t="shared" si="39"/>
        <v>4.4863721518302313</v>
      </c>
      <c r="AT188" s="27">
        <f t="shared" si="40"/>
        <v>-439.39415172920047</v>
      </c>
      <c r="BH188" s="19">
        <f t="shared" si="43"/>
        <v>-1.4710909939248609</v>
      </c>
      <c r="BO188" s="23">
        <f t="shared" si="31"/>
        <v>3.5677915960527127</v>
      </c>
      <c r="BP188" s="23">
        <f t="shared" si="31"/>
        <v>6.7242238558729266</v>
      </c>
      <c r="BQ188" s="23">
        <f t="shared" si="31"/>
        <v>3.9879828529722778</v>
      </c>
      <c r="BR188" s="23">
        <f t="shared" si="29"/>
        <v>4.4863721518302313</v>
      </c>
    </row>
    <row r="189" spans="1:70" ht="14.5" x14ac:dyDescent="0.35">
      <c r="A189" s="22">
        <v>40269</v>
      </c>
      <c r="B189" s="23">
        <f>+Cartera!BF188</f>
        <v>3.518537267630713</v>
      </c>
      <c r="C189" s="23">
        <f>+Cartera!BG188</f>
        <v>6.6316998549862571</v>
      </c>
      <c r="D189" s="23">
        <f>+Cartera!BH188</f>
        <v>4.1495676933657881</v>
      </c>
      <c r="E189" s="43">
        <f>+'[8]Cartera (Con titularizaciones)'!W189/'[8]Cartera (Con titularizaciones)'!V189</f>
        <v>4.234063529098258E-2</v>
      </c>
      <c r="F189" s="19">
        <f>+Cartera!BI188</f>
        <v>6.1097561772745559</v>
      </c>
      <c r="G189" s="23">
        <f>+Cartera!BK188</f>
        <v>4.4663187171196039</v>
      </c>
      <c r="H189" s="44">
        <f>+'[8]Cartera (Con titularizaciones)'!AT189/'[8]Cartera (Con titularizaciones)'!AS189</f>
        <v>4.5528881404533969E-2</v>
      </c>
      <c r="K189" s="19">
        <f t="shared" si="32"/>
        <v>3.518537267630713</v>
      </c>
      <c r="L189" s="19">
        <f t="shared" si="33"/>
        <v>6.6316998549862571</v>
      </c>
      <c r="M189" s="19">
        <f t="shared" si="34"/>
        <v>4.1495676933657881</v>
      </c>
      <c r="N189" s="19">
        <f t="shared" si="35"/>
        <v>4.4663187171196039</v>
      </c>
      <c r="O189" s="19">
        <f t="shared" si="49"/>
        <v>150.6097330496543</v>
      </c>
      <c r="P189" s="19">
        <f t="shared" si="46"/>
        <v>128.11303546240273</v>
      </c>
      <c r="U189" s="19">
        <f t="shared" si="44"/>
        <v>97.31899067096019</v>
      </c>
      <c r="V189" s="19">
        <f t="shared" si="47"/>
        <v>130.67751611875886</v>
      </c>
      <c r="W189" s="19">
        <f t="shared" si="48"/>
        <v>104.14508571386678</v>
      </c>
      <c r="X189" s="19">
        <f t="shared" si="36"/>
        <v>0.52</v>
      </c>
      <c r="Y189" s="19">
        <f t="shared" si="36"/>
        <v>0.64200000000000002</v>
      </c>
      <c r="Z189" s="19">
        <f t="shared" si="36"/>
        <v>0.58399999999999996</v>
      </c>
      <c r="AA189" s="19">
        <f t="shared" si="30"/>
        <v>0.50800000000000001</v>
      </c>
      <c r="AC189" s="19">
        <f t="shared" si="42"/>
        <v>0.70099999999999996</v>
      </c>
      <c r="AD189" s="19">
        <f t="shared" si="42"/>
        <v>0.85699999999999998</v>
      </c>
      <c r="AE189" s="19">
        <f t="shared" si="42"/>
        <v>0.85299999999999998</v>
      </c>
      <c r="AF189" s="19">
        <v>3</v>
      </c>
      <c r="AH189" s="23">
        <f>+[8]Cartera!D189</f>
        <v>92113.174267519993</v>
      </c>
      <c r="AI189" s="23">
        <f>+[8]Cartera!J189</f>
        <v>40364.484649999999</v>
      </c>
      <c r="AJ189" s="23">
        <f>+[8]Cartera!P189</f>
        <v>11245.926190000002</v>
      </c>
      <c r="AK189" s="23">
        <f t="shared" si="37"/>
        <v>143723.58510751999</v>
      </c>
      <c r="AL189" s="23">
        <f>+[8]Cartera!E189</f>
        <v>3346.55672</v>
      </c>
      <c r="AM189" s="23">
        <f>+[8]Cartera!K189</f>
        <v>2676.8514700000001</v>
      </c>
      <c r="AN189" s="23">
        <f>+[8]Cartera!Q189</f>
        <v>466.65732000000219</v>
      </c>
      <c r="AO189" s="23">
        <f t="shared" si="38"/>
        <v>6490.0655100000022</v>
      </c>
      <c r="AP189" s="27">
        <f t="shared" si="39"/>
        <v>3.6330923851139376</v>
      </c>
      <c r="AQ189" s="27">
        <f t="shared" si="39"/>
        <v>6.6316998549862571</v>
      </c>
      <c r="AR189" s="27">
        <f t="shared" si="39"/>
        <v>4.1495676933657881</v>
      </c>
      <c r="AS189" s="27">
        <f t="shared" si="39"/>
        <v>4.5156579590919383</v>
      </c>
      <c r="AT189" s="27">
        <f t="shared" si="40"/>
        <v>-442.11621375286848</v>
      </c>
      <c r="BH189" s="19">
        <f t="shared" si="43"/>
        <v>-3.2338787539717515</v>
      </c>
      <c r="BO189" s="23">
        <f t="shared" si="31"/>
        <v>3.6330923851139376</v>
      </c>
      <c r="BP189" s="23">
        <f t="shared" si="31"/>
        <v>6.6316998549862571</v>
      </c>
      <c r="BQ189" s="23">
        <f t="shared" si="31"/>
        <v>4.1495676933657881</v>
      </c>
      <c r="BR189" s="23">
        <f t="shared" si="29"/>
        <v>4.5156579590919383</v>
      </c>
    </row>
    <row r="190" spans="1:70" ht="14.5" x14ac:dyDescent="0.35">
      <c r="A190" s="22">
        <v>40299</v>
      </c>
      <c r="B190" s="23">
        <f>+Cartera!BF189</f>
        <v>3.3151798787231783</v>
      </c>
      <c r="C190" s="23">
        <f>+Cartera!BG189</f>
        <v>6.4018618896648043</v>
      </c>
      <c r="D190" s="23">
        <f>+Cartera!BH189</f>
        <v>3.9988865580651582</v>
      </c>
      <c r="E190" s="43">
        <f>+'[8]Cartera (Con titularizaciones)'!W190/'[8]Cartera (Con titularizaciones)'!V190</f>
        <v>4.1505352139459703E-2</v>
      </c>
      <c r="F190" s="19">
        <f>+Cartera!BI189</f>
        <v>5.907529891413958</v>
      </c>
      <c r="G190" s="23">
        <f>+Cartera!BK189</f>
        <v>4.2594174744786439</v>
      </c>
      <c r="H190" s="44">
        <f>+'[8]Cartera (Con titularizaciones)'!AT190/'[8]Cartera (Con titularizaciones)'!AS190</f>
        <v>4.3515702382118888E-2</v>
      </c>
      <c r="K190" s="19">
        <f t="shared" si="32"/>
        <v>3.3151798787231783</v>
      </c>
      <c r="L190" s="19">
        <f t="shared" si="33"/>
        <v>6.4018618896648043</v>
      </c>
      <c r="M190" s="19">
        <f t="shared" si="34"/>
        <v>3.9988865580651582</v>
      </c>
      <c r="N190" s="19">
        <f t="shared" si="35"/>
        <v>4.2594174744786439</v>
      </c>
      <c r="O190" s="19">
        <f t="shared" si="49"/>
        <v>145.38998014185154</v>
      </c>
      <c r="P190" s="19">
        <f t="shared" si="46"/>
        <v>120.70861413757311</v>
      </c>
      <c r="U190" s="19">
        <f t="shared" si="44"/>
        <v>93.946160281760186</v>
      </c>
      <c r="V190" s="19">
        <f t="shared" si="47"/>
        <v>123.12487806336392</v>
      </c>
      <c r="W190" s="19">
        <f t="shared" si="48"/>
        <v>100.36331833206556</v>
      </c>
      <c r="X190" s="19">
        <f t="shared" si="36"/>
        <v>0.47899999999999998</v>
      </c>
      <c r="Y190" s="19">
        <f t="shared" si="36"/>
        <v>0.61599999999999999</v>
      </c>
      <c r="Z190" s="19">
        <f t="shared" si="36"/>
        <v>0.56100000000000005</v>
      </c>
      <c r="AA190" s="19">
        <f t="shared" si="30"/>
        <v>0.44700000000000001</v>
      </c>
      <c r="AC190" s="19">
        <f t="shared" si="42"/>
        <v>0.63900000000000001</v>
      </c>
      <c r="AD190" s="19">
        <f t="shared" si="42"/>
        <v>0.83399999999999996</v>
      </c>
      <c r="AE190" s="19">
        <f t="shared" si="42"/>
        <v>0.81899999999999995</v>
      </c>
      <c r="AF190" s="19">
        <v>3</v>
      </c>
      <c r="AH190" s="23">
        <f>+[8]Cartera!D190</f>
        <v>93260.847931389988</v>
      </c>
      <c r="AI190" s="23">
        <f>+[8]Cartera!J190</f>
        <v>40894.908779999991</v>
      </c>
      <c r="AJ190" s="23">
        <f>+[8]Cartera!P190</f>
        <v>11595.252160000002</v>
      </c>
      <c r="AK190" s="23">
        <f t="shared" si="37"/>
        <v>145751.00887138999</v>
      </c>
      <c r="AL190" s="23">
        <f>+[8]Cartera!E190</f>
        <v>3192.9210599999874</v>
      </c>
      <c r="AM190" s="23">
        <f>+[8]Cartera!K190</f>
        <v>2618.0355800000057</v>
      </c>
      <c r="AN190" s="23">
        <f>+[8]Cartera!Q190</f>
        <v>463.68097999999998</v>
      </c>
      <c r="AO190" s="23">
        <f t="shared" si="38"/>
        <v>6274.6376199999931</v>
      </c>
      <c r="AP190" s="27">
        <f t="shared" si="39"/>
        <v>3.4236457536274507</v>
      </c>
      <c r="AQ190" s="27">
        <f t="shared" si="39"/>
        <v>6.4018618896648043</v>
      </c>
      <c r="AR190" s="27">
        <f t="shared" si="39"/>
        <v>3.9988865580651582</v>
      </c>
      <c r="AS190" s="27">
        <f t="shared" si="39"/>
        <v>4.3050388937868034</v>
      </c>
      <c r="AT190" s="27">
        <f t="shared" si="40"/>
        <v>-421.63670855407759</v>
      </c>
      <c r="BH190" s="19">
        <f t="shared" si="43"/>
        <v>-7.6906917136523987</v>
      </c>
      <c r="BO190" s="23">
        <f t="shared" si="31"/>
        <v>3.4236457536274507</v>
      </c>
      <c r="BP190" s="23">
        <f t="shared" si="31"/>
        <v>6.4018618896648043</v>
      </c>
      <c r="BQ190" s="23">
        <f t="shared" si="31"/>
        <v>3.9988865580651582</v>
      </c>
      <c r="BR190" s="23">
        <f t="shared" si="29"/>
        <v>4.3050388937868034</v>
      </c>
    </row>
    <row r="191" spans="1:70" ht="14.5" x14ac:dyDescent="0.35">
      <c r="A191" s="22">
        <v>40330</v>
      </c>
      <c r="B191" s="23">
        <f>+Cartera!BF190</f>
        <v>3.015464264456027</v>
      </c>
      <c r="C191" s="23">
        <f>+Cartera!BG190</f>
        <v>6.0165388257109917</v>
      </c>
      <c r="D191" s="23">
        <f>+Cartera!BH190</f>
        <v>3.8563943595346748</v>
      </c>
      <c r="E191" s="43">
        <f>+'[8]Cartera (Con titularizaciones)'!W191/'[8]Cartera (Con titularizaciones)'!V191</f>
        <v>4.0681372168764468E-2</v>
      </c>
      <c r="F191" s="19">
        <f>+Cartera!BI190</f>
        <v>5.7942743608771723</v>
      </c>
      <c r="G191" s="23">
        <f>+Cartera!BK190</f>
        <v>3.9493379534217041</v>
      </c>
      <c r="H191" s="44">
        <f>+'[8]Cartera (Con titularizaciones)'!AT191/'[8]Cartera (Con titularizaciones)'!AS191</f>
        <v>4.0408246933212565E-2</v>
      </c>
      <c r="K191" s="19">
        <f t="shared" si="32"/>
        <v>3.015464264456027</v>
      </c>
      <c r="L191" s="19">
        <f t="shared" si="33"/>
        <v>6.0165388257109917</v>
      </c>
      <c r="M191" s="19">
        <f t="shared" si="34"/>
        <v>3.8563943595346748</v>
      </c>
      <c r="N191" s="19">
        <f t="shared" si="35"/>
        <v>3.9493379534217041</v>
      </c>
      <c r="O191" s="19">
        <f t="shared" si="49"/>
        <v>136.63907086233638</v>
      </c>
      <c r="P191" s="19">
        <f t="shared" si="46"/>
        <v>109.79570510787873</v>
      </c>
      <c r="U191" s="19">
        <f t="shared" si="44"/>
        <v>88.291614315233687</v>
      </c>
      <c r="V191" s="19">
        <f t="shared" si="47"/>
        <v>111.99352175381068</v>
      </c>
      <c r="W191" s="19">
        <f t="shared" si="48"/>
        <v>96.787075377109048</v>
      </c>
      <c r="X191" s="19">
        <f t="shared" si="36"/>
        <v>0.42699999999999999</v>
      </c>
      <c r="Y191" s="19">
        <f t="shared" si="36"/>
        <v>0.56100000000000005</v>
      </c>
      <c r="Z191" s="19">
        <f t="shared" si="36"/>
        <v>0.5</v>
      </c>
      <c r="AA191" s="19">
        <f t="shared" si="30"/>
        <v>0.38300000000000001</v>
      </c>
      <c r="AC191" s="19">
        <f t="shared" si="42"/>
        <v>0.56799999999999995</v>
      </c>
      <c r="AD191" s="19">
        <f t="shared" si="42"/>
        <v>0.76700000000000002</v>
      </c>
      <c r="AE191" s="19">
        <f t="shared" si="42"/>
        <v>0.73399999999999999</v>
      </c>
      <c r="AF191" s="19">
        <v>3</v>
      </c>
      <c r="AH191" s="23">
        <f>+[8]Cartera!D191</f>
        <v>95206.626125280003</v>
      </c>
      <c r="AI191" s="23">
        <f>+[8]Cartera!J191</f>
        <v>41369.182550000012</v>
      </c>
      <c r="AJ191" s="23">
        <f>+[8]Cartera!P191</f>
        <v>11923.181529999998</v>
      </c>
      <c r="AK191" s="23">
        <f t="shared" si="37"/>
        <v>148498.99020528002</v>
      </c>
      <c r="AL191" s="23">
        <f>+[8]Cartera!E191</f>
        <v>2957.1093100000003</v>
      </c>
      <c r="AM191" s="23">
        <f>+[8]Cartera!K191</f>
        <v>2488.9929300000072</v>
      </c>
      <c r="AN191" s="23">
        <f>+[8]Cartera!Q191</f>
        <v>459.80490000000003</v>
      </c>
      <c r="AO191" s="23">
        <f t="shared" si="38"/>
        <v>5905.9071400000075</v>
      </c>
      <c r="AP191" s="27">
        <f t="shared" si="39"/>
        <v>3.105991074727104</v>
      </c>
      <c r="AQ191" s="27">
        <f t="shared" si="39"/>
        <v>6.0165388257109917</v>
      </c>
      <c r="AR191" s="27">
        <f t="shared" si="39"/>
        <v>3.8563943595346748</v>
      </c>
      <c r="AS191" s="27">
        <f t="shared" si="39"/>
        <v>3.9770688890448889</v>
      </c>
      <c r="AT191" s="27">
        <f t="shared" si="40"/>
        <v>-390.9567264531255</v>
      </c>
      <c r="BH191" s="19">
        <f t="shared" si="43"/>
        <v>-11.535501028342694</v>
      </c>
      <c r="BO191" s="23">
        <f t="shared" si="31"/>
        <v>3.105991074727104</v>
      </c>
      <c r="BP191" s="23">
        <f t="shared" si="31"/>
        <v>6.0165388257109917</v>
      </c>
      <c r="BQ191" s="23">
        <f t="shared" si="31"/>
        <v>3.8563943595346748</v>
      </c>
      <c r="BR191" s="23">
        <f t="shared" si="29"/>
        <v>3.9770688890448889</v>
      </c>
    </row>
    <row r="192" spans="1:70" ht="14.5" x14ac:dyDescent="0.35">
      <c r="A192" s="22">
        <v>40360</v>
      </c>
      <c r="B192" s="23">
        <f>+Cartera!BF191</f>
        <v>3.0890345291591093</v>
      </c>
      <c r="C192" s="23">
        <f>+Cartera!BG191</f>
        <v>5.925864547647997</v>
      </c>
      <c r="D192" s="23">
        <f>+Cartera!BH191</f>
        <v>3.9230372896603276</v>
      </c>
      <c r="E192" s="43">
        <f>+'[8]Cartera (Con titularizaciones)'!W192/'[8]Cartera (Con titularizaciones)'!V192</f>
        <v>3.9903090617700684E-2</v>
      </c>
      <c r="F192" s="19">
        <f>+Cartera!BI191</f>
        <v>5.7438095793567214</v>
      </c>
      <c r="G192" s="23">
        <f>+Cartera!BK191</f>
        <v>3.9778630957729892</v>
      </c>
      <c r="H192" s="44">
        <f>+'[8]Cartera (Con titularizaciones)'!AT192/'[8]Cartera (Con titularizaciones)'!AS192</f>
        <v>4.0424752099048528E-2</v>
      </c>
      <c r="K192" s="19">
        <f t="shared" si="32"/>
        <v>3.0890345291591093</v>
      </c>
      <c r="L192" s="19">
        <f t="shared" si="33"/>
        <v>5.925864547647997</v>
      </c>
      <c r="M192" s="19">
        <f t="shared" si="34"/>
        <v>3.9230372896603276</v>
      </c>
      <c r="N192" s="19">
        <f t="shared" si="35"/>
        <v>3.9778630957729892</v>
      </c>
      <c r="O192" s="19">
        <f t="shared" si="49"/>
        <v>134.57980564947096</v>
      </c>
      <c r="P192" s="19">
        <f t="shared" si="46"/>
        <v>112.47446312974022</v>
      </c>
      <c r="U192" s="19">
        <f t="shared" si="44"/>
        <v>86.960985756362192</v>
      </c>
      <c r="V192" s="19">
        <f t="shared" si="47"/>
        <v>114.725901353721</v>
      </c>
      <c r="W192" s="19">
        <f t="shared" si="48"/>
        <v>98.459667363318999</v>
      </c>
      <c r="X192" s="19">
        <f t="shared" si="36"/>
        <v>0.438</v>
      </c>
      <c r="Y192" s="19">
        <f t="shared" si="36"/>
        <v>0.53700000000000003</v>
      </c>
      <c r="Z192" s="19">
        <f t="shared" si="36"/>
        <v>0.52</v>
      </c>
      <c r="AA192" s="19">
        <f t="shared" si="30"/>
        <v>0.38900000000000001</v>
      </c>
      <c r="AC192" s="19">
        <f t="shared" si="42"/>
        <v>0.58199999999999996</v>
      </c>
      <c r="AD192" s="19">
        <f t="shared" si="42"/>
        <v>0.72899999999999998</v>
      </c>
      <c r="AE192" s="19">
        <f t="shared" si="42"/>
        <v>0.76300000000000001</v>
      </c>
      <c r="AF192" s="19">
        <v>3</v>
      </c>
      <c r="AH192" s="23">
        <f>+[8]Cartera!D192</f>
        <v>96589.721373979977</v>
      </c>
      <c r="AI192" s="23">
        <f>+[8]Cartera!J192</f>
        <v>41937.143179999999</v>
      </c>
      <c r="AJ192" s="23">
        <f>+[8]Cartera!P192</f>
        <v>11671.192400000004</v>
      </c>
      <c r="AK192" s="23">
        <f t="shared" si="37"/>
        <v>150198.05695397998</v>
      </c>
      <c r="AL192" s="23">
        <f>+[8]Cartera!E192</f>
        <v>3057.0186199999898</v>
      </c>
      <c r="AM192" s="23">
        <f>+[8]Cartera!K192</f>
        <v>2485.1382999999996</v>
      </c>
      <c r="AN192" s="23">
        <f>+[8]Cartera!Q192</f>
        <v>457.86523000000233</v>
      </c>
      <c r="AO192" s="23">
        <f t="shared" si="38"/>
        <v>6000.0221499999916</v>
      </c>
      <c r="AP192" s="27">
        <f t="shared" si="39"/>
        <v>3.1649523122276149</v>
      </c>
      <c r="AQ192" s="27">
        <f t="shared" si="39"/>
        <v>5.925864547647997</v>
      </c>
      <c r="AR192" s="27">
        <f t="shared" si="39"/>
        <v>3.9230372896603276</v>
      </c>
      <c r="AS192" s="27">
        <f t="shared" si="39"/>
        <v>3.994740192836431</v>
      </c>
      <c r="AT192" s="27">
        <f t="shared" si="40"/>
        <v>-393.79156938446249</v>
      </c>
      <c r="BH192" s="19">
        <f t="shared" si="43"/>
        <v>-8.1530123772716649</v>
      </c>
      <c r="BO192" s="23">
        <f t="shared" si="31"/>
        <v>3.1649523122276149</v>
      </c>
      <c r="BP192" s="23">
        <f t="shared" si="31"/>
        <v>5.925864547647997</v>
      </c>
      <c r="BQ192" s="23">
        <f t="shared" si="31"/>
        <v>3.9230372896603276</v>
      </c>
      <c r="BR192" s="23">
        <f t="shared" si="29"/>
        <v>3.994740192836431</v>
      </c>
    </row>
    <row r="193" spans="1:70" ht="14.5" x14ac:dyDescent="0.35">
      <c r="A193" s="22">
        <v>40391</v>
      </c>
      <c r="B193" s="23">
        <f>+Cartera!BF192</f>
        <v>2.9759519372404117</v>
      </c>
      <c r="C193" s="23">
        <f>+Cartera!BG192</f>
        <v>5.6045229093899351</v>
      </c>
      <c r="D193" s="23">
        <f>+Cartera!BH192</f>
        <v>3.7579756054906919</v>
      </c>
      <c r="E193" s="43">
        <f>+'[8]Cartera (Con titularizaciones)'!W193/'[8]Cartera (Con titularizaciones)'!V193</f>
        <v>3.8981050310154267E-2</v>
      </c>
      <c r="F193" s="19">
        <f>+Cartera!BI192</f>
        <v>5.5668164789586054</v>
      </c>
      <c r="G193" s="23">
        <f>+Cartera!BK192</f>
        <v>3.8040304132266938</v>
      </c>
      <c r="H193" s="44">
        <f>+'[8]Cartera (Con titularizaciones)'!AT193/'[8]Cartera (Con titularizaciones)'!AS193</f>
        <v>3.8742491754158982E-2</v>
      </c>
      <c r="K193" s="19">
        <f t="shared" si="32"/>
        <v>2.9759519372404117</v>
      </c>
      <c r="L193" s="19">
        <f t="shared" si="33"/>
        <v>5.6045229093899351</v>
      </c>
      <c r="M193" s="19">
        <f t="shared" si="34"/>
        <v>3.7579756054906919</v>
      </c>
      <c r="N193" s="19">
        <f t="shared" si="35"/>
        <v>3.8040304132266938</v>
      </c>
      <c r="O193" s="19">
        <f t="shared" si="49"/>
        <v>127.28195149230545</v>
      </c>
      <c r="P193" s="19">
        <f t="shared" si="46"/>
        <v>108.35702653415858</v>
      </c>
      <c r="U193" s="19">
        <f t="shared" si="44"/>
        <v>82.245355589186573</v>
      </c>
      <c r="V193" s="19">
        <f t="shared" si="47"/>
        <v>110.52604467914404</v>
      </c>
      <c r="W193" s="19">
        <f t="shared" si="48"/>
        <v>94.316979614567401</v>
      </c>
      <c r="X193" s="19">
        <f t="shared" si="36"/>
        <v>0.41199999999999998</v>
      </c>
      <c r="Y193" s="19">
        <f t="shared" si="36"/>
        <v>0.47899999999999998</v>
      </c>
      <c r="Z193" s="19">
        <f t="shared" si="36"/>
        <v>0.48499999999999999</v>
      </c>
      <c r="AA193" s="19">
        <f t="shared" si="30"/>
        <v>0.36299999999999999</v>
      </c>
      <c r="AC193" s="19">
        <f t="shared" si="42"/>
        <v>0.54500000000000004</v>
      </c>
      <c r="AD193" s="19">
        <f t="shared" si="42"/>
        <v>0.66300000000000003</v>
      </c>
      <c r="AE193" s="19">
        <f t="shared" si="42"/>
        <v>0.71499999999999997</v>
      </c>
      <c r="AF193" s="19">
        <v>3</v>
      </c>
      <c r="AH193" s="23">
        <f>+[8]Cartera!D193</f>
        <v>98015.134083489975</v>
      </c>
      <c r="AI193" s="23">
        <f>+[8]Cartera!J193</f>
        <v>42597.942030000006</v>
      </c>
      <c r="AJ193" s="23">
        <f>+[8]Cartera!P193</f>
        <v>12007.859480000003</v>
      </c>
      <c r="AK193" s="23">
        <f t="shared" si="37"/>
        <v>152620.93559348999</v>
      </c>
      <c r="AL193" s="23">
        <f>+[8]Cartera!E193</f>
        <v>2988.8016899999998</v>
      </c>
      <c r="AM193" s="23">
        <f>+[8]Cartera!K193</f>
        <v>2387.4114199999945</v>
      </c>
      <c r="AN193" s="23">
        <f>+[8]Cartera!Q193</f>
        <v>451.25243000000154</v>
      </c>
      <c r="AO193" s="23">
        <f t="shared" si="38"/>
        <v>5827.4655399999956</v>
      </c>
      <c r="AP193" s="27">
        <f t="shared" si="39"/>
        <v>3.0493267370874761</v>
      </c>
      <c r="AQ193" s="27">
        <f t="shared" si="39"/>
        <v>5.6045229093899351</v>
      </c>
      <c r="AR193" s="27">
        <f t="shared" si="39"/>
        <v>3.7579756054906919</v>
      </c>
      <c r="AS193" s="27">
        <f t="shared" si="39"/>
        <v>3.8182609203245934</v>
      </c>
      <c r="AT193" s="27">
        <f t="shared" si="40"/>
        <v>-376.58478040234479</v>
      </c>
      <c r="BH193" s="19">
        <f t="shared" si="43"/>
        <v>-13.682626971936628</v>
      </c>
      <c r="BO193" s="23">
        <f t="shared" si="31"/>
        <v>3.0493267370874761</v>
      </c>
      <c r="BP193" s="23">
        <f t="shared" si="31"/>
        <v>5.6045229093899351</v>
      </c>
      <c r="BQ193" s="23">
        <f t="shared" si="31"/>
        <v>3.7579756054906919</v>
      </c>
      <c r="BR193" s="23">
        <f t="shared" si="29"/>
        <v>3.8182609203245934</v>
      </c>
    </row>
    <row r="194" spans="1:70" ht="14.5" x14ac:dyDescent="0.35">
      <c r="A194" s="22">
        <v>40422</v>
      </c>
      <c r="B194" s="23">
        <f>+Cartera!BF193</f>
        <v>2.5972777700919316</v>
      </c>
      <c r="C194" s="23">
        <f>+Cartera!BG193</f>
        <v>5.2737230501146728</v>
      </c>
      <c r="D194" s="23">
        <f>+Cartera!BH193</f>
        <v>3.6046596160635271</v>
      </c>
      <c r="E194" s="43">
        <f>+'[8]Cartera (Con titularizaciones)'!W194/'[8]Cartera (Con titularizaciones)'!V194</f>
        <v>3.7480247074985852E-2</v>
      </c>
      <c r="F194" s="19">
        <f>+Cartera!BI193</f>
        <v>5.332010639057069</v>
      </c>
      <c r="G194" s="23">
        <f>+Cartera!BK193</f>
        <v>3.4555596271992663</v>
      </c>
      <c r="H194" s="44">
        <f>+'[8]Cartera (Con titularizaciones)'!AT194/'[8]Cartera (Con titularizaciones)'!AS194</f>
        <v>3.5300669422311227E-2</v>
      </c>
      <c r="K194" s="19">
        <f t="shared" si="32"/>
        <v>2.5972777700919316</v>
      </c>
      <c r="L194" s="19">
        <f t="shared" si="33"/>
        <v>5.2737230501146728</v>
      </c>
      <c r="M194" s="19">
        <f t="shared" si="34"/>
        <v>3.6046596160635271</v>
      </c>
      <c r="N194" s="19">
        <f t="shared" si="35"/>
        <v>3.4555596271992663</v>
      </c>
      <c r="O194" s="19">
        <f t="shared" si="49"/>
        <v>119.7692956743781</v>
      </c>
      <c r="P194" s="19">
        <f t="shared" si="46"/>
        <v>94.569167172573231</v>
      </c>
      <c r="U194" s="19">
        <f t="shared" si="44"/>
        <v>77.390927746744524</v>
      </c>
      <c r="V194" s="19">
        <f t="shared" si="47"/>
        <v>96.462189213823251</v>
      </c>
      <c r="W194" s="19">
        <f t="shared" si="48"/>
        <v>90.469083149177493</v>
      </c>
      <c r="X194" s="19">
        <f t="shared" si="36"/>
        <v>0.35399999999999998</v>
      </c>
      <c r="Y194" s="19">
        <f t="shared" si="36"/>
        <v>0.40100000000000002</v>
      </c>
      <c r="Z194" s="19">
        <f t="shared" si="36"/>
        <v>0.46200000000000002</v>
      </c>
      <c r="AA194" s="19">
        <f t="shared" si="30"/>
        <v>0.31900000000000001</v>
      </c>
      <c r="AC194" s="19">
        <f t="shared" si="42"/>
        <v>0.47799999999999998</v>
      </c>
      <c r="AD194" s="19">
        <f t="shared" si="42"/>
        <v>0.56799999999999995</v>
      </c>
      <c r="AE194" s="19">
        <f t="shared" si="42"/>
        <v>0.69099999999999995</v>
      </c>
      <c r="AF194" s="19">
        <v>3</v>
      </c>
      <c r="AH194" s="23">
        <f>+[8]Cartera!D194</f>
        <v>100381.15022318998</v>
      </c>
      <c r="AI194" s="23">
        <f>+[8]Cartera!J194</f>
        <v>43433.754829999998</v>
      </c>
      <c r="AJ194" s="23">
        <f>+[8]Cartera!P194</f>
        <v>12428.51497</v>
      </c>
      <c r="AK194" s="23">
        <f t="shared" si="37"/>
        <v>156243.42002318997</v>
      </c>
      <c r="AL194" s="23">
        <f>+[8]Cartera!E194</f>
        <v>2675.5381999999881</v>
      </c>
      <c r="AM194" s="23">
        <f>+[8]Cartera!K194</f>
        <v>2290.5759400000052</v>
      </c>
      <c r="AN194" s="23">
        <f>+[8]Cartera!Q194</f>
        <v>448.00565999999998</v>
      </c>
      <c r="AO194" s="23">
        <f t="shared" si="38"/>
        <v>5414.1197999999931</v>
      </c>
      <c r="AP194" s="27">
        <f t="shared" si="39"/>
        <v>2.6653791016053603</v>
      </c>
      <c r="AQ194" s="27">
        <f t="shared" si="39"/>
        <v>5.2737230501146728</v>
      </c>
      <c r="AR194" s="27">
        <f t="shared" si="39"/>
        <v>3.6046596160635271</v>
      </c>
      <c r="AS194" s="27">
        <f t="shared" si="39"/>
        <v>3.465182597255243</v>
      </c>
      <c r="AT194" s="27">
        <f t="shared" si="40"/>
        <v>-342.09078012267139</v>
      </c>
      <c r="BH194" s="19">
        <f t="shared" si="43"/>
        <v>-15.996350530256393</v>
      </c>
      <c r="BO194" s="23">
        <f t="shared" si="31"/>
        <v>2.6653791016053603</v>
      </c>
      <c r="BP194" s="23">
        <f t="shared" si="31"/>
        <v>5.2737230501146728</v>
      </c>
      <c r="BQ194" s="23">
        <f t="shared" si="31"/>
        <v>3.6046596160635271</v>
      </c>
      <c r="BR194" s="23">
        <f t="shared" si="29"/>
        <v>3.465182597255243</v>
      </c>
    </row>
    <row r="195" spans="1:70" ht="14.5" x14ac:dyDescent="0.35">
      <c r="A195" s="22">
        <v>40452</v>
      </c>
      <c r="B195" s="23">
        <f>+Cartera!BF194</f>
        <v>2.5720964499678352</v>
      </c>
      <c r="C195" s="23">
        <f>+Cartera!BG194</f>
        <v>5.261361317036453</v>
      </c>
      <c r="D195" s="23">
        <f>+Cartera!BH194</f>
        <v>3.563553666829983</v>
      </c>
      <c r="E195" s="43">
        <f>+'[8]Cartera (Con titularizaciones)'!W195/'[8]Cartera (Con titularizaciones)'!V195</f>
        <v>3.6939987172334272E-2</v>
      </c>
      <c r="F195" s="19">
        <f>+Cartera!BI194</f>
        <v>5.124836801014057</v>
      </c>
      <c r="G195" s="23">
        <f>+Cartera!BK194</f>
        <v>3.4272987183380601</v>
      </c>
      <c r="H195" s="44">
        <f>+'[8]Cartera (Con titularizaciones)'!AT195/'[8]Cartera (Con titularizaciones)'!AS195</f>
        <v>3.5010776978403164E-2</v>
      </c>
      <c r="K195" s="19">
        <f t="shared" si="32"/>
        <v>2.5720964499678352</v>
      </c>
      <c r="L195" s="19">
        <f t="shared" si="33"/>
        <v>5.261361317036453</v>
      </c>
      <c r="M195" s="19">
        <f t="shared" si="34"/>
        <v>3.563553666829983</v>
      </c>
      <c r="N195" s="19">
        <f t="shared" si="35"/>
        <v>3.4272987183380601</v>
      </c>
      <c r="O195" s="19">
        <f t="shared" si="49"/>
        <v>119.48855357813535</v>
      </c>
      <c r="P195" s="19">
        <f t="shared" si="46"/>
        <v>93.652293167080373</v>
      </c>
      <c r="U195" s="19">
        <f t="shared" si="44"/>
        <v>77.20952155942868</v>
      </c>
      <c r="V195" s="19">
        <f t="shared" si="47"/>
        <v>95.526961840596059</v>
      </c>
      <c r="W195" s="19">
        <f t="shared" si="48"/>
        <v>89.43741360607747</v>
      </c>
      <c r="X195" s="19">
        <f t="shared" si="36"/>
        <v>0.35099999999999998</v>
      </c>
      <c r="Y195" s="19">
        <f t="shared" si="36"/>
        <v>0.39800000000000002</v>
      </c>
      <c r="Z195" s="19">
        <f t="shared" si="36"/>
        <v>0.44700000000000001</v>
      </c>
      <c r="AA195" s="19">
        <f t="shared" si="30"/>
        <v>0.30499999999999999</v>
      </c>
      <c r="AC195" s="19">
        <f t="shared" si="42"/>
        <v>0.47299999999999998</v>
      </c>
      <c r="AD195" s="19">
        <f t="shared" si="42"/>
        <v>0.56299999999999994</v>
      </c>
      <c r="AE195" s="19">
        <f t="shared" si="42"/>
        <v>0.66800000000000004</v>
      </c>
      <c r="AF195" s="19">
        <v>3</v>
      </c>
      <c r="AH195" s="23">
        <f>+[8]Cartera!D195</f>
        <v>102174.20178755997</v>
      </c>
      <c r="AI195" s="23">
        <f>+[8]Cartera!J195</f>
        <v>44167.981439999996</v>
      </c>
      <c r="AJ195" s="23">
        <f>+[8]Cartera!P195</f>
        <v>12493.480150000001</v>
      </c>
      <c r="AK195" s="23">
        <f t="shared" si="37"/>
        <v>158835.66337755995</v>
      </c>
      <c r="AL195" s="23">
        <f>+[8]Cartera!E195</f>
        <v>2698.7237299999892</v>
      </c>
      <c r="AM195" s="23">
        <f>+[8]Cartera!K195</f>
        <v>2323.83709</v>
      </c>
      <c r="AN195" s="23">
        <f>+[8]Cartera!Q195</f>
        <v>445.21187000000106</v>
      </c>
      <c r="AO195" s="23">
        <f t="shared" si="38"/>
        <v>5467.7726899999907</v>
      </c>
      <c r="AP195" s="27">
        <f t="shared" si="39"/>
        <v>2.6412966118503776</v>
      </c>
      <c r="AQ195" s="27">
        <f t="shared" si="39"/>
        <v>5.261361317036453</v>
      </c>
      <c r="AR195" s="27">
        <f t="shared" si="39"/>
        <v>3.563553666829983</v>
      </c>
      <c r="AS195" s="27">
        <f t="shared" si="39"/>
        <v>3.4424086969705501</v>
      </c>
      <c r="AT195" s="27">
        <f t="shared" si="40"/>
        <v>-339.28746313683541</v>
      </c>
      <c r="BH195" s="19">
        <f t="shared" si="43"/>
        <v>-16.098458832178565</v>
      </c>
      <c r="BO195" s="23">
        <f t="shared" si="31"/>
        <v>2.6412966118503776</v>
      </c>
      <c r="BP195" s="23">
        <f t="shared" si="31"/>
        <v>5.261361317036453</v>
      </c>
      <c r="BQ195" s="23">
        <f t="shared" si="31"/>
        <v>3.563553666829983</v>
      </c>
      <c r="BR195" s="23">
        <f t="shared" si="29"/>
        <v>3.4424086969705501</v>
      </c>
    </row>
    <row r="196" spans="1:70" ht="14.5" x14ac:dyDescent="0.35">
      <c r="A196" s="22">
        <v>40483</v>
      </c>
      <c r="B196" s="23">
        <f>+Cartera!BF195</f>
        <v>2.4304888649007208</v>
      </c>
      <c r="C196" s="23">
        <f>+Cartera!BG195</f>
        <v>5.0355232478513745</v>
      </c>
      <c r="D196" s="23">
        <f>+Cartera!BH195</f>
        <v>3.4885065040186363</v>
      </c>
      <c r="E196" s="43">
        <f>+'[8]Cartera (Con titularizaciones)'!W196/'[8]Cartera (Con titularizaciones)'!V196</f>
        <v>3.6494975126777837E-2</v>
      </c>
      <c r="F196" s="19">
        <f>+Cartera!BI195</f>
        <v>4.9419733062511142</v>
      </c>
      <c r="G196" s="23">
        <f>+Cartera!BK195</f>
        <v>3.2585470167089752</v>
      </c>
      <c r="H196" s="44">
        <f>+'[8]Cartera (Con titularizaciones)'!AT196/'[8]Cartera (Con titularizaciones)'!AS196</f>
        <v>3.3302655988682074E-2</v>
      </c>
      <c r="K196" s="19">
        <f t="shared" si="32"/>
        <v>2.4304888649007208</v>
      </c>
      <c r="L196" s="19">
        <f t="shared" si="33"/>
        <v>5.0355232478513745</v>
      </c>
      <c r="M196" s="19">
        <f t="shared" si="34"/>
        <v>3.4885065040186363</v>
      </c>
      <c r="N196" s="19">
        <f t="shared" si="35"/>
        <v>3.2585470167089752</v>
      </c>
      <c r="O196" s="19">
        <f t="shared" si="49"/>
        <v>114.35964062124995</v>
      </c>
      <c r="P196" s="19">
        <f t="shared" si="46"/>
        <v>88.496236491385531</v>
      </c>
      <c r="U196" s="19">
        <f t="shared" si="44"/>
        <v>73.895388919417044</v>
      </c>
      <c r="V196" s="19">
        <f t="shared" si="47"/>
        <v>90.267694687058977</v>
      </c>
      <c r="W196" s="19">
        <f t="shared" si="48"/>
        <v>87.5538937357869</v>
      </c>
      <c r="X196" s="19">
        <f t="shared" si="36"/>
        <v>0.311</v>
      </c>
      <c r="Y196" s="19">
        <f t="shared" si="36"/>
        <v>0.33700000000000002</v>
      </c>
      <c r="Z196" s="19">
        <f t="shared" si="36"/>
        <v>0.433</v>
      </c>
      <c r="AA196" s="19">
        <f t="shared" si="30"/>
        <v>0.27300000000000002</v>
      </c>
      <c r="AC196" s="19">
        <f t="shared" si="42"/>
        <v>0.43099999999999999</v>
      </c>
      <c r="AD196" s="19">
        <f t="shared" si="42"/>
        <v>0.48299999999999998</v>
      </c>
      <c r="AE196" s="19">
        <f t="shared" si="42"/>
        <v>0.65400000000000003</v>
      </c>
      <c r="AF196" s="19">
        <v>3</v>
      </c>
      <c r="AH196" s="23">
        <f>+[8]Cartera!D196</f>
        <v>106375.75451793002</v>
      </c>
      <c r="AI196" s="23">
        <f>+[8]Cartera!J196</f>
        <v>45125.927300000003</v>
      </c>
      <c r="AJ196" s="23">
        <f>+[8]Cartera!P196</f>
        <v>12905.920900000003</v>
      </c>
      <c r="AK196" s="23">
        <f t="shared" si="37"/>
        <v>164407.60271793001</v>
      </c>
      <c r="AL196" s="23">
        <f>+[8]Cartera!E196</f>
        <v>2648.6178200000077</v>
      </c>
      <c r="AM196" s="23">
        <f>+[8]Cartera!K196</f>
        <v>2272.32656000001</v>
      </c>
      <c r="AN196" s="23">
        <f>+[8]Cartera!Q196</f>
        <v>450.22389000000061</v>
      </c>
      <c r="AO196" s="23">
        <f t="shared" si="38"/>
        <v>5371.1682700000174</v>
      </c>
      <c r="AP196" s="27">
        <f t="shared" si="39"/>
        <v>2.4898698317139303</v>
      </c>
      <c r="AQ196" s="27">
        <f t="shared" si="39"/>
        <v>5.0355232478513745</v>
      </c>
      <c r="AR196" s="27">
        <f t="shared" si="39"/>
        <v>3.4885065040186363</v>
      </c>
      <c r="AS196" s="27">
        <f t="shared" si="39"/>
        <v>3.2669829017671375</v>
      </c>
      <c r="AT196" s="27">
        <f t="shared" si="40"/>
        <v>-322.58771876913033</v>
      </c>
      <c r="BH196" s="19">
        <f t="shared" si="43"/>
        <v>-19.277641627543147</v>
      </c>
      <c r="BO196" s="23">
        <f t="shared" si="31"/>
        <v>2.4898698317139303</v>
      </c>
      <c r="BP196" s="23">
        <f t="shared" si="31"/>
        <v>5.0355232478513745</v>
      </c>
      <c r="BQ196" s="23">
        <f t="shared" si="31"/>
        <v>3.4885065040186363</v>
      </c>
      <c r="BR196" s="23">
        <f t="shared" si="31"/>
        <v>3.2669829017671375</v>
      </c>
    </row>
    <row r="197" spans="1:70" ht="14.5" x14ac:dyDescent="0.35">
      <c r="A197" s="22">
        <v>40513</v>
      </c>
      <c r="B197" s="23">
        <f>+Cartera!BF196</f>
        <v>2.0491335813003388</v>
      </c>
      <c r="C197" s="23">
        <f>+Cartera!BG196</f>
        <v>4.3949065248454051</v>
      </c>
      <c r="D197" s="23">
        <f>+Cartera!BH196</f>
        <v>3.9390678654718876</v>
      </c>
      <c r="E197" s="43">
        <f>+'[8]Cartera (Con titularizaciones)'!W197/'[8]Cartera (Con titularizaciones)'!V197</f>
        <v>3.435517662770491E-2</v>
      </c>
      <c r="F197" s="19">
        <f>+Cartera!BI196</f>
        <v>4.3866709837576066</v>
      </c>
      <c r="G197" s="23">
        <f>+Cartera!BK196</f>
        <v>2.8489058313356708</v>
      </c>
      <c r="H197" s="44">
        <f>+'[8]Cartera (Con titularizaciones)'!AT197/'[8]Cartera (Con titularizaciones)'!AS197</f>
        <v>2.8847430524984563E-2</v>
      </c>
      <c r="K197" s="19">
        <f t="shared" si="32"/>
        <v>2.0491335813003388</v>
      </c>
      <c r="L197" s="19">
        <f t="shared" si="33"/>
        <v>4.3949065248454051</v>
      </c>
      <c r="M197" s="19">
        <f t="shared" si="34"/>
        <v>3.9390678654718876</v>
      </c>
      <c r="N197" s="19">
        <f t="shared" si="35"/>
        <v>2.8489058313356708</v>
      </c>
      <c r="O197" s="19">
        <f t="shared" si="49"/>
        <v>99.810864930424685</v>
      </c>
      <c r="P197" s="19">
        <f t="shared" si="46"/>
        <v>74.610755322510741</v>
      </c>
      <c r="U197" s="19">
        <f t="shared" si="44"/>
        <v>64.494454882421465</v>
      </c>
      <c r="V197" s="19">
        <f t="shared" si="47"/>
        <v>76.1042632867089</v>
      </c>
      <c r="W197" s="19">
        <f t="shared" si="48"/>
        <v>98.861999802576889</v>
      </c>
      <c r="X197" s="19">
        <f t="shared" si="36"/>
        <v>0.16500000000000001</v>
      </c>
      <c r="Y197" s="19">
        <f t="shared" si="36"/>
        <v>3.4000000000000002E-2</v>
      </c>
      <c r="Z197" s="19">
        <f t="shared" si="36"/>
        <v>0.52600000000000002</v>
      </c>
      <c r="AA197" s="19">
        <f t="shared" si="36"/>
        <v>5.8000000000000003E-2</v>
      </c>
      <c r="AC197" s="19">
        <f t="shared" si="42"/>
        <v>0.20799999999999999</v>
      </c>
      <c r="AD197" s="19">
        <f t="shared" si="42"/>
        <v>3.6999999999999998E-2</v>
      </c>
      <c r="AE197" s="19">
        <f t="shared" si="42"/>
        <v>0.77200000000000002</v>
      </c>
      <c r="AF197" s="19">
        <v>3</v>
      </c>
      <c r="AH197" s="23">
        <f>+[8]Cartera!D197</f>
        <v>109127.30956894001</v>
      </c>
      <c r="AI197" s="23">
        <f>+[8]Cartera!J197</f>
        <v>46008.219710000005</v>
      </c>
      <c r="AJ197" s="23">
        <f>+[8]Cartera!P197</f>
        <v>10743.53894</v>
      </c>
      <c r="AK197" s="23">
        <f t="shared" si="37"/>
        <v>165879.06821894</v>
      </c>
      <c r="AL197" s="23">
        <f>+[8]Cartera!E197</f>
        <v>2290.1678400000001</v>
      </c>
      <c r="AM197" s="23">
        <f>+[8]Cartera!K197</f>
        <v>2022.0182500000001</v>
      </c>
      <c r="AN197" s="23">
        <f>+[8]Cartera!Q197</f>
        <v>423.19528999999909</v>
      </c>
      <c r="AO197" s="23">
        <f t="shared" si="38"/>
        <v>4735.3813799999989</v>
      </c>
      <c r="AP197" s="27">
        <f t="shared" si="39"/>
        <v>2.0986202711734694</v>
      </c>
      <c r="AQ197" s="27">
        <f t="shared" si="39"/>
        <v>4.3949065248454051</v>
      </c>
      <c r="AR197" s="27">
        <f t="shared" si="39"/>
        <v>3.9390678654718876</v>
      </c>
      <c r="AS197" s="27">
        <f t="shared" ref="AS197:AS260" si="50">+(AO197/AK197)*100</f>
        <v>2.8547190618106661</v>
      </c>
      <c r="AT197" s="27">
        <f t="shared" si="40"/>
        <v>-282.03586407175641</v>
      </c>
      <c r="BH197" s="19">
        <f t="shared" si="43"/>
        <v>-20.131966177378899</v>
      </c>
      <c r="BO197" s="23">
        <f t="shared" ref="BO197:BR260" si="51">+AP197</f>
        <v>2.0986202711734694</v>
      </c>
      <c r="BP197" s="23">
        <f t="shared" si="51"/>
        <v>4.3949065248454051</v>
      </c>
      <c r="BQ197" s="23">
        <f t="shared" si="51"/>
        <v>3.9390678654718876</v>
      </c>
      <c r="BR197" s="23">
        <f t="shared" si="51"/>
        <v>2.8547190618106661</v>
      </c>
    </row>
    <row r="198" spans="1:70" ht="14.5" x14ac:dyDescent="0.35">
      <c r="A198" s="22">
        <v>40544</v>
      </c>
      <c r="B198" s="23">
        <f>+Cartera!BF197</f>
        <v>2.2732519982093127</v>
      </c>
      <c r="C198" s="23">
        <f>+Cartera!BG197</f>
        <v>4.5368836594299022</v>
      </c>
      <c r="D198" s="23">
        <f>+Cartera!BH197</f>
        <v>3.8889778881969344</v>
      </c>
      <c r="E198" s="43">
        <f>+'[8]Cartera (Con titularizaciones)'!W198/'[8]Cartera (Con titularizaciones)'!V198</f>
        <v>3.4565711902304848E-2</v>
      </c>
      <c r="F198" s="19">
        <f>+Cartera!BI197</f>
        <v>4.6278555535175014</v>
      </c>
      <c r="G198" s="23">
        <f>+Cartera!BK197</f>
        <v>3.0430818808706674</v>
      </c>
      <c r="H198" s="44">
        <f>+'[8]Cartera (Con titularizaciones)'!AT198/'[8]Cartera (Con titularizaciones)'!AS198</f>
        <v>3.0783074106897963E-2</v>
      </c>
      <c r="K198" s="19">
        <f t="shared" ref="K198:K261" si="52">+B198</f>
        <v>2.2732519982093127</v>
      </c>
      <c r="L198" s="19">
        <f t="shared" ref="L198:L261" si="53">+C198</f>
        <v>4.5368836594299022</v>
      </c>
      <c r="M198" s="19">
        <f t="shared" ref="M198:M261" si="54">+D198</f>
        <v>3.8889778881969344</v>
      </c>
      <c r="N198" s="19">
        <f t="shared" ref="N198:N261" si="55">+G198</f>
        <v>3.0430818808706674</v>
      </c>
      <c r="O198" s="19">
        <f t="shared" si="49"/>
        <v>103.03524763870548</v>
      </c>
      <c r="P198" s="19">
        <f t="shared" si="46"/>
        <v>82.771103930263621</v>
      </c>
      <c r="U198" s="19">
        <f t="shared" si="44"/>
        <v>66.577943541174534</v>
      </c>
      <c r="V198" s="19">
        <f t="shared" si="47"/>
        <v>84.427960269419671</v>
      </c>
      <c r="W198" s="19">
        <f t="shared" si="48"/>
        <v>97.604850778343391</v>
      </c>
      <c r="X198" s="19">
        <f t="shared" ref="X198:AA261" si="56">+_xlfn.PERCENTRANK.INC(K$5:K$349,K198)</f>
        <v>0.23799999999999999</v>
      </c>
      <c r="Y198" s="19">
        <f t="shared" si="56"/>
        <v>9.8000000000000004E-2</v>
      </c>
      <c r="Z198" s="19">
        <f t="shared" si="56"/>
        <v>0.50800000000000001</v>
      </c>
      <c r="AA198" s="19">
        <f t="shared" si="56"/>
        <v>0.17100000000000001</v>
      </c>
      <c r="AC198" s="19">
        <f t="shared" si="42"/>
        <v>0.317</v>
      </c>
      <c r="AD198" s="19">
        <f t="shared" si="42"/>
        <v>0.123</v>
      </c>
      <c r="AE198" s="19">
        <f t="shared" si="42"/>
        <v>0.748</v>
      </c>
      <c r="AF198" s="19">
        <v>3</v>
      </c>
      <c r="AH198" s="23">
        <f>+[8]Cartera!D198</f>
        <v>108606.04800793002</v>
      </c>
      <c r="AI198" s="23">
        <f>+[8]Cartera!J198</f>
        <v>46514.884410000006</v>
      </c>
      <c r="AJ198" s="23">
        <f>+[8]Cartera!P198</f>
        <v>11108.7006</v>
      </c>
      <c r="AK198" s="23">
        <f t="shared" ref="AK198:AK261" si="57">+SUM(AH198:AJ198)</f>
        <v>166229.63301793003</v>
      </c>
      <c r="AL198" s="23">
        <f>+[8]Cartera!E198</f>
        <v>2529.610950000003</v>
      </c>
      <c r="AM198" s="23">
        <f>+[8]Cartera!K198</f>
        <v>2110.3261899999975</v>
      </c>
      <c r="AN198" s="23">
        <f>+[8]Cartera!Q198</f>
        <v>432.01491000000016</v>
      </c>
      <c r="AO198" s="23">
        <f t="shared" ref="AO198:AO261" si="58">+SUM(AL198:AN198)</f>
        <v>5071.9520499999999</v>
      </c>
      <c r="AP198" s="27">
        <f t="shared" ref="AP198:AS261" si="59">+(AL198/AH198)*100</f>
        <v>2.329162138203666</v>
      </c>
      <c r="AQ198" s="27">
        <f t="shared" si="59"/>
        <v>4.5368836594299022</v>
      </c>
      <c r="AR198" s="27">
        <f t="shared" si="59"/>
        <v>3.8889778881969344</v>
      </c>
      <c r="AS198" s="27">
        <f t="shared" si="50"/>
        <v>3.0511720190424314</v>
      </c>
      <c r="AT198" s="27">
        <f t="shared" ref="AT198:AT261" si="60">+AS198-(G198*100)</f>
        <v>-301.25701606802431</v>
      </c>
      <c r="BH198" s="19">
        <f t="shared" si="43"/>
        <v>-19.129327618418529</v>
      </c>
      <c r="BO198" s="23">
        <f t="shared" si="51"/>
        <v>2.329162138203666</v>
      </c>
      <c r="BP198" s="23">
        <f t="shared" si="51"/>
        <v>4.5368836594299022</v>
      </c>
      <c r="BQ198" s="23">
        <f t="shared" si="51"/>
        <v>3.8889778881969344</v>
      </c>
      <c r="BR198" s="23">
        <f t="shared" si="51"/>
        <v>3.0511720190424314</v>
      </c>
    </row>
    <row r="199" spans="1:70" ht="14.5" x14ac:dyDescent="0.35">
      <c r="A199" s="22">
        <v>40575</v>
      </c>
      <c r="B199" s="23">
        <f>+Cartera!BF198</f>
        <v>2.2367663844633423</v>
      </c>
      <c r="C199" s="23">
        <f>+Cartera!BG198</f>
        <v>4.7557356186937998</v>
      </c>
      <c r="D199" s="23">
        <f>+Cartera!BH198</f>
        <v>3.7128558278184611</v>
      </c>
      <c r="E199" s="43">
        <f>+'[8]Cartera (Con titularizaciones)'!W199/'[8]Cartera (Con titularizaciones)'!V199</f>
        <v>3.3817325892722627E-2</v>
      </c>
      <c r="F199" s="19">
        <f>+Cartera!BI198</f>
        <v>4.7193427859902615</v>
      </c>
      <c r="G199" s="23">
        <f>+Cartera!BK198</f>
        <v>3.0720284428225741</v>
      </c>
      <c r="H199" s="44">
        <f>+'[8]Cartera (Con titularizaciones)'!AT199/'[8]Cartera (Con titularizaciones)'!AS199</f>
        <v>3.1090162803550817E-2</v>
      </c>
      <c r="K199" s="19">
        <f t="shared" si="52"/>
        <v>2.2367663844633423</v>
      </c>
      <c r="L199" s="19">
        <f t="shared" si="53"/>
        <v>4.7557356186937998</v>
      </c>
      <c r="M199" s="19">
        <f t="shared" si="54"/>
        <v>3.7128558278184611</v>
      </c>
      <c r="N199" s="19">
        <f t="shared" si="55"/>
        <v>3.0720284428225741</v>
      </c>
      <c r="O199" s="19">
        <f t="shared" si="49"/>
        <v>108.00550200529094</v>
      </c>
      <c r="P199" s="19">
        <f t="shared" si="46"/>
        <v>81.442630655102732</v>
      </c>
      <c r="U199" s="19">
        <f t="shared" si="44"/>
        <v>69.789556287175202</v>
      </c>
      <c r="V199" s="19">
        <f t="shared" si="47"/>
        <v>83.072894508924705</v>
      </c>
      <c r="W199" s="19">
        <f t="shared" si="48"/>
        <v>93.184571744567407</v>
      </c>
      <c r="X199" s="19">
        <f t="shared" si="56"/>
        <v>0.22</v>
      </c>
      <c r="Y199" s="19">
        <f t="shared" si="56"/>
        <v>0.188</v>
      </c>
      <c r="Z199" s="19">
        <f t="shared" si="56"/>
        <v>0.47299999999999998</v>
      </c>
      <c r="AA199" s="19">
        <f t="shared" si="56"/>
        <v>0.186</v>
      </c>
      <c r="AC199" s="19">
        <f t="shared" si="42"/>
        <v>0.29299999999999998</v>
      </c>
      <c r="AD199" s="19">
        <f t="shared" si="42"/>
        <v>0.26500000000000001</v>
      </c>
      <c r="AE199" s="19">
        <f t="shared" si="42"/>
        <v>0.70099999999999996</v>
      </c>
      <c r="AF199" s="19">
        <v>3.25</v>
      </c>
      <c r="AH199" s="23">
        <f>+[8]Cartera!D199</f>
        <v>110869.68847468001</v>
      </c>
      <c r="AI199" s="23">
        <f>+[8]Cartera!J199</f>
        <v>47210.067379999986</v>
      </c>
      <c r="AJ199" s="23">
        <f>+[8]Cartera!P199</f>
        <v>11496.80488</v>
      </c>
      <c r="AK199" s="23">
        <f t="shared" si="57"/>
        <v>169576.56073468001</v>
      </c>
      <c r="AL199" s="23">
        <f>+[8]Cartera!E199</f>
        <v>2540.8616799999922</v>
      </c>
      <c r="AM199" s="23">
        <f>+[8]Cartera!K199</f>
        <v>2245.1859900000022</v>
      </c>
      <c r="AN199" s="23">
        <f>+[8]Cartera!Q199</f>
        <v>426.85978999999725</v>
      </c>
      <c r="AO199" s="23">
        <f t="shared" si="58"/>
        <v>5212.9074599999913</v>
      </c>
      <c r="AP199" s="27">
        <f t="shared" si="59"/>
        <v>2.2917550459071276</v>
      </c>
      <c r="AQ199" s="27">
        <f t="shared" si="59"/>
        <v>4.7557356186937998</v>
      </c>
      <c r="AR199" s="27">
        <f t="shared" si="59"/>
        <v>3.7128558278184611</v>
      </c>
      <c r="AS199" s="27">
        <f t="shared" si="50"/>
        <v>3.0740731132978465</v>
      </c>
      <c r="AT199" s="27">
        <f t="shared" si="60"/>
        <v>-304.12877116895953</v>
      </c>
      <c r="BH199" s="19">
        <f t="shared" si="43"/>
        <v>-19.047304498371119</v>
      </c>
      <c r="BO199" s="23">
        <f t="shared" si="51"/>
        <v>2.2917550459071276</v>
      </c>
      <c r="BP199" s="23">
        <f t="shared" si="51"/>
        <v>4.7557356186937998</v>
      </c>
      <c r="BQ199" s="23">
        <f t="shared" si="51"/>
        <v>3.7128558278184611</v>
      </c>
      <c r="BR199" s="23">
        <f t="shared" si="51"/>
        <v>3.0740731132978465</v>
      </c>
    </row>
    <row r="200" spans="1:70" ht="14.5" x14ac:dyDescent="0.35">
      <c r="A200" s="22">
        <v>40603</v>
      </c>
      <c r="B200" s="23">
        <f>+Cartera!BF199</f>
        <v>2.2466878129758827</v>
      </c>
      <c r="C200" s="23">
        <f>+Cartera!BG199</f>
        <v>4.6335664884163554</v>
      </c>
      <c r="D200" s="23">
        <f>+Cartera!BH199</f>
        <v>3.476258822353377</v>
      </c>
      <c r="E200" s="43">
        <f>+'[8]Cartera (Con titularizaciones)'!W200/'[8]Cartera (Con titularizaciones)'!V200</f>
        <v>3.2516685871053316E-2</v>
      </c>
      <c r="F200" s="19">
        <f>+Cartera!BI199</f>
        <v>4.6469122103376348</v>
      </c>
      <c r="G200" s="23">
        <f>+Cartera!BK199</f>
        <v>3.029635471363886</v>
      </c>
      <c r="H200" s="44">
        <f>+'[8]Cartera (Con titularizaciones)'!AT200/'[8]Cartera (Con titularizaciones)'!AS200</f>
        <v>3.0690455566206712E-2</v>
      </c>
      <c r="K200" s="19">
        <f t="shared" si="52"/>
        <v>2.2466878129758827</v>
      </c>
      <c r="L200" s="19">
        <f t="shared" si="53"/>
        <v>4.6335664884163554</v>
      </c>
      <c r="M200" s="19">
        <f t="shared" si="54"/>
        <v>3.476258822353377</v>
      </c>
      <c r="N200" s="19">
        <f t="shared" si="55"/>
        <v>3.029635471363886</v>
      </c>
      <c r="O200" s="19">
        <f t="shared" si="49"/>
        <v>105.23097051256063</v>
      </c>
      <c r="P200" s="19">
        <f t="shared" si="46"/>
        <v>81.803878590305274</v>
      </c>
      <c r="U200" s="19">
        <f t="shared" si="44"/>
        <v>67.996746493346777</v>
      </c>
      <c r="V200" s="19">
        <f t="shared" si="47"/>
        <v>83.441373662548017</v>
      </c>
      <c r="W200" s="19">
        <f t="shared" si="48"/>
        <v>87.246503677091425</v>
      </c>
      <c r="X200" s="19">
        <f t="shared" si="56"/>
        <v>0.22600000000000001</v>
      </c>
      <c r="Y200" s="19">
        <f t="shared" si="56"/>
        <v>0.13900000000000001</v>
      </c>
      <c r="Z200" s="19">
        <f t="shared" si="56"/>
        <v>0.42699999999999999</v>
      </c>
      <c r="AA200" s="19">
        <f t="shared" si="56"/>
        <v>0.159</v>
      </c>
      <c r="AC200" s="19">
        <f t="shared" si="42"/>
        <v>0.30299999999999999</v>
      </c>
      <c r="AD200" s="19">
        <f t="shared" si="42"/>
        <v>0.184</v>
      </c>
      <c r="AE200" s="19">
        <f t="shared" si="42"/>
        <v>0.64900000000000002</v>
      </c>
      <c r="AF200" s="19">
        <v>3.5</v>
      </c>
      <c r="AH200" s="23">
        <f>+[8]Cartera!D200</f>
        <v>112623.54918659</v>
      </c>
      <c r="AI200" s="23">
        <f>+[8]Cartera!J200</f>
        <v>48011.491700000013</v>
      </c>
      <c r="AJ200" s="23">
        <f>+[8]Cartera!P200</f>
        <v>11948.230589999997</v>
      </c>
      <c r="AK200" s="23">
        <f t="shared" si="57"/>
        <v>172583.27147659002</v>
      </c>
      <c r="AL200" s="23">
        <f>+[8]Cartera!E200</f>
        <v>2592.969680000007</v>
      </c>
      <c r="AM200" s="23">
        <f>+[8]Cartera!K200</f>
        <v>2224.6443900000004</v>
      </c>
      <c r="AN200" s="23">
        <f>+[8]Cartera!Q200</f>
        <v>415.35141999999991</v>
      </c>
      <c r="AO200" s="23">
        <f t="shared" si="58"/>
        <v>5232.9654900000069</v>
      </c>
      <c r="AP200" s="27">
        <f t="shared" si="59"/>
        <v>2.3023334806329738</v>
      </c>
      <c r="AQ200" s="27">
        <f t="shared" si="59"/>
        <v>4.6335664884163554</v>
      </c>
      <c r="AR200" s="27">
        <f t="shared" si="59"/>
        <v>3.476258822353377</v>
      </c>
      <c r="AS200" s="27">
        <f t="shared" si="50"/>
        <v>3.0321394682275624</v>
      </c>
      <c r="AT200" s="27">
        <f t="shared" si="60"/>
        <v>-299.93140766816106</v>
      </c>
      <c r="BH200" s="19">
        <f t="shared" si="43"/>
        <v>-18.401967066641845</v>
      </c>
      <c r="BO200" s="23">
        <f t="shared" si="51"/>
        <v>2.3023334806329738</v>
      </c>
      <c r="BP200" s="23">
        <f t="shared" si="51"/>
        <v>4.6335664884163554</v>
      </c>
      <c r="BQ200" s="23">
        <f t="shared" si="51"/>
        <v>3.476258822353377</v>
      </c>
      <c r="BR200" s="23">
        <f t="shared" si="51"/>
        <v>3.0321394682275624</v>
      </c>
    </row>
    <row r="201" spans="1:70" ht="14.5" x14ac:dyDescent="0.35">
      <c r="A201" s="22">
        <v>40634</v>
      </c>
      <c r="B201" s="23">
        <f>+Cartera!BF200</f>
        <v>2.2063229161069615</v>
      </c>
      <c r="C201" s="23">
        <f>+Cartera!BG200</f>
        <v>4.8089372518140721</v>
      </c>
      <c r="D201" s="23">
        <f>+Cartera!BH200</f>
        <v>3.2926878757513593</v>
      </c>
      <c r="E201" s="43">
        <f>+'[8]Cartera (Con titularizaciones)'!W201/'[8]Cartera (Con titularizaciones)'!V201</f>
        <v>3.1726406418120613E-2</v>
      </c>
      <c r="F201" s="19">
        <f>+Cartera!BI200</f>
        <v>4.8371008156422217</v>
      </c>
      <c r="G201" s="23">
        <f>+Cartera!BK200</f>
        <v>3.0572922945051935</v>
      </c>
      <c r="H201" s="44">
        <f>+'[8]Cartera (Con titularizaciones)'!AT201/'[8]Cartera (Con titularizaciones)'!AS201</f>
        <v>3.0995213037865444E-2</v>
      </c>
      <c r="K201" s="19">
        <f t="shared" si="52"/>
        <v>2.2063229161069615</v>
      </c>
      <c r="L201" s="19">
        <f t="shared" si="53"/>
        <v>4.8089372518140721</v>
      </c>
      <c r="M201" s="19">
        <f t="shared" si="54"/>
        <v>3.2926878757513593</v>
      </c>
      <c r="N201" s="19">
        <f t="shared" si="55"/>
        <v>3.0572922945051935</v>
      </c>
      <c r="O201" s="19">
        <f t="shared" si="49"/>
        <v>109.21374181367509</v>
      </c>
      <c r="P201" s="19">
        <f t="shared" si="46"/>
        <v>80.334157205916895</v>
      </c>
      <c r="U201" s="19">
        <f t="shared" si="44"/>
        <v>70.570280588715889</v>
      </c>
      <c r="V201" s="19">
        <f t="shared" si="47"/>
        <v>81.942232383088893</v>
      </c>
      <c r="W201" s="19">
        <f t="shared" si="48"/>
        <v>82.639273868789203</v>
      </c>
      <c r="X201" s="19">
        <f t="shared" si="56"/>
        <v>0.21199999999999999</v>
      </c>
      <c r="Y201" s="19">
        <f t="shared" si="56"/>
        <v>0.215</v>
      </c>
      <c r="Z201" s="19">
        <f t="shared" si="56"/>
        <v>0.377</v>
      </c>
      <c r="AA201" s="19">
        <f t="shared" si="56"/>
        <v>0.183</v>
      </c>
      <c r="AC201" s="19">
        <f t="shared" si="42"/>
        <v>0.27900000000000003</v>
      </c>
      <c r="AD201" s="19">
        <f t="shared" si="42"/>
        <v>0.308</v>
      </c>
      <c r="AE201" s="19">
        <f t="shared" si="42"/>
        <v>0.61599999999999999</v>
      </c>
      <c r="AF201" s="19">
        <v>3.75</v>
      </c>
      <c r="AH201" s="23">
        <f>+[8]Cartera!D201</f>
        <v>114266.90842914999</v>
      </c>
      <c r="AI201" s="23">
        <f>+[8]Cartera!J201</f>
        <v>50058.363500000007</v>
      </c>
      <c r="AJ201" s="23">
        <f>+[8]Cartera!P201</f>
        <v>12814.073970000001</v>
      </c>
      <c r="AK201" s="23">
        <f t="shared" si="57"/>
        <v>177139.34589914998</v>
      </c>
      <c r="AL201" s="23">
        <f>+[8]Cartera!E201</f>
        <v>2584.244949999988</v>
      </c>
      <c r="AM201" s="23">
        <f>+[8]Cartera!K201</f>
        <v>2407.2752899999991</v>
      </c>
      <c r="AN201" s="23">
        <f>+[8]Cartera!Q201</f>
        <v>421.92746000000091</v>
      </c>
      <c r="AO201" s="23">
        <f t="shared" si="58"/>
        <v>5413.4476999999879</v>
      </c>
      <c r="AP201" s="27">
        <f t="shared" si="59"/>
        <v>2.2615864781204982</v>
      </c>
      <c r="AQ201" s="27">
        <f t="shared" si="59"/>
        <v>4.8089372518140721</v>
      </c>
      <c r="AR201" s="27">
        <f t="shared" si="59"/>
        <v>3.2926878757513593</v>
      </c>
      <c r="AS201" s="27">
        <f t="shared" si="50"/>
        <v>3.0560391157151523</v>
      </c>
      <c r="AT201" s="27">
        <f t="shared" si="60"/>
        <v>-302.67319033480419</v>
      </c>
      <c r="BH201" s="19">
        <f t="shared" si="43"/>
        <v>-16.588704818790248</v>
      </c>
      <c r="BO201" s="23">
        <f t="shared" si="51"/>
        <v>2.2615864781204982</v>
      </c>
      <c r="BP201" s="23">
        <f t="shared" si="51"/>
        <v>4.8089372518140721</v>
      </c>
      <c r="BQ201" s="23">
        <f t="shared" si="51"/>
        <v>3.2926878757513593</v>
      </c>
      <c r="BR201" s="23">
        <f t="shared" si="51"/>
        <v>3.0560391157151523</v>
      </c>
    </row>
    <row r="202" spans="1:70" ht="14.5" x14ac:dyDescent="0.35">
      <c r="A202" s="22">
        <v>40664</v>
      </c>
      <c r="B202" s="23">
        <f>+Cartera!BF201</f>
        <v>2.0265126230060018</v>
      </c>
      <c r="C202" s="23">
        <f>+Cartera!BG201</f>
        <v>4.5500654403722534</v>
      </c>
      <c r="D202" s="23">
        <f>+Cartera!BH201</f>
        <v>3.1433772197191825</v>
      </c>
      <c r="E202" s="43">
        <f>+'[8]Cartera (Con titularizaciones)'!W202/'[8]Cartera (Con titularizaciones)'!V202</f>
        <v>3.0798445370591836E-2</v>
      </c>
      <c r="F202" s="19">
        <f>+Cartera!BI201</f>
        <v>4.7362072602375376</v>
      </c>
      <c r="G202" s="23">
        <f>+Cartera!BK201</f>
        <v>2.8644295322033324</v>
      </c>
      <c r="H202" s="44">
        <f>+'[8]Cartera (Con titularizaciones)'!AT202/'[8]Cartera (Con titularizaciones)'!AS202</f>
        <v>2.9182524270679692E-2</v>
      </c>
      <c r="K202" s="19">
        <f t="shared" si="52"/>
        <v>2.0265126230060018</v>
      </c>
      <c r="L202" s="19">
        <f t="shared" si="53"/>
        <v>4.5500654403722534</v>
      </c>
      <c r="M202" s="19">
        <f t="shared" si="54"/>
        <v>3.1433772197191825</v>
      </c>
      <c r="N202" s="19">
        <f t="shared" si="55"/>
        <v>2.8644295322033324</v>
      </c>
      <c r="O202" s="19">
        <f t="shared" si="49"/>
        <v>103.33461349546297</v>
      </c>
      <c r="P202" s="19">
        <f t="shared" si="46"/>
        <v>73.787106342345922</v>
      </c>
      <c r="U202" s="19">
        <f t="shared" si="44"/>
        <v>66.771383781928307</v>
      </c>
      <c r="V202" s="19">
        <f t="shared" si="47"/>
        <v>75.264127054722792</v>
      </c>
      <c r="W202" s="19">
        <f t="shared" si="48"/>
        <v>78.891902523257087</v>
      </c>
      <c r="X202" s="19">
        <f t="shared" si="56"/>
        <v>0.14799999999999999</v>
      </c>
      <c r="Y202" s="19">
        <f t="shared" si="56"/>
        <v>0.11</v>
      </c>
      <c r="Z202" s="19">
        <f t="shared" si="56"/>
        <v>0.311</v>
      </c>
      <c r="AA202" s="19">
        <f t="shared" si="56"/>
        <v>6.3E-2</v>
      </c>
      <c r="AC202" s="19">
        <f t="shared" si="42"/>
        <v>0.189</v>
      </c>
      <c r="AD202" s="19">
        <f t="shared" si="42"/>
        <v>0.14199999999999999</v>
      </c>
      <c r="AE202" s="19">
        <f t="shared" si="42"/>
        <v>0.50700000000000001</v>
      </c>
      <c r="AF202" s="19">
        <v>4</v>
      </c>
      <c r="AH202" s="23">
        <f>+[8]Cartera!D202</f>
        <v>116164.80646230998</v>
      </c>
      <c r="AI202" s="23">
        <f>+[8]Cartera!J202</f>
        <v>51548.965630000013</v>
      </c>
      <c r="AJ202" s="23">
        <f>+[8]Cartera!P202</f>
        <v>13290.156440000001</v>
      </c>
      <c r="AK202" s="23">
        <f t="shared" si="57"/>
        <v>181003.92853230998</v>
      </c>
      <c r="AL202" s="23">
        <f>+[8]Cartera!E202</f>
        <v>2423.625329999998</v>
      </c>
      <c r="AM202" s="23">
        <f>+[8]Cartera!K202</f>
        <v>2345.5116700000017</v>
      </c>
      <c r="AN202" s="23">
        <f>+[8]Cartera!Q202</f>
        <v>417.75975000000187</v>
      </c>
      <c r="AO202" s="23">
        <f t="shared" si="58"/>
        <v>5186.8967500000017</v>
      </c>
      <c r="AP202" s="27">
        <f t="shared" si="59"/>
        <v>2.0863679833929312</v>
      </c>
      <c r="AQ202" s="27">
        <f t="shared" si="59"/>
        <v>4.5500654403722534</v>
      </c>
      <c r="AR202" s="27">
        <f t="shared" si="59"/>
        <v>3.1433772197191825</v>
      </c>
      <c r="AS202" s="27">
        <f t="shared" si="50"/>
        <v>2.8656266148798637</v>
      </c>
      <c r="AT202" s="27">
        <f t="shared" si="60"/>
        <v>-283.57732660545338</v>
      </c>
      <c r="BH202" s="19">
        <f t="shared" si="43"/>
        <v>-17.335516979225858</v>
      </c>
      <c r="BO202" s="23">
        <f t="shared" si="51"/>
        <v>2.0863679833929312</v>
      </c>
      <c r="BP202" s="23">
        <f t="shared" si="51"/>
        <v>4.5500654403722534</v>
      </c>
      <c r="BQ202" s="23">
        <f t="shared" si="51"/>
        <v>3.1433772197191825</v>
      </c>
      <c r="BR202" s="23">
        <f t="shared" si="51"/>
        <v>2.8656266148798637</v>
      </c>
    </row>
    <row r="203" spans="1:70" ht="14.5" x14ac:dyDescent="0.35">
      <c r="A203" s="22">
        <v>40695</v>
      </c>
      <c r="B203" s="23">
        <f>+Cartera!BF202</f>
        <v>1.9470918844824954</v>
      </c>
      <c r="C203" s="23">
        <f>+Cartera!BG202</f>
        <v>4.4330217204577718</v>
      </c>
      <c r="D203" s="23">
        <f>+Cartera!BH202</f>
        <v>3.071491327221783</v>
      </c>
      <c r="E203" s="43">
        <f>+'[8]Cartera (Con titularizaciones)'!W203/'[8]Cartera (Con titularizaciones)'!V203</f>
        <v>3.0421222788234635E-2</v>
      </c>
      <c r="F203" s="19">
        <f>+Cartera!BI202</f>
        <v>4.7188849354055638</v>
      </c>
      <c r="G203" s="23">
        <f>+Cartera!BK202</f>
        <v>2.7822351819353082</v>
      </c>
      <c r="H203" s="44">
        <f>+'[8]Cartera (Con titularizaciones)'!AT203/'[8]Cartera (Con titularizaciones)'!AS203</f>
        <v>2.8393232852258841E-2</v>
      </c>
      <c r="K203" s="19">
        <f t="shared" si="52"/>
        <v>1.9470918844824954</v>
      </c>
      <c r="L203" s="19">
        <f t="shared" si="53"/>
        <v>4.4330217204577718</v>
      </c>
      <c r="M203" s="19">
        <f t="shared" si="54"/>
        <v>3.071491327221783</v>
      </c>
      <c r="N203" s="19">
        <f t="shared" si="55"/>
        <v>2.7822351819353082</v>
      </c>
      <c r="O203" s="19">
        <f t="shared" si="49"/>
        <v>100.67648303164162</v>
      </c>
      <c r="P203" s="19">
        <f t="shared" si="46"/>
        <v>70.895327424863083</v>
      </c>
      <c r="U203" s="19">
        <f t="shared" si="44"/>
        <v>65.053788454104861</v>
      </c>
      <c r="V203" s="19">
        <f t="shared" si="47"/>
        <v>72.314462450045212</v>
      </c>
      <c r="W203" s="19">
        <f t="shared" si="48"/>
        <v>77.087723633073225</v>
      </c>
      <c r="X203" s="19">
        <f t="shared" si="56"/>
        <v>9.5000000000000001E-2</v>
      </c>
      <c r="Y203" s="19">
        <f t="shared" si="56"/>
        <v>4.5999999999999999E-2</v>
      </c>
      <c r="Z203" s="19">
        <f t="shared" si="56"/>
        <v>0.28100000000000003</v>
      </c>
      <c r="AA203" s="19">
        <f t="shared" si="56"/>
        <v>2.3E-2</v>
      </c>
      <c r="AC203" s="19">
        <f t="shared" ref="AC203:AE266" si="61">+_xlfn.PERCENTRANK.INC(K$138:K$349,K203)</f>
        <v>0.127</v>
      </c>
      <c r="AD203" s="19">
        <f t="shared" si="61"/>
        <v>5.1999999999999998E-2</v>
      </c>
      <c r="AE203" s="19">
        <f t="shared" si="61"/>
        <v>0.45900000000000002</v>
      </c>
      <c r="AF203" s="19">
        <v>4.25</v>
      </c>
      <c r="AH203" s="23">
        <f>+[8]Cartera!D203</f>
        <v>117462.20172319001</v>
      </c>
      <c r="AI203" s="23">
        <f>+[8]Cartera!J203</f>
        <v>52716.509130000006</v>
      </c>
      <c r="AJ203" s="23">
        <f>+[8]Cartera!P203</f>
        <v>13508.952029999999</v>
      </c>
      <c r="AK203" s="23">
        <f t="shared" si="57"/>
        <v>183687.66288319</v>
      </c>
      <c r="AL203" s="23">
        <f>+[8]Cartera!E203</f>
        <v>2356.1710100000055</v>
      </c>
      <c r="AM203" s="23">
        <f>+[8]Cartera!K203</f>
        <v>2336.9343000000044</v>
      </c>
      <c r="AN203" s="23">
        <f>+[8]Cartera!Q203</f>
        <v>414.92629000000096</v>
      </c>
      <c r="AO203" s="23">
        <f t="shared" si="58"/>
        <v>5108.0316000000112</v>
      </c>
      <c r="AP203" s="27">
        <f t="shared" si="59"/>
        <v>2.0058971953825022</v>
      </c>
      <c r="AQ203" s="27">
        <f t="shared" si="59"/>
        <v>4.4330217204577718</v>
      </c>
      <c r="AR203" s="27">
        <f t="shared" si="59"/>
        <v>3.071491327221783</v>
      </c>
      <c r="AS203" s="27">
        <f t="shared" si="50"/>
        <v>2.7808245365113562</v>
      </c>
      <c r="AT203" s="27">
        <f t="shared" si="60"/>
        <v>-275.44269365701945</v>
      </c>
      <c r="BH203" s="19">
        <f t="shared" si="43"/>
        <v>-13.509788100054607</v>
      </c>
      <c r="BO203" s="23">
        <f t="shared" si="51"/>
        <v>2.0058971953825022</v>
      </c>
      <c r="BP203" s="23">
        <f t="shared" si="51"/>
        <v>4.4330217204577718</v>
      </c>
      <c r="BQ203" s="23">
        <f t="shared" si="51"/>
        <v>3.071491327221783</v>
      </c>
      <c r="BR203" s="23">
        <f t="shared" si="51"/>
        <v>2.7808245365113562</v>
      </c>
    </row>
    <row r="204" spans="1:70" ht="14.5" x14ac:dyDescent="0.35">
      <c r="A204" s="22">
        <v>40725</v>
      </c>
      <c r="B204" s="23">
        <f>+Cartera!BF203</f>
        <v>2.0762520948769092</v>
      </c>
      <c r="C204" s="23">
        <f>+Cartera!BG203</f>
        <v>4.5254656170787921</v>
      </c>
      <c r="D204" s="23">
        <f>+Cartera!BH203</f>
        <v>2.9821973095964447</v>
      </c>
      <c r="E204" s="43">
        <f>+'[8]Cartera (Con titularizaciones)'!W204/'[8]Cartera (Con titularizaciones)'!V204</f>
        <v>2.9973848287607876E-2</v>
      </c>
      <c r="F204" s="19">
        <f>+Cartera!BI203</f>
        <v>4.8630037765266687</v>
      </c>
      <c r="G204" s="23">
        <f>+Cartera!BK203</f>
        <v>2.8887683297933187</v>
      </c>
      <c r="H204" s="44">
        <f>+'[8]Cartera (Con titularizaciones)'!AT204/'[8]Cartera (Con titularizaciones)'!AS204</f>
        <v>2.9462327737461273E-2</v>
      </c>
      <c r="K204" s="19">
        <f t="shared" si="52"/>
        <v>2.0762520948769092</v>
      </c>
      <c r="L204" s="19">
        <f t="shared" si="53"/>
        <v>4.5254656170787921</v>
      </c>
      <c r="M204" s="19">
        <f t="shared" si="54"/>
        <v>2.9821973095964447</v>
      </c>
      <c r="N204" s="19">
        <f t="shared" si="55"/>
        <v>2.8887683297933187</v>
      </c>
      <c r="O204" s="19">
        <f t="shared" si="49"/>
        <v>102.77593730379078</v>
      </c>
      <c r="P204" s="19">
        <f t="shared" si="46"/>
        <v>75.598164244816189</v>
      </c>
      <c r="U204" s="19">
        <f t="shared" si="44"/>
        <v>66.410385843850094</v>
      </c>
      <c r="V204" s="19">
        <f t="shared" si="47"/>
        <v>77.111437497316402</v>
      </c>
      <c r="W204" s="19">
        <f t="shared" si="48"/>
        <v>74.846638824601669</v>
      </c>
      <c r="X204" s="19">
        <f t="shared" si="56"/>
        <v>0.17100000000000001</v>
      </c>
      <c r="Y204" s="19">
        <f t="shared" si="56"/>
        <v>9.2999999999999999E-2</v>
      </c>
      <c r="Z204" s="19">
        <f t="shared" si="56"/>
        <v>0.27</v>
      </c>
      <c r="AA204" s="19">
        <f t="shared" si="56"/>
        <v>7.1999999999999995E-2</v>
      </c>
      <c r="AC204" s="19">
        <f t="shared" si="61"/>
        <v>0.218</v>
      </c>
      <c r="AD204" s="19">
        <f t="shared" si="61"/>
        <v>0.113</v>
      </c>
      <c r="AE204" s="19">
        <f t="shared" si="61"/>
        <v>0.44</v>
      </c>
      <c r="AF204" s="19">
        <v>4.5</v>
      </c>
      <c r="AH204" s="23">
        <f>+[8]Cartera!D204</f>
        <v>118911.43529011001</v>
      </c>
      <c r="AI204" s="23">
        <f>+[8]Cartera!J204</f>
        <v>53624.43548</v>
      </c>
      <c r="AJ204" s="23">
        <f>+[8]Cartera!P204</f>
        <v>13902.751460000001</v>
      </c>
      <c r="AK204" s="23">
        <f t="shared" si="57"/>
        <v>186438.62223010999</v>
      </c>
      <c r="AL204" s="23">
        <f>+[8]Cartera!E204</f>
        <v>2544.2589800000042</v>
      </c>
      <c r="AM204" s="23">
        <f>+[8]Cartera!K204</f>
        <v>2426.7553900000007</v>
      </c>
      <c r="AN204" s="23">
        <f>+[8]Cartera!Q204</f>
        <v>414.60748000000046</v>
      </c>
      <c r="AO204" s="23">
        <f t="shared" si="58"/>
        <v>5385.621850000005</v>
      </c>
      <c r="AP204" s="27">
        <f t="shared" si="59"/>
        <v>2.1396251536218847</v>
      </c>
      <c r="AQ204" s="27">
        <f t="shared" si="59"/>
        <v>4.5254656170787921</v>
      </c>
      <c r="AR204" s="27">
        <f t="shared" si="59"/>
        <v>2.9821973095964447</v>
      </c>
      <c r="AS204" s="27">
        <f t="shared" si="50"/>
        <v>2.8886835708069412</v>
      </c>
      <c r="AT204" s="27">
        <f t="shared" si="60"/>
        <v>-285.98814940852492</v>
      </c>
      <c r="BH204" s="19">
        <f t="shared" si="43"/>
        <v>-10.23996719745422</v>
      </c>
      <c r="BO204" s="23">
        <f t="shared" si="51"/>
        <v>2.1396251536218847</v>
      </c>
      <c r="BP204" s="23">
        <f t="shared" si="51"/>
        <v>4.5254656170787921</v>
      </c>
      <c r="BQ204" s="23">
        <f t="shared" si="51"/>
        <v>2.9821973095964447</v>
      </c>
      <c r="BR204" s="23">
        <f t="shared" si="51"/>
        <v>2.8886835708069412</v>
      </c>
    </row>
    <row r="205" spans="1:70" ht="14.5" x14ac:dyDescent="0.35">
      <c r="A205" s="22">
        <v>40756</v>
      </c>
      <c r="B205" s="23">
        <f>+Cartera!BF204</f>
        <v>2.0098767631228793</v>
      </c>
      <c r="C205" s="23">
        <f>+Cartera!BG204</f>
        <v>4.4817882688383746</v>
      </c>
      <c r="D205" s="23">
        <f>+Cartera!BH204</f>
        <v>2.8245625900349767</v>
      </c>
      <c r="E205" s="43">
        <f>+'[8]Cartera (Con titularizaciones)'!W205/'[8]Cartera (Con titularizaciones)'!V205</f>
        <v>2.905292315051634E-2</v>
      </c>
      <c r="F205" s="19">
        <f>+Cartera!BI204</f>
        <v>4.6940096305499122</v>
      </c>
      <c r="G205" s="23">
        <f>+Cartera!BK204</f>
        <v>2.8219208886863094</v>
      </c>
      <c r="H205" s="44">
        <f>+'[8]Cartera (Con titularizaciones)'!AT205/'[8]Cartera (Con titularizaciones)'!AS205</f>
        <v>2.8827026915077165E-2</v>
      </c>
      <c r="K205" s="19">
        <f t="shared" si="52"/>
        <v>2.0098767631228793</v>
      </c>
      <c r="L205" s="19">
        <f t="shared" si="53"/>
        <v>4.4817882688383746</v>
      </c>
      <c r="M205" s="19">
        <f t="shared" si="54"/>
        <v>2.8245625900349767</v>
      </c>
      <c r="N205" s="19">
        <f t="shared" si="55"/>
        <v>2.8219208886863094</v>
      </c>
      <c r="O205" s="19">
        <f t="shared" si="49"/>
        <v>101.78399950463661</v>
      </c>
      <c r="P205" s="19">
        <f t="shared" si="46"/>
        <v>73.181380057517003</v>
      </c>
      <c r="U205" s="19">
        <f t="shared" si="44"/>
        <v>65.769428692759263</v>
      </c>
      <c r="V205" s="19">
        <f t="shared" si="47"/>
        <v>74.646275748151282</v>
      </c>
      <c r="W205" s="19">
        <f t="shared" si="48"/>
        <v>70.890351665711052</v>
      </c>
      <c r="X205" s="19">
        <f t="shared" si="56"/>
        <v>0.13300000000000001</v>
      </c>
      <c r="Y205" s="19">
        <f t="shared" si="56"/>
        <v>6.6000000000000003E-2</v>
      </c>
      <c r="Z205" s="19">
        <f t="shared" si="56"/>
        <v>0.255</v>
      </c>
      <c r="AA205" s="19">
        <f t="shared" si="56"/>
        <v>4.2999999999999997E-2</v>
      </c>
      <c r="AC205" s="19">
        <f t="shared" si="61"/>
        <v>0.17</v>
      </c>
      <c r="AD205" s="19">
        <f t="shared" si="61"/>
        <v>7.4999999999999997E-2</v>
      </c>
      <c r="AE205" s="19">
        <f t="shared" si="61"/>
        <v>0.41699999999999998</v>
      </c>
      <c r="AF205" s="19">
        <v>4.5</v>
      </c>
      <c r="AH205" s="23">
        <f>+[8]Cartera!D205</f>
        <v>120601.26537887999</v>
      </c>
      <c r="AI205" s="23">
        <f>+[8]Cartera!J205</f>
        <v>54681.139380000001</v>
      </c>
      <c r="AJ205" s="23">
        <f>+[8]Cartera!P205</f>
        <v>14369.086790000001</v>
      </c>
      <c r="AK205" s="23">
        <f t="shared" si="57"/>
        <v>189651.49154888</v>
      </c>
      <c r="AL205" s="23">
        <f>+[8]Cartera!E205</f>
        <v>2499.1364299999923</v>
      </c>
      <c r="AM205" s="23">
        <f>+[8]Cartera!K205</f>
        <v>2450.6928900000007</v>
      </c>
      <c r="AN205" s="23">
        <f>+[8]Cartera!Q205</f>
        <v>405.86384999999774</v>
      </c>
      <c r="AO205" s="23">
        <f t="shared" si="58"/>
        <v>5355.6931699999914</v>
      </c>
      <c r="AP205" s="27">
        <f t="shared" si="59"/>
        <v>2.0722306869241582</v>
      </c>
      <c r="AQ205" s="27">
        <f t="shared" si="59"/>
        <v>4.4817882688383746</v>
      </c>
      <c r="AR205" s="27">
        <f t="shared" si="59"/>
        <v>2.8245625900349767</v>
      </c>
      <c r="AS205" s="27">
        <f t="shared" si="50"/>
        <v>2.8239657522649311</v>
      </c>
      <c r="AT205" s="27">
        <f t="shared" si="60"/>
        <v>-279.36812311636601</v>
      </c>
      <c r="BH205" s="19">
        <f t="shared" si="43"/>
        <v>-8.0956698372858114</v>
      </c>
      <c r="BO205" s="23">
        <f t="shared" si="51"/>
        <v>2.0722306869241582</v>
      </c>
      <c r="BP205" s="23">
        <f t="shared" si="51"/>
        <v>4.4817882688383746</v>
      </c>
      <c r="BQ205" s="23">
        <f t="shared" si="51"/>
        <v>2.8245625900349767</v>
      </c>
      <c r="BR205" s="23">
        <f t="shared" si="51"/>
        <v>2.8239657522649311</v>
      </c>
    </row>
    <row r="206" spans="1:70" ht="14.5" x14ac:dyDescent="0.35">
      <c r="A206" s="22">
        <v>40787</v>
      </c>
      <c r="B206" s="23">
        <f>+Cartera!BF205</f>
        <v>2.0114631526353959</v>
      </c>
      <c r="C206" s="23">
        <f>+Cartera!BG205</f>
        <v>4.5001109784867062</v>
      </c>
      <c r="D206" s="23">
        <f>+Cartera!BH205</f>
        <v>2.7742799919503311</v>
      </c>
      <c r="E206" s="43">
        <f>+'[8]Cartera (Con titularizaciones)'!W206/'[8]Cartera (Con titularizaciones)'!V206</f>
        <v>2.8382826915509664E-2</v>
      </c>
      <c r="F206" s="19">
        <f>+Cartera!BI205</f>
        <v>4.4778801860092461</v>
      </c>
      <c r="G206" s="23">
        <f>+Cartera!BK205</f>
        <v>2.8158448067474273</v>
      </c>
      <c r="H206" s="44">
        <f>+'[8]Cartera (Con titularizaciones)'!AT206/'[8]Cartera (Con titularizaciones)'!AS206</f>
        <v>2.8740259366415877E-2</v>
      </c>
      <c r="K206" s="19">
        <f t="shared" si="52"/>
        <v>2.0114631526353959</v>
      </c>
      <c r="L206" s="19">
        <f t="shared" si="53"/>
        <v>4.5001109784867062</v>
      </c>
      <c r="M206" s="19">
        <f t="shared" si="54"/>
        <v>2.7742799919503311</v>
      </c>
      <c r="N206" s="19">
        <f t="shared" si="55"/>
        <v>2.8158448067474273</v>
      </c>
      <c r="O206" s="19">
        <f t="shared" si="49"/>
        <v>102.20011882083375</v>
      </c>
      <c r="P206" s="19">
        <f t="shared" si="46"/>
        <v>73.239141894443947</v>
      </c>
      <c r="U206" s="19">
        <f t="shared" si="44"/>
        <v>66.038311128382759</v>
      </c>
      <c r="V206" s="19">
        <f t="shared" si="47"/>
        <v>74.70519382271587</v>
      </c>
      <c r="W206" s="19">
        <f t="shared" si="48"/>
        <v>69.628368279872191</v>
      </c>
      <c r="X206" s="19">
        <f t="shared" si="56"/>
        <v>0.13600000000000001</v>
      </c>
      <c r="Y206" s="19">
        <f t="shared" si="56"/>
        <v>7.8E-2</v>
      </c>
      <c r="Z206" s="19">
        <f t="shared" si="56"/>
        <v>0.25</v>
      </c>
      <c r="AA206" s="19">
        <f t="shared" si="56"/>
        <v>3.4000000000000002E-2</v>
      </c>
      <c r="AC206" s="19">
        <f t="shared" si="61"/>
        <v>0.17499999999999999</v>
      </c>
      <c r="AD206" s="19">
        <f t="shared" si="61"/>
        <v>9.4E-2</v>
      </c>
      <c r="AE206" s="19">
        <f t="shared" si="61"/>
        <v>0.40699999999999997</v>
      </c>
      <c r="AF206" s="19">
        <v>4.5</v>
      </c>
      <c r="AH206" s="23">
        <f>+[8]Cartera!D206</f>
        <v>123438.64607820001</v>
      </c>
      <c r="AI206" s="23">
        <f>+[8]Cartera!J206</f>
        <v>55672.41167999999</v>
      </c>
      <c r="AJ206" s="23">
        <f>+[8]Cartera!P206</f>
        <v>14499.394839999997</v>
      </c>
      <c r="AK206" s="23">
        <f t="shared" si="57"/>
        <v>193610.45259819998</v>
      </c>
      <c r="AL206" s="23">
        <f>+[8]Cartera!E206</f>
        <v>2560.681819999993</v>
      </c>
      <c r="AM206" s="23">
        <f>+[8]Cartera!K206</f>
        <v>2505.3203099999951</v>
      </c>
      <c r="AN206" s="23">
        <f>+[8]Cartera!Q206</f>
        <v>402.25380999999868</v>
      </c>
      <c r="AO206" s="23">
        <f t="shared" si="58"/>
        <v>5468.2559399999864</v>
      </c>
      <c r="AP206" s="27">
        <f t="shared" si="59"/>
        <v>2.0744571504598062</v>
      </c>
      <c r="AQ206" s="27">
        <f t="shared" si="59"/>
        <v>4.5001109784867062</v>
      </c>
      <c r="AR206" s="27">
        <f t="shared" si="59"/>
        <v>2.7742799919503311</v>
      </c>
      <c r="AS206" s="27">
        <f t="shared" si="50"/>
        <v>2.8243598765549423</v>
      </c>
      <c r="AT206" s="27">
        <f t="shared" si="60"/>
        <v>-278.76012079818781</v>
      </c>
      <c r="BH206" s="19">
        <f t="shared" si="43"/>
        <v>0.99990657761199486</v>
      </c>
      <c r="BO206" s="23">
        <f t="shared" si="51"/>
        <v>2.0744571504598062</v>
      </c>
      <c r="BP206" s="23">
        <f t="shared" si="51"/>
        <v>4.5001109784867062</v>
      </c>
      <c r="BQ206" s="23">
        <f t="shared" si="51"/>
        <v>2.7742799919503311</v>
      </c>
      <c r="BR206" s="23">
        <f t="shared" si="51"/>
        <v>2.8243598765549423</v>
      </c>
    </row>
    <row r="207" spans="1:70" ht="14.5" x14ac:dyDescent="0.35">
      <c r="A207" s="22">
        <v>40817</v>
      </c>
      <c r="B207" s="23">
        <f>+Cartera!BF206</f>
        <v>2.0778590974028353</v>
      </c>
      <c r="C207" s="23">
        <f>+Cartera!BG206</f>
        <v>4.6582936090366713</v>
      </c>
      <c r="D207" s="23">
        <f>+Cartera!BH206</f>
        <v>2.7404291555779747</v>
      </c>
      <c r="E207" s="43">
        <f>+'[8]Cartera (Con titularizaciones)'!W207/'[8]Cartera (Con titularizaciones)'!V207</f>
        <v>2.8386349952205917E-2</v>
      </c>
      <c r="F207" s="19">
        <f>+Cartera!BI206</f>
        <v>4.4868207576031773</v>
      </c>
      <c r="G207" s="23">
        <f>+Cartera!BK206</f>
        <v>2.9034390888528168</v>
      </c>
      <c r="H207" s="44">
        <f>+'[8]Cartera (Con titularizaciones)'!AT207/'[8]Cartera (Con titularizaciones)'!AS207</f>
        <v>2.9640448093423689E-2</v>
      </c>
      <c r="K207" s="19">
        <f t="shared" si="52"/>
        <v>2.0778590974028353</v>
      </c>
      <c r="L207" s="19">
        <f t="shared" si="53"/>
        <v>4.6582936090366713</v>
      </c>
      <c r="M207" s="19">
        <f t="shared" si="54"/>
        <v>2.7404291555779747</v>
      </c>
      <c r="N207" s="19">
        <f t="shared" si="55"/>
        <v>2.9034390888528168</v>
      </c>
      <c r="O207" s="19">
        <f t="shared" si="49"/>
        <v>105.792537700031</v>
      </c>
      <c r="P207" s="19">
        <f t="shared" si="46"/>
        <v>75.656676619684617</v>
      </c>
      <c r="U207" s="19">
        <f t="shared" si="44"/>
        <v>68.359612496572012</v>
      </c>
      <c r="V207" s="19">
        <f t="shared" si="47"/>
        <v>77.171121133586666</v>
      </c>
      <c r="W207" s="19">
        <f t="shared" si="48"/>
        <v>68.778786223138553</v>
      </c>
      <c r="X207" s="19">
        <f t="shared" si="56"/>
        <v>0.17399999999999999</v>
      </c>
      <c r="Y207" s="19">
        <f t="shared" si="56"/>
        <v>0.14799999999999999</v>
      </c>
      <c r="Z207" s="19">
        <f t="shared" si="56"/>
        <v>0.23499999999999999</v>
      </c>
      <c r="AA207" s="19">
        <f t="shared" si="56"/>
        <v>7.4999999999999997E-2</v>
      </c>
      <c r="AC207" s="19">
        <f t="shared" si="61"/>
        <v>0.222</v>
      </c>
      <c r="AD207" s="19">
        <f t="shared" si="61"/>
        <v>0.19900000000000001</v>
      </c>
      <c r="AE207" s="19">
        <f t="shared" si="61"/>
        <v>0.38300000000000001</v>
      </c>
      <c r="AF207" s="19">
        <v>4.5</v>
      </c>
      <c r="AH207" s="23">
        <f>+[8]Cartera!D207</f>
        <v>124313.88855756</v>
      </c>
      <c r="AI207" s="23">
        <f>+[8]Cartera!J207</f>
        <v>56589.388759999973</v>
      </c>
      <c r="AJ207" s="23">
        <f>+[8]Cartera!P207</f>
        <v>14923.232340000002</v>
      </c>
      <c r="AK207" s="23">
        <f t="shared" si="57"/>
        <v>195826.50965755997</v>
      </c>
      <c r="AL207" s="23">
        <f>+[8]Cartera!E207</f>
        <v>2665.52025</v>
      </c>
      <c r="AM207" s="23">
        <f>+[8]Cartera!K207</f>
        <v>2636.0998799999952</v>
      </c>
      <c r="AN207" s="23">
        <f>+[8]Cartera!Q207</f>
        <v>408.96061000000128</v>
      </c>
      <c r="AO207" s="23">
        <f t="shared" si="58"/>
        <v>5710.5807399999967</v>
      </c>
      <c r="AP207" s="27">
        <f t="shared" si="59"/>
        <v>2.1441854011073005</v>
      </c>
      <c r="AQ207" s="27">
        <f t="shared" si="59"/>
        <v>4.6582936090366713</v>
      </c>
      <c r="AR207" s="27">
        <f t="shared" si="59"/>
        <v>2.7404291555779747</v>
      </c>
      <c r="AS207" s="27">
        <f t="shared" si="50"/>
        <v>2.9161428398974363</v>
      </c>
      <c r="AT207" s="27">
        <f t="shared" si="60"/>
        <v>-287.42776604538426</v>
      </c>
      <c r="BH207" s="19">
        <f t="shared" si="43"/>
        <v>4.4407122198784492</v>
      </c>
      <c r="BO207" s="23">
        <f t="shared" si="51"/>
        <v>2.1441854011073005</v>
      </c>
      <c r="BP207" s="23">
        <f t="shared" si="51"/>
        <v>4.6582936090366713</v>
      </c>
      <c r="BQ207" s="23">
        <f t="shared" si="51"/>
        <v>2.7404291555779747</v>
      </c>
      <c r="BR207" s="23">
        <f t="shared" si="51"/>
        <v>2.9161428398974363</v>
      </c>
    </row>
    <row r="208" spans="1:70" ht="14.5" x14ac:dyDescent="0.35">
      <c r="A208" s="22">
        <v>40848</v>
      </c>
      <c r="B208" s="23">
        <f>+Cartera!BF207</f>
        <v>1.9125438480784125</v>
      </c>
      <c r="C208" s="23">
        <f>+Cartera!BG207</f>
        <v>4.646009518709139</v>
      </c>
      <c r="D208" s="23">
        <f>+Cartera!BH207</f>
        <v>2.7524789979663762</v>
      </c>
      <c r="E208" s="43">
        <f>+'[8]Cartera (Con titularizaciones)'!W208/'[8]Cartera (Con titularizaciones)'!V208</f>
        <v>2.7760951963360054E-2</v>
      </c>
      <c r="F208" s="19">
        <f>+Cartera!BI207</f>
        <v>4.415739731175977</v>
      </c>
      <c r="G208" s="23">
        <f>+Cartera!BK207</f>
        <v>2.7886799140575138</v>
      </c>
      <c r="H208" s="44">
        <f>+'[8]Cartera (Con titularizaciones)'!AT208/'[8]Cartera (Con titularizaciones)'!AS208</f>
        <v>2.8432433112933662E-2</v>
      </c>
      <c r="K208" s="19">
        <f t="shared" si="52"/>
        <v>1.9125438480784125</v>
      </c>
      <c r="L208" s="19">
        <f t="shared" si="53"/>
        <v>4.646009518709139</v>
      </c>
      <c r="M208" s="19">
        <f t="shared" si="54"/>
        <v>2.7524789979663762</v>
      </c>
      <c r="N208" s="19">
        <f t="shared" si="55"/>
        <v>2.7886799140575138</v>
      </c>
      <c r="O208" s="19">
        <f t="shared" si="49"/>
        <v>105.5135589154896</v>
      </c>
      <c r="P208" s="19">
        <f t="shared" si="46"/>
        <v>69.637403044265838</v>
      </c>
      <c r="U208" s="19">
        <f t="shared" si="44"/>
        <v>68.179345702518063</v>
      </c>
      <c r="V208" s="19">
        <f t="shared" si="47"/>
        <v>71.031357784478871</v>
      </c>
      <c r="W208" s="19">
        <f t="shared" si="48"/>
        <v>69.081210948100875</v>
      </c>
      <c r="X208" s="19">
        <f t="shared" si="56"/>
        <v>7.1999999999999995E-2</v>
      </c>
      <c r="Y208" s="19">
        <f t="shared" si="56"/>
        <v>0.14499999999999999</v>
      </c>
      <c r="Z208" s="19">
        <f t="shared" si="56"/>
        <v>0.24099999999999999</v>
      </c>
      <c r="AA208" s="19">
        <f t="shared" si="56"/>
        <v>2.9000000000000001E-2</v>
      </c>
      <c r="AC208" s="19">
        <f t="shared" si="61"/>
        <v>9.9000000000000005E-2</v>
      </c>
      <c r="AD208" s="19">
        <f t="shared" si="61"/>
        <v>0.19400000000000001</v>
      </c>
      <c r="AE208" s="19">
        <f t="shared" si="61"/>
        <v>0.39300000000000002</v>
      </c>
      <c r="AF208" s="19">
        <v>4.75</v>
      </c>
      <c r="AH208" s="23">
        <f>+[8]Cartera!D208</f>
        <v>128617.77439709003</v>
      </c>
      <c r="AI208" s="23">
        <f>+[8]Cartera!J208</f>
        <v>57794.046680000014</v>
      </c>
      <c r="AJ208" s="23">
        <f>+[8]Cartera!P208</f>
        <v>14993.138560000001</v>
      </c>
      <c r="AK208" s="23">
        <f t="shared" si="57"/>
        <v>201404.95963709004</v>
      </c>
      <c r="AL208" s="23">
        <f>+[8]Cartera!E208</f>
        <v>2537.9291100000141</v>
      </c>
      <c r="AM208" s="23">
        <f>+[8]Cartera!K208</f>
        <v>2685.1169100000038</v>
      </c>
      <c r="AN208" s="23">
        <f>+[8]Cartera!Q208</f>
        <v>412.68298999999837</v>
      </c>
      <c r="AO208" s="23">
        <f t="shared" si="58"/>
        <v>5635.7290100000164</v>
      </c>
      <c r="AP208" s="27">
        <f t="shared" si="59"/>
        <v>1.9732335766940736</v>
      </c>
      <c r="AQ208" s="27">
        <f t="shared" si="59"/>
        <v>4.646009518709139</v>
      </c>
      <c r="AR208" s="27">
        <f t="shared" si="59"/>
        <v>2.7524789979663762</v>
      </c>
      <c r="AS208" s="27">
        <f t="shared" si="50"/>
        <v>2.7982076609011965</v>
      </c>
      <c r="AT208" s="27">
        <f t="shared" si="60"/>
        <v>-276.06978374485016</v>
      </c>
      <c r="BH208" s="19">
        <f t="shared" si="43"/>
        <v>4.9255716205665863</v>
      </c>
      <c r="BO208" s="23">
        <f t="shared" si="51"/>
        <v>1.9732335766940736</v>
      </c>
      <c r="BP208" s="23">
        <f t="shared" si="51"/>
        <v>4.646009518709139</v>
      </c>
      <c r="BQ208" s="23">
        <f t="shared" si="51"/>
        <v>2.7524789979663762</v>
      </c>
      <c r="BR208" s="23">
        <f t="shared" si="51"/>
        <v>2.7982076609011965</v>
      </c>
    </row>
    <row r="209" spans="1:70" ht="14.5" x14ac:dyDescent="0.35">
      <c r="A209" s="22">
        <v>40878</v>
      </c>
      <c r="B209" s="23">
        <f>+Cartera!BF208</f>
        <v>1.6469212486549152</v>
      </c>
      <c r="C209" s="23">
        <f>+Cartera!BG208</f>
        <v>4.2217748005099045</v>
      </c>
      <c r="D209" s="23">
        <f>+Cartera!BH208</f>
        <v>2.6005383191239981</v>
      </c>
      <c r="E209" s="43">
        <f>+'[8]Cartera (Con titularizaciones)'!W209/'[8]Cartera (Con titularizaciones)'!V209</f>
        <v>2.6707199210787774E-2</v>
      </c>
      <c r="F209" s="19">
        <f>+Cartera!BI208</f>
        <v>3.9667699534144152</v>
      </c>
      <c r="G209" s="23">
        <f>+Cartera!BK208</f>
        <v>2.4896201534871052</v>
      </c>
      <c r="H209" s="44">
        <f>+'[8]Cartera (Con titularizaciones)'!AT209/'[8]Cartera (Con titularizaciones)'!AS209</f>
        <v>2.5485152209072486E-2</v>
      </c>
      <c r="K209" s="19">
        <f t="shared" si="52"/>
        <v>1.6469212486549152</v>
      </c>
      <c r="L209" s="19">
        <f t="shared" si="53"/>
        <v>4.2217748005099045</v>
      </c>
      <c r="M209" s="19">
        <f t="shared" si="54"/>
        <v>2.6005383191239981</v>
      </c>
      <c r="N209" s="19">
        <f t="shared" si="55"/>
        <v>2.4896201534871052</v>
      </c>
      <c r="O209" s="19">
        <f t="shared" si="49"/>
        <v>95.878943499301641</v>
      </c>
      <c r="P209" s="19">
        <f t="shared" si="46"/>
        <v>59.965850660092066</v>
      </c>
      <c r="U209" s="19">
        <f t="shared" si="44"/>
        <v>61.953778278551127</v>
      </c>
      <c r="V209" s="19">
        <f t="shared" si="47"/>
        <v>61.166206763627507</v>
      </c>
      <c r="W209" s="19">
        <f t="shared" si="48"/>
        <v>65.267831774467595</v>
      </c>
      <c r="X209" s="19">
        <f t="shared" si="56"/>
        <v>8.0000000000000002E-3</v>
      </c>
      <c r="Y209" s="19">
        <f t="shared" si="56"/>
        <v>0.02</v>
      </c>
      <c r="Z209" s="19">
        <f t="shared" si="56"/>
        <v>0.2</v>
      </c>
      <c r="AA209" s="19">
        <f t="shared" si="56"/>
        <v>0</v>
      </c>
      <c r="AC209" s="19">
        <f t="shared" si="61"/>
        <v>8.9999999999999993E-3</v>
      </c>
      <c r="AD209" s="19">
        <f t="shared" si="61"/>
        <v>2.3E-2</v>
      </c>
      <c r="AE209" s="19">
        <f t="shared" si="61"/>
        <v>0.32700000000000001</v>
      </c>
      <c r="AF209" s="19">
        <v>4.75</v>
      </c>
      <c r="AH209" s="23">
        <f>+[8]Cartera!D209</f>
        <v>129159.37372479997</v>
      </c>
      <c r="AI209" s="23">
        <f>+[8]Cartera!J209</f>
        <v>58882.008100000006</v>
      </c>
      <c r="AJ209" s="23">
        <f>+[8]Cartera!P209</f>
        <v>15432.139840000002</v>
      </c>
      <c r="AK209" s="23">
        <f t="shared" si="57"/>
        <v>203473.52166479998</v>
      </c>
      <c r="AL209" s="23">
        <f>+[8]Cartera!E209</f>
        <v>2196.4973399999885</v>
      </c>
      <c r="AM209" s="23">
        <f>+[8]Cartera!K209</f>
        <v>2485.865780000001</v>
      </c>
      <c r="AN209" s="23">
        <f>+[8]Cartera!Q209</f>
        <v>401.31871000000092</v>
      </c>
      <c r="AO209" s="23">
        <f t="shared" si="58"/>
        <v>5083.6818299999904</v>
      </c>
      <c r="AP209" s="27">
        <f t="shared" si="59"/>
        <v>1.7006100886491353</v>
      </c>
      <c r="AQ209" s="27">
        <f t="shared" si="59"/>
        <v>4.2217748005099045</v>
      </c>
      <c r="AR209" s="27">
        <f t="shared" si="59"/>
        <v>2.6005383191239981</v>
      </c>
      <c r="AS209" s="27">
        <f t="shared" si="50"/>
        <v>2.4984488342295426</v>
      </c>
      <c r="AT209" s="27">
        <f t="shared" si="60"/>
        <v>-246.46356651448096</v>
      </c>
      <c r="BH209" s="19">
        <f t="shared" si="43"/>
        <v>7.3552776862080691</v>
      </c>
      <c r="BO209" s="23">
        <f t="shared" si="51"/>
        <v>1.7006100886491353</v>
      </c>
      <c r="BP209" s="23">
        <f t="shared" si="51"/>
        <v>4.2217748005099045</v>
      </c>
      <c r="BQ209" s="23">
        <f t="shared" si="51"/>
        <v>2.6005383191239981</v>
      </c>
      <c r="BR209" s="23">
        <f t="shared" si="51"/>
        <v>2.4984488342295426</v>
      </c>
    </row>
    <row r="210" spans="1:70" ht="14.5" x14ac:dyDescent="0.35">
      <c r="A210" s="22">
        <v>40909</v>
      </c>
      <c r="B210" s="23">
        <f>+Cartera!BF209</f>
        <v>1.855411961089761</v>
      </c>
      <c r="C210" s="23">
        <f>+Cartera!BG209</f>
        <v>4.5166561529929661</v>
      </c>
      <c r="D210" s="23">
        <f>+Cartera!BH209</f>
        <v>2.639198413467521</v>
      </c>
      <c r="E210" s="43">
        <f>+'[8]Cartera (Con titularizaciones)'!W210/'[8]Cartera (Con titularizaciones)'!V210</f>
        <v>2.7200755944431946E-2</v>
      </c>
      <c r="F210" s="19">
        <f>+Cartera!BI209</f>
        <v>4.1169269578062595</v>
      </c>
      <c r="G210" s="23">
        <f>+Cartera!BK209</f>
        <v>2.7173081663762479</v>
      </c>
      <c r="H210" s="44">
        <f>+'[8]Cartera (Con titularizaciones)'!AT210/'[8]Cartera (Con titularizaciones)'!AS210</f>
        <v>2.7774750605366556E-2</v>
      </c>
      <c r="K210" s="19">
        <f t="shared" si="52"/>
        <v>1.855411961089761</v>
      </c>
      <c r="L210" s="19">
        <f t="shared" si="53"/>
        <v>4.5166561529929661</v>
      </c>
      <c r="M210" s="19">
        <f t="shared" si="54"/>
        <v>2.639198413467521</v>
      </c>
      <c r="N210" s="19">
        <f t="shared" si="55"/>
        <v>2.7173081663762479</v>
      </c>
      <c r="O210" s="19">
        <f t="shared" si="49"/>
        <v>102.57586928755219</v>
      </c>
      <c r="P210" s="19">
        <f t="shared" si="46"/>
        <v>67.557180807842087</v>
      </c>
      <c r="U210" s="19">
        <f t="shared" si="44"/>
        <v>66.281108558699742</v>
      </c>
      <c r="V210" s="19">
        <f t="shared" si="47"/>
        <v>68.909495057163809</v>
      </c>
      <c r="W210" s="19">
        <f t="shared" si="48"/>
        <v>66.238115702007676</v>
      </c>
      <c r="X210" s="19">
        <f t="shared" si="56"/>
        <v>4.2999999999999997E-2</v>
      </c>
      <c r="Y210" s="19">
        <f t="shared" si="56"/>
        <v>8.6999999999999994E-2</v>
      </c>
      <c r="Z210" s="19">
        <f t="shared" si="56"/>
        <v>0.218</v>
      </c>
      <c r="AA210" s="19">
        <f t="shared" si="56"/>
        <v>1.0999999999999999E-2</v>
      </c>
      <c r="AC210" s="19">
        <f t="shared" si="61"/>
        <v>6.0999999999999999E-2</v>
      </c>
      <c r="AD210" s="19">
        <f t="shared" si="61"/>
        <v>0.104</v>
      </c>
      <c r="AE210" s="19">
        <f t="shared" si="61"/>
        <v>0.35499999999999998</v>
      </c>
      <c r="AF210" s="19">
        <v>5</v>
      </c>
      <c r="AH210" s="23">
        <f>+[8]Cartera!D210</f>
        <v>127909.74075628002</v>
      </c>
      <c r="AI210" s="23">
        <f>+[8]Cartera!J210</f>
        <v>59390.103190000009</v>
      </c>
      <c r="AJ210" s="23">
        <f>+[8]Cartera!P210</f>
        <v>15775.797980000003</v>
      </c>
      <c r="AK210" s="23">
        <f t="shared" si="57"/>
        <v>203075.64192628002</v>
      </c>
      <c r="AL210" s="23">
        <f>+[8]Cartera!E210</f>
        <v>2452.810330000013</v>
      </c>
      <c r="AM210" s="23">
        <f>+[8]Cartera!K210</f>
        <v>2682.4467500000073</v>
      </c>
      <c r="AN210" s="23">
        <f>+[8]Cartera!Q210</f>
        <v>416.35461000000129</v>
      </c>
      <c r="AO210" s="23">
        <f t="shared" si="58"/>
        <v>5551.6116900000216</v>
      </c>
      <c r="AP210" s="27">
        <f t="shared" si="59"/>
        <v>1.9176102738521006</v>
      </c>
      <c r="AQ210" s="27">
        <f t="shared" si="59"/>
        <v>4.5166561529929661</v>
      </c>
      <c r="AR210" s="27">
        <f t="shared" si="59"/>
        <v>2.639198413467521</v>
      </c>
      <c r="AS210" s="27">
        <f t="shared" si="50"/>
        <v>2.7337654271777967</v>
      </c>
      <c r="AT210" s="27">
        <f t="shared" si="60"/>
        <v>-268.99705121044701</v>
      </c>
      <c r="BH210" s="19">
        <f t="shared" ref="BH210:BH273" si="62">+AO210/AO198*100-100</f>
        <v>9.4571012358056805</v>
      </c>
      <c r="BO210" s="23">
        <f t="shared" si="51"/>
        <v>1.9176102738521006</v>
      </c>
      <c r="BP210" s="23">
        <f t="shared" si="51"/>
        <v>4.5166561529929661</v>
      </c>
      <c r="BQ210" s="23">
        <f t="shared" si="51"/>
        <v>2.639198413467521</v>
      </c>
      <c r="BR210" s="23">
        <f t="shared" si="51"/>
        <v>2.7337654271777967</v>
      </c>
    </row>
    <row r="211" spans="1:70" ht="14.5" x14ac:dyDescent="0.35">
      <c r="A211" s="22">
        <v>40940</v>
      </c>
      <c r="B211" s="23">
        <f>+Cartera!BF210</f>
        <v>1.9109884230047232</v>
      </c>
      <c r="C211" s="23">
        <f>+Cartera!BG210</f>
        <v>4.7391385965458319</v>
      </c>
      <c r="D211" s="23">
        <f>+Cartera!BH210</f>
        <v>2.6096151143676036</v>
      </c>
      <c r="E211" s="43">
        <f>+'[8]Cartera (Con titularizaciones)'!W211/'[8]Cartera (Con titularizaciones)'!V211</f>
        <v>2.6463161716844825E-2</v>
      </c>
      <c r="F211" s="19">
        <f>+Cartera!BI210</f>
        <v>4.4541159300625788</v>
      </c>
      <c r="G211" s="23">
        <f>+Cartera!BK210</f>
        <v>2.8248766653333104</v>
      </c>
      <c r="H211" s="44">
        <f>+'[8]Cartera (Con titularizaciones)'!AT211/'[8]Cartera (Con titularizaciones)'!AS211</f>
        <v>2.8791492544230489E-2</v>
      </c>
      <c r="K211" s="19">
        <f t="shared" si="52"/>
        <v>1.9109884230047232</v>
      </c>
      <c r="L211" s="19">
        <f t="shared" si="53"/>
        <v>4.7391385965458319</v>
      </c>
      <c r="M211" s="19">
        <f t="shared" si="54"/>
        <v>2.6096151143676036</v>
      </c>
      <c r="N211" s="19">
        <f t="shared" si="55"/>
        <v>2.8248766653333104</v>
      </c>
      <c r="O211" s="19">
        <f t="shared" si="49"/>
        <v>107.62857404869091</v>
      </c>
      <c r="P211" s="19">
        <f t="shared" si="46"/>
        <v>69.580768649780993</v>
      </c>
      <c r="U211" s="19">
        <f t="shared" si="44"/>
        <v>69.545998002134695</v>
      </c>
      <c r="V211" s="19">
        <f t="shared" si="47"/>
        <v>70.973589720741572</v>
      </c>
      <c r="W211" s="19">
        <f t="shared" si="48"/>
        <v>65.495639509756217</v>
      </c>
      <c r="X211" s="19">
        <f t="shared" si="56"/>
        <v>6.6000000000000003E-2</v>
      </c>
      <c r="Y211" s="19">
        <f t="shared" si="56"/>
        <v>0.186</v>
      </c>
      <c r="Z211" s="19">
        <f t="shared" si="56"/>
        <v>0.20899999999999999</v>
      </c>
      <c r="AA211" s="19">
        <f t="shared" si="56"/>
        <v>4.9000000000000002E-2</v>
      </c>
      <c r="AC211" s="19">
        <f t="shared" si="61"/>
        <v>0.09</v>
      </c>
      <c r="AD211" s="19">
        <f t="shared" si="61"/>
        <v>0.26</v>
      </c>
      <c r="AE211" s="19">
        <f t="shared" si="61"/>
        <v>0.34100000000000003</v>
      </c>
      <c r="AF211" s="19">
        <v>5.25</v>
      </c>
      <c r="AH211" s="23">
        <f>+[8]Cartera!D211</f>
        <v>128933.17719079998</v>
      </c>
      <c r="AI211" s="23">
        <f>+[8]Cartera!J211</f>
        <v>60310.28428</v>
      </c>
      <c r="AJ211" s="23">
        <f>+[8]Cartera!P211</f>
        <v>15782.524700000004</v>
      </c>
      <c r="AK211" s="23">
        <f t="shared" si="57"/>
        <v>205025.9861708</v>
      </c>
      <c r="AL211" s="23">
        <f>+[8]Cartera!E211</f>
        <v>2547.5065600000025</v>
      </c>
      <c r="AM211" s="23">
        <f>+[8]Cartera!K211</f>
        <v>2858.1879599999934</v>
      </c>
      <c r="AN211" s="23">
        <f>+[8]Cartera!Q211</f>
        <v>411.86315000000036</v>
      </c>
      <c r="AO211" s="23">
        <f t="shared" si="58"/>
        <v>5817.5576699999956</v>
      </c>
      <c r="AP211" s="27">
        <f t="shared" si="59"/>
        <v>1.9758347816327446</v>
      </c>
      <c r="AQ211" s="27">
        <f t="shared" si="59"/>
        <v>4.7391385965458319</v>
      </c>
      <c r="AR211" s="27">
        <f t="shared" si="59"/>
        <v>2.6096151143676036</v>
      </c>
      <c r="AS211" s="27">
        <f t="shared" si="50"/>
        <v>2.8374733265048615</v>
      </c>
      <c r="AT211" s="27">
        <f t="shared" si="60"/>
        <v>-279.6501932068262</v>
      </c>
      <c r="BH211" s="19">
        <f t="shared" si="62"/>
        <v>11.599097329842209</v>
      </c>
      <c r="BO211" s="23">
        <f t="shared" si="51"/>
        <v>1.9758347816327446</v>
      </c>
      <c r="BP211" s="23">
        <f t="shared" si="51"/>
        <v>4.7391385965458319</v>
      </c>
      <c r="BQ211" s="23">
        <f t="shared" si="51"/>
        <v>2.6096151143676036</v>
      </c>
      <c r="BR211" s="23">
        <f t="shared" si="51"/>
        <v>2.8374733265048615</v>
      </c>
    </row>
    <row r="212" spans="1:70" ht="14.5" x14ac:dyDescent="0.35">
      <c r="A212" s="22">
        <v>40969</v>
      </c>
      <c r="B212" s="23">
        <f>+Cartera!BF211</f>
        <v>1.8813918746642784</v>
      </c>
      <c r="C212" s="23">
        <f>+Cartera!BG211</f>
        <v>4.7631664003886582</v>
      </c>
      <c r="D212" s="23">
        <f>+Cartera!BH211</f>
        <v>2.5326835705495956</v>
      </c>
      <c r="E212" s="43">
        <f>+'[8]Cartera (Con titularizaciones)'!W212/'[8]Cartera (Con titularizaciones)'!V212</f>
        <v>2.6147872620408616E-2</v>
      </c>
      <c r="F212" s="19">
        <f>+Cartera!BI211</f>
        <v>4.5966195418577067</v>
      </c>
      <c r="G212" s="23">
        <f>+Cartera!BK211</f>
        <v>2.8143215283643155</v>
      </c>
      <c r="H212" s="44">
        <f>+'[8]Cartera (Con titularizaciones)'!AT212/'[8]Cartera (Con titularizaciones)'!AS212</f>
        <v>2.8721473950631637E-2</v>
      </c>
      <c r="K212" s="19">
        <f t="shared" si="52"/>
        <v>1.8813918746642784</v>
      </c>
      <c r="L212" s="19">
        <f t="shared" si="53"/>
        <v>4.7631664003886582</v>
      </c>
      <c r="M212" s="19">
        <f t="shared" si="54"/>
        <v>2.5326835705495956</v>
      </c>
      <c r="N212" s="19">
        <f t="shared" si="55"/>
        <v>2.8143215283643155</v>
      </c>
      <c r="O212" s="19">
        <f t="shared" si="49"/>
        <v>108.17425934833796</v>
      </c>
      <c r="P212" s="19">
        <f t="shared" si="46"/>
        <v>68.503132302999489</v>
      </c>
      <c r="U212" s="19">
        <f t="shared" si="44"/>
        <v>69.898601658686715</v>
      </c>
      <c r="V212" s="19">
        <f t="shared" si="47"/>
        <v>69.874381973704573</v>
      </c>
      <c r="W212" s="19">
        <f t="shared" si="48"/>
        <v>63.564825792019811</v>
      </c>
      <c r="X212" s="19">
        <f t="shared" si="56"/>
        <v>5.1999999999999998E-2</v>
      </c>
      <c r="Y212" s="19">
        <f t="shared" si="56"/>
        <v>0.191</v>
      </c>
      <c r="Z212" s="19">
        <f t="shared" si="56"/>
        <v>0.186</v>
      </c>
      <c r="AA212" s="19">
        <f t="shared" si="56"/>
        <v>3.1E-2</v>
      </c>
      <c r="AC212" s="19">
        <f t="shared" si="61"/>
        <v>7.0999999999999994E-2</v>
      </c>
      <c r="AD212" s="19">
        <f t="shared" si="61"/>
        <v>0.27</v>
      </c>
      <c r="AE212" s="19">
        <f t="shared" si="61"/>
        <v>0.30299999999999999</v>
      </c>
      <c r="AF212" s="19">
        <v>5.25</v>
      </c>
      <c r="AH212" s="23">
        <f>+[8]Cartera!D212</f>
        <v>130308.3482204</v>
      </c>
      <c r="AI212" s="23">
        <f>+[8]Cartera!J212</f>
        <v>61302.520519999998</v>
      </c>
      <c r="AJ212" s="23">
        <f>+[8]Cartera!P212</f>
        <v>16194.944160000005</v>
      </c>
      <c r="AK212" s="23">
        <f t="shared" si="57"/>
        <v>207805.81290040002</v>
      </c>
      <c r="AL212" s="23">
        <f>+[8]Cartera!E212</f>
        <v>2536.1576800000071</v>
      </c>
      <c r="AM212" s="23">
        <f>+[8]Cartera!K212</f>
        <v>2919.9410600000024</v>
      </c>
      <c r="AN212" s="23">
        <f>+[8]Cartera!Q212</f>
        <v>410.16669000000132</v>
      </c>
      <c r="AO212" s="23">
        <f t="shared" si="58"/>
        <v>5866.2654300000104</v>
      </c>
      <c r="AP212" s="27">
        <f t="shared" si="59"/>
        <v>1.9462741371799288</v>
      </c>
      <c r="AQ212" s="27">
        <f t="shared" si="59"/>
        <v>4.7631664003886582</v>
      </c>
      <c r="AR212" s="27">
        <f t="shared" si="59"/>
        <v>2.5326835705495956</v>
      </c>
      <c r="AS212" s="27">
        <f t="shared" si="50"/>
        <v>2.8229554063589517</v>
      </c>
      <c r="AT212" s="27">
        <f t="shared" si="60"/>
        <v>-278.60919743007258</v>
      </c>
      <c r="BH212" s="19">
        <f t="shared" si="62"/>
        <v>12.102123379376664</v>
      </c>
      <c r="BO212" s="23">
        <f t="shared" si="51"/>
        <v>1.9462741371799288</v>
      </c>
      <c r="BP212" s="23">
        <f t="shared" si="51"/>
        <v>4.7631664003886582</v>
      </c>
      <c r="BQ212" s="23">
        <f t="shared" si="51"/>
        <v>2.5326835705495956</v>
      </c>
      <c r="BR212" s="23">
        <f t="shared" si="51"/>
        <v>2.8229554063589517</v>
      </c>
    </row>
    <row r="213" spans="1:70" ht="14.5" x14ac:dyDescent="0.35">
      <c r="A213" s="22">
        <v>41000</v>
      </c>
      <c r="B213" s="23">
        <f>+Cartera!BF212</f>
        <v>2.0414449810554962</v>
      </c>
      <c r="C213" s="23">
        <f>+Cartera!BG212</f>
        <v>4.9841078831074466</v>
      </c>
      <c r="D213" s="23">
        <f>+Cartera!BH212</f>
        <v>2.513869859356809</v>
      </c>
      <c r="E213" s="43">
        <f>+'[8]Cartera (Con titularizaciones)'!W213/'[8]Cartera (Con titularizaciones)'!V213</f>
        <v>2.6113748481867618E-2</v>
      </c>
      <c r="F213" s="19">
        <f>+Cartera!BI212</f>
        <v>4.5426338987107266</v>
      </c>
      <c r="G213" s="23">
        <f>+Cartera!BK212</f>
        <v>2.9745257245151571</v>
      </c>
      <c r="H213" s="44">
        <f>+'[8]Cartera (Con titularizaciones)'!AT213/'[8]Cartera (Con titularizaciones)'!AS213</f>
        <v>3.0331040368301674E-2</v>
      </c>
      <c r="K213" s="19">
        <f t="shared" si="52"/>
        <v>2.0414449810554962</v>
      </c>
      <c r="L213" s="19">
        <f t="shared" si="53"/>
        <v>4.9841078831074466</v>
      </c>
      <c r="M213" s="19">
        <f t="shared" si="54"/>
        <v>2.513869859356809</v>
      </c>
      <c r="N213" s="19">
        <f t="shared" si="55"/>
        <v>2.9745257245151571</v>
      </c>
      <c r="O213" s="19">
        <f t="shared" si="49"/>
        <v>113.19196799913765</v>
      </c>
      <c r="P213" s="19">
        <f t="shared" si="46"/>
        <v>74.330806627669418</v>
      </c>
      <c r="U213" s="19">
        <f t="shared" si="44"/>
        <v>73.140877781809365</v>
      </c>
      <c r="V213" s="19">
        <f t="shared" si="47"/>
        <v>75.818710767010089</v>
      </c>
      <c r="W213" s="19">
        <f t="shared" si="48"/>
        <v>63.09264273355295</v>
      </c>
      <c r="X213" s="19">
        <f t="shared" si="56"/>
        <v>0.16200000000000001</v>
      </c>
      <c r="Y213" s="19">
        <f t="shared" si="56"/>
        <v>0.316</v>
      </c>
      <c r="Z213" s="19">
        <f t="shared" si="56"/>
        <v>0.17399999999999999</v>
      </c>
      <c r="AA213" s="19">
        <f t="shared" si="56"/>
        <v>0.11</v>
      </c>
      <c r="AC213" s="19">
        <f t="shared" si="61"/>
        <v>0.20300000000000001</v>
      </c>
      <c r="AD213" s="19">
        <f t="shared" si="61"/>
        <v>0.45400000000000001</v>
      </c>
      <c r="AE213" s="19">
        <f t="shared" si="61"/>
        <v>0.28399999999999997</v>
      </c>
      <c r="AF213" s="19">
        <v>5.25</v>
      </c>
      <c r="AH213" s="23">
        <f>+[8]Cartera!D213</f>
        <v>131468.4614159</v>
      </c>
      <c r="AI213" s="23">
        <f>+[8]Cartera!J213</f>
        <v>62174.259519999992</v>
      </c>
      <c r="AJ213" s="23">
        <f>+[8]Cartera!P213</f>
        <v>16523.94369</v>
      </c>
      <c r="AK213" s="23">
        <f t="shared" si="57"/>
        <v>210166.66462589998</v>
      </c>
      <c r="AL213" s="23">
        <f>+[8]Cartera!E213</f>
        <v>2777.4919599999935</v>
      </c>
      <c r="AM213" s="23">
        <f>+[8]Cartera!K213</f>
        <v>3098.832170000002</v>
      </c>
      <c r="AN213" s="23">
        <f>+[8]Cartera!Q213</f>
        <v>415.39044000000132</v>
      </c>
      <c r="AO213" s="23">
        <f t="shared" si="58"/>
        <v>6291.7145699999965</v>
      </c>
      <c r="AP213" s="27">
        <f t="shared" si="59"/>
        <v>2.112667882537552</v>
      </c>
      <c r="AQ213" s="27">
        <f t="shared" si="59"/>
        <v>4.9841078831074466</v>
      </c>
      <c r="AR213" s="27">
        <f t="shared" si="59"/>
        <v>2.513869859356809</v>
      </c>
      <c r="AS213" s="27">
        <f t="shared" si="50"/>
        <v>2.9936786507980937</v>
      </c>
      <c r="AT213" s="27">
        <f t="shared" si="60"/>
        <v>-294.45889380071765</v>
      </c>
      <c r="BH213" s="19">
        <f t="shared" si="62"/>
        <v>16.223798929469851</v>
      </c>
      <c r="BO213" s="23">
        <f t="shared" si="51"/>
        <v>2.112667882537552</v>
      </c>
      <c r="BP213" s="23">
        <f t="shared" si="51"/>
        <v>4.9841078831074466</v>
      </c>
      <c r="BQ213" s="23">
        <f t="shared" si="51"/>
        <v>2.513869859356809</v>
      </c>
      <c r="BR213" s="23">
        <f t="shared" si="51"/>
        <v>2.9936786507980937</v>
      </c>
    </row>
    <row r="214" spans="1:70" ht="14.5" x14ac:dyDescent="0.35">
      <c r="A214" s="22">
        <v>41030</v>
      </c>
      <c r="B214" s="23">
        <f>+Cartera!BF213</f>
        <v>1.9526566532520919</v>
      </c>
      <c r="C214" s="23">
        <f>+Cartera!BG213</f>
        <v>4.9740584763349904</v>
      </c>
      <c r="D214" s="23">
        <f>+Cartera!BH213</f>
        <v>2.5301014281002931</v>
      </c>
      <c r="E214" s="43">
        <f>+'[8]Cartera (Con titularizaciones)'!W214/'[8]Cartera (Con titularizaciones)'!V214</f>
        <v>2.5932228919675063E-2</v>
      </c>
      <c r="F214" s="19">
        <f>+Cartera!BI213</f>
        <v>4.6043414059836776</v>
      </c>
      <c r="G214" s="23">
        <f>+Cartera!BK213</f>
        <v>2.9201059698291334</v>
      </c>
      <c r="H214" s="44">
        <f>+'[8]Cartera (Con titularizaciones)'!AT214/'[8]Cartera (Con titularizaciones)'!AS214</f>
        <v>2.9757918129593761E-2</v>
      </c>
      <c r="K214" s="19">
        <f t="shared" si="52"/>
        <v>1.9526566532520919</v>
      </c>
      <c r="L214" s="19">
        <f t="shared" si="53"/>
        <v>4.9740584763349904</v>
      </c>
      <c r="M214" s="19">
        <f t="shared" si="54"/>
        <v>2.5301014281002931</v>
      </c>
      <c r="N214" s="19">
        <f t="shared" si="55"/>
        <v>2.9201059698291334</v>
      </c>
      <c r="O214" s="19">
        <f t="shared" si="49"/>
        <v>112.9637401685055</v>
      </c>
      <c r="P214" s="19">
        <f t="shared" si="46"/>
        <v>71.09794554838787</v>
      </c>
      <c r="U214" s="19">
        <f t="shared" si="44"/>
        <v>72.993404562978142</v>
      </c>
      <c r="V214" s="19">
        <f t="shared" si="47"/>
        <v>72.521136447014356</v>
      </c>
      <c r="W214" s="19">
        <f t="shared" si="48"/>
        <v>63.500019656398024</v>
      </c>
      <c r="X214" s="19">
        <f t="shared" si="56"/>
        <v>0.10100000000000001</v>
      </c>
      <c r="Y214" s="19">
        <f t="shared" si="56"/>
        <v>0.30199999999999999</v>
      </c>
      <c r="Z214" s="19">
        <f t="shared" si="56"/>
        <v>0.18</v>
      </c>
      <c r="AA214" s="19">
        <f t="shared" si="56"/>
        <v>8.1000000000000003E-2</v>
      </c>
      <c r="AC214" s="19">
        <f t="shared" si="61"/>
        <v>0.13700000000000001</v>
      </c>
      <c r="AD214" s="19">
        <f t="shared" si="61"/>
        <v>0.436</v>
      </c>
      <c r="AE214" s="19">
        <f t="shared" si="61"/>
        <v>0.29299999999999998</v>
      </c>
      <c r="AF214" s="19">
        <v>5.25</v>
      </c>
      <c r="AH214" s="23">
        <f>+[8]Cartera!D214</f>
        <v>133592.15966930002</v>
      </c>
      <c r="AI214" s="23">
        <f>+[8]Cartera!J214</f>
        <v>63164.930909999981</v>
      </c>
      <c r="AJ214" s="23">
        <f>+[8]Cartera!P214</f>
        <v>16564.486519999999</v>
      </c>
      <c r="AK214" s="23">
        <f t="shared" si="57"/>
        <v>213321.57709930002</v>
      </c>
      <c r="AL214" s="23">
        <f>+[8]Cartera!E214</f>
        <v>2699.6800500000118</v>
      </c>
      <c r="AM214" s="23">
        <f>+[8]Cartera!K214</f>
        <v>3141.8605999999941</v>
      </c>
      <c r="AN214" s="23">
        <f>+[8]Cartera!Q214</f>
        <v>419.09831000000054</v>
      </c>
      <c r="AO214" s="23">
        <f t="shared" si="58"/>
        <v>6260.6389600000066</v>
      </c>
      <c r="AP214" s="27">
        <f t="shared" si="59"/>
        <v>2.0208371933524543</v>
      </c>
      <c r="AQ214" s="27">
        <f t="shared" si="59"/>
        <v>4.9740584763349904</v>
      </c>
      <c r="AR214" s="27">
        <f t="shared" si="59"/>
        <v>2.5301014281002931</v>
      </c>
      <c r="AS214" s="27">
        <f t="shared" si="50"/>
        <v>2.9348362435393556</v>
      </c>
      <c r="AT214" s="27">
        <f t="shared" si="60"/>
        <v>-289.075760739374</v>
      </c>
      <c r="BH214" s="19">
        <f t="shared" si="62"/>
        <v>20.701052319963836</v>
      </c>
      <c r="BO214" s="23">
        <f t="shared" si="51"/>
        <v>2.0208371933524543</v>
      </c>
      <c r="BP214" s="23">
        <f t="shared" si="51"/>
        <v>4.9740584763349904</v>
      </c>
      <c r="BQ214" s="23">
        <f t="shared" si="51"/>
        <v>2.5301014281002931</v>
      </c>
      <c r="BR214" s="23">
        <f t="shared" si="51"/>
        <v>2.9348362435393556</v>
      </c>
    </row>
    <row r="215" spans="1:70" ht="14.5" x14ac:dyDescent="0.35">
      <c r="A215" s="22">
        <v>41061</v>
      </c>
      <c r="B215" s="23">
        <f>+Cartera!BF214</f>
        <v>1.9012431347223833</v>
      </c>
      <c r="C215" s="23">
        <f>+Cartera!BG214</f>
        <v>4.9717327646638916</v>
      </c>
      <c r="D215" s="23">
        <f>+Cartera!BH214</f>
        <v>2.4841263276198737</v>
      </c>
      <c r="E215" s="43">
        <f>+'[8]Cartera (Con titularizaciones)'!W215/'[8]Cartera (Con titularizaciones)'!V215</f>
        <v>2.5894451246264945E-2</v>
      </c>
      <c r="F215" s="19">
        <f>+Cartera!BI214</f>
        <v>4.6733171988326472</v>
      </c>
      <c r="G215" s="23">
        <f>+Cartera!BK214</f>
        <v>2.8877552998106957</v>
      </c>
      <c r="H215" s="44">
        <f>+'[8]Cartera (Con titularizaciones)'!AT215/'[8]Cartera (Con titularizaciones)'!AS215</f>
        <v>2.9483700840047471E-2</v>
      </c>
      <c r="K215" s="19">
        <f t="shared" si="52"/>
        <v>1.9012431347223833</v>
      </c>
      <c r="L215" s="19">
        <f t="shared" si="53"/>
        <v>4.9717327646638916</v>
      </c>
      <c r="M215" s="19">
        <f t="shared" si="54"/>
        <v>2.4841263276198737</v>
      </c>
      <c r="N215" s="19">
        <f t="shared" si="55"/>
        <v>2.8877552998106957</v>
      </c>
      <c r="O215" s="19">
        <f t="shared" si="49"/>
        <v>112.91092191351899</v>
      </c>
      <c r="P215" s="19">
        <f t="shared" si="46"/>
        <v>69.225934135225046</v>
      </c>
      <c r="U215" s="19">
        <f t="shared" si="44"/>
        <v>72.959275166688769</v>
      </c>
      <c r="V215" s="19">
        <f t="shared" si="47"/>
        <v>70.611652367309773</v>
      </c>
      <c r="W215" s="19">
        <f t="shared" si="48"/>
        <v>62.346145052088765</v>
      </c>
      <c r="X215" s="19">
        <f t="shared" si="56"/>
        <v>6.3E-2</v>
      </c>
      <c r="Y215" s="19">
        <f t="shared" si="56"/>
        <v>0.29899999999999999</v>
      </c>
      <c r="Z215" s="19">
        <f t="shared" si="56"/>
        <v>0.16800000000000001</v>
      </c>
      <c r="AA215" s="19">
        <f t="shared" si="56"/>
        <v>6.9000000000000006E-2</v>
      </c>
      <c r="AC215" s="19">
        <f t="shared" si="61"/>
        <v>8.5000000000000006E-2</v>
      </c>
      <c r="AD215" s="19">
        <f t="shared" si="61"/>
        <v>0.43099999999999999</v>
      </c>
      <c r="AE215" s="19">
        <f t="shared" si="61"/>
        <v>0.27400000000000002</v>
      </c>
      <c r="AF215" s="19">
        <v>5.25</v>
      </c>
      <c r="AH215" s="23">
        <f>+[8]Cartera!D215</f>
        <v>134906.16879969</v>
      </c>
      <c r="AI215" s="23">
        <f>+[8]Cartera!J215</f>
        <v>63995.186600000001</v>
      </c>
      <c r="AJ215" s="23">
        <f>+[8]Cartera!P215</f>
        <v>16901.254390000002</v>
      </c>
      <c r="AK215" s="23">
        <f t="shared" si="57"/>
        <v>215802.60978969</v>
      </c>
      <c r="AL215" s="23">
        <f>+[8]Cartera!E215</f>
        <v>2656.6038700000049</v>
      </c>
      <c r="AM215" s="23">
        <f>+[8]Cartera!K215</f>
        <v>3181.6696599999964</v>
      </c>
      <c r="AN215" s="23">
        <f>+[8]Cartera!Q215</f>
        <v>419.84850999999975</v>
      </c>
      <c r="AO215" s="23">
        <f t="shared" si="58"/>
        <v>6258.1220400000011</v>
      </c>
      <c r="AP215" s="27">
        <f t="shared" si="59"/>
        <v>1.9692234192378231</v>
      </c>
      <c r="AQ215" s="27">
        <f t="shared" si="59"/>
        <v>4.9717327646638916</v>
      </c>
      <c r="AR215" s="27">
        <f t="shared" si="59"/>
        <v>2.4841263276198737</v>
      </c>
      <c r="AS215" s="27">
        <f t="shared" si="50"/>
        <v>2.899928803501886</v>
      </c>
      <c r="AT215" s="27">
        <f t="shared" si="60"/>
        <v>-285.87560117756766</v>
      </c>
      <c r="BH215" s="19">
        <f t="shared" si="62"/>
        <v>22.515335261433918</v>
      </c>
      <c r="BO215" s="23">
        <f t="shared" si="51"/>
        <v>1.9692234192378231</v>
      </c>
      <c r="BP215" s="23">
        <f t="shared" si="51"/>
        <v>4.9717327646638916</v>
      </c>
      <c r="BQ215" s="23">
        <f t="shared" si="51"/>
        <v>2.4841263276198737</v>
      </c>
      <c r="BR215" s="23">
        <f t="shared" si="51"/>
        <v>2.899928803501886</v>
      </c>
    </row>
    <row r="216" spans="1:70" ht="14.5" x14ac:dyDescent="0.35">
      <c r="A216" s="22">
        <v>41091</v>
      </c>
      <c r="B216" s="23">
        <f>+Cartera!BF215</f>
        <v>2.0880476085456481</v>
      </c>
      <c r="C216" s="23">
        <f>+Cartera!BG215</f>
        <v>4.918518549941858</v>
      </c>
      <c r="D216" s="23">
        <f>+Cartera!BH215</f>
        <v>2.4794166311624095</v>
      </c>
      <c r="E216" s="43">
        <f>+'[8]Cartera (Con titularizaciones)'!W216/'[8]Cartera (Con titularizaciones)'!V216</f>
        <v>2.5786549681114056E-2</v>
      </c>
      <c r="F216" s="19">
        <f>+Cartera!BI215</f>
        <v>4.7759320194245669</v>
      </c>
      <c r="G216" s="23">
        <f>+Cartera!BK215</f>
        <v>2.9935786679785492</v>
      </c>
      <c r="H216" s="44">
        <f>+'[8]Cartera (Con titularizaciones)'!AT216/'[8]Cartera (Con titularizaciones)'!AS216</f>
        <v>3.033711285425569E-2</v>
      </c>
      <c r="K216" s="19">
        <f t="shared" si="52"/>
        <v>2.0880476085456481</v>
      </c>
      <c r="L216" s="19">
        <f t="shared" si="53"/>
        <v>4.918518549941858</v>
      </c>
      <c r="M216" s="19">
        <f t="shared" si="54"/>
        <v>2.4794166311624095</v>
      </c>
      <c r="N216" s="19">
        <f t="shared" si="55"/>
        <v>2.9935786679785492</v>
      </c>
      <c r="O216" s="19">
        <f t="shared" si="49"/>
        <v>111.70239636969383</v>
      </c>
      <c r="P216" s="19">
        <f t="shared" si="46"/>
        <v>76.027649268278225</v>
      </c>
      <c r="U216" s="19">
        <f t="shared" si="44"/>
        <v>72.178366232427791</v>
      </c>
      <c r="V216" s="19">
        <f t="shared" si="47"/>
        <v>77.549519663379016</v>
      </c>
      <c r="W216" s="19">
        <f t="shared" si="48"/>
        <v>62.227941957816299</v>
      </c>
      <c r="X216" s="19">
        <f t="shared" si="56"/>
        <v>0.17699999999999999</v>
      </c>
      <c r="Y216" s="19">
        <f t="shared" si="56"/>
        <v>0.27600000000000002</v>
      </c>
      <c r="Z216" s="19">
        <f t="shared" si="56"/>
        <v>0.16500000000000001</v>
      </c>
      <c r="AA216" s="19">
        <f t="shared" si="56"/>
        <v>0.11899999999999999</v>
      </c>
      <c r="AC216" s="19">
        <f t="shared" si="61"/>
        <v>0.22700000000000001</v>
      </c>
      <c r="AD216" s="19">
        <f t="shared" si="61"/>
        <v>0.39300000000000002</v>
      </c>
      <c r="AE216" s="19">
        <f t="shared" si="61"/>
        <v>0.27</v>
      </c>
      <c r="AF216" s="19">
        <v>5</v>
      </c>
      <c r="AH216" s="23">
        <f>+[8]Cartera!D216</f>
        <v>137231.26675568998</v>
      </c>
      <c r="AI216" s="23">
        <f>+[8]Cartera!J216</f>
        <v>64806.742470000005</v>
      </c>
      <c r="AJ216" s="23">
        <f>+[8]Cartera!P216</f>
        <v>17324.859589999996</v>
      </c>
      <c r="AK216" s="23">
        <f t="shared" si="57"/>
        <v>219362.86881568999</v>
      </c>
      <c r="AL216" s="23">
        <f>+[8]Cartera!E216</f>
        <v>2935.9852500000002</v>
      </c>
      <c r="AM216" s="23">
        <f>+[8]Cartera!K216</f>
        <v>3187.5316499999985</v>
      </c>
      <c r="AN216" s="23">
        <f>+[8]Cartera!Q216</f>
        <v>429.55544999999552</v>
      </c>
      <c r="AO216" s="23">
        <f t="shared" si="58"/>
        <v>6553.072349999994</v>
      </c>
      <c r="AP216" s="27">
        <f t="shared" si="59"/>
        <v>2.1394433786193012</v>
      </c>
      <c r="AQ216" s="27">
        <f t="shared" si="59"/>
        <v>4.918518549941858</v>
      </c>
      <c r="AR216" s="27">
        <f t="shared" si="59"/>
        <v>2.4794166311624095</v>
      </c>
      <c r="AS216" s="27">
        <f t="shared" si="50"/>
        <v>2.9873206825654366</v>
      </c>
      <c r="AT216" s="27">
        <f t="shared" si="60"/>
        <v>-296.37054611528947</v>
      </c>
      <c r="BH216" s="19">
        <f t="shared" si="62"/>
        <v>21.677171782864548</v>
      </c>
      <c r="BO216" s="23">
        <f t="shared" si="51"/>
        <v>2.1394433786193012</v>
      </c>
      <c r="BP216" s="23">
        <f t="shared" si="51"/>
        <v>4.918518549941858</v>
      </c>
      <c r="BQ216" s="23">
        <f t="shared" si="51"/>
        <v>2.4794166311624095</v>
      </c>
      <c r="BR216" s="23">
        <f t="shared" si="51"/>
        <v>2.9873206825654366</v>
      </c>
    </row>
    <row r="217" spans="1:70" ht="14.5" x14ac:dyDescent="0.35">
      <c r="A217" s="22">
        <v>41122</v>
      </c>
      <c r="B217" s="23">
        <f>+Cartera!BF216</f>
        <v>1.9816852476906763</v>
      </c>
      <c r="C217" s="23">
        <f>+Cartera!BG216</f>
        <v>4.9135248094045094</v>
      </c>
      <c r="D217" s="23">
        <f>+Cartera!BH216</f>
        <v>2.4724644569885217</v>
      </c>
      <c r="E217" s="43">
        <f>+'[8]Cartera (Con titularizaciones)'!W217/'[8]Cartera (Con titularizaciones)'!V217</f>
        <v>2.5641578425688923E-2</v>
      </c>
      <c r="F217" s="19">
        <f>+Cartera!BI216</f>
        <v>4.8537574770582168</v>
      </c>
      <c r="G217" s="23">
        <f>+Cartera!BK216</f>
        <v>2.93362231480552</v>
      </c>
      <c r="H217" s="44">
        <f>+'[8]Cartera (Con titularizaciones)'!AT217/'[8]Cartera (Con titularizaciones)'!AS217</f>
        <v>2.9742015763368993E-2</v>
      </c>
      <c r="K217" s="19">
        <f t="shared" si="52"/>
        <v>1.9816852476906763</v>
      </c>
      <c r="L217" s="19">
        <f t="shared" si="53"/>
        <v>4.9135248094045094</v>
      </c>
      <c r="M217" s="19">
        <f t="shared" si="54"/>
        <v>2.4724644569885217</v>
      </c>
      <c r="N217" s="19">
        <f t="shared" si="55"/>
        <v>2.93362231480552</v>
      </c>
      <c r="O217" s="19">
        <f t="shared" si="49"/>
        <v>111.58898563855469</v>
      </c>
      <c r="P217" s="19">
        <f t="shared" si="46"/>
        <v>72.154902194249487</v>
      </c>
      <c r="U217" s="19">
        <f t="shared" si="44"/>
        <v>72.105083997194839</v>
      </c>
      <c r="V217" s="19">
        <f t="shared" si="47"/>
        <v>73.599250540774506</v>
      </c>
      <c r="W217" s="19">
        <f t="shared" si="48"/>
        <v>62.053457570829472</v>
      </c>
      <c r="X217" s="19">
        <f t="shared" si="56"/>
        <v>0.113</v>
      </c>
      <c r="Y217" s="19">
        <f t="shared" si="56"/>
        <v>0.27</v>
      </c>
      <c r="Z217" s="19">
        <f t="shared" si="56"/>
        <v>0.16200000000000001</v>
      </c>
      <c r="AA217" s="19">
        <f t="shared" si="56"/>
        <v>0.09</v>
      </c>
      <c r="AC217" s="19">
        <f t="shared" si="61"/>
        <v>0.151</v>
      </c>
      <c r="AD217" s="19">
        <f t="shared" si="61"/>
        <v>0.38300000000000001</v>
      </c>
      <c r="AE217" s="19">
        <f t="shared" si="61"/>
        <v>0.26500000000000001</v>
      </c>
      <c r="AF217" s="19">
        <v>4.75</v>
      </c>
      <c r="AH217" s="23">
        <f>+[8]Cartera!D217</f>
        <v>137986.91103682999</v>
      </c>
      <c r="AI217" s="23">
        <f>+[8]Cartera!J217</f>
        <v>65697.369510000019</v>
      </c>
      <c r="AJ217" s="23">
        <f>+[8]Cartera!P217</f>
        <v>17430.202840000005</v>
      </c>
      <c r="AK217" s="23">
        <f t="shared" si="57"/>
        <v>221114.48338683002</v>
      </c>
      <c r="AL217" s="23">
        <f>+[8]Cartera!E217</f>
        <v>2803.553039999962</v>
      </c>
      <c r="AM217" s="23">
        <f>+[8]Cartera!K217</f>
        <v>3228.0565500000043</v>
      </c>
      <c r="AN217" s="23">
        <f>+[8]Cartera!Q217</f>
        <v>430.955570000004</v>
      </c>
      <c r="AO217" s="23">
        <f t="shared" si="58"/>
        <v>6462.5651599999701</v>
      </c>
      <c r="AP217" s="27">
        <f t="shared" si="59"/>
        <v>2.0317528807146554</v>
      </c>
      <c r="AQ217" s="27">
        <f t="shared" si="59"/>
        <v>4.9135248094045094</v>
      </c>
      <c r="AR217" s="27">
        <f t="shared" si="59"/>
        <v>2.4724644569885217</v>
      </c>
      <c r="AS217" s="27">
        <f t="shared" si="50"/>
        <v>2.9227235869004558</v>
      </c>
      <c r="AT217" s="27">
        <f t="shared" si="60"/>
        <v>-290.43950789365152</v>
      </c>
      <c r="BH217" s="19">
        <f t="shared" si="62"/>
        <v>20.66720319603337</v>
      </c>
      <c r="BO217" s="23">
        <f t="shared" si="51"/>
        <v>2.0317528807146554</v>
      </c>
      <c r="BP217" s="23">
        <f t="shared" si="51"/>
        <v>4.9135248094045094</v>
      </c>
      <c r="BQ217" s="23">
        <f t="shared" si="51"/>
        <v>2.4724644569885217</v>
      </c>
      <c r="BR217" s="23">
        <f t="shared" si="51"/>
        <v>2.9227235869004558</v>
      </c>
    </row>
    <row r="218" spans="1:70" ht="14.5" x14ac:dyDescent="0.35">
      <c r="A218" s="22">
        <v>41153</v>
      </c>
      <c r="B218" s="23">
        <f>+Cartera!BF217</f>
        <v>1.9544534321500457</v>
      </c>
      <c r="C218" s="23">
        <f>+Cartera!BG217</f>
        <v>4.9968396186999708</v>
      </c>
      <c r="D218" s="23">
        <f>+Cartera!BH217</f>
        <v>2.4324069856392025</v>
      </c>
      <c r="E218" s="43">
        <f>+'[8]Cartera (Con titularizaciones)'!W218/'[8]Cartera (Con titularizaciones)'!V218</f>
        <v>2.5547947938446679E-2</v>
      </c>
      <c r="F218" s="19">
        <f>+Cartera!BI217</f>
        <v>5.0085289331743823</v>
      </c>
      <c r="G218" s="23">
        <f>+Cartera!BK217</f>
        <v>2.9431006241118949</v>
      </c>
      <c r="H218" s="44">
        <f>+'[8]Cartera (Con titularizaciones)'!AT218/'[8]Cartera (Con titularizaciones)'!AS218</f>
        <v>2.986885638133582E-2</v>
      </c>
      <c r="K218" s="19">
        <f t="shared" si="52"/>
        <v>1.9544534321500457</v>
      </c>
      <c r="L218" s="19">
        <f t="shared" si="53"/>
        <v>4.9968396186999708</v>
      </c>
      <c r="M218" s="19">
        <f t="shared" si="54"/>
        <v>2.4324069856392025</v>
      </c>
      <c r="N218" s="19">
        <f t="shared" si="55"/>
        <v>2.9431006241118949</v>
      </c>
      <c r="O218" s="19">
        <f t="shared" si="49"/>
        <v>113.48111306613085</v>
      </c>
      <c r="P218" s="19">
        <f t="shared" si="46"/>
        <v>71.16336784781592</v>
      </c>
      <c r="U218" s="19">
        <f t="shared" si="44"/>
        <v>73.327713688808743</v>
      </c>
      <c r="V218" s="19">
        <f t="shared" si="47"/>
        <v>72.587868326070833</v>
      </c>
      <c r="W218" s="19">
        <f t="shared" si="48"/>
        <v>61.048102532562389</v>
      </c>
      <c r="X218" s="19">
        <f t="shared" si="56"/>
        <v>0.104</v>
      </c>
      <c r="Y218" s="19">
        <f t="shared" si="56"/>
        <v>0.32800000000000001</v>
      </c>
      <c r="Z218" s="19">
        <f t="shared" si="56"/>
        <v>0.154</v>
      </c>
      <c r="AA218" s="19">
        <f t="shared" si="56"/>
        <v>9.8000000000000004E-2</v>
      </c>
      <c r="AC218" s="19">
        <f t="shared" si="61"/>
        <v>0.14199999999999999</v>
      </c>
      <c r="AD218" s="19">
        <f t="shared" si="61"/>
        <v>0.47299999999999998</v>
      </c>
      <c r="AE218" s="19">
        <f t="shared" si="61"/>
        <v>0.251</v>
      </c>
      <c r="AF218" s="19">
        <v>4.75</v>
      </c>
      <c r="AH218" s="23">
        <f>+[8]Cartera!D218</f>
        <v>139287.65854315003</v>
      </c>
      <c r="AI218" s="23">
        <f>+[8]Cartera!J218</f>
        <v>66462.629050000018</v>
      </c>
      <c r="AJ218" s="23">
        <f>+[8]Cartera!P218</f>
        <v>17847.414210000003</v>
      </c>
      <c r="AK218" s="23">
        <f t="shared" si="57"/>
        <v>223597.70180315006</v>
      </c>
      <c r="AL218" s="23">
        <f>+[8]Cartera!E218</f>
        <v>2792.5237700000107</v>
      </c>
      <c r="AM218" s="23">
        <f>+[8]Cartera!K218</f>
        <v>3321.0309799999968</v>
      </c>
      <c r="AN218" s="23">
        <f>+[8]Cartera!Q218</f>
        <v>434.12175000000371</v>
      </c>
      <c r="AO218" s="23">
        <f t="shared" si="58"/>
        <v>6547.6765000000114</v>
      </c>
      <c r="AP218" s="27">
        <f t="shared" si="59"/>
        <v>2.0048608751183172</v>
      </c>
      <c r="AQ218" s="27">
        <f t="shared" si="59"/>
        <v>4.9968396186999708</v>
      </c>
      <c r="AR218" s="27">
        <f t="shared" si="59"/>
        <v>2.4324069856392025</v>
      </c>
      <c r="AS218" s="27">
        <f t="shared" si="50"/>
        <v>2.9283290692157586</v>
      </c>
      <c r="AT218" s="27">
        <f t="shared" si="60"/>
        <v>-291.38173334197376</v>
      </c>
      <c r="BH218" s="19">
        <f t="shared" si="62"/>
        <v>19.739759291516037</v>
      </c>
      <c r="BO218" s="23">
        <f t="shared" si="51"/>
        <v>2.0048608751183172</v>
      </c>
      <c r="BP218" s="23">
        <f t="shared" si="51"/>
        <v>4.9968396186999708</v>
      </c>
      <c r="BQ218" s="23">
        <f t="shared" si="51"/>
        <v>2.4324069856392025</v>
      </c>
      <c r="BR218" s="23">
        <f t="shared" si="51"/>
        <v>2.9283290692157586</v>
      </c>
    </row>
    <row r="219" spans="1:70" ht="14.5" x14ac:dyDescent="0.35">
      <c r="A219" s="22">
        <v>41183</v>
      </c>
      <c r="B219" s="23">
        <f>+Cartera!BF218</f>
        <v>1.9305572572691849</v>
      </c>
      <c r="C219" s="23">
        <f>+Cartera!BG218</f>
        <v>4.9940811943758305</v>
      </c>
      <c r="D219" s="23">
        <f>+Cartera!BH218</f>
        <v>2.3865100661343592</v>
      </c>
      <c r="E219" s="43">
        <f>+'[8]Cartera (Con titularizaciones)'!W219/'[8]Cartera (Con titularizaciones)'!V219</f>
        <v>2.5330112208920386E-2</v>
      </c>
      <c r="F219" s="19">
        <f>+Cartera!BI218</f>
        <v>4.9873364557007722</v>
      </c>
      <c r="G219" s="23">
        <f>+Cartera!BK218</f>
        <v>2.9250226971466446</v>
      </c>
      <c r="H219" s="44">
        <f>+'[8]Cartera (Con titularizaciones)'!AT219/'[8]Cartera (Con titularizaciones)'!AS219</f>
        <v>2.9713314649714877E-2</v>
      </c>
      <c r="K219" s="19">
        <f t="shared" si="52"/>
        <v>1.9305572572691849</v>
      </c>
      <c r="L219" s="19">
        <f t="shared" si="53"/>
        <v>4.9940811943758305</v>
      </c>
      <c r="M219" s="19">
        <f t="shared" si="54"/>
        <v>2.3865100661343592</v>
      </c>
      <c r="N219" s="19">
        <f t="shared" si="55"/>
        <v>2.9250226971466446</v>
      </c>
      <c r="O219" s="19">
        <f t="shared" si="49"/>
        <v>113.41846765693246</v>
      </c>
      <c r="P219" s="19">
        <f t="shared" si="46"/>
        <v>70.293287110547226</v>
      </c>
      <c r="U219" s="19">
        <f t="shared" si="44"/>
        <v>73.287234312941678</v>
      </c>
      <c r="V219" s="19">
        <f t="shared" si="47"/>
        <v>71.700370897267646</v>
      </c>
      <c r="W219" s="19">
        <f t="shared" si="48"/>
        <v>59.896190099979016</v>
      </c>
      <c r="X219" s="19">
        <f t="shared" si="56"/>
        <v>8.4000000000000005E-2</v>
      </c>
      <c r="Y219" s="19">
        <f t="shared" si="56"/>
        <v>0.32200000000000001</v>
      </c>
      <c r="Z219" s="19">
        <f t="shared" si="56"/>
        <v>0.14199999999999999</v>
      </c>
      <c r="AA219" s="19">
        <f t="shared" si="56"/>
        <v>8.4000000000000005E-2</v>
      </c>
      <c r="AC219" s="19">
        <f t="shared" si="61"/>
        <v>0.113</v>
      </c>
      <c r="AD219" s="19">
        <f t="shared" si="61"/>
        <v>0.46400000000000002</v>
      </c>
      <c r="AE219" s="19">
        <f t="shared" si="61"/>
        <v>0.23200000000000001</v>
      </c>
      <c r="AF219" s="19">
        <v>4.75</v>
      </c>
      <c r="AH219" s="23">
        <f>+[8]Cartera!D219</f>
        <v>140705.99903521003</v>
      </c>
      <c r="AI219" s="23">
        <f>+[8]Cartera!J219</f>
        <v>67299.109869999986</v>
      </c>
      <c r="AJ219" s="23">
        <f>+[8]Cartera!P219</f>
        <v>18242.774089999995</v>
      </c>
      <c r="AK219" s="23">
        <f t="shared" si="57"/>
        <v>226247.88299521001</v>
      </c>
      <c r="AL219" s="23">
        <f>+[8]Cartera!E219</f>
        <v>2787.4983900000157</v>
      </c>
      <c r="AM219" s="23">
        <f>+[8]Cartera!K219</f>
        <v>3360.9721899999977</v>
      </c>
      <c r="AN219" s="23">
        <f>+[8]Cartera!Q219</f>
        <v>435.36564000000061</v>
      </c>
      <c r="AO219" s="23">
        <f t="shared" si="58"/>
        <v>6583.8362200000147</v>
      </c>
      <c r="AP219" s="27">
        <f t="shared" si="59"/>
        <v>1.9810799888514183</v>
      </c>
      <c r="AQ219" s="27">
        <f t="shared" si="59"/>
        <v>4.9940811943758305</v>
      </c>
      <c r="AR219" s="27">
        <f t="shared" si="59"/>
        <v>2.3865100661343592</v>
      </c>
      <c r="AS219" s="27">
        <f t="shared" si="50"/>
        <v>2.9100100884212048</v>
      </c>
      <c r="AT219" s="27">
        <f t="shared" si="60"/>
        <v>-289.59225962624328</v>
      </c>
      <c r="BH219" s="19">
        <f t="shared" si="62"/>
        <v>15.29188570758248</v>
      </c>
      <c r="BO219" s="23">
        <f t="shared" si="51"/>
        <v>1.9810799888514183</v>
      </c>
      <c r="BP219" s="23">
        <f t="shared" si="51"/>
        <v>4.9940811943758305</v>
      </c>
      <c r="BQ219" s="23">
        <f t="shared" si="51"/>
        <v>2.3865100661343592</v>
      </c>
      <c r="BR219" s="23">
        <f t="shared" si="51"/>
        <v>2.9100100884212048</v>
      </c>
    </row>
    <row r="220" spans="1:70" ht="14.5" x14ac:dyDescent="0.35">
      <c r="A220" s="22">
        <v>41214</v>
      </c>
      <c r="B220" s="23">
        <f>+Cartera!BF219</f>
        <v>1.9834145476967362</v>
      </c>
      <c r="C220" s="23">
        <f>+Cartera!BG219</f>
        <v>5.0501988373019575</v>
      </c>
      <c r="D220" s="23">
        <f>+Cartera!BH219</f>
        <v>2.443202889782385</v>
      </c>
      <c r="E220" s="43">
        <f>+'[8]Cartera (Con titularizaciones)'!W220/'[8]Cartera (Con titularizaciones)'!V220</f>
        <v>2.6021530032661555E-2</v>
      </c>
      <c r="F220" s="19">
        <f>+Cartera!BI219</f>
        <v>5.2068528896443853</v>
      </c>
      <c r="G220" s="23">
        <f>+Cartera!BK219</f>
        <v>2.9774895174129492</v>
      </c>
      <c r="H220" s="44">
        <f>+'[8]Cartera (Con titularizaciones)'!AT220/'[8]Cartera (Con titularizaciones)'!AS220</f>
        <v>3.0270326745005061E-2</v>
      </c>
      <c r="K220" s="19">
        <f t="shared" si="52"/>
        <v>1.9834145476967362</v>
      </c>
      <c r="L220" s="19">
        <f t="shared" si="53"/>
        <v>5.0501988373019575</v>
      </c>
      <c r="M220" s="19">
        <f t="shared" si="54"/>
        <v>2.443202889782385</v>
      </c>
      <c r="N220" s="19">
        <f t="shared" si="55"/>
        <v>2.9774895174129492</v>
      </c>
      <c r="O220" s="19">
        <f t="shared" si="49"/>
        <v>114.69293173179933</v>
      </c>
      <c r="P220" s="19">
        <f t="shared" si="46"/>
        <v>72.21786752789528</v>
      </c>
      <c r="U220" s="19">
        <f t="shared" si="44"/>
        <v>74.110750528666941</v>
      </c>
      <c r="V220" s="19">
        <f t="shared" si="47"/>
        <v>73.66347627215869</v>
      </c>
      <c r="W220" s="19">
        <f t="shared" si="48"/>
        <v>61.319056146392569</v>
      </c>
      <c r="X220" s="19">
        <f t="shared" si="56"/>
        <v>0.11600000000000001</v>
      </c>
      <c r="Y220" s="19">
        <f t="shared" si="56"/>
        <v>0.35399999999999998</v>
      </c>
      <c r="Z220" s="19">
        <f t="shared" si="56"/>
        <v>0.156</v>
      </c>
      <c r="AA220" s="19">
        <f t="shared" si="56"/>
        <v>0.11600000000000001</v>
      </c>
      <c r="AC220" s="19">
        <f t="shared" si="61"/>
        <v>0.156</v>
      </c>
      <c r="AD220" s="19">
        <f t="shared" si="61"/>
        <v>0.51100000000000001</v>
      </c>
      <c r="AE220" s="19">
        <f t="shared" si="61"/>
        <v>0.255</v>
      </c>
      <c r="AF220" s="19">
        <v>4.5</v>
      </c>
      <c r="AH220" s="23">
        <f>+[8]Cartera!D220</f>
        <v>144263.90952969005</v>
      </c>
      <c r="AI220" s="23">
        <f>+[8]Cartera!J220</f>
        <v>68331.343600000007</v>
      </c>
      <c r="AJ220" s="23">
        <f>+[8]Cartera!P220</f>
        <v>18702.197099999994</v>
      </c>
      <c r="AK220" s="23">
        <f t="shared" si="57"/>
        <v>231297.45022969006</v>
      </c>
      <c r="AL220" s="23">
        <f>+[8]Cartera!E220</f>
        <v>2936.814580000043</v>
      </c>
      <c r="AM220" s="23">
        <f>+[8]Cartera!K220</f>
        <v>3450.8687200000063</v>
      </c>
      <c r="AN220" s="23">
        <f>+[8]Cartera!Q220</f>
        <v>456.93261999999731</v>
      </c>
      <c r="AO220" s="23">
        <f t="shared" si="58"/>
        <v>6844.6159200000475</v>
      </c>
      <c r="AP220" s="27">
        <f t="shared" si="59"/>
        <v>2.0357236883252741</v>
      </c>
      <c r="AQ220" s="27">
        <f t="shared" si="59"/>
        <v>5.0501988373019575</v>
      </c>
      <c r="AR220" s="27">
        <f t="shared" si="59"/>
        <v>2.443202889782385</v>
      </c>
      <c r="AS220" s="27">
        <f t="shared" si="50"/>
        <v>2.9592267070834537</v>
      </c>
      <c r="AT220" s="27">
        <f t="shared" si="60"/>
        <v>-294.78972503421147</v>
      </c>
      <c r="BH220" s="19">
        <f t="shared" si="62"/>
        <v>21.450408773292452</v>
      </c>
      <c r="BO220" s="23">
        <f t="shared" si="51"/>
        <v>2.0357236883252741</v>
      </c>
      <c r="BP220" s="23">
        <f t="shared" si="51"/>
        <v>5.0501988373019575</v>
      </c>
      <c r="BQ220" s="23">
        <f t="shared" si="51"/>
        <v>2.443202889782385</v>
      </c>
      <c r="BR220" s="23">
        <f t="shared" si="51"/>
        <v>2.9592267070834537</v>
      </c>
    </row>
    <row r="221" spans="1:70" ht="14.5" x14ac:dyDescent="0.35">
      <c r="A221" s="22">
        <v>41244</v>
      </c>
      <c r="B221" s="23">
        <f>+Cartera!BF220</f>
        <v>1.8671265460954136</v>
      </c>
      <c r="C221" s="23">
        <f>+Cartera!BG220</f>
        <v>4.8216722374210965</v>
      </c>
      <c r="D221" s="23">
        <f>+Cartera!BH220</f>
        <v>2.3495940478989099</v>
      </c>
      <c r="E221" s="43">
        <f>+'[8]Cartera (Con titularizaciones)'!W221/'[8]Cartera (Con titularizaciones)'!V221</f>
        <v>2.5303267392846777E-2</v>
      </c>
      <c r="F221" s="19">
        <f>+Cartera!BI220</f>
        <v>5.1469375089756975</v>
      </c>
      <c r="G221" s="23">
        <f>+Cartera!BK220</f>
        <v>2.827998518953716</v>
      </c>
      <c r="H221" s="44">
        <f>+'[8]Cartera (Con titularizaciones)'!AT221/'[8]Cartera (Con titularizaciones)'!AS221</f>
        <v>2.8799626703572133E-2</v>
      </c>
      <c r="K221" s="19">
        <f t="shared" si="52"/>
        <v>1.8671265460954136</v>
      </c>
      <c r="L221" s="19">
        <f t="shared" si="53"/>
        <v>4.8216722374210965</v>
      </c>
      <c r="M221" s="19">
        <f t="shared" si="54"/>
        <v>2.3495940478989099</v>
      </c>
      <c r="N221" s="19">
        <f t="shared" si="55"/>
        <v>2.827998518953716</v>
      </c>
      <c r="O221" s="19">
        <f t="shared" si="49"/>
        <v>109.50296069037424</v>
      </c>
      <c r="P221" s="19">
        <f t="shared" si="46"/>
        <v>67.983719147527523</v>
      </c>
      <c r="U221" s="19">
        <f t="shared" si="44"/>
        <v>70.757164189087661</v>
      </c>
      <c r="V221" s="19">
        <f t="shared" si="47"/>
        <v>69.344571554714037</v>
      </c>
      <c r="W221" s="19">
        <f t="shared" si="48"/>
        <v>58.969678673380969</v>
      </c>
      <c r="X221" s="19">
        <f t="shared" si="56"/>
        <v>4.9000000000000002E-2</v>
      </c>
      <c r="Y221" s="19">
        <f t="shared" si="56"/>
        <v>0.22600000000000001</v>
      </c>
      <c r="Z221" s="19">
        <f t="shared" si="56"/>
        <v>0.125</v>
      </c>
      <c r="AA221" s="19">
        <f t="shared" si="56"/>
        <v>5.1999999999999998E-2</v>
      </c>
      <c r="AC221" s="19">
        <f t="shared" si="61"/>
        <v>6.6000000000000003E-2</v>
      </c>
      <c r="AD221" s="19">
        <f t="shared" si="61"/>
        <v>0.32200000000000001</v>
      </c>
      <c r="AE221" s="19">
        <f t="shared" si="61"/>
        <v>0.20300000000000001</v>
      </c>
      <c r="AF221" s="19">
        <v>4.25</v>
      </c>
      <c r="AH221" s="23">
        <f>+[8]Cartera!D221</f>
        <v>146854.33286299446</v>
      </c>
      <c r="AI221" s="23">
        <f>+[8]Cartera!J221</f>
        <v>69063.443469999984</v>
      </c>
      <c r="AJ221" s="23">
        <f>+[8]Cartera!P221</f>
        <v>19126.086499999998</v>
      </c>
      <c r="AK221" s="23">
        <f t="shared" si="57"/>
        <v>235043.86283299446</v>
      </c>
      <c r="AL221" s="23">
        <f>+[8]Cartera!E221</f>
        <v>2815.4446499999763</v>
      </c>
      <c r="AM221" s="23">
        <f>+[8]Cartera!K221</f>
        <v>3330.0128800000025</v>
      </c>
      <c r="AN221" s="23">
        <f>+[8]Cartera!Q221</f>
        <v>449.38538999999685</v>
      </c>
      <c r="AO221" s="23">
        <f t="shared" si="58"/>
        <v>6594.8429199999755</v>
      </c>
      <c r="AP221" s="27">
        <f t="shared" si="59"/>
        <v>1.9171682544951556</v>
      </c>
      <c r="AQ221" s="27">
        <f t="shared" si="59"/>
        <v>4.8216722374210965</v>
      </c>
      <c r="AR221" s="27">
        <f t="shared" si="59"/>
        <v>2.3495940478989099</v>
      </c>
      <c r="AS221" s="27">
        <f t="shared" si="50"/>
        <v>2.8057924340214764</v>
      </c>
      <c r="AT221" s="27">
        <f t="shared" si="60"/>
        <v>-279.9940594613501</v>
      </c>
      <c r="BH221" s="19">
        <f t="shared" si="62"/>
        <v>29.72572124955326</v>
      </c>
      <c r="BO221" s="23">
        <f t="shared" si="51"/>
        <v>1.9171682544951556</v>
      </c>
      <c r="BP221" s="23">
        <f t="shared" si="51"/>
        <v>4.8216722374210965</v>
      </c>
      <c r="BQ221" s="23">
        <f t="shared" si="51"/>
        <v>2.3495940478989099</v>
      </c>
      <c r="BR221" s="23">
        <f t="shared" si="51"/>
        <v>2.8057924340214764</v>
      </c>
    </row>
    <row r="222" spans="1:70" ht="14.5" x14ac:dyDescent="0.35">
      <c r="A222" s="22">
        <v>41275</v>
      </c>
      <c r="B222" s="23">
        <f>+Cartera!BF221</f>
        <v>2.0596555706342166</v>
      </c>
      <c r="C222" s="23">
        <f>+Cartera!BG221</f>
        <v>4.9752069342875407</v>
      </c>
      <c r="D222" s="23">
        <f>+Cartera!BH221</f>
        <v>2.4077684806723294</v>
      </c>
      <c r="E222" s="43">
        <f>+'[8]Cartera (Con titularizaciones)'!W222/'[8]Cartera (Con titularizaciones)'!V222</f>
        <v>2.5920765746086771E-2</v>
      </c>
      <c r="F222" s="19">
        <f>+Cartera!BI221</f>
        <v>5.3729567907343814</v>
      </c>
      <c r="G222" s="23">
        <f>+Cartera!BK221</f>
        <v>3.00504656142469</v>
      </c>
      <c r="H222" s="44">
        <f>+'[8]Cartera (Con titularizaciones)'!AT222/'[8]Cartera (Con titularizaciones)'!AS222</f>
        <v>3.0592029259511391E-2</v>
      </c>
      <c r="K222" s="19">
        <f t="shared" si="52"/>
        <v>2.0596555706342166</v>
      </c>
      <c r="L222" s="19">
        <f t="shared" si="53"/>
        <v>4.9752069342875407</v>
      </c>
      <c r="M222" s="19">
        <f t="shared" si="54"/>
        <v>2.4077684806723294</v>
      </c>
      <c r="N222" s="19">
        <f t="shared" si="55"/>
        <v>3.00504656142469</v>
      </c>
      <c r="O222" s="19">
        <f t="shared" si="49"/>
        <v>112.98982231176207</v>
      </c>
      <c r="P222" s="19">
        <f t="shared" si="46"/>
        <v>74.993870205239787</v>
      </c>
      <c r="U222" s="19">
        <f t="shared" si="44"/>
        <v>73.010257974805313</v>
      </c>
      <c r="V222" s="19">
        <f t="shared" si="47"/>
        <v>76.49504710572046</v>
      </c>
      <c r="W222" s="19">
        <f t="shared" si="48"/>
        <v>60.429729872745575</v>
      </c>
      <c r="X222" s="19">
        <f t="shared" si="56"/>
        <v>0.16800000000000001</v>
      </c>
      <c r="Y222" s="19">
        <f t="shared" si="56"/>
        <v>0.30499999999999999</v>
      </c>
      <c r="Z222" s="19">
        <f t="shared" si="56"/>
        <v>0.14799999999999999</v>
      </c>
      <c r="AA222" s="19">
        <f t="shared" si="56"/>
        <v>0.13600000000000001</v>
      </c>
      <c r="AC222" s="19">
        <f t="shared" si="61"/>
        <v>0.21299999999999999</v>
      </c>
      <c r="AD222" s="19">
        <f t="shared" si="61"/>
        <v>0.44</v>
      </c>
      <c r="AE222" s="19">
        <f t="shared" si="61"/>
        <v>0.24099999999999999</v>
      </c>
      <c r="AF222" s="19">
        <v>4</v>
      </c>
      <c r="AH222" s="23">
        <f>+[8]Cartera!D222</f>
        <v>146125.21057482998</v>
      </c>
      <c r="AI222" s="23">
        <f>+[8]Cartera!J222</f>
        <v>69406.499379999994</v>
      </c>
      <c r="AJ222" s="23">
        <f>+[8]Cartera!P222</f>
        <v>19425.800020000002</v>
      </c>
      <c r="AK222" s="23">
        <f t="shared" si="57"/>
        <v>234957.50997482997</v>
      </c>
      <c r="AL222" s="23">
        <f>+[8]Cartera!E222</f>
        <v>3092.9612299999894</v>
      </c>
      <c r="AM222" s="23">
        <f>+[8]Cartera!K222</f>
        <v>3453.1169699999987</v>
      </c>
      <c r="AN222" s="23">
        <f>+[8]Cartera!Q222</f>
        <v>467.72828999999911</v>
      </c>
      <c r="AO222" s="23">
        <f t="shared" si="58"/>
        <v>7013.8064899999872</v>
      </c>
      <c r="AP222" s="27">
        <f t="shared" si="59"/>
        <v>2.1166513415671688</v>
      </c>
      <c r="AQ222" s="27">
        <f t="shared" si="59"/>
        <v>4.9752069342875407</v>
      </c>
      <c r="AR222" s="27">
        <f t="shared" si="59"/>
        <v>2.4077684806723294</v>
      </c>
      <c r="AS222" s="27">
        <f t="shared" si="50"/>
        <v>2.9851382451028474</v>
      </c>
      <c r="AT222" s="27">
        <f t="shared" si="60"/>
        <v>-297.51951789736614</v>
      </c>
      <c r="BH222" s="19">
        <f t="shared" si="62"/>
        <v>26.338203780242409</v>
      </c>
      <c r="BO222" s="23">
        <f t="shared" si="51"/>
        <v>2.1166513415671688</v>
      </c>
      <c r="BP222" s="23">
        <f t="shared" si="51"/>
        <v>4.9752069342875407</v>
      </c>
      <c r="BQ222" s="23">
        <f t="shared" si="51"/>
        <v>2.4077684806723294</v>
      </c>
      <c r="BR222" s="23">
        <f t="shared" si="51"/>
        <v>2.9851382451028474</v>
      </c>
    </row>
    <row r="223" spans="1:70" ht="14.5" x14ac:dyDescent="0.35">
      <c r="A223" s="22">
        <v>41306</v>
      </c>
      <c r="B223" s="23">
        <f>+Cartera!BF222</f>
        <v>2.0288162393256575</v>
      </c>
      <c r="C223" s="23">
        <f>+Cartera!BG222</f>
        <v>5.1856041298388833</v>
      </c>
      <c r="D223" s="23">
        <f>+Cartera!BH222</f>
        <v>2.3875929176297688</v>
      </c>
      <c r="E223" s="43">
        <f>+'[8]Cartera (Con titularizaciones)'!W223/'[8]Cartera (Con titularizaciones)'!V223</f>
        <v>2.5802319901854151E-2</v>
      </c>
      <c r="F223" s="19">
        <f>+Cartera!BI222</f>
        <v>5.6427962824146256</v>
      </c>
      <c r="G223" s="23">
        <f>+Cartera!BK222</f>
        <v>3.0501531100707706</v>
      </c>
      <c r="H223" s="44">
        <f>+'[8]Cartera (Con titularizaciones)'!AT223/'[8]Cartera (Con titularizaciones)'!AS223</f>
        <v>3.1056045799995907E-2</v>
      </c>
      <c r="K223" s="19">
        <f t="shared" si="52"/>
        <v>2.0288162393256575</v>
      </c>
      <c r="L223" s="19">
        <f t="shared" si="53"/>
        <v>5.1856041298388833</v>
      </c>
      <c r="M223" s="19">
        <f t="shared" si="54"/>
        <v>2.3875929176297688</v>
      </c>
      <c r="N223" s="19">
        <f t="shared" si="55"/>
        <v>3.0501531100707706</v>
      </c>
      <c r="O223" s="19">
        <f t="shared" si="49"/>
        <v>117.76806411240057</v>
      </c>
      <c r="P223" s="19">
        <f t="shared" si="46"/>
        <v>73.870983037916787</v>
      </c>
      <c r="U223" s="19">
        <f t="shared" si="44"/>
        <v>76.097798599199223</v>
      </c>
      <c r="V223" s="19">
        <f t="shared" si="47"/>
        <v>75.34968273762334</v>
      </c>
      <c r="W223" s="19">
        <f t="shared" si="48"/>
        <v>59.923367307374654</v>
      </c>
      <c r="X223" s="19">
        <f t="shared" si="56"/>
        <v>0.151</v>
      </c>
      <c r="Y223" s="19">
        <f t="shared" si="56"/>
        <v>0.38300000000000001</v>
      </c>
      <c r="Z223" s="19">
        <f t="shared" si="56"/>
        <v>0.14499999999999999</v>
      </c>
      <c r="AA223" s="19">
        <f t="shared" si="56"/>
        <v>0.17699999999999999</v>
      </c>
      <c r="AC223" s="19">
        <f t="shared" si="61"/>
        <v>0.19400000000000001</v>
      </c>
      <c r="AD223" s="19">
        <f t="shared" si="61"/>
        <v>0.54500000000000004</v>
      </c>
      <c r="AE223" s="19">
        <f t="shared" si="61"/>
        <v>0.23599999999999999</v>
      </c>
      <c r="AF223" s="19">
        <v>3.75</v>
      </c>
      <c r="AH223" s="23">
        <f>+[8]Cartera!D223</f>
        <v>147537.24459254002</v>
      </c>
      <c r="AI223" s="23">
        <f>+[8]Cartera!J223</f>
        <v>69958.060799999977</v>
      </c>
      <c r="AJ223" s="23">
        <f>+[8]Cartera!P223</f>
        <v>19780.160449999999</v>
      </c>
      <c r="AK223" s="23">
        <f t="shared" si="57"/>
        <v>237275.46584254</v>
      </c>
      <c r="AL223" s="23">
        <f>+[8]Cartera!E223</f>
        <v>3077.2314900000097</v>
      </c>
      <c r="AM223" s="23">
        <f>+[8]Cartera!K223</f>
        <v>3627.748089999996</v>
      </c>
      <c r="AN223" s="23">
        <f>+[8]Cartera!Q223</f>
        <v>472.26971000000464</v>
      </c>
      <c r="AO223" s="23">
        <f t="shared" si="58"/>
        <v>7177.2492900000107</v>
      </c>
      <c r="AP223" s="27">
        <f t="shared" si="59"/>
        <v>2.0857319780497003</v>
      </c>
      <c r="AQ223" s="27">
        <f t="shared" si="59"/>
        <v>5.1856041298388833</v>
      </c>
      <c r="AR223" s="27">
        <f t="shared" si="59"/>
        <v>2.3875929176297688</v>
      </c>
      <c r="AS223" s="27">
        <f t="shared" si="50"/>
        <v>3.0248594242621589</v>
      </c>
      <c r="AT223" s="27">
        <f t="shared" si="60"/>
        <v>-301.9904515828149</v>
      </c>
      <c r="BH223" s="19">
        <f t="shared" si="62"/>
        <v>23.37220698321012</v>
      </c>
      <c r="BO223" s="23">
        <f t="shared" si="51"/>
        <v>2.0857319780497003</v>
      </c>
      <c r="BP223" s="23">
        <f t="shared" si="51"/>
        <v>5.1856041298388833</v>
      </c>
      <c r="BQ223" s="23">
        <f t="shared" si="51"/>
        <v>2.3875929176297688</v>
      </c>
      <c r="BR223" s="23">
        <f t="shared" si="51"/>
        <v>3.0248594242621589</v>
      </c>
    </row>
    <row r="224" spans="1:70" ht="14.5" x14ac:dyDescent="0.35">
      <c r="A224" s="22">
        <v>41334</v>
      </c>
      <c r="B224" s="23">
        <f>+Cartera!BF223</f>
        <v>2.1582371269117844</v>
      </c>
      <c r="C224" s="23">
        <f>+Cartera!BG223</f>
        <v>5.4827527860355119</v>
      </c>
      <c r="D224" s="23">
        <f>+Cartera!BH223</f>
        <v>2.374202901174828</v>
      </c>
      <c r="E224" s="43">
        <f>+'[8]Cartera (Con titularizaciones)'!W224/'[8]Cartera (Con titularizaciones)'!V224</f>
        <v>2.581516754420313E-2</v>
      </c>
      <c r="F224" s="19">
        <f>+Cartera!BI223</f>
        <v>6.0639926739668359</v>
      </c>
      <c r="G224" s="23">
        <f>+Cartera!BK223</f>
        <v>3.2222777438510803</v>
      </c>
      <c r="H224" s="44">
        <f>+'[8]Cartera (Con titularizaciones)'!AT224/'[8]Cartera (Con titularizaciones)'!AS224</f>
        <v>3.2795502571185735E-2</v>
      </c>
      <c r="K224" s="19">
        <f t="shared" si="52"/>
        <v>2.1582371269117844</v>
      </c>
      <c r="L224" s="19">
        <f t="shared" si="53"/>
        <v>5.4827527860355119</v>
      </c>
      <c r="M224" s="19">
        <f t="shared" si="54"/>
        <v>2.374202901174828</v>
      </c>
      <c r="N224" s="19">
        <f t="shared" si="55"/>
        <v>3.2222777438510803</v>
      </c>
      <c r="O224" s="19">
        <f t="shared" si="49"/>
        <v>124.51648167719557</v>
      </c>
      <c r="P224" s="19">
        <f t="shared" si="46"/>
        <v>78.583311343611271</v>
      </c>
      <c r="U224" s="19">
        <f t="shared" si="44"/>
        <v>80.458401149470703</v>
      </c>
      <c r="V224" s="19">
        <f t="shared" si="47"/>
        <v>80.156339264819536</v>
      </c>
      <c r="W224" s="19">
        <f t="shared" si="48"/>
        <v>59.58730714051935</v>
      </c>
      <c r="X224" s="19">
        <f t="shared" si="56"/>
        <v>0.20300000000000001</v>
      </c>
      <c r="Y224" s="19">
        <f t="shared" si="56"/>
        <v>0.45600000000000002</v>
      </c>
      <c r="Z224" s="19">
        <f t="shared" si="56"/>
        <v>0.13300000000000001</v>
      </c>
      <c r="AA224" s="19">
        <f t="shared" si="56"/>
        <v>0.26100000000000001</v>
      </c>
      <c r="AC224" s="19">
        <f t="shared" si="61"/>
        <v>0.26500000000000001</v>
      </c>
      <c r="AD224" s="19">
        <f t="shared" si="61"/>
        <v>0.64400000000000002</v>
      </c>
      <c r="AE224" s="19">
        <f t="shared" si="61"/>
        <v>0.218</v>
      </c>
      <c r="AF224" s="19">
        <v>3.25</v>
      </c>
      <c r="AH224" s="23">
        <f>+[8]Cartera!D224</f>
        <v>148839.87832730002</v>
      </c>
      <c r="AI224" s="23">
        <f>+[8]Cartera!J224</f>
        <v>70480.376569999993</v>
      </c>
      <c r="AJ224" s="23">
        <f>+[8]Cartera!P224</f>
        <v>20106.78067</v>
      </c>
      <c r="AK224" s="23">
        <f t="shared" si="57"/>
        <v>239427.03556730002</v>
      </c>
      <c r="AL224" s="23">
        <f>+[8]Cartera!E224</f>
        <v>3304.0815800000132</v>
      </c>
      <c r="AM224" s="23">
        <f>+[8]Cartera!K224</f>
        <v>3864.2648099999951</v>
      </c>
      <c r="AN224" s="23">
        <f>+[8]Cartera!Q224</f>
        <v>477.37576999999953</v>
      </c>
      <c r="AO224" s="23">
        <f t="shared" si="58"/>
        <v>7645.7221600000075</v>
      </c>
      <c r="AP224" s="27">
        <f t="shared" si="59"/>
        <v>2.2198900033593905</v>
      </c>
      <c r="AQ224" s="27">
        <f t="shared" si="59"/>
        <v>5.4827527860355119</v>
      </c>
      <c r="AR224" s="27">
        <f t="shared" si="59"/>
        <v>2.374202901174828</v>
      </c>
      <c r="AS224" s="27">
        <f t="shared" si="50"/>
        <v>3.1933411955271391</v>
      </c>
      <c r="AT224" s="27">
        <f t="shared" si="60"/>
        <v>-319.03443318958091</v>
      </c>
      <c r="BH224" s="19">
        <f t="shared" si="62"/>
        <v>30.333723409443394</v>
      </c>
      <c r="BO224" s="23">
        <f t="shared" si="51"/>
        <v>2.2198900033593905</v>
      </c>
      <c r="BP224" s="23">
        <f t="shared" si="51"/>
        <v>5.4827527860355119</v>
      </c>
      <c r="BQ224" s="23">
        <f t="shared" si="51"/>
        <v>2.374202901174828</v>
      </c>
      <c r="BR224" s="23">
        <f t="shared" si="51"/>
        <v>3.1933411955271391</v>
      </c>
    </row>
    <row r="225" spans="1:70" ht="14.5" x14ac:dyDescent="0.35">
      <c r="A225" s="22">
        <v>41365</v>
      </c>
      <c r="B225" s="23">
        <f>+Cartera!BF224</f>
        <v>2.2387430217952691</v>
      </c>
      <c r="C225" s="23">
        <f>+Cartera!BG224</f>
        <v>5.3589476319167497</v>
      </c>
      <c r="D225" s="23">
        <f>+Cartera!BH224</f>
        <v>2.3714416806878287</v>
      </c>
      <c r="E225" s="43">
        <f>+'[8]Cartera (Con titularizaciones)'!W225/'[8]Cartera (Con titularizaciones)'!V225</f>
        <v>2.5869677154041908E-2</v>
      </c>
      <c r="F225" s="19">
        <f>+Cartera!BI224</f>
        <v>5.9545791156854335</v>
      </c>
      <c r="G225" s="23">
        <f>+Cartera!BK224</f>
        <v>3.2321590233493742</v>
      </c>
      <c r="H225" s="44">
        <f>+'[8]Cartera (Con titularizaciones)'!AT225/'[8]Cartera (Con titularizaciones)'!AS225</f>
        <v>3.2923419245937703E-2</v>
      </c>
      <c r="K225" s="19">
        <f t="shared" si="52"/>
        <v>2.2387430217952691</v>
      </c>
      <c r="L225" s="19">
        <f t="shared" si="53"/>
        <v>5.3589476319167497</v>
      </c>
      <c r="M225" s="19">
        <f t="shared" si="54"/>
        <v>2.3714416806878287</v>
      </c>
      <c r="N225" s="19">
        <f t="shared" si="55"/>
        <v>3.2321590233493742</v>
      </c>
      <c r="O225" s="19">
        <f t="shared" si="49"/>
        <v>121.70479513833958</v>
      </c>
      <c r="P225" s="19">
        <f t="shared" si="46"/>
        <v>81.514601758245817</v>
      </c>
      <c r="U225" s="19">
        <f t="shared" si="44"/>
        <v>78.641583002967664</v>
      </c>
      <c r="V225" s="19">
        <f t="shared" si="47"/>
        <v>83.146306281248428</v>
      </c>
      <c r="W225" s="19">
        <f t="shared" si="48"/>
        <v>59.51800653728948</v>
      </c>
      <c r="X225" s="19">
        <f t="shared" si="56"/>
        <v>0.223</v>
      </c>
      <c r="Y225" s="19">
        <f t="shared" si="56"/>
        <v>0.43</v>
      </c>
      <c r="Z225" s="19">
        <f t="shared" si="56"/>
        <v>0.13</v>
      </c>
      <c r="AA225" s="19">
        <f t="shared" si="56"/>
        <v>0.26700000000000002</v>
      </c>
      <c r="AC225" s="19">
        <f t="shared" si="61"/>
        <v>0.29799999999999999</v>
      </c>
      <c r="AD225" s="19">
        <f t="shared" si="61"/>
        <v>0.60599999999999998</v>
      </c>
      <c r="AE225" s="19">
        <f t="shared" si="61"/>
        <v>0.21299999999999999</v>
      </c>
      <c r="AF225" s="19">
        <v>3.25</v>
      </c>
      <c r="AH225" s="23">
        <f>+[8]Cartera!D225</f>
        <v>150504.02867469998</v>
      </c>
      <c r="AI225" s="23">
        <f>+[8]Cartera!J225</f>
        <v>71200.19809999998</v>
      </c>
      <c r="AJ225" s="23">
        <f>+[8]Cartera!P225</f>
        <v>20488.78975</v>
      </c>
      <c r="AK225" s="23">
        <f t="shared" si="57"/>
        <v>242193.01652469995</v>
      </c>
      <c r="AL225" s="23">
        <f>+[8]Cartera!E225</f>
        <v>3468.3071200000049</v>
      </c>
      <c r="AM225" s="23">
        <f>+[8]Cartera!K225</f>
        <v>3815.5813299999832</v>
      </c>
      <c r="AN225" s="23">
        <f>+[8]Cartera!Q225</f>
        <v>485.87969999999552</v>
      </c>
      <c r="AO225" s="23">
        <f t="shared" si="58"/>
        <v>7769.7681499999835</v>
      </c>
      <c r="AP225" s="27">
        <f t="shared" si="59"/>
        <v>2.3044613161129512</v>
      </c>
      <c r="AQ225" s="27">
        <f t="shared" si="59"/>
        <v>5.3589476319167497</v>
      </c>
      <c r="AR225" s="27">
        <f t="shared" si="59"/>
        <v>2.3714416806878287</v>
      </c>
      <c r="AS225" s="27">
        <f t="shared" si="50"/>
        <v>3.2080892593398072</v>
      </c>
      <c r="AT225" s="27">
        <f t="shared" si="60"/>
        <v>-320.0078130755976</v>
      </c>
      <c r="BH225" s="19">
        <f t="shared" si="62"/>
        <v>23.492063467844005</v>
      </c>
      <c r="BO225" s="23">
        <f t="shared" si="51"/>
        <v>2.3044613161129512</v>
      </c>
      <c r="BP225" s="23">
        <f t="shared" si="51"/>
        <v>5.3589476319167497</v>
      </c>
      <c r="BQ225" s="23">
        <f t="shared" si="51"/>
        <v>2.3714416806878287</v>
      </c>
      <c r="BR225" s="23">
        <f t="shared" si="51"/>
        <v>3.2080892593398072</v>
      </c>
    </row>
    <row r="226" spans="1:70" ht="14.5" x14ac:dyDescent="0.35">
      <c r="A226" s="22">
        <v>41395</v>
      </c>
      <c r="B226" s="23">
        <f>+Cartera!BF225</f>
        <v>2.0404808942383266</v>
      </c>
      <c r="C226" s="23">
        <f>+Cartera!BG225</f>
        <v>5.2479876398362251</v>
      </c>
      <c r="D226" s="23">
        <f>+Cartera!BH225</f>
        <v>2.3694025092565476</v>
      </c>
      <c r="E226" s="43">
        <f>+'[8]Cartera (Con titularizaciones)'!W226/'[8]Cartera (Con titularizaciones)'!V226</f>
        <v>2.5802297144101739E-2</v>
      </c>
      <c r="F226" s="19">
        <f>+Cartera!BI225</f>
        <v>5.9044605212766061</v>
      </c>
      <c r="G226" s="23">
        <f>+Cartera!BK225</f>
        <v>3.0731808766087023</v>
      </c>
      <c r="H226" s="44">
        <f>+'[8]Cartera (Con titularizaciones)'!AT226/'[8]Cartera (Con titularizaciones)'!AS226</f>
        <v>3.1335394965128563E-2</v>
      </c>
      <c r="K226" s="19">
        <f t="shared" si="52"/>
        <v>2.0404808942383266</v>
      </c>
      <c r="L226" s="19">
        <f t="shared" si="53"/>
        <v>5.2479876398362251</v>
      </c>
      <c r="M226" s="19">
        <f t="shared" si="54"/>
        <v>2.3694025092565476</v>
      </c>
      <c r="N226" s="19">
        <f t="shared" si="55"/>
        <v>3.0731808766087023</v>
      </c>
      <c r="O226" s="19">
        <f t="shared" si="49"/>
        <v>119.18482964655479</v>
      </c>
      <c r="P226" s="19">
        <f t="shared" si="46"/>
        <v>74.295703379017439</v>
      </c>
      <c r="U226" s="19">
        <f t="shared" si="44"/>
        <v>77.013265275950033</v>
      </c>
      <c r="V226" s="19">
        <f t="shared" si="47"/>
        <v>75.782904845114771</v>
      </c>
      <c r="W226" s="19">
        <f t="shared" si="48"/>
        <v>59.46682778827531</v>
      </c>
      <c r="X226" s="19">
        <f t="shared" si="56"/>
        <v>0.159</v>
      </c>
      <c r="Y226" s="19">
        <f t="shared" si="56"/>
        <v>0.39500000000000002</v>
      </c>
      <c r="Z226" s="19">
        <f t="shared" si="56"/>
        <v>0.127</v>
      </c>
      <c r="AA226" s="19">
        <f t="shared" si="56"/>
        <v>0.191</v>
      </c>
      <c r="AC226" s="19">
        <f t="shared" si="61"/>
        <v>0.19900000000000001</v>
      </c>
      <c r="AD226" s="19">
        <f t="shared" si="61"/>
        <v>0.55900000000000005</v>
      </c>
      <c r="AE226" s="19">
        <f t="shared" si="61"/>
        <v>0.20799999999999999</v>
      </c>
      <c r="AF226" s="19">
        <v>3.25</v>
      </c>
      <c r="AH226" s="23">
        <f>+[8]Cartera!D226</f>
        <v>153410.02983319992</v>
      </c>
      <c r="AI226" s="23">
        <f>+[8]Cartera!J226</f>
        <v>71886.607380000001</v>
      </c>
      <c r="AJ226" s="23">
        <f>+[8]Cartera!P226</f>
        <v>20646.294080000003</v>
      </c>
      <c r="AK226" s="23">
        <f t="shared" si="57"/>
        <v>245942.93129319992</v>
      </c>
      <c r="AL226" s="23">
        <f>+[8]Cartera!E226</f>
        <v>3222.7645299999713</v>
      </c>
      <c r="AM226" s="23">
        <f>+[8]Cartera!K226</f>
        <v>3772.6002699999958</v>
      </c>
      <c r="AN226" s="23">
        <f>+[8]Cartera!Q226</f>
        <v>489.19381000000612</v>
      </c>
      <c r="AO226" s="23">
        <f t="shared" si="58"/>
        <v>7484.5586099999728</v>
      </c>
      <c r="AP226" s="27">
        <f t="shared" si="59"/>
        <v>2.1007521695315665</v>
      </c>
      <c r="AQ226" s="27">
        <f t="shared" si="59"/>
        <v>5.2479876398362251</v>
      </c>
      <c r="AR226" s="27">
        <f t="shared" si="59"/>
        <v>2.3694025092565476</v>
      </c>
      <c r="AS226" s="27">
        <f t="shared" si="50"/>
        <v>3.0432094838608252</v>
      </c>
      <c r="AT226" s="27">
        <f t="shared" si="60"/>
        <v>-304.27487817700938</v>
      </c>
      <c r="BH226" s="19">
        <f t="shared" si="62"/>
        <v>19.549436692001237</v>
      </c>
      <c r="BO226" s="23">
        <f t="shared" si="51"/>
        <v>2.1007521695315665</v>
      </c>
      <c r="BP226" s="23">
        <f t="shared" si="51"/>
        <v>5.2479876398362251</v>
      </c>
      <c r="BQ226" s="23">
        <f t="shared" si="51"/>
        <v>2.3694025092565476</v>
      </c>
      <c r="BR226" s="23">
        <f t="shared" si="51"/>
        <v>3.0432094838608252</v>
      </c>
    </row>
    <row r="227" spans="1:70" ht="14.5" x14ac:dyDescent="0.35">
      <c r="A227" s="22">
        <v>41426</v>
      </c>
      <c r="B227" s="23">
        <f>+Cartera!BF226</f>
        <v>1.9731030593448433</v>
      </c>
      <c r="C227" s="23">
        <f>+Cartera!BG226</f>
        <v>5.190867026553625</v>
      </c>
      <c r="D227" s="23">
        <f>+Cartera!BH226</f>
        <v>2.3329227736352802</v>
      </c>
      <c r="E227" s="43">
        <f>+'[8]Cartera (Con titularizaciones)'!W227/'[8]Cartera (Con titularizaciones)'!V227</f>
        <v>2.5912529629090846E-2</v>
      </c>
      <c r="F227" s="19">
        <f>+Cartera!BI226</f>
        <v>6.0386681684210224</v>
      </c>
      <c r="G227" s="23">
        <f>+Cartera!BK226</f>
        <v>3.0070611956876081</v>
      </c>
      <c r="H227" s="44">
        <f>+'[8]Cartera (Con titularizaciones)'!AT227/'[8]Cartera (Con titularizaciones)'!AS227</f>
        <v>3.073081683302429E-2</v>
      </c>
      <c r="K227" s="19">
        <f t="shared" si="52"/>
        <v>1.9731030593448433</v>
      </c>
      <c r="L227" s="19">
        <f t="shared" si="53"/>
        <v>5.190867026553625</v>
      </c>
      <c r="M227" s="19">
        <f t="shared" si="54"/>
        <v>2.3329227736352802</v>
      </c>
      <c r="N227" s="19">
        <f t="shared" si="55"/>
        <v>3.0070611956876081</v>
      </c>
      <c r="O227" s="19">
        <f t="shared" si="49"/>
        <v>117.88758753574717</v>
      </c>
      <c r="P227" s="19">
        <f t="shared" si="46"/>
        <v>71.842417170995759</v>
      </c>
      <c r="U227" s="19">
        <f t="shared" si="44"/>
        <v>76.175030652441066</v>
      </c>
      <c r="V227" s="19">
        <f t="shared" si="47"/>
        <v>73.280510402304415</v>
      </c>
      <c r="W227" s="19">
        <f t="shared" si="48"/>
        <v>58.551266102374854</v>
      </c>
      <c r="X227" s="19">
        <f t="shared" si="56"/>
        <v>0.11</v>
      </c>
      <c r="Y227" s="19">
        <f t="shared" si="56"/>
        <v>0.38600000000000001</v>
      </c>
      <c r="Z227" s="19">
        <f t="shared" si="56"/>
        <v>0.122</v>
      </c>
      <c r="AA227" s="19">
        <f t="shared" si="56"/>
        <v>0.14199999999999999</v>
      </c>
      <c r="AC227" s="19">
        <f t="shared" si="61"/>
        <v>0.14599999999999999</v>
      </c>
      <c r="AD227" s="19">
        <f t="shared" si="61"/>
        <v>0.54900000000000004</v>
      </c>
      <c r="AE227" s="19">
        <f t="shared" si="61"/>
        <v>0.19900000000000001</v>
      </c>
      <c r="AF227" s="19">
        <v>3.25</v>
      </c>
      <c r="AH227" s="23">
        <f>+[8]Cartera!D227</f>
        <v>156910.99866433995</v>
      </c>
      <c r="AI227" s="23">
        <f>+[8]Cartera!J227</f>
        <v>72455.845829999991</v>
      </c>
      <c r="AJ227" s="23">
        <f>+[8]Cartera!P227</f>
        <v>21178.381710000009</v>
      </c>
      <c r="AK227" s="23">
        <f t="shared" si="57"/>
        <v>250545.22620433997</v>
      </c>
      <c r="AL227" s="23">
        <f>+[8]Cartera!E227</f>
        <v>3188.2558499999941</v>
      </c>
      <c r="AM227" s="23">
        <f>+[8]Cartera!K227</f>
        <v>3761.0866099999994</v>
      </c>
      <c r="AN227" s="23">
        <f>+[8]Cartera!Q227</f>
        <v>494.07528999999909</v>
      </c>
      <c r="AO227" s="23">
        <f t="shared" si="58"/>
        <v>7443.4177499999923</v>
      </c>
      <c r="AP227" s="27">
        <f t="shared" si="59"/>
        <v>2.0318880621110766</v>
      </c>
      <c r="AQ227" s="27">
        <f t="shared" si="59"/>
        <v>5.190867026553625</v>
      </c>
      <c r="AR227" s="27">
        <f t="shared" si="59"/>
        <v>2.3329227736352802</v>
      </c>
      <c r="AS227" s="27">
        <f t="shared" si="50"/>
        <v>2.9708878763186974</v>
      </c>
      <c r="AT227" s="27">
        <f t="shared" si="60"/>
        <v>-297.73523169244214</v>
      </c>
      <c r="BH227" s="19">
        <f t="shared" si="62"/>
        <v>18.940118176410479</v>
      </c>
      <c r="BO227" s="23">
        <f t="shared" si="51"/>
        <v>2.0318880621110766</v>
      </c>
      <c r="BP227" s="23">
        <f t="shared" si="51"/>
        <v>5.190867026553625</v>
      </c>
      <c r="BQ227" s="23">
        <f t="shared" si="51"/>
        <v>2.3329227736352802</v>
      </c>
      <c r="BR227" s="23">
        <f t="shared" si="51"/>
        <v>2.9708878763186974</v>
      </c>
    </row>
    <row r="228" spans="1:70" ht="14.5" x14ac:dyDescent="0.35">
      <c r="A228" s="22">
        <v>41456</v>
      </c>
      <c r="B228" s="23">
        <f>+Cartera!BF227</f>
        <v>2.0041071758700628</v>
      </c>
      <c r="C228" s="23">
        <f>+Cartera!BG227</f>
        <v>4.8750131450300564</v>
      </c>
      <c r="D228" s="23">
        <f>+Cartera!BH227</f>
        <v>2.2530450889375722</v>
      </c>
      <c r="E228" s="43">
        <f>+'[8]Cartera (Con titularizaciones)'!W228/'[8]Cartera (Con titularizaciones)'!V228</f>
        <v>2.5363665775992812E-2</v>
      </c>
      <c r="F228" s="19">
        <f>+Cartera!BI227</f>
        <v>6.0837917902475827</v>
      </c>
      <c r="G228" s="23">
        <f>+Cartera!BK227</f>
        <v>2.9390465285488929</v>
      </c>
      <c r="H228" s="44">
        <f>+'[8]Cartera (Con titularizaciones)'!AT228/'[8]Cartera (Con titularizaciones)'!AS228</f>
        <v>3.0090942310300572E-2</v>
      </c>
      <c r="K228" s="19">
        <f t="shared" si="52"/>
        <v>2.0041071758700628</v>
      </c>
      <c r="L228" s="19">
        <f t="shared" si="53"/>
        <v>4.8750131450300564</v>
      </c>
      <c r="M228" s="19">
        <f t="shared" si="54"/>
        <v>2.2530450889375722</v>
      </c>
      <c r="N228" s="19">
        <f t="shared" si="55"/>
        <v>2.9390465285488929</v>
      </c>
      <c r="O228" s="19">
        <f t="shared" si="49"/>
        <v>110.71436350281778</v>
      </c>
      <c r="P228" s="19">
        <f t="shared" si="46"/>
        <v>72.971304312938855</v>
      </c>
      <c r="U228" s="19">
        <f t="shared" si="44"/>
        <v>71.53993231844953</v>
      </c>
      <c r="V228" s="19">
        <f t="shared" si="47"/>
        <v>74.431994848481793</v>
      </c>
      <c r="W228" s="19">
        <f t="shared" si="48"/>
        <v>56.546510683450613</v>
      </c>
      <c r="X228" s="19">
        <f t="shared" si="56"/>
        <v>0.13</v>
      </c>
      <c r="Y228" s="19">
        <f t="shared" si="56"/>
        <v>0.247</v>
      </c>
      <c r="Z228" s="19">
        <f t="shared" si="56"/>
        <v>0.113</v>
      </c>
      <c r="AA228" s="19">
        <f t="shared" si="56"/>
        <v>9.5000000000000001E-2</v>
      </c>
      <c r="AC228" s="19">
        <f t="shared" si="61"/>
        <v>0.16500000000000001</v>
      </c>
      <c r="AD228" s="19">
        <f t="shared" si="61"/>
        <v>0.35</v>
      </c>
      <c r="AE228" s="19">
        <f t="shared" si="61"/>
        <v>0.184</v>
      </c>
      <c r="AF228" s="19">
        <v>3.25</v>
      </c>
      <c r="AH228" s="23">
        <f>+[8]Cartera!D228</f>
        <v>157006.69916790002</v>
      </c>
      <c r="AI228" s="23">
        <f>+[8]Cartera!J228</f>
        <v>73265.04737</v>
      </c>
      <c r="AJ228" s="23">
        <f>+[8]Cartera!P228</f>
        <v>21758.994190000005</v>
      </c>
      <c r="AK228" s="23">
        <f t="shared" si="57"/>
        <v>252030.7407279</v>
      </c>
      <c r="AL228" s="23">
        <f>+[8]Cartera!E228</f>
        <v>3244.4984800000193</v>
      </c>
      <c r="AM228" s="23">
        <f>+[8]Cartera!K228</f>
        <v>3571.6806899999974</v>
      </c>
      <c r="AN228" s="23">
        <f>+[8]Cartera!Q228</f>
        <v>490.23995000000673</v>
      </c>
      <c r="AO228" s="23">
        <f t="shared" si="58"/>
        <v>7306.4191200000232</v>
      </c>
      <c r="AP228" s="27">
        <f t="shared" si="59"/>
        <v>2.0664713653590114</v>
      </c>
      <c r="AQ228" s="27">
        <f t="shared" si="59"/>
        <v>4.8750131450300564</v>
      </c>
      <c r="AR228" s="27">
        <f t="shared" si="59"/>
        <v>2.2530450889375722</v>
      </c>
      <c r="AS228" s="27">
        <f t="shared" si="50"/>
        <v>2.8990190239881306</v>
      </c>
      <c r="AT228" s="27">
        <f t="shared" si="60"/>
        <v>-291.00563383090116</v>
      </c>
      <c r="BH228" s="19">
        <f t="shared" si="62"/>
        <v>11.496085038646498</v>
      </c>
      <c r="BO228" s="23">
        <f t="shared" si="51"/>
        <v>2.0664713653590114</v>
      </c>
      <c r="BP228" s="23">
        <f t="shared" si="51"/>
        <v>4.8750131450300564</v>
      </c>
      <c r="BQ228" s="23">
        <f t="shared" si="51"/>
        <v>2.2530450889375722</v>
      </c>
      <c r="BR228" s="23">
        <f t="shared" si="51"/>
        <v>2.8990190239881306</v>
      </c>
    </row>
    <row r="229" spans="1:70" ht="14.5" x14ac:dyDescent="0.35">
      <c r="A229" s="22">
        <v>41487</v>
      </c>
      <c r="B229" s="23">
        <f>+Cartera!BF228</f>
        <v>2.103878661903972</v>
      </c>
      <c r="C229" s="23">
        <f>+Cartera!BG228</f>
        <v>4.8816244100557915</v>
      </c>
      <c r="D229" s="23">
        <f>+Cartera!BH228</f>
        <v>2.2323059756870993</v>
      </c>
      <c r="E229" s="43">
        <f>+'[8]Cartera (Con titularizaciones)'!W229/'[8]Cartera (Con titularizaciones)'!V229</f>
        <v>2.5300287190336425E-2</v>
      </c>
      <c r="F229" s="19">
        <f>+Cartera!BI228</f>
        <v>6.2454991982496137</v>
      </c>
      <c r="G229" s="23">
        <f>+Cartera!BK228</f>
        <v>3.004145853438732</v>
      </c>
      <c r="H229" s="44">
        <f>+'[8]Cartera (Con titularizaciones)'!AT229/'[8]Cartera (Con titularizaciones)'!AS229</f>
        <v>3.0768434700233344E-2</v>
      </c>
      <c r="K229" s="19">
        <f t="shared" si="52"/>
        <v>2.103878661903972</v>
      </c>
      <c r="L229" s="19">
        <f t="shared" si="53"/>
        <v>4.8816244100557915</v>
      </c>
      <c r="M229" s="19">
        <f t="shared" si="54"/>
        <v>2.2323059756870993</v>
      </c>
      <c r="N229" s="19">
        <f t="shared" si="55"/>
        <v>3.004145853438732</v>
      </c>
      <c r="O229" s="19">
        <f t="shared" si="49"/>
        <v>110.86450914909545</v>
      </c>
      <c r="P229" s="19">
        <f t="shared" si="46"/>
        <v>76.604071839941895</v>
      </c>
      <c r="U229" s="19">
        <f t="shared" si="44"/>
        <v>71.636951431713371</v>
      </c>
      <c r="V229" s="19">
        <f t="shared" si="47"/>
        <v>78.1374806747462</v>
      </c>
      <c r="W229" s="19">
        <f t="shared" si="48"/>
        <v>56.026004238754403</v>
      </c>
      <c r="X229" s="19">
        <f t="shared" si="56"/>
        <v>0.186</v>
      </c>
      <c r="Y229" s="19">
        <f t="shared" si="56"/>
        <v>0.25</v>
      </c>
      <c r="Z229" s="19">
        <f t="shared" si="56"/>
        <v>0.107</v>
      </c>
      <c r="AA229" s="19">
        <f t="shared" si="56"/>
        <v>0.13</v>
      </c>
      <c r="AC229" s="19">
        <f t="shared" si="61"/>
        <v>0.24099999999999999</v>
      </c>
      <c r="AD229" s="19">
        <f t="shared" si="61"/>
        <v>0.35499999999999998</v>
      </c>
      <c r="AE229" s="19">
        <f t="shared" si="61"/>
        <v>0.17499999999999999</v>
      </c>
      <c r="AF229" s="19">
        <v>3.25</v>
      </c>
      <c r="AH229" s="23">
        <f>+[8]Cartera!D229</f>
        <v>158725.78316475003</v>
      </c>
      <c r="AI229" s="23">
        <f>+[8]Cartera!J229</f>
        <v>74056.42459000001</v>
      </c>
      <c r="AJ229" s="23">
        <f>+[8]Cartera!P229</f>
        <v>22280.493150000006</v>
      </c>
      <c r="AK229" s="23">
        <f t="shared" si="57"/>
        <v>255062.70090475003</v>
      </c>
      <c r="AL229" s="23">
        <f>+[8]Cartera!E229</f>
        <v>3444.9794600000082</v>
      </c>
      <c r="AM229" s="23">
        <f>+[8]Cartera!K229</f>
        <v>3615.1565000000001</v>
      </c>
      <c r="AN229" s="23">
        <f>+[8]Cartera!Q229</f>
        <v>497.3687800000049</v>
      </c>
      <c r="AO229" s="23">
        <f t="shared" si="58"/>
        <v>7557.504740000014</v>
      </c>
      <c r="AP229" s="27">
        <f t="shared" si="59"/>
        <v>2.1703968890953771</v>
      </c>
      <c r="AQ229" s="27">
        <f t="shared" si="59"/>
        <v>4.8816244100557915</v>
      </c>
      <c r="AR229" s="27">
        <f t="shared" si="59"/>
        <v>2.2323059756870993</v>
      </c>
      <c r="AS229" s="27">
        <f t="shared" si="50"/>
        <v>2.9629987893926795</v>
      </c>
      <c r="AT229" s="27">
        <f t="shared" si="60"/>
        <v>-297.45158655448051</v>
      </c>
      <c r="BH229" s="19">
        <f t="shared" si="62"/>
        <v>16.942801393743295</v>
      </c>
      <c r="BO229" s="23">
        <f t="shared" si="51"/>
        <v>2.1703968890953771</v>
      </c>
      <c r="BP229" s="23">
        <f t="shared" si="51"/>
        <v>4.8816244100557915</v>
      </c>
      <c r="BQ229" s="23">
        <f t="shared" si="51"/>
        <v>2.2323059756870993</v>
      </c>
      <c r="BR229" s="23">
        <f t="shared" si="51"/>
        <v>2.9629987893926795</v>
      </c>
    </row>
    <row r="230" spans="1:70" ht="14.5" x14ac:dyDescent="0.35">
      <c r="A230" s="22">
        <v>41518</v>
      </c>
      <c r="B230" s="23">
        <f>+Cartera!BF229</f>
        <v>2.1194114981153476</v>
      </c>
      <c r="C230" s="23">
        <f>+Cartera!BG229</f>
        <v>4.8541364507022724</v>
      </c>
      <c r="D230" s="23">
        <f>+Cartera!BH229</f>
        <v>2.1774744925590515</v>
      </c>
      <c r="E230" s="43">
        <f>+'[8]Cartera (Con titularizaciones)'!W230/'[8]Cartera (Con titularizaciones)'!V230</f>
        <v>2.4824682086429069E-2</v>
      </c>
      <c r="F230" s="19">
        <f>+Cartera!BI229</f>
        <v>6.2771161824609383</v>
      </c>
      <c r="G230" s="23">
        <f>+Cartera!BK229</f>
        <v>3.0013811283035405</v>
      </c>
      <c r="H230" s="44">
        <f>+'[8]Cartera (Con titularizaciones)'!AT230/'[8]Cartera (Con titularizaciones)'!AS230</f>
        <v>3.0754958693821798E-2</v>
      </c>
      <c r="K230" s="19">
        <f t="shared" si="52"/>
        <v>2.1194114981153476</v>
      </c>
      <c r="L230" s="19">
        <f t="shared" si="53"/>
        <v>4.8541364507022724</v>
      </c>
      <c r="M230" s="19">
        <f t="shared" si="54"/>
        <v>2.1774744925590515</v>
      </c>
      <c r="N230" s="19">
        <f t="shared" si="55"/>
        <v>3.0013811283035405</v>
      </c>
      <c r="O230" s="19">
        <f t="shared" si="49"/>
        <v>110.24024171980271</v>
      </c>
      <c r="P230" s="19">
        <f t="shared" si="46"/>
        <v>77.169636063088404</v>
      </c>
      <c r="U230" s="19">
        <f t="shared" si="44"/>
        <v>71.233570621606674</v>
      </c>
      <c r="V230" s="19">
        <f t="shared" si="47"/>
        <v>78.714365982472074</v>
      </c>
      <c r="W230" s="19">
        <f t="shared" si="48"/>
        <v>54.649853773895451</v>
      </c>
      <c r="X230" s="19">
        <f t="shared" si="56"/>
        <v>0.191</v>
      </c>
      <c r="Y230" s="19">
        <f t="shared" si="56"/>
        <v>0.24099999999999999</v>
      </c>
      <c r="Z230" s="19">
        <f t="shared" si="56"/>
        <v>0.10100000000000001</v>
      </c>
      <c r="AA230" s="19">
        <f t="shared" si="56"/>
        <v>0.122</v>
      </c>
      <c r="AC230" s="19">
        <f t="shared" si="61"/>
        <v>0.251</v>
      </c>
      <c r="AD230" s="19">
        <f t="shared" si="61"/>
        <v>0.34499999999999997</v>
      </c>
      <c r="AE230" s="19">
        <f t="shared" si="61"/>
        <v>0.16500000000000001</v>
      </c>
      <c r="AF230" s="19">
        <v>3.25</v>
      </c>
      <c r="AH230" s="23">
        <f>+[8]Cartera!D230</f>
        <v>160639.84898651001</v>
      </c>
      <c r="AI230" s="23">
        <f>+[8]Cartera!J230</f>
        <v>74897.128190000003</v>
      </c>
      <c r="AJ230" s="23">
        <f>+[8]Cartera!P230</f>
        <v>22829.959740000002</v>
      </c>
      <c r="AK230" s="23">
        <f t="shared" si="57"/>
        <v>258366.93691651002</v>
      </c>
      <c r="AL230" s="23">
        <f>+[8]Cartera!E230</f>
        <v>3514.0918700000047</v>
      </c>
      <c r="AM230" s="23">
        <f>+[8]Cartera!K230</f>
        <v>3635.6087999999972</v>
      </c>
      <c r="AN230" s="23">
        <f>+[8]Cartera!Q230</f>
        <v>497.11655000000076</v>
      </c>
      <c r="AO230" s="23">
        <f t="shared" si="58"/>
        <v>7646.8172200000026</v>
      </c>
      <c r="AP230" s="27">
        <f t="shared" si="59"/>
        <v>2.1875592464576497</v>
      </c>
      <c r="AQ230" s="27">
        <f t="shared" si="59"/>
        <v>4.8541364507022724</v>
      </c>
      <c r="AR230" s="27">
        <f t="shared" si="59"/>
        <v>2.1774744925590515</v>
      </c>
      <c r="AS230" s="27">
        <f t="shared" si="50"/>
        <v>2.9596732891836828</v>
      </c>
      <c r="AT230" s="27">
        <f t="shared" si="60"/>
        <v>-297.17843954117035</v>
      </c>
      <c r="BH230" s="19">
        <f t="shared" si="62"/>
        <v>16.786729154990937</v>
      </c>
      <c r="BO230" s="23">
        <f t="shared" si="51"/>
        <v>2.1875592464576497</v>
      </c>
      <c r="BP230" s="23">
        <f t="shared" si="51"/>
        <v>4.8541364507022724</v>
      </c>
      <c r="BQ230" s="23">
        <f t="shared" si="51"/>
        <v>2.1774744925590515</v>
      </c>
      <c r="BR230" s="23">
        <f t="shared" si="51"/>
        <v>2.9596732891836828</v>
      </c>
    </row>
    <row r="231" spans="1:70" ht="14.5" x14ac:dyDescent="0.35">
      <c r="A231" s="22">
        <v>41548</v>
      </c>
      <c r="B231" s="23">
        <f>+Cartera!BF230</f>
        <v>2.0974379762551667</v>
      </c>
      <c r="C231" s="23">
        <f>+Cartera!BG230</f>
        <v>4.8019981235894003</v>
      </c>
      <c r="D231" s="23">
        <f>+Cartera!BH230</f>
        <v>2.112591760977061</v>
      </c>
      <c r="E231" s="43">
        <f>+'[8]Cartera (Con titularizaciones)'!W231/'[8]Cartera (Con titularizaciones)'!V231</f>
        <v>2.4321157930014818E-2</v>
      </c>
      <c r="F231" s="19">
        <f>+Cartera!BI230</f>
        <v>6.1730999528618966</v>
      </c>
      <c r="G231" s="23">
        <f>+Cartera!BK230</f>
        <v>2.9673416365332819</v>
      </c>
      <c r="H231" s="44">
        <f>+'[8]Cartera (Con titularizaciones)'!AT231/'[8]Cartera (Con titularizaciones)'!AS231</f>
        <v>3.0449788411660721E-2</v>
      </c>
      <c r="K231" s="19">
        <f t="shared" si="52"/>
        <v>2.0974379762551667</v>
      </c>
      <c r="L231" s="19">
        <f t="shared" si="53"/>
        <v>4.8019981235894003</v>
      </c>
      <c r="M231" s="19">
        <f t="shared" si="54"/>
        <v>2.112591760977061</v>
      </c>
      <c r="N231" s="19">
        <f t="shared" si="55"/>
        <v>2.9673416365332819</v>
      </c>
      <c r="O231" s="19">
        <f t="shared" si="49"/>
        <v>109.05615020483148</v>
      </c>
      <c r="P231" s="19">
        <f t="shared" si="46"/>
        <v>76.369560812726533</v>
      </c>
      <c r="U231" s="19">
        <f t="shared" si="44"/>
        <v>70.468450142566596</v>
      </c>
      <c r="V231" s="19">
        <f t="shared" si="47"/>
        <v>77.898275363371354</v>
      </c>
      <c r="W231" s="19">
        <f t="shared" si="48"/>
        <v>53.021438926546551</v>
      </c>
      <c r="X231" s="19">
        <f t="shared" si="56"/>
        <v>0.18</v>
      </c>
      <c r="Y231" s="19">
        <f t="shared" si="56"/>
        <v>0.21199999999999999</v>
      </c>
      <c r="Z231" s="19">
        <f t="shared" si="56"/>
        <v>8.4000000000000005E-2</v>
      </c>
      <c r="AA231" s="19">
        <f t="shared" si="56"/>
        <v>0.107</v>
      </c>
      <c r="AC231" s="19">
        <f t="shared" si="61"/>
        <v>0.23200000000000001</v>
      </c>
      <c r="AD231" s="19">
        <f t="shared" si="61"/>
        <v>0.30299999999999999</v>
      </c>
      <c r="AE231" s="19">
        <f t="shared" si="61"/>
        <v>0.13700000000000001</v>
      </c>
      <c r="AF231" s="19">
        <v>3.25</v>
      </c>
      <c r="AH231" s="23">
        <f>+[8]Cartera!D231</f>
        <v>160941.43794474995</v>
      </c>
      <c r="AI231" s="23">
        <f>+[8]Cartera!J231</f>
        <v>75742.846339999989</v>
      </c>
      <c r="AJ231" s="23">
        <f>+[8]Cartera!P231</f>
        <v>23417.658779999994</v>
      </c>
      <c r="AK231" s="23">
        <f t="shared" si="57"/>
        <v>260101.94306474994</v>
      </c>
      <c r="AL231" s="23">
        <f>+[8]Cartera!E231</f>
        <v>3489.1708899999858</v>
      </c>
      <c r="AM231" s="23">
        <f>+[8]Cartera!K231</f>
        <v>3637.1700600000022</v>
      </c>
      <c r="AN231" s="23">
        <f>+[8]Cartera!Q231</f>
        <v>494.71953000000121</v>
      </c>
      <c r="AO231" s="23">
        <f t="shared" si="58"/>
        <v>7621.0604799999892</v>
      </c>
      <c r="AP231" s="27">
        <f t="shared" si="59"/>
        <v>2.1679754664537003</v>
      </c>
      <c r="AQ231" s="27">
        <f t="shared" si="59"/>
        <v>4.8019981235894003</v>
      </c>
      <c r="AR231" s="27">
        <f t="shared" si="59"/>
        <v>2.112591760977061</v>
      </c>
      <c r="AS231" s="27">
        <f t="shared" si="50"/>
        <v>2.9300282766833456</v>
      </c>
      <c r="AT231" s="27">
        <f t="shared" si="60"/>
        <v>-293.80413537664487</v>
      </c>
      <c r="BH231" s="19">
        <f t="shared" si="62"/>
        <v>15.754101793254691</v>
      </c>
      <c r="BO231" s="23">
        <f t="shared" si="51"/>
        <v>2.1679754664537003</v>
      </c>
      <c r="BP231" s="23">
        <f t="shared" si="51"/>
        <v>4.8019981235894003</v>
      </c>
      <c r="BQ231" s="23">
        <f t="shared" si="51"/>
        <v>2.112591760977061</v>
      </c>
      <c r="BR231" s="23">
        <f t="shared" si="51"/>
        <v>2.9300282766833456</v>
      </c>
    </row>
    <row r="232" spans="1:70" ht="14.5" x14ac:dyDescent="0.35">
      <c r="A232" s="22">
        <v>41579</v>
      </c>
      <c r="B232" s="23">
        <f>+Cartera!BF231</f>
        <v>2.174911029057387</v>
      </c>
      <c r="C232" s="23">
        <f>+Cartera!BG231</f>
        <v>4.8866397171497367</v>
      </c>
      <c r="D232" s="23">
        <f>+Cartera!BH231</f>
        <v>2.0964073337215829</v>
      </c>
      <c r="E232" s="43">
        <f>+'[8]Cartera (Con titularizaciones)'!W232/'[8]Cartera (Con titularizaciones)'!V232</f>
        <v>2.4219497259042346E-2</v>
      </c>
      <c r="F232" s="19">
        <f>+Cartera!BI231</f>
        <v>6.2586152622515669</v>
      </c>
      <c r="G232" s="23">
        <f>+Cartera!BK231</f>
        <v>3.0376506725052481</v>
      </c>
      <c r="H232" s="44">
        <f>+'[8]Cartera (Con titularizaciones)'!AT232/'[8]Cartera (Con titularizaciones)'!AS232</f>
        <v>3.1179719489400324E-2</v>
      </c>
      <c r="K232" s="19">
        <f t="shared" si="52"/>
        <v>2.174911029057387</v>
      </c>
      <c r="L232" s="19">
        <f t="shared" si="53"/>
        <v>4.8866397171497367</v>
      </c>
      <c r="M232" s="19">
        <f t="shared" si="54"/>
        <v>2.0964073337215829</v>
      </c>
      <c r="N232" s="19">
        <f t="shared" si="55"/>
        <v>3.0376506725052481</v>
      </c>
      <c r="O232" s="19">
        <f t="shared" si="49"/>
        <v>110.97840966918808</v>
      </c>
      <c r="P232" s="19">
        <f t="shared" si="46"/>
        <v>79.190422780664377</v>
      </c>
      <c r="U232" s="19">
        <f t="shared" si="44"/>
        <v>71.71055015224664</v>
      </c>
      <c r="V232" s="19">
        <f t="shared" si="47"/>
        <v>80.775603450661677</v>
      </c>
      <c r="W232" s="19">
        <f t="shared" si="48"/>
        <v>52.61524515208508</v>
      </c>
      <c r="X232" s="19">
        <f t="shared" si="56"/>
        <v>0.20599999999999999</v>
      </c>
      <c r="Y232" s="19">
        <f t="shared" si="56"/>
        <v>0.255</v>
      </c>
      <c r="Z232" s="19">
        <f t="shared" si="56"/>
        <v>7.4999999999999997E-2</v>
      </c>
      <c r="AA232" s="19">
        <f t="shared" si="56"/>
        <v>0.16800000000000001</v>
      </c>
      <c r="AC232" s="19">
        <f t="shared" si="61"/>
        <v>0.27</v>
      </c>
      <c r="AD232" s="19">
        <f t="shared" si="61"/>
        <v>0.36</v>
      </c>
      <c r="AE232" s="19">
        <f t="shared" si="61"/>
        <v>0.123</v>
      </c>
      <c r="AF232" s="19">
        <v>3.25</v>
      </c>
      <c r="AH232" s="23">
        <f>+[8]Cartera!D232</f>
        <v>162771.27963569999</v>
      </c>
      <c r="AI232" s="23">
        <f>+[8]Cartera!J232</f>
        <v>76559.890570000003</v>
      </c>
      <c r="AJ232" s="23">
        <f>+[8]Cartera!P232</f>
        <v>23997.405079999997</v>
      </c>
      <c r="AK232" s="23">
        <f t="shared" si="57"/>
        <v>263328.57528569998</v>
      </c>
      <c r="AL232" s="23">
        <f>+[8]Cartera!E232</f>
        <v>3661.8772000000181</v>
      </c>
      <c r="AM232" s="23">
        <f>+[8]Cartera!K232</f>
        <v>3741.206019999996</v>
      </c>
      <c r="AN232" s="23">
        <f>+[8]Cartera!Q232</f>
        <v>503.08335999999565</v>
      </c>
      <c r="AO232" s="23">
        <f t="shared" si="58"/>
        <v>7906.1665800000101</v>
      </c>
      <c r="AP232" s="27">
        <f t="shared" si="59"/>
        <v>2.2497072015380737</v>
      </c>
      <c r="AQ232" s="27">
        <f t="shared" si="59"/>
        <v>4.8866397171497367</v>
      </c>
      <c r="AR232" s="27">
        <f t="shared" si="59"/>
        <v>2.0964073337215829</v>
      </c>
      <c r="AS232" s="27">
        <f t="shared" si="50"/>
        <v>3.0023959881384563</v>
      </c>
      <c r="AT232" s="27">
        <f t="shared" si="60"/>
        <v>-300.76267126238633</v>
      </c>
      <c r="BH232" s="19">
        <f t="shared" si="62"/>
        <v>15.509280175942379</v>
      </c>
      <c r="BO232" s="23">
        <f t="shared" si="51"/>
        <v>2.2497072015380737</v>
      </c>
      <c r="BP232" s="23">
        <f t="shared" si="51"/>
        <v>4.8866397171497367</v>
      </c>
      <c r="BQ232" s="23">
        <f t="shared" si="51"/>
        <v>2.0964073337215829</v>
      </c>
      <c r="BR232" s="23">
        <f t="shared" si="51"/>
        <v>3.0023959881384563</v>
      </c>
    </row>
    <row r="233" spans="1:70" ht="14.5" x14ac:dyDescent="0.35">
      <c r="A233" s="22">
        <v>41609</v>
      </c>
      <c r="B233" s="23">
        <f>+Cartera!BF232</f>
        <v>2.0154395387022928</v>
      </c>
      <c r="C233" s="23">
        <f>+Cartera!BG232</f>
        <v>4.4477927448944516</v>
      </c>
      <c r="D233" s="23">
        <f>+Cartera!BH232</f>
        <v>2.0233273913170629</v>
      </c>
      <c r="E233" s="43">
        <f>+'[8]Cartera (Con titularizaciones)'!W233/'[8]Cartera (Con titularizaciones)'!V233</f>
        <v>2.3472706946896557E-2</v>
      </c>
      <c r="F233" s="19">
        <f>+Cartera!BI232</f>
        <v>6.3307969024579611</v>
      </c>
      <c r="G233" s="23">
        <f>+Cartera!BK232</f>
        <v>2.8167954148523493</v>
      </c>
      <c r="H233" s="44">
        <f>+'[8]Cartera (Con titularizaciones)'!AT233/'[8]Cartera (Con titularizaciones)'!AS233</f>
        <v>2.8970694665283295E-2</v>
      </c>
      <c r="K233" s="19">
        <f t="shared" si="52"/>
        <v>2.0154395387022928</v>
      </c>
      <c r="L233" s="19">
        <f t="shared" si="53"/>
        <v>4.4477927448944516</v>
      </c>
      <c r="M233" s="19">
        <f t="shared" si="54"/>
        <v>2.0233273913170629</v>
      </c>
      <c r="N233" s="19">
        <f t="shared" si="55"/>
        <v>2.8167954148523493</v>
      </c>
      <c r="O233" s="19">
        <f t="shared" si="49"/>
        <v>101.01194152583233</v>
      </c>
      <c r="P233" s="19">
        <f t="shared" si="46"/>
        <v>73.383925607234801</v>
      </c>
      <c r="U233" s="19">
        <f t="shared" ref="U233:U296" si="63">+(L233/$L$168)*100</f>
        <v>65.270550554439183</v>
      </c>
      <c r="V233" s="19">
        <f t="shared" si="47"/>
        <v>74.85287571857971</v>
      </c>
      <c r="W233" s="19">
        <f t="shared" si="48"/>
        <v>50.781098217248633</v>
      </c>
      <c r="X233" s="19">
        <f t="shared" si="56"/>
        <v>0.13900000000000001</v>
      </c>
      <c r="Y233" s="19">
        <f t="shared" si="56"/>
        <v>5.5E-2</v>
      </c>
      <c r="Z233" s="19">
        <f t="shared" si="56"/>
        <v>4.5999999999999999E-2</v>
      </c>
      <c r="AA233" s="19">
        <f t="shared" si="56"/>
        <v>0.04</v>
      </c>
      <c r="AC233" s="19">
        <f t="shared" si="61"/>
        <v>0.18</v>
      </c>
      <c r="AD233" s="19">
        <f t="shared" si="61"/>
        <v>6.0999999999999999E-2</v>
      </c>
      <c r="AE233" s="19">
        <f t="shared" si="61"/>
        <v>7.4999999999999997E-2</v>
      </c>
      <c r="AF233" s="19">
        <v>3.25</v>
      </c>
      <c r="AH233" s="23">
        <f>+[8]Cartera!D233</f>
        <v>163548.40467272996</v>
      </c>
      <c r="AI233" s="23">
        <f>+[8]Cartera!J233</f>
        <v>77288.105970000004</v>
      </c>
      <c r="AJ233" s="23">
        <f>+[8]Cartera!P233</f>
        <v>24530.455729999998</v>
      </c>
      <c r="AK233" s="23">
        <f t="shared" si="57"/>
        <v>265366.96637272998</v>
      </c>
      <c r="AL233" s="23">
        <f>+[8]Cartera!E233</f>
        <v>3413.0245199999808</v>
      </c>
      <c r="AM233" s="23">
        <f>+[8]Cartera!K233</f>
        <v>3437.614769999996</v>
      </c>
      <c r="AN233" s="23">
        <f>+[8]Cartera!Q233</f>
        <v>496.33142999999598</v>
      </c>
      <c r="AO233" s="23">
        <f t="shared" si="58"/>
        <v>7346.970719999973</v>
      </c>
      <c r="AP233" s="27">
        <f t="shared" si="59"/>
        <v>2.0868589496972749</v>
      </c>
      <c r="AQ233" s="27">
        <f t="shared" si="59"/>
        <v>4.4477927448944516</v>
      </c>
      <c r="AR233" s="27">
        <f t="shared" si="59"/>
        <v>2.0233273913170629</v>
      </c>
      <c r="AS233" s="27">
        <f t="shared" si="50"/>
        <v>2.7686078717426121</v>
      </c>
      <c r="AT233" s="27">
        <f t="shared" si="60"/>
        <v>-278.91093361349232</v>
      </c>
      <c r="BH233" s="19">
        <f t="shared" si="62"/>
        <v>11.404787181799932</v>
      </c>
      <c r="BO233" s="23">
        <f t="shared" si="51"/>
        <v>2.0868589496972749</v>
      </c>
      <c r="BP233" s="23">
        <f t="shared" si="51"/>
        <v>4.4477927448944516</v>
      </c>
      <c r="BQ233" s="23">
        <f t="shared" si="51"/>
        <v>2.0233273913170629</v>
      </c>
      <c r="BR233" s="23">
        <f t="shared" si="51"/>
        <v>2.7686078717426121</v>
      </c>
    </row>
    <row r="234" spans="1:70" ht="14.5" x14ac:dyDescent="0.35">
      <c r="A234" s="22">
        <v>41640</v>
      </c>
      <c r="B234" s="23">
        <f>+Cartera!BF233</f>
        <v>2.1579895626704002</v>
      </c>
      <c r="C234" s="23">
        <f>+Cartera!BG233</f>
        <v>4.5557438334509399</v>
      </c>
      <c r="D234" s="23">
        <f>+Cartera!BH233</f>
        <v>2.0651314808806989</v>
      </c>
      <c r="E234" s="43">
        <f>+'[8]Cartera (Con titularizaciones)'!W234/'[8]Cartera (Con titularizaciones)'!V234</f>
        <v>2.3947958946315982E-2</v>
      </c>
      <c r="F234" s="19">
        <f>+Cartera!BI233</f>
        <v>6.7650575053072899</v>
      </c>
      <c r="G234" s="23">
        <f>+Cartera!BK233</f>
        <v>2.947357560822188</v>
      </c>
      <c r="H234" s="44">
        <f>+'[8]Cartera (Con titularizaciones)'!AT234/'[8]Cartera (Con titularizaciones)'!AS234</f>
        <v>3.0312931042743858E-2</v>
      </c>
      <c r="K234" s="19">
        <f t="shared" si="52"/>
        <v>2.1579895626704002</v>
      </c>
      <c r="L234" s="19">
        <f t="shared" si="53"/>
        <v>4.5557438334509399</v>
      </c>
      <c r="M234" s="19">
        <f t="shared" si="54"/>
        <v>2.0651314808806989</v>
      </c>
      <c r="N234" s="19">
        <f t="shared" si="55"/>
        <v>2.947357560822188</v>
      </c>
      <c r="O234" s="19">
        <f t="shared" si="49"/>
        <v>103.46357308115488</v>
      </c>
      <c r="P234" s="19">
        <f t="shared" si="46"/>
        <v>78.574297311920475</v>
      </c>
      <c r="U234" s="19">
        <f t="shared" si="63"/>
        <v>66.854713168832831</v>
      </c>
      <c r="V234" s="19">
        <f t="shared" si="47"/>
        <v>80.147144796299457</v>
      </c>
      <c r="W234" s="19">
        <f t="shared" si="48"/>
        <v>51.830289557772034</v>
      </c>
      <c r="X234" s="19">
        <f t="shared" si="56"/>
        <v>0.2</v>
      </c>
      <c r="Y234" s="19">
        <f t="shared" si="56"/>
        <v>0.11600000000000001</v>
      </c>
      <c r="Z234" s="19">
        <f t="shared" si="56"/>
        <v>6.0999999999999999E-2</v>
      </c>
      <c r="AA234" s="19">
        <f t="shared" si="56"/>
        <v>0.104</v>
      </c>
      <c r="AC234" s="19">
        <f t="shared" si="61"/>
        <v>0.26</v>
      </c>
      <c r="AD234" s="19">
        <f t="shared" si="61"/>
        <v>0.151</v>
      </c>
      <c r="AE234" s="19">
        <f t="shared" si="61"/>
        <v>9.9000000000000005E-2</v>
      </c>
      <c r="AF234" s="19">
        <v>3.25</v>
      </c>
      <c r="AH234" s="23">
        <f>+[8]Cartera!D234</f>
        <v>164366.69775703998</v>
      </c>
      <c r="AI234" s="23">
        <f>+[8]Cartera!J234</f>
        <v>77593.389119999993</v>
      </c>
      <c r="AJ234" s="23">
        <f>+[8]Cartera!P234</f>
        <v>24951.874240000001</v>
      </c>
      <c r="AK234" s="23">
        <f t="shared" si="57"/>
        <v>266911.96111703996</v>
      </c>
      <c r="AL234" s="23">
        <f>+[8]Cartera!E234</f>
        <v>3674.9192899999916</v>
      </c>
      <c r="AM234" s="23">
        <f>+[8]Cartera!K234</f>
        <v>3534.9560399999918</v>
      </c>
      <c r="AN234" s="23">
        <f>+[8]Cartera!Q234</f>
        <v>515.28901000000167</v>
      </c>
      <c r="AO234" s="23">
        <f t="shared" si="58"/>
        <v>7725.1643399999848</v>
      </c>
      <c r="AP234" s="27">
        <f t="shared" si="59"/>
        <v>2.2358052696490285</v>
      </c>
      <c r="AQ234" s="27">
        <f t="shared" si="59"/>
        <v>4.5557438334509399</v>
      </c>
      <c r="AR234" s="27">
        <f t="shared" si="59"/>
        <v>2.0651314808806989</v>
      </c>
      <c r="AS234" s="27">
        <f t="shared" si="50"/>
        <v>2.8942743171455425</v>
      </c>
      <c r="AT234" s="27">
        <f t="shared" si="60"/>
        <v>-291.8414817650733</v>
      </c>
      <c r="BH234" s="19">
        <f t="shared" si="62"/>
        <v>10.14225087353384</v>
      </c>
      <c r="BO234" s="23">
        <f t="shared" si="51"/>
        <v>2.2358052696490285</v>
      </c>
      <c r="BP234" s="23">
        <f t="shared" si="51"/>
        <v>4.5557438334509399</v>
      </c>
      <c r="BQ234" s="23">
        <f t="shared" si="51"/>
        <v>2.0651314808806989</v>
      </c>
      <c r="BR234" s="23">
        <f t="shared" si="51"/>
        <v>2.8942743171455425</v>
      </c>
    </row>
    <row r="235" spans="1:70" ht="14.5" x14ac:dyDescent="0.35">
      <c r="A235" s="22">
        <v>41671</v>
      </c>
      <c r="B235" s="23">
        <f>+Cartera!BF234</f>
        <v>2.1871071424464641</v>
      </c>
      <c r="C235" s="23">
        <f>+Cartera!BG234</f>
        <v>4.7111496677788978</v>
      </c>
      <c r="D235" s="23">
        <f>+Cartera!BH234</f>
        <v>2.0310182961468413</v>
      </c>
      <c r="E235" s="43">
        <f>+'[8]Cartera (Con titularizaciones)'!W235/'[8]Cartera (Con titularizaciones)'!V235</f>
        <v>2.3620209645678746E-2</v>
      </c>
      <c r="F235" s="19">
        <f>+Cartera!BI234</f>
        <v>6.9443147425301817</v>
      </c>
      <c r="G235" s="23">
        <f>+Cartera!BK234</f>
        <v>3.0036694580090559</v>
      </c>
      <c r="H235" s="44">
        <f>+'[8]Cartera (Con titularizaciones)'!AT235/'[8]Cartera (Con titularizaciones)'!AS235</f>
        <v>3.0889599896403077E-2</v>
      </c>
      <c r="K235" s="19">
        <f t="shared" si="52"/>
        <v>2.1871071424464641</v>
      </c>
      <c r="L235" s="19">
        <f t="shared" si="53"/>
        <v>4.7111496677788978</v>
      </c>
      <c r="M235" s="19">
        <f t="shared" si="54"/>
        <v>2.0310182961468413</v>
      </c>
      <c r="N235" s="19">
        <f t="shared" si="55"/>
        <v>3.0036694580090559</v>
      </c>
      <c r="O235" s="19">
        <f t="shared" si="49"/>
        <v>106.99292931474471</v>
      </c>
      <c r="P235" s="19">
        <f t="shared" si="46"/>
        <v>79.634493992156891</v>
      </c>
      <c r="U235" s="19">
        <f t="shared" si="63"/>
        <v>69.135265556891198</v>
      </c>
      <c r="V235" s="19">
        <f t="shared" si="47"/>
        <v>81.22856378126535</v>
      </c>
      <c r="W235" s="19">
        <f t="shared" si="48"/>
        <v>50.97412313017994</v>
      </c>
      <c r="X235" s="19">
        <f t="shared" si="56"/>
        <v>0.20899999999999999</v>
      </c>
      <c r="Y235" s="19">
        <f t="shared" si="56"/>
        <v>0.17100000000000001</v>
      </c>
      <c r="Z235" s="19">
        <f t="shared" si="56"/>
        <v>5.1999999999999998E-2</v>
      </c>
      <c r="AA235" s="19">
        <f t="shared" si="56"/>
        <v>0.127</v>
      </c>
      <c r="AC235" s="19">
        <f t="shared" si="61"/>
        <v>0.27400000000000002</v>
      </c>
      <c r="AD235" s="19">
        <f t="shared" si="61"/>
        <v>0.23599999999999999</v>
      </c>
      <c r="AE235" s="19">
        <f t="shared" si="61"/>
        <v>8.5000000000000006E-2</v>
      </c>
      <c r="AF235" s="19">
        <v>3.25</v>
      </c>
      <c r="AH235" s="23">
        <f>+[8]Cartera!D235</f>
        <v>166984.47809104001</v>
      </c>
      <c r="AI235" s="23">
        <f>+[8]Cartera!J235</f>
        <v>78051.765690000029</v>
      </c>
      <c r="AJ235" s="23">
        <f>+[8]Cartera!P235</f>
        <v>25451.966680000001</v>
      </c>
      <c r="AK235" s="23">
        <f t="shared" si="57"/>
        <v>270488.21046104003</v>
      </c>
      <c r="AL235" s="23">
        <f>+[8]Cartera!E235</f>
        <v>3784.9916100000141</v>
      </c>
      <c r="AM235" s="23">
        <f>+[8]Cartera!K235</f>
        <v>3677.1354999999999</v>
      </c>
      <c r="AN235" s="23">
        <f>+[8]Cartera!Q235</f>
        <v>516.93409999999778</v>
      </c>
      <c r="AO235" s="23">
        <f t="shared" si="58"/>
        <v>7979.0612100000117</v>
      </c>
      <c r="AP235" s="27">
        <f t="shared" si="59"/>
        <v>2.2666727190873601</v>
      </c>
      <c r="AQ235" s="27">
        <f t="shared" si="59"/>
        <v>4.7111496677788978</v>
      </c>
      <c r="AR235" s="27">
        <f t="shared" si="59"/>
        <v>2.0310182961468413</v>
      </c>
      <c r="AS235" s="27">
        <f t="shared" si="50"/>
        <v>2.9498739321761609</v>
      </c>
      <c r="AT235" s="27">
        <f t="shared" si="60"/>
        <v>-297.41707186872941</v>
      </c>
      <c r="BH235" s="19">
        <f t="shared" si="62"/>
        <v>11.171576847931959</v>
      </c>
      <c r="BO235" s="23">
        <f t="shared" si="51"/>
        <v>2.2666727190873601</v>
      </c>
      <c r="BP235" s="23">
        <f t="shared" si="51"/>
        <v>4.7111496677788978</v>
      </c>
      <c r="BQ235" s="23">
        <f t="shared" si="51"/>
        <v>2.0310182961468413</v>
      </c>
      <c r="BR235" s="23">
        <f t="shared" si="51"/>
        <v>2.9498739321761609</v>
      </c>
    </row>
    <row r="236" spans="1:70" ht="14.5" x14ac:dyDescent="0.35">
      <c r="A236" s="22">
        <v>41699</v>
      </c>
      <c r="B236" s="23">
        <f>+Cartera!BF235</f>
        <v>2.2655830401564443</v>
      </c>
      <c r="C236" s="23">
        <f>+Cartera!BG235</f>
        <v>4.8161176166124715</v>
      </c>
      <c r="D236" s="23">
        <f>+Cartera!BH235</f>
        <v>2.0012142578650201</v>
      </c>
      <c r="E236" s="43">
        <f>+'[8]Cartera (Con titularizaciones)'!W236/'[8]Cartera (Con titularizaciones)'!V236</f>
        <v>2.3290665039816017E-2</v>
      </c>
      <c r="F236" s="19">
        <f>+Cartera!BI235</f>
        <v>6.9801828133224806</v>
      </c>
      <c r="G236" s="23">
        <f>+Cartera!BK235</f>
        <v>3.0765419774646441</v>
      </c>
      <c r="H236" s="44">
        <f>+'[8]Cartera (Con titularizaciones)'!AT236/'[8]Cartera (Con titularizaciones)'!AS236</f>
        <v>3.1631372452211093E-2</v>
      </c>
      <c r="K236" s="19">
        <f t="shared" si="52"/>
        <v>2.2655830401564443</v>
      </c>
      <c r="L236" s="19">
        <f t="shared" si="53"/>
        <v>4.8161176166124715</v>
      </c>
      <c r="M236" s="19">
        <f t="shared" si="54"/>
        <v>2.0012142578650201</v>
      </c>
      <c r="N236" s="19">
        <f t="shared" si="55"/>
        <v>3.0765419774646441</v>
      </c>
      <c r="O236" s="19">
        <f t="shared" si="49"/>
        <v>109.37681204440528</v>
      </c>
      <c r="P236" s="19">
        <f t="shared" ref="P236:P299" si="64">+(K236/$K$341)*100</f>
        <v>82.491870424901776</v>
      </c>
      <c r="U236" s="19">
        <f t="shared" si="63"/>
        <v>70.675651137762088</v>
      </c>
      <c r="V236" s="19">
        <f t="shared" si="47"/>
        <v>84.143137255382754</v>
      </c>
      <c r="W236" s="19">
        <f t="shared" si="48"/>
        <v>50.226106866596112</v>
      </c>
      <c r="X236" s="19">
        <f t="shared" si="56"/>
        <v>0.23200000000000001</v>
      </c>
      <c r="Y236" s="19">
        <f t="shared" si="56"/>
        <v>0.223</v>
      </c>
      <c r="Z236" s="19">
        <f t="shared" si="56"/>
        <v>2.9000000000000001E-2</v>
      </c>
      <c r="AA236" s="19">
        <f t="shared" si="56"/>
        <v>0.19700000000000001</v>
      </c>
      <c r="AC236" s="19">
        <f t="shared" si="61"/>
        <v>0.312</v>
      </c>
      <c r="AD236" s="19">
        <f t="shared" si="61"/>
        <v>0.317</v>
      </c>
      <c r="AE236" s="19">
        <f t="shared" si="61"/>
        <v>4.7E-2</v>
      </c>
      <c r="AF236" s="19">
        <v>3.25</v>
      </c>
      <c r="AH236" s="23">
        <f>+[8]Cartera!D236</f>
        <v>168600.95152149003</v>
      </c>
      <c r="AI236" s="23">
        <f>+[8]Cartera!J236</f>
        <v>78562.287120000023</v>
      </c>
      <c r="AJ236" s="23">
        <f>+[8]Cartera!P236</f>
        <v>25856.913019999996</v>
      </c>
      <c r="AK236" s="23">
        <f t="shared" si="57"/>
        <v>273020.15166149003</v>
      </c>
      <c r="AL236" s="23">
        <f>+[8]Cartera!E236</f>
        <v>3960.6579300000071</v>
      </c>
      <c r="AM236" s="23">
        <f>+[8]Cartera!K236</f>
        <v>3783.6521499999913</v>
      </c>
      <c r="AN236" s="23">
        <f>+[8]Cartera!Q236</f>
        <v>517.45222999999669</v>
      </c>
      <c r="AO236" s="23">
        <f t="shared" si="58"/>
        <v>8261.7623099999946</v>
      </c>
      <c r="AP236" s="27">
        <f t="shared" si="59"/>
        <v>2.3491314220104966</v>
      </c>
      <c r="AQ236" s="27">
        <f t="shared" si="59"/>
        <v>4.8161176166124715</v>
      </c>
      <c r="AR236" s="27">
        <f t="shared" si="59"/>
        <v>2.0012142578650201</v>
      </c>
      <c r="AS236" s="27">
        <f t="shared" si="50"/>
        <v>3.0260631897397525</v>
      </c>
      <c r="AT236" s="27">
        <f t="shared" si="60"/>
        <v>-304.62813455672466</v>
      </c>
      <c r="BH236" s="19">
        <f t="shared" si="62"/>
        <v>8.0573180284122117</v>
      </c>
      <c r="BO236" s="23">
        <f t="shared" si="51"/>
        <v>2.3491314220104966</v>
      </c>
      <c r="BP236" s="23">
        <f t="shared" si="51"/>
        <v>4.8161176166124715</v>
      </c>
      <c r="BQ236" s="23">
        <f t="shared" si="51"/>
        <v>2.0012142578650201</v>
      </c>
      <c r="BR236" s="23">
        <f t="shared" si="51"/>
        <v>3.0260631897397525</v>
      </c>
    </row>
    <row r="237" spans="1:70" ht="14.5" x14ac:dyDescent="0.35">
      <c r="A237" s="22">
        <v>41730</v>
      </c>
      <c r="B237" s="23">
        <f>+Cartera!BF236</f>
        <v>2.3429255839588419</v>
      </c>
      <c r="C237" s="23">
        <f>+Cartera!BG236</f>
        <v>4.8253436167829031</v>
      </c>
      <c r="D237" s="23">
        <f>+Cartera!BH236</f>
        <v>2.0281038606526742</v>
      </c>
      <c r="E237" s="43">
        <f>+'[8]Cartera (Con titularizaciones)'!W237/'[8]Cartera (Con titularizaciones)'!V237</f>
        <v>2.358133789409295E-2</v>
      </c>
      <c r="F237" s="19">
        <f>+Cartera!BI236</f>
        <v>7.0066568509246832</v>
      </c>
      <c r="G237" s="23">
        <f>+Cartera!BK236</f>
        <v>3.1266151560055611</v>
      </c>
      <c r="H237" s="44">
        <f>+'[8]Cartera (Con titularizaciones)'!AT237/'[8]Cartera (Con titularizaciones)'!AS237</f>
        <v>3.2155738347811699E-2</v>
      </c>
      <c r="K237" s="19">
        <f t="shared" si="52"/>
        <v>2.3429255839588419</v>
      </c>
      <c r="L237" s="19">
        <f t="shared" si="53"/>
        <v>4.8253436167829031</v>
      </c>
      <c r="M237" s="19">
        <f t="shared" si="54"/>
        <v>2.0281038606526742</v>
      </c>
      <c r="N237" s="19">
        <f t="shared" si="55"/>
        <v>3.1266151560055611</v>
      </c>
      <c r="O237" s="19">
        <f t="shared" si="49"/>
        <v>109.58633983564572</v>
      </c>
      <c r="P237" s="19">
        <f t="shared" si="64"/>
        <v>85.30798044541072</v>
      </c>
      <c r="U237" s="19">
        <f t="shared" si="63"/>
        <v>70.811041014286943</v>
      </c>
      <c r="V237" s="19">
        <f t="shared" si="47"/>
        <v>87.015618273953677</v>
      </c>
      <c r="W237" s="19">
        <f t="shared" si="48"/>
        <v>50.900977164918828</v>
      </c>
      <c r="X237" s="19">
        <f t="shared" si="56"/>
        <v>0.29299999999999998</v>
      </c>
      <c r="Y237" s="19">
        <f t="shared" si="56"/>
        <v>0.22900000000000001</v>
      </c>
      <c r="Z237" s="19">
        <f t="shared" si="56"/>
        <v>4.9000000000000002E-2</v>
      </c>
      <c r="AA237" s="19">
        <f t="shared" si="56"/>
        <v>0.23200000000000001</v>
      </c>
      <c r="AC237" s="19">
        <f t="shared" si="61"/>
        <v>0.40200000000000002</v>
      </c>
      <c r="AD237" s="19">
        <f t="shared" si="61"/>
        <v>0.32700000000000001</v>
      </c>
      <c r="AE237" s="19">
        <f t="shared" si="61"/>
        <v>0.08</v>
      </c>
      <c r="AF237" s="19">
        <v>3.5</v>
      </c>
      <c r="AH237" s="23">
        <f>+[8]Cartera!D237</f>
        <v>171056.14342917004</v>
      </c>
      <c r="AI237" s="23">
        <f>+[8]Cartera!J237</f>
        <v>79418.540820000009</v>
      </c>
      <c r="AJ237" s="23">
        <f>+[8]Cartera!P237</f>
        <v>26314.474339999997</v>
      </c>
      <c r="AK237" s="23">
        <f t="shared" si="57"/>
        <v>276789.15858917008</v>
      </c>
      <c r="AL237" s="23">
        <f>+[8]Cartera!E237</f>
        <v>4157.1326400000153</v>
      </c>
      <c r="AM237" s="23">
        <f>+[8]Cartera!K237</f>
        <v>3832.2174899999945</v>
      </c>
      <c r="AN237" s="23">
        <f>+[8]Cartera!Q237</f>
        <v>533.68486999999732</v>
      </c>
      <c r="AO237" s="23">
        <f t="shared" si="58"/>
        <v>8523.0350000000071</v>
      </c>
      <c r="AP237" s="27">
        <f t="shared" si="59"/>
        <v>2.4302738017248573</v>
      </c>
      <c r="AQ237" s="27">
        <f t="shared" si="59"/>
        <v>4.8253436167829031</v>
      </c>
      <c r="AR237" s="27">
        <f t="shared" si="59"/>
        <v>2.0281038606526742</v>
      </c>
      <c r="AS237" s="27">
        <f t="shared" si="50"/>
        <v>3.0792517465073459</v>
      </c>
      <c r="AT237" s="27">
        <f t="shared" si="60"/>
        <v>-309.58226385404879</v>
      </c>
      <c r="BH237" s="19">
        <f t="shared" si="62"/>
        <v>9.6948433396950833</v>
      </c>
      <c r="BO237" s="23">
        <f t="shared" si="51"/>
        <v>2.4302738017248573</v>
      </c>
      <c r="BP237" s="23">
        <f t="shared" si="51"/>
        <v>4.8253436167829031</v>
      </c>
      <c r="BQ237" s="23">
        <f t="shared" si="51"/>
        <v>2.0281038606526742</v>
      </c>
      <c r="BR237" s="23">
        <f t="shared" si="51"/>
        <v>3.0792517465073459</v>
      </c>
    </row>
    <row r="238" spans="1:70" ht="14.5" x14ac:dyDescent="0.35">
      <c r="A238" s="22">
        <v>41760</v>
      </c>
      <c r="B238" s="23">
        <f>+Cartera!BF237</f>
        <v>2.2772188856347637</v>
      </c>
      <c r="C238" s="23">
        <f>+Cartera!BG237</f>
        <v>4.8099138858611381</v>
      </c>
      <c r="D238" s="23">
        <f>+Cartera!BH237</f>
        <v>1.9890904861980596</v>
      </c>
      <c r="E238" s="43">
        <f>+'[8]Cartera (Con titularizaciones)'!W238/'[8]Cartera (Con titularizaciones)'!V238</f>
        <v>2.40355490274381E-2</v>
      </c>
      <c r="F238" s="19">
        <f>+Cartera!BI237</f>
        <v>6.9997181248946312</v>
      </c>
      <c r="G238" s="23">
        <f>+Cartera!BK237</f>
        <v>3.078891896219174</v>
      </c>
      <c r="H238" s="44">
        <f>+'[8]Cartera (Con titularizaciones)'!AT238/'[8]Cartera (Con titularizaciones)'!AS238</f>
        <v>3.1768720188336493E-2</v>
      </c>
      <c r="K238" s="19">
        <f t="shared" si="52"/>
        <v>2.2772188856347637</v>
      </c>
      <c r="L238" s="19">
        <f t="shared" si="53"/>
        <v>4.8099138858611381</v>
      </c>
      <c r="M238" s="19">
        <f t="shared" si="54"/>
        <v>1.9890904861980596</v>
      </c>
      <c r="N238" s="19">
        <f t="shared" si="55"/>
        <v>3.078891896219174</v>
      </c>
      <c r="O238" s="19">
        <f t="shared" si="49"/>
        <v>109.23592173682182</v>
      </c>
      <c r="P238" s="19">
        <f t="shared" si="64"/>
        <v>82.915541789168103</v>
      </c>
      <c r="U238" s="19">
        <f t="shared" si="63"/>
        <v>70.584612515943249</v>
      </c>
      <c r="V238" s="19">
        <f t="shared" ref="V238:V301" si="65">+(K238/$K$173)*100</f>
        <v>84.575289388326453</v>
      </c>
      <c r="W238" s="19">
        <f t="shared" ref="W238:W301" si="66">+(M238/$M$170)*100</f>
        <v>49.921826678216583</v>
      </c>
      <c r="X238" s="19">
        <f t="shared" si="56"/>
        <v>0.24399999999999999</v>
      </c>
      <c r="Y238" s="19">
        <f t="shared" si="56"/>
        <v>0.218</v>
      </c>
      <c r="Z238" s="19">
        <f t="shared" si="56"/>
        <v>2.5999999999999999E-2</v>
      </c>
      <c r="AA238" s="19">
        <f t="shared" si="56"/>
        <v>0.2</v>
      </c>
      <c r="AC238" s="19">
        <f t="shared" si="61"/>
        <v>0.32700000000000001</v>
      </c>
      <c r="AD238" s="19">
        <f t="shared" si="61"/>
        <v>0.312</v>
      </c>
      <c r="AE238" s="19">
        <f t="shared" si="61"/>
        <v>4.2000000000000003E-2</v>
      </c>
      <c r="AF238" s="19">
        <v>3.75</v>
      </c>
      <c r="AH238" s="23">
        <f>+[8]Cartera!D238</f>
        <v>173679.02817415999</v>
      </c>
      <c r="AI238" s="23">
        <f>+[8]Cartera!J238</f>
        <v>80869.763000000006</v>
      </c>
      <c r="AJ238" s="23">
        <f>+[8]Cartera!P238</f>
        <v>26838.519599999992</v>
      </c>
      <c r="AK238" s="23">
        <f t="shared" si="57"/>
        <v>281387.31077415997</v>
      </c>
      <c r="AL238" s="23">
        <f>+[8]Cartera!E238</f>
        <v>4104.8044600000085</v>
      </c>
      <c r="AM238" s="23">
        <f>+[8]Cartera!K238</f>
        <v>3889.7659599999934</v>
      </c>
      <c r="AN238" s="23">
        <f>+[8]Cartera!Q238</f>
        <v>533.84244000000137</v>
      </c>
      <c r="AO238" s="23">
        <f t="shared" si="58"/>
        <v>8528.412860000004</v>
      </c>
      <c r="AP238" s="27">
        <f t="shared" si="59"/>
        <v>2.3634427847464905</v>
      </c>
      <c r="AQ238" s="27">
        <f t="shared" si="59"/>
        <v>4.8099138858611381</v>
      </c>
      <c r="AR238" s="27">
        <f t="shared" si="59"/>
        <v>1.9890904861980596</v>
      </c>
      <c r="AS238" s="27">
        <f t="shared" si="50"/>
        <v>3.0308448652273681</v>
      </c>
      <c r="AT238" s="27">
        <f t="shared" si="60"/>
        <v>-304.85834475669003</v>
      </c>
      <c r="BH238" s="19">
        <f t="shared" si="62"/>
        <v>13.946771004042361</v>
      </c>
      <c r="BO238" s="23">
        <f t="shared" si="51"/>
        <v>2.3634427847464905</v>
      </c>
      <c r="BP238" s="23">
        <f t="shared" si="51"/>
        <v>4.8099138858611381</v>
      </c>
      <c r="BQ238" s="23">
        <f t="shared" si="51"/>
        <v>1.9890904861980596</v>
      </c>
      <c r="BR238" s="23">
        <f t="shared" si="51"/>
        <v>3.0308448652273681</v>
      </c>
    </row>
    <row r="239" spans="1:70" ht="14.5" x14ac:dyDescent="0.35">
      <c r="A239" s="22">
        <v>41791</v>
      </c>
      <c r="B239" s="23">
        <f>+Cartera!BF238</f>
        <v>2.2808651089417311</v>
      </c>
      <c r="C239" s="23">
        <f>+Cartera!BG238</f>
        <v>4.8412526290407119</v>
      </c>
      <c r="D239" s="23">
        <f>+Cartera!BH238</f>
        <v>2.0171841394912216</v>
      </c>
      <c r="E239" s="43">
        <f>+'[8]Cartera (Con titularizaciones)'!W239/'[8]Cartera (Con titularizaciones)'!V239</f>
        <v>2.3519680930406631E-2</v>
      </c>
      <c r="F239" s="19">
        <f>+Cartera!BI238</f>
        <v>7.2790450638105835</v>
      </c>
      <c r="G239" s="23">
        <f>+Cartera!BK238</f>
        <v>3.095058042872084</v>
      </c>
      <c r="H239" s="44">
        <f>+'[8]Cartera (Con titularizaciones)'!AT239/'[8]Cartera (Con titularizaciones)'!AS239</f>
        <v>3.1863008266490626E-2</v>
      </c>
      <c r="K239" s="19">
        <f t="shared" si="52"/>
        <v>2.2808651089417311</v>
      </c>
      <c r="L239" s="19">
        <f t="shared" si="53"/>
        <v>4.8412526290407119</v>
      </c>
      <c r="M239" s="19">
        <f t="shared" si="54"/>
        <v>2.0171841394912216</v>
      </c>
      <c r="N239" s="19">
        <f t="shared" si="55"/>
        <v>3.095058042872084</v>
      </c>
      <c r="O239" s="19">
        <f t="shared" si="49"/>
        <v>109.94764269036264</v>
      </c>
      <c r="P239" s="19">
        <f t="shared" si="64"/>
        <v>83.048303985586131</v>
      </c>
      <c r="U239" s="19">
        <f t="shared" si="63"/>
        <v>71.04450287917183</v>
      </c>
      <c r="V239" s="19">
        <f t="shared" si="65"/>
        <v>84.710709129180756</v>
      </c>
      <c r="W239" s="19">
        <f t="shared" si="66"/>
        <v>50.626916014368327</v>
      </c>
      <c r="X239" s="19">
        <f t="shared" si="56"/>
        <v>0.247</v>
      </c>
      <c r="Y239" s="19">
        <f t="shared" si="56"/>
        <v>0.23799999999999999</v>
      </c>
      <c r="Z239" s="19">
        <f t="shared" si="56"/>
        <v>3.6999999999999998E-2</v>
      </c>
      <c r="AA239" s="19">
        <f t="shared" si="56"/>
        <v>0.215</v>
      </c>
      <c r="AC239" s="19">
        <f t="shared" si="61"/>
        <v>0.33100000000000002</v>
      </c>
      <c r="AD239" s="19">
        <f t="shared" si="61"/>
        <v>0.34100000000000003</v>
      </c>
      <c r="AE239" s="19">
        <f t="shared" si="61"/>
        <v>6.0999999999999999E-2</v>
      </c>
      <c r="AF239" s="19">
        <v>4</v>
      </c>
      <c r="AH239" s="23">
        <f>+[8]Cartera!D239</f>
        <v>176508.62512167997</v>
      </c>
      <c r="AI239" s="23">
        <f>+[8]Cartera!J239</f>
        <v>81498.994420000003</v>
      </c>
      <c r="AJ239" s="23">
        <f>+[8]Cartera!P239</f>
        <v>27264.60759</v>
      </c>
      <c r="AK239" s="23">
        <f t="shared" si="57"/>
        <v>285272.22713168</v>
      </c>
      <c r="AL239" s="23">
        <f>+[8]Cartera!E239</f>
        <v>4179.3387600000206</v>
      </c>
      <c r="AM239" s="23">
        <f>+[8]Cartera!K239</f>
        <v>3945.5722099999934</v>
      </c>
      <c r="AN239" s="23">
        <f>+[8]Cartera!Q239</f>
        <v>549.9773399999998</v>
      </c>
      <c r="AO239" s="23">
        <f t="shared" si="58"/>
        <v>8674.888310000013</v>
      </c>
      <c r="AP239" s="27">
        <f t="shared" si="59"/>
        <v>2.3677816067735526</v>
      </c>
      <c r="AQ239" s="27">
        <f t="shared" si="59"/>
        <v>4.8412526290407119</v>
      </c>
      <c r="AR239" s="27">
        <f t="shared" si="59"/>
        <v>2.0171841394912216</v>
      </c>
      <c r="AS239" s="27">
        <f t="shared" si="50"/>
        <v>3.040915828793854</v>
      </c>
      <c r="AT239" s="27">
        <f t="shared" si="60"/>
        <v>-306.46488845841452</v>
      </c>
      <c r="BH239" s="19">
        <f t="shared" si="62"/>
        <v>16.544423561340778</v>
      </c>
      <c r="BO239" s="23">
        <f t="shared" si="51"/>
        <v>2.3677816067735526</v>
      </c>
      <c r="BP239" s="23">
        <f t="shared" si="51"/>
        <v>4.8412526290407119</v>
      </c>
      <c r="BQ239" s="23">
        <f t="shared" si="51"/>
        <v>2.0171841394912216</v>
      </c>
      <c r="BR239" s="23">
        <f t="shared" si="51"/>
        <v>3.040915828793854</v>
      </c>
    </row>
    <row r="240" spans="1:70" ht="14.5" x14ac:dyDescent="0.35">
      <c r="A240" s="22">
        <v>41821</v>
      </c>
      <c r="B240" s="23">
        <f>+Cartera!BF239</f>
        <v>2.2900267291455245</v>
      </c>
      <c r="C240" s="23">
        <f>+Cartera!BG239</f>
        <v>4.555411640660723</v>
      </c>
      <c r="D240" s="23">
        <f>+Cartera!BH239</f>
        <v>2.0014293396506413</v>
      </c>
      <c r="E240" s="43">
        <f>+'[8]Cartera (Con titularizaciones)'!W240/'[8]Cartera (Con titularizaciones)'!V240</f>
        <v>2.3321872751408363E-2</v>
      </c>
      <c r="F240" s="19">
        <f>+Cartera!BI239</f>
        <v>7.1913709170468394</v>
      </c>
      <c r="G240" s="23">
        <f>+Cartera!BK239</f>
        <v>3.0231106160990437</v>
      </c>
      <c r="H240" s="44">
        <f>+'[8]Cartera (Con titularizaciones)'!AT240/'[8]Cartera (Con titularizaciones)'!AS240</f>
        <v>3.1149681115891802E-2</v>
      </c>
      <c r="K240" s="19">
        <f t="shared" si="52"/>
        <v>2.2900267291455245</v>
      </c>
      <c r="L240" s="19">
        <f t="shared" si="53"/>
        <v>4.555411640660723</v>
      </c>
      <c r="M240" s="19">
        <f t="shared" si="54"/>
        <v>2.0014293396506413</v>
      </c>
      <c r="N240" s="19">
        <f t="shared" si="55"/>
        <v>3.0231106160990437</v>
      </c>
      <c r="O240" s="19">
        <f t="shared" si="49"/>
        <v>103.45602879107093</v>
      </c>
      <c r="P240" s="19">
        <f t="shared" si="64"/>
        <v>83.38188663223292</v>
      </c>
      <c r="U240" s="19">
        <f t="shared" si="63"/>
        <v>66.84983829998184</v>
      </c>
      <c r="V240" s="19">
        <f t="shared" si="65"/>
        <v>85.050969209092131</v>
      </c>
      <c r="W240" s="19">
        <f t="shared" si="66"/>
        <v>50.231504949638548</v>
      </c>
      <c r="X240" s="19">
        <f t="shared" si="56"/>
        <v>0.25</v>
      </c>
      <c r="Y240" s="19">
        <f t="shared" si="56"/>
        <v>0.113</v>
      </c>
      <c r="Z240" s="19">
        <f t="shared" si="56"/>
        <v>3.1E-2</v>
      </c>
      <c r="AA240" s="19">
        <f t="shared" si="56"/>
        <v>0.156</v>
      </c>
      <c r="AC240" s="19">
        <f t="shared" si="61"/>
        <v>0.33600000000000002</v>
      </c>
      <c r="AD240" s="19">
        <f t="shared" si="61"/>
        <v>0.14599999999999999</v>
      </c>
      <c r="AE240" s="19">
        <f t="shared" si="61"/>
        <v>5.1999999999999998E-2</v>
      </c>
      <c r="AF240" s="19">
        <v>4.25</v>
      </c>
      <c r="AH240" s="23">
        <f>+[8]Cartera!D240</f>
        <v>176548.50121961001</v>
      </c>
      <c r="AI240" s="23">
        <f>+[8]Cartera!J240</f>
        <v>82411.352389999985</v>
      </c>
      <c r="AJ240" s="23">
        <f>+[8]Cartera!P240</f>
        <v>27688.534339999998</v>
      </c>
      <c r="AK240" s="23">
        <f t="shared" si="57"/>
        <v>286648.38794961001</v>
      </c>
      <c r="AL240" s="23">
        <f>+[8]Cartera!E240</f>
        <v>4200.7456500000062</v>
      </c>
      <c r="AM240" s="23">
        <f>+[8]Cartera!K240</f>
        <v>3754.1763399999886</v>
      </c>
      <c r="AN240" s="23">
        <f>+[8]Cartera!Q240</f>
        <v>554.16645000000301</v>
      </c>
      <c r="AO240" s="23">
        <f t="shared" si="58"/>
        <v>8509.0884399999977</v>
      </c>
      <c r="AP240" s="27">
        <f t="shared" si="59"/>
        <v>2.3793720258064761</v>
      </c>
      <c r="AQ240" s="27">
        <f t="shared" si="59"/>
        <v>4.555411640660723</v>
      </c>
      <c r="AR240" s="27">
        <f t="shared" si="59"/>
        <v>2.0014293396506413</v>
      </c>
      <c r="AS240" s="27">
        <f t="shared" si="50"/>
        <v>2.9684759439483792</v>
      </c>
      <c r="AT240" s="27">
        <f t="shared" si="60"/>
        <v>-299.34258566595599</v>
      </c>
      <c r="BH240" s="19">
        <f t="shared" si="62"/>
        <v>16.460448001236074</v>
      </c>
      <c r="BO240" s="23">
        <f t="shared" si="51"/>
        <v>2.3793720258064761</v>
      </c>
      <c r="BP240" s="23">
        <f t="shared" si="51"/>
        <v>4.555411640660723</v>
      </c>
      <c r="BQ240" s="23">
        <f t="shared" si="51"/>
        <v>2.0014293396506413</v>
      </c>
      <c r="BR240" s="23">
        <f t="shared" si="51"/>
        <v>2.9684759439483792</v>
      </c>
    </row>
    <row r="241" spans="1:70" ht="14.5" x14ac:dyDescent="0.35">
      <c r="A241" s="22">
        <v>41852</v>
      </c>
      <c r="B241" s="23">
        <f>+Cartera!BF240</f>
        <v>2.4005544470280467</v>
      </c>
      <c r="C241" s="23">
        <f>+Cartera!BG240</f>
        <v>4.6999660767073816</v>
      </c>
      <c r="D241" s="23">
        <f>+Cartera!BH240</f>
        <v>2.0356031138850437</v>
      </c>
      <c r="E241" s="43">
        <f>+'[8]Cartera (Con titularizaciones)'!W241/'[8]Cartera (Con titularizaciones)'!V241</f>
        <v>2.3792663818201235E-2</v>
      </c>
      <c r="F241" s="19">
        <f>+Cartera!BI240</f>
        <v>7.2821243430983813</v>
      </c>
      <c r="G241" s="23">
        <f>+Cartera!BK240</f>
        <v>3.1365813638836939</v>
      </c>
      <c r="H241" s="44">
        <f>+'[8]Cartera (Con titularizaciones)'!AT241/'[8]Cartera (Con titularizaciones)'!AS241</f>
        <v>3.2329144262074193E-2</v>
      </c>
      <c r="K241" s="19">
        <f t="shared" si="52"/>
        <v>2.4005544470280467</v>
      </c>
      <c r="L241" s="19">
        <f t="shared" si="53"/>
        <v>4.6999660767073816</v>
      </c>
      <c r="M241" s="19">
        <f t="shared" si="54"/>
        <v>2.0356031138850437</v>
      </c>
      <c r="N241" s="19">
        <f t="shared" si="55"/>
        <v>3.1365813638836939</v>
      </c>
      <c r="O241" s="19">
        <f t="shared" si="49"/>
        <v>106.73894350376881</v>
      </c>
      <c r="P241" s="19">
        <f t="shared" si="64"/>
        <v>87.406298017875855</v>
      </c>
      <c r="U241" s="19">
        <f t="shared" si="63"/>
        <v>68.971148389504862</v>
      </c>
      <c r="V241" s="19">
        <f t="shared" si="65"/>
        <v>89.155938557587561</v>
      </c>
      <c r="W241" s="19">
        <f t="shared" si="66"/>
        <v>51.089192041356135</v>
      </c>
      <c r="X241" s="19">
        <f t="shared" si="56"/>
        <v>0.308</v>
      </c>
      <c r="Y241" s="19">
        <f t="shared" si="56"/>
        <v>0.16500000000000001</v>
      </c>
      <c r="Z241" s="19">
        <f t="shared" si="56"/>
        <v>5.5E-2</v>
      </c>
      <c r="AA241" s="19">
        <f t="shared" si="56"/>
        <v>0.23799999999999999</v>
      </c>
      <c r="AC241" s="19">
        <f t="shared" si="61"/>
        <v>0.42599999999999999</v>
      </c>
      <c r="AD241" s="19">
        <f t="shared" si="61"/>
        <v>0.22700000000000001</v>
      </c>
      <c r="AE241" s="19">
        <f t="shared" si="61"/>
        <v>0.09</v>
      </c>
      <c r="AF241" s="19">
        <v>4.5</v>
      </c>
      <c r="AH241" s="23">
        <f>+[8]Cartera!D241</f>
        <v>177633.06331040998</v>
      </c>
      <c r="AI241" s="23">
        <f>+[8]Cartera!J241</f>
        <v>83323.427149999989</v>
      </c>
      <c r="AJ241" s="23">
        <f>+[8]Cartera!P241</f>
        <v>28092.172589999995</v>
      </c>
      <c r="AK241" s="23">
        <f t="shared" si="57"/>
        <v>289048.66305040993</v>
      </c>
      <c r="AL241" s="23">
        <f>+[8]Cartera!E241</f>
        <v>4433.1605</v>
      </c>
      <c r="AM241" s="23">
        <f>+[8]Cartera!K241</f>
        <v>3916.1728099999873</v>
      </c>
      <c r="AN241" s="23">
        <f>+[8]Cartera!Q241</f>
        <v>571.84514000000058</v>
      </c>
      <c r="AO241" s="23">
        <f t="shared" si="58"/>
        <v>8921.1784499999885</v>
      </c>
      <c r="AP241" s="27">
        <f t="shared" si="59"/>
        <v>2.4956843153986186</v>
      </c>
      <c r="AQ241" s="27">
        <f t="shared" si="59"/>
        <v>4.6999660767073816</v>
      </c>
      <c r="AR241" s="27">
        <f t="shared" si="59"/>
        <v>2.0356031138850437</v>
      </c>
      <c r="AS241" s="27">
        <f t="shared" si="50"/>
        <v>3.0863932584404101</v>
      </c>
      <c r="AT241" s="27">
        <f t="shared" si="60"/>
        <v>-310.57174312992896</v>
      </c>
      <c r="BH241" s="19">
        <f t="shared" si="62"/>
        <v>18.043967644272655</v>
      </c>
      <c r="BO241" s="23">
        <f t="shared" si="51"/>
        <v>2.4956843153986186</v>
      </c>
      <c r="BP241" s="23">
        <f t="shared" si="51"/>
        <v>4.6999660767073816</v>
      </c>
      <c r="BQ241" s="23">
        <f t="shared" si="51"/>
        <v>2.0356031138850437</v>
      </c>
      <c r="BR241" s="23">
        <f t="shared" si="51"/>
        <v>3.0863932584404101</v>
      </c>
    </row>
    <row r="242" spans="1:70" ht="14.5" x14ac:dyDescent="0.35">
      <c r="A242" s="22">
        <v>41883</v>
      </c>
      <c r="B242" s="23">
        <f>+Cartera!BF241</f>
        <v>2.3819282354457072</v>
      </c>
      <c r="C242" s="23">
        <f>+Cartera!BG241</f>
        <v>4.6314942388636631</v>
      </c>
      <c r="D242" s="23">
        <f>+Cartera!BH241</f>
        <v>2.0868293257521668</v>
      </c>
      <c r="E242" s="43">
        <f>+'[8]Cartera (Con titularizaciones)'!W242/'[8]Cartera (Con titularizaciones)'!V242</f>
        <v>2.3847959680774945E-2</v>
      </c>
      <c r="F242" s="19">
        <f>+Cartera!BI241</f>
        <v>7.2526025976521762</v>
      </c>
      <c r="G242" s="23">
        <f>+Cartera!BK241</f>
        <v>3.114442872908326</v>
      </c>
      <c r="H242" s="44">
        <f>+'[8]Cartera (Con titularizaciones)'!AT242/'[8]Cartera (Con titularizaciones)'!AS242</f>
        <v>3.2061847454969053E-2</v>
      </c>
      <c r="K242" s="19">
        <f t="shared" si="52"/>
        <v>2.3819282354457072</v>
      </c>
      <c r="L242" s="19">
        <f t="shared" si="53"/>
        <v>4.6314942388636631</v>
      </c>
      <c r="M242" s="19">
        <f t="shared" si="54"/>
        <v>2.0868293257521668</v>
      </c>
      <c r="N242" s="19">
        <f t="shared" si="55"/>
        <v>3.114442872908326</v>
      </c>
      <c r="O242" s="19">
        <f t="shared" si="49"/>
        <v>105.18390852863976</v>
      </c>
      <c r="P242" s="19">
        <f t="shared" si="64"/>
        <v>86.728101277732947</v>
      </c>
      <c r="U242" s="19">
        <f t="shared" si="63"/>
        <v>67.966336607601605</v>
      </c>
      <c r="V242" s="19">
        <f t="shared" si="65"/>
        <v>88.464166130825234</v>
      </c>
      <c r="W242" s="19">
        <f t="shared" si="66"/>
        <v>52.374858072115828</v>
      </c>
      <c r="X242" s="19">
        <f t="shared" si="56"/>
        <v>0.30199999999999999</v>
      </c>
      <c r="Y242" s="19">
        <f t="shared" si="56"/>
        <v>0.13600000000000001</v>
      </c>
      <c r="Z242" s="19">
        <f t="shared" si="56"/>
        <v>7.1999999999999995E-2</v>
      </c>
      <c r="AA242" s="19">
        <f t="shared" si="56"/>
        <v>0.22600000000000001</v>
      </c>
      <c r="AC242" s="19">
        <f t="shared" si="61"/>
        <v>0.41699999999999998</v>
      </c>
      <c r="AD242" s="19">
        <f t="shared" si="61"/>
        <v>0.18</v>
      </c>
      <c r="AE242" s="19">
        <f t="shared" si="61"/>
        <v>0.11799999999999999</v>
      </c>
      <c r="AF242" s="19">
        <v>4.5</v>
      </c>
      <c r="AH242" s="23">
        <f>+[8]Cartera!D242</f>
        <v>178827.56266795003</v>
      </c>
      <c r="AI242" s="23">
        <f>+[8]Cartera!J242</f>
        <v>84506.048980000021</v>
      </c>
      <c r="AJ242" s="23">
        <f>+[8]Cartera!P242</f>
        <v>28048.437539999999</v>
      </c>
      <c r="AK242" s="23">
        <f t="shared" si="57"/>
        <v>291382.04918795003</v>
      </c>
      <c r="AL242" s="23">
        <f>+[8]Cartera!E242</f>
        <v>4431.1929900000096</v>
      </c>
      <c r="AM242" s="23">
        <f>+[8]Cartera!K242</f>
        <v>3913.8927900000067</v>
      </c>
      <c r="AN242" s="23">
        <f>+[8]Cartera!Q242</f>
        <v>585.32301999999959</v>
      </c>
      <c r="AO242" s="23">
        <f t="shared" si="58"/>
        <v>8930.4088000000156</v>
      </c>
      <c r="AP242" s="27">
        <f t="shared" si="59"/>
        <v>2.4779138763010051</v>
      </c>
      <c r="AQ242" s="27">
        <f t="shared" si="59"/>
        <v>4.6314942388636631</v>
      </c>
      <c r="AR242" s="27">
        <f t="shared" si="59"/>
        <v>2.0868293257521668</v>
      </c>
      <c r="AS242" s="27">
        <f t="shared" si="50"/>
        <v>3.0648452177778589</v>
      </c>
      <c r="AT242" s="27">
        <f t="shared" si="60"/>
        <v>-308.37944207305475</v>
      </c>
      <c r="BH242" s="19">
        <f t="shared" si="62"/>
        <v>16.785958694590235</v>
      </c>
      <c r="BO242" s="23">
        <f t="shared" si="51"/>
        <v>2.4779138763010051</v>
      </c>
      <c r="BP242" s="23">
        <f t="shared" si="51"/>
        <v>4.6314942388636631</v>
      </c>
      <c r="BQ242" s="23">
        <f t="shared" si="51"/>
        <v>2.0868293257521668</v>
      </c>
      <c r="BR242" s="23">
        <f t="shared" si="51"/>
        <v>3.0648452177778589</v>
      </c>
    </row>
    <row r="243" spans="1:70" ht="14.5" x14ac:dyDescent="0.35">
      <c r="A243" s="22">
        <v>41913</v>
      </c>
      <c r="B243" s="23">
        <f>+Cartera!BF242</f>
        <v>2.3408136635510508</v>
      </c>
      <c r="C243" s="23">
        <f>+Cartera!BG242</f>
        <v>4.5663665686880872</v>
      </c>
      <c r="D243" s="23">
        <f>+Cartera!BH242</f>
        <v>2.1117984860436714</v>
      </c>
      <c r="E243" s="43">
        <f>+'[8]Cartera (Con titularizaciones)'!W243/'[8]Cartera (Con titularizaciones)'!V243</f>
        <v>2.4059356244616682E-2</v>
      </c>
      <c r="F243" s="19">
        <f>+Cartera!BI242</f>
        <v>7.3888222005466009</v>
      </c>
      <c r="G243" s="23">
        <f>+Cartera!BK242</f>
        <v>3.0790090093604459</v>
      </c>
      <c r="H243" s="44">
        <f>+'[8]Cartera (Con titularizaciones)'!AT243/'[8]Cartera (Con titularizaciones)'!AS243</f>
        <v>3.1718362220972025E-2</v>
      </c>
      <c r="K243" s="19">
        <f t="shared" si="52"/>
        <v>2.3408136635510508</v>
      </c>
      <c r="L243" s="19">
        <f t="shared" si="53"/>
        <v>4.5663665686880872</v>
      </c>
      <c r="M243" s="19">
        <f t="shared" si="54"/>
        <v>2.1117984860436714</v>
      </c>
      <c r="N243" s="19">
        <f t="shared" si="55"/>
        <v>3.0790090093604459</v>
      </c>
      <c r="O243" s="19">
        <f t="shared" si="49"/>
        <v>103.70482153227725</v>
      </c>
      <c r="P243" s="19">
        <f t="shared" si="64"/>
        <v>85.231083566532618</v>
      </c>
      <c r="U243" s="19">
        <f t="shared" si="63"/>
        <v>67.010599878733714</v>
      </c>
      <c r="V243" s="19">
        <f t="shared" si="65"/>
        <v>86.937182125026226</v>
      </c>
      <c r="W243" s="19">
        <f t="shared" si="66"/>
        <v>53.001529458371202</v>
      </c>
      <c r="X243" s="19">
        <f t="shared" si="56"/>
        <v>0.28699999999999998</v>
      </c>
      <c r="Y243" s="19">
        <f t="shared" si="56"/>
        <v>0.11899999999999999</v>
      </c>
      <c r="Z243" s="19">
        <f t="shared" si="56"/>
        <v>8.1000000000000003E-2</v>
      </c>
      <c r="AA243" s="19">
        <f t="shared" si="56"/>
        <v>0.20300000000000001</v>
      </c>
      <c r="AC243" s="19">
        <f t="shared" si="61"/>
        <v>0.39300000000000002</v>
      </c>
      <c r="AD243" s="19">
        <f t="shared" si="61"/>
        <v>0.156</v>
      </c>
      <c r="AE243" s="19">
        <f t="shared" si="61"/>
        <v>0.13200000000000001</v>
      </c>
      <c r="AF243" s="19">
        <v>4.5</v>
      </c>
      <c r="AH243" s="23">
        <f>+[8]Cartera!D243</f>
        <v>180346.57896812996</v>
      </c>
      <c r="AI243" s="23">
        <f>+[8]Cartera!J243</f>
        <v>85675.754260000002</v>
      </c>
      <c r="AJ243" s="23">
        <f>+[8]Cartera!P243</f>
        <v>28545.99783</v>
      </c>
      <c r="AK243" s="23">
        <f t="shared" si="57"/>
        <v>294568.33105812996</v>
      </c>
      <c r="AL243" s="23">
        <f>+[8]Cartera!E243</f>
        <v>4394.4720499999521</v>
      </c>
      <c r="AM243" s="23">
        <f>+[8]Cartera!K243</f>
        <v>3912.2689999999998</v>
      </c>
      <c r="AN243" s="23">
        <f>+[8]Cartera!Q243</f>
        <v>602.83394999999928</v>
      </c>
      <c r="AO243" s="23">
        <f t="shared" si="58"/>
        <v>8909.5749999999498</v>
      </c>
      <c r="AP243" s="27">
        <f t="shared" si="59"/>
        <v>2.4366816798762363</v>
      </c>
      <c r="AQ243" s="27">
        <f t="shared" si="59"/>
        <v>4.5663665686880872</v>
      </c>
      <c r="AR243" s="27">
        <f t="shared" si="59"/>
        <v>2.1117984860436714</v>
      </c>
      <c r="AS243" s="27">
        <f t="shared" si="50"/>
        <v>3.0246207961309115</v>
      </c>
      <c r="AT243" s="27">
        <f t="shared" si="60"/>
        <v>-304.87628013991366</v>
      </c>
      <c r="BH243" s="19">
        <f t="shared" si="62"/>
        <v>16.90728637282723</v>
      </c>
      <c r="BO243" s="23">
        <f t="shared" si="51"/>
        <v>2.4366816798762363</v>
      </c>
      <c r="BP243" s="23">
        <f t="shared" si="51"/>
        <v>4.5663665686880872</v>
      </c>
      <c r="BQ243" s="23">
        <f t="shared" si="51"/>
        <v>2.1117984860436714</v>
      </c>
      <c r="BR243" s="23">
        <f t="shared" si="51"/>
        <v>3.0246207961309115</v>
      </c>
    </row>
    <row r="244" spans="1:70" ht="14.5" x14ac:dyDescent="0.35">
      <c r="A244" s="22">
        <v>41944</v>
      </c>
      <c r="B244" s="23">
        <f>+Cartera!BF243</f>
        <v>2.3198623073862787</v>
      </c>
      <c r="C244" s="23">
        <f>+Cartera!BG243</f>
        <v>4.7058388470016252</v>
      </c>
      <c r="D244" s="23">
        <f>+Cartera!BH243</f>
        <v>2.1572620339295763</v>
      </c>
      <c r="E244" s="43">
        <f>+'[8]Cartera (Con titularizaciones)'!W244/'[8]Cartera (Con titularizaciones)'!V244</f>
        <v>2.4550902224922455E-2</v>
      </c>
      <c r="F244" s="19">
        <f>+Cartera!BI243</f>
        <v>7.576281737747995</v>
      </c>
      <c r="G244" s="23">
        <f>+Cartera!BK243</f>
        <v>3.1093570201099321</v>
      </c>
      <c r="H244" s="44">
        <f>+'[8]Cartera (Con titularizaciones)'!AT244/'[8]Cartera (Con titularizaciones)'!AS244</f>
        <v>3.2033363687076648E-2</v>
      </c>
      <c r="K244" s="19">
        <f t="shared" si="52"/>
        <v>2.3198623073862787</v>
      </c>
      <c r="L244" s="19">
        <f t="shared" si="53"/>
        <v>4.7058388470016252</v>
      </c>
      <c r="M244" s="19">
        <f t="shared" si="54"/>
        <v>2.1572620339295763</v>
      </c>
      <c r="N244" s="19">
        <f t="shared" si="55"/>
        <v>3.1093570201099321</v>
      </c>
      <c r="O244" s="19">
        <f t="shared" si="49"/>
        <v>106.87231750826523</v>
      </c>
      <c r="P244" s="19">
        <f t="shared" si="64"/>
        <v>84.468226267843178</v>
      </c>
      <c r="U244" s="19">
        <f t="shared" si="63"/>
        <v>69.057330226737506</v>
      </c>
      <c r="V244" s="19">
        <f t="shared" si="65"/>
        <v>86.159054461545352</v>
      </c>
      <c r="W244" s="19">
        <f t="shared" si="66"/>
        <v>54.142565209879464</v>
      </c>
      <c r="X244" s="19">
        <f t="shared" si="56"/>
        <v>0.27</v>
      </c>
      <c r="Y244" s="19">
        <f t="shared" si="56"/>
        <v>0.16800000000000001</v>
      </c>
      <c r="Z244" s="19">
        <f t="shared" si="56"/>
        <v>9.5000000000000001E-2</v>
      </c>
      <c r="AA244" s="19">
        <f t="shared" si="56"/>
        <v>0.223</v>
      </c>
      <c r="AC244" s="19">
        <f t="shared" si="61"/>
        <v>0.36399999999999999</v>
      </c>
      <c r="AD244" s="19">
        <f t="shared" si="61"/>
        <v>0.23200000000000001</v>
      </c>
      <c r="AE244" s="19">
        <f t="shared" si="61"/>
        <v>0.156</v>
      </c>
      <c r="AF244" s="19">
        <v>4.5</v>
      </c>
      <c r="AH244" s="23">
        <f>+[8]Cartera!D244</f>
        <v>185077.22282791001</v>
      </c>
      <c r="AI244" s="23">
        <f>+[8]Cartera!J244</f>
        <v>87212.162239999991</v>
      </c>
      <c r="AJ244" s="23">
        <f>+[8]Cartera!P244</f>
        <v>28978.899649999999</v>
      </c>
      <c r="AK244" s="23">
        <f t="shared" si="57"/>
        <v>301268.28471790999</v>
      </c>
      <c r="AL244" s="23">
        <f>+[8]Cartera!E244</f>
        <v>4467.8684299999777</v>
      </c>
      <c r="AM244" s="23">
        <f>+[8]Cartera!K244</f>
        <v>4104.0638100000024</v>
      </c>
      <c r="AN244" s="23">
        <f>+[8]Cartera!Q244</f>
        <v>625.1508000000008</v>
      </c>
      <c r="AO244" s="23">
        <f t="shared" si="58"/>
        <v>9197.0830399999813</v>
      </c>
      <c r="AP244" s="27">
        <f t="shared" si="59"/>
        <v>2.4140563391500245</v>
      </c>
      <c r="AQ244" s="27">
        <f t="shared" si="59"/>
        <v>4.7058388470016252</v>
      </c>
      <c r="AR244" s="27">
        <f t="shared" si="59"/>
        <v>2.1572620339295763</v>
      </c>
      <c r="AS244" s="27">
        <f t="shared" si="50"/>
        <v>3.0527883307104804</v>
      </c>
      <c r="AT244" s="27">
        <f t="shared" si="60"/>
        <v>-307.88291368028274</v>
      </c>
      <c r="BH244" s="19">
        <f t="shared" si="62"/>
        <v>16.327969401322306</v>
      </c>
      <c r="BO244" s="23">
        <f t="shared" si="51"/>
        <v>2.4140563391500245</v>
      </c>
      <c r="BP244" s="23">
        <f t="shared" si="51"/>
        <v>4.7058388470016252</v>
      </c>
      <c r="BQ244" s="23">
        <f t="shared" si="51"/>
        <v>2.1572620339295763</v>
      </c>
      <c r="BR244" s="23">
        <f t="shared" si="51"/>
        <v>3.0527883307104804</v>
      </c>
    </row>
    <row r="245" spans="1:70" ht="14.5" x14ac:dyDescent="0.35">
      <c r="A245" s="22">
        <v>41974</v>
      </c>
      <c r="B245" s="23">
        <f>+Cartera!BF244</f>
        <v>2.2144737101781975</v>
      </c>
      <c r="C245" s="23">
        <f>+Cartera!BG244</f>
        <v>4.376266047765009</v>
      </c>
      <c r="D245" s="23">
        <f>+Cartera!BH244</f>
        <v>2.1494362655214188</v>
      </c>
      <c r="E245" s="43">
        <f>+'[8]Cartera (Con titularizaciones)'!W245/'[8]Cartera (Con titularizaciones)'!V245</f>
        <v>2.4340259898293127E-2</v>
      </c>
      <c r="F245" s="19">
        <f>+Cartera!BI244</f>
        <v>7.4746440057025323</v>
      </c>
      <c r="G245" s="23">
        <f>+Cartera!BK244</f>
        <v>2.9447129448157754</v>
      </c>
      <c r="H245" s="44">
        <f>+'[8]Cartera (Con titularizaciones)'!AT245/'[8]Cartera (Con titularizaciones)'!AS245</f>
        <v>3.0351195599750521E-2</v>
      </c>
      <c r="K245" s="19">
        <f t="shared" si="52"/>
        <v>2.2144737101781975</v>
      </c>
      <c r="L245" s="19">
        <f t="shared" si="53"/>
        <v>4.376266047765009</v>
      </c>
      <c r="M245" s="19">
        <f t="shared" si="54"/>
        <v>2.1494362655214188</v>
      </c>
      <c r="N245" s="19">
        <f t="shared" si="55"/>
        <v>2.9447129448157754</v>
      </c>
      <c r="O245" s="19">
        <f t="shared" si="49"/>
        <v>99.387528932356901</v>
      </c>
      <c r="P245" s="19">
        <f t="shared" si="64"/>
        <v>80.630934784344575</v>
      </c>
      <c r="U245" s="19">
        <f t="shared" si="63"/>
        <v>64.220909267457387</v>
      </c>
      <c r="V245" s="19">
        <f t="shared" si="65"/>
        <v>82.244950655657277</v>
      </c>
      <c r="W245" s="19">
        <f t="shared" si="66"/>
        <v>53.946155515696745</v>
      </c>
      <c r="X245" s="19">
        <f t="shared" si="56"/>
        <v>0.215</v>
      </c>
      <c r="Y245" s="19">
        <f t="shared" si="56"/>
        <v>3.1E-2</v>
      </c>
      <c r="Z245" s="19">
        <f t="shared" si="56"/>
        <v>0.09</v>
      </c>
      <c r="AA245" s="19">
        <f t="shared" si="56"/>
        <v>0.10100000000000001</v>
      </c>
      <c r="AC245" s="19">
        <f t="shared" si="61"/>
        <v>0.28399999999999997</v>
      </c>
      <c r="AD245" s="19">
        <f t="shared" si="61"/>
        <v>3.3000000000000002E-2</v>
      </c>
      <c r="AE245" s="19">
        <f t="shared" si="61"/>
        <v>0.14599999999999999</v>
      </c>
      <c r="AF245" s="19">
        <v>4.5</v>
      </c>
      <c r="AH245" s="23">
        <f>+[8]Cartera!D245</f>
        <v>189059.58921262002</v>
      </c>
      <c r="AI245" s="23">
        <f>+[8]Cartera!J245</f>
        <v>87910.891340000002</v>
      </c>
      <c r="AJ245" s="23">
        <f>+[8]Cartera!P245</f>
        <v>29046.86358999999</v>
      </c>
      <c r="AK245" s="23">
        <f t="shared" si="57"/>
        <v>306017.34414261999</v>
      </c>
      <c r="AL245" s="23">
        <f>+[8]Cartera!E245</f>
        <v>4356.9941400000152</v>
      </c>
      <c r="AM245" s="23">
        <f>+[8]Cartera!K245</f>
        <v>3847.2144900000094</v>
      </c>
      <c r="AN245" s="23">
        <f>+[8]Cartera!Q245</f>
        <v>624.34381999999653</v>
      </c>
      <c r="AO245" s="23">
        <f t="shared" si="58"/>
        <v>8828.5524500000211</v>
      </c>
      <c r="AP245" s="27">
        <f t="shared" si="59"/>
        <v>2.3045613069115771</v>
      </c>
      <c r="AQ245" s="27">
        <f t="shared" si="59"/>
        <v>4.376266047765009</v>
      </c>
      <c r="AR245" s="27">
        <f t="shared" si="59"/>
        <v>2.1494362655214188</v>
      </c>
      <c r="AS245" s="27">
        <f t="shared" si="50"/>
        <v>2.88498433797447</v>
      </c>
      <c r="AT245" s="27">
        <f t="shared" si="60"/>
        <v>-291.5863101436031</v>
      </c>
      <c r="BH245" s="19">
        <f t="shared" si="62"/>
        <v>20.165885865951211</v>
      </c>
      <c r="BO245" s="23">
        <f t="shared" si="51"/>
        <v>2.3045613069115771</v>
      </c>
      <c r="BP245" s="23">
        <f t="shared" si="51"/>
        <v>4.376266047765009</v>
      </c>
      <c r="BQ245" s="23">
        <f t="shared" si="51"/>
        <v>2.1494362655214188</v>
      </c>
      <c r="BR245" s="23">
        <f t="shared" si="51"/>
        <v>2.88498433797447</v>
      </c>
    </row>
    <row r="246" spans="1:70" ht="14.5" x14ac:dyDescent="0.35">
      <c r="A246" s="22">
        <v>42005</v>
      </c>
      <c r="B246" s="23">
        <f>+Cartera!BF245</f>
        <v>2.299242849575577</v>
      </c>
      <c r="C246" s="23">
        <f>+Cartera!BG245</f>
        <v>4.5487208175897509</v>
      </c>
      <c r="D246" s="23">
        <f>+Cartera!BH245</f>
        <v>2.1516164916752585</v>
      </c>
      <c r="E246" s="43">
        <f>+'[8]Cartera (Con titularizaciones)'!W246/'[8]Cartera (Con titularizaciones)'!V246</f>
        <v>2.9934530033116847E-2</v>
      </c>
      <c r="F246" s="19">
        <f>+Cartera!BI245</f>
        <v>7.6208359754856509</v>
      </c>
      <c r="G246" s="23">
        <f>+Cartera!BK245</f>
        <v>3.034115438996015</v>
      </c>
      <c r="H246" s="44">
        <f>+'[8]Cartera (Con titularizaciones)'!AT246/'[8]Cartera (Con titularizaciones)'!AS246</f>
        <v>3.1296662623181169E-2</v>
      </c>
      <c r="K246" s="19">
        <f t="shared" si="52"/>
        <v>2.299242849575577</v>
      </c>
      <c r="L246" s="19">
        <f t="shared" si="53"/>
        <v>4.5487208175897509</v>
      </c>
      <c r="M246" s="19">
        <f t="shared" si="54"/>
        <v>2.1516164916752585</v>
      </c>
      <c r="N246" s="19">
        <f t="shared" si="55"/>
        <v>3.034115438996015</v>
      </c>
      <c r="O246" s="19">
        <f t="shared" si="49"/>
        <v>103.30407633564673</v>
      </c>
      <c r="P246" s="19">
        <f t="shared" si="64"/>
        <v>83.717453680035192</v>
      </c>
      <c r="U246" s="19">
        <f t="shared" si="63"/>
        <v>66.751651686856491</v>
      </c>
      <c r="V246" s="19">
        <f t="shared" si="65"/>
        <v>85.393253412567844</v>
      </c>
      <c r="W246" s="19">
        <f t="shared" si="66"/>
        <v>54.000874430158674</v>
      </c>
      <c r="X246" s="19">
        <f t="shared" si="56"/>
        <v>0.252</v>
      </c>
      <c r="Y246" s="19">
        <f t="shared" si="56"/>
        <v>0.107</v>
      </c>
      <c r="Z246" s="19">
        <f t="shared" si="56"/>
        <v>9.2999999999999999E-2</v>
      </c>
      <c r="AA246" s="19">
        <f t="shared" si="56"/>
        <v>0.16500000000000001</v>
      </c>
      <c r="AC246" s="19">
        <f t="shared" si="61"/>
        <v>0.34100000000000003</v>
      </c>
      <c r="AD246" s="19">
        <f t="shared" si="61"/>
        <v>0.13700000000000001</v>
      </c>
      <c r="AE246" s="19">
        <f t="shared" si="61"/>
        <v>0.151</v>
      </c>
      <c r="AF246" s="19">
        <v>4.5</v>
      </c>
      <c r="AH246" s="23">
        <f>+[8]Cartera!D246</f>
        <v>193987.95306999999</v>
      </c>
      <c r="AI246" s="23">
        <f>+[8]Cartera!J246</f>
        <v>88116.064290000024</v>
      </c>
      <c r="AJ246" s="23">
        <f>+[8]Cartera!P246</f>
        <v>28484.003606589995</v>
      </c>
      <c r="AK246" s="23">
        <f t="shared" si="57"/>
        <v>310588.02096658997</v>
      </c>
      <c r="AL246" s="23">
        <f>+[8]Cartera!E246</f>
        <v>4460.2541400000009</v>
      </c>
      <c r="AM246" s="23">
        <f>+[8]Cartera!K246</f>
        <v>4008.1537599999997</v>
      </c>
      <c r="AN246" s="23">
        <f>+[8]Cartera!Q246</f>
        <v>785.93853999999976</v>
      </c>
      <c r="AO246" s="23">
        <f t="shared" si="58"/>
        <v>9254.3464399999993</v>
      </c>
      <c r="AP246" s="27">
        <f t="shared" si="59"/>
        <v>2.299242849575577</v>
      </c>
      <c r="AQ246" s="27">
        <f t="shared" si="59"/>
        <v>4.5487208175897509</v>
      </c>
      <c r="AR246" s="27">
        <f t="shared" si="59"/>
        <v>2.7592277787037172</v>
      </c>
      <c r="AS246" s="27">
        <f t="shared" si="50"/>
        <v>2.9796211750856583</v>
      </c>
      <c r="AT246" s="27">
        <f t="shared" si="60"/>
        <v>-300.43192272451586</v>
      </c>
      <c r="BH246" s="19">
        <f t="shared" si="62"/>
        <v>19.794816429756594</v>
      </c>
      <c r="BO246" s="23">
        <f t="shared" si="51"/>
        <v>2.299242849575577</v>
      </c>
      <c r="BP246" s="23">
        <f t="shared" si="51"/>
        <v>4.5487208175897509</v>
      </c>
      <c r="BQ246" s="23">
        <f t="shared" si="51"/>
        <v>2.7592277787037172</v>
      </c>
      <c r="BR246" s="23">
        <f t="shared" si="51"/>
        <v>2.9796211750856583</v>
      </c>
    </row>
    <row r="247" spans="1:70" ht="14.5" x14ac:dyDescent="0.35">
      <c r="A247" s="22">
        <v>42036</v>
      </c>
      <c r="B247" s="23">
        <f>+Cartera!BF246</f>
        <v>2.307327965132294</v>
      </c>
      <c r="C247" s="23">
        <f>+Cartera!BG246</f>
        <v>4.6781135361795183</v>
      </c>
      <c r="D247" s="23">
        <f>+Cartera!BH246</f>
        <v>2.1086552110966714</v>
      </c>
      <c r="E247" s="43">
        <f>+'[8]Cartera (Con titularizaciones)'!W247/'[8]Cartera (Con titularizaciones)'!V247</f>
        <v>2.9304692907387367E-2</v>
      </c>
      <c r="F247" s="19">
        <f>+Cartera!BI246</f>
        <v>6.5499148167204337</v>
      </c>
      <c r="G247" s="23">
        <f>+Cartera!BK246</f>
        <v>3.051048374184425</v>
      </c>
      <c r="H247" s="44">
        <f>+'[8]Cartera (Con titularizaciones)'!AT247/'[8]Cartera (Con titularizaciones)'!AS247</f>
        <v>3.164454590441805E-2</v>
      </c>
      <c r="K247" s="19">
        <f t="shared" si="52"/>
        <v>2.307327965132294</v>
      </c>
      <c r="L247" s="19">
        <f t="shared" si="53"/>
        <v>4.6781135361795183</v>
      </c>
      <c r="M247" s="19">
        <f t="shared" si="54"/>
        <v>2.1086552110966714</v>
      </c>
      <c r="N247" s="19">
        <f t="shared" si="55"/>
        <v>3.051048374184425</v>
      </c>
      <c r="O247" s="19">
        <f t="shared" si="49"/>
        <v>106.24265969006699</v>
      </c>
      <c r="P247" s="19">
        <f t="shared" si="64"/>
        <v>84.011839846003753</v>
      </c>
      <c r="U247" s="19">
        <f t="shared" si="63"/>
        <v>68.650466326946059</v>
      </c>
      <c r="V247" s="19">
        <f t="shared" si="65"/>
        <v>85.693532402989447</v>
      </c>
      <c r="W247" s="19">
        <f t="shared" si="66"/>
        <v>52.922640122669804</v>
      </c>
      <c r="X247" s="19">
        <f t="shared" si="56"/>
        <v>0.26100000000000001</v>
      </c>
      <c r="Y247" s="19">
        <f t="shared" si="56"/>
        <v>0.159</v>
      </c>
      <c r="Z247" s="19">
        <f t="shared" si="56"/>
        <v>7.8E-2</v>
      </c>
      <c r="AA247" s="19">
        <f t="shared" si="56"/>
        <v>0.18</v>
      </c>
      <c r="AC247" s="19">
        <f t="shared" si="61"/>
        <v>0.35</v>
      </c>
      <c r="AD247" s="19">
        <f t="shared" si="61"/>
        <v>0.218</v>
      </c>
      <c r="AE247" s="19">
        <f t="shared" si="61"/>
        <v>0.127</v>
      </c>
      <c r="AF247" s="19">
        <v>4.5</v>
      </c>
      <c r="AH247" s="23">
        <f>+[8]Cartera!D247</f>
        <v>197593.90511000002</v>
      </c>
      <c r="AI247" s="23">
        <f>+[8]Cartera!J247</f>
        <v>88173.815950000004</v>
      </c>
      <c r="AJ247" s="23">
        <f>+[8]Cartera!P247</f>
        <v>29128.691588810012</v>
      </c>
      <c r="AK247" s="23">
        <f t="shared" si="57"/>
        <v>314896.41264881002</v>
      </c>
      <c r="AL247" s="23">
        <f>+[8]Cartera!E247</f>
        <v>4559.1394299999993</v>
      </c>
      <c r="AM247" s="23">
        <f>+[8]Cartera!K247</f>
        <v>4219.0121899999995</v>
      </c>
      <c r="AN247" s="23">
        <f>+[8]Cartera!Q247</f>
        <v>786.20601999999985</v>
      </c>
      <c r="AO247" s="23">
        <f t="shared" si="58"/>
        <v>9564.3576399999984</v>
      </c>
      <c r="AP247" s="27">
        <f t="shared" si="59"/>
        <v>2.307327965132294</v>
      </c>
      <c r="AQ247" s="27">
        <f t="shared" si="59"/>
        <v>4.7848810268032862</v>
      </c>
      <c r="AR247" s="27">
        <f t="shared" si="59"/>
        <v>2.6990777035176765</v>
      </c>
      <c r="AS247" s="27">
        <f t="shared" si="50"/>
        <v>3.037302825887287</v>
      </c>
      <c r="AT247" s="27">
        <f t="shared" si="60"/>
        <v>-302.06753459255521</v>
      </c>
      <c r="BH247" s="19">
        <f t="shared" si="62"/>
        <v>19.868207402810299</v>
      </c>
      <c r="BO247" s="23">
        <f t="shared" si="51"/>
        <v>2.307327965132294</v>
      </c>
      <c r="BP247" s="23">
        <f t="shared" si="51"/>
        <v>4.7848810268032862</v>
      </c>
      <c r="BQ247" s="23">
        <f t="shared" si="51"/>
        <v>2.6990777035176765</v>
      </c>
      <c r="BR247" s="23">
        <f t="shared" si="51"/>
        <v>3.037302825887287</v>
      </c>
    </row>
    <row r="248" spans="1:70" ht="14.5" x14ac:dyDescent="0.35">
      <c r="A248" s="22">
        <v>42064</v>
      </c>
      <c r="B248" s="23">
        <f>+Cartera!BF247</f>
        <v>2.3045326314881756</v>
      </c>
      <c r="C248" s="23">
        <f>+Cartera!BG247</f>
        <v>4.6595915405476811</v>
      </c>
      <c r="D248" s="23">
        <f>+Cartera!BH247</f>
        <v>1.8382421724490019</v>
      </c>
      <c r="E248" s="43">
        <f>+'[8]Cartera (Con titularizaciones)'!W248/'[8]Cartera (Con titularizaciones)'!V248</f>
        <v>2.603095856809769E-2</v>
      </c>
      <c r="F248" s="19">
        <f>+Cartera!BI247</f>
        <v>6.6490396151978697</v>
      </c>
      <c r="G248" s="23">
        <f>+Cartera!BK247</f>
        <v>3.0147580911767164</v>
      </c>
      <c r="H248" s="44">
        <f>+'[8]Cartera (Con titularizaciones)'!AT248/'[8]Cartera (Con titularizaciones)'!AS248</f>
        <v>3.1270832146564211E-2</v>
      </c>
      <c r="K248" s="19">
        <f t="shared" si="52"/>
        <v>2.3045326314881756</v>
      </c>
      <c r="L248" s="19">
        <f t="shared" si="53"/>
        <v>4.6595915405476811</v>
      </c>
      <c r="M248" s="19">
        <f t="shared" si="54"/>
        <v>1.8382421724490019</v>
      </c>
      <c r="N248" s="19">
        <f t="shared" si="55"/>
        <v>3.0147580911767164</v>
      </c>
      <c r="O248" s="19">
        <f t="shared" ref="O248:O311" si="67">+(L248/$L$332)*100</f>
        <v>105.82201447411073</v>
      </c>
      <c r="P248" s="19">
        <f t="shared" si="64"/>
        <v>83.910059290324341</v>
      </c>
      <c r="U248" s="19">
        <f t="shared" si="63"/>
        <v>68.378659405716505</v>
      </c>
      <c r="V248" s="19">
        <f t="shared" si="65"/>
        <v>85.589714472539455</v>
      </c>
      <c r="W248" s="19">
        <f t="shared" si="66"/>
        <v>46.135863482507119</v>
      </c>
      <c r="X248" s="19">
        <f t="shared" si="56"/>
        <v>0.25800000000000001</v>
      </c>
      <c r="Y248" s="19">
        <f t="shared" si="56"/>
        <v>0.151</v>
      </c>
      <c r="Z248" s="19">
        <f t="shared" si="56"/>
        <v>0</v>
      </c>
      <c r="AA248" s="19">
        <f t="shared" si="56"/>
        <v>0.151</v>
      </c>
      <c r="AC248" s="19">
        <f t="shared" si="61"/>
        <v>0.34499999999999997</v>
      </c>
      <c r="AD248" s="19">
        <f t="shared" si="61"/>
        <v>0.20300000000000001</v>
      </c>
      <c r="AE248" s="19">
        <f t="shared" si="61"/>
        <v>0</v>
      </c>
      <c r="AF248" s="19">
        <v>4.5</v>
      </c>
      <c r="AH248" s="23">
        <f>+[8]Cartera!D248</f>
        <v>199686.22561999998</v>
      </c>
      <c r="AI248" s="23">
        <f>+[8]Cartera!J248</f>
        <v>89184.5092</v>
      </c>
      <c r="AJ248" s="23">
        <f>+[8]Cartera!P248</f>
        <v>30158.397011249988</v>
      </c>
      <c r="AK248" s="23">
        <f t="shared" si="57"/>
        <v>319029.13183124998</v>
      </c>
      <c r="AL248" s="23">
        <f>+[8]Cartera!E248</f>
        <v>4601.8342300000004</v>
      </c>
      <c r="AM248" s="23">
        <f>+[8]Cartera!K248</f>
        <v>4250.8968299999988</v>
      </c>
      <c r="AN248" s="23">
        <f>+[8]Cartera!Q248</f>
        <v>706.24072000000001</v>
      </c>
      <c r="AO248" s="23">
        <f t="shared" si="58"/>
        <v>9558.971779999998</v>
      </c>
      <c r="AP248" s="27">
        <f t="shared" si="59"/>
        <v>2.3045326314881756</v>
      </c>
      <c r="AQ248" s="27">
        <f t="shared" si="59"/>
        <v>4.7664071576232869</v>
      </c>
      <c r="AR248" s="27">
        <f t="shared" si="59"/>
        <v>2.3417714135686687</v>
      </c>
      <c r="AS248" s="27">
        <f t="shared" si="50"/>
        <v>2.9962692513786493</v>
      </c>
      <c r="AT248" s="27">
        <f t="shared" si="60"/>
        <v>-298.47953986629301</v>
      </c>
      <c r="BH248" s="19">
        <f t="shared" si="62"/>
        <v>15.701365172777585</v>
      </c>
      <c r="BO248" s="23">
        <f t="shared" si="51"/>
        <v>2.3045326314881756</v>
      </c>
      <c r="BP248" s="23">
        <f t="shared" si="51"/>
        <v>4.7664071576232869</v>
      </c>
      <c r="BQ248" s="23">
        <f t="shared" si="51"/>
        <v>2.3417714135686687</v>
      </c>
      <c r="BR248" s="23">
        <f t="shared" si="51"/>
        <v>2.9962692513786493</v>
      </c>
    </row>
    <row r="249" spans="1:70" ht="14.5" x14ac:dyDescent="0.35">
      <c r="A249" s="22">
        <v>42095</v>
      </c>
      <c r="B249" s="23">
        <f>+Cartera!BF248</f>
        <v>2.3470069463448135</v>
      </c>
      <c r="C249" s="23">
        <f>+Cartera!BG248</f>
        <v>4.8308722580499399</v>
      </c>
      <c r="D249" s="23">
        <f>+Cartera!BH248</f>
        <v>1.8578912187421341</v>
      </c>
      <c r="E249" s="43">
        <f>+'[8]Cartera (Con titularizaciones)'!W249/'[8]Cartera (Con titularizaciones)'!V249</f>
        <v>2.6421241558440983E-2</v>
      </c>
      <c r="F249" s="19">
        <f>+Cartera!BI248</f>
        <v>6.3977615919779556</v>
      </c>
      <c r="G249" s="23">
        <f>+Cartera!BK248</f>
        <v>3.0843228008375081</v>
      </c>
      <c r="H249" s="44">
        <f>+'[8]Cartera (Con titularizaciones)'!AT249/'[8]Cartera (Con titularizaciones)'!AS249</f>
        <v>3.2006664732270533E-2</v>
      </c>
      <c r="K249" s="19">
        <f t="shared" si="52"/>
        <v>2.3470069463448135</v>
      </c>
      <c r="L249" s="19">
        <f t="shared" si="53"/>
        <v>4.8308722580499399</v>
      </c>
      <c r="M249" s="19">
        <f t="shared" si="54"/>
        <v>1.8578912187421341</v>
      </c>
      <c r="N249" s="19">
        <f t="shared" si="55"/>
        <v>3.0843228008375081</v>
      </c>
      <c r="O249" s="19">
        <f t="shared" si="67"/>
        <v>109.71189847122385</v>
      </c>
      <c r="P249" s="19">
        <f t="shared" si="64"/>
        <v>85.456586438275764</v>
      </c>
      <c r="U249" s="19">
        <f t="shared" si="63"/>
        <v>70.892172820559111</v>
      </c>
      <c r="V249" s="19">
        <f t="shared" si="65"/>
        <v>87.167198961725802</v>
      </c>
      <c r="W249" s="19">
        <f t="shared" si="66"/>
        <v>46.629011627473076</v>
      </c>
      <c r="X249" s="19">
        <f t="shared" si="56"/>
        <v>0.29599999999999999</v>
      </c>
      <c r="Y249" s="19">
        <f t="shared" si="56"/>
        <v>0.23499999999999999</v>
      </c>
      <c r="Z249" s="19">
        <f t="shared" si="56"/>
        <v>2E-3</v>
      </c>
      <c r="AA249" s="19">
        <f t="shared" si="56"/>
        <v>0.20899999999999999</v>
      </c>
      <c r="AC249" s="19">
        <f t="shared" si="61"/>
        <v>0.40699999999999997</v>
      </c>
      <c r="AD249" s="19">
        <f t="shared" si="61"/>
        <v>0.33600000000000002</v>
      </c>
      <c r="AE249" s="19">
        <f t="shared" si="61"/>
        <v>4.0000000000000001E-3</v>
      </c>
      <c r="AF249" s="19">
        <v>4.5</v>
      </c>
      <c r="AH249" s="23">
        <f>+[8]Cartera!D249</f>
        <v>199783.60810999994</v>
      </c>
      <c r="AI249" s="23">
        <f>+[8]Cartera!J249</f>
        <v>89981.064720000024</v>
      </c>
      <c r="AJ249" s="23">
        <f>+[8]Cartera!P249</f>
        <v>30283.445121270011</v>
      </c>
      <c r="AK249" s="23">
        <f t="shared" si="57"/>
        <v>320048.11795126996</v>
      </c>
      <c r="AL249" s="23">
        <f>+[8]Cartera!E249</f>
        <v>4688.9351599999991</v>
      </c>
      <c r="AM249" s="23">
        <f>+[8]Cartera!K249</f>
        <v>4447.7294599999996</v>
      </c>
      <c r="AN249" s="23">
        <f>+[8]Cartera!Q249</f>
        <v>718.58700999999996</v>
      </c>
      <c r="AO249" s="23">
        <f t="shared" si="58"/>
        <v>9855.2516299999988</v>
      </c>
      <c r="AP249" s="27">
        <f t="shared" si="59"/>
        <v>2.3470069463448135</v>
      </c>
      <c r="AQ249" s="27">
        <f t="shared" si="59"/>
        <v>4.9429615817953376</v>
      </c>
      <c r="AR249" s="27">
        <f t="shared" si="59"/>
        <v>2.3728707454598359</v>
      </c>
      <c r="AS249" s="27">
        <f t="shared" si="50"/>
        <v>3.079303103885318</v>
      </c>
      <c r="AT249" s="27">
        <f t="shared" si="60"/>
        <v>-305.3529769798655</v>
      </c>
      <c r="BH249" s="19">
        <f t="shared" si="62"/>
        <v>15.630777416729956</v>
      </c>
      <c r="BO249" s="23">
        <f t="shared" si="51"/>
        <v>2.3470069463448135</v>
      </c>
      <c r="BP249" s="23">
        <f t="shared" si="51"/>
        <v>4.9429615817953376</v>
      </c>
      <c r="BQ249" s="23">
        <f t="shared" si="51"/>
        <v>2.3728707454598359</v>
      </c>
      <c r="BR249" s="23">
        <f t="shared" si="51"/>
        <v>3.079303103885318</v>
      </c>
    </row>
    <row r="250" spans="1:70" ht="14.5" x14ac:dyDescent="0.35">
      <c r="A250" s="22">
        <v>42125</v>
      </c>
      <c r="B250" s="23">
        <f>+Cartera!BF249</f>
        <v>2.3116562379739318</v>
      </c>
      <c r="C250" s="23">
        <f>+Cartera!BG249</f>
        <v>4.9099075791154263</v>
      </c>
      <c r="D250" s="23">
        <f>+Cartera!BH249</f>
        <v>1.8722534344412221</v>
      </c>
      <c r="E250" s="43">
        <f>+'[8]Cartera (Con titularizaciones)'!W250/'[8]Cartera (Con titularizaciones)'!V250</f>
        <v>2.6567452075420859E-2</v>
      </c>
      <c r="F250" s="19">
        <f>+Cartera!BI249</f>
        <v>6.1696633086190662</v>
      </c>
      <c r="G250" s="23">
        <f>+Cartera!BK249</f>
        <v>3.0722812981309078</v>
      </c>
      <c r="H250" s="44">
        <f>+'[8]Cartera (Con titularizaciones)'!AT250/'[8]Cartera (Con titularizaciones)'!AS250</f>
        <v>3.1887395950563634E-2</v>
      </c>
      <c r="K250" s="19">
        <f t="shared" si="52"/>
        <v>2.3116562379739318</v>
      </c>
      <c r="L250" s="19">
        <f t="shared" si="53"/>
        <v>4.9099075791154263</v>
      </c>
      <c r="M250" s="19">
        <f t="shared" si="54"/>
        <v>1.8722534344412221</v>
      </c>
      <c r="N250" s="19">
        <f t="shared" si="55"/>
        <v>3.0722812981309078</v>
      </c>
      <c r="O250" s="19">
        <f t="shared" si="67"/>
        <v>111.50683624999206</v>
      </c>
      <c r="P250" s="19">
        <f t="shared" si="64"/>
        <v>84.169436065646792</v>
      </c>
      <c r="U250" s="19">
        <f t="shared" si="63"/>
        <v>72.052001799801175</v>
      </c>
      <c r="V250" s="19">
        <f t="shared" si="65"/>
        <v>85.854283277858073</v>
      </c>
      <c r="W250" s="19">
        <f t="shared" si="66"/>
        <v>46.989471871901415</v>
      </c>
      <c r="X250" s="19">
        <f t="shared" si="56"/>
        <v>0.26700000000000002</v>
      </c>
      <c r="Y250" s="19">
        <f t="shared" si="56"/>
        <v>0.26700000000000002</v>
      </c>
      <c r="Z250" s="19">
        <f t="shared" si="56"/>
        <v>5.0000000000000001E-3</v>
      </c>
      <c r="AA250" s="19">
        <f t="shared" si="56"/>
        <v>0.188</v>
      </c>
      <c r="AC250" s="19">
        <f t="shared" si="61"/>
        <v>0.36</v>
      </c>
      <c r="AD250" s="19">
        <f t="shared" si="61"/>
        <v>0.379</v>
      </c>
      <c r="AE250" s="19">
        <f t="shared" si="61"/>
        <v>8.9999999999999993E-3</v>
      </c>
      <c r="AF250" s="19">
        <v>4.5</v>
      </c>
      <c r="AH250" s="23">
        <f>+[8]Cartera!D250</f>
        <v>204178.89573999998</v>
      </c>
      <c r="AI250" s="23">
        <f>+[8]Cartera!J250</f>
        <v>90879.516070000027</v>
      </c>
      <c r="AJ250" s="23">
        <f>+[8]Cartera!P250</f>
        <v>30966.463750000006</v>
      </c>
      <c r="AK250" s="23">
        <f t="shared" si="57"/>
        <v>326024.87556000001</v>
      </c>
      <c r="AL250" s="23">
        <f>+[8]Cartera!E250</f>
        <v>4719.9141800000007</v>
      </c>
      <c r="AM250" s="23">
        <f>+[8]Cartera!K250</f>
        <v>4566.443409999998</v>
      </c>
      <c r="AN250" s="23">
        <f>+[8]Cartera!Q250</f>
        <v>739.83794000000012</v>
      </c>
      <c r="AO250" s="23">
        <f t="shared" si="58"/>
        <v>10026.195529999999</v>
      </c>
      <c r="AP250" s="27">
        <f t="shared" si="59"/>
        <v>2.3116562379739318</v>
      </c>
      <c r="AQ250" s="27">
        <f t="shared" si="59"/>
        <v>5.0247224099242462</v>
      </c>
      <c r="AR250" s="27">
        <f t="shared" si="59"/>
        <v>2.3891586264834648</v>
      </c>
      <c r="AS250" s="27">
        <f t="shared" si="50"/>
        <v>3.0752854403451271</v>
      </c>
      <c r="AT250" s="27">
        <f t="shared" si="60"/>
        <v>-304.15284437274568</v>
      </c>
      <c r="BH250" s="19">
        <f t="shared" si="62"/>
        <v>17.562267383007452</v>
      </c>
      <c r="BO250" s="23">
        <f t="shared" si="51"/>
        <v>2.3116562379739318</v>
      </c>
      <c r="BP250" s="23">
        <f t="shared" si="51"/>
        <v>5.0247224099242462</v>
      </c>
      <c r="BQ250" s="23">
        <f t="shared" si="51"/>
        <v>2.3891586264834648</v>
      </c>
      <c r="BR250" s="23">
        <f t="shared" si="51"/>
        <v>3.0752854403451271</v>
      </c>
    </row>
    <row r="251" spans="1:70" ht="14.5" x14ac:dyDescent="0.35">
      <c r="A251" s="22">
        <v>42156</v>
      </c>
      <c r="B251" s="23">
        <f>+Cartera!BF250</f>
        <v>2.3225555854472502</v>
      </c>
      <c r="C251" s="23">
        <f>+Cartera!BG250</f>
        <v>4.9008049900619213</v>
      </c>
      <c r="D251" s="23">
        <f>+Cartera!BH250</f>
        <v>1.8908526592360437</v>
      </c>
      <c r="E251" s="43">
        <f>+'[8]Cartera (Con titularizaciones)'!W251/'[8]Cartera (Con titularizaciones)'!V251</f>
        <v>2.6653970212106099E-2</v>
      </c>
      <c r="F251" s="19">
        <f>+Cartera!BI250</f>
        <v>6.350488810257179</v>
      </c>
      <c r="G251" s="23">
        <f>+Cartera!BK250</f>
        <v>3.084250117008505</v>
      </c>
      <c r="H251" s="44">
        <f>+'[8]Cartera (Con titularizaciones)'!AT251/'[8]Cartera (Con titularizaciones)'!AS251</f>
        <v>3.1983715695492514E-2</v>
      </c>
      <c r="K251" s="19">
        <f t="shared" si="52"/>
        <v>2.3225555854472502</v>
      </c>
      <c r="L251" s="19">
        <f t="shared" si="53"/>
        <v>4.9008049900619213</v>
      </c>
      <c r="M251" s="19">
        <f t="shared" si="54"/>
        <v>1.8908526592360437</v>
      </c>
      <c r="N251" s="19">
        <f t="shared" si="55"/>
        <v>3.084250117008505</v>
      </c>
      <c r="O251" s="19">
        <f t="shared" si="67"/>
        <v>111.30011119647834</v>
      </c>
      <c r="P251" s="19">
        <f t="shared" si="64"/>
        <v>84.566290890011501</v>
      </c>
      <c r="U251" s="19">
        <f t="shared" si="63"/>
        <v>71.91842295899859</v>
      </c>
      <c r="V251" s="19">
        <f t="shared" si="65"/>
        <v>86.259082075424203</v>
      </c>
      <c r="W251" s="19">
        <f t="shared" si="66"/>
        <v>47.456271790255563</v>
      </c>
      <c r="X251" s="19">
        <f t="shared" si="56"/>
        <v>0.27600000000000002</v>
      </c>
      <c r="Y251" s="19">
        <f t="shared" si="56"/>
        <v>0.26400000000000001</v>
      </c>
      <c r="Z251" s="19">
        <f t="shared" si="56"/>
        <v>8.0000000000000002E-3</v>
      </c>
      <c r="AA251" s="19">
        <f t="shared" si="56"/>
        <v>0.20599999999999999</v>
      </c>
      <c r="AC251" s="19">
        <f t="shared" si="61"/>
        <v>0.374</v>
      </c>
      <c r="AD251" s="19">
        <f t="shared" si="61"/>
        <v>0.374</v>
      </c>
      <c r="AE251" s="19">
        <f t="shared" si="61"/>
        <v>1.4E-2</v>
      </c>
      <c r="AF251" s="19">
        <v>4.5</v>
      </c>
      <c r="AH251" s="23">
        <f>+[8]Cartera!D251</f>
        <v>207498.28724000006</v>
      </c>
      <c r="AI251" s="23">
        <f>+[8]Cartera!J251</f>
        <v>92336.14013</v>
      </c>
      <c r="AJ251" s="23">
        <f>+[8]Cartera!P251</f>
        <v>30974.641525069987</v>
      </c>
      <c r="AK251" s="23">
        <f t="shared" si="57"/>
        <v>330809.06889507006</v>
      </c>
      <c r="AL251" s="23">
        <f>+[8]Cartera!E251</f>
        <v>4819.2630600000002</v>
      </c>
      <c r="AM251" s="23">
        <f>+[8]Cartera!K251</f>
        <v>4630.9685599999984</v>
      </c>
      <c r="AN251" s="23">
        <f>+[8]Cartera!Q251</f>
        <v>749.74665000000005</v>
      </c>
      <c r="AO251" s="23">
        <f t="shared" si="58"/>
        <v>10199.97827</v>
      </c>
      <c r="AP251" s="27">
        <f t="shared" si="59"/>
        <v>2.3225555854472502</v>
      </c>
      <c r="AQ251" s="27">
        <f t="shared" si="59"/>
        <v>5.0153369563424031</v>
      </c>
      <c r="AR251" s="27">
        <f t="shared" si="59"/>
        <v>2.4205176011259941</v>
      </c>
      <c r="AS251" s="27">
        <f t="shared" si="50"/>
        <v>3.0833430002595694</v>
      </c>
      <c r="AT251" s="27">
        <f t="shared" si="60"/>
        <v>-305.34166870059096</v>
      </c>
      <c r="BH251" s="19">
        <f t="shared" si="62"/>
        <v>17.580514071194813</v>
      </c>
      <c r="BO251" s="23">
        <f t="shared" si="51"/>
        <v>2.3225555854472502</v>
      </c>
      <c r="BP251" s="23">
        <f t="shared" si="51"/>
        <v>5.0153369563424031</v>
      </c>
      <c r="BQ251" s="23">
        <f t="shared" si="51"/>
        <v>2.4205176011259941</v>
      </c>
      <c r="BR251" s="23">
        <f t="shared" si="51"/>
        <v>3.0833430002595694</v>
      </c>
    </row>
    <row r="252" spans="1:70" ht="14.5" x14ac:dyDescent="0.35">
      <c r="A252" s="22">
        <v>42186</v>
      </c>
      <c r="B252" s="23">
        <f>+Cartera!BF251</f>
        <v>2.3216825944863224</v>
      </c>
      <c r="C252" s="23">
        <f>+Cartera!BG251</f>
        <v>4.6688155934382882</v>
      </c>
      <c r="D252" s="23">
        <f>+Cartera!BH251</f>
        <v>1.8996998228721564</v>
      </c>
      <c r="E252" s="43">
        <f>+'[8]Cartera (Con titularizaciones)'!W252/'[8]Cartera (Con titularizaciones)'!V252</f>
        <v>2.6844078501619951E-2</v>
      </c>
      <c r="F252" s="19">
        <f>+Cartera!BI251</f>
        <v>6.3617974840306912</v>
      </c>
      <c r="G252" s="23">
        <f>+Cartera!BK251</f>
        <v>3.0174897933113876</v>
      </c>
      <c r="H252" s="44">
        <f>+'[8]Cartera (Con titularizaciones)'!AT252/'[8]Cartera (Con titularizaciones)'!AS252</f>
        <v>3.1321260377532419E-2</v>
      </c>
      <c r="K252" s="19">
        <f t="shared" si="52"/>
        <v>2.3216825944863224</v>
      </c>
      <c r="L252" s="19">
        <f t="shared" si="53"/>
        <v>4.6688155934382882</v>
      </c>
      <c r="M252" s="19">
        <f t="shared" si="54"/>
        <v>1.8996998228721564</v>
      </c>
      <c r="N252" s="19">
        <f t="shared" si="55"/>
        <v>3.0174897933113876</v>
      </c>
      <c r="O252" s="19">
        <f t="shared" si="67"/>
        <v>106.03149804150192</v>
      </c>
      <c r="P252" s="19">
        <f t="shared" si="64"/>
        <v>84.534504521578057</v>
      </c>
      <c r="U252" s="19">
        <f t="shared" si="63"/>
        <v>68.514020706263679</v>
      </c>
      <c r="V252" s="19">
        <f t="shared" si="65"/>
        <v>86.226659428826807</v>
      </c>
      <c r="W252" s="19">
        <f t="shared" si="66"/>
        <v>47.678316273752159</v>
      </c>
      <c r="X252" s="19">
        <f t="shared" si="56"/>
        <v>0.27300000000000002</v>
      </c>
      <c r="Y252" s="19">
        <f t="shared" si="56"/>
        <v>0.154</v>
      </c>
      <c r="Z252" s="19">
        <f t="shared" si="56"/>
        <v>1.0999999999999999E-2</v>
      </c>
      <c r="AA252" s="19">
        <f t="shared" si="56"/>
        <v>0.154</v>
      </c>
      <c r="AC252" s="19">
        <f t="shared" si="61"/>
        <v>0.36899999999999999</v>
      </c>
      <c r="AD252" s="19">
        <f t="shared" si="61"/>
        <v>0.20799999999999999</v>
      </c>
      <c r="AE252" s="19">
        <f t="shared" si="61"/>
        <v>1.7999999999999999E-2</v>
      </c>
      <c r="AF252" s="19">
        <v>4.5</v>
      </c>
      <c r="AH252" s="23">
        <f>+[8]Cartera!D252</f>
        <v>211187.95746000003</v>
      </c>
      <c r="AI252" s="23">
        <f>+[8]Cartera!J252</f>
        <v>93109.671440000006</v>
      </c>
      <c r="AJ252" s="23">
        <f>+[8]Cartera!P252</f>
        <v>31441.25958255001</v>
      </c>
      <c r="AK252" s="23">
        <f t="shared" si="57"/>
        <v>335738.88848255004</v>
      </c>
      <c r="AL252" s="23">
        <f>+[8]Cartera!E252</f>
        <v>4903.1140500000001</v>
      </c>
      <c r="AM252" s="23">
        <f>+[8]Cartera!K252</f>
        <v>4450.1012399999991</v>
      </c>
      <c r="AN252" s="23">
        <f>+[8]Cartera!Q252</f>
        <v>768.07634000000007</v>
      </c>
      <c r="AO252" s="23">
        <f t="shared" si="58"/>
        <v>10121.29163</v>
      </c>
      <c r="AP252" s="27">
        <f t="shared" si="59"/>
        <v>2.3216825944863224</v>
      </c>
      <c r="AQ252" s="27">
        <f t="shared" si="59"/>
        <v>4.7794189058734355</v>
      </c>
      <c r="AR252" s="27">
        <f t="shared" si="59"/>
        <v>2.4428930335420938</v>
      </c>
      <c r="AS252" s="27">
        <f t="shared" si="50"/>
        <v>3.0146318991361203</v>
      </c>
      <c r="AT252" s="27">
        <f t="shared" si="60"/>
        <v>-298.73434743200261</v>
      </c>
      <c r="BH252" s="19">
        <f t="shared" si="62"/>
        <v>18.946837858932895</v>
      </c>
      <c r="BO252" s="23">
        <f t="shared" si="51"/>
        <v>2.3216825944863224</v>
      </c>
      <c r="BP252" s="23">
        <f t="shared" si="51"/>
        <v>4.7794189058734355</v>
      </c>
      <c r="BQ252" s="23">
        <f t="shared" si="51"/>
        <v>2.4428930335420938</v>
      </c>
      <c r="BR252" s="23">
        <f t="shared" si="51"/>
        <v>3.0146318991361203</v>
      </c>
    </row>
    <row r="253" spans="1:70" ht="14.5" x14ac:dyDescent="0.35">
      <c r="A253" s="22">
        <v>42217</v>
      </c>
      <c r="B253" s="23">
        <f>+Cartera!BF252</f>
        <v>2.3403340601741442</v>
      </c>
      <c r="C253" s="23">
        <f>+Cartera!BG252</f>
        <v>4.6996417941393753</v>
      </c>
      <c r="D253" s="23">
        <f>+Cartera!BH252</f>
        <v>1.9395081884926699</v>
      </c>
      <c r="E253" s="43">
        <f>+'[8]Cartera (Con titularizaciones)'!W253/'[8]Cartera (Con titularizaciones)'!V253</f>
        <v>2.7534308503396096E-2</v>
      </c>
      <c r="F253" s="19">
        <f>+Cartera!BI252</f>
        <v>6.3635388439567775</v>
      </c>
      <c r="G253" s="23">
        <f>+Cartera!BK252</f>
        <v>3.0304027586135271</v>
      </c>
      <c r="H253" s="44">
        <f>+'[8]Cartera (Con titularizaciones)'!AT253/'[8]Cartera (Con titularizaciones)'!AS253</f>
        <v>3.1471523119074488E-2</v>
      </c>
      <c r="K253" s="19">
        <f t="shared" si="52"/>
        <v>2.3403340601741442</v>
      </c>
      <c r="L253" s="19">
        <f t="shared" si="53"/>
        <v>4.6996417941393753</v>
      </c>
      <c r="M253" s="19">
        <f t="shared" si="54"/>
        <v>1.9395081884926699</v>
      </c>
      <c r="N253" s="19">
        <f t="shared" si="55"/>
        <v>3.0304027586135271</v>
      </c>
      <c r="O253" s="19">
        <f t="shared" si="67"/>
        <v>106.73157885939885</v>
      </c>
      <c r="P253" s="19">
        <f t="shared" si="64"/>
        <v>85.213620785905348</v>
      </c>
      <c r="R253" s="19">
        <f t="shared" ref="R253:R311" si="68">+(L253/$L$312)*100</f>
        <v>153.62277675111372</v>
      </c>
      <c r="U253" s="19">
        <f t="shared" si="63"/>
        <v>68.966389601727883</v>
      </c>
      <c r="V253" s="19">
        <f t="shared" si="65"/>
        <v>86.919369786190742</v>
      </c>
      <c r="W253" s="19">
        <f t="shared" si="66"/>
        <v>48.677419302317176</v>
      </c>
      <c r="X253" s="19">
        <f t="shared" si="56"/>
        <v>0.28399999999999997</v>
      </c>
      <c r="Y253" s="19">
        <f t="shared" si="56"/>
        <v>0.16200000000000001</v>
      </c>
      <c r="Z253" s="19">
        <f t="shared" si="56"/>
        <v>1.7000000000000001E-2</v>
      </c>
      <c r="AA253" s="19">
        <f t="shared" si="56"/>
        <v>0.16200000000000001</v>
      </c>
      <c r="AC253" s="19">
        <f t="shared" si="61"/>
        <v>0.38800000000000001</v>
      </c>
      <c r="AD253" s="19">
        <f t="shared" si="61"/>
        <v>0.222</v>
      </c>
      <c r="AE253" s="19">
        <f t="shared" si="61"/>
        <v>2.8000000000000001E-2</v>
      </c>
      <c r="AF253" s="19">
        <v>4.5</v>
      </c>
      <c r="AH253" s="23">
        <f>+[8]Cartera!D253</f>
        <v>217992.17157999999</v>
      </c>
      <c r="AI253" s="23">
        <f>+[8]Cartera!J253</f>
        <v>93949.669500000018</v>
      </c>
      <c r="AJ253" s="23">
        <f>+[8]Cartera!P253</f>
        <v>31711.880450029999</v>
      </c>
      <c r="AK253" s="23">
        <f t="shared" si="57"/>
        <v>343653.72153003002</v>
      </c>
      <c r="AL253" s="23">
        <f>+[8]Cartera!E253</f>
        <v>5101.7450400000007</v>
      </c>
      <c r="AM253" s="23">
        <f>+[8]Cartera!K253</f>
        <v>4521.26181</v>
      </c>
      <c r="AN253" s="23">
        <f>+[8]Cartera!Q253</f>
        <v>795.50233000000014</v>
      </c>
      <c r="AO253" s="23">
        <f t="shared" si="58"/>
        <v>10418.509180000001</v>
      </c>
      <c r="AP253" s="27">
        <f t="shared" si="59"/>
        <v>2.3403340601741442</v>
      </c>
      <c r="AQ253" s="27">
        <f t="shared" si="59"/>
        <v>4.8124297126984557</v>
      </c>
      <c r="AR253" s="27">
        <f t="shared" si="59"/>
        <v>2.5085309313445259</v>
      </c>
      <c r="AS253" s="27">
        <f t="shared" si="50"/>
        <v>3.0316881579557067</v>
      </c>
      <c r="AT253" s="27">
        <f t="shared" si="60"/>
        <v>-300.00858770339698</v>
      </c>
      <c r="BH253" s="19">
        <f t="shared" si="62"/>
        <v>16.784001557552244</v>
      </c>
      <c r="BO253" s="23">
        <f t="shared" si="51"/>
        <v>2.3403340601741442</v>
      </c>
      <c r="BP253" s="23">
        <f t="shared" si="51"/>
        <v>4.8124297126984557</v>
      </c>
      <c r="BQ253" s="23">
        <f t="shared" si="51"/>
        <v>2.5085309313445259</v>
      </c>
      <c r="BR253" s="23">
        <f t="shared" si="51"/>
        <v>3.0316881579557067</v>
      </c>
    </row>
    <row r="254" spans="1:70" ht="14.5" x14ac:dyDescent="0.35">
      <c r="A254" s="22">
        <v>42248</v>
      </c>
      <c r="B254" s="23">
        <f>+Cartera!BF253</f>
        <v>2.3529026711427625</v>
      </c>
      <c r="C254" s="23">
        <f>+Cartera!BG253</f>
        <v>4.5978841505720913</v>
      </c>
      <c r="D254" s="23">
        <f>+Cartera!BH253</f>
        <v>1.935361596224235</v>
      </c>
      <c r="E254" s="43">
        <f>+'[8]Cartera (Con titularizaciones)'!W254/'[8]Cartera (Con titularizaciones)'!V254</f>
        <v>2.732560292146248E-2</v>
      </c>
      <c r="F254" s="19">
        <f>+Cartera!BI253</f>
        <v>6.3505058587628813</v>
      </c>
      <c r="G254" s="23">
        <f>+Cartera!BK253</f>
        <v>3.0128671525421589</v>
      </c>
      <c r="H254" s="44">
        <f>+'[8]Cartera (Con titularizaciones)'!AT254/'[8]Cartera (Con titularizaciones)'!AS254</f>
        <v>3.1290767049731945E-2</v>
      </c>
      <c r="K254" s="19">
        <f t="shared" si="52"/>
        <v>2.3529026711427625</v>
      </c>
      <c r="L254" s="19">
        <f t="shared" si="53"/>
        <v>4.5978841505720913</v>
      </c>
      <c r="M254" s="19">
        <f t="shared" si="54"/>
        <v>1.935361596224235</v>
      </c>
      <c r="N254" s="19">
        <f t="shared" si="55"/>
        <v>3.0128671525421589</v>
      </c>
      <c r="O254" s="19">
        <f t="shared" si="67"/>
        <v>104.42060401606253</v>
      </c>
      <c r="P254" s="19">
        <f t="shared" si="64"/>
        <v>85.67125496177411</v>
      </c>
      <c r="R254" s="19">
        <f t="shared" si="68"/>
        <v>150.2965037189966</v>
      </c>
      <c r="U254" s="19">
        <f t="shared" si="63"/>
        <v>67.47311466746234</v>
      </c>
      <c r="V254" s="19">
        <f t="shared" si="65"/>
        <v>87.386164575477707</v>
      </c>
      <c r="W254" s="19">
        <f t="shared" si="66"/>
        <v>48.573348893270222</v>
      </c>
      <c r="X254" s="19">
        <f t="shared" si="56"/>
        <v>0.29899999999999999</v>
      </c>
      <c r="Y254" s="19">
        <f t="shared" si="56"/>
        <v>0.122</v>
      </c>
      <c r="Z254" s="19">
        <f t="shared" si="56"/>
        <v>1.4E-2</v>
      </c>
      <c r="AA254" s="19">
        <f t="shared" si="56"/>
        <v>0.14799999999999999</v>
      </c>
      <c r="AC254" s="19">
        <f t="shared" si="61"/>
        <v>0.41199999999999998</v>
      </c>
      <c r="AD254" s="19">
        <f t="shared" si="61"/>
        <v>0.161</v>
      </c>
      <c r="AE254" s="19">
        <f t="shared" si="61"/>
        <v>2.3E-2</v>
      </c>
      <c r="AF254" s="19">
        <v>4.75</v>
      </c>
      <c r="AH254" s="23">
        <f>+[8]Cartera!D254</f>
        <v>218154.99013000002</v>
      </c>
      <c r="AI254" s="23">
        <f>+[8]Cartera!J254</f>
        <v>94912.813069999975</v>
      </c>
      <c r="AJ254" s="23">
        <f>+[8]Cartera!P254</f>
        <v>32517.312692770007</v>
      </c>
      <c r="AK254" s="23">
        <f t="shared" si="57"/>
        <v>345585.11589277</v>
      </c>
      <c r="AL254" s="23">
        <f>+[8]Cartera!E254</f>
        <v>5132.9745899999998</v>
      </c>
      <c r="AM254" s="23">
        <f>+[8]Cartera!K254</f>
        <v>4469.97541</v>
      </c>
      <c r="AN254" s="23">
        <f>+[8]Cartera!Q254</f>
        <v>808.03650999999991</v>
      </c>
      <c r="AO254" s="23">
        <f t="shared" si="58"/>
        <v>10410.986510000001</v>
      </c>
      <c r="AP254" s="27">
        <f t="shared" si="59"/>
        <v>2.3529026711427625</v>
      </c>
      <c r="AQ254" s="27">
        <f t="shared" si="59"/>
        <v>4.7095595056310353</v>
      </c>
      <c r="AR254" s="27">
        <f t="shared" si="59"/>
        <v>2.4849424601426584</v>
      </c>
      <c r="AS254" s="27">
        <f t="shared" si="50"/>
        <v>3.0125679698631398</v>
      </c>
      <c r="AT254" s="27">
        <f t="shared" si="60"/>
        <v>-298.27414728435275</v>
      </c>
      <c r="BH254" s="19">
        <f t="shared" si="62"/>
        <v>16.579058620474157</v>
      </c>
      <c r="BO254" s="23">
        <f t="shared" si="51"/>
        <v>2.3529026711427625</v>
      </c>
      <c r="BP254" s="23">
        <f t="shared" si="51"/>
        <v>4.7095595056310353</v>
      </c>
      <c r="BQ254" s="23">
        <f t="shared" si="51"/>
        <v>2.4849424601426584</v>
      </c>
      <c r="BR254" s="23">
        <f t="shared" si="51"/>
        <v>3.0125679698631398</v>
      </c>
    </row>
    <row r="255" spans="1:70" ht="14.5" x14ac:dyDescent="0.35">
      <c r="A255" s="22">
        <v>42278</v>
      </c>
      <c r="B255" s="23">
        <f>+Cartera!BF254</f>
        <v>2.2766139062822996</v>
      </c>
      <c r="C255" s="23">
        <f>+Cartera!BG254</f>
        <v>4.6035423389017458</v>
      </c>
      <c r="D255" s="23">
        <f>+Cartera!BH254</f>
        <v>1.9682938734544093</v>
      </c>
      <c r="E255" s="43">
        <f>+'[8]Cartera (Con titularizaciones)'!W255/'[8]Cartera (Con titularizaciones)'!V255</f>
        <v>2.7534847908390947E-2</v>
      </c>
      <c r="F255" s="19">
        <f>+Cartera!BI254</f>
        <v>6.4050832946965066</v>
      </c>
      <c r="G255" s="23">
        <f>+Cartera!BK254</f>
        <v>2.9761396086948064</v>
      </c>
      <c r="H255" s="44">
        <f>+'[8]Cartera (Con titularizaciones)'!AT255/'[8]Cartera (Con titularizaciones)'!AS255</f>
        <v>3.0898137847957825E-2</v>
      </c>
      <c r="K255" s="19">
        <f t="shared" si="52"/>
        <v>2.2766139062822996</v>
      </c>
      <c r="L255" s="19">
        <f t="shared" si="53"/>
        <v>4.6035423389017458</v>
      </c>
      <c r="M255" s="19">
        <f t="shared" si="54"/>
        <v>1.9682938734544093</v>
      </c>
      <c r="N255" s="19">
        <f t="shared" si="55"/>
        <v>2.9761396086948064</v>
      </c>
      <c r="O255" s="19">
        <f t="shared" si="67"/>
        <v>104.54910474023707</v>
      </c>
      <c r="P255" s="19">
        <f t="shared" si="64"/>
        <v>82.89351395903843</v>
      </c>
      <c r="R255" s="19">
        <f t="shared" si="68"/>
        <v>150.48145964556662</v>
      </c>
      <c r="U255" s="19">
        <f t="shared" si="63"/>
        <v>67.556147553345156</v>
      </c>
      <c r="V255" s="19">
        <f t="shared" si="65"/>
        <v>84.552820619895186</v>
      </c>
      <c r="W255" s="19">
        <f t="shared" si="66"/>
        <v>49.399877121830677</v>
      </c>
      <c r="X255" s="19">
        <f t="shared" si="56"/>
        <v>0.24099999999999999</v>
      </c>
      <c r="Y255" s="19">
        <f t="shared" si="56"/>
        <v>0.125</v>
      </c>
      <c r="Z255" s="19">
        <f t="shared" si="56"/>
        <v>2.3E-2</v>
      </c>
      <c r="AA255" s="19">
        <f t="shared" si="56"/>
        <v>0.113</v>
      </c>
      <c r="AC255" s="19">
        <f t="shared" si="61"/>
        <v>0.32200000000000001</v>
      </c>
      <c r="AD255" s="19">
        <f t="shared" si="61"/>
        <v>0.16500000000000001</v>
      </c>
      <c r="AE255" s="19">
        <f t="shared" si="61"/>
        <v>3.6999999999999998E-2</v>
      </c>
      <c r="AF255" s="19">
        <v>5.25</v>
      </c>
      <c r="AH255" s="23">
        <f>+[8]Cartera!D255</f>
        <v>219392.06671000001</v>
      </c>
      <c r="AI255" s="23">
        <f>+[8]Cartera!J255</f>
        <v>95824.689479999972</v>
      </c>
      <c r="AJ255" s="23">
        <f>+[8]Cartera!P255</f>
        <v>32610.494423270015</v>
      </c>
      <c r="AK255" s="23">
        <f t="shared" si="57"/>
        <v>347827.25061326998</v>
      </c>
      <c r="AL255" s="23">
        <f>+[8]Cartera!E255</f>
        <v>4994.7102999999997</v>
      </c>
      <c r="AM255" s="23">
        <f>+[8]Cartera!K255</f>
        <v>4519.2984500000011</v>
      </c>
      <c r="AN255" s="23">
        <f>+[8]Cartera!Q255</f>
        <v>827.11873000000003</v>
      </c>
      <c r="AO255" s="23">
        <f t="shared" si="58"/>
        <v>10341.127480000001</v>
      </c>
      <c r="AP255" s="27">
        <f t="shared" si="59"/>
        <v>2.2766139062822996</v>
      </c>
      <c r="AQ255" s="27">
        <f t="shared" si="59"/>
        <v>4.7162150741362385</v>
      </c>
      <c r="AR255" s="27">
        <f t="shared" si="59"/>
        <v>2.5363575273173082</v>
      </c>
      <c r="AS255" s="27">
        <f t="shared" si="50"/>
        <v>2.973064204074606</v>
      </c>
      <c r="AT255" s="27">
        <f t="shared" si="60"/>
        <v>-294.64089666540605</v>
      </c>
      <c r="BH255" s="19">
        <f t="shared" si="62"/>
        <v>16.067573144623168</v>
      </c>
      <c r="BO255" s="23">
        <f t="shared" si="51"/>
        <v>2.2766139062822996</v>
      </c>
      <c r="BP255" s="23">
        <f t="shared" si="51"/>
        <v>4.7162150741362385</v>
      </c>
      <c r="BQ255" s="23">
        <f t="shared" si="51"/>
        <v>2.5363575273173082</v>
      </c>
      <c r="BR255" s="23">
        <f t="shared" si="51"/>
        <v>2.973064204074606</v>
      </c>
    </row>
    <row r="256" spans="1:70" ht="14.5" x14ac:dyDescent="0.35">
      <c r="A256" s="22">
        <v>42309</v>
      </c>
      <c r="B256" s="23">
        <f>+Cartera!BF255</f>
        <v>2.3351084965847391</v>
      </c>
      <c r="C256" s="23">
        <f>+Cartera!BG255</f>
        <v>4.7181362250545549</v>
      </c>
      <c r="D256" s="23">
        <f>+Cartera!BH255</f>
        <v>2.013765025473115</v>
      </c>
      <c r="E256" s="43">
        <f>+'[8]Cartera (Con titularizaciones)'!W256/'[8]Cartera (Con titularizaciones)'!V256</f>
        <v>2.8228729561168005E-2</v>
      </c>
      <c r="F256" s="19">
        <f>+Cartera!BI255</f>
        <v>6.5885291825333345</v>
      </c>
      <c r="G256" s="23">
        <f>+Cartera!BK255</f>
        <v>3.0482792469208633</v>
      </c>
      <c r="H256" s="44">
        <f>+'[8]Cartera (Con titularizaciones)'!AT256/'[8]Cartera (Con titularizaciones)'!AS256</f>
        <v>3.1657469049558552E-2</v>
      </c>
      <c r="K256" s="19">
        <f t="shared" si="52"/>
        <v>2.3351084965847391</v>
      </c>
      <c r="L256" s="19">
        <f t="shared" si="53"/>
        <v>4.7181362250545549</v>
      </c>
      <c r="M256" s="19">
        <f t="shared" si="54"/>
        <v>2.013765025473115</v>
      </c>
      <c r="N256" s="19">
        <f t="shared" si="55"/>
        <v>3.0482792469208633</v>
      </c>
      <c r="O256" s="19">
        <f t="shared" si="67"/>
        <v>107.15159806472315</v>
      </c>
      <c r="P256" s="19">
        <f t="shared" si="64"/>
        <v>85.023353421225337</v>
      </c>
      <c r="R256" s="19">
        <f t="shared" si="68"/>
        <v>154.22732619468292</v>
      </c>
      <c r="U256" s="19">
        <f t="shared" si="63"/>
        <v>69.237792015747829</v>
      </c>
      <c r="V256" s="19">
        <f t="shared" si="65"/>
        <v>86.725293777257662</v>
      </c>
      <c r="W256" s="19">
        <f t="shared" si="66"/>
        <v>50.541103720463475</v>
      </c>
      <c r="X256" s="19">
        <f t="shared" si="56"/>
        <v>0.28100000000000003</v>
      </c>
      <c r="Y256" s="19">
        <f t="shared" si="56"/>
        <v>0.17399999999999999</v>
      </c>
      <c r="Z256" s="19">
        <f t="shared" si="56"/>
        <v>3.4000000000000002E-2</v>
      </c>
      <c r="AA256" s="19">
        <f t="shared" si="56"/>
        <v>0.17399999999999999</v>
      </c>
      <c r="AC256" s="19">
        <f t="shared" si="61"/>
        <v>0.38300000000000001</v>
      </c>
      <c r="AD256" s="19">
        <f t="shared" si="61"/>
        <v>0.24099999999999999</v>
      </c>
      <c r="AE256" s="19">
        <f t="shared" si="61"/>
        <v>5.6000000000000001E-2</v>
      </c>
      <c r="AF256" s="19">
        <v>5.5</v>
      </c>
      <c r="AH256" s="23">
        <f>+[8]Cartera!D256</f>
        <v>223065.23434000005</v>
      </c>
      <c r="AI256" s="23">
        <f>+[8]Cartera!J256</f>
        <v>96984.233789999998</v>
      </c>
      <c r="AJ256" s="23">
        <f>+[8]Cartera!P256</f>
        <v>33060.12266021</v>
      </c>
      <c r="AK256" s="23">
        <f t="shared" si="57"/>
        <v>353109.59079021006</v>
      </c>
      <c r="AL256" s="23">
        <f>+[8]Cartera!E256</f>
        <v>5208.8152399999999</v>
      </c>
      <c r="AM256" s="23">
        <f>+[8]Cartera!K256</f>
        <v>4688.0961900000002</v>
      </c>
      <c r="AN256" s="23">
        <f>+[8]Cartera!Q256</f>
        <v>861.36992999999995</v>
      </c>
      <c r="AO256" s="23">
        <f t="shared" si="58"/>
        <v>10758.281360000001</v>
      </c>
      <c r="AP256" s="27">
        <f t="shared" si="59"/>
        <v>2.3351084965847391</v>
      </c>
      <c r="AQ256" s="27">
        <f t="shared" si="59"/>
        <v>4.8338745451669354</v>
      </c>
      <c r="AR256" s="27">
        <f t="shared" si="59"/>
        <v>2.6054650155206907</v>
      </c>
      <c r="AS256" s="27">
        <f t="shared" si="50"/>
        <v>3.0467259005694145</v>
      </c>
      <c r="AT256" s="27">
        <f t="shared" si="60"/>
        <v>-301.78119879151689</v>
      </c>
      <c r="BH256" s="19">
        <f t="shared" si="62"/>
        <v>16.974929042284941</v>
      </c>
      <c r="BO256" s="23">
        <f t="shared" si="51"/>
        <v>2.3351084965847391</v>
      </c>
      <c r="BP256" s="23">
        <f t="shared" si="51"/>
        <v>4.8338745451669354</v>
      </c>
      <c r="BQ256" s="23">
        <f t="shared" si="51"/>
        <v>2.6054650155206907</v>
      </c>
      <c r="BR256" s="23">
        <f t="shared" si="51"/>
        <v>3.0467259005694145</v>
      </c>
    </row>
    <row r="257" spans="1:70" ht="14.5" x14ac:dyDescent="0.35">
      <c r="A257" s="22">
        <v>42339</v>
      </c>
      <c r="B257" s="23">
        <f>+Cartera!BF256</f>
        <v>2.1529007462178957</v>
      </c>
      <c r="C257" s="23">
        <f>+Cartera!BG256</f>
        <v>4.4588095221684139</v>
      </c>
      <c r="D257" s="23">
        <f>+Cartera!BH256</f>
        <v>1.9534081193719921</v>
      </c>
      <c r="E257" s="43">
        <f>+'[8]Cartera (Con titularizaciones)'!W257/'[8]Cartera (Con titularizaciones)'!V257</f>
        <v>2.7518067850237516E-2</v>
      </c>
      <c r="F257" s="19">
        <f>+Cartera!BI256</f>
        <v>6.4706959796017882</v>
      </c>
      <c r="G257" s="23">
        <f>+Cartera!BK256</f>
        <v>2.863136154298255</v>
      </c>
      <c r="H257" s="44">
        <f>+'[8]Cartera (Con titularizaciones)'!AT257/'[8]Cartera (Con titularizaciones)'!AS257</f>
        <v>2.9778741687940598E-2</v>
      </c>
      <c r="K257" s="19">
        <f t="shared" si="52"/>
        <v>2.1529007462178957</v>
      </c>
      <c r="L257" s="19">
        <f t="shared" si="53"/>
        <v>4.4588095221684139</v>
      </c>
      <c r="M257" s="19">
        <f t="shared" si="54"/>
        <v>1.9534081193719921</v>
      </c>
      <c r="N257" s="19">
        <f t="shared" si="55"/>
        <v>2.863136154298255</v>
      </c>
      <c r="O257" s="19">
        <f t="shared" si="67"/>
        <v>101.26213889914249</v>
      </c>
      <c r="P257" s="19">
        <f t="shared" si="64"/>
        <v>78.389009030725049</v>
      </c>
      <c r="R257" s="19">
        <f t="shared" si="68"/>
        <v>145.75040605307549</v>
      </c>
      <c r="U257" s="19">
        <f t="shared" si="63"/>
        <v>65.432219759649485</v>
      </c>
      <c r="V257" s="19">
        <f t="shared" si="65"/>
        <v>79.958147538798386</v>
      </c>
      <c r="W257" s="19">
        <f t="shared" si="66"/>
        <v>49.026277207481186</v>
      </c>
      <c r="X257" s="19">
        <f t="shared" si="56"/>
        <v>0.19700000000000001</v>
      </c>
      <c r="Y257" s="19">
        <f t="shared" si="56"/>
        <v>6.0999999999999999E-2</v>
      </c>
      <c r="Z257" s="19">
        <f t="shared" si="56"/>
        <v>0.02</v>
      </c>
      <c r="AA257" s="19">
        <f t="shared" si="56"/>
        <v>6.0999999999999999E-2</v>
      </c>
      <c r="AC257" s="19">
        <f t="shared" si="61"/>
        <v>0.255</v>
      </c>
      <c r="AD257" s="19">
        <f t="shared" si="61"/>
        <v>6.6000000000000003E-2</v>
      </c>
      <c r="AE257" s="19">
        <f t="shared" si="61"/>
        <v>3.3000000000000002E-2</v>
      </c>
      <c r="AF257" s="19">
        <v>5.75</v>
      </c>
      <c r="AH257" s="23">
        <f>+[8]Cartera!D257</f>
        <v>222921.17732000005</v>
      </c>
      <c r="AI257" s="23">
        <f>+[8]Cartera!J257</f>
        <v>97747.452140000009</v>
      </c>
      <c r="AJ257" s="23">
        <f>+[8]Cartera!P257</f>
        <v>33547.080902260001</v>
      </c>
      <c r="AK257" s="23">
        <f t="shared" si="57"/>
        <v>354215.71036226011</v>
      </c>
      <c r="AL257" s="23">
        <f>+[8]Cartera!E257</f>
        <v>4799.2716899999996</v>
      </c>
      <c r="AM257" s="23">
        <f>+[8]Cartera!K257</f>
        <v>4465.6280299999989</v>
      </c>
      <c r="AN257" s="23">
        <f>+[8]Cartera!Q257</f>
        <v>849.43436000000008</v>
      </c>
      <c r="AO257" s="23">
        <f t="shared" si="58"/>
        <v>10114.334079999997</v>
      </c>
      <c r="AP257" s="27">
        <f t="shared" si="59"/>
        <v>2.1529007462178957</v>
      </c>
      <c r="AQ257" s="27">
        <f t="shared" si="59"/>
        <v>4.5685365011908932</v>
      </c>
      <c r="AR257" s="27">
        <f t="shared" si="59"/>
        <v>2.5320663889500303</v>
      </c>
      <c r="AS257" s="27">
        <f t="shared" si="50"/>
        <v>2.8554165679596655</v>
      </c>
      <c r="AT257" s="27">
        <f t="shared" si="60"/>
        <v>-283.45819886186587</v>
      </c>
      <c r="BH257" s="19">
        <f t="shared" si="62"/>
        <v>14.563900903142653</v>
      </c>
      <c r="BO257" s="23">
        <f t="shared" si="51"/>
        <v>2.1529007462178957</v>
      </c>
      <c r="BP257" s="23">
        <f t="shared" si="51"/>
        <v>4.5685365011908932</v>
      </c>
      <c r="BQ257" s="23">
        <f t="shared" si="51"/>
        <v>2.5320663889500303</v>
      </c>
      <c r="BR257" s="23">
        <f t="shared" si="51"/>
        <v>2.8554165679596655</v>
      </c>
    </row>
    <row r="258" spans="1:70" ht="14.5" x14ac:dyDescent="0.35">
      <c r="A258" s="22">
        <v>42370</v>
      </c>
      <c r="B258" s="23">
        <f>+Cartera!BF257</f>
        <v>2.3105225121631388</v>
      </c>
      <c r="C258" s="23">
        <f>+Cartera!BG257</f>
        <v>4.6138071926477719</v>
      </c>
      <c r="D258" s="23">
        <f>+Cartera!BH257</f>
        <v>2.0220241443900164</v>
      </c>
      <c r="E258" s="43">
        <f>+'[8]Cartera (Con titularizaciones)'!W258/'[8]Cartera (Con titularizaciones)'!V258</f>
        <v>2.8510095657316822E-2</v>
      </c>
      <c r="F258" s="19">
        <f>+Cartera!BI257</f>
        <v>6.8226169350640173</v>
      </c>
      <c r="G258" s="23">
        <f>+Cartera!BK257</f>
        <v>3.0114787596438717</v>
      </c>
      <c r="H258" s="44">
        <f>+'[8]Cartera (Con titularizaciones)'!AT258/'[8]Cartera (Con titularizaciones)'!AS258</f>
        <v>3.1830882185753577E-2</v>
      </c>
      <c r="K258" s="19">
        <f t="shared" si="52"/>
        <v>2.3105225121631388</v>
      </c>
      <c r="L258" s="19">
        <f t="shared" si="53"/>
        <v>4.6138071926477719</v>
      </c>
      <c r="M258" s="19">
        <f t="shared" si="54"/>
        <v>2.0220241443900164</v>
      </c>
      <c r="N258" s="19">
        <f t="shared" si="55"/>
        <v>3.0114787596438717</v>
      </c>
      <c r="O258" s="19">
        <f t="shared" si="67"/>
        <v>104.78222549604455</v>
      </c>
      <c r="P258" s="19">
        <f t="shared" si="64"/>
        <v>84.128156112087964</v>
      </c>
      <c r="R258" s="19">
        <f t="shared" si="68"/>
        <v>150.8169991195272</v>
      </c>
      <c r="U258" s="19">
        <f t="shared" si="63"/>
        <v>67.706782417375848</v>
      </c>
      <c r="V258" s="19">
        <f t="shared" si="65"/>
        <v>85.812177009927609</v>
      </c>
      <c r="W258" s="19">
        <f t="shared" si="66"/>
        <v>50.748389565901519</v>
      </c>
      <c r="X258" s="19">
        <f t="shared" si="56"/>
        <v>0.26400000000000001</v>
      </c>
      <c r="Y258" s="19">
        <f t="shared" si="56"/>
        <v>0.13</v>
      </c>
      <c r="Z258" s="19">
        <f t="shared" si="56"/>
        <v>4.2999999999999997E-2</v>
      </c>
      <c r="AA258" s="19">
        <f t="shared" si="56"/>
        <v>0.14499999999999999</v>
      </c>
      <c r="AC258" s="19">
        <f t="shared" si="61"/>
        <v>0.35499999999999998</v>
      </c>
      <c r="AD258" s="19">
        <f t="shared" si="61"/>
        <v>0.17</v>
      </c>
      <c r="AE258" s="19">
        <f t="shared" si="61"/>
        <v>7.0999999999999994E-2</v>
      </c>
      <c r="AF258" s="19">
        <v>6</v>
      </c>
      <c r="AH258" s="23">
        <f>+[8]Cartera!D258</f>
        <v>224001</v>
      </c>
      <c r="AI258" s="23">
        <f>+[8]Cartera!J258</f>
        <v>97864.842159999971</v>
      </c>
      <c r="AJ258" s="23">
        <f>+[8]Cartera!P258</f>
        <v>33766.920546110006</v>
      </c>
      <c r="AK258" s="23">
        <f t="shared" si="57"/>
        <v>355632.76270611002</v>
      </c>
      <c r="AL258" s="23">
        <f>+[8]Cartera!E258</f>
        <v>5358.8647300000002</v>
      </c>
      <c r="AM258" s="23">
        <f>+[8]Cartera!K258</f>
        <v>4627.6407599999984</v>
      </c>
      <c r="AN258" s="23">
        <f>+[8]Cartera!Q258</f>
        <v>884.49976999999967</v>
      </c>
      <c r="AO258" s="23">
        <f t="shared" si="58"/>
        <v>10871.00526</v>
      </c>
      <c r="AP258" s="27">
        <f t="shared" si="59"/>
        <v>2.3923396458051527</v>
      </c>
      <c r="AQ258" s="27">
        <f t="shared" si="59"/>
        <v>4.7286039172619656</v>
      </c>
      <c r="AR258" s="27">
        <f t="shared" si="59"/>
        <v>2.6194268108996845</v>
      </c>
      <c r="AS258" s="27">
        <f t="shared" si="50"/>
        <v>3.0568064587973995</v>
      </c>
      <c r="AT258" s="27">
        <f t="shared" si="60"/>
        <v>-298.09106950558976</v>
      </c>
      <c r="BH258" s="19">
        <f t="shared" si="62"/>
        <v>17.469184133979752</v>
      </c>
      <c r="BO258" s="23">
        <f t="shared" si="51"/>
        <v>2.3923396458051527</v>
      </c>
      <c r="BP258" s="23">
        <f t="shared" si="51"/>
        <v>4.7286039172619656</v>
      </c>
      <c r="BQ258" s="23">
        <f t="shared" si="51"/>
        <v>2.6194268108996845</v>
      </c>
      <c r="BR258" s="23">
        <f t="shared" si="51"/>
        <v>3.0568064587973995</v>
      </c>
    </row>
    <row r="259" spans="1:70" ht="14.5" x14ac:dyDescent="0.35">
      <c r="A259" s="22">
        <v>42401</v>
      </c>
      <c r="B259" s="23">
        <f>+Cartera!BF258</f>
        <v>2.3982522298241751</v>
      </c>
      <c r="C259" s="23">
        <f>+Cartera!BG258</f>
        <v>4.7780009826978231</v>
      </c>
      <c r="D259" s="23">
        <f>+Cartera!BH258</f>
        <v>2.017232339988325</v>
      </c>
      <c r="E259" s="43">
        <f>+'[8]Cartera (Con titularizaciones)'!W259/'[8]Cartera (Con titularizaciones)'!V259</f>
        <v>2.79223032122113E-2</v>
      </c>
      <c r="F259" s="19">
        <f>+Cartera!BI258</f>
        <v>6.8731736195776509</v>
      </c>
      <c r="G259" s="23">
        <f>+Cartera!BK258</f>
        <v>3.1034088513774796</v>
      </c>
      <c r="H259" s="44">
        <f>+'[8]Cartera (Con titularizaciones)'!AT259/'[8]Cartera (Con titularizaciones)'!AS259</f>
        <v>3.2858075646106981E-2</v>
      </c>
      <c r="K259" s="19">
        <f t="shared" si="52"/>
        <v>2.3982522298241751</v>
      </c>
      <c r="L259" s="19">
        <f t="shared" si="53"/>
        <v>4.7780009826978231</v>
      </c>
      <c r="M259" s="19">
        <f t="shared" si="54"/>
        <v>2.017232339988325</v>
      </c>
      <c r="N259" s="19">
        <f t="shared" si="55"/>
        <v>3.1034088513774796</v>
      </c>
      <c r="O259" s="19">
        <f t="shared" si="67"/>
        <v>108.51116127851301</v>
      </c>
      <c r="P259" s="19">
        <f t="shared" si="64"/>
        <v>87.322472265340807</v>
      </c>
      <c r="R259" s="19">
        <f t="shared" si="68"/>
        <v>156.18419667578209</v>
      </c>
      <c r="U259" s="19">
        <f t="shared" si="63"/>
        <v>70.116296459253988</v>
      </c>
      <c r="V259" s="19">
        <f t="shared" si="65"/>
        <v>89.070434837466266</v>
      </c>
      <c r="W259" s="19">
        <f t="shared" si="66"/>
        <v>50.62812574156721</v>
      </c>
      <c r="X259" s="19">
        <f t="shared" si="56"/>
        <v>0.30499999999999999</v>
      </c>
      <c r="Y259" s="19">
        <f t="shared" si="56"/>
        <v>0.2</v>
      </c>
      <c r="Z259" s="19">
        <f t="shared" si="56"/>
        <v>0.04</v>
      </c>
      <c r="AA259" s="19">
        <f t="shared" si="56"/>
        <v>0.218</v>
      </c>
      <c r="AC259" s="19">
        <f t="shared" si="61"/>
        <v>0.42099999999999999</v>
      </c>
      <c r="AD259" s="19">
        <f t="shared" si="61"/>
        <v>0.28399999999999997</v>
      </c>
      <c r="AE259" s="19">
        <f t="shared" si="61"/>
        <v>6.6000000000000003E-2</v>
      </c>
      <c r="AF259" s="19">
        <v>6.25</v>
      </c>
      <c r="AH259" s="23">
        <f>+[8]Cartera!D259</f>
        <v>228000</v>
      </c>
      <c r="AI259" s="23">
        <f>+[8]Cartera!J259</f>
        <v>98527.712689999971</v>
      </c>
      <c r="AJ259" s="23">
        <f>+[8]Cartera!P259</f>
        <v>34902.211141949992</v>
      </c>
      <c r="AK259" s="23">
        <f t="shared" si="57"/>
        <v>361429.92383194994</v>
      </c>
      <c r="AL259" s="23">
        <f>+[8]Cartera!E259</f>
        <v>5713.5269900000012</v>
      </c>
      <c r="AM259" s="23">
        <f>+[8]Cartera!K259</f>
        <v>4826.5019300000004</v>
      </c>
      <c r="AN259" s="23">
        <f>+[8]Cartera!Q259</f>
        <v>894.24940999999978</v>
      </c>
      <c r="AO259" s="23">
        <f t="shared" si="58"/>
        <v>11434.278330000001</v>
      </c>
      <c r="AP259" s="27">
        <f t="shared" si="59"/>
        <v>2.5059328903508775</v>
      </c>
      <c r="AQ259" s="27">
        <f t="shared" si="59"/>
        <v>4.8986237457736737</v>
      </c>
      <c r="AR259" s="27">
        <f t="shared" si="59"/>
        <v>2.5621568970602415</v>
      </c>
      <c r="AS259" s="27">
        <f t="shared" si="50"/>
        <v>3.1636224828236608</v>
      </c>
      <c r="AT259" s="27">
        <f t="shared" si="60"/>
        <v>-307.17726265492428</v>
      </c>
      <c r="BH259" s="19">
        <f t="shared" si="62"/>
        <v>19.550928147852105</v>
      </c>
      <c r="BO259" s="23">
        <f t="shared" si="51"/>
        <v>2.5059328903508775</v>
      </c>
      <c r="BP259" s="23">
        <f t="shared" si="51"/>
        <v>4.8986237457736737</v>
      </c>
      <c r="BQ259" s="23">
        <f t="shared" si="51"/>
        <v>2.5621568970602415</v>
      </c>
      <c r="BR259" s="23">
        <f t="shared" si="51"/>
        <v>3.1636224828236608</v>
      </c>
    </row>
    <row r="260" spans="1:70" ht="14.5" x14ac:dyDescent="0.35">
      <c r="A260" s="22">
        <v>42430</v>
      </c>
      <c r="B260" s="23">
        <f>+Cartera!BF259</f>
        <v>2.4545904701443653</v>
      </c>
      <c r="C260" s="23">
        <f>+Cartera!BG259</f>
        <v>4.8994783848450165</v>
      </c>
      <c r="D260" s="23">
        <f>+Cartera!BH259</f>
        <v>2.0397210138128394</v>
      </c>
      <c r="E260" s="43">
        <f>+'[8]Cartera (Con titularizaciones)'!W260/'[8]Cartera (Con titularizaciones)'!V260</f>
        <v>2.8257242730017715E-2</v>
      </c>
      <c r="F260" s="19">
        <f>+Cartera!BI259</f>
        <v>7.0383401601078335</v>
      </c>
      <c r="G260" s="23">
        <f>+Cartera!BK259</f>
        <v>3.1801115819495922</v>
      </c>
      <c r="H260" s="44">
        <f>+'[8]Cartera (Con titularizaciones)'!AT260/'[8]Cartera (Con titularizaciones)'!AS260</f>
        <v>3.3610542910568995E-2</v>
      </c>
      <c r="K260" s="19">
        <f t="shared" si="52"/>
        <v>2.4545904701443653</v>
      </c>
      <c r="L260" s="19">
        <f t="shared" si="53"/>
        <v>4.8994783848450165</v>
      </c>
      <c r="M260" s="19">
        <f t="shared" si="54"/>
        <v>2.0397210138128394</v>
      </c>
      <c r="N260" s="19">
        <f t="shared" si="55"/>
        <v>3.1801115819495922</v>
      </c>
      <c r="O260" s="19">
        <f t="shared" si="67"/>
        <v>111.26998322598067</v>
      </c>
      <c r="P260" s="19">
        <f t="shared" si="64"/>
        <v>89.373797128780467</v>
      </c>
      <c r="R260" s="19">
        <f t="shared" si="68"/>
        <v>160.15507289312177</v>
      </c>
      <c r="U260" s="19">
        <f t="shared" si="63"/>
        <v>71.898955268428892</v>
      </c>
      <c r="V260" s="19">
        <f t="shared" si="65"/>
        <v>91.162821743602876</v>
      </c>
      <c r="W260" s="19">
        <f t="shared" si="66"/>
        <v>51.192542335322202</v>
      </c>
      <c r="X260" s="19">
        <f t="shared" si="56"/>
        <v>0.32200000000000001</v>
      </c>
      <c r="Y260" s="19">
        <f t="shared" si="56"/>
        <v>0.26100000000000001</v>
      </c>
      <c r="Z260" s="19">
        <f t="shared" si="56"/>
        <v>5.8000000000000003E-2</v>
      </c>
      <c r="AA260" s="19">
        <f t="shared" si="56"/>
        <v>0.247</v>
      </c>
      <c r="AC260" s="19">
        <f t="shared" si="61"/>
        <v>0.44</v>
      </c>
      <c r="AD260" s="19">
        <f t="shared" si="61"/>
        <v>0.36899999999999999</v>
      </c>
      <c r="AE260" s="19">
        <f t="shared" si="61"/>
        <v>9.4E-2</v>
      </c>
      <c r="AF260" s="19">
        <v>6.5</v>
      </c>
      <c r="AH260" s="23">
        <f>+[8]Cartera!D260</f>
        <v>226500</v>
      </c>
      <c r="AI260" s="23">
        <f>+[8]Cartera!J260</f>
        <v>99145.537510000024</v>
      </c>
      <c r="AJ260" s="23">
        <f>+[8]Cartera!P260</f>
        <v>35360.074373630006</v>
      </c>
      <c r="AK260" s="23">
        <f t="shared" si="57"/>
        <v>361005.61188363004</v>
      </c>
      <c r="AL260" s="23">
        <f>+[8]Cartera!E260</f>
        <v>5783.0789599999998</v>
      </c>
      <c r="AM260" s="23">
        <f>+[8]Cartera!K260</f>
        <v>4980.8547900000003</v>
      </c>
      <c r="AN260" s="23">
        <f>+[8]Cartera!Q260</f>
        <v>915.9826800000003</v>
      </c>
      <c r="AO260" s="23">
        <f t="shared" si="58"/>
        <v>11679.916430000001</v>
      </c>
      <c r="AP260" s="27">
        <f t="shared" si="59"/>
        <v>2.5532357439293598</v>
      </c>
      <c r="AQ260" s="27">
        <f t="shared" si="59"/>
        <v>5.0237811152091654</v>
      </c>
      <c r="AR260" s="27">
        <f t="shared" si="59"/>
        <v>2.5904433071076909</v>
      </c>
      <c r="AS260" s="27">
        <f t="shared" si="50"/>
        <v>3.2353836188466274</v>
      </c>
      <c r="AT260" s="27">
        <f t="shared" si="60"/>
        <v>-314.77577457611255</v>
      </c>
      <c r="BH260" s="19">
        <f t="shared" si="62"/>
        <v>22.187999910592922</v>
      </c>
      <c r="BO260" s="23">
        <f t="shared" si="51"/>
        <v>2.5532357439293598</v>
      </c>
      <c r="BP260" s="23">
        <f t="shared" si="51"/>
        <v>5.0237811152091654</v>
      </c>
      <c r="BQ260" s="23">
        <f t="shared" si="51"/>
        <v>2.5904433071076909</v>
      </c>
      <c r="BR260" s="23">
        <f t="shared" ref="BR260:BR323" si="69">+AS260</f>
        <v>3.2353836188466274</v>
      </c>
    </row>
    <row r="261" spans="1:70" ht="14.5" x14ac:dyDescent="0.35">
      <c r="A261" s="22">
        <v>42461</v>
      </c>
      <c r="B261" s="23">
        <f>+Cartera!BF260</f>
        <v>2.5002658904539325</v>
      </c>
      <c r="C261" s="23">
        <f>+Cartera!BG260</f>
        <v>4.9261838225499419</v>
      </c>
      <c r="D261" s="23">
        <f>+Cartera!BH260</f>
        <v>2.0671661159525558</v>
      </c>
      <c r="E261" s="43">
        <f>+'[8]Cartera (Con titularizaciones)'!W261/'[8]Cartera (Con titularizaciones)'!V261</f>
        <v>2.8567138176750797E-2</v>
      </c>
      <c r="F261" s="19">
        <f>+Cartera!BI260</f>
        <v>7.0030671439076153</v>
      </c>
      <c r="G261" s="23">
        <f>+Cartera!BK260</f>
        <v>3.2196881285967081</v>
      </c>
      <c r="H261" s="44">
        <f>+'[8]Cartera (Con titularizaciones)'!AT261/'[8]Cartera (Con titularizaciones)'!AS261</f>
        <v>3.403337188218139E-2</v>
      </c>
      <c r="K261" s="19">
        <f t="shared" si="52"/>
        <v>2.5002658904539325</v>
      </c>
      <c r="L261" s="19">
        <f t="shared" si="53"/>
        <v>4.9261838225499419</v>
      </c>
      <c r="M261" s="19">
        <f t="shared" si="54"/>
        <v>2.0671661159525558</v>
      </c>
      <c r="N261" s="19">
        <f t="shared" si="55"/>
        <v>3.2196881285967081</v>
      </c>
      <c r="O261" s="19">
        <f t="shared" si="67"/>
        <v>111.87647913678231</v>
      </c>
      <c r="P261" s="19">
        <f t="shared" si="64"/>
        <v>91.036879340730451</v>
      </c>
      <c r="R261" s="19">
        <f t="shared" si="68"/>
        <v>161.02802527423739</v>
      </c>
      <c r="U261" s="19">
        <f t="shared" si="63"/>
        <v>72.290852715493756</v>
      </c>
      <c r="V261" s="19">
        <f t="shared" si="65"/>
        <v>92.859194417737939</v>
      </c>
      <c r="W261" s="19">
        <f t="shared" si="66"/>
        <v>51.881354454072856</v>
      </c>
      <c r="X261" s="19">
        <f t="shared" si="56"/>
        <v>0.33100000000000002</v>
      </c>
      <c r="Y261" s="19">
        <f t="shared" si="56"/>
        <v>0.28699999999999998</v>
      </c>
      <c r="Z261" s="19">
        <f t="shared" si="56"/>
        <v>6.3E-2</v>
      </c>
      <c r="AA261" s="19">
        <f t="shared" ref="AA261:AA324" si="70">+_xlfn.PERCENTRANK.INC(N$5:N$349,N261)</f>
        <v>0.25800000000000001</v>
      </c>
      <c r="AC261" s="19">
        <f t="shared" si="61"/>
        <v>0.45</v>
      </c>
      <c r="AD261" s="19">
        <f t="shared" si="61"/>
        <v>0.41199999999999998</v>
      </c>
      <c r="AE261" s="19">
        <f t="shared" si="61"/>
        <v>0.104</v>
      </c>
      <c r="AF261" s="19">
        <v>7</v>
      </c>
      <c r="AH261" s="23">
        <f>+[8]Cartera!D261</f>
        <v>226900</v>
      </c>
      <c r="AI261" s="23">
        <f>+[8]Cartera!J261</f>
        <v>100222.02404999998</v>
      </c>
      <c r="AJ261" s="23">
        <f>+[8]Cartera!P261</f>
        <v>35923.414453700003</v>
      </c>
      <c r="AK261" s="23">
        <f t="shared" si="57"/>
        <v>363045.43850370002</v>
      </c>
      <c r="AL261" s="23">
        <f>+[8]Cartera!E261</f>
        <v>5900.1660300000003</v>
      </c>
      <c r="AM261" s="23">
        <f>+[8]Cartera!K261</f>
        <v>5063.324990000001</v>
      </c>
      <c r="AN261" s="23">
        <f>+[8]Cartera!Q261</f>
        <v>942.41352999999958</v>
      </c>
      <c r="AO261" s="23">
        <f t="shared" si="58"/>
        <v>11905.904550000001</v>
      </c>
      <c r="AP261" s="27">
        <f t="shared" si="59"/>
        <v>2.6003376068752755</v>
      </c>
      <c r="AQ261" s="27">
        <f t="shared" si="59"/>
        <v>5.052108094997112</v>
      </c>
      <c r="AR261" s="27">
        <f t="shared" si="59"/>
        <v>2.6233963122147865</v>
      </c>
      <c r="AS261" s="27">
        <f t="shared" si="59"/>
        <v>3.279453007058966</v>
      </c>
      <c r="AT261" s="27">
        <f t="shared" si="60"/>
        <v>-318.68935985261186</v>
      </c>
      <c r="BH261" s="19">
        <f t="shared" si="62"/>
        <v>20.807717519435911</v>
      </c>
      <c r="BO261" s="23">
        <f t="shared" ref="BO261:BR324" si="71">+AP261</f>
        <v>2.6003376068752755</v>
      </c>
      <c r="BP261" s="23">
        <f t="shared" si="71"/>
        <v>5.052108094997112</v>
      </c>
      <c r="BQ261" s="23">
        <f t="shared" si="71"/>
        <v>2.6233963122147865</v>
      </c>
      <c r="BR261" s="23">
        <f t="shared" si="69"/>
        <v>3.279453007058966</v>
      </c>
    </row>
    <row r="262" spans="1:70" ht="14.5" x14ac:dyDescent="0.35">
      <c r="A262" s="22">
        <v>42491</v>
      </c>
      <c r="B262" s="23">
        <f>+Cartera!BF261</f>
        <v>2.4477856477123963</v>
      </c>
      <c r="C262" s="23">
        <f>+Cartera!BG261</f>
        <v>5.0275511229313903</v>
      </c>
      <c r="D262" s="23">
        <f>+Cartera!BH261</f>
        <v>2.0860137192424499</v>
      </c>
      <c r="E262" s="43">
        <f>+'[8]Cartera (Con titularizaciones)'!W262/'[8]Cartera (Con titularizaciones)'!V262</f>
        <v>2.8619439064388238E-2</v>
      </c>
      <c r="F262" s="19">
        <f>+Cartera!BI261</f>
        <v>7.4573301901805573</v>
      </c>
      <c r="G262" s="23">
        <f>+Cartera!BK261</f>
        <v>3.2281060046782279</v>
      </c>
      <c r="H262" s="44">
        <f>+'[8]Cartera (Con titularizaciones)'!AT262/'[8]Cartera (Con titularizaciones)'!AS262</f>
        <v>3.4094779171269754E-2</v>
      </c>
      <c r="K262" s="19">
        <f t="shared" ref="K262:K325" si="72">+B262</f>
        <v>2.4477856477123963</v>
      </c>
      <c r="L262" s="19">
        <f t="shared" ref="L262:L325" si="73">+C262</f>
        <v>5.0275511229313903</v>
      </c>
      <c r="M262" s="19">
        <f t="shared" ref="M262:M325" si="74">+D262</f>
        <v>2.0860137192424499</v>
      </c>
      <c r="N262" s="19">
        <f t="shared" ref="N262:N325" si="75">+G262</f>
        <v>3.2281060046782279</v>
      </c>
      <c r="O262" s="19">
        <f t="shared" si="67"/>
        <v>114.17858906097244</v>
      </c>
      <c r="P262" s="19">
        <f t="shared" si="64"/>
        <v>89.126027561135885</v>
      </c>
      <c r="R262" s="19">
        <f t="shared" si="68"/>
        <v>164.34153869472436</v>
      </c>
      <c r="U262" s="19">
        <f t="shared" si="63"/>
        <v>73.778399434416102</v>
      </c>
      <c r="V262" s="19">
        <f t="shared" si="65"/>
        <v>90.910092491245777</v>
      </c>
      <c r="W262" s="19">
        <f t="shared" si="66"/>
        <v>52.354388130150774</v>
      </c>
      <c r="X262" s="19">
        <f t="shared" ref="X262:AA325" si="76">+_xlfn.PERCENTRANK.INC(K$5:K$349,K262)</f>
        <v>0.316</v>
      </c>
      <c r="Y262" s="19">
        <f t="shared" si="76"/>
        <v>0.33400000000000002</v>
      </c>
      <c r="Z262" s="19">
        <f t="shared" si="76"/>
        <v>6.9000000000000006E-2</v>
      </c>
      <c r="AA262" s="19">
        <f t="shared" si="70"/>
        <v>0.26400000000000001</v>
      </c>
      <c r="AC262" s="19">
        <f t="shared" si="61"/>
        <v>0.436</v>
      </c>
      <c r="AD262" s="19">
        <f t="shared" si="61"/>
        <v>0.47799999999999998</v>
      </c>
      <c r="AE262" s="19">
        <f t="shared" si="61"/>
        <v>0.113</v>
      </c>
      <c r="AF262" s="19">
        <v>7.25</v>
      </c>
      <c r="AH262" s="23">
        <f>+[8]Cartera!D262</f>
        <v>230500</v>
      </c>
      <c r="AI262" s="23">
        <f>+[8]Cartera!J262</f>
        <v>101437.43245000004</v>
      </c>
      <c r="AJ262" s="23">
        <f>+[8]Cartera!P262</f>
        <v>36462.981461769996</v>
      </c>
      <c r="AK262" s="23">
        <f t="shared" ref="AK262:AK325" si="77">+SUM(AH262:AJ262)</f>
        <v>368400.41391177004</v>
      </c>
      <c r="AL262" s="23">
        <f>+[8]Cartera!E262</f>
        <v>5870.3012700000018</v>
      </c>
      <c r="AM262" s="23">
        <f>+[8]Cartera!K262</f>
        <v>5230.9524700000011</v>
      </c>
      <c r="AN262" s="23">
        <f>+[8]Cartera!Q262</f>
        <v>965.05591999999979</v>
      </c>
      <c r="AO262" s="23">
        <f t="shared" ref="AO262:AO325" si="78">+SUM(AL262:AN262)</f>
        <v>12066.309660000003</v>
      </c>
      <c r="AP262" s="27">
        <f t="shared" ref="AP262:AS325" si="79">+(AL262/AH262)*100</f>
        <v>2.5467684468546645</v>
      </c>
      <c r="AQ262" s="27">
        <f t="shared" si="79"/>
        <v>5.1568265714714467</v>
      </c>
      <c r="AR262" s="27">
        <f t="shared" si="79"/>
        <v>2.6466730950452395</v>
      </c>
      <c r="AS262" s="27">
        <f t="shared" si="79"/>
        <v>3.2753246750938292</v>
      </c>
      <c r="AT262" s="27">
        <f t="shared" ref="AT262:AT325" si="80">+AS262-(G262*100)</f>
        <v>-319.53527579272895</v>
      </c>
      <c r="BH262" s="19">
        <f t="shared" si="62"/>
        <v>20.34783905715436</v>
      </c>
      <c r="BO262" s="23">
        <f t="shared" si="71"/>
        <v>2.5467684468546645</v>
      </c>
      <c r="BP262" s="23">
        <f t="shared" si="71"/>
        <v>5.1568265714714467</v>
      </c>
      <c r="BQ262" s="23">
        <f t="shared" si="71"/>
        <v>2.6466730950452395</v>
      </c>
      <c r="BR262" s="23">
        <f t="shared" si="69"/>
        <v>3.2753246750938292</v>
      </c>
    </row>
    <row r="263" spans="1:70" ht="14.5" x14ac:dyDescent="0.35">
      <c r="A263" s="22">
        <v>42522</v>
      </c>
      <c r="B263" s="23">
        <f>+Cartera!BF262</f>
        <v>2.2533045578400328</v>
      </c>
      <c r="C263" s="23">
        <f>+Cartera!BG262</f>
        <v>4.8928193974297196</v>
      </c>
      <c r="D263" s="23">
        <f>+Cartera!BH262</f>
        <v>2.0804790513375635</v>
      </c>
      <c r="E263" s="43">
        <f>+'[8]Cartera (Con titularizaciones)'!W263/'[8]Cartera (Con titularizaciones)'!V263</f>
        <v>2.8639643660458496E-2</v>
      </c>
      <c r="F263" s="19">
        <f>+Cartera!BI262</f>
        <v>7.086968136676826</v>
      </c>
      <c r="G263" s="23">
        <f>+Cartera!BK262</f>
        <v>3.073854390359636</v>
      </c>
      <c r="H263" s="44">
        <f>+'[8]Cartera (Con titularizaciones)'!AT263/'[8]Cartera (Con titularizaciones)'!AS263</f>
        <v>3.1940440976338191E-2</v>
      </c>
      <c r="K263" s="19">
        <f t="shared" si="72"/>
        <v>2.2533045578400328</v>
      </c>
      <c r="L263" s="19">
        <f t="shared" si="73"/>
        <v>4.8928193974297196</v>
      </c>
      <c r="M263" s="19">
        <f t="shared" si="74"/>
        <v>2.0804790513375635</v>
      </c>
      <c r="N263" s="19">
        <f t="shared" si="75"/>
        <v>3.073854390359636</v>
      </c>
      <c r="O263" s="19">
        <f t="shared" si="67"/>
        <v>111.11875377667972</v>
      </c>
      <c r="P263" s="19">
        <f t="shared" si="64"/>
        <v>82.044800088345099</v>
      </c>
      <c r="R263" s="19">
        <f t="shared" si="68"/>
        <v>159.93740265741053</v>
      </c>
      <c r="U263" s="19">
        <f t="shared" si="63"/>
        <v>71.801235837767379</v>
      </c>
      <c r="V263" s="19">
        <f t="shared" si="65"/>
        <v>83.687117765244679</v>
      </c>
      <c r="W263" s="19">
        <f t="shared" si="66"/>
        <v>52.215480054431531</v>
      </c>
      <c r="X263" s="19">
        <f t="shared" si="76"/>
        <v>0.22900000000000001</v>
      </c>
      <c r="Y263" s="19">
        <f t="shared" si="76"/>
        <v>0.25800000000000001</v>
      </c>
      <c r="Z263" s="19">
        <f t="shared" si="76"/>
        <v>6.6000000000000003E-2</v>
      </c>
      <c r="AA263" s="19">
        <f t="shared" si="70"/>
        <v>0.19400000000000001</v>
      </c>
      <c r="AC263" s="19">
        <f t="shared" si="61"/>
        <v>0.308</v>
      </c>
      <c r="AD263" s="19">
        <f t="shared" si="61"/>
        <v>0.36399999999999999</v>
      </c>
      <c r="AE263" s="19">
        <f t="shared" si="61"/>
        <v>0.109</v>
      </c>
      <c r="AF263" s="19">
        <v>7.5</v>
      </c>
      <c r="AH263" s="23">
        <f>+[8]Cartera!D263</f>
        <v>229924.39890000006</v>
      </c>
      <c r="AI263" s="23">
        <f>+[8]Cartera!J263</f>
        <v>103015.87415999998</v>
      </c>
      <c r="AJ263" s="23">
        <f>+[8]Cartera!P263</f>
        <v>36963.631912789999</v>
      </c>
      <c r="AK263" s="23">
        <f t="shared" si="77"/>
        <v>369903.90497279004</v>
      </c>
      <c r="AL263" s="23">
        <f>+[8]Cartera!E263</f>
        <v>5180.89696</v>
      </c>
      <c r="AM263" s="23">
        <f>+[8]Cartera!K263</f>
        <v>5167.5020000000004</v>
      </c>
      <c r="AN263" s="23">
        <f>+[8]Cartera!Q263</f>
        <v>976.03536000000008</v>
      </c>
      <c r="AO263" s="23">
        <f t="shared" si="78"/>
        <v>11324.43432</v>
      </c>
      <c r="AP263" s="27">
        <f t="shared" si="79"/>
        <v>2.2533045578400328</v>
      </c>
      <c r="AQ263" s="27">
        <f t="shared" si="79"/>
        <v>5.016219143055614</v>
      </c>
      <c r="AR263" s="27">
        <f t="shared" si="79"/>
        <v>2.6405288373794149</v>
      </c>
      <c r="AS263" s="27">
        <f t="shared" si="79"/>
        <v>3.0614530335474615</v>
      </c>
      <c r="AT263" s="27">
        <f t="shared" si="80"/>
        <v>-304.32398600241612</v>
      </c>
      <c r="BH263" s="19">
        <f t="shared" si="62"/>
        <v>11.024102407229933</v>
      </c>
      <c r="BO263" s="23">
        <f t="shared" si="71"/>
        <v>2.2533045578400328</v>
      </c>
      <c r="BP263" s="23">
        <f t="shared" si="71"/>
        <v>5.016219143055614</v>
      </c>
      <c r="BQ263" s="23">
        <f t="shared" si="71"/>
        <v>2.6405288373794149</v>
      </c>
      <c r="BR263" s="23">
        <f t="shared" si="69"/>
        <v>3.0614530335474615</v>
      </c>
    </row>
    <row r="264" spans="1:70" ht="14.5" x14ac:dyDescent="0.35">
      <c r="A264" s="22">
        <v>42552</v>
      </c>
      <c r="B264" s="23">
        <f>+Cartera!BF263</f>
        <v>2.5024431030788463</v>
      </c>
      <c r="C264" s="23">
        <f>+Cartera!BG263</f>
        <v>5.0459794065586596</v>
      </c>
      <c r="D264" s="23">
        <f>+Cartera!BH263</f>
        <v>2.1400100847593766</v>
      </c>
      <c r="E264" s="43">
        <f>+'[8]Cartera (Con titularizaciones)'!W264/'[8]Cartera (Con titularizaciones)'!V264</f>
        <v>2.9430629934043172E-2</v>
      </c>
      <c r="F264" s="19">
        <f>+Cartera!BI263</f>
        <v>7.1624084398277885</v>
      </c>
      <c r="G264" s="23">
        <f>+Cartera!BK263</f>
        <v>3.2685609773783804</v>
      </c>
      <c r="H264" s="44">
        <f>+'[8]Cartera (Con titularizaciones)'!AT264/'[8]Cartera (Con titularizaciones)'!AS264</f>
        <v>3.3946772558059175E-2</v>
      </c>
      <c r="K264" s="19">
        <f t="shared" si="72"/>
        <v>2.5024431030788463</v>
      </c>
      <c r="L264" s="19">
        <f t="shared" si="73"/>
        <v>5.0459794065586596</v>
      </c>
      <c r="M264" s="19">
        <f t="shared" si="74"/>
        <v>2.1400100847593766</v>
      </c>
      <c r="N264" s="19">
        <f t="shared" si="75"/>
        <v>3.2685609773783804</v>
      </c>
      <c r="O264" s="19">
        <f t="shared" si="67"/>
        <v>114.59710602319284</v>
      </c>
      <c r="P264" s="19">
        <f t="shared" si="64"/>
        <v>91.116153566639838</v>
      </c>
      <c r="R264" s="19">
        <f t="shared" si="68"/>
        <v>164.94392590327897</v>
      </c>
      <c r="U264" s="19">
        <f t="shared" si="63"/>
        <v>74.048831149002154</v>
      </c>
      <c r="V264" s="19">
        <f t="shared" si="65"/>
        <v>92.940055501832035</v>
      </c>
      <c r="W264" s="19">
        <f t="shared" si="66"/>
        <v>53.709578967015112</v>
      </c>
      <c r="X264" s="19">
        <f t="shared" si="76"/>
        <v>0.33400000000000002</v>
      </c>
      <c r="Y264" s="19">
        <f t="shared" si="76"/>
        <v>0.34499999999999997</v>
      </c>
      <c r="Z264" s="19">
        <f t="shared" si="76"/>
        <v>8.6999999999999994E-2</v>
      </c>
      <c r="AA264" s="19">
        <f t="shared" si="70"/>
        <v>0.28100000000000003</v>
      </c>
      <c r="AC264" s="19">
        <f t="shared" si="61"/>
        <v>0.45400000000000001</v>
      </c>
      <c r="AD264" s="19">
        <f t="shared" si="61"/>
        <v>0.497</v>
      </c>
      <c r="AE264" s="19">
        <f t="shared" si="61"/>
        <v>0.14199999999999999</v>
      </c>
      <c r="AF264" s="19">
        <v>7.75</v>
      </c>
      <c r="AH264" s="23">
        <f>+[8]Cartera!D264</f>
        <v>232238.85021999996</v>
      </c>
      <c r="AI264" s="23">
        <f>+[8]Cartera!J264</f>
        <v>103932.84471</v>
      </c>
      <c r="AJ264" s="23">
        <f>+[8]Cartera!P264</f>
        <v>37409.897090889994</v>
      </c>
      <c r="AK264" s="23">
        <f t="shared" si="77"/>
        <v>373581.59202088998</v>
      </c>
      <c r="AL264" s="23">
        <f>+[8]Cartera!E264</f>
        <v>5811.6450900000018</v>
      </c>
      <c r="AM264" s="23">
        <f>+[8]Cartera!K264</f>
        <v>5376.3244999999997</v>
      </c>
      <c r="AN264" s="23">
        <f>+[8]Cartera!Q264</f>
        <v>1016.3152200000002</v>
      </c>
      <c r="AO264" s="23">
        <f t="shared" si="78"/>
        <v>12204.284810000001</v>
      </c>
      <c r="AP264" s="27">
        <f t="shared" si="79"/>
        <v>2.5024431030788463</v>
      </c>
      <c r="AQ264" s="27">
        <f t="shared" si="79"/>
        <v>5.1728830428930914</v>
      </c>
      <c r="AR264" s="27">
        <f t="shared" si="79"/>
        <v>2.7167014587898768</v>
      </c>
      <c r="AS264" s="27">
        <f t="shared" si="79"/>
        <v>3.2668324860389695</v>
      </c>
      <c r="AT264" s="27">
        <f t="shared" si="80"/>
        <v>-323.58926525179902</v>
      </c>
      <c r="BH264" s="19">
        <f t="shared" si="62"/>
        <v>20.58030986703227</v>
      </c>
      <c r="BO264" s="23">
        <f t="shared" si="71"/>
        <v>2.5024431030788463</v>
      </c>
      <c r="BP264" s="23">
        <f t="shared" si="71"/>
        <v>5.1728830428930914</v>
      </c>
      <c r="BQ264" s="23">
        <f t="shared" si="71"/>
        <v>2.7167014587898768</v>
      </c>
      <c r="BR264" s="23">
        <f t="shared" si="69"/>
        <v>3.2668324860389695</v>
      </c>
    </row>
    <row r="265" spans="1:70" ht="14.5" x14ac:dyDescent="0.35">
      <c r="A265" s="22">
        <v>42583</v>
      </c>
      <c r="B265" s="23">
        <f>+Cartera!BF264</f>
        <v>2.5128614987261826</v>
      </c>
      <c r="C265" s="23">
        <f>+Cartera!BG264</f>
        <v>4.9780212304333959</v>
      </c>
      <c r="D265" s="23">
        <f>+Cartera!BH264</f>
        <v>2.1734862530162586</v>
      </c>
      <c r="E265" s="43">
        <f>+'[8]Cartera (Con titularizaciones)'!W265/'[8]Cartera (Con titularizaciones)'!V265</f>
        <v>2.9882295978999811E-2</v>
      </c>
      <c r="F265" s="19">
        <f>+Cartera!BI264</f>
        <v>7.1114496128227493</v>
      </c>
      <c r="G265" s="23">
        <f>+Cartera!BK264</f>
        <v>3.2650701257605506</v>
      </c>
      <c r="H265" s="44">
        <f>+'[8]Cartera (Con titularizaciones)'!AT265/'[8]Cartera (Con titularizaciones)'!AS265</f>
        <v>3.3929974871677662E-2</v>
      </c>
      <c r="K265" s="19">
        <f t="shared" si="72"/>
        <v>2.5128614987261826</v>
      </c>
      <c r="L265" s="19">
        <f t="shared" si="73"/>
        <v>4.9780212304333959</v>
      </c>
      <c r="M265" s="19">
        <f t="shared" si="74"/>
        <v>2.1734862530162586</v>
      </c>
      <c r="N265" s="19">
        <f t="shared" si="75"/>
        <v>3.2650701257605506</v>
      </c>
      <c r="O265" s="19">
        <f t="shared" si="67"/>
        <v>113.05373660229365</v>
      </c>
      <c r="P265" s="19">
        <f t="shared" si="64"/>
        <v>91.495496512160855</v>
      </c>
      <c r="R265" s="19">
        <f t="shared" si="68"/>
        <v>162.72249623340005</v>
      </c>
      <c r="U265" s="19">
        <f t="shared" si="63"/>
        <v>73.051557259506481</v>
      </c>
      <c r="V265" s="19">
        <f t="shared" si="65"/>
        <v>93.326991879531164</v>
      </c>
      <c r="W265" s="19">
        <f t="shared" si="66"/>
        <v>54.549757672391763</v>
      </c>
      <c r="X265" s="19">
        <f t="shared" si="76"/>
        <v>0.34</v>
      </c>
      <c r="Y265" s="19">
        <f t="shared" si="76"/>
        <v>0.313</v>
      </c>
      <c r="Z265" s="19">
        <f t="shared" si="76"/>
        <v>9.8000000000000004E-2</v>
      </c>
      <c r="AA265" s="19">
        <f t="shared" si="70"/>
        <v>0.27900000000000003</v>
      </c>
      <c r="AC265" s="19">
        <f t="shared" si="61"/>
        <v>0.46400000000000002</v>
      </c>
      <c r="AD265" s="19">
        <f t="shared" si="61"/>
        <v>0.45</v>
      </c>
      <c r="AE265" s="19">
        <f t="shared" si="61"/>
        <v>0.161</v>
      </c>
      <c r="AF265" s="19">
        <v>7.75</v>
      </c>
      <c r="AH265" s="23">
        <f>+[8]Cartera!D265</f>
        <v>231830.52679000006</v>
      </c>
      <c r="AI265" s="23">
        <f>+[8]Cartera!J265</f>
        <v>105204.89558999997</v>
      </c>
      <c r="AJ265" s="23">
        <f>+[8]Cartera!P265</f>
        <v>37912.148671609997</v>
      </c>
      <c r="AK265" s="23">
        <f t="shared" si="77"/>
        <v>374947.57105160999</v>
      </c>
      <c r="AL265" s="23">
        <f>+[8]Cartera!E265</f>
        <v>5825.5800499999996</v>
      </c>
      <c r="AM265" s="23">
        <f>+[8]Cartera!K265</f>
        <v>5368.6817499999988</v>
      </c>
      <c r="AN265" s="23">
        <f>+[8]Cartera!Q265</f>
        <v>1045.9087899999997</v>
      </c>
      <c r="AO265" s="23">
        <f t="shared" si="78"/>
        <v>12240.170589999998</v>
      </c>
      <c r="AP265" s="27">
        <f t="shared" si="79"/>
        <v>2.5128614987261826</v>
      </c>
      <c r="AQ265" s="27">
        <f t="shared" si="79"/>
        <v>5.1030721715865734</v>
      </c>
      <c r="AR265" s="27">
        <f t="shared" si="79"/>
        <v>2.7587694885339338</v>
      </c>
      <c r="AS265" s="27">
        <f t="shared" si="79"/>
        <v>3.2645019024046937</v>
      </c>
      <c r="AT265" s="27">
        <f t="shared" si="80"/>
        <v>-323.24251067365037</v>
      </c>
      <c r="BH265" s="19">
        <f t="shared" si="62"/>
        <v>17.484856792149955</v>
      </c>
      <c r="BO265" s="23">
        <f t="shared" si="71"/>
        <v>2.5128614987261826</v>
      </c>
      <c r="BP265" s="23">
        <f t="shared" si="71"/>
        <v>5.1030721715865734</v>
      </c>
      <c r="BQ265" s="23">
        <f t="shared" si="71"/>
        <v>2.7587694885339338</v>
      </c>
      <c r="BR265" s="23">
        <f t="shared" si="69"/>
        <v>3.2645019024046937</v>
      </c>
    </row>
    <row r="266" spans="1:70" ht="14.5" x14ac:dyDescent="0.35">
      <c r="A266" s="22">
        <v>42614</v>
      </c>
      <c r="B266" s="23">
        <f>+Cartera!BF265</f>
        <v>2.4987878394566128</v>
      </c>
      <c r="C266" s="23">
        <f>+Cartera!BG265</f>
        <v>4.9767085295648013</v>
      </c>
      <c r="D266" s="23">
        <f>+Cartera!BH265</f>
        <v>2.2097942360911262</v>
      </c>
      <c r="E266" s="43">
        <f>+'[8]Cartera (Con titularizaciones)'!W266/'[8]Cartera (Con titularizaciones)'!V266</f>
        <v>3.0097900279578864E-2</v>
      </c>
      <c r="F266" s="19">
        <f>+Cartera!BI265</f>
        <v>6.9441035721615254</v>
      </c>
      <c r="G266" s="23">
        <f>+Cartera!BK265</f>
        <v>3.2624466025372381</v>
      </c>
      <c r="H266" s="44">
        <f>+'[8]Cartera (Con titularizaciones)'!AT266/'[8]Cartera (Con titularizaciones)'!AS266</f>
        <v>3.3880167757680234E-2</v>
      </c>
      <c r="K266" s="19">
        <f t="shared" si="72"/>
        <v>2.4987878394566128</v>
      </c>
      <c r="L266" s="19">
        <f t="shared" si="73"/>
        <v>4.9767085295648013</v>
      </c>
      <c r="M266" s="19">
        <f t="shared" si="74"/>
        <v>2.2097942360911262</v>
      </c>
      <c r="N266" s="19">
        <f t="shared" si="75"/>
        <v>3.2624466025372381</v>
      </c>
      <c r="O266" s="19">
        <f t="shared" si="67"/>
        <v>113.02392440757491</v>
      </c>
      <c r="P266" s="19">
        <f t="shared" si="64"/>
        <v>90.983062204394599</v>
      </c>
      <c r="R266" s="19">
        <f t="shared" si="68"/>
        <v>162.67958641999073</v>
      </c>
      <c r="U266" s="19">
        <f t="shared" si="63"/>
        <v>73.032293612722398</v>
      </c>
      <c r="V266" s="19">
        <f t="shared" si="65"/>
        <v>92.804300006130163</v>
      </c>
      <c r="W266" s="19">
        <f t="shared" si="66"/>
        <v>55.461008744515524</v>
      </c>
      <c r="X266" s="19">
        <f t="shared" si="76"/>
        <v>0.32800000000000001</v>
      </c>
      <c r="Y266" s="19">
        <f t="shared" si="76"/>
        <v>0.308</v>
      </c>
      <c r="Z266" s="19">
        <f t="shared" si="76"/>
        <v>0.104</v>
      </c>
      <c r="AA266" s="19">
        <f t="shared" si="70"/>
        <v>0.27600000000000002</v>
      </c>
      <c r="AC266" s="19">
        <f t="shared" si="61"/>
        <v>0.44500000000000001</v>
      </c>
      <c r="AD266" s="19">
        <f t="shared" si="61"/>
        <v>0.44500000000000001</v>
      </c>
      <c r="AE266" s="19">
        <f t="shared" si="61"/>
        <v>0.17</v>
      </c>
      <c r="AF266" s="19">
        <v>7.75</v>
      </c>
      <c r="AH266" s="23">
        <f>+[8]Cartera!D266</f>
        <v>231704.47721000004</v>
      </c>
      <c r="AI266" s="23">
        <f>+[8]Cartera!J266</f>
        <v>106442.74390000002</v>
      </c>
      <c r="AJ266" s="23">
        <f>+[8]Cartera!P266</f>
        <v>38004.61461199999</v>
      </c>
      <c r="AK266" s="23">
        <f t="shared" si="77"/>
        <v>376151.83572200005</v>
      </c>
      <c r="AL266" s="23">
        <f>+[8]Cartera!E266</f>
        <v>5789.8032999999996</v>
      </c>
      <c r="AM266" s="23">
        <f>+[8]Cartera!K266</f>
        <v>5429.8463199999987</v>
      </c>
      <c r="AN266" s="23">
        <f>+[8]Cartera!Q266</f>
        <v>1068.1193599999999</v>
      </c>
      <c r="AO266" s="23">
        <f t="shared" si="78"/>
        <v>12287.768979999999</v>
      </c>
      <c r="AP266" s="27">
        <f t="shared" si="79"/>
        <v>2.4987878394566128</v>
      </c>
      <c r="AQ266" s="27">
        <f t="shared" si="79"/>
        <v>5.1011897298525</v>
      </c>
      <c r="AR266" s="27">
        <f t="shared" si="79"/>
        <v>2.8104991220269873</v>
      </c>
      <c r="AS266" s="27">
        <f t="shared" si="79"/>
        <v>3.2667045094740508</v>
      </c>
      <c r="AT266" s="27">
        <f t="shared" si="80"/>
        <v>-322.97795574424975</v>
      </c>
      <c r="BH266" s="19">
        <f t="shared" si="62"/>
        <v>18.026941713902929</v>
      </c>
      <c r="BO266" s="23">
        <f t="shared" si="71"/>
        <v>2.4987878394566128</v>
      </c>
      <c r="BP266" s="23">
        <f t="shared" si="71"/>
        <v>5.1011897298525</v>
      </c>
      <c r="BQ266" s="23">
        <f t="shared" si="71"/>
        <v>2.8104991220269873</v>
      </c>
      <c r="BR266" s="23">
        <f t="shared" si="69"/>
        <v>3.2667045094740508</v>
      </c>
    </row>
    <row r="267" spans="1:70" ht="14.5" x14ac:dyDescent="0.35">
      <c r="A267" s="22">
        <v>42644</v>
      </c>
      <c r="B267" s="23">
        <f>+Cartera!BF266</f>
        <v>2.6645163081414935</v>
      </c>
      <c r="C267" s="23">
        <f>+Cartera!BG266</f>
        <v>5.1376112258552817</v>
      </c>
      <c r="D267" s="23">
        <f>+Cartera!BH266</f>
        <v>2.2345081289242357</v>
      </c>
      <c r="E267" s="43">
        <f>+'[8]Cartera (Con titularizaciones)'!W267/'[8]Cartera (Con titularizaciones)'!V267</f>
        <v>3.0411792766700134E-2</v>
      </c>
      <c r="F267" s="19">
        <f>+Cartera!BI266</f>
        <v>7.1494273611692822</v>
      </c>
      <c r="G267" s="23">
        <f>+Cartera!BK266</f>
        <v>3.4147799157756142</v>
      </c>
      <c r="H267" s="44">
        <f>+'[8]Cartera (Con titularizaciones)'!AT267/'[8]Cartera (Con titularizaciones)'!AS267</f>
        <v>3.5451103745232429E-2</v>
      </c>
      <c r="K267" s="19">
        <f t="shared" si="72"/>
        <v>2.6645163081414935</v>
      </c>
      <c r="L267" s="19">
        <f t="shared" si="73"/>
        <v>5.1376112258552817</v>
      </c>
      <c r="M267" s="19">
        <f t="shared" si="74"/>
        <v>2.2345081289242357</v>
      </c>
      <c r="N267" s="19">
        <f t="shared" si="75"/>
        <v>3.4147799157756142</v>
      </c>
      <c r="O267" s="19">
        <f t="shared" si="67"/>
        <v>116.67811755038704</v>
      </c>
      <c r="P267" s="19">
        <f t="shared" si="64"/>
        <v>97.017381460035978</v>
      </c>
      <c r="R267" s="19">
        <f t="shared" si="68"/>
        <v>167.93920408313039</v>
      </c>
      <c r="U267" s="19">
        <f t="shared" si="63"/>
        <v>75.393511451532163</v>
      </c>
      <c r="V267" s="19">
        <f t="shared" si="65"/>
        <v>98.959410209777076</v>
      </c>
      <c r="W267" s="19">
        <f t="shared" si="66"/>
        <v>56.081273475114443</v>
      </c>
      <c r="X267" s="19">
        <f t="shared" si="76"/>
        <v>0.36599999999999999</v>
      </c>
      <c r="Y267" s="19">
        <f t="shared" si="76"/>
        <v>0.375</v>
      </c>
      <c r="Z267" s="19">
        <f t="shared" si="76"/>
        <v>0.11</v>
      </c>
      <c r="AA267" s="19">
        <f t="shared" si="70"/>
        <v>0.29899999999999999</v>
      </c>
      <c r="AC267" s="19">
        <f t="shared" ref="AC267:AE330" si="81">+_xlfn.PERCENTRANK.INC(K$138:K$349,K267)</f>
        <v>0.49199999999999999</v>
      </c>
      <c r="AD267" s="19">
        <f t="shared" si="81"/>
        <v>0.53</v>
      </c>
      <c r="AE267" s="19">
        <f t="shared" si="81"/>
        <v>0.18</v>
      </c>
      <c r="AF267" s="19">
        <v>7.75</v>
      </c>
      <c r="AH267" s="23">
        <f>+[8]Cartera!D267</f>
        <v>231917.94027000002</v>
      </c>
      <c r="AI267" s="23">
        <f>+[8]Cartera!J267</f>
        <v>107737.99768</v>
      </c>
      <c r="AJ267" s="23">
        <f>+[8]Cartera!P267</f>
        <v>38490.62798367998</v>
      </c>
      <c r="AK267" s="23">
        <f t="shared" si="77"/>
        <v>378146.56593368005</v>
      </c>
      <c r="AL267" s="23">
        <f>+[8]Cartera!E267</f>
        <v>6179.4913399999987</v>
      </c>
      <c r="AM267" s="23">
        <f>+[8]Cartera!K267</f>
        <v>5671.8753099999985</v>
      </c>
      <c r="AN267" s="23">
        <f>+[8]Cartera!Q267</f>
        <v>1094.0910899999999</v>
      </c>
      <c r="AO267" s="23">
        <f t="shared" si="78"/>
        <v>12945.457739999996</v>
      </c>
      <c r="AP267" s="27">
        <f t="shared" si="79"/>
        <v>2.6645163081414935</v>
      </c>
      <c r="AQ267" s="27">
        <f t="shared" si="79"/>
        <v>5.2645078172386528</v>
      </c>
      <c r="AR267" s="27">
        <f t="shared" si="79"/>
        <v>2.8424869827114652</v>
      </c>
      <c r="AS267" s="27">
        <f t="shared" si="79"/>
        <v>3.4233968799998014</v>
      </c>
      <c r="AT267" s="27">
        <f t="shared" si="80"/>
        <v>-338.05459469756158</v>
      </c>
      <c r="BH267" s="19">
        <f t="shared" si="62"/>
        <v>25.184200320872492</v>
      </c>
      <c r="BO267" s="23">
        <f t="shared" si="71"/>
        <v>2.6645163081414935</v>
      </c>
      <c r="BP267" s="23">
        <f t="shared" si="71"/>
        <v>5.2645078172386528</v>
      </c>
      <c r="BQ267" s="23">
        <f t="shared" si="71"/>
        <v>2.8424869827114652</v>
      </c>
      <c r="BR267" s="23">
        <f t="shared" si="69"/>
        <v>3.4233968799998014</v>
      </c>
    </row>
    <row r="268" spans="1:70" ht="14.5" x14ac:dyDescent="0.35">
      <c r="A268" s="22">
        <v>42675</v>
      </c>
      <c r="B268" s="23">
        <f>+Cartera!BF267</f>
        <v>2.6368791592177043</v>
      </c>
      <c r="C268" s="23">
        <f>+Cartera!BG267</f>
        <v>5.2750137045828804</v>
      </c>
      <c r="D268" s="23">
        <f>+Cartera!BH267</f>
        <v>2.2887173148475854</v>
      </c>
      <c r="E268" s="43">
        <f>+'[8]Cartera (Con titularizaciones)'!W268/'[8]Cartera (Con titularizaciones)'!V268</f>
        <v>3.1090249714834421E-2</v>
      </c>
      <c r="F268" s="19">
        <f>+Cartera!BI267</f>
        <v>7.3379327659781222</v>
      </c>
      <c r="G268" s="23">
        <f>+Cartera!BK267</f>
        <v>3.4519148147880436</v>
      </c>
      <c r="H268" s="44">
        <f>+'[8]Cartera (Con titularizaciones)'!AT268/'[8]Cartera (Con titularizaciones)'!AS268</f>
        <v>3.5832038047246266E-2</v>
      </c>
      <c r="K268" s="19">
        <f t="shared" si="72"/>
        <v>2.6368791592177043</v>
      </c>
      <c r="L268" s="19">
        <f t="shared" si="73"/>
        <v>5.2750137045828804</v>
      </c>
      <c r="M268" s="19">
        <f t="shared" si="74"/>
        <v>2.2887173148475854</v>
      </c>
      <c r="N268" s="19">
        <f t="shared" si="75"/>
        <v>3.4519148147880436</v>
      </c>
      <c r="O268" s="19">
        <f t="shared" si="67"/>
        <v>119.79860718261381</v>
      </c>
      <c r="P268" s="19">
        <f t="shared" si="64"/>
        <v>96.011088568746715</v>
      </c>
      <c r="R268" s="19">
        <f t="shared" si="68"/>
        <v>172.43064220527452</v>
      </c>
      <c r="U268" s="19">
        <f t="shared" si="63"/>
        <v>77.40986786660784</v>
      </c>
      <c r="V268" s="19">
        <f t="shared" si="65"/>
        <v>97.932974023584023</v>
      </c>
      <c r="W268" s="19">
        <f t="shared" si="66"/>
        <v>57.441805639342604</v>
      </c>
      <c r="X268" s="19">
        <f t="shared" si="76"/>
        <v>0.35699999999999998</v>
      </c>
      <c r="Y268" s="19">
        <f t="shared" si="76"/>
        <v>0.40400000000000003</v>
      </c>
      <c r="Z268" s="19">
        <f t="shared" si="76"/>
        <v>0.11899999999999999</v>
      </c>
      <c r="AA268" s="19">
        <f t="shared" si="70"/>
        <v>0.316</v>
      </c>
      <c r="AC268" s="19">
        <f t="shared" si="81"/>
        <v>0.48299999999999998</v>
      </c>
      <c r="AD268" s="19">
        <f t="shared" si="81"/>
        <v>0.57299999999999995</v>
      </c>
      <c r="AE268" s="19">
        <f t="shared" si="81"/>
        <v>0.19400000000000001</v>
      </c>
      <c r="AF268" s="19">
        <v>7.75</v>
      </c>
      <c r="AH268" s="23">
        <f>+[8]Cartera!D268</f>
        <v>234036.80705</v>
      </c>
      <c r="AI268" s="23">
        <f>+[8]Cartera!J268</f>
        <v>109540.36086999999</v>
      </c>
      <c r="AJ268" s="23">
        <f>+[8]Cartera!P268</f>
        <v>38742.694970490003</v>
      </c>
      <c r="AK268" s="23">
        <f t="shared" si="77"/>
        <v>382319.86289048998</v>
      </c>
      <c r="AL268" s="23">
        <f>+[8]Cartera!E268</f>
        <v>6171.2677900000008</v>
      </c>
      <c r="AM268" s="23">
        <f>+[8]Cartera!K268</f>
        <v>5919.0390100000004</v>
      </c>
      <c r="AN268" s="23">
        <f>+[8]Cartera!Q268</f>
        <v>1128.7641799999999</v>
      </c>
      <c r="AO268" s="23">
        <f t="shared" si="78"/>
        <v>13219.070980000002</v>
      </c>
      <c r="AP268" s="27">
        <f t="shared" si="79"/>
        <v>2.6368791592177043</v>
      </c>
      <c r="AQ268" s="27">
        <f t="shared" si="79"/>
        <v>5.403523379865967</v>
      </c>
      <c r="AR268" s="27">
        <f t="shared" si="79"/>
        <v>2.9134890612534066</v>
      </c>
      <c r="AS268" s="27">
        <f t="shared" si="79"/>
        <v>3.4575946120242294</v>
      </c>
      <c r="AT268" s="27">
        <f t="shared" si="80"/>
        <v>-341.7338868667801</v>
      </c>
      <c r="BH268" s="19">
        <f t="shared" si="62"/>
        <v>22.8734454663863</v>
      </c>
      <c r="BO268" s="23">
        <f t="shared" si="71"/>
        <v>2.6368791592177043</v>
      </c>
      <c r="BP268" s="23">
        <f t="shared" si="71"/>
        <v>5.403523379865967</v>
      </c>
      <c r="BQ268" s="23">
        <f t="shared" si="71"/>
        <v>2.9134890612534066</v>
      </c>
      <c r="BR268" s="23">
        <f t="shared" si="69"/>
        <v>3.4575946120242294</v>
      </c>
    </row>
    <row r="269" spans="1:70" ht="14.5" x14ac:dyDescent="0.35">
      <c r="A269" s="22">
        <v>42705</v>
      </c>
      <c r="B269" s="23">
        <f>+Cartera!BF268</f>
        <v>2.3247436348358059</v>
      </c>
      <c r="C269" s="23">
        <f>+Cartera!BG268</f>
        <v>4.9889406333088822</v>
      </c>
      <c r="D269" s="23">
        <f>+Cartera!BH268</f>
        <v>2.2617850337674885</v>
      </c>
      <c r="E269" s="43">
        <f>+'[8]Cartera (Con titularizaciones)'!W269/'[8]Cartera (Con titularizaciones)'!V269</f>
        <v>3.0519889062163019E-2</v>
      </c>
      <c r="F269" s="19">
        <f>+Cartera!BI268</f>
        <v>7.2077097724246908</v>
      </c>
      <c r="G269" s="23">
        <f>+Cartera!BK268</f>
        <v>3.1947559918799135</v>
      </c>
      <c r="H269" s="44">
        <f>+'[8]Cartera (Con titularizaciones)'!AT269/'[8]Cartera (Con titularizaciones)'!AS269</f>
        <v>3.3184891749330842E-2</v>
      </c>
      <c r="K269" s="19">
        <f t="shared" si="72"/>
        <v>2.3247436348358059</v>
      </c>
      <c r="L269" s="19">
        <f t="shared" si="73"/>
        <v>4.9889406333088822</v>
      </c>
      <c r="M269" s="19">
        <f t="shared" si="74"/>
        <v>2.2617850337674885</v>
      </c>
      <c r="N269" s="19">
        <f t="shared" si="75"/>
        <v>3.1947559918799135</v>
      </c>
      <c r="O269" s="19">
        <f t="shared" si="67"/>
        <v>113.30172254678752</v>
      </c>
      <c r="P269" s="19">
        <f t="shared" si="64"/>
        <v>84.645959692012923</v>
      </c>
      <c r="R269" s="19">
        <f t="shared" si="68"/>
        <v>163.07943173267324</v>
      </c>
      <c r="U269" s="19">
        <f t="shared" si="63"/>
        <v>73.211797513107967</v>
      </c>
      <c r="V269" s="19">
        <f t="shared" si="65"/>
        <v>86.34034563396942</v>
      </c>
      <c r="W269" s="19">
        <f t="shared" si="66"/>
        <v>56.765864209096506</v>
      </c>
      <c r="X269" s="19">
        <f t="shared" si="76"/>
        <v>0.27900000000000003</v>
      </c>
      <c r="Y269" s="19">
        <f t="shared" si="76"/>
        <v>0.31900000000000001</v>
      </c>
      <c r="Z269" s="19">
        <f t="shared" si="76"/>
        <v>0.11600000000000001</v>
      </c>
      <c r="AA269" s="19">
        <f t="shared" si="70"/>
        <v>0.252</v>
      </c>
      <c r="AC269" s="19">
        <f t="shared" si="81"/>
        <v>0.379</v>
      </c>
      <c r="AD269" s="19">
        <f t="shared" si="81"/>
        <v>0.45900000000000002</v>
      </c>
      <c r="AE269" s="19">
        <f t="shared" si="81"/>
        <v>0.189</v>
      </c>
      <c r="AF269" s="19">
        <v>7.5</v>
      </c>
      <c r="AH269" s="23">
        <f>+[8]Cartera!D269</f>
        <v>231946.37202999997</v>
      </c>
      <c r="AI269" s="23">
        <f>+[8]Cartera!J269</f>
        <v>110714.46119000002</v>
      </c>
      <c r="AJ269" s="23">
        <f>+[8]Cartera!P269</f>
        <v>39265.363423059986</v>
      </c>
      <c r="AK269" s="23">
        <f t="shared" si="77"/>
        <v>381926.19664305996</v>
      </c>
      <c r="AL269" s="23">
        <f>+[8]Cartera!E269</f>
        <v>5392.1585200000018</v>
      </c>
      <c r="AM269" s="23">
        <f>+[8]Cartera!K269</f>
        <v>5656.4218899999987</v>
      </c>
      <c r="AN269" s="23">
        <f>+[8]Cartera!Q269</f>
        <v>1132.47972</v>
      </c>
      <c r="AO269" s="23">
        <f t="shared" si="78"/>
        <v>12181.06013</v>
      </c>
      <c r="AP269" s="27">
        <f t="shared" si="79"/>
        <v>2.3247436348358059</v>
      </c>
      <c r="AQ269" s="27">
        <f t="shared" si="79"/>
        <v>5.1090181257287277</v>
      </c>
      <c r="AR269" s="27">
        <f t="shared" si="79"/>
        <v>2.8841697141529852</v>
      </c>
      <c r="AS269" s="27">
        <f t="shared" si="79"/>
        <v>3.1893753916503815</v>
      </c>
      <c r="AT269" s="27">
        <f t="shared" si="80"/>
        <v>-316.28622379634095</v>
      </c>
      <c r="BH269" s="19">
        <f t="shared" si="62"/>
        <v>20.433634420744824</v>
      </c>
      <c r="BO269" s="23">
        <f t="shared" si="71"/>
        <v>2.3247436348358059</v>
      </c>
      <c r="BP269" s="23">
        <f t="shared" si="71"/>
        <v>5.1090181257287277</v>
      </c>
      <c r="BQ269" s="23">
        <f t="shared" si="71"/>
        <v>2.8841697141529852</v>
      </c>
      <c r="BR269" s="23">
        <f t="shared" si="69"/>
        <v>3.1893753916503815</v>
      </c>
    </row>
    <row r="270" spans="1:70" ht="14.5" x14ac:dyDescent="0.35">
      <c r="A270" s="22">
        <v>42736</v>
      </c>
      <c r="B270" s="23">
        <f>+Cartera!BF269</f>
        <v>3.1588020732604623</v>
      </c>
      <c r="C270" s="23">
        <f>+Cartera!BG269</f>
        <v>5.1717196045199199</v>
      </c>
      <c r="D270" s="23">
        <f>+Cartera!BH269</f>
        <v>2.3830417944768012</v>
      </c>
      <c r="E270" s="43">
        <f>+'[8]Cartera (Con titularizaciones)'!W270/'[8]Cartera (Con titularizaciones)'!V270</f>
        <v>3.206385982081357E-2</v>
      </c>
      <c r="F270" s="19">
        <f>+Cartera!BI269</f>
        <v>7.4952386537143481</v>
      </c>
      <c r="G270" s="23">
        <f>+Cartera!BK269</f>
        <v>3.7489689917083151</v>
      </c>
      <c r="H270" s="44">
        <f>+'[8]Cartera (Con titularizaciones)'!AT270/'[8]Cartera (Con titularizaciones)'!AS270</f>
        <v>3.8888228673595211E-2</v>
      </c>
      <c r="K270" s="19">
        <f t="shared" si="72"/>
        <v>3.1588020732604623</v>
      </c>
      <c r="L270" s="19">
        <f t="shared" si="73"/>
        <v>5.1717196045199199</v>
      </c>
      <c r="M270" s="19">
        <f t="shared" si="74"/>
        <v>2.3830417944768012</v>
      </c>
      <c r="N270" s="19">
        <f t="shared" si="75"/>
        <v>3.7489689917083151</v>
      </c>
      <c r="O270" s="19">
        <f t="shared" si="67"/>
        <v>117.45273852506448</v>
      </c>
      <c r="P270" s="19">
        <f t="shared" si="64"/>
        <v>115.01476075108673</v>
      </c>
      <c r="R270" s="19">
        <f t="shared" si="68"/>
        <v>169.05414519363683</v>
      </c>
      <c r="U270" s="19">
        <f t="shared" si="63"/>
        <v>75.894045712377761</v>
      </c>
      <c r="V270" s="19">
        <f t="shared" si="65"/>
        <v>117.31704894585948</v>
      </c>
      <c r="W270" s="19">
        <f t="shared" si="66"/>
        <v>59.809144056692908</v>
      </c>
      <c r="X270" s="19">
        <f t="shared" si="76"/>
        <v>0.45300000000000001</v>
      </c>
      <c r="Y270" s="19">
        <f t="shared" si="76"/>
        <v>0.38</v>
      </c>
      <c r="Z270" s="19">
        <f t="shared" si="76"/>
        <v>0.13900000000000001</v>
      </c>
      <c r="AA270" s="19">
        <f t="shared" si="70"/>
        <v>0.35099999999999998</v>
      </c>
      <c r="AC270" s="19">
        <f t="shared" si="81"/>
        <v>0.60599999999999998</v>
      </c>
      <c r="AD270" s="19">
        <f t="shared" si="81"/>
        <v>0.54</v>
      </c>
      <c r="AE270" s="19">
        <f t="shared" si="81"/>
        <v>0.22700000000000001</v>
      </c>
      <c r="AF270" s="19">
        <v>7.5</v>
      </c>
      <c r="AH270" s="23">
        <f>+[8]Cartera!D270</f>
        <v>229539.30229999995</v>
      </c>
      <c r="AI270" s="23">
        <f>+[8]Cartera!J270</f>
        <v>111168.00436000001</v>
      </c>
      <c r="AJ270" s="23">
        <f>+[8]Cartera!P270</f>
        <v>39410.305426970008</v>
      </c>
      <c r="AK270" s="23">
        <f t="shared" si="77"/>
        <v>380117.61208696995</v>
      </c>
      <c r="AL270" s="23">
        <f>+[8]Cartera!E270</f>
        <v>7250.6922399999994</v>
      </c>
      <c r="AM270" s="23">
        <f>+[8]Cartera!K270</f>
        <v>5887.1428399999995</v>
      </c>
      <c r="AN270" s="23">
        <f>+[8]Cartera!Q270</f>
        <v>1198.1476300000002</v>
      </c>
      <c r="AO270" s="23">
        <f t="shared" si="78"/>
        <v>14335.982709999998</v>
      </c>
      <c r="AP270" s="27">
        <f t="shared" si="79"/>
        <v>3.1588020732604623</v>
      </c>
      <c r="AQ270" s="27">
        <f t="shared" si="79"/>
        <v>5.2957169411222118</v>
      </c>
      <c r="AR270" s="27">
        <f t="shared" si="79"/>
        <v>3.040188643603003</v>
      </c>
      <c r="AS270" s="27">
        <f t="shared" si="79"/>
        <v>3.7714597414444349</v>
      </c>
      <c r="AT270" s="27">
        <f t="shared" si="80"/>
        <v>-371.12543942938703</v>
      </c>
      <c r="BH270" s="19">
        <f t="shared" si="62"/>
        <v>31.873569804527904</v>
      </c>
      <c r="BO270" s="23">
        <f t="shared" si="71"/>
        <v>3.1588020732604623</v>
      </c>
      <c r="BP270" s="23">
        <f t="shared" si="71"/>
        <v>5.2957169411222118</v>
      </c>
      <c r="BQ270" s="23">
        <f t="shared" si="71"/>
        <v>3.040188643603003</v>
      </c>
      <c r="BR270" s="23">
        <f t="shared" si="69"/>
        <v>3.7714597414444349</v>
      </c>
    </row>
    <row r="271" spans="1:70" ht="14.5" x14ac:dyDescent="0.35">
      <c r="A271" s="22">
        <v>42767</v>
      </c>
      <c r="B271" s="23">
        <f>+Cartera!BF270</f>
        <v>3.1289123553592488</v>
      </c>
      <c r="C271" s="23">
        <f>+Cartera!BG270</f>
        <v>5.395001414639939</v>
      </c>
      <c r="D271" s="23">
        <f>+Cartera!BH270</f>
        <v>2.3803952741874355</v>
      </c>
      <c r="E271" s="43">
        <f>+'[8]Cartera (Con titularizaciones)'!W271/'[8]Cartera (Con titularizaciones)'!V271</f>
        <v>3.2041601534071727E-2</v>
      </c>
      <c r="F271" s="19">
        <f>+Cartera!BI270</f>
        <v>7.6245760975083954</v>
      </c>
      <c r="G271" s="23">
        <f>+Cartera!BK270</f>
        <v>3.7953262204727216</v>
      </c>
      <c r="H271" s="44">
        <f>+'[8]Cartera (Con titularizaciones)'!AT271/'[8]Cartera (Con titularizaciones)'!AS271</f>
        <v>3.9370956058707329E-2</v>
      </c>
      <c r="K271" s="19">
        <f t="shared" si="72"/>
        <v>3.1289123553592488</v>
      </c>
      <c r="L271" s="19">
        <f t="shared" si="73"/>
        <v>5.395001414639939</v>
      </c>
      <c r="M271" s="19">
        <f t="shared" si="74"/>
        <v>2.3803952741874355</v>
      </c>
      <c r="N271" s="19">
        <f t="shared" si="75"/>
        <v>3.7953262204727216</v>
      </c>
      <c r="O271" s="19">
        <f t="shared" si="67"/>
        <v>122.52359736252151</v>
      </c>
      <c r="P271" s="19">
        <f t="shared" si="64"/>
        <v>113.92644984283879</v>
      </c>
      <c r="R271" s="19">
        <f t="shared" si="68"/>
        <v>176.35282308679606</v>
      </c>
      <c r="U271" s="19">
        <f t="shared" si="63"/>
        <v>79.170665714974405</v>
      </c>
      <c r="V271" s="19">
        <f t="shared" si="65"/>
        <v>116.20695296115753</v>
      </c>
      <c r="W271" s="19">
        <f t="shared" si="66"/>
        <v>59.742722177898131</v>
      </c>
      <c r="X271" s="19">
        <f t="shared" si="76"/>
        <v>0.44700000000000001</v>
      </c>
      <c r="Y271" s="19">
        <f t="shared" si="76"/>
        <v>0.441</v>
      </c>
      <c r="Z271" s="19">
        <f t="shared" si="76"/>
        <v>0.13600000000000001</v>
      </c>
      <c r="AA271" s="19">
        <f t="shared" si="70"/>
        <v>0.36</v>
      </c>
      <c r="AC271" s="19">
        <f t="shared" si="81"/>
        <v>0.59699999999999998</v>
      </c>
      <c r="AD271" s="19">
        <f t="shared" si="81"/>
        <v>0.62</v>
      </c>
      <c r="AE271" s="19">
        <f t="shared" si="81"/>
        <v>0.222</v>
      </c>
      <c r="AF271" s="19">
        <v>7.25</v>
      </c>
      <c r="AH271" s="23">
        <f>+[8]Cartera!D271</f>
        <v>231891.72773000004</v>
      </c>
      <c r="AI271" s="23">
        <f>+[8]Cartera!J271</f>
        <v>111875.62396999999</v>
      </c>
      <c r="AJ271" s="23">
        <f>+[8]Cartera!P271</f>
        <v>39957.131934940007</v>
      </c>
      <c r="AK271" s="23">
        <f t="shared" si="77"/>
        <v>383724.48363494</v>
      </c>
      <c r="AL271" s="23">
        <f>+[8]Cartera!E271</f>
        <v>7255.6889200000005</v>
      </c>
      <c r="AM271" s="23">
        <f>+[8]Cartera!K271</f>
        <v>6180.7042600000004</v>
      </c>
      <c r="AN271" s="23">
        <f>+[8]Cartera!Q271</f>
        <v>1213.2756900000004</v>
      </c>
      <c r="AO271" s="23">
        <f t="shared" si="78"/>
        <v>14649.668870000001</v>
      </c>
      <c r="AP271" s="27">
        <f t="shared" si="79"/>
        <v>3.1289123553592488</v>
      </c>
      <c r="AQ271" s="27">
        <f t="shared" si="79"/>
        <v>5.5246210395728275</v>
      </c>
      <c r="AR271" s="27">
        <f t="shared" si="79"/>
        <v>3.0364433863158902</v>
      </c>
      <c r="AS271" s="27">
        <f t="shared" si="79"/>
        <v>3.8177571395045788</v>
      </c>
      <c r="AT271" s="27">
        <f t="shared" si="80"/>
        <v>-375.71486490776761</v>
      </c>
      <c r="BH271" s="19">
        <f t="shared" si="62"/>
        <v>28.120625081897941</v>
      </c>
      <c r="BO271" s="23">
        <f t="shared" si="71"/>
        <v>3.1289123553592488</v>
      </c>
      <c r="BP271" s="23">
        <f t="shared" si="71"/>
        <v>5.5246210395728275</v>
      </c>
      <c r="BQ271" s="23">
        <f t="shared" si="71"/>
        <v>3.0364433863158902</v>
      </c>
      <c r="BR271" s="23">
        <f t="shared" si="69"/>
        <v>3.8177571395045788</v>
      </c>
    </row>
    <row r="272" spans="1:70" ht="14.5" x14ac:dyDescent="0.35">
      <c r="A272" s="22">
        <v>42795</v>
      </c>
      <c r="B272" s="23">
        <f>+Cartera!BF271</f>
        <v>3.3555141564258069</v>
      </c>
      <c r="C272" s="23">
        <f>+Cartera!BG271</f>
        <v>5.4802977609217427</v>
      </c>
      <c r="D272" s="23">
        <f>+Cartera!BH271</f>
        <v>2.4188275467081257</v>
      </c>
      <c r="E272" s="43">
        <f>+'[8]Cartera (Con titularizaciones)'!W272/'[8]Cartera (Con titularizaciones)'!V272</f>
        <v>3.2314108512744126E-2</v>
      </c>
      <c r="F272" s="19">
        <f>+Cartera!BI271</f>
        <v>7.5459970591336498</v>
      </c>
      <c r="G272" s="23">
        <f>+Cartera!BK271</f>
        <v>3.9523650630228828</v>
      </c>
      <c r="H272" s="44">
        <f>+'[8]Cartera (Con titularizaciones)'!AT272/'[8]Cartera (Con titularizaciones)'!AS272</f>
        <v>4.0955384056674364E-2</v>
      </c>
      <c r="K272" s="19">
        <f t="shared" si="72"/>
        <v>3.3555141564258069</v>
      </c>
      <c r="L272" s="19">
        <f t="shared" si="73"/>
        <v>5.4802977609217427</v>
      </c>
      <c r="M272" s="19">
        <f t="shared" si="74"/>
        <v>2.4188275467081257</v>
      </c>
      <c r="N272" s="19">
        <f t="shared" si="75"/>
        <v>3.9523650630228828</v>
      </c>
      <c r="O272" s="19">
        <f t="shared" si="67"/>
        <v>124.46072663925656</v>
      </c>
      <c r="P272" s="19">
        <f t="shared" si="64"/>
        <v>122.17722065119597</v>
      </c>
      <c r="R272" s="19">
        <f t="shared" si="68"/>
        <v>179.14100613063476</v>
      </c>
      <c r="U272" s="19">
        <f t="shared" si="63"/>
        <v>80.422374101900957</v>
      </c>
      <c r="V272" s="19">
        <f t="shared" si="65"/>
        <v>124.62288215532369</v>
      </c>
      <c r="W272" s="19">
        <f t="shared" si="66"/>
        <v>60.707288275288249</v>
      </c>
      <c r="X272" s="19">
        <f t="shared" si="76"/>
        <v>0.497</v>
      </c>
      <c r="Y272" s="19">
        <f t="shared" si="76"/>
        <v>0.45300000000000001</v>
      </c>
      <c r="Z272" s="19">
        <f t="shared" si="76"/>
        <v>0.151</v>
      </c>
      <c r="AA272" s="19">
        <f t="shared" si="70"/>
        <v>0.38600000000000001</v>
      </c>
      <c r="AC272" s="19">
        <f t="shared" si="81"/>
        <v>0.66300000000000003</v>
      </c>
      <c r="AD272" s="19">
        <f t="shared" si="81"/>
        <v>0.63900000000000001</v>
      </c>
      <c r="AE272" s="19">
        <f t="shared" si="81"/>
        <v>0.246</v>
      </c>
      <c r="AF272" s="19">
        <v>7</v>
      </c>
      <c r="AH272" s="23">
        <f>+[8]Cartera!D272</f>
        <v>232931.02086999998</v>
      </c>
      <c r="AI272" s="23">
        <f>+[8]Cartera!J272</f>
        <v>112853.42039000003</v>
      </c>
      <c r="AJ272" s="23">
        <f>+[8]Cartera!P272</f>
        <v>40052.944094329985</v>
      </c>
      <c r="AK272" s="23">
        <f t="shared" si="77"/>
        <v>385837.38535432995</v>
      </c>
      <c r="AL272" s="23">
        <f>+[8]Cartera!E272</f>
        <v>7816.0333799999999</v>
      </c>
      <c r="AM272" s="23">
        <f>+[8]Cartera!K272</f>
        <v>6333.2714099999994</v>
      </c>
      <c r="AN272" s="23">
        <f>+[8]Cartera!Q272</f>
        <v>1238.50244</v>
      </c>
      <c r="AO272" s="23">
        <f t="shared" si="78"/>
        <v>15387.807229999999</v>
      </c>
      <c r="AP272" s="27">
        <f t="shared" si="79"/>
        <v>3.3555141564258069</v>
      </c>
      <c r="AQ272" s="27">
        <f t="shared" si="79"/>
        <v>5.6119445809559103</v>
      </c>
      <c r="AR272" s="27">
        <f t="shared" si="79"/>
        <v>3.0921633053569364</v>
      </c>
      <c r="AS272" s="27">
        <f t="shared" si="79"/>
        <v>3.9881586943340799</v>
      </c>
      <c r="AT272" s="27">
        <f t="shared" si="80"/>
        <v>-391.2483476079542</v>
      </c>
      <c r="BH272" s="19">
        <f t="shared" si="62"/>
        <v>31.745867551554028</v>
      </c>
      <c r="BO272" s="23">
        <f t="shared" si="71"/>
        <v>3.3555141564258069</v>
      </c>
      <c r="BP272" s="23">
        <f t="shared" si="71"/>
        <v>5.6119445809559103</v>
      </c>
      <c r="BQ272" s="23">
        <f t="shared" si="71"/>
        <v>3.0921633053569364</v>
      </c>
      <c r="BR272" s="23">
        <f t="shared" si="69"/>
        <v>3.9881586943340799</v>
      </c>
    </row>
    <row r="273" spans="1:70" ht="14.5" x14ac:dyDescent="0.35">
      <c r="A273" s="22">
        <v>42826</v>
      </c>
      <c r="B273" s="23">
        <f>+Cartera!BF272</f>
        <v>3.5600049965541469</v>
      </c>
      <c r="C273" s="23">
        <f>+Cartera!BG272</f>
        <v>5.7891093694298403</v>
      </c>
      <c r="D273" s="23">
        <f>+Cartera!BH272</f>
        <v>2.489247994592628</v>
      </c>
      <c r="E273" s="43">
        <f>+'[8]Cartera (Con titularizaciones)'!W273/'[8]Cartera (Con titularizaciones)'!V273</f>
        <v>3.3295977387939983E-2</v>
      </c>
      <c r="F273" s="19">
        <f>+Cartera!BI272</f>
        <v>7.8492348597445254</v>
      </c>
      <c r="G273" s="23">
        <f>+Cartera!BK272</f>
        <v>4.1704933310070169</v>
      </c>
      <c r="H273" s="44">
        <f>+'[8]Cartera (Con titularizaciones)'!AT273/'[8]Cartera (Con titularizaciones)'!AS273</f>
        <v>4.3211973436041155E-2</v>
      </c>
      <c r="K273" s="19">
        <f t="shared" si="72"/>
        <v>3.5600049965541469</v>
      </c>
      <c r="L273" s="19">
        <f t="shared" si="73"/>
        <v>5.7891093694298403</v>
      </c>
      <c r="M273" s="19">
        <f t="shared" si="74"/>
        <v>2.489247994592628</v>
      </c>
      <c r="N273" s="19">
        <f t="shared" si="75"/>
        <v>4.1704933310070169</v>
      </c>
      <c r="O273" s="19">
        <f t="shared" si="67"/>
        <v>131.47401658558439</v>
      </c>
      <c r="P273" s="19">
        <f t="shared" si="64"/>
        <v>129.62291193152154</v>
      </c>
      <c r="R273" s="19">
        <f t="shared" si="68"/>
        <v>189.2354981940835</v>
      </c>
      <c r="U273" s="19">
        <f t="shared" si="63"/>
        <v>84.954128358675291</v>
      </c>
      <c r="V273" s="19">
        <f t="shared" si="65"/>
        <v>132.21761628045172</v>
      </c>
      <c r="W273" s="19">
        <f t="shared" si="66"/>
        <v>62.474687706478562</v>
      </c>
      <c r="X273" s="19">
        <f t="shared" si="76"/>
        <v>0.52600000000000002</v>
      </c>
      <c r="Y273" s="19">
        <f t="shared" si="76"/>
        <v>0.50800000000000001</v>
      </c>
      <c r="Z273" s="19">
        <f t="shared" si="76"/>
        <v>0.17100000000000001</v>
      </c>
      <c r="AA273" s="19">
        <f t="shared" si="70"/>
        <v>0.42699999999999999</v>
      </c>
      <c r="AC273" s="19">
        <f t="shared" si="81"/>
        <v>0.71</v>
      </c>
      <c r="AD273" s="19">
        <f t="shared" si="81"/>
        <v>0.69599999999999995</v>
      </c>
      <c r="AE273" s="19">
        <f t="shared" si="81"/>
        <v>0.27900000000000003</v>
      </c>
      <c r="AF273" s="19">
        <v>6.5</v>
      </c>
      <c r="AH273" s="23">
        <f>+[8]Cartera!D273</f>
        <v>235006.11932</v>
      </c>
      <c r="AI273" s="23">
        <f>+[8]Cartera!J273</f>
        <v>113579.41408</v>
      </c>
      <c r="AJ273" s="23">
        <f>+[8]Cartera!P273</f>
        <v>40397.77723457</v>
      </c>
      <c r="AK273" s="23">
        <f t="shared" si="77"/>
        <v>388983.31063457002</v>
      </c>
      <c r="AL273" s="23">
        <f>+[8]Cartera!E273</f>
        <v>8366.2295900000008</v>
      </c>
      <c r="AM273" s="23">
        <f>+[8]Cartera!K273</f>
        <v>6732.9970499999999</v>
      </c>
      <c r="AN273" s="23">
        <f>+[8]Cartera!Q273</f>
        <v>1286.5540400000002</v>
      </c>
      <c r="AO273" s="23">
        <f t="shared" si="78"/>
        <v>16385.78068</v>
      </c>
      <c r="AP273" s="27">
        <f t="shared" si="79"/>
        <v>3.5600049965541469</v>
      </c>
      <c r="AQ273" s="27">
        <f t="shared" si="79"/>
        <v>5.9280082614773777</v>
      </c>
      <c r="AR273" s="27">
        <f t="shared" si="79"/>
        <v>3.1847149226295652</v>
      </c>
      <c r="AS273" s="27">
        <f t="shared" si="79"/>
        <v>4.2124636795519494</v>
      </c>
      <c r="AT273" s="27">
        <f t="shared" si="80"/>
        <v>-412.83686942114974</v>
      </c>
      <c r="BH273" s="19">
        <f t="shared" si="62"/>
        <v>37.627347936364885</v>
      </c>
      <c r="BO273" s="23">
        <f t="shared" si="71"/>
        <v>3.5600049965541469</v>
      </c>
      <c r="BP273" s="23">
        <f t="shared" si="71"/>
        <v>5.9280082614773777</v>
      </c>
      <c r="BQ273" s="23">
        <f t="shared" si="71"/>
        <v>3.1847149226295652</v>
      </c>
      <c r="BR273" s="23">
        <f t="shared" si="69"/>
        <v>4.2124636795519494</v>
      </c>
    </row>
    <row r="274" spans="1:70" ht="14.5" x14ac:dyDescent="0.35">
      <c r="A274" s="22">
        <v>42856</v>
      </c>
      <c r="B274" s="23">
        <f>+Cartera!BF273</f>
        <v>3.6069504880397245</v>
      </c>
      <c r="C274" s="23">
        <f>+Cartera!BG273</f>
        <v>5.8979645983547124</v>
      </c>
      <c r="D274" s="23">
        <f>+Cartera!BH273</f>
        <v>2.5455442178199266</v>
      </c>
      <c r="E274" s="43">
        <f>+'[8]Cartera (Con titularizaciones)'!W274/'[8]Cartera (Con titularizaciones)'!V274</f>
        <v>3.4039280131552795E-2</v>
      </c>
      <c r="F274" s="19">
        <f>+Cartera!BI273</f>
        <v>7.8740161416459742</v>
      </c>
      <c r="G274" s="23">
        <f>+Cartera!BK273</f>
        <v>4.236821435611553</v>
      </c>
      <c r="H274" s="44">
        <f>+'[8]Cartera (Con titularizaciones)'!AT274/'[8]Cartera (Con titularizaciones)'!AS274</f>
        <v>4.3907513613029921E-2</v>
      </c>
      <c r="K274" s="19">
        <f t="shared" si="72"/>
        <v>3.6069504880397245</v>
      </c>
      <c r="L274" s="19">
        <f t="shared" si="73"/>
        <v>5.8979645983547124</v>
      </c>
      <c r="M274" s="19">
        <f t="shared" si="74"/>
        <v>2.5455442178199266</v>
      </c>
      <c r="N274" s="19">
        <f t="shared" si="75"/>
        <v>4.236821435611553</v>
      </c>
      <c r="O274" s="19">
        <f t="shared" si="67"/>
        <v>133.94618169075076</v>
      </c>
      <c r="P274" s="19">
        <f t="shared" si="64"/>
        <v>131.33223855165468</v>
      </c>
      <c r="R274" s="19">
        <f t="shared" si="68"/>
        <v>192.79377843411598</v>
      </c>
      <c r="U274" s="19">
        <f t="shared" si="63"/>
        <v>86.551559068730683</v>
      </c>
      <c r="V274" s="19">
        <f t="shared" si="65"/>
        <v>133.9611590522583</v>
      </c>
      <c r="W274" s="19">
        <f t="shared" si="66"/>
        <v>63.887599948577311</v>
      </c>
      <c r="X274" s="19">
        <f t="shared" si="76"/>
        <v>0.53400000000000003</v>
      </c>
      <c r="Y274" s="19">
        <f t="shared" si="76"/>
        <v>0.52900000000000003</v>
      </c>
      <c r="Z274" s="19">
        <f t="shared" si="76"/>
        <v>0.191</v>
      </c>
      <c r="AA274" s="19">
        <f t="shared" si="70"/>
        <v>0.438</v>
      </c>
      <c r="AC274" s="19">
        <f t="shared" si="81"/>
        <v>0.72</v>
      </c>
      <c r="AD274" s="19">
        <f t="shared" si="81"/>
        <v>0.71499999999999997</v>
      </c>
      <c r="AE274" s="19">
        <f t="shared" si="81"/>
        <v>0.312</v>
      </c>
      <c r="AF274" s="19">
        <v>6.25</v>
      </c>
      <c r="AH274" s="23">
        <f>+[8]Cartera!D274</f>
        <v>236203.98778000002</v>
      </c>
      <c r="AI274" s="23">
        <f>+[8]Cartera!J274</f>
        <v>114839.24500999998</v>
      </c>
      <c r="AJ274" s="23">
        <f>+[8]Cartera!P274</f>
        <v>40818.570821870009</v>
      </c>
      <c r="AK274" s="23">
        <f t="shared" si="77"/>
        <v>391861.80361187004</v>
      </c>
      <c r="AL274" s="23">
        <f>+[8]Cartera!E274</f>
        <v>8519.7608900000014</v>
      </c>
      <c r="AM274" s="23">
        <f>+[8]Cartera!K274</f>
        <v>6934.6305300000004</v>
      </c>
      <c r="AN274" s="23">
        <f>+[8]Cartera!Q274</f>
        <v>1329.7715900000001</v>
      </c>
      <c r="AO274" s="23">
        <f t="shared" si="78"/>
        <v>16784.16301</v>
      </c>
      <c r="AP274" s="27">
        <f t="shared" si="79"/>
        <v>3.6069504880397245</v>
      </c>
      <c r="AQ274" s="27">
        <f t="shared" si="79"/>
        <v>6.0385546155376986</v>
      </c>
      <c r="AR274" s="27">
        <f t="shared" si="79"/>
        <v>3.2577612670542773</v>
      </c>
      <c r="AS274" s="27">
        <f t="shared" si="79"/>
        <v>4.2831842387538037</v>
      </c>
      <c r="AT274" s="27">
        <f t="shared" si="80"/>
        <v>-419.39895932240148</v>
      </c>
      <c r="BH274" s="19">
        <f t="shared" ref="BH274:BH337" si="82">+AO274/AO262*100-100</f>
        <v>39.099388984187556</v>
      </c>
      <c r="BO274" s="23">
        <f t="shared" si="71"/>
        <v>3.6069504880397245</v>
      </c>
      <c r="BP274" s="23">
        <f t="shared" si="71"/>
        <v>6.0385546155376986</v>
      </c>
      <c r="BQ274" s="23">
        <f t="shared" si="71"/>
        <v>3.2577612670542773</v>
      </c>
      <c r="BR274" s="23">
        <f t="shared" si="69"/>
        <v>4.2831842387538037</v>
      </c>
    </row>
    <row r="275" spans="1:70" ht="14.5" x14ac:dyDescent="0.35">
      <c r="A275" s="22">
        <v>42887</v>
      </c>
      <c r="B275" s="23">
        <f>+Cartera!BF274</f>
        <v>3.5901965476372268</v>
      </c>
      <c r="C275" s="23">
        <f>+Cartera!BG274</f>
        <v>5.92719656224837</v>
      </c>
      <c r="D275" s="23">
        <f>+Cartera!BH274</f>
        <v>2.6378826176673718</v>
      </c>
      <c r="E275" s="43">
        <f>+'[8]Cartera (Con titularizaciones)'!W275/'[8]Cartera (Con titularizaciones)'!V275</f>
        <v>3.482165039232709E-2</v>
      </c>
      <c r="F275" s="19">
        <f>+Cartera!BI274</f>
        <v>7.7413352765438326</v>
      </c>
      <c r="G275" s="23">
        <f>+Cartera!BK274</f>
        <v>4.2444295292229866</v>
      </c>
      <c r="H275" s="44">
        <f>+'[8]Cartera (Con titularizaciones)'!AT275/'[8]Cartera (Con titularizaciones)'!AS275</f>
        <v>4.3934577732580485E-2</v>
      </c>
      <c r="K275" s="19">
        <f t="shared" si="72"/>
        <v>3.5901965476372268</v>
      </c>
      <c r="L275" s="19">
        <f t="shared" si="73"/>
        <v>5.92719656224837</v>
      </c>
      <c r="M275" s="19">
        <f t="shared" si="74"/>
        <v>2.6378826176673718</v>
      </c>
      <c r="N275" s="19">
        <f t="shared" si="75"/>
        <v>4.2444295292229866</v>
      </c>
      <c r="O275" s="19">
        <f t="shared" si="67"/>
        <v>134.6100564701907</v>
      </c>
      <c r="P275" s="19">
        <f t="shared" si="64"/>
        <v>130.72221285129726</v>
      </c>
      <c r="R275" s="19">
        <f t="shared" si="68"/>
        <v>193.74931837948631</v>
      </c>
      <c r="U275" s="19">
        <f t="shared" si="63"/>
        <v>86.980532828651633</v>
      </c>
      <c r="V275" s="19">
        <f t="shared" si="65"/>
        <v>133.3389222673473</v>
      </c>
      <c r="W275" s="19">
        <f t="shared" si="66"/>
        <v>66.205092101354623</v>
      </c>
      <c r="X275" s="19">
        <f t="shared" si="76"/>
        <v>0.53100000000000003</v>
      </c>
      <c r="Y275" s="19">
        <f t="shared" si="76"/>
        <v>0.54</v>
      </c>
      <c r="Z275" s="19">
        <f t="shared" si="76"/>
        <v>0.215</v>
      </c>
      <c r="AA275" s="19">
        <f t="shared" si="70"/>
        <v>0.44400000000000001</v>
      </c>
      <c r="AC275" s="19">
        <f t="shared" si="81"/>
        <v>0.71499999999999997</v>
      </c>
      <c r="AD275" s="19">
        <f t="shared" si="81"/>
        <v>0.73399999999999999</v>
      </c>
      <c r="AE275" s="19">
        <f t="shared" si="81"/>
        <v>0.35</v>
      </c>
      <c r="AF275" s="19">
        <v>5.75</v>
      </c>
      <c r="AH275" s="23">
        <f>+[8]Cartera!D275</f>
        <v>238805.71429000003</v>
      </c>
      <c r="AI275" s="23">
        <f>+[8]Cartera!J275</f>
        <v>115844.33532000003</v>
      </c>
      <c r="AJ275" s="23">
        <f>+[8]Cartera!P275</f>
        <v>40785.75739079999</v>
      </c>
      <c r="AK275" s="23">
        <f t="shared" si="77"/>
        <v>395435.80700080004</v>
      </c>
      <c r="AL275" s="23">
        <f>+[8]Cartera!E275</f>
        <v>8573.5945100000008</v>
      </c>
      <c r="AM275" s="23">
        <f>+[8]Cartera!K275</f>
        <v>7029.1478200000001</v>
      </c>
      <c r="AN275" s="23">
        <f>+[8]Cartera!Q275</f>
        <v>1381.1335999999999</v>
      </c>
      <c r="AO275" s="23">
        <f t="shared" si="78"/>
        <v>16983.875930000002</v>
      </c>
      <c r="AP275" s="27">
        <f t="shared" si="79"/>
        <v>3.5901965476372268</v>
      </c>
      <c r="AQ275" s="27">
        <f t="shared" si="79"/>
        <v>6.0677527309239503</v>
      </c>
      <c r="AR275" s="27">
        <f t="shared" si="79"/>
        <v>3.3863134789095297</v>
      </c>
      <c r="AS275" s="27">
        <f t="shared" si="79"/>
        <v>4.2949767394144054</v>
      </c>
      <c r="AT275" s="27">
        <f t="shared" si="80"/>
        <v>-420.14797618288429</v>
      </c>
      <c r="BH275" s="19">
        <f t="shared" si="82"/>
        <v>49.975490607993578</v>
      </c>
      <c r="BO275" s="23">
        <f t="shared" si="71"/>
        <v>3.5901965476372268</v>
      </c>
      <c r="BP275" s="23">
        <f t="shared" si="71"/>
        <v>6.0677527309239503</v>
      </c>
      <c r="BQ275" s="23">
        <f t="shared" si="71"/>
        <v>3.3863134789095297</v>
      </c>
      <c r="BR275" s="23">
        <f t="shared" si="69"/>
        <v>4.2949767394144054</v>
      </c>
    </row>
    <row r="276" spans="1:70" ht="14.5" x14ac:dyDescent="0.35">
      <c r="A276" s="22">
        <v>42917</v>
      </c>
      <c r="B276" s="23">
        <f>+Cartera!BF275</f>
        <v>3.7625095159146422</v>
      </c>
      <c r="C276" s="23">
        <f>+Cartera!BG275</f>
        <v>5.995985914624729</v>
      </c>
      <c r="D276" s="23">
        <f>+Cartera!BH275</f>
        <v>2.7444374130631015</v>
      </c>
      <c r="E276" s="43">
        <f>+'[8]Cartera (Con titularizaciones)'!W276/'[8]Cartera (Con titularizaciones)'!V276</f>
        <v>3.624769245507628E-2</v>
      </c>
      <c r="F276" s="19">
        <f>+Cartera!BI275</f>
        <v>7.7158466345588383</v>
      </c>
      <c r="G276" s="23">
        <f>+Cartera!BK275</f>
        <v>4.3775884992289615</v>
      </c>
      <c r="H276" s="44">
        <f>+'[8]Cartera (Con titularizaciones)'!AT276/'[8]Cartera (Con titularizaciones)'!AS276</f>
        <v>4.5333430642969061E-2</v>
      </c>
      <c r="K276" s="19">
        <f t="shared" si="72"/>
        <v>3.7625095159146422</v>
      </c>
      <c r="L276" s="19">
        <f t="shared" si="73"/>
        <v>5.995985914624729</v>
      </c>
      <c r="M276" s="19">
        <f t="shared" si="74"/>
        <v>2.7444374130631015</v>
      </c>
      <c r="N276" s="19">
        <f t="shared" si="75"/>
        <v>4.3775884992289615</v>
      </c>
      <c r="O276" s="19">
        <f t="shared" si="67"/>
        <v>136.17230238369845</v>
      </c>
      <c r="P276" s="19">
        <f t="shared" si="64"/>
        <v>136.99627952628845</v>
      </c>
      <c r="R276" s="19">
        <f t="shared" si="68"/>
        <v>195.99791769532038</v>
      </c>
      <c r="U276" s="19">
        <f t="shared" si="63"/>
        <v>87.990004078642357</v>
      </c>
      <c r="V276" s="19">
        <f t="shared" si="65"/>
        <v>139.73857899308257</v>
      </c>
      <c r="W276" s="19">
        <f t="shared" si="66"/>
        <v>68.879384731272111</v>
      </c>
      <c r="X276" s="19">
        <f t="shared" si="76"/>
        <v>0.55800000000000005</v>
      </c>
      <c r="Y276" s="19">
        <f t="shared" si="76"/>
        <v>0.55800000000000005</v>
      </c>
      <c r="Z276" s="19">
        <f t="shared" si="76"/>
        <v>0.23799999999999999</v>
      </c>
      <c r="AA276" s="19">
        <f t="shared" si="70"/>
        <v>0.47599999999999998</v>
      </c>
      <c r="AC276" s="19">
        <f t="shared" si="81"/>
        <v>0.74399999999999999</v>
      </c>
      <c r="AD276" s="19">
        <f t="shared" si="81"/>
        <v>0.76300000000000001</v>
      </c>
      <c r="AE276" s="19">
        <f t="shared" si="81"/>
        <v>0.38800000000000001</v>
      </c>
      <c r="AF276" s="19">
        <v>5.5</v>
      </c>
      <c r="AH276" s="23">
        <f>+[8]Cartera!D276</f>
        <v>237741.24297000002</v>
      </c>
      <c r="AI276" s="23">
        <f>+[8]Cartera!J276</f>
        <v>116665.62170000002</v>
      </c>
      <c r="AJ276" s="23">
        <f>+[8]Cartera!P276</f>
        <v>41159.631241589996</v>
      </c>
      <c r="AK276" s="23">
        <f t="shared" si="77"/>
        <v>395566.49591159006</v>
      </c>
      <c r="AL276" s="23">
        <f>+[8]Cartera!E276</f>
        <v>8945.0368900000012</v>
      </c>
      <c r="AM276" s="23">
        <f>+[8]Cartera!K276</f>
        <v>7159.9905899999985</v>
      </c>
      <c r="AN276" s="23">
        <f>+[8]Cartera!Q276</f>
        <v>1450.6544300000003</v>
      </c>
      <c r="AO276" s="23">
        <f t="shared" si="78"/>
        <v>17555.681909999999</v>
      </c>
      <c r="AP276" s="27">
        <f t="shared" si="79"/>
        <v>3.7625095159146422</v>
      </c>
      <c r="AQ276" s="27">
        <f t="shared" si="79"/>
        <v>6.1371897613605206</v>
      </c>
      <c r="AR276" s="27">
        <f t="shared" si="79"/>
        <v>3.5244592486391806</v>
      </c>
      <c r="AS276" s="27">
        <f t="shared" si="79"/>
        <v>4.438111440541145</v>
      </c>
      <c r="AT276" s="27">
        <f t="shared" si="80"/>
        <v>-433.32073848235501</v>
      </c>
      <c r="BH276" s="19">
        <f t="shared" si="82"/>
        <v>43.848510447864555</v>
      </c>
      <c r="BO276" s="23">
        <f t="shared" si="71"/>
        <v>3.7625095159146422</v>
      </c>
      <c r="BP276" s="23">
        <f t="shared" si="71"/>
        <v>6.1371897613605206</v>
      </c>
      <c r="BQ276" s="23">
        <f t="shared" si="71"/>
        <v>3.5244592486391806</v>
      </c>
      <c r="BR276" s="23">
        <f t="shared" si="69"/>
        <v>4.438111440541145</v>
      </c>
    </row>
    <row r="277" spans="1:70" ht="14.5" x14ac:dyDescent="0.35">
      <c r="A277" s="22">
        <v>42948</v>
      </c>
      <c r="B277" s="23">
        <f>+Cartera!BF276</f>
        <v>3.8419527615544693</v>
      </c>
      <c r="C277" s="23">
        <f>+Cartera!BG276</f>
        <v>5.9182695887785552</v>
      </c>
      <c r="D277" s="23">
        <f>+Cartera!BH276</f>
        <v>2.8011275671694378</v>
      </c>
      <c r="E277" s="43">
        <f>+'[8]Cartera (Con titularizaciones)'!W277/'[8]Cartera (Con titularizaciones)'!V277</f>
        <v>3.7010950222802902E-2</v>
      </c>
      <c r="F277" s="19">
        <f>+Cartera!BI276</f>
        <v>7.7185194701369682</v>
      </c>
      <c r="G277" s="23">
        <f>+Cartera!BK276</f>
        <v>4.4100594603545202</v>
      </c>
      <c r="H277" s="44">
        <f>+'[8]Cartera (Con titularizaciones)'!AT277/'[8]Cartera (Con titularizaciones)'!AS277</f>
        <v>4.5695037076683882E-2</v>
      </c>
      <c r="K277" s="19">
        <f t="shared" si="72"/>
        <v>3.8419527615544693</v>
      </c>
      <c r="L277" s="19">
        <f t="shared" si="73"/>
        <v>5.9182695887785552</v>
      </c>
      <c r="M277" s="19">
        <f t="shared" si="74"/>
        <v>2.8011275671694378</v>
      </c>
      <c r="N277" s="19">
        <f t="shared" si="75"/>
        <v>4.4100594603545202</v>
      </c>
      <c r="O277" s="19">
        <f t="shared" si="67"/>
        <v>134.40731974798831</v>
      </c>
      <c r="P277" s="19">
        <f t="shared" si="64"/>
        <v>139.88887794766509</v>
      </c>
      <c r="R277" s="19">
        <f t="shared" si="68"/>
        <v>193.45751178815701</v>
      </c>
      <c r="U277" s="19">
        <f t="shared" si="63"/>
        <v>86.849531114637756</v>
      </c>
      <c r="V277" s="19">
        <f t="shared" si="65"/>
        <v>142.68907950593223</v>
      </c>
      <c r="W277" s="19">
        <f t="shared" si="66"/>
        <v>70.302183778019995</v>
      </c>
      <c r="X277" s="19">
        <f t="shared" si="76"/>
        <v>0.56299999999999994</v>
      </c>
      <c r="Y277" s="19">
        <f t="shared" si="76"/>
        <v>0.53400000000000003</v>
      </c>
      <c r="Z277" s="19">
        <f t="shared" si="76"/>
        <v>0.252</v>
      </c>
      <c r="AA277" s="19">
        <f t="shared" si="70"/>
        <v>0.48799999999999999</v>
      </c>
      <c r="AC277" s="19">
        <f t="shared" si="81"/>
        <v>0.753</v>
      </c>
      <c r="AD277" s="19">
        <f t="shared" si="81"/>
        <v>0.72499999999999998</v>
      </c>
      <c r="AE277" s="19">
        <f t="shared" si="81"/>
        <v>0.41199999999999998</v>
      </c>
      <c r="AF277" s="19">
        <v>5.25</v>
      </c>
      <c r="AH277" s="23">
        <f>+[8]Cartera!D277</f>
        <v>237049.19699000005</v>
      </c>
      <c r="AI277" s="23">
        <f>+[8]Cartera!J277</f>
        <v>117523.92310999999</v>
      </c>
      <c r="AJ277" s="23">
        <f>+[8]Cartera!P277</f>
        <v>41619.401090340012</v>
      </c>
      <c r="AK277" s="23">
        <f t="shared" si="77"/>
        <v>396192.52119034005</v>
      </c>
      <c r="AL277" s="23">
        <f>+[8]Cartera!E277</f>
        <v>9107.3181700000005</v>
      </c>
      <c r="AM277" s="23">
        <f>+[8]Cartera!K277</f>
        <v>7118.690810000001</v>
      </c>
      <c r="AN277" s="23">
        <f>+[8]Cartera!Q277</f>
        <v>1497.6164200000001</v>
      </c>
      <c r="AO277" s="23">
        <f t="shared" si="78"/>
        <v>17723.625400000001</v>
      </c>
      <c r="AP277" s="27">
        <f t="shared" si="79"/>
        <v>3.8419527615544693</v>
      </c>
      <c r="AQ277" s="27">
        <f t="shared" si="79"/>
        <v>6.0572270067406206</v>
      </c>
      <c r="AR277" s="27">
        <f t="shared" si="79"/>
        <v>3.5983612948904287</v>
      </c>
      <c r="AS277" s="27">
        <f t="shared" si="79"/>
        <v>4.4734881281328276</v>
      </c>
      <c r="AT277" s="27">
        <f t="shared" si="80"/>
        <v>-436.53245790731921</v>
      </c>
      <c r="BH277" s="19">
        <f t="shared" si="82"/>
        <v>44.79884303638616</v>
      </c>
      <c r="BO277" s="23">
        <f t="shared" si="71"/>
        <v>3.8419527615544693</v>
      </c>
      <c r="BP277" s="23">
        <f t="shared" si="71"/>
        <v>6.0572270067406206</v>
      </c>
      <c r="BQ277" s="23">
        <f t="shared" si="71"/>
        <v>3.5983612948904287</v>
      </c>
      <c r="BR277" s="23">
        <f t="shared" si="69"/>
        <v>4.4734881281328276</v>
      </c>
    </row>
    <row r="278" spans="1:70" ht="14.5" x14ac:dyDescent="0.35">
      <c r="A278" s="22">
        <v>42979</v>
      </c>
      <c r="B278" s="23">
        <f>+Cartera!BF277</f>
        <v>3.8752132527826966</v>
      </c>
      <c r="C278" s="23">
        <f>+Cartera!BG277</f>
        <v>5.9932339692055043</v>
      </c>
      <c r="D278" s="23">
        <f>+Cartera!BH277</f>
        <v>2.8504673546746422</v>
      </c>
      <c r="E278" s="43">
        <f>+'[8]Cartera (Con titularizaciones)'!W278/'[8]Cartera (Con titularizaciones)'!V278</f>
        <v>3.769529597049557E-2</v>
      </c>
      <c r="F278" s="19">
        <f>+Cartera!BI277</f>
        <v>7.66123241564169</v>
      </c>
      <c r="G278" s="23">
        <f>+Cartera!BK277</f>
        <v>4.4547246607743931</v>
      </c>
      <c r="H278" s="44">
        <f>+'[8]Cartera (Con titularizaciones)'!AT278/'[8]Cartera (Con titularizaciones)'!AS278</f>
        <v>4.6173281164860733E-2</v>
      </c>
      <c r="K278" s="19">
        <f t="shared" si="72"/>
        <v>3.8752132527826966</v>
      </c>
      <c r="L278" s="19">
        <f t="shared" si="73"/>
        <v>5.9932339692055043</v>
      </c>
      <c r="M278" s="19">
        <f t="shared" si="74"/>
        <v>2.8504673546746422</v>
      </c>
      <c r="N278" s="19">
        <f t="shared" si="75"/>
        <v>4.4547246607743931</v>
      </c>
      <c r="O278" s="19">
        <f t="shared" si="67"/>
        <v>136.10980411417182</v>
      </c>
      <c r="P278" s="19">
        <f t="shared" si="64"/>
        <v>141.0999216763814</v>
      </c>
      <c r="R278" s="19">
        <f t="shared" si="68"/>
        <v>195.90796158477255</v>
      </c>
      <c r="U278" s="19">
        <f t="shared" si="63"/>
        <v>87.949619779527993</v>
      </c>
      <c r="V278" s="19">
        <f t="shared" si="65"/>
        <v>143.92436509423047</v>
      </c>
      <c r="W278" s="19">
        <f t="shared" si="66"/>
        <v>71.540504677579918</v>
      </c>
      <c r="X278" s="19">
        <f t="shared" si="76"/>
        <v>0.57499999999999996</v>
      </c>
      <c r="Y278" s="19">
        <f t="shared" si="76"/>
        <v>0.55500000000000005</v>
      </c>
      <c r="Z278" s="19">
        <f t="shared" si="76"/>
        <v>0.26100000000000001</v>
      </c>
      <c r="AA278" s="19">
        <f t="shared" si="70"/>
        <v>0.497</v>
      </c>
      <c r="AC278" s="19">
        <f t="shared" si="81"/>
        <v>0.76700000000000002</v>
      </c>
      <c r="AD278" s="19">
        <f t="shared" si="81"/>
        <v>0.75800000000000001</v>
      </c>
      <c r="AE278" s="19">
        <f t="shared" si="81"/>
        <v>0.42599999999999999</v>
      </c>
      <c r="AF278" s="19">
        <v>5.25</v>
      </c>
      <c r="AH278" s="23">
        <f>+[8]Cartera!D278</f>
        <v>238496.85854999998</v>
      </c>
      <c r="AI278" s="23">
        <f>+[8]Cartera!J278</f>
        <v>118541.66727000002</v>
      </c>
      <c r="AJ278" s="23">
        <f>+[8]Cartera!P278</f>
        <v>42077.363584799998</v>
      </c>
      <c r="AK278" s="23">
        <f t="shared" si="77"/>
        <v>399115.88940479996</v>
      </c>
      <c r="AL278" s="23">
        <f>+[8]Cartera!E278</f>
        <v>9242.2618700000003</v>
      </c>
      <c r="AM278" s="23">
        <f>+[8]Cartera!K278</f>
        <v>7270.8828899999999</v>
      </c>
      <c r="AN278" s="23">
        <f>+[8]Cartera!Q278</f>
        <v>1542.5154499999999</v>
      </c>
      <c r="AO278" s="23">
        <f t="shared" si="78"/>
        <v>18055.660209999998</v>
      </c>
      <c r="AP278" s="27">
        <f t="shared" si="79"/>
        <v>3.8752132527826966</v>
      </c>
      <c r="AQ278" s="27">
        <f t="shared" si="79"/>
        <v>6.1336094366205032</v>
      </c>
      <c r="AR278" s="27">
        <f t="shared" si="79"/>
        <v>3.6659032757394932</v>
      </c>
      <c r="AS278" s="27">
        <f t="shared" si="79"/>
        <v>4.5239141535874046</v>
      </c>
      <c r="AT278" s="27">
        <f t="shared" si="80"/>
        <v>-440.94855192385194</v>
      </c>
      <c r="BH278" s="19">
        <f t="shared" si="82"/>
        <v>46.940101489440593</v>
      </c>
      <c r="BO278" s="23">
        <f t="shared" si="71"/>
        <v>3.8752132527826966</v>
      </c>
      <c r="BP278" s="23">
        <f t="shared" si="71"/>
        <v>6.1336094366205032</v>
      </c>
      <c r="BQ278" s="23">
        <f t="shared" si="71"/>
        <v>3.6659032757394932</v>
      </c>
      <c r="BR278" s="23">
        <f t="shared" si="69"/>
        <v>4.5239141535874046</v>
      </c>
    </row>
    <row r="279" spans="1:70" ht="14.5" x14ac:dyDescent="0.35">
      <c r="A279" s="22">
        <v>43009</v>
      </c>
      <c r="B279" s="23">
        <f>+Cartera!BF278</f>
        <v>3.8445916238369229</v>
      </c>
      <c r="C279" s="23">
        <f>+Cartera!BG278</f>
        <v>6.0458712261839764</v>
      </c>
      <c r="D279" s="23">
        <f>+Cartera!BH278</f>
        <v>2.9416369153890454</v>
      </c>
      <c r="E279" s="43">
        <f>+'[8]Cartera (Con titularizaciones)'!W279/'[8]Cartera (Con titularizaciones)'!V279</f>
        <v>3.8910695785570597E-2</v>
      </c>
      <c r="F279" s="19">
        <f>+Cartera!BI278</f>
        <v>7.5234895163093549</v>
      </c>
      <c r="G279" s="23">
        <f>+Cartera!BK278</f>
        <v>4.4622208595625867</v>
      </c>
      <c r="H279" s="44">
        <f>+'[8]Cartera (Con titularizaciones)'!AT279/'[8]Cartera (Con titularizaciones)'!AS279</f>
        <v>4.6277150042560077E-2</v>
      </c>
      <c r="K279" s="19">
        <f t="shared" si="72"/>
        <v>3.8445916238369229</v>
      </c>
      <c r="L279" s="19">
        <f t="shared" si="73"/>
        <v>6.0458712261839764</v>
      </c>
      <c r="M279" s="19">
        <f t="shared" si="74"/>
        <v>2.9416369153890454</v>
      </c>
      <c r="N279" s="19">
        <f t="shared" si="75"/>
        <v>4.4622208595625867</v>
      </c>
      <c r="O279" s="19">
        <f t="shared" si="67"/>
        <v>137.30522661448794</v>
      </c>
      <c r="P279" s="19">
        <f t="shared" si="64"/>
        <v>139.98496124349444</v>
      </c>
      <c r="R279" s="19">
        <f t="shared" si="68"/>
        <v>197.628578161908</v>
      </c>
      <c r="U279" s="19">
        <f t="shared" si="63"/>
        <v>88.72206196371117</v>
      </c>
      <c r="V279" s="19">
        <f t="shared" si="65"/>
        <v>142.78708613261284</v>
      </c>
      <c r="W279" s="19">
        <f t="shared" si="66"/>
        <v>73.828661521069236</v>
      </c>
      <c r="X279" s="19">
        <f t="shared" si="76"/>
        <v>0.56599999999999995</v>
      </c>
      <c r="Y279" s="19">
        <f t="shared" si="76"/>
        <v>0.56599999999999995</v>
      </c>
      <c r="Z279" s="19">
        <f t="shared" si="76"/>
        <v>0.26700000000000002</v>
      </c>
      <c r="AA279" s="19">
        <f t="shared" si="70"/>
        <v>0.505</v>
      </c>
      <c r="AC279" s="19">
        <f t="shared" si="81"/>
        <v>0.75800000000000001</v>
      </c>
      <c r="AD279" s="19">
        <f t="shared" si="81"/>
        <v>0.77700000000000002</v>
      </c>
      <c r="AE279" s="19">
        <f t="shared" si="81"/>
        <v>0.436</v>
      </c>
      <c r="AF279" s="19">
        <v>5</v>
      </c>
      <c r="AH279" s="23">
        <f>+[8]Cartera!D279</f>
        <v>238675.59828999997</v>
      </c>
      <c r="AI279" s="23">
        <f>+[8]Cartera!J279</f>
        <v>119559.55195999995</v>
      </c>
      <c r="AJ279" s="23">
        <f>+[8]Cartera!P279</f>
        <v>42370.41021948</v>
      </c>
      <c r="AK279" s="23">
        <f t="shared" si="77"/>
        <v>400605.56046947994</v>
      </c>
      <c r="AL279" s="23">
        <f>+[8]Cartera!E279</f>
        <v>9176.1020600000011</v>
      </c>
      <c r="AM279" s="23">
        <f>+[8]Cartera!K279</f>
        <v>7396.4804100000001</v>
      </c>
      <c r="AN279" s="23">
        <f>+[8]Cartera!Q279</f>
        <v>1606.4778800000001</v>
      </c>
      <c r="AO279" s="23">
        <f t="shared" si="78"/>
        <v>18179.06035</v>
      </c>
      <c r="AP279" s="27">
        <f t="shared" si="79"/>
        <v>3.8445916238369229</v>
      </c>
      <c r="AQ279" s="27">
        <f t="shared" si="79"/>
        <v>6.1864403878617571</v>
      </c>
      <c r="AR279" s="27">
        <f t="shared" si="79"/>
        <v>3.7915089131268647</v>
      </c>
      <c r="AS279" s="27">
        <f t="shared" si="79"/>
        <v>4.5378951626870814</v>
      </c>
      <c r="AT279" s="27">
        <f t="shared" si="80"/>
        <v>-441.68419079357159</v>
      </c>
      <c r="BH279" s="19">
        <f t="shared" si="82"/>
        <v>40.428100072728711</v>
      </c>
      <c r="BO279" s="23">
        <f t="shared" si="71"/>
        <v>3.8445916238369229</v>
      </c>
      <c r="BP279" s="23">
        <f t="shared" si="71"/>
        <v>6.1864403878617571</v>
      </c>
      <c r="BQ279" s="23">
        <f t="shared" si="71"/>
        <v>3.7915089131268647</v>
      </c>
      <c r="BR279" s="23">
        <f t="shared" si="69"/>
        <v>4.5378951626870814</v>
      </c>
    </row>
    <row r="280" spans="1:70" ht="14.5" x14ac:dyDescent="0.35">
      <c r="A280" s="22">
        <v>43040</v>
      </c>
      <c r="B280" s="23">
        <f>+Cartera!BF279</f>
        <v>3.8822625712571424</v>
      </c>
      <c r="C280" s="23">
        <f>+Cartera!BG279</f>
        <v>6.1364593502976037</v>
      </c>
      <c r="D280" s="23">
        <f>+Cartera!BH279</f>
        <v>3.0208867024662962</v>
      </c>
      <c r="E280" s="43">
        <f>+'[8]Cartera (Con titularizaciones)'!W280/'[8]Cartera (Con titularizaciones)'!V280</f>
        <v>3.9803521304215793E-2</v>
      </c>
      <c r="F280" s="19">
        <f>+Cartera!BI279</f>
        <v>7.6543494608554692</v>
      </c>
      <c r="G280" s="23">
        <f>+Cartera!BK279</f>
        <v>4.5275253024636211</v>
      </c>
      <c r="H280" s="44">
        <f>+'[8]Cartera (Con titularizaciones)'!AT280/'[8]Cartera (Con titularizaciones)'!AS280</f>
        <v>4.6940884217588547E-2</v>
      </c>
      <c r="K280" s="19">
        <f t="shared" si="72"/>
        <v>3.8822625712571424</v>
      </c>
      <c r="L280" s="19">
        <f t="shared" si="73"/>
        <v>6.1364593502976037</v>
      </c>
      <c r="M280" s="19">
        <f t="shared" si="74"/>
        <v>3.0208867024662962</v>
      </c>
      <c r="N280" s="19">
        <f t="shared" si="75"/>
        <v>4.5275253024636211</v>
      </c>
      <c r="O280" s="19">
        <f t="shared" si="67"/>
        <v>139.36253522141533</v>
      </c>
      <c r="P280" s="19">
        <f t="shared" si="64"/>
        <v>141.35659355989696</v>
      </c>
      <c r="R280" s="19">
        <f t="shared" si="68"/>
        <v>200.58973983690294</v>
      </c>
      <c r="U280" s="19">
        <f t="shared" si="63"/>
        <v>90.051426229026248</v>
      </c>
      <c r="V280" s="19">
        <f t="shared" si="65"/>
        <v>144.1861748630356</v>
      </c>
      <c r="W280" s="19">
        <f t="shared" si="66"/>
        <v>75.817658081159436</v>
      </c>
      <c r="X280" s="19">
        <f t="shared" si="76"/>
        <v>0.57799999999999996</v>
      </c>
      <c r="Y280" s="19">
        <f t="shared" si="76"/>
        <v>0.58699999999999997</v>
      </c>
      <c r="Z280" s="19">
        <f t="shared" si="76"/>
        <v>0.27900000000000003</v>
      </c>
      <c r="AA280" s="19">
        <f t="shared" si="70"/>
        <v>0.52</v>
      </c>
      <c r="AC280" s="19">
        <f t="shared" si="81"/>
        <v>0.77200000000000002</v>
      </c>
      <c r="AD280" s="19">
        <f t="shared" si="81"/>
        <v>0.8</v>
      </c>
      <c r="AE280" s="19">
        <f t="shared" si="81"/>
        <v>0.45400000000000001</v>
      </c>
      <c r="AF280" s="19">
        <v>4.75</v>
      </c>
      <c r="AH280" s="23">
        <f>+[8]Cartera!D280</f>
        <v>239355.67389999999</v>
      </c>
      <c r="AI280" s="23">
        <f>+[8]Cartera!J280</f>
        <v>121222.60138000001</v>
      </c>
      <c r="AJ280" s="23">
        <f>+[8]Cartera!P280</f>
        <v>42518.605948580014</v>
      </c>
      <c r="AK280" s="23">
        <f t="shared" si="77"/>
        <v>403096.88122858002</v>
      </c>
      <c r="AL280" s="23">
        <f>+[8]Cartera!E280</f>
        <v>9292.4157400000004</v>
      </c>
      <c r="AM280" s="23">
        <f>+[8]Cartera!K280</f>
        <v>7609.6711500000001</v>
      </c>
      <c r="AN280" s="23">
        <f>+[8]Cartera!Q280</f>
        <v>1660.1736099999998</v>
      </c>
      <c r="AO280" s="23">
        <f t="shared" si="78"/>
        <v>18562.260499999997</v>
      </c>
      <c r="AP280" s="27">
        <f t="shared" si="79"/>
        <v>3.8822625712571424</v>
      </c>
      <c r="AQ280" s="27">
        <f t="shared" si="79"/>
        <v>6.2774359429441233</v>
      </c>
      <c r="AR280" s="27">
        <f t="shared" si="79"/>
        <v>3.9045814719507388</v>
      </c>
      <c r="AS280" s="27">
        <f t="shared" si="79"/>
        <v>4.6049129537854414</v>
      </c>
      <c r="AT280" s="27">
        <f t="shared" si="80"/>
        <v>-448.14761729257663</v>
      </c>
      <c r="BH280" s="19">
        <f t="shared" si="82"/>
        <v>40.42031038402061</v>
      </c>
      <c r="BO280" s="23">
        <f t="shared" si="71"/>
        <v>3.8822625712571424</v>
      </c>
      <c r="BP280" s="23">
        <f t="shared" si="71"/>
        <v>6.2774359429441233</v>
      </c>
      <c r="BQ280" s="23">
        <f t="shared" si="71"/>
        <v>3.9045814719507388</v>
      </c>
      <c r="BR280" s="23">
        <f t="shared" si="69"/>
        <v>4.6049129537854414</v>
      </c>
    </row>
    <row r="281" spans="1:70" ht="14.5" x14ac:dyDescent="0.35">
      <c r="A281" s="22">
        <v>43070</v>
      </c>
      <c r="B281" s="23">
        <f>+Cartera!BF280</f>
        <v>3.7047887997656743</v>
      </c>
      <c r="C281" s="23">
        <f>+Cartera!BG280</f>
        <v>5.8129812038852657</v>
      </c>
      <c r="D281" s="23">
        <f>+Cartera!BH280</f>
        <v>2.987645311443003</v>
      </c>
      <c r="E281" s="43">
        <f>+'[8]Cartera (Con titularizaciones)'!W281/'[8]Cartera (Con titularizaciones)'!V281</f>
        <v>3.9197445852108284E-2</v>
      </c>
      <c r="F281" s="19">
        <f>+Cartera!BI280</f>
        <v>7.7277884239104919</v>
      </c>
      <c r="G281" s="23">
        <f>+Cartera!BK280</f>
        <v>4.3318494337135256</v>
      </c>
      <c r="H281" s="44">
        <f>+'[8]Cartera (Con titularizaciones)'!AT281/'[8]Cartera (Con titularizaciones)'!AS281</f>
        <v>4.4919473740930214E-2</v>
      </c>
      <c r="K281" s="19">
        <f t="shared" si="72"/>
        <v>3.7047887997656743</v>
      </c>
      <c r="L281" s="19">
        <f t="shared" si="73"/>
        <v>5.8129812038852657</v>
      </c>
      <c r="M281" s="19">
        <f t="shared" si="74"/>
        <v>2.987645311443003</v>
      </c>
      <c r="N281" s="19">
        <f t="shared" si="75"/>
        <v>4.3318494337135256</v>
      </c>
      <c r="O281" s="19">
        <f t="shared" si="67"/>
        <v>132.01615973038216</v>
      </c>
      <c r="P281" s="19">
        <f t="shared" si="64"/>
        <v>134.89461750243061</v>
      </c>
      <c r="R281" s="19">
        <f t="shared" si="68"/>
        <v>190.01582521810445</v>
      </c>
      <c r="U281" s="19">
        <f t="shared" si="63"/>
        <v>85.304443192800292</v>
      </c>
      <c r="V281" s="19">
        <f t="shared" si="65"/>
        <v>137.59484731107537</v>
      </c>
      <c r="W281" s="19">
        <f t="shared" si="66"/>
        <v>74.983371771550878</v>
      </c>
      <c r="X281" s="19">
        <f t="shared" si="76"/>
        <v>0.54600000000000004</v>
      </c>
      <c r="Y281" s="19">
        <f t="shared" si="76"/>
        <v>0.51400000000000001</v>
      </c>
      <c r="Z281" s="19">
        <f t="shared" si="76"/>
        <v>0.27300000000000002</v>
      </c>
      <c r="AA281" s="19">
        <f t="shared" si="70"/>
        <v>0.46800000000000003</v>
      </c>
      <c r="AC281" s="19">
        <f t="shared" si="81"/>
        <v>0.73399999999999999</v>
      </c>
      <c r="AD281" s="19">
        <f t="shared" si="81"/>
        <v>0.70599999999999996</v>
      </c>
      <c r="AE281" s="19">
        <f t="shared" si="81"/>
        <v>0.44500000000000001</v>
      </c>
      <c r="AF281" s="19">
        <v>4.75</v>
      </c>
      <c r="AH281" s="23">
        <f>+[8]Cartera!D281</f>
        <v>239657.66876000003</v>
      </c>
      <c r="AI281" s="23">
        <f>+[8]Cartera!J281</f>
        <v>121589.13235000004</v>
      </c>
      <c r="AJ281" s="23">
        <f>+[8]Cartera!P281</f>
        <v>43137.287868639993</v>
      </c>
      <c r="AK281" s="23">
        <f t="shared" si="77"/>
        <v>404384.08897864004</v>
      </c>
      <c r="AL281" s="23">
        <f>+[8]Cartera!E281</f>
        <v>8878.8104700000004</v>
      </c>
      <c r="AM281" s="23">
        <f>+[8]Cartera!K281</f>
        <v>7229.1939599999987</v>
      </c>
      <c r="AN281" s="23">
        <f>+[8]Cartera!Q281</f>
        <v>1666.61311</v>
      </c>
      <c r="AO281" s="23">
        <f t="shared" si="78"/>
        <v>17774.617539999999</v>
      </c>
      <c r="AP281" s="27">
        <f t="shared" si="79"/>
        <v>3.7047887997656743</v>
      </c>
      <c r="AQ281" s="27">
        <f t="shared" si="79"/>
        <v>5.9455921925574922</v>
      </c>
      <c r="AR281" s="27">
        <f t="shared" si="79"/>
        <v>3.8635092569451883</v>
      </c>
      <c r="AS281" s="27">
        <f t="shared" si="79"/>
        <v>4.3954789578624771</v>
      </c>
      <c r="AT281" s="27">
        <f t="shared" si="80"/>
        <v>-428.78946441349012</v>
      </c>
      <c r="BH281" s="19">
        <f t="shared" si="82"/>
        <v>45.920119844281572</v>
      </c>
      <c r="BO281" s="23">
        <f t="shared" si="71"/>
        <v>3.7047887997656743</v>
      </c>
      <c r="BP281" s="23">
        <f t="shared" si="71"/>
        <v>5.9455921925574922</v>
      </c>
      <c r="BQ281" s="23">
        <f t="shared" si="71"/>
        <v>3.8635092569451883</v>
      </c>
      <c r="BR281" s="23">
        <f t="shared" si="69"/>
        <v>4.3954789578624771</v>
      </c>
    </row>
    <row r="282" spans="1:70" ht="14.5" x14ac:dyDescent="0.35">
      <c r="A282" s="22">
        <v>43101</v>
      </c>
      <c r="B282" s="23">
        <f>+Cartera!BF281</f>
        <v>4.044129089230478</v>
      </c>
      <c r="C282" s="23">
        <f>+Cartera!BG281</f>
        <v>5.9834084730379846</v>
      </c>
      <c r="D282" s="23">
        <f>+Cartera!BH281</f>
        <v>3.0906090240121928</v>
      </c>
      <c r="E282" s="43">
        <f>+'[8]Cartera (Con titularizaciones)'!W282/'[8]Cartera (Con titularizaciones)'!V282</f>
        <v>4.076358646540771E-2</v>
      </c>
      <c r="F282" s="19">
        <f>+Cartera!BI281</f>
        <v>7.9886570321487635</v>
      </c>
      <c r="G282" s="23">
        <f>+Cartera!BK281</f>
        <v>4.5925095858222917</v>
      </c>
      <c r="H282" s="44">
        <f>+'[8]Cartera (Con titularizaciones)'!AT282/'[8]Cartera (Con titularizaciones)'!AS282</f>
        <v>4.7649384165613526E-2</v>
      </c>
      <c r="K282" s="19">
        <f t="shared" si="72"/>
        <v>4.044129089230478</v>
      </c>
      <c r="L282" s="19">
        <f t="shared" si="73"/>
        <v>5.9834084730379846</v>
      </c>
      <c r="M282" s="19">
        <f t="shared" si="74"/>
        <v>3.0906090240121928</v>
      </c>
      <c r="N282" s="19">
        <f t="shared" si="75"/>
        <v>4.5925095858222917</v>
      </c>
      <c r="O282" s="19">
        <f t="shared" si="67"/>
        <v>135.8866614226705</v>
      </c>
      <c r="P282" s="19">
        <f t="shared" si="64"/>
        <v>147.25029579464902</v>
      </c>
      <c r="R282" s="19">
        <f t="shared" si="68"/>
        <v>195.58678391414793</v>
      </c>
      <c r="U282" s="19">
        <f t="shared" si="63"/>
        <v>87.805432408149073</v>
      </c>
      <c r="V282" s="19">
        <f t="shared" si="65"/>
        <v>150.19785326875882</v>
      </c>
      <c r="W282" s="19">
        <f t="shared" si="66"/>
        <v>77.567536066082127</v>
      </c>
      <c r="X282" s="19">
        <f t="shared" si="76"/>
        <v>0.59799999999999998</v>
      </c>
      <c r="Y282" s="19">
        <f t="shared" si="76"/>
        <v>0.54900000000000004</v>
      </c>
      <c r="Z282" s="19">
        <f t="shared" si="76"/>
        <v>0.28699999999999998</v>
      </c>
      <c r="AA282" s="19">
        <f t="shared" si="70"/>
        <v>0.54</v>
      </c>
      <c r="AC282" s="19">
        <f t="shared" si="81"/>
        <v>0.79100000000000004</v>
      </c>
      <c r="AD282" s="19">
        <f t="shared" si="81"/>
        <v>0.748</v>
      </c>
      <c r="AE282" s="19">
        <f t="shared" si="81"/>
        <v>0.46899999999999997</v>
      </c>
      <c r="AF282" s="19">
        <v>4.75</v>
      </c>
      <c r="AH282" s="23">
        <f>+[8]Cartera!D282</f>
        <v>237408.97677000001</v>
      </c>
      <c r="AI282" s="23">
        <f>+[8]Cartera!J282</f>
        <v>121678.57226000004</v>
      </c>
      <c r="AJ282" s="23">
        <f>+[8]Cartera!P282</f>
        <v>43245.699422600002</v>
      </c>
      <c r="AK282" s="23">
        <f t="shared" si="77"/>
        <v>402333.24845260003</v>
      </c>
      <c r="AL282" s="23">
        <f>+[8]Cartera!E282</f>
        <v>9601.1254899999985</v>
      </c>
      <c r="AM282" s="23">
        <f>+[8]Cartera!K282</f>
        <v>7446.5880200000001</v>
      </c>
      <c r="AN282" s="23">
        <f>+[8]Cartera!Q282</f>
        <v>1729.6596400000001</v>
      </c>
      <c r="AO282" s="23">
        <f t="shared" si="78"/>
        <v>18777.373149999999</v>
      </c>
      <c r="AP282" s="27">
        <f t="shared" si="79"/>
        <v>4.044129089230478</v>
      </c>
      <c r="AQ282" s="27">
        <f t="shared" si="79"/>
        <v>6.1198844477631589</v>
      </c>
      <c r="AR282" s="27">
        <f t="shared" si="79"/>
        <v>3.9996107430189642</v>
      </c>
      <c r="AS282" s="27">
        <f t="shared" si="79"/>
        <v>4.6671194146193491</v>
      </c>
      <c r="AT282" s="27">
        <f t="shared" si="80"/>
        <v>-454.58383916760982</v>
      </c>
      <c r="BH282" s="19">
        <f t="shared" si="82"/>
        <v>30.98071844703</v>
      </c>
      <c r="BO282" s="23">
        <f t="shared" si="71"/>
        <v>4.044129089230478</v>
      </c>
      <c r="BP282" s="23">
        <f t="shared" si="71"/>
        <v>6.1198844477631589</v>
      </c>
      <c r="BQ282" s="23">
        <f t="shared" si="71"/>
        <v>3.9996107430189642</v>
      </c>
      <c r="BR282" s="23">
        <f t="shared" si="69"/>
        <v>4.6671194146193491</v>
      </c>
    </row>
    <row r="283" spans="1:70" ht="14.5" x14ac:dyDescent="0.35">
      <c r="A283" s="22">
        <v>43132</v>
      </c>
      <c r="B283" s="23">
        <f>+Cartera!BF282</f>
        <v>4.391673171431469</v>
      </c>
      <c r="C283" s="23">
        <f>+Cartera!BG282</f>
        <v>6.1168868885530108</v>
      </c>
      <c r="D283" s="23">
        <f>+Cartera!BH282</f>
        <v>3.1148842972225013</v>
      </c>
      <c r="E283" s="43">
        <f>+'[8]Cartera (Con titularizaciones)'!W283/'[8]Cartera (Con titularizaciones)'!V283</f>
        <v>4.1060191998074681E-2</v>
      </c>
      <c r="F283" s="19">
        <f>+Cartera!BI282</f>
        <v>8.0225917842433461</v>
      </c>
      <c r="G283" s="23">
        <f>+Cartera!BK282</f>
        <v>4.8262445302532546</v>
      </c>
      <c r="H283" s="44">
        <f>+'[8]Cartera (Con titularizaciones)'!AT283/'[8]Cartera (Con titularizaciones)'!AS283</f>
        <v>5.0051183732597704E-2</v>
      </c>
      <c r="K283" s="19">
        <f t="shared" si="72"/>
        <v>4.391673171431469</v>
      </c>
      <c r="L283" s="19">
        <f t="shared" si="73"/>
        <v>6.1168868885530108</v>
      </c>
      <c r="M283" s="19">
        <f t="shared" si="74"/>
        <v>3.1148842972225013</v>
      </c>
      <c r="N283" s="19">
        <f t="shared" si="75"/>
        <v>4.8262445302532546</v>
      </c>
      <c r="O283" s="19">
        <f t="shared" si="67"/>
        <v>138.91803331346765</v>
      </c>
      <c r="P283" s="19">
        <f t="shared" si="64"/>
        <v>159.90468139328323</v>
      </c>
      <c r="R283" s="19">
        <f t="shared" si="68"/>
        <v>199.94995151839558</v>
      </c>
      <c r="U283" s="19">
        <f t="shared" si="63"/>
        <v>89.7642039084175</v>
      </c>
      <c r="V283" s="19">
        <f t="shared" si="65"/>
        <v>163.10554585499688</v>
      </c>
      <c r="W283" s="19">
        <f t="shared" si="66"/>
        <v>78.176792402171543</v>
      </c>
      <c r="X283" s="19">
        <f t="shared" si="76"/>
        <v>0.65100000000000002</v>
      </c>
      <c r="Y283" s="19">
        <f t="shared" si="76"/>
        <v>0.58099999999999996</v>
      </c>
      <c r="Z283" s="19">
        <f t="shared" si="76"/>
        <v>0.308</v>
      </c>
      <c r="AA283" s="19">
        <f t="shared" si="70"/>
        <v>0.60099999999999998</v>
      </c>
      <c r="AC283" s="19">
        <f t="shared" si="81"/>
        <v>0.84799999999999998</v>
      </c>
      <c r="AD283" s="19">
        <f t="shared" si="81"/>
        <v>0.79100000000000004</v>
      </c>
      <c r="AE283" s="19">
        <f t="shared" si="81"/>
        <v>0.502</v>
      </c>
      <c r="AF283" s="19">
        <v>4.75</v>
      </c>
      <c r="AH283" s="23">
        <f>+[8]Cartera!D283</f>
        <v>239505.46977000003</v>
      </c>
      <c r="AI283" s="23">
        <f>+[8]Cartera!J283</f>
        <v>122272.55414000001</v>
      </c>
      <c r="AJ283" s="23">
        <f>+[8]Cartera!P283</f>
        <v>43332.959845180005</v>
      </c>
      <c r="AK283" s="23">
        <f t="shared" si="77"/>
        <v>405110.98375518003</v>
      </c>
      <c r="AL283" s="23">
        <f>+[8]Cartera!E283</f>
        <v>10518.297459999998</v>
      </c>
      <c r="AM283" s="23">
        <f>+[8]Cartera!K283</f>
        <v>7650.1288299999997</v>
      </c>
      <c r="AN283" s="23">
        <f>+[8]Cartera!Q283</f>
        <v>1751.6764099999998</v>
      </c>
      <c r="AO283" s="23">
        <f t="shared" si="78"/>
        <v>19920.102699999996</v>
      </c>
      <c r="AP283" s="27">
        <f t="shared" si="79"/>
        <v>4.391673171431469</v>
      </c>
      <c r="AQ283" s="27">
        <f t="shared" si="79"/>
        <v>6.2566197981279856</v>
      </c>
      <c r="AR283" s="27">
        <f t="shared" si="79"/>
        <v>4.0423650178948982</v>
      </c>
      <c r="AS283" s="27">
        <f t="shared" si="79"/>
        <v>4.9171963977254869</v>
      </c>
      <c r="AT283" s="27">
        <f t="shared" si="80"/>
        <v>-477.70725662759997</v>
      </c>
      <c r="BH283" s="19">
        <f t="shared" si="82"/>
        <v>35.976470709129359</v>
      </c>
      <c r="BO283" s="23">
        <f t="shared" si="71"/>
        <v>4.391673171431469</v>
      </c>
      <c r="BP283" s="23">
        <f t="shared" si="71"/>
        <v>6.2566197981279856</v>
      </c>
      <c r="BQ283" s="23">
        <f t="shared" si="71"/>
        <v>4.0423650178948982</v>
      </c>
      <c r="BR283" s="23">
        <f t="shared" si="69"/>
        <v>4.9171963977254869</v>
      </c>
    </row>
    <row r="284" spans="1:70" ht="14.5" x14ac:dyDescent="0.35">
      <c r="A284" s="22">
        <v>43160</v>
      </c>
      <c r="B284" s="23">
        <f>+Cartera!BF283</f>
        <v>4.4858660400336783</v>
      </c>
      <c r="C284" s="23">
        <f>+Cartera!BG283</f>
        <v>6.1615136888270357</v>
      </c>
      <c r="D284" s="23">
        <f>+Cartera!BH283</f>
        <v>3.0725436062017204</v>
      </c>
      <c r="E284" s="43">
        <f>+'[8]Cartera (Con titularizaciones)'!W284/'[8]Cartera (Con titularizaciones)'!V284</f>
        <v>4.0470639778658363E-2</v>
      </c>
      <c r="F284" s="19">
        <f>+Cartera!BI283</f>
        <v>7.8608895161559476</v>
      </c>
      <c r="G284" s="23">
        <f>+Cartera!BK283</f>
        <v>4.877814272167095</v>
      </c>
      <c r="H284" s="44">
        <f>+'[8]Cartera (Con titularizaciones)'!AT284/'[8]Cartera (Con titularizaciones)'!AS284</f>
        <v>5.0574634947976795E-2</v>
      </c>
      <c r="K284" s="19">
        <f t="shared" si="72"/>
        <v>4.4858660400336783</v>
      </c>
      <c r="L284" s="19">
        <f t="shared" si="73"/>
        <v>6.1615136888270357</v>
      </c>
      <c r="M284" s="19">
        <f t="shared" si="74"/>
        <v>3.0725436062017204</v>
      </c>
      <c r="N284" s="19">
        <f t="shared" si="75"/>
        <v>4.877814272167095</v>
      </c>
      <c r="O284" s="19">
        <f t="shared" si="67"/>
        <v>139.93153371654719</v>
      </c>
      <c r="P284" s="19">
        <f t="shared" si="64"/>
        <v>163.33432655479834</v>
      </c>
      <c r="R284" s="19">
        <f t="shared" si="68"/>
        <v>201.40872077697236</v>
      </c>
      <c r="U284" s="19">
        <f t="shared" si="63"/>
        <v>90.419094095626022</v>
      </c>
      <c r="V284" s="19">
        <f t="shared" si="65"/>
        <v>166.60384334875224</v>
      </c>
      <c r="W284" s="19">
        <f t="shared" si="66"/>
        <v>77.114133537106284</v>
      </c>
      <c r="X284" s="19">
        <f t="shared" si="76"/>
        <v>0.67400000000000004</v>
      </c>
      <c r="Y284" s="19">
        <f t="shared" si="76"/>
        <v>0.59499999999999997</v>
      </c>
      <c r="Z284" s="19">
        <f t="shared" si="76"/>
        <v>0.28399999999999997</v>
      </c>
      <c r="AA284" s="19">
        <f t="shared" si="70"/>
        <v>0.61599999999999999</v>
      </c>
      <c r="AC284" s="19">
        <f t="shared" si="81"/>
        <v>0.872</v>
      </c>
      <c r="AD284" s="19">
        <f t="shared" si="81"/>
        <v>0.81</v>
      </c>
      <c r="AE284" s="19">
        <f t="shared" si="81"/>
        <v>0.46400000000000002</v>
      </c>
      <c r="AF284" s="19">
        <v>4.5</v>
      </c>
      <c r="AH284" s="23">
        <f>+[8]Cartera!D284</f>
        <v>241213.34594999999</v>
      </c>
      <c r="AI284" s="23">
        <f>+[8]Cartera!J284</f>
        <v>122744.65195999999</v>
      </c>
      <c r="AJ284" s="23">
        <f>+[8]Cartera!P284</f>
        <v>43904.170663310004</v>
      </c>
      <c r="AK284" s="23">
        <f t="shared" si="77"/>
        <v>407862.16857330996</v>
      </c>
      <c r="AL284" s="23">
        <f>+[8]Cartera!E284</f>
        <v>10820.50757</v>
      </c>
      <c r="AM284" s="23">
        <f>+[8]Cartera!K284</f>
        <v>7735.1584499999999</v>
      </c>
      <c r="AN284" s="23">
        <f>+[8]Cartera!Q284</f>
        <v>1750.9864299999999</v>
      </c>
      <c r="AO284" s="23">
        <f t="shared" si="78"/>
        <v>20306.652450000001</v>
      </c>
      <c r="AP284" s="27">
        <f t="shared" si="79"/>
        <v>4.4858660400336783</v>
      </c>
      <c r="AQ284" s="27">
        <f t="shared" si="79"/>
        <v>6.3018293070077975</v>
      </c>
      <c r="AR284" s="27">
        <f t="shared" si="79"/>
        <v>3.9882006732979258</v>
      </c>
      <c r="AS284" s="27">
        <f t="shared" si="79"/>
        <v>4.978802648216206</v>
      </c>
      <c r="AT284" s="27">
        <f t="shared" si="80"/>
        <v>-482.80262456849329</v>
      </c>
      <c r="BH284" s="19">
        <f t="shared" si="82"/>
        <v>31.965861974214505</v>
      </c>
      <c r="BO284" s="23">
        <f t="shared" si="71"/>
        <v>4.4858660400336783</v>
      </c>
      <c r="BP284" s="23">
        <f t="shared" si="71"/>
        <v>6.3018293070077975</v>
      </c>
      <c r="BQ284" s="23">
        <f t="shared" si="71"/>
        <v>3.9882006732979258</v>
      </c>
      <c r="BR284" s="23">
        <f t="shared" si="69"/>
        <v>4.978802648216206</v>
      </c>
    </row>
    <row r="285" spans="1:70" ht="14.5" x14ac:dyDescent="0.35">
      <c r="A285" s="22">
        <v>43191</v>
      </c>
      <c r="B285" s="23">
        <f>+Cartera!BF284</f>
        <v>4.60305430642833</v>
      </c>
      <c r="C285" s="23">
        <f>+Cartera!BG284</f>
        <v>6.1524453192143715</v>
      </c>
      <c r="D285" s="23">
        <f>+Cartera!BH284</f>
        <v>3.1046690620724271</v>
      </c>
      <c r="E285" s="43">
        <f>+'[8]Cartera (Con titularizaciones)'!W285/'[8]Cartera (Con titularizaciones)'!V285</f>
        <v>4.0962778031499107E-2</v>
      </c>
      <c r="F285" s="19">
        <f>+Cartera!BI284</f>
        <v>7.7415265187528419</v>
      </c>
      <c r="G285" s="23">
        <f>+Cartera!BK284</f>
        <v>4.9413748375087403</v>
      </c>
      <c r="H285" s="44">
        <f>+'[8]Cartera (Con titularizaciones)'!AT285/'[8]Cartera (Con titularizaciones)'!AS285</f>
        <v>5.1254311228210524E-2</v>
      </c>
      <c r="K285" s="19">
        <f t="shared" si="72"/>
        <v>4.60305430642833</v>
      </c>
      <c r="L285" s="19">
        <f t="shared" si="73"/>
        <v>6.1524453192143715</v>
      </c>
      <c r="M285" s="19">
        <f t="shared" si="74"/>
        <v>3.1046690620724271</v>
      </c>
      <c r="N285" s="19">
        <f t="shared" si="75"/>
        <v>4.9413748375087403</v>
      </c>
      <c r="O285" s="19">
        <f t="shared" si="67"/>
        <v>139.72558580629428</v>
      </c>
      <c r="P285" s="19">
        <f t="shared" si="64"/>
        <v>167.60125436781681</v>
      </c>
      <c r="R285" s="19">
        <f t="shared" si="68"/>
        <v>201.11229220187536</v>
      </c>
      <c r="U285" s="19">
        <f t="shared" si="63"/>
        <v>90.286017418901551</v>
      </c>
      <c r="V285" s="19">
        <f t="shared" si="65"/>
        <v>170.95618365550376</v>
      </c>
      <c r="W285" s="19">
        <f t="shared" si="66"/>
        <v>77.920412311784631</v>
      </c>
      <c r="X285" s="19">
        <f t="shared" si="76"/>
        <v>0.70299999999999996</v>
      </c>
      <c r="Y285" s="19">
        <f t="shared" si="76"/>
        <v>0.59</v>
      </c>
      <c r="Z285" s="19">
        <f t="shared" si="76"/>
        <v>0.30199999999999999</v>
      </c>
      <c r="AA285" s="19">
        <f t="shared" si="70"/>
        <v>0.63300000000000001</v>
      </c>
      <c r="AC285" s="19">
        <f t="shared" si="81"/>
        <v>0.91400000000000003</v>
      </c>
      <c r="AD285" s="19">
        <f t="shared" si="81"/>
        <v>0.80500000000000005</v>
      </c>
      <c r="AE285" s="19">
        <f t="shared" si="81"/>
        <v>0.49199999999999999</v>
      </c>
      <c r="AF285" s="19">
        <v>4.5</v>
      </c>
      <c r="AH285" s="23">
        <f>+[8]Cartera!D285</f>
        <v>241488.96297999995</v>
      </c>
      <c r="AI285" s="23">
        <f>+[8]Cartera!J285</f>
        <v>123785.76093999996</v>
      </c>
      <c r="AJ285" s="23">
        <f>+[8]Cartera!P285</f>
        <v>44358.763338930003</v>
      </c>
      <c r="AK285" s="23">
        <f t="shared" si="77"/>
        <v>409633.48725892988</v>
      </c>
      <c r="AL285" s="23">
        <f>+[8]Cartera!E285</f>
        <v>11115.868110000003</v>
      </c>
      <c r="AM285" s="23">
        <f>+[8]Cartera!K285</f>
        <v>7788.9328099999975</v>
      </c>
      <c r="AN285" s="23">
        <f>+[8]Cartera!Q285</f>
        <v>1788.5285499999993</v>
      </c>
      <c r="AO285" s="23">
        <f t="shared" si="78"/>
        <v>20693.329470000001</v>
      </c>
      <c r="AP285" s="27">
        <f t="shared" si="79"/>
        <v>4.60305430642833</v>
      </c>
      <c r="AQ285" s="27">
        <f t="shared" si="79"/>
        <v>6.2922687963887558</v>
      </c>
      <c r="AR285" s="27">
        <f t="shared" si="79"/>
        <v>4.0319621544326427</v>
      </c>
      <c r="AS285" s="27">
        <f t="shared" si="79"/>
        <v>5.0516693858380091</v>
      </c>
      <c r="AT285" s="27">
        <f t="shared" si="80"/>
        <v>-489.08581436503601</v>
      </c>
      <c r="BH285" s="19">
        <f t="shared" si="82"/>
        <v>26.288334221741835</v>
      </c>
      <c r="BO285" s="23">
        <f t="shared" si="71"/>
        <v>4.60305430642833</v>
      </c>
      <c r="BP285" s="23">
        <f t="shared" si="71"/>
        <v>6.2922687963887558</v>
      </c>
      <c r="BQ285" s="23">
        <f t="shared" si="71"/>
        <v>4.0319621544326427</v>
      </c>
      <c r="BR285" s="23">
        <f t="shared" si="69"/>
        <v>5.0516693858380091</v>
      </c>
    </row>
    <row r="286" spans="1:70" ht="14.5" x14ac:dyDescent="0.35">
      <c r="A286" s="22">
        <v>43221</v>
      </c>
      <c r="B286" s="23">
        <f>+Cartera!BF285</f>
        <v>4.7041398122923104</v>
      </c>
      <c r="C286" s="23">
        <f>+Cartera!BG285</f>
        <v>5.9799855089220451</v>
      </c>
      <c r="D286" s="23">
        <f>+Cartera!BH285</f>
        <v>3.0939756293265477</v>
      </c>
      <c r="E286" s="43">
        <f>+'[8]Cartera (Con titularizaciones)'!W286/'[8]Cartera (Con titularizaciones)'!V286</f>
        <v>4.0917966027638863E-2</v>
      </c>
      <c r="F286" s="19">
        <f>+Cartera!BI285</f>
        <v>7.6493942239506909</v>
      </c>
      <c r="G286" s="23">
        <f>+Cartera!BK285</f>
        <v>4.9428436856246067</v>
      </c>
      <c r="H286" s="44">
        <f>+'[8]Cartera (Con titularizaciones)'!AT286/'[8]Cartera (Con titularizaciones)'!AS286</f>
        <v>5.1289127826878979E-2</v>
      </c>
      <c r="K286" s="19">
        <f t="shared" si="72"/>
        <v>4.7041398122923104</v>
      </c>
      <c r="L286" s="19">
        <f t="shared" si="73"/>
        <v>5.9799855089220451</v>
      </c>
      <c r="M286" s="19">
        <f t="shared" si="74"/>
        <v>3.0939756293265477</v>
      </c>
      <c r="N286" s="19">
        <f t="shared" si="75"/>
        <v>4.9428436856246067</v>
      </c>
      <c r="O286" s="19">
        <f t="shared" si="67"/>
        <v>135.8089239310751</v>
      </c>
      <c r="P286" s="19">
        <f t="shared" si="64"/>
        <v>171.28186651213764</v>
      </c>
      <c r="R286" s="19">
        <f t="shared" si="68"/>
        <v>195.4748934179689</v>
      </c>
      <c r="U286" s="19">
        <f t="shared" si="63"/>
        <v>87.755201031556282</v>
      </c>
      <c r="V286" s="19">
        <f t="shared" si="65"/>
        <v>174.71047182048548</v>
      </c>
      <c r="W286" s="19">
        <f t="shared" si="66"/>
        <v>77.652030506211105</v>
      </c>
      <c r="X286" s="19">
        <f t="shared" si="76"/>
        <v>0.73799999999999999</v>
      </c>
      <c r="Y286" s="19">
        <f t="shared" si="76"/>
        <v>0.54600000000000004</v>
      </c>
      <c r="Z286" s="19">
        <f t="shared" si="76"/>
        <v>0.29599999999999999</v>
      </c>
      <c r="AA286" s="19">
        <f t="shared" si="70"/>
        <v>0.63600000000000001</v>
      </c>
      <c r="AC286" s="19">
        <f t="shared" si="81"/>
        <v>0.94699999999999995</v>
      </c>
      <c r="AD286" s="19">
        <f t="shared" si="81"/>
        <v>0.74399999999999999</v>
      </c>
      <c r="AE286" s="19">
        <f t="shared" si="81"/>
        <v>0.48299999999999998</v>
      </c>
      <c r="AF286" s="19">
        <v>4.25</v>
      </c>
      <c r="AH286" s="23">
        <f>+[8]Cartera!D286</f>
        <v>242494.67224999997</v>
      </c>
      <c r="AI286" s="23">
        <f>+[8]Cartera!J286</f>
        <v>124867.51249999998</v>
      </c>
      <c r="AJ286" s="23">
        <f>+[8]Cartera!P286</f>
        <v>44840.767527539996</v>
      </c>
      <c r="AK286" s="23">
        <f t="shared" si="77"/>
        <v>412202.95227753994</v>
      </c>
      <c r="AL286" s="23">
        <f>+[8]Cartera!E286</f>
        <v>11407.288420000003</v>
      </c>
      <c r="AM286" s="23">
        <f>+[8]Cartera!K286</f>
        <v>7636.0764700000018</v>
      </c>
      <c r="AN286" s="23">
        <f>+[8]Cartera!Q286</f>
        <v>1802.9060599999998</v>
      </c>
      <c r="AO286" s="23">
        <f t="shared" si="78"/>
        <v>20846.270950000006</v>
      </c>
      <c r="AP286" s="27">
        <f t="shared" si="79"/>
        <v>4.7041398122923104</v>
      </c>
      <c r="AQ286" s="27">
        <f t="shared" si="79"/>
        <v>6.1153428278632544</v>
      </c>
      <c r="AR286" s="27">
        <f t="shared" si="79"/>
        <v>4.0206851028870174</v>
      </c>
      <c r="AS286" s="27">
        <f t="shared" si="79"/>
        <v>5.0572832714609053</v>
      </c>
      <c r="AT286" s="27">
        <f t="shared" si="80"/>
        <v>-489.22708529099975</v>
      </c>
      <c r="BH286" s="19">
        <f t="shared" si="82"/>
        <v>24.202028647957022</v>
      </c>
      <c r="BO286" s="23">
        <f t="shared" si="71"/>
        <v>4.7041398122923104</v>
      </c>
      <c r="BP286" s="23">
        <f t="shared" si="71"/>
        <v>6.1153428278632544</v>
      </c>
      <c r="BQ286" s="23">
        <f t="shared" si="71"/>
        <v>4.0206851028870174</v>
      </c>
      <c r="BR286" s="23">
        <f t="shared" si="69"/>
        <v>5.0572832714609053</v>
      </c>
    </row>
    <row r="287" spans="1:70" ht="14.5" x14ac:dyDescent="0.35">
      <c r="A287" s="22">
        <v>43252</v>
      </c>
      <c r="B287" s="23">
        <f>+Cartera!BF286</f>
        <v>4.7370162366714306</v>
      </c>
      <c r="C287" s="23">
        <f>+Cartera!BG286</f>
        <v>5.9376673424355975</v>
      </c>
      <c r="D287" s="23">
        <f>+Cartera!BH286</f>
        <v>3.1019893300961581</v>
      </c>
      <c r="E287" s="43">
        <f>+'[8]Cartera (Con titularizaciones)'!W287/'[8]Cartera (Con titularizaciones)'!V287</f>
        <v>4.1362300826653008E-2</v>
      </c>
      <c r="F287" s="19">
        <f>+Cartera!BI286</f>
        <v>7.7455648046276169</v>
      </c>
      <c r="G287" s="23">
        <f>+Cartera!BK286</f>
        <v>4.9511287249076181</v>
      </c>
      <c r="H287" s="44">
        <f>+'[8]Cartera (Con titularizaciones)'!AT287/'[8]Cartera (Con titularizaciones)'!AS287</f>
        <v>5.1429597562481708E-2</v>
      </c>
      <c r="K287" s="19">
        <f t="shared" si="72"/>
        <v>4.7370162366714306</v>
      </c>
      <c r="L287" s="19">
        <f t="shared" si="73"/>
        <v>5.9376673424355975</v>
      </c>
      <c r="M287" s="19">
        <f t="shared" si="74"/>
        <v>3.1019893300961581</v>
      </c>
      <c r="N287" s="19">
        <f t="shared" si="75"/>
        <v>4.9511287249076181</v>
      </c>
      <c r="O287" s="19">
        <f t="shared" si="67"/>
        <v>134.84785393438599</v>
      </c>
      <c r="P287" s="19">
        <f t="shared" si="64"/>
        <v>172.47892602920095</v>
      </c>
      <c r="R287" s="19">
        <f t="shared" si="68"/>
        <v>194.09158921576969</v>
      </c>
      <c r="U287" s="19">
        <f t="shared" si="63"/>
        <v>87.134189625798797</v>
      </c>
      <c r="V287" s="19">
        <f t="shared" si="65"/>
        <v>175.93149327057876</v>
      </c>
      <c r="W287" s="19">
        <f t="shared" si="66"/>
        <v>77.853156892188764</v>
      </c>
      <c r="X287" s="19">
        <f t="shared" si="76"/>
        <v>0.747</v>
      </c>
      <c r="Y287" s="19">
        <f t="shared" si="76"/>
        <v>0.54300000000000004</v>
      </c>
      <c r="Z287" s="19">
        <f t="shared" si="76"/>
        <v>0.29899999999999999</v>
      </c>
      <c r="AA287" s="19">
        <f t="shared" si="70"/>
        <v>0.63900000000000001</v>
      </c>
      <c r="AC287" s="19">
        <f t="shared" si="81"/>
        <v>0.96199999999999997</v>
      </c>
      <c r="AD287" s="19">
        <f t="shared" si="81"/>
        <v>0.73899999999999999</v>
      </c>
      <c r="AE287" s="19">
        <f t="shared" si="81"/>
        <v>0.48799999999999999</v>
      </c>
      <c r="AF287" s="19">
        <v>4.25</v>
      </c>
      <c r="AH287" s="23">
        <f>+[8]Cartera!D287</f>
        <v>243114.67081000001</v>
      </c>
      <c r="AI287" s="23">
        <f>+[8]Cartera!J287</f>
        <v>125589.08140000002</v>
      </c>
      <c r="AJ287" s="23">
        <f>+[8]Cartera!P287</f>
        <v>45297.470171360001</v>
      </c>
      <c r="AK287" s="23">
        <f t="shared" si="77"/>
        <v>414001.22238136007</v>
      </c>
      <c r="AL287" s="23">
        <f>+[8]Cartera!E287</f>
        <v>11516.381429999999</v>
      </c>
      <c r="AM287" s="23">
        <f>+[8]Cartera!K287</f>
        <v>7625.5715499999997</v>
      </c>
      <c r="AN287" s="23">
        <f>+[8]Cartera!Q287</f>
        <v>1827.9237200000002</v>
      </c>
      <c r="AO287" s="23">
        <f t="shared" si="78"/>
        <v>20969.876699999997</v>
      </c>
      <c r="AP287" s="27">
        <f t="shared" si="79"/>
        <v>4.7370162366714306</v>
      </c>
      <c r="AQ287" s="27">
        <f t="shared" si="79"/>
        <v>6.0718427629171252</v>
      </c>
      <c r="AR287" s="27">
        <f t="shared" si="79"/>
        <v>4.035377059877689</v>
      </c>
      <c r="AS287" s="27">
        <f t="shared" si="79"/>
        <v>5.06517265320619</v>
      </c>
      <c r="AT287" s="27">
        <f t="shared" si="80"/>
        <v>-490.04769983755557</v>
      </c>
      <c r="BH287" s="19">
        <f t="shared" si="82"/>
        <v>23.469323412562133</v>
      </c>
      <c r="BO287" s="23">
        <f t="shared" si="71"/>
        <v>4.7370162366714306</v>
      </c>
      <c r="BP287" s="23">
        <f t="shared" si="71"/>
        <v>6.0718427629171252</v>
      </c>
      <c r="BQ287" s="23">
        <f t="shared" si="71"/>
        <v>4.035377059877689</v>
      </c>
      <c r="BR287" s="23">
        <f t="shared" si="69"/>
        <v>5.06517265320619</v>
      </c>
    </row>
    <row r="288" spans="1:70" ht="14.5" x14ac:dyDescent="0.35">
      <c r="A288" s="22">
        <v>43282</v>
      </c>
      <c r="B288" s="23">
        <f>+Cartera!BF287</f>
        <v>4.9050843172269039</v>
      </c>
      <c r="C288" s="23">
        <f>+Cartera!BG287</f>
        <v>5.8499482167068804</v>
      </c>
      <c r="D288" s="23">
        <f>+Cartera!BH287</f>
        <v>3.1482849038022147</v>
      </c>
      <c r="E288" s="43">
        <f>+'[8]Cartera (Con titularizaciones)'!W288/'[8]Cartera (Con titularizaciones)'!V288</f>
        <v>4.1450207534875085E-2</v>
      </c>
      <c r="F288" s="19">
        <f>+Cartera!BI287</f>
        <v>7.7745388364070935</v>
      </c>
      <c r="G288" s="23">
        <f>+Cartera!BK287</f>
        <v>5.0263336181711393</v>
      </c>
      <c r="H288" s="44">
        <f>+'[8]Cartera (Con titularizaciones)'!AT288/'[8]Cartera (Con titularizaciones)'!AS288</f>
        <v>5.2147228061613739E-2</v>
      </c>
      <c r="K288" s="19">
        <f t="shared" si="72"/>
        <v>4.9050843172269039</v>
      </c>
      <c r="L288" s="19">
        <f t="shared" si="73"/>
        <v>5.8499482167068804</v>
      </c>
      <c r="M288" s="19">
        <f t="shared" si="74"/>
        <v>3.1482849038022147</v>
      </c>
      <c r="N288" s="19">
        <f t="shared" si="75"/>
        <v>5.0263336181711393</v>
      </c>
      <c r="O288" s="19">
        <f t="shared" si="67"/>
        <v>132.85570193742586</v>
      </c>
      <c r="P288" s="19">
        <f t="shared" si="64"/>
        <v>178.5984326100706</v>
      </c>
      <c r="R288" s="19">
        <f t="shared" si="68"/>
        <v>191.22420990072695</v>
      </c>
      <c r="U288" s="19">
        <f t="shared" si="63"/>
        <v>85.846927390605927</v>
      </c>
      <c r="V288" s="19">
        <f t="shared" si="65"/>
        <v>182.17349602208742</v>
      </c>
      <c r="W288" s="19">
        <f t="shared" si="66"/>
        <v>79.015074674491331</v>
      </c>
      <c r="X288" s="19">
        <f t="shared" si="76"/>
        <v>0.77600000000000002</v>
      </c>
      <c r="Y288" s="19">
        <f t="shared" si="76"/>
        <v>0.52300000000000002</v>
      </c>
      <c r="Z288" s="19">
        <f t="shared" si="76"/>
        <v>0.313</v>
      </c>
      <c r="AA288" s="19">
        <f t="shared" si="70"/>
        <v>0.65100000000000002</v>
      </c>
      <c r="AC288" s="19">
        <f t="shared" si="81"/>
        <v>0.995</v>
      </c>
      <c r="AD288" s="19">
        <f t="shared" si="81"/>
        <v>0.71</v>
      </c>
      <c r="AE288" s="19">
        <f t="shared" si="81"/>
        <v>0.51100000000000001</v>
      </c>
      <c r="AF288" s="19">
        <v>4.25</v>
      </c>
      <c r="AH288" s="23">
        <f>+[8]Cartera!D288</f>
        <v>241834.82307000001</v>
      </c>
      <c r="AI288" s="23">
        <f>+[8]Cartera!J288</f>
        <v>126366.20754999996</v>
      </c>
      <c r="AJ288" s="23">
        <f>+[8]Cartera!P288</f>
        <v>45220.509432550003</v>
      </c>
      <c r="AK288" s="23">
        <f t="shared" si="77"/>
        <v>413421.54005254997</v>
      </c>
      <c r="AL288" s="23">
        <f>+[8]Cartera!E288</f>
        <v>11862.20198</v>
      </c>
      <c r="AM288" s="23">
        <f>+[8]Cartera!K288</f>
        <v>7558.1647600000006</v>
      </c>
      <c r="AN288" s="23">
        <f>+[8]Cartera!Q288</f>
        <v>1859.0845199999997</v>
      </c>
      <c r="AO288" s="23">
        <f t="shared" si="78"/>
        <v>21279.451260000002</v>
      </c>
      <c r="AP288" s="27">
        <f t="shared" si="79"/>
        <v>4.9050843172269039</v>
      </c>
      <c r="AQ288" s="27">
        <f t="shared" si="79"/>
        <v>5.981159762992351</v>
      </c>
      <c r="AR288" s="27">
        <f t="shared" si="79"/>
        <v>4.1111534198281703</v>
      </c>
      <c r="AS288" s="27">
        <f t="shared" si="79"/>
        <v>5.1471559167660139</v>
      </c>
      <c r="AT288" s="27">
        <f t="shared" si="80"/>
        <v>-497.48620590034795</v>
      </c>
      <c r="BH288" s="19">
        <f t="shared" si="82"/>
        <v>21.211191733195406</v>
      </c>
      <c r="BO288" s="23">
        <f t="shared" si="71"/>
        <v>4.9050843172269039</v>
      </c>
      <c r="BP288" s="23">
        <f t="shared" si="71"/>
        <v>5.981159762992351</v>
      </c>
      <c r="BQ288" s="23">
        <f t="shared" si="71"/>
        <v>4.1111534198281703</v>
      </c>
      <c r="BR288" s="23">
        <f t="shared" si="69"/>
        <v>5.1471559167660139</v>
      </c>
    </row>
    <row r="289" spans="1:70" ht="14.5" x14ac:dyDescent="0.35">
      <c r="A289" s="22">
        <v>43313</v>
      </c>
      <c r="B289" s="23">
        <f>+Cartera!BF288</f>
        <v>4.842832025498705</v>
      </c>
      <c r="C289" s="23">
        <f>+Cartera!BG288</f>
        <v>5.7953192112021368</v>
      </c>
      <c r="D289" s="23">
        <f>+Cartera!BH288</f>
        <v>3.1885869037532109</v>
      </c>
      <c r="E289" s="43">
        <f>+'[8]Cartera (Con titularizaciones)'!W289/'[8]Cartera (Con titularizaciones)'!V289</f>
        <v>4.2079805957266091E-2</v>
      </c>
      <c r="F289" s="19">
        <f>+Cartera!BI288</f>
        <v>7.5366605840122283</v>
      </c>
      <c r="G289" s="23">
        <f>+Cartera!BK288</f>
        <v>4.9753735579332021</v>
      </c>
      <c r="H289" s="44">
        <f>+'[8]Cartera (Con titularizaciones)'!AT289/'[8]Cartera (Con titularizaciones)'!AS289</f>
        <v>5.1661883765641299E-2</v>
      </c>
      <c r="K289" s="19">
        <f t="shared" si="72"/>
        <v>4.842832025498705</v>
      </c>
      <c r="L289" s="19">
        <f t="shared" si="73"/>
        <v>5.7953192112021368</v>
      </c>
      <c r="M289" s="19">
        <f t="shared" si="74"/>
        <v>3.1885869037532109</v>
      </c>
      <c r="N289" s="19">
        <f t="shared" si="75"/>
        <v>4.9753735579332021</v>
      </c>
      <c r="O289" s="19">
        <f t="shared" si="67"/>
        <v>131.61504567798261</v>
      </c>
      <c r="P289" s="19">
        <f t="shared" si="64"/>
        <v>176.33177193514732</v>
      </c>
      <c r="R289" s="19">
        <f t="shared" si="68"/>
        <v>189.43848667236173</v>
      </c>
      <c r="U289" s="19">
        <f t="shared" si="63"/>
        <v>85.045256658616665</v>
      </c>
      <c r="V289" s="19">
        <f t="shared" si="65"/>
        <v>179.86146285689114</v>
      </c>
      <c r="W289" s="19">
        <f t="shared" si="66"/>
        <v>80.026566846566794</v>
      </c>
      <c r="X289" s="19">
        <f t="shared" si="76"/>
        <v>0.76400000000000001</v>
      </c>
      <c r="Y289" s="19">
        <f t="shared" si="76"/>
        <v>0.51100000000000001</v>
      </c>
      <c r="Z289" s="19">
        <f t="shared" si="76"/>
        <v>0.32200000000000001</v>
      </c>
      <c r="AA289" s="19">
        <f t="shared" si="70"/>
        <v>0.64500000000000002</v>
      </c>
      <c r="AC289" s="19">
        <f t="shared" si="81"/>
        <v>0.98099999999999998</v>
      </c>
      <c r="AD289" s="19">
        <f t="shared" si="81"/>
        <v>0.70099999999999996</v>
      </c>
      <c r="AE289" s="19">
        <f t="shared" si="81"/>
        <v>0.52600000000000002</v>
      </c>
      <c r="AF289" s="19">
        <v>4.25</v>
      </c>
      <c r="AH289" s="23">
        <f>+[8]Cartera!D289</f>
        <v>240569.51404999994</v>
      </c>
      <c r="AI289" s="23">
        <f>+[8]Cartera!J289</f>
        <v>127624.30575999999</v>
      </c>
      <c r="AJ289" s="23">
        <f>+[8]Cartera!P289</f>
        <v>45694.283989530013</v>
      </c>
      <c r="AK289" s="23">
        <f t="shared" si="77"/>
        <v>413888.1037995299</v>
      </c>
      <c r="AL289" s="23">
        <f>+[8]Cartera!E289</f>
        <v>11650.377470000003</v>
      </c>
      <c r="AM289" s="23">
        <f>+[8]Cartera!K289</f>
        <v>7561.5745199999992</v>
      </c>
      <c r="AN289" s="23">
        <f>+[8]Cartera!Q289</f>
        <v>1904.9009899999999</v>
      </c>
      <c r="AO289" s="23">
        <f t="shared" si="78"/>
        <v>21116.85298</v>
      </c>
      <c r="AP289" s="27">
        <f t="shared" si="79"/>
        <v>4.842832025498705</v>
      </c>
      <c r="AQ289" s="27">
        <f t="shared" si="79"/>
        <v>5.9248702470669565</v>
      </c>
      <c r="AR289" s="27">
        <f t="shared" si="79"/>
        <v>4.1687949206873931</v>
      </c>
      <c r="AS289" s="27">
        <f t="shared" si="79"/>
        <v>5.1020681160307326</v>
      </c>
      <c r="AT289" s="27">
        <f t="shared" si="80"/>
        <v>-492.43528767728947</v>
      </c>
      <c r="BH289" s="19">
        <f t="shared" si="82"/>
        <v>19.145222850399435</v>
      </c>
      <c r="BO289" s="23">
        <f t="shared" si="71"/>
        <v>4.842832025498705</v>
      </c>
      <c r="BP289" s="23">
        <f t="shared" si="71"/>
        <v>5.9248702470669565</v>
      </c>
      <c r="BQ289" s="23">
        <f t="shared" si="71"/>
        <v>4.1687949206873931</v>
      </c>
      <c r="BR289" s="23">
        <f t="shared" si="69"/>
        <v>5.1020681160307326</v>
      </c>
    </row>
    <row r="290" spans="1:70" ht="14.5" x14ac:dyDescent="0.35">
      <c r="A290" s="22">
        <v>43344</v>
      </c>
      <c r="B290" s="23">
        <f>+Cartera!BF289</f>
        <v>4.8567569790445386</v>
      </c>
      <c r="C290" s="23">
        <f>+Cartera!BG289</f>
        <v>5.7687110095780429</v>
      </c>
      <c r="D290" s="23">
        <f>+Cartera!BH289</f>
        <v>3.1605610341102568</v>
      </c>
      <c r="E290" s="43">
        <f>+'[8]Cartera (Con titularizaciones)'!W290/'[8]Cartera (Con titularizaciones)'!V290</f>
        <v>4.1882473098452569E-2</v>
      </c>
      <c r="F290" s="19">
        <f>+Cartera!BI289</f>
        <v>7.2708112379349501</v>
      </c>
      <c r="G290" s="23">
        <f>+Cartera!BK289</f>
        <v>4.9630225306140172</v>
      </c>
      <c r="H290" s="44">
        <f>+'[8]Cartera (Con titularizaciones)'!AT290/'[8]Cartera (Con titularizaciones)'!AS290</f>
        <v>5.1563570856907208E-2</v>
      </c>
      <c r="K290" s="19">
        <f t="shared" si="72"/>
        <v>4.8567569790445386</v>
      </c>
      <c r="L290" s="19">
        <f t="shared" si="73"/>
        <v>5.7687110095780429</v>
      </c>
      <c r="M290" s="19">
        <f t="shared" si="74"/>
        <v>3.1605610341102568</v>
      </c>
      <c r="N290" s="19">
        <f t="shared" si="75"/>
        <v>4.9630225306140172</v>
      </c>
      <c r="O290" s="19">
        <f t="shared" si="67"/>
        <v>131.01075805472371</v>
      </c>
      <c r="P290" s="19">
        <f t="shared" si="64"/>
        <v>176.83879173676814</v>
      </c>
      <c r="R290" s="19">
        <f t="shared" si="68"/>
        <v>188.56871276258329</v>
      </c>
      <c r="U290" s="19">
        <f t="shared" si="63"/>
        <v>84.654786133374287</v>
      </c>
      <c r="V290" s="19">
        <f t="shared" si="65"/>
        <v>180.37863184020105</v>
      </c>
      <c r="W290" s="19">
        <f t="shared" si="66"/>
        <v>79.323178731983788</v>
      </c>
      <c r="X290" s="19">
        <f t="shared" si="76"/>
        <v>0.77300000000000002</v>
      </c>
      <c r="Y290" s="19">
        <f t="shared" si="76"/>
        <v>0.502</v>
      </c>
      <c r="Z290" s="19">
        <f t="shared" si="76"/>
        <v>0.31900000000000001</v>
      </c>
      <c r="AA290" s="19">
        <f t="shared" si="70"/>
        <v>0.64200000000000002</v>
      </c>
      <c r="AC290" s="19">
        <f t="shared" si="81"/>
        <v>0.99</v>
      </c>
      <c r="AD290" s="19">
        <f t="shared" si="81"/>
        <v>0.69099999999999995</v>
      </c>
      <c r="AE290" s="19">
        <f t="shared" si="81"/>
        <v>0.52100000000000002</v>
      </c>
      <c r="AF290" s="19">
        <v>4.25</v>
      </c>
      <c r="AH290" s="23">
        <f>+[8]Cartera!D290</f>
        <v>240969.58629999997</v>
      </c>
      <c r="AI290" s="23">
        <f>+[8]Cartera!J290</f>
        <v>128646.67541</v>
      </c>
      <c r="AJ290" s="23">
        <f>+[8]Cartera!P290</f>
        <v>46167.723710889979</v>
      </c>
      <c r="AK290" s="23">
        <f t="shared" si="77"/>
        <v>415783.98542088998</v>
      </c>
      <c r="AL290" s="23">
        <f>+[8]Cartera!E290</f>
        <v>11703.307200000001</v>
      </c>
      <c r="AM290" s="23">
        <f>+[8]Cartera!K290</f>
        <v>7586.0587999999998</v>
      </c>
      <c r="AN290" s="23">
        <f>+[8]Cartera!Q290</f>
        <v>1909.0746199999996</v>
      </c>
      <c r="AO290" s="23">
        <f t="shared" si="78"/>
        <v>21198.440620000001</v>
      </c>
      <c r="AP290" s="27">
        <f t="shared" si="79"/>
        <v>4.8567569790445386</v>
      </c>
      <c r="AQ290" s="27">
        <f t="shared" si="79"/>
        <v>5.8968168247046036</v>
      </c>
      <c r="AR290" s="27">
        <f t="shared" si="79"/>
        <v>4.1350850043093841</v>
      </c>
      <c r="AS290" s="27">
        <f t="shared" si="79"/>
        <v>5.0984264337505056</v>
      </c>
      <c r="AT290" s="27">
        <f t="shared" si="80"/>
        <v>-491.20382662765121</v>
      </c>
      <c r="BH290" s="19">
        <f t="shared" si="82"/>
        <v>17.406067534763395</v>
      </c>
      <c r="BO290" s="23">
        <f t="shared" si="71"/>
        <v>4.8567569790445386</v>
      </c>
      <c r="BP290" s="23">
        <f t="shared" si="71"/>
        <v>5.8968168247046036</v>
      </c>
      <c r="BQ290" s="23">
        <f t="shared" si="71"/>
        <v>4.1350850043093841</v>
      </c>
      <c r="BR290" s="23">
        <f t="shared" si="69"/>
        <v>5.0984264337505056</v>
      </c>
    </row>
    <row r="291" spans="1:70" ht="14.5" x14ac:dyDescent="0.35">
      <c r="A291" s="22">
        <v>43374</v>
      </c>
      <c r="B291" s="23">
        <f>+Cartera!BF290</f>
        <v>4.8541504138821061</v>
      </c>
      <c r="C291" s="23">
        <f>+Cartera!BG290</f>
        <v>5.6369952366573983</v>
      </c>
      <c r="D291" s="23">
        <f>+Cartera!BH290</f>
        <v>3.1115235561715116</v>
      </c>
      <c r="E291" s="43">
        <f>+'[8]Cartera (Con titularizaciones)'!W291/'[8]Cartera (Con titularizaciones)'!V291</f>
        <v>4.1372770538984797E-2</v>
      </c>
      <c r="F291" s="19">
        <f>+Cartera!BI290</f>
        <v>7.3451887421348685</v>
      </c>
      <c r="G291" s="23">
        <f>+Cartera!BK290</f>
        <v>4.9175962871912091</v>
      </c>
      <c r="H291" s="44">
        <f>+'[8]Cartera (Con titularizaciones)'!AT291/'[8]Cartera (Con titularizaciones)'!AS291</f>
        <v>5.1105031194316142E-2</v>
      </c>
      <c r="K291" s="19">
        <f t="shared" si="72"/>
        <v>4.8541504138821061</v>
      </c>
      <c r="L291" s="19">
        <f t="shared" si="73"/>
        <v>5.6369952366573983</v>
      </c>
      <c r="M291" s="19">
        <f t="shared" si="74"/>
        <v>3.1115235561715116</v>
      </c>
      <c r="N291" s="19">
        <f t="shared" si="75"/>
        <v>4.9175962871912091</v>
      </c>
      <c r="O291" s="19">
        <f t="shared" si="67"/>
        <v>128.01941679504779</v>
      </c>
      <c r="P291" s="19">
        <f t="shared" si="64"/>
        <v>176.74388440747487</v>
      </c>
      <c r="R291" s="19">
        <f t="shared" si="68"/>
        <v>184.26316275168207</v>
      </c>
      <c r="U291" s="19">
        <f t="shared" si="63"/>
        <v>82.721881092980382</v>
      </c>
      <c r="V291" s="19">
        <f t="shared" si="65"/>
        <v>180.28182471976439</v>
      </c>
      <c r="W291" s="19">
        <f t="shared" si="66"/>
        <v>78.092445142244443</v>
      </c>
      <c r="X291" s="19">
        <f t="shared" si="76"/>
        <v>0.77</v>
      </c>
      <c r="Y291" s="19">
        <f t="shared" si="76"/>
        <v>0.48799999999999999</v>
      </c>
      <c r="Z291" s="19">
        <f t="shared" si="76"/>
        <v>0.30499999999999999</v>
      </c>
      <c r="AA291" s="19">
        <f t="shared" si="70"/>
        <v>0.627</v>
      </c>
      <c r="AC291" s="19">
        <f t="shared" si="81"/>
        <v>0.98499999999999999</v>
      </c>
      <c r="AD291" s="19">
        <f t="shared" si="81"/>
        <v>0.67200000000000004</v>
      </c>
      <c r="AE291" s="19">
        <f t="shared" si="81"/>
        <v>0.497</v>
      </c>
      <c r="AF291" s="19">
        <v>4.25</v>
      </c>
      <c r="AH291" s="23">
        <f>+[8]Cartera!D291</f>
        <v>243938.58390000003</v>
      </c>
      <c r="AI291" s="23">
        <f>+[8]Cartera!J291</f>
        <v>130140.34529</v>
      </c>
      <c r="AJ291" s="23">
        <f>+[8]Cartera!P291</f>
        <v>46707.343937620004</v>
      </c>
      <c r="AK291" s="23">
        <f t="shared" si="77"/>
        <v>420786.27312762005</v>
      </c>
      <c r="AL291" s="23">
        <f>+[8]Cartera!E291</f>
        <v>11841.145780000001</v>
      </c>
      <c r="AM291" s="23">
        <f>+[8]Cartera!K291</f>
        <v>7497.2696299999989</v>
      </c>
      <c r="AN291" s="23">
        <f>+[8]Cartera!Q291</f>
        <v>1901.59476</v>
      </c>
      <c r="AO291" s="23">
        <f t="shared" si="78"/>
        <v>21240.010170000001</v>
      </c>
      <c r="AP291" s="27">
        <f t="shared" si="79"/>
        <v>4.8541504138821061</v>
      </c>
      <c r="AQ291" s="27">
        <f t="shared" si="79"/>
        <v>5.7609111250576115</v>
      </c>
      <c r="AR291" s="27">
        <f t="shared" si="79"/>
        <v>4.0712971444911847</v>
      </c>
      <c r="AS291" s="27">
        <f t="shared" si="79"/>
        <v>5.0476955942805031</v>
      </c>
      <c r="AT291" s="27">
        <f t="shared" si="80"/>
        <v>-486.71193312484036</v>
      </c>
      <c r="BH291" s="19">
        <f t="shared" si="82"/>
        <v>16.83777797679187</v>
      </c>
      <c r="BO291" s="23">
        <f t="shared" si="71"/>
        <v>4.8541504138821061</v>
      </c>
      <c r="BP291" s="23">
        <f t="shared" si="71"/>
        <v>5.7609111250576115</v>
      </c>
      <c r="BQ291" s="23">
        <f t="shared" si="71"/>
        <v>4.0712971444911847</v>
      </c>
      <c r="BR291" s="23">
        <f t="shared" si="69"/>
        <v>5.0476955942805031</v>
      </c>
    </row>
    <row r="292" spans="1:70" ht="14.5" x14ac:dyDescent="0.35">
      <c r="A292" s="22">
        <v>43405</v>
      </c>
      <c r="B292" s="23">
        <f>+Cartera!BF291</f>
        <v>4.7196468203319037</v>
      </c>
      <c r="C292" s="23">
        <f>+Cartera!BG291</f>
        <v>5.5932335505323234</v>
      </c>
      <c r="D292" s="23">
        <f>+Cartera!BH291</f>
        <v>3.1901188958873132</v>
      </c>
      <c r="E292" s="43">
        <f>+'[8]Cartera (Con titularizaciones)'!W292/'[8]Cartera (Con titularizaciones)'!V292</f>
        <v>4.252306497264554E-2</v>
      </c>
      <c r="F292" s="19">
        <f>+Cartera!BI291</f>
        <v>7.4478199650300505</v>
      </c>
      <c r="G292" s="23">
        <f>+Cartera!BK291</f>
        <v>4.8458933273538145</v>
      </c>
      <c r="H292" s="44">
        <f>+'[8]Cartera (Con titularizaciones)'!AT292/'[8]Cartera (Con titularizaciones)'!AS292</f>
        <v>5.0390782313347655E-2</v>
      </c>
      <c r="K292" s="19">
        <f t="shared" si="72"/>
        <v>4.7196468203319037</v>
      </c>
      <c r="L292" s="19">
        <f t="shared" si="73"/>
        <v>5.5932335505323234</v>
      </c>
      <c r="M292" s="19">
        <f t="shared" si="74"/>
        <v>3.1901188958873132</v>
      </c>
      <c r="N292" s="19">
        <f t="shared" si="75"/>
        <v>4.8458933273538145</v>
      </c>
      <c r="O292" s="19">
        <f t="shared" si="67"/>
        <v>127.02556363383381</v>
      </c>
      <c r="P292" s="19">
        <f t="shared" si="64"/>
        <v>171.84649030884108</v>
      </c>
      <c r="R292" s="19">
        <f t="shared" si="68"/>
        <v>182.83267250746212</v>
      </c>
      <c r="U292" s="19">
        <f t="shared" si="63"/>
        <v>82.079686298752847</v>
      </c>
      <c r="V292" s="19">
        <f t="shared" si="65"/>
        <v>175.28639787694368</v>
      </c>
      <c r="W292" s="19">
        <f t="shared" si="66"/>
        <v>80.065016502991043</v>
      </c>
      <c r="X292" s="19">
        <f t="shared" si="76"/>
        <v>0.74399999999999999</v>
      </c>
      <c r="Y292" s="19">
        <f t="shared" si="76"/>
        <v>0.47599999999999998</v>
      </c>
      <c r="Z292" s="19">
        <f t="shared" si="76"/>
        <v>0.32500000000000001</v>
      </c>
      <c r="AA292" s="19">
        <f t="shared" si="70"/>
        <v>0.60399999999999998</v>
      </c>
      <c r="AC292" s="19">
        <f t="shared" si="81"/>
        <v>0.95699999999999996</v>
      </c>
      <c r="AD292" s="19">
        <f t="shared" si="81"/>
        <v>0.65800000000000003</v>
      </c>
      <c r="AE292" s="19">
        <f t="shared" si="81"/>
        <v>0.53</v>
      </c>
      <c r="AF292" s="19">
        <v>4.25</v>
      </c>
      <c r="AH292" s="23">
        <f>+[8]Cartera!D292</f>
        <v>246571.60721999995</v>
      </c>
      <c r="AI292" s="23">
        <f>+[8]Cartera!J292</f>
        <v>132199.15577999997</v>
      </c>
      <c r="AJ292" s="23">
        <f>+[8]Cartera!P292</f>
        <v>47248.31635478</v>
      </c>
      <c r="AK292" s="23">
        <f t="shared" si="77"/>
        <v>426019.07935477991</v>
      </c>
      <c r="AL292" s="23">
        <f>+[8]Cartera!E292</f>
        <v>11637.309019999999</v>
      </c>
      <c r="AM292" s="23">
        <f>+[8]Cartera!K292</f>
        <v>7554.3963999999996</v>
      </c>
      <c r="AN292" s="23">
        <f>+[8]Cartera!Q292</f>
        <v>1972.67335</v>
      </c>
      <c r="AO292" s="23">
        <f t="shared" si="78"/>
        <v>21164.378769999999</v>
      </c>
      <c r="AP292" s="27">
        <f t="shared" si="79"/>
        <v>4.7196468203319037</v>
      </c>
      <c r="AQ292" s="27">
        <f t="shared" si="79"/>
        <v>5.7144059320406662</v>
      </c>
      <c r="AR292" s="27">
        <f t="shared" si="79"/>
        <v>4.1751188236793739</v>
      </c>
      <c r="AS292" s="27">
        <f t="shared" si="79"/>
        <v>4.967941530237133</v>
      </c>
      <c r="AT292" s="27">
        <f t="shared" si="80"/>
        <v>-479.62139120514433</v>
      </c>
      <c r="BH292" s="19">
        <f t="shared" si="82"/>
        <v>14.018326431740363</v>
      </c>
      <c r="BO292" s="23">
        <f t="shared" si="71"/>
        <v>4.7196468203319037</v>
      </c>
      <c r="BP292" s="23">
        <f t="shared" si="71"/>
        <v>5.7144059320406662</v>
      </c>
      <c r="BQ292" s="23">
        <f t="shared" si="71"/>
        <v>4.1751188236793739</v>
      </c>
      <c r="BR292" s="23">
        <f t="shared" si="69"/>
        <v>4.967941530237133</v>
      </c>
    </row>
    <row r="293" spans="1:70" ht="14.5" x14ac:dyDescent="0.35">
      <c r="A293" s="22">
        <v>43435</v>
      </c>
      <c r="B293" s="23">
        <f>+Cartera!BF292</f>
        <v>4.4098252576484107</v>
      </c>
      <c r="C293" s="23">
        <f>+Cartera!BG292</f>
        <v>5.2370225244776778</v>
      </c>
      <c r="D293" s="23">
        <f>+Cartera!BH292</f>
        <v>3.1523001051509612</v>
      </c>
      <c r="E293" s="43">
        <f>+'[8]Cartera (Con titularizaciones)'!W293/'[8]Cartera (Con titularizaciones)'!V293</f>
        <v>4.2212191262269348E-2</v>
      </c>
      <c r="F293" s="19">
        <f>+Cartera!BI292</f>
        <v>7.3254611730467909</v>
      </c>
      <c r="G293" s="23">
        <f>+Cartera!BK292</f>
        <v>4.562840617296402</v>
      </c>
      <c r="H293" s="44">
        <f>+'[8]Cartera (Con titularizaciones)'!AT293/'[8]Cartera (Con titularizaciones)'!AS293</f>
        <v>4.7502907764610365E-2</v>
      </c>
      <c r="K293" s="19">
        <f t="shared" si="72"/>
        <v>4.4098252576484107</v>
      </c>
      <c r="L293" s="19">
        <f t="shared" si="73"/>
        <v>5.2370225244776778</v>
      </c>
      <c r="M293" s="19">
        <f t="shared" si="74"/>
        <v>3.1523001051509612</v>
      </c>
      <c r="N293" s="19">
        <f t="shared" si="75"/>
        <v>4.562840617296402</v>
      </c>
      <c r="O293" s="19">
        <f t="shared" si="67"/>
        <v>118.93580554517484</v>
      </c>
      <c r="P293" s="19">
        <f t="shared" si="64"/>
        <v>160.56561481201425</v>
      </c>
      <c r="R293" s="19">
        <f t="shared" si="68"/>
        <v>171.18877934945201</v>
      </c>
      <c r="U293" s="19">
        <f t="shared" si="63"/>
        <v>76.852354199963671</v>
      </c>
      <c r="V293" s="19">
        <f t="shared" si="65"/>
        <v>163.77970939477964</v>
      </c>
      <c r="W293" s="19">
        <f t="shared" si="66"/>
        <v>79.115847458435098</v>
      </c>
      <c r="X293" s="19">
        <f t="shared" si="76"/>
        <v>0.65600000000000003</v>
      </c>
      <c r="Y293" s="19">
        <f t="shared" si="76"/>
        <v>0.39200000000000002</v>
      </c>
      <c r="Z293" s="19">
        <f t="shared" si="76"/>
        <v>0.316</v>
      </c>
      <c r="AA293" s="19">
        <f t="shared" si="70"/>
        <v>0.52900000000000003</v>
      </c>
      <c r="AC293" s="19">
        <f t="shared" si="81"/>
        <v>0.85299999999999998</v>
      </c>
      <c r="AD293" s="19">
        <f t="shared" si="81"/>
        <v>0.55400000000000005</v>
      </c>
      <c r="AE293" s="19">
        <f t="shared" si="81"/>
        <v>0.51600000000000001</v>
      </c>
      <c r="AF293" s="19">
        <v>4.25</v>
      </c>
      <c r="AH293" s="23">
        <f>+[8]Cartera!D293</f>
        <v>247377.96879999992</v>
      </c>
      <c r="AI293" s="23">
        <f>+[8]Cartera!J293</f>
        <v>132994.82331000004</v>
      </c>
      <c r="AJ293" s="23">
        <f>+[8]Cartera!P293</f>
        <v>47778.025929830001</v>
      </c>
      <c r="AK293" s="23">
        <f t="shared" si="77"/>
        <v>428150.8180398299</v>
      </c>
      <c r="AL293" s="23">
        <f>+[8]Cartera!E293</f>
        <v>10908.936150000001</v>
      </c>
      <c r="AM293" s="23">
        <f>+[8]Cartera!K293</f>
        <v>7113.0080699999999</v>
      </c>
      <c r="AN293" s="23">
        <f>+[8]Cartera!Q293</f>
        <v>1973.0098800000003</v>
      </c>
      <c r="AO293" s="23">
        <f t="shared" si="78"/>
        <v>19994.954100000003</v>
      </c>
      <c r="AP293" s="27">
        <f t="shared" si="79"/>
        <v>4.4098252576484107</v>
      </c>
      <c r="AQ293" s="27">
        <f t="shared" si="79"/>
        <v>5.3483345388716073</v>
      </c>
      <c r="AR293" s="27">
        <f t="shared" si="79"/>
        <v>4.1295341144853799</v>
      </c>
      <c r="AS293" s="27">
        <f t="shared" si="79"/>
        <v>4.6700726140245088</v>
      </c>
      <c r="AT293" s="27">
        <f t="shared" si="80"/>
        <v>-451.61398911561571</v>
      </c>
      <c r="BH293" s="19">
        <f t="shared" si="82"/>
        <v>12.491613701410785</v>
      </c>
      <c r="BO293" s="23">
        <f t="shared" si="71"/>
        <v>4.4098252576484107</v>
      </c>
      <c r="BP293" s="23">
        <f t="shared" si="71"/>
        <v>5.3483345388716073</v>
      </c>
      <c r="BQ293" s="23">
        <f t="shared" si="71"/>
        <v>4.1295341144853799</v>
      </c>
      <c r="BR293" s="23">
        <f t="shared" si="69"/>
        <v>4.6700726140245088</v>
      </c>
    </row>
    <row r="294" spans="1:70" ht="14.5" x14ac:dyDescent="0.35">
      <c r="A294" s="22">
        <v>43466</v>
      </c>
      <c r="B294" s="23">
        <f>+Cartera!BF293</f>
        <v>4.6864694517870387</v>
      </c>
      <c r="C294" s="23">
        <f>+Cartera!BG293</f>
        <v>5.3444254720484983</v>
      </c>
      <c r="D294" s="23">
        <f>+Cartera!BH293</f>
        <v>3.2304033757649329</v>
      </c>
      <c r="E294" s="43">
        <f>+'[8]Cartera (Con titularizaciones)'!W294/'[8]Cartera (Con titularizaciones)'!V294</f>
        <v>4.336645856814865E-2</v>
      </c>
      <c r="F294" s="19">
        <f>+Cartera!BI293</f>
        <v>7.5754205875357652</v>
      </c>
      <c r="G294" s="23">
        <f>+Cartera!BK293</f>
        <v>4.7616846757555775</v>
      </c>
      <c r="H294" s="44">
        <f>+'[8]Cartera (Con titularizaciones)'!AT294/'[8]Cartera (Con titularizaciones)'!AS294</f>
        <v>4.9601212244430808E-2</v>
      </c>
      <c r="K294" s="19">
        <f t="shared" si="72"/>
        <v>4.6864694517870387</v>
      </c>
      <c r="L294" s="19">
        <f t="shared" si="73"/>
        <v>5.3444254720484983</v>
      </c>
      <c r="M294" s="19">
        <f t="shared" si="74"/>
        <v>3.2304033757649329</v>
      </c>
      <c r="N294" s="19">
        <f t="shared" si="75"/>
        <v>4.7616846757555775</v>
      </c>
      <c r="O294" s="19">
        <f t="shared" si="67"/>
        <v>121.37498850219978</v>
      </c>
      <c r="P294" s="19">
        <f t="shared" si="64"/>
        <v>170.63847315010864</v>
      </c>
      <c r="R294" s="19">
        <f t="shared" si="68"/>
        <v>174.69958714285855</v>
      </c>
      <c r="U294" s="19">
        <f t="shared" si="63"/>
        <v>78.428472944966785</v>
      </c>
      <c r="V294" s="19">
        <f t="shared" si="65"/>
        <v>174.05419944247348</v>
      </c>
      <c r="W294" s="19">
        <f t="shared" si="66"/>
        <v>81.076068959491693</v>
      </c>
      <c r="X294" s="19">
        <f t="shared" si="76"/>
        <v>0.72899999999999998</v>
      </c>
      <c r="Y294" s="19">
        <f t="shared" si="76"/>
        <v>0.42399999999999999</v>
      </c>
      <c r="Z294" s="19">
        <f t="shared" si="76"/>
        <v>0.34799999999999998</v>
      </c>
      <c r="AA294" s="19">
        <f t="shared" si="70"/>
        <v>0.58399999999999996</v>
      </c>
      <c r="AC294" s="19">
        <f t="shared" si="81"/>
        <v>0.93300000000000005</v>
      </c>
      <c r="AD294" s="19">
        <f t="shared" si="81"/>
        <v>0.59699999999999998</v>
      </c>
      <c r="AE294" s="19">
        <f t="shared" si="81"/>
        <v>0.56799999999999995</v>
      </c>
      <c r="AF294" s="19">
        <v>4.25</v>
      </c>
      <c r="AH294" s="23">
        <f>+[8]Cartera!D294</f>
        <v>243332.00156999991</v>
      </c>
      <c r="AI294" s="23">
        <f>+[8]Cartera!J294</f>
        <v>133503.46480999998</v>
      </c>
      <c r="AJ294" s="23">
        <f>+[8]Cartera!P294</f>
        <v>48043.690541949989</v>
      </c>
      <c r="AK294" s="23">
        <f t="shared" si="77"/>
        <v>424879.15692194988</v>
      </c>
      <c r="AL294" s="23">
        <f>+[8]Cartera!E294</f>
        <v>11403.679920000002</v>
      </c>
      <c r="AM294" s="23">
        <f>+[8]Cartera!K294</f>
        <v>7285.6713100000015</v>
      </c>
      <c r="AN294" s="23">
        <f>+[8]Cartera!Q294</f>
        <v>2033.9969899999999</v>
      </c>
      <c r="AO294" s="23">
        <f t="shared" si="78"/>
        <v>20723.348220000003</v>
      </c>
      <c r="AP294" s="27">
        <f t="shared" si="79"/>
        <v>4.6864694517870387</v>
      </c>
      <c r="AQ294" s="27">
        <f t="shared" si="79"/>
        <v>5.457290056380824</v>
      </c>
      <c r="AR294" s="27">
        <f t="shared" si="79"/>
        <v>4.2336401867878743</v>
      </c>
      <c r="AS294" s="27">
        <f t="shared" si="79"/>
        <v>4.8774687772709155</v>
      </c>
      <c r="AT294" s="27">
        <f t="shared" si="80"/>
        <v>-471.29099879828686</v>
      </c>
      <c r="BH294" s="19">
        <f t="shared" si="82"/>
        <v>10.363404159116925</v>
      </c>
      <c r="BO294" s="23">
        <f t="shared" si="71"/>
        <v>4.6864694517870387</v>
      </c>
      <c r="BP294" s="23">
        <f t="shared" si="71"/>
        <v>5.457290056380824</v>
      </c>
      <c r="BQ294" s="23">
        <f t="shared" si="71"/>
        <v>4.2336401867878743</v>
      </c>
      <c r="BR294" s="23">
        <f t="shared" si="69"/>
        <v>4.8774687772709155</v>
      </c>
    </row>
    <row r="295" spans="1:70" ht="14.5" x14ac:dyDescent="0.35">
      <c r="A295" s="22">
        <v>43497</v>
      </c>
      <c r="B295" s="23">
        <f>+Cartera!BF294</f>
        <v>4.680552355541713</v>
      </c>
      <c r="C295" s="23">
        <f>+Cartera!BG294</f>
        <v>5.3658275952157855</v>
      </c>
      <c r="D295" s="23">
        <f>+Cartera!BH294</f>
        <v>3.2154834336085374</v>
      </c>
      <c r="E295" s="43">
        <f>+'[8]Cartera (Con titularizaciones)'!W295/'[8]Cartera (Con titularizaciones)'!V295</f>
        <v>4.3294493650917497E-2</v>
      </c>
      <c r="F295" s="19">
        <f>+Cartera!BI294</f>
        <v>7.4490726069171416</v>
      </c>
      <c r="G295" s="23">
        <f>+Cartera!BK294</f>
        <v>4.7587543162655894</v>
      </c>
      <c r="H295" s="44">
        <f>+'[8]Cartera (Con titularizaciones)'!AT295/'[8]Cartera (Con titularizaciones)'!AS295</f>
        <v>4.9580426271546747E-2</v>
      </c>
      <c r="K295" s="19">
        <f t="shared" si="72"/>
        <v>4.680552355541713</v>
      </c>
      <c r="L295" s="19">
        <f t="shared" si="73"/>
        <v>5.3658275952157855</v>
      </c>
      <c r="M295" s="19">
        <f t="shared" si="74"/>
        <v>3.2154834336085374</v>
      </c>
      <c r="N295" s="19">
        <f t="shared" si="75"/>
        <v>4.7587543162655894</v>
      </c>
      <c r="O295" s="19">
        <f t="shared" si="67"/>
        <v>121.86104307755838</v>
      </c>
      <c r="P295" s="19">
        <f t="shared" si="64"/>
        <v>170.4230264734212</v>
      </c>
      <c r="R295" s="19">
        <f t="shared" si="68"/>
        <v>175.39918377880389</v>
      </c>
      <c r="U295" s="19">
        <f t="shared" si="63"/>
        <v>78.742545214581028</v>
      </c>
      <c r="V295" s="19">
        <f t="shared" si="65"/>
        <v>173.83444009898486</v>
      </c>
      <c r="W295" s="19">
        <f t="shared" si="66"/>
        <v>80.701610999158135</v>
      </c>
      <c r="X295" s="19">
        <f t="shared" si="76"/>
        <v>0.72599999999999998</v>
      </c>
      <c r="Y295" s="19">
        <f t="shared" si="76"/>
        <v>0.436</v>
      </c>
      <c r="Z295" s="19">
        <f t="shared" si="76"/>
        <v>0.34</v>
      </c>
      <c r="AA295" s="19">
        <f t="shared" si="70"/>
        <v>0.58099999999999996</v>
      </c>
      <c r="AC295" s="19">
        <f t="shared" si="81"/>
        <v>0.92800000000000005</v>
      </c>
      <c r="AD295" s="19">
        <f t="shared" si="81"/>
        <v>0.61099999999999999</v>
      </c>
      <c r="AE295" s="19">
        <f t="shared" si="81"/>
        <v>0.55400000000000005</v>
      </c>
      <c r="AF295" s="19">
        <v>4.25</v>
      </c>
      <c r="AH295" s="23">
        <f>+[8]Cartera!D295</f>
        <v>246536.56370999999</v>
      </c>
      <c r="AI295" s="23">
        <f>+[8]Cartera!J295</f>
        <v>134492.00741000002</v>
      </c>
      <c r="AJ295" s="23">
        <f>+[8]Cartera!P295</f>
        <v>48434.595207639984</v>
      </c>
      <c r="AK295" s="23">
        <f t="shared" si="77"/>
        <v>429463.16632763995</v>
      </c>
      <c r="AL295" s="23">
        <f>+[8]Cartera!E295</f>
        <v>11539.272940000001</v>
      </c>
      <c r="AM295" s="23">
        <f>+[8]Cartera!K295</f>
        <v>7369.0662999999986</v>
      </c>
      <c r="AN295" s="23">
        <f>+[8]Cartera!Q295</f>
        <v>2040.84005</v>
      </c>
      <c r="AO295" s="23">
        <f t="shared" si="78"/>
        <v>20949.17929</v>
      </c>
      <c r="AP295" s="27">
        <f t="shared" si="79"/>
        <v>4.680552355541713</v>
      </c>
      <c r="AQ295" s="27">
        <f t="shared" si="79"/>
        <v>5.4791853002352306</v>
      </c>
      <c r="AR295" s="27">
        <f t="shared" si="79"/>
        <v>4.2135998891925945</v>
      </c>
      <c r="AS295" s="27">
        <f t="shared" si="79"/>
        <v>4.8779920916472141</v>
      </c>
      <c r="AT295" s="27">
        <f t="shared" si="80"/>
        <v>-470.99743953491173</v>
      </c>
      <c r="BH295" s="19">
        <f t="shared" si="82"/>
        <v>5.1660205045027396</v>
      </c>
      <c r="BO295" s="23">
        <f t="shared" si="71"/>
        <v>4.680552355541713</v>
      </c>
      <c r="BP295" s="23">
        <f t="shared" si="71"/>
        <v>5.4791853002352306</v>
      </c>
      <c r="BQ295" s="23">
        <f t="shared" si="71"/>
        <v>4.2135998891925945</v>
      </c>
      <c r="BR295" s="23">
        <f t="shared" si="69"/>
        <v>4.8779920916472141</v>
      </c>
    </row>
    <row r="296" spans="1:70" ht="14.5" x14ac:dyDescent="0.35">
      <c r="A296" s="22">
        <v>43525</v>
      </c>
      <c r="B296" s="23">
        <f>+Cartera!BF295</f>
        <v>4.7985897820837664</v>
      </c>
      <c r="C296" s="23">
        <f>+Cartera!BG295</f>
        <v>5.3900249749632358</v>
      </c>
      <c r="D296" s="23">
        <f>+Cartera!BH295</f>
        <v>3.2033119860096972</v>
      </c>
      <c r="E296" s="43">
        <f>+'[8]Cartera (Con titularizaciones)'!W296/'[8]Cartera (Con titularizaciones)'!V296</f>
        <v>4.3255283602883242E-2</v>
      </c>
      <c r="F296" s="19">
        <f>+Cartera!BI295</f>
        <v>7.3274876928474644</v>
      </c>
      <c r="G296" s="23">
        <f>+Cartera!BK295</f>
        <v>4.8241048496603804</v>
      </c>
      <c r="H296" s="44">
        <f>+'[8]Cartera (Con titularizaciones)'!AT296/'[8]Cartera (Con titularizaciones)'!AS296</f>
        <v>5.0263922442406198E-2</v>
      </c>
      <c r="K296" s="19">
        <f t="shared" si="72"/>
        <v>4.7985897820837664</v>
      </c>
      <c r="L296" s="19">
        <f t="shared" si="73"/>
        <v>5.3900249749632358</v>
      </c>
      <c r="M296" s="19">
        <f t="shared" si="74"/>
        <v>3.2033119860096972</v>
      </c>
      <c r="N296" s="19">
        <f t="shared" si="75"/>
        <v>4.8241048496603804</v>
      </c>
      <c r="O296" s="19">
        <f t="shared" si="67"/>
        <v>122.41057954391768</v>
      </c>
      <c r="P296" s="19">
        <f t="shared" si="64"/>
        <v>174.72087295400024</v>
      </c>
      <c r="R296" s="19">
        <f t="shared" si="68"/>
        <v>176.19015228868906</v>
      </c>
      <c r="U296" s="19">
        <f t="shared" si="63"/>
        <v>79.097637366728605</v>
      </c>
      <c r="V296" s="19">
        <f t="shared" si="65"/>
        <v>178.21831798240788</v>
      </c>
      <c r="W296" s="19">
        <f t="shared" si="66"/>
        <v>80.396134249021102</v>
      </c>
      <c r="X296" s="19">
        <f t="shared" si="76"/>
        <v>0.752</v>
      </c>
      <c r="Y296" s="19">
        <f t="shared" si="76"/>
        <v>0.438</v>
      </c>
      <c r="Z296" s="19">
        <f t="shared" si="76"/>
        <v>0.33400000000000002</v>
      </c>
      <c r="AA296" s="19">
        <f t="shared" si="70"/>
        <v>0.59799999999999998</v>
      </c>
      <c r="AC296" s="19">
        <f t="shared" si="81"/>
        <v>0.96599999999999997</v>
      </c>
      <c r="AD296" s="19">
        <f t="shared" si="81"/>
        <v>0.61599999999999999</v>
      </c>
      <c r="AE296" s="19">
        <f t="shared" si="81"/>
        <v>0.54500000000000004</v>
      </c>
      <c r="AF296" s="19">
        <v>4.25</v>
      </c>
      <c r="AH296" s="23">
        <f>+[8]Cartera!D296</f>
        <v>248863.84151000003</v>
      </c>
      <c r="AI296" s="23">
        <f>+[8]Cartera!J296</f>
        <v>135870.27868000002</v>
      </c>
      <c r="AJ296" s="23">
        <f>+[8]Cartera!P296</f>
        <v>48812.155210260011</v>
      </c>
      <c r="AK296" s="23">
        <f t="shared" si="77"/>
        <v>433546.27540026006</v>
      </c>
      <c r="AL296" s="23">
        <f>+[8]Cartera!E296</f>
        <v>11941.95487</v>
      </c>
      <c r="AM296" s="23">
        <f>+[8]Cartera!K296</f>
        <v>7476.8803499999995</v>
      </c>
      <c r="AN296" s="23">
        <f>+[8]Cartera!Q296</f>
        <v>2049.3733199999997</v>
      </c>
      <c r="AO296" s="23">
        <f t="shared" si="78"/>
        <v>21468.20854</v>
      </c>
      <c r="AP296" s="27">
        <f t="shared" si="79"/>
        <v>4.7985897820837664</v>
      </c>
      <c r="AQ296" s="27">
        <f t="shared" si="79"/>
        <v>5.5029550411164276</v>
      </c>
      <c r="AR296" s="27">
        <f t="shared" si="79"/>
        <v>4.1984897228410727</v>
      </c>
      <c r="AS296" s="27">
        <f t="shared" si="79"/>
        <v>4.9517686480364862</v>
      </c>
      <c r="AT296" s="27">
        <f t="shared" si="80"/>
        <v>-477.45871631800156</v>
      </c>
      <c r="BH296" s="19">
        <f t="shared" si="82"/>
        <v>5.7200766736912385</v>
      </c>
      <c r="BO296" s="23">
        <f t="shared" si="71"/>
        <v>4.7985897820837664</v>
      </c>
      <c r="BP296" s="23">
        <f t="shared" si="71"/>
        <v>5.5029550411164276</v>
      </c>
      <c r="BQ296" s="23">
        <f t="shared" si="71"/>
        <v>4.1984897228410727</v>
      </c>
      <c r="BR296" s="23">
        <f t="shared" si="69"/>
        <v>4.9517686480364862</v>
      </c>
    </row>
    <row r="297" spans="1:70" ht="14.5" x14ac:dyDescent="0.35">
      <c r="A297" s="22">
        <v>43556</v>
      </c>
      <c r="B297" s="23">
        <f>+Cartera!BF296</f>
        <v>4.9351876184068892</v>
      </c>
      <c r="C297" s="23">
        <f>+Cartera!BG296</f>
        <v>5.4319507345516698</v>
      </c>
      <c r="D297" s="23">
        <f>+Cartera!BH296</f>
        <v>3.2177451509461239</v>
      </c>
      <c r="E297" s="43">
        <f>+'[8]Cartera (Con titularizaciones)'!W297/'[8]Cartera (Con titularizaciones)'!V297</f>
        <v>4.320413373533679E-2</v>
      </c>
      <c r="F297" s="19">
        <f>+Cartera!BI296</f>
        <v>7.5131179674989763</v>
      </c>
      <c r="G297" s="23">
        <f>+Cartera!BK296</f>
        <v>4.9182132491547605</v>
      </c>
      <c r="H297" s="44">
        <f>+'[8]Cartera (Con titularizaciones)'!AT297/'[8]Cartera (Con titularizaciones)'!AS297</f>
        <v>5.1193962417939158E-2</v>
      </c>
      <c r="K297" s="19">
        <f t="shared" si="72"/>
        <v>4.9351876184068892</v>
      </c>
      <c r="L297" s="19">
        <f t="shared" si="73"/>
        <v>5.4319507345516698</v>
      </c>
      <c r="M297" s="19">
        <f t="shared" si="74"/>
        <v>3.2177451509461239</v>
      </c>
      <c r="N297" s="19">
        <f t="shared" si="75"/>
        <v>4.9182132491547605</v>
      </c>
      <c r="O297" s="19">
        <f t="shared" si="67"/>
        <v>123.36273775336532</v>
      </c>
      <c r="P297" s="19">
        <f t="shared" si="64"/>
        <v>179.69452027328407</v>
      </c>
      <c r="R297" s="19">
        <f t="shared" si="68"/>
        <v>177.56062942024548</v>
      </c>
      <c r="U297" s="19">
        <f t="shared" ref="U297:U360" si="83">+(L297/$L$168)*100</f>
        <v>79.712890272541557</v>
      </c>
      <c r="V297" s="19">
        <f t="shared" si="65"/>
        <v>183.2915244316101</v>
      </c>
      <c r="W297" s="19">
        <f t="shared" si="66"/>
        <v>80.758375164340961</v>
      </c>
      <c r="X297" s="19">
        <f t="shared" si="76"/>
        <v>0.77900000000000003</v>
      </c>
      <c r="Y297" s="19">
        <f t="shared" si="76"/>
        <v>0.44700000000000001</v>
      </c>
      <c r="Z297" s="19">
        <f t="shared" si="76"/>
        <v>0.34300000000000003</v>
      </c>
      <c r="AA297" s="19">
        <f t="shared" si="70"/>
        <v>0.63</v>
      </c>
      <c r="AC297" s="19">
        <f t="shared" si="81"/>
        <v>1</v>
      </c>
      <c r="AD297" s="19">
        <f t="shared" si="81"/>
        <v>0.63</v>
      </c>
      <c r="AE297" s="19">
        <f t="shared" si="81"/>
        <v>0.55900000000000005</v>
      </c>
      <c r="AF297" s="19">
        <v>4.25</v>
      </c>
      <c r="AH297" s="23">
        <f>+[8]Cartera!D297</f>
        <v>250741.56358000002</v>
      </c>
      <c r="AI297" s="23">
        <f>+[8]Cartera!J297</f>
        <v>137417.67302000002</v>
      </c>
      <c r="AJ297" s="23">
        <f>+[8]Cartera!P297</f>
        <v>48835.567016950001</v>
      </c>
      <c r="AK297" s="23">
        <f t="shared" si="77"/>
        <v>436994.80361695006</v>
      </c>
      <c r="AL297" s="23">
        <f>+[8]Cartera!E297</f>
        <v>12374.5666</v>
      </c>
      <c r="AM297" s="23">
        <f>+[8]Cartera!K297</f>
        <v>7619.6690200000012</v>
      </c>
      <c r="AN297" s="23">
        <f>+[8]Cartera!Q297</f>
        <v>2063.7509599999998</v>
      </c>
      <c r="AO297" s="23">
        <f t="shared" si="78"/>
        <v>22057.986580000001</v>
      </c>
      <c r="AP297" s="27">
        <f t="shared" si="79"/>
        <v>4.9351876184068892</v>
      </c>
      <c r="AQ297" s="27">
        <f t="shared" si="79"/>
        <v>5.5448974302534006</v>
      </c>
      <c r="AR297" s="27">
        <f t="shared" si="79"/>
        <v>4.2259178833404487</v>
      </c>
      <c r="AS297" s="27">
        <f t="shared" si="79"/>
        <v>5.0476542049079001</v>
      </c>
      <c r="AT297" s="27">
        <f t="shared" si="80"/>
        <v>-486.77367071056813</v>
      </c>
      <c r="BH297" s="19">
        <f t="shared" si="82"/>
        <v>6.5946715436894863</v>
      </c>
      <c r="BO297" s="23">
        <f t="shared" si="71"/>
        <v>4.9351876184068892</v>
      </c>
      <c r="BP297" s="23">
        <f t="shared" si="71"/>
        <v>5.5448974302534006</v>
      </c>
      <c r="BQ297" s="23">
        <f t="shared" si="71"/>
        <v>4.2259178833404487</v>
      </c>
      <c r="BR297" s="23">
        <f t="shared" si="69"/>
        <v>5.0476542049079001</v>
      </c>
    </row>
    <row r="298" spans="1:70" ht="14.5" x14ac:dyDescent="0.35">
      <c r="A298" s="22">
        <v>43586</v>
      </c>
      <c r="B298" s="23">
        <f>+Cartera!BF297</f>
        <v>4.8339759971007092</v>
      </c>
      <c r="C298" s="23">
        <f>+Cartera!BG297</f>
        <v>5.3091540278479954</v>
      </c>
      <c r="D298" s="23">
        <f>+Cartera!BH297</f>
        <v>3.232311619190221</v>
      </c>
      <c r="E298" s="43">
        <f>+'[8]Cartera (Con titularizaciones)'!W298/'[8]Cartera (Con titularizaciones)'!V298</f>
        <v>4.3279993186723195E-2</v>
      </c>
      <c r="F298" s="19">
        <f>+Cartera!BI297</f>
        <v>7.1282738530073209</v>
      </c>
      <c r="G298" s="23">
        <f>+Cartera!BK297</f>
        <v>4.8198337871912873</v>
      </c>
      <c r="H298" s="44">
        <f>+'[8]Cartera (Con titularizaciones)'!AT298/'[8]Cartera (Con titularizaciones)'!AS298</f>
        <v>5.0158983482646843E-2</v>
      </c>
      <c r="K298" s="19">
        <f t="shared" si="72"/>
        <v>4.8339759971007092</v>
      </c>
      <c r="L298" s="19">
        <f t="shared" si="73"/>
        <v>5.3091540278479954</v>
      </c>
      <c r="M298" s="19">
        <f t="shared" si="74"/>
        <v>3.232311619190221</v>
      </c>
      <c r="N298" s="19">
        <f t="shared" si="75"/>
        <v>4.8198337871912873</v>
      </c>
      <c r="O298" s="19">
        <f t="shared" si="67"/>
        <v>120.57395363761385</v>
      </c>
      <c r="P298" s="19">
        <f t="shared" si="64"/>
        <v>176.00931615483026</v>
      </c>
      <c r="R298" s="19">
        <f t="shared" si="68"/>
        <v>173.54662752690223</v>
      </c>
      <c r="U298" s="19">
        <f t="shared" si="83"/>
        <v>77.91087090866246</v>
      </c>
      <c r="V298" s="19">
        <f t="shared" si="65"/>
        <v>179.53255237344283</v>
      </c>
      <c r="W298" s="19">
        <f t="shared" si="66"/>
        <v>81.123961701525346</v>
      </c>
      <c r="X298" s="19">
        <f t="shared" si="76"/>
        <v>0.76100000000000001</v>
      </c>
      <c r="Y298" s="19">
        <f t="shared" si="76"/>
        <v>0.41799999999999998</v>
      </c>
      <c r="Z298" s="19">
        <f t="shared" si="76"/>
        <v>0.35099999999999998</v>
      </c>
      <c r="AA298" s="19">
        <f t="shared" si="70"/>
        <v>0.59499999999999997</v>
      </c>
      <c r="AC298" s="19">
        <f t="shared" si="81"/>
        <v>0.97599999999999998</v>
      </c>
      <c r="AD298" s="19">
        <f t="shared" si="81"/>
        <v>0.58699999999999997</v>
      </c>
      <c r="AE298" s="19">
        <f t="shared" si="81"/>
        <v>0.57299999999999995</v>
      </c>
      <c r="AF298" s="19">
        <v>4.25</v>
      </c>
      <c r="AH298" s="23">
        <f>+[8]Cartera!D298</f>
        <v>252789.70369999995</v>
      </c>
      <c r="AI298" s="23">
        <f>+[8]Cartera!J298</f>
        <v>139375.64662000001</v>
      </c>
      <c r="AJ298" s="23">
        <f>+[8]Cartera!P298</f>
        <v>48998.670446550008</v>
      </c>
      <c r="AK298" s="23">
        <f t="shared" si="77"/>
        <v>441164.02076654998</v>
      </c>
      <c r="AL298" s="23">
        <f>+[8]Cartera!E298</f>
        <v>12219.793600000001</v>
      </c>
      <c r="AM298" s="23">
        <f>+[8]Cartera!K298</f>
        <v>7552.7387299999991</v>
      </c>
      <c r="AN298" s="23">
        <f>+[8]Cartera!Q298</f>
        <v>2084.2317800000001</v>
      </c>
      <c r="AO298" s="23">
        <f t="shared" si="78"/>
        <v>21856.764110000004</v>
      </c>
      <c r="AP298" s="27">
        <f t="shared" si="79"/>
        <v>4.8339759971007092</v>
      </c>
      <c r="AQ298" s="27">
        <f t="shared" si="79"/>
        <v>5.4189802258583404</v>
      </c>
      <c r="AR298" s="27">
        <f t="shared" si="79"/>
        <v>4.2536496623384412</v>
      </c>
      <c r="AS298" s="27">
        <f t="shared" si="79"/>
        <v>4.9543396743965014</v>
      </c>
      <c r="AT298" s="27">
        <f t="shared" si="80"/>
        <v>-477.0290390447322</v>
      </c>
      <c r="BH298" s="19">
        <f t="shared" si="82"/>
        <v>4.8473569321998866</v>
      </c>
      <c r="BO298" s="23">
        <f t="shared" si="71"/>
        <v>4.8339759971007092</v>
      </c>
      <c r="BP298" s="23">
        <f t="shared" si="71"/>
        <v>5.4189802258583404</v>
      </c>
      <c r="BQ298" s="23">
        <f t="shared" si="71"/>
        <v>4.2536496623384412</v>
      </c>
      <c r="BR298" s="23">
        <f t="shared" si="69"/>
        <v>4.9543396743965014</v>
      </c>
    </row>
    <row r="299" spans="1:70" ht="14.5" x14ac:dyDescent="0.35">
      <c r="A299" s="22">
        <v>43617</v>
      </c>
      <c r="B299" s="23">
        <f>+Cartera!BF298</f>
        <v>4.5846952625788902</v>
      </c>
      <c r="C299" s="23">
        <f>+Cartera!BG298</f>
        <v>5.2905417474772429</v>
      </c>
      <c r="D299" s="23">
        <f>+Cartera!BH298</f>
        <v>3.250210572785841</v>
      </c>
      <c r="E299" s="43">
        <f>+'[8]Cartera (Con titularizaciones)'!W299/'[8]Cartera (Con titularizaciones)'!V299</f>
        <v>4.3550447007239021E-2</v>
      </c>
      <c r="F299" s="19">
        <f>+Cartera!BI298</f>
        <v>7.2773713998131164</v>
      </c>
      <c r="G299" s="23">
        <f>+Cartera!BK298</f>
        <v>4.6873650511619891</v>
      </c>
      <c r="H299" s="44">
        <f>+'[8]Cartera (Con titularizaciones)'!AT299/'[8]Cartera (Con titularizaciones)'!AS299</f>
        <v>4.8811027238980134E-2</v>
      </c>
      <c r="K299" s="19">
        <f t="shared" si="72"/>
        <v>4.5846952625788902</v>
      </c>
      <c r="L299" s="19">
        <f t="shared" si="73"/>
        <v>5.2905417474772429</v>
      </c>
      <c r="M299" s="19">
        <f t="shared" si="74"/>
        <v>3.250210572785841</v>
      </c>
      <c r="N299" s="19">
        <f t="shared" si="75"/>
        <v>4.6873650511619891</v>
      </c>
      <c r="O299" s="19">
        <f t="shared" si="67"/>
        <v>120.15125800310369</v>
      </c>
      <c r="P299" s="19">
        <f t="shared" si="64"/>
        <v>166.93278543972644</v>
      </c>
      <c r="R299" s="19">
        <f t="shared" si="68"/>
        <v>172.93822579811712</v>
      </c>
      <c r="U299" s="19">
        <f t="shared" si="83"/>
        <v>77.637739075290256</v>
      </c>
      <c r="V299" s="19">
        <f t="shared" si="65"/>
        <v>170.2743337655989</v>
      </c>
      <c r="W299" s="19">
        <f t="shared" si="66"/>
        <v>81.573186342295671</v>
      </c>
      <c r="X299" s="19">
        <f t="shared" si="76"/>
        <v>0.69399999999999995</v>
      </c>
      <c r="Y299" s="19">
        <f t="shared" si="76"/>
        <v>0.40600000000000003</v>
      </c>
      <c r="Z299" s="19">
        <f t="shared" si="76"/>
        <v>0.36</v>
      </c>
      <c r="AA299" s="19">
        <f t="shared" si="70"/>
        <v>0.56899999999999995</v>
      </c>
      <c r="AC299" s="19">
        <f t="shared" si="81"/>
        <v>0.9</v>
      </c>
      <c r="AD299" s="19">
        <f t="shared" si="81"/>
        <v>0.57799999999999996</v>
      </c>
      <c r="AE299" s="19">
        <f t="shared" si="81"/>
        <v>0.58699999999999997</v>
      </c>
      <c r="AF299" s="19">
        <v>4.25</v>
      </c>
      <c r="AH299" s="23">
        <f>+[8]Cartera!D299</f>
        <v>252514.29564999996</v>
      </c>
      <c r="AI299" s="23">
        <f>+[8]Cartera!J299</f>
        <v>140730.66815999997</v>
      </c>
      <c r="AJ299" s="23">
        <f>+[8]Cartera!P299</f>
        <v>49581.438990000002</v>
      </c>
      <c r="AK299" s="23">
        <f t="shared" si="77"/>
        <v>442826.40279999992</v>
      </c>
      <c r="AL299" s="23">
        <f>+[8]Cartera!E299</f>
        <v>11577.010950000002</v>
      </c>
      <c r="AM299" s="23">
        <f>+[8]Cartera!K299</f>
        <v>7599.1625700000013</v>
      </c>
      <c r="AN299" s="23">
        <f>+[8]Cartera!Q299</f>
        <v>2113.9945699999994</v>
      </c>
      <c r="AO299" s="23">
        <f t="shared" si="78"/>
        <v>21290.168090000003</v>
      </c>
      <c r="AP299" s="27">
        <f t="shared" si="79"/>
        <v>4.5846952625788902</v>
      </c>
      <c r="AQ299" s="27">
        <f t="shared" si="79"/>
        <v>5.3997914380398848</v>
      </c>
      <c r="AR299" s="27">
        <f t="shared" si="79"/>
        <v>4.2636813554894353</v>
      </c>
      <c r="AS299" s="27">
        <f t="shared" si="79"/>
        <v>4.8077910339992957</v>
      </c>
      <c r="AT299" s="27">
        <f t="shared" si="80"/>
        <v>-463.92871408219958</v>
      </c>
      <c r="BH299" s="19">
        <f t="shared" si="82"/>
        <v>1.5273880461109428</v>
      </c>
      <c r="BO299" s="23">
        <f t="shared" si="71"/>
        <v>4.5846952625788902</v>
      </c>
      <c r="BP299" s="23">
        <f t="shared" si="71"/>
        <v>5.3997914380398848</v>
      </c>
      <c r="BQ299" s="23">
        <f t="shared" si="71"/>
        <v>4.2636813554894353</v>
      </c>
      <c r="BR299" s="23">
        <f t="shared" si="69"/>
        <v>4.8077910339992957</v>
      </c>
    </row>
    <row r="300" spans="1:70" ht="14.5" x14ac:dyDescent="0.35">
      <c r="A300" s="22">
        <v>43647</v>
      </c>
      <c r="B300" s="23">
        <f>+Cartera!BF299</f>
        <v>4.6913300537290672</v>
      </c>
      <c r="C300" s="23">
        <f>+Cartera!BG299</f>
        <v>5.1069747856491006</v>
      </c>
      <c r="D300" s="23">
        <f>+Cartera!BH299</f>
        <v>3.2631838074009871</v>
      </c>
      <c r="E300" s="43">
        <f>+'[8]Cartera (Con titularizaciones)'!W300/'[8]Cartera (Con titularizaciones)'!V300</f>
        <v>4.3911993299195318E-2</v>
      </c>
      <c r="F300" s="19">
        <f>+Cartera!BI299</f>
        <v>7.3959435020521127</v>
      </c>
      <c r="G300" s="23">
        <f>+Cartera!BK299</f>
        <v>4.6936727812862706</v>
      </c>
      <c r="H300" s="44">
        <f>+'[8]Cartera (Con titularizaciones)'!AT300/'[8]Cartera (Con titularizaciones)'!AS300</f>
        <v>4.8915815900778238E-2</v>
      </c>
      <c r="K300" s="19">
        <f t="shared" si="72"/>
        <v>4.6913300537290672</v>
      </c>
      <c r="L300" s="19">
        <f t="shared" si="73"/>
        <v>5.1069747856491006</v>
      </c>
      <c r="M300" s="19">
        <f t="shared" si="74"/>
        <v>3.2631838074009871</v>
      </c>
      <c r="N300" s="19">
        <f t="shared" si="75"/>
        <v>4.6936727812862706</v>
      </c>
      <c r="O300" s="19">
        <f t="shared" si="67"/>
        <v>115.98234630290283</v>
      </c>
      <c r="P300" s="19">
        <f t="shared" ref="P300:P340" si="84">+(K300/$K$341)*100</f>
        <v>170.81545194032819</v>
      </c>
      <c r="R300" s="19">
        <f t="shared" si="68"/>
        <v>166.93775435134185</v>
      </c>
      <c r="U300" s="19">
        <f t="shared" si="83"/>
        <v>74.943927256859197</v>
      </c>
      <c r="V300" s="19">
        <f t="shared" si="65"/>
        <v>174.23472087519204</v>
      </c>
      <c r="W300" s="19">
        <f t="shared" si="66"/>
        <v>81.898786195297362</v>
      </c>
      <c r="X300" s="19">
        <f t="shared" si="76"/>
        <v>0.73499999999999999</v>
      </c>
      <c r="Y300" s="19">
        <f t="shared" si="76"/>
        <v>0.36299999999999999</v>
      </c>
      <c r="Z300" s="19">
        <f t="shared" si="76"/>
        <v>0.36599999999999999</v>
      </c>
      <c r="AA300" s="19">
        <f t="shared" si="70"/>
        <v>0.57199999999999995</v>
      </c>
      <c r="AC300" s="19">
        <f t="shared" si="81"/>
        <v>0.94299999999999995</v>
      </c>
      <c r="AD300" s="19">
        <f t="shared" si="81"/>
        <v>0.52100000000000002</v>
      </c>
      <c r="AE300" s="19">
        <f t="shared" si="81"/>
        <v>0.59699999999999998</v>
      </c>
      <c r="AF300" s="19">
        <v>4.25</v>
      </c>
      <c r="AH300" s="23">
        <f>+[8]Cartera!D300</f>
        <v>252392.52247000003</v>
      </c>
      <c r="AI300" s="23">
        <f>+[8]Cartera!J300</f>
        <v>142686.38419000004</v>
      </c>
      <c r="AJ300" s="23">
        <f>+[8]Cartera!P300</f>
        <v>49911.087553999998</v>
      </c>
      <c r="AK300" s="23">
        <f t="shared" si="77"/>
        <v>444989.99421400006</v>
      </c>
      <c r="AL300" s="23">
        <f>+[8]Cartera!E300</f>
        <v>11840.56626</v>
      </c>
      <c r="AM300" s="23">
        <f>+[8]Cartera!K300</f>
        <v>7437.9479899999997</v>
      </c>
      <c r="AN300" s="23">
        <f>+[8]Cartera!Q300</f>
        <v>2144.7422999999999</v>
      </c>
      <c r="AO300" s="23">
        <f t="shared" si="78"/>
        <v>21423.256549999998</v>
      </c>
      <c r="AP300" s="27">
        <f t="shared" si="79"/>
        <v>4.6913300537290672</v>
      </c>
      <c r="AQ300" s="27">
        <f t="shared" si="79"/>
        <v>5.2127945018886228</v>
      </c>
      <c r="AR300" s="27">
        <f t="shared" si="79"/>
        <v>4.297125959596757</v>
      </c>
      <c r="AS300" s="27">
        <f t="shared" si="79"/>
        <v>4.8143232046915072</v>
      </c>
      <c r="AT300" s="27">
        <f t="shared" si="80"/>
        <v>-464.55295492393554</v>
      </c>
      <c r="BH300" s="19">
        <f t="shared" si="82"/>
        <v>0.67579416519218682</v>
      </c>
      <c r="BO300" s="23">
        <f t="shared" si="71"/>
        <v>4.6913300537290672</v>
      </c>
      <c r="BP300" s="23">
        <f t="shared" si="71"/>
        <v>5.2127945018886228</v>
      </c>
      <c r="BQ300" s="23">
        <f t="shared" si="71"/>
        <v>4.297125959596757</v>
      </c>
      <c r="BR300" s="23">
        <f t="shared" si="69"/>
        <v>4.8143232046915072</v>
      </c>
    </row>
    <row r="301" spans="1:70" ht="14.5" x14ac:dyDescent="0.35">
      <c r="A301" s="22">
        <v>43678</v>
      </c>
      <c r="B301" s="23">
        <f>+Cartera!BF300</f>
        <v>4.3526098152085426</v>
      </c>
      <c r="C301" s="23">
        <f>+Cartera!BG300</f>
        <v>5.0378879059685788</v>
      </c>
      <c r="D301" s="23">
        <f>+Cartera!BH300</f>
        <v>3.2542485540008133</v>
      </c>
      <c r="E301" s="43">
        <f>+'[8]Cartera (Con titularizaciones)'!W301/'[8]Cartera (Con titularizaciones)'!V301</f>
        <v>4.3640385713369298E-2</v>
      </c>
      <c r="F301" s="19">
        <f>+Cartera!BI300</f>
        <v>7.2982516617097506</v>
      </c>
      <c r="G301" s="23">
        <f>+Cartera!BK300</f>
        <v>4.4904382497077604</v>
      </c>
      <c r="H301" s="44">
        <f>+'[8]Cartera (Con titularizaciones)'!AT301/'[8]Cartera (Con titularizaciones)'!AS301</f>
        <v>4.6804532127071308E-2</v>
      </c>
      <c r="K301" s="19">
        <f t="shared" si="72"/>
        <v>4.3526098152085426</v>
      </c>
      <c r="L301" s="19">
        <f t="shared" si="73"/>
        <v>5.0378879059685788</v>
      </c>
      <c r="M301" s="19">
        <f t="shared" si="74"/>
        <v>3.2542485540008133</v>
      </c>
      <c r="N301" s="19">
        <f t="shared" si="75"/>
        <v>4.4904382497077604</v>
      </c>
      <c r="O301" s="19">
        <f t="shared" si="67"/>
        <v>114.41334337251637</v>
      </c>
      <c r="P301" s="19">
        <f t="shared" si="84"/>
        <v>158.48235024814855</v>
      </c>
      <c r="R301" s="19">
        <f t="shared" si="68"/>
        <v>164.67942940691162</v>
      </c>
      <c r="U301" s="19">
        <f t="shared" si="83"/>
        <v>73.930089847728084</v>
      </c>
      <c r="V301" s="19">
        <f t="shared" si="65"/>
        <v>161.65474344075625</v>
      </c>
      <c r="W301" s="19">
        <f t="shared" si="66"/>
        <v>81.674530851126448</v>
      </c>
      <c r="X301" s="19">
        <f t="shared" si="76"/>
        <v>0.63900000000000001</v>
      </c>
      <c r="Y301" s="19">
        <f t="shared" si="76"/>
        <v>0.34300000000000003</v>
      </c>
      <c r="Z301" s="19">
        <f t="shared" si="76"/>
        <v>0.36299999999999999</v>
      </c>
      <c r="AA301" s="19">
        <f t="shared" si="70"/>
        <v>0.51700000000000002</v>
      </c>
      <c r="AC301" s="19">
        <f t="shared" si="81"/>
        <v>0.83399999999999996</v>
      </c>
      <c r="AD301" s="19">
        <f t="shared" si="81"/>
        <v>0.49199999999999999</v>
      </c>
      <c r="AE301" s="19">
        <f t="shared" si="81"/>
        <v>0.59199999999999997</v>
      </c>
      <c r="AF301" s="19">
        <v>4.25</v>
      </c>
      <c r="AH301" s="23">
        <f>+[8]Cartera!D301</f>
        <v>253363.40857999996</v>
      </c>
      <c r="AI301" s="23">
        <f>+[8]Cartera!J301</f>
        <v>144678.84545000002</v>
      </c>
      <c r="AJ301" s="23">
        <f>+[8]Cartera!P301</f>
        <v>50237.503257000004</v>
      </c>
      <c r="AK301" s="23">
        <f t="shared" si="77"/>
        <v>448279.75728699996</v>
      </c>
      <c r="AL301" s="23">
        <f>+[8]Cartera!E301</f>
        <v>11027.920590000002</v>
      </c>
      <c r="AM301" s="23">
        <f>+[8]Cartera!K301</f>
        <v>7440.3042900000009</v>
      </c>
      <c r="AN301" s="23">
        <f>+[8]Cartera!Q301</f>
        <v>2156.1812200000004</v>
      </c>
      <c r="AO301" s="23">
        <f t="shared" si="78"/>
        <v>20624.4061</v>
      </c>
      <c r="AP301" s="27">
        <f t="shared" si="79"/>
        <v>4.3526098152085426</v>
      </c>
      <c r="AQ301" s="27">
        <f t="shared" si="79"/>
        <v>5.1426345481664191</v>
      </c>
      <c r="AR301" s="27">
        <f t="shared" si="79"/>
        <v>4.2919752778509386</v>
      </c>
      <c r="AS301" s="27">
        <f t="shared" si="79"/>
        <v>4.6007890752907095</v>
      </c>
      <c r="AT301" s="27">
        <f t="shared" si="80"/>
        <v>-444.44303589548531</v>
      </c>
      <c r="BH301" s="19">
        <f t="shared" si="82"/>
        <v>-2.3320088484131674</v>
      </c>
      <c r="BO301" s="23">
        <f t="shared" si="71"/>
        <v>4.3526098152085426</v>
      </c>
      <c r="BP301" s="23">
        <f t="shared" si="71"/>
        <v>5.1426345481664191</v>
      </c>
      <c r="BQ301" s="23">
        <f t="shared" si="71"/>
        <v>4.2919752778509386</v>
      </c>
      <c r="BR301" s="23">
        <f t="shared" si="69"/>
        <v>4.6007890752907095</v>
      </c>
    </row>
    <row r="302" spans="1:70" ht="14.5" x14ac:dyDescent="0.35">
      <c r="A302" s="22">
        <v>43709</v>
      </c>
      <c r="B302" s="23">
        <f>+Cartera!BF301</f>
        <v>4.2336307421283532</v>
      </c>
      <c r="C302" s="23">
        <f>+Cartera!BG301</f>
        <v>4.9954394876974426</v>
      </c>
      <c r="D302" s="23">
        <f>+Cartera!BH301</f>
        <v>3.2383615855526133</v>
      </c>
      <c r="E302" s="43">
        <f>+'[8]Cartera (Con titularizaciones)'!W302/'[8]Cartera (Con titularizaciones)'!V302</f>
        <v>4.347498289606451E-2</v>
      </c>
      <c r="F302" s="19">
        <f>+Cartera!BI301</f>
        <v>7.1433492763716968</v>
      </c>
      <c r="G302" s="23">
        <f>+Cartera!BK301</f>
        <v>4.409340930138919</v>
      </c>
      <c r="H302" s="44">
        <f>+'[8]Cartera (Con titularizaciones)'!AT302/'[8]Cartera (Con titularizaciones)'!AS302</f>
        <v>4.5972663676587713E-2</v>
      </c>
      <c r="K302" s="19">
        <f t="shared" si="72"/>
        <v>4.2336307421283532</v>
      </c>
      <c r="L302" s="19">
        <f t="shared" si="73"/>
        <v>4.9954394876974426</v>
      </c>
      <c r="M302" s="19">
        <f t="shared" si="74"/>
        <v>3.2383615855526133</v>
      </c>
      <c r="N302" s="19">
        <f t="shared" si="75"/>
        <v>4.409340930138919</v>
      </c>
      <c r="O302" s="19">
        <f t="shared" si="67"/>
        <v>113.44931528258569</v>
      </c>
      <c r="P302" s="19">
        <f t="shared" si="84"/>
        <v>154.15021758920696</v>
      </c>
      <c r="R302" s="19">
        <f t="shared" si="68"/>
        <v>163.29186750982478</v>
      </c>
      <c r="U302" s="19">
        <f t="shared" si="83"/>
        <v>73.307167020691566</v>
      </c>
      <c r="V302" s="19">
        <f t="shared" ref="V302:V363" si="85">+(K302/$K$173)*100</f>
        <v>157.23589306129134</v>
      </c>
      <c r="W302" s="19">
        <f t="shared" ref="W302:W365" si="86">+(M302/$M$170)*100</f>
        <v>81.275802643025031</v>
      </c>
      <c r="X302" s="19">
        <f t="shared" si="76"/>
        <v>0.622</v>
      </c>
      <c r="Y302" s="19">
        <f t="shared" si="76"/>
        <v>0.32500000000000001</v>
      </c>
      <c r="Z302" s="19">
        <f t="shared" si="76"/>
        <v>0.35399999999999998</v>
      </c>
      <c r="AA302" s="19">
        <f t="shared" si="70"/>
        <v>0.48499999999999999</v>
      </c>
      <c r="AC302" s="19">
        <f t="shared" si="81"/>
        <v>0.81499999999999995</v>
      </c>
      <c r="AD302" s="19">
        <f t="shared" si="81"/>
        <v>0.46899999999999997</v>
      </c>
      <c r="AE302" s="19">
        <f t="shared" si="81"/>
        <v>0.57799999999999996</v>
      </c>
      <c r="AF302" s="19">
        <v>4.25</v>
      </c>
      <c r="AH302" s="23">
        <f>+[8]Cartera!D302</f>
        <v>255303.02826000005</v>
      </c>
      <c r="AI302" s="23">
        <f>+[8]Cartera!J302</f>
        <v>147214.72393000001</v>
      </c>
      <c r="AJ302" s="23">
        <f>+[8]Cartera!P302</f>
        <v>50763.186473999995</v>
      </c>
      <c r="AK302" s="23">
        <f t="shared" si="77"/>
        <v>453280.93866400002</v>
      </c>
      <c r="AL302" s="23">
        <f>+[8]Cartera!E302</f>
        <v>10808.58749</v>
      </c>
      <c r="AM302" s="23">
        <f>+[8]Cartera!K302</f>
        <v>7506.0692900000004</v>
      </c>
      <c r="AN302" s="23">
        <f>+[8]Cartera!Q302</f>
        <v>2169.5879200000004</v>
      </c>
      <c r="AO302" s="23">
        <f t="shared" si="78"/>
        <v>20484.244700000003</v>
      </c>
      <c r="AP302" s="27">
        <f t="shared" si="79"/>
        <v>4.2336307421283532</v>
      </c>
      <c r="AQ302" s="27">
        <f t="shared" si="79"/>
        <v>5.0987218463073738</v>
      </c>
      <c r="AR302" s="27">
        <f t="shared" si="79"/>
        <v>4.2739395824003772</v>
      </c>
      <c r="AS302" s="27">
        <f t="shared" si="79"/>
        <v>4.5191056920185639</v>
      </c>
      <c r="AT302" s="27">
        <f t="shared" si="80"/>
        <v>-436.41498732187335</v>
      </c>
      <c r="BH302" s="19">
        <f t="shared" si="82"/>
        <v>-3.3690964953628679</v>
      </c>
      <c r="BO302" s="23">
        <f t="shared" si="71"/>
        <v>4.2336307421283532</v>
      </c>
      <c r="BP302" s="23">
        <f t="shared" si="71"/>
        <v>5.0987218463073738</v>
      </c>
      <c r="BQ302" s="23">
        <f t="shared" si="71"/>
        <v>4.2739395824003772</v>
      </c>
      <c r="BR302" s="23">
        <f t="shared" si="69"/>
        <v>4.5191056920185639</v>
      </c>
    </row>
    <row r="303" spans="1:70" ht="14.5" x14ac:dyDescent="0.35">
      <c r="A303" s="22">
        <v>43739</v>
      </c>
      <c r="B303" s="23">
        <f>+Cartera!BF302</f>
        <v>4.5210990484378515</v>
      </c>
      <c r="C303" s="23">
        <f>+Cartera!BG302</f>
        <v>4.916471672424291</v>
      </c>
      <c r="D303" s="23">
        <f>+Cartera!BH302</f>
        <v>3.2064809758777941</v>
      </c>
      <c r="E303" s="43">
        <f>+'[8]Cartera (Con titularizaciones)'!W303/'[8]Cartera (Con titularizaciones)'!V303</f>
        <v>4.2926333706770396E-2</v>
      </c>
      <c r="F303" s="19">
        <f>+Cartera!BI302</f>
        <v>7.0736376632706754</v>
      </c>
      <c r="G303" s="23">
        <f>+Cartera!BK302</f>
        <v>4.5309617103915896</v>
      </c>
      <c r="H303" s="44">
        <f>+'[8]Cartera (Con titularizaciones)'!AT303/'[8]Cartera (Con titularizaciones)'!AS303</f>
        <v>4.7206249438044204E-2</v>
      </c>
      <c r="K303" s="19">
        <f t="shared" si="72"/>
        <v>4.5210990484378515</v>
      </c>
      <c r="L303" s="19">
        <f t="shared" si="73"/>
        <v>4.916471672424291</v>
      </c>
      <c r="M303" s="19">
        <f t="shared" si="74"/>
        <v>3.2064809758777941</v>
      </c>
      <c r="N303" s="19">
        <f t="shared" si="75"/>
        <v>4.5309617103915896</v>
      </c>
      <c r="O303" s="19">
        <f t="shared" si="67"/>
        <v>111.65591059934125</v>
      </c>
      <c r="P303" s="19">
        <f t="shared" si="84"/>
        <v>164.61719136815597</v>
      </c>
      <c r="R303" s="19">
        <f t="shared" si="68"/>
        <v>160.71055268039274</v>
      </c>
      <c r="U303" s="19">
        <f t="shared" si="83"/>
        <v>72.148328676689061</v>
      </c>
      <c r="V303" s="19">
        <f t="shared" si="85"/>
        <v>167.91238768790288</v>
      </c>
      <c r="W303" s="19">
        <f t="shared" si="86"/>
        <v>80.475668973076083</v>
      </c>
      <c r="X303" s="19">
        <f t="shared" si="76"/>
        <v>0.68600000000000005</v>
      </c>
      <c r="Y303" s="19">
        <f t="shared" si="76"/>
        <v>0.27300000000000002</v>
      </c>
      <c r="Z303" s="19">
        <f t="shared" si="76"/>
        <v>0.33700000000000002</v>
      </c>
      <c r="AA303" s="19">
        <f t="shared" si="70"/>
        <v>0.52300000000000002</v>
      </c>
      <c r="AC303" s="19">
        <f t="shared" si="81"/>
        <v>0.89</v>
      </c>
      <c r="AD303" s="19">
        <f t="shared" si="81"/>
        <v>0.38800000000000001</v>
      </c>
      <c r="AE303" s="19">
        <f t="shared" si="81"/>
        <v>0.54900000000000004</v>
      </c>
      <c r="AF303" s="19">
        <v>4.25</v>
      </c>
      <c r="AH303" s="23">
        <f>+[8]Cartera!D303</f>
        <v>254850.43275000004</v>
      </c>
      <c r="AI303" s="23">
        <f>+[8]Cartera!J303</f>
        <v>149735.06415000008</v>
      </c>
      <c r="AJ303" s="23">
        <f>+[8]Cartera!P303</f>
        <v>51022.205795810019</v>
      </c>
      <c r="AK303" s="23">
        <f t="shared" si="77"/>
        <v>455607.70269581018</v>
      </c>
      <c r="AL303" s="23">
        <f>+[8]Cartera!E303</f>
        <v>11522.040489999999</v>
      </c>
      <c r="AM303" s="23">
        <f>+[8]Cartera!K303</f>
        <v>7512.5449400000016</v>
      </c>
      <c r="AN303" s="23">
        <f>+[8]Cartera!Q303</f>
        <v>2163.6036399999998</v>
      </c>
      <c r="AO303" s="23">
        <f t="shared" si="78"/>
        <v>21198.18907</v>
      </c>
      <c r="AP303" s="27">
        <f t="shared" si="79"/>
        <v>4.5210990484378515</v>
      </c>
      <c r="AQ303" s="27">
        <f t="shared" si="79"/>
        <v>5.0172249116440488</v>
      </c>
      <c r="AR303" s="27">
        <f t="shared" si="79"/>
        <v>4.2405137258445942</v>
      </c>
      <c r="AS303" s="27">
        <f t="shared" si="79"/>
        <v>4.652728420650325</v>
      </c>
      <c r="AT303" s="27">
        <f t="shared" si="80"/>
        <v>-448.44344261850864</v>
      </c>
      <c r="BH303" s="19">
        <f t="shared" si="82"/>
        <v>-0.19689773999765237</v>
      </c>
      <c r="BO303" s="23">
        <f t="shared" si="71"/>
        <v>4.5210990484378515</v>
      </c>
      <c r="BP303" s="23">
        <f t="shared" si="71"/>
        <v>5.0172249116440488</v>
      </c>
      <c r="BQ303" s="23">
        <f t="shared" si="71"/>
        <v>4.2405137258445942</v>
      </c>
      <c r="BR303" s="23">
        <f t="shared" si="69"/>
        <v>4.652728420650325</v>
      </c>
    </row>
    <row r="304" spans="1:70" ht="14.5" x14ac:dyDescent="0.35">
      <c r="A304" s="22">
        <v>43770</v>
      </c>
      <c r="B304" s="23">
        <f>+Cartera!BF303</f>
        <v>4.6009626908099133</v>
      </c>
      <c r="C304" s="23">
        <f>+Cartera!BG303</f>
        <v>5.0492308510620694</v>
      </c>
      <c r="D304" s="23">
        <f>+Cartera!BH303</f>
        <v>3.2957164729646546</v>
      </c>
      <c r="E304" s="43">
        <f>+'[8]Cartera (Con titularizaciones)'!W304/'[8]Cartera (Con titularizaciones)'!V304</f>
        <v>4.4172051335488585E-2</v>
      </c>
      <c r="F304" s="19">
        <f>+Cartera!BI303</f>
        <v>7.1092959249635657</v>
      </c>
      <c r="G304" s="23">
        <f>+Cartera!BK303</f>
        <v>4.6280880866251266</v>
      </c>
      <c r="H304" s="44">
        <f>+'[8]Cartera (Con titularizaciones)'!AT304/'[8]Cartera (Con titularizaciones)'!AS304</f>
        <v>4.8217447044383951E-2</v>
      </c>
      <c r="K304" s="19">
        <f t="shared" si="72"/>
        <v>4.6009626908099133</v>
      </c>
      <c r="L304" s="19">
        <f t="shared" si="73"/>
        <v>5.0492308510620694</v>
      </c>
      <c r="M304" s="19">
        <f t="shared" si="74"/>
        <v>3.2957164729646546</v>
      </c>
      <c r="N304" s="19">
        <f t="shared" si="75"/>
        <v>4.6280880866251266</v>
      </c>
      <c r="O304" s="19">
        <f t="shared" si="67"/>
        <v>114.67094820534712</v>
      </c>
      <c r="P304" s="19">
        <f t="shared" si="84"/>
        <v>167.52509680417208</v>
      </c>
      <c r="R304" s="19">
        <f t="shared" si="68"/>
        <v>165.0502097340358</v>
      </c>
      <c r="U304" s="19">
        <f t="shared" si="83"/>
        <v>74.096545506438972</v>
      </c>
      <c r="V304" s="19">
        <f t="shared" si="85"/>
        <v>170.87850162092525</v>
      </c>
      <c r="W304" s="19">
        <f t="shared" si="86"/>
        <v>82.71528504385104</v>
      </c>
      <c r="X304" s="19">
        <f t="shared" si="76"/>
        <v>0.7</v>
      </c>
      <c r="Y304" s="19">
        <f t="shared" si="76"/>
        <v>0.34799999999999998</v>
      </c>
      <c r="Z304" s="19">
        <f t="shared" si="76"/>
        <v>0.38</v>
      </c>
      <c r="AA304" s="19">
        <f t="shared" si="70"/>
        <v>0.55200000000000005</v>
      </c>
      <c r="AC304" s="19">
        <f t="shared" si="81"/>
        <v>0.90900000000000003</v>
      </c>
      <c r="AD304" s="19">
        <f t="shared" si="81"/>
        <v>0.502</v>
      </c>
      <c r="AE304" s="19">
        <f t="shared" si="81"/>
        <v>0.62</v>
      </c>
      <c r="AF304" s="19">
        <v>4.25</v>
      </c>
      <c r="AH304" s="23">
        <f>+[8]Cartera!D304</f>
        <v>258405.97151000006</v>
      </c>
      <c r="AI304" s="23">
        <f>+[8]Cartera!J304</f>
        <v>152346.65184000004</v>
      </c>
      <c r="AJ304" s="23">
        <f>+[8]Cartera!P304</f>
        <v>51408.353048440025</v>
      </c>
      <c r="AK304" s="23">
        <f t="shared" si="77"/>
        <v>462160.97639844014</v>
      </c>
      <c r="AL304" s="23">
        <f>+[8]Cartera!E304</f>
        <v>11889.162339999997</v>
      </c>
      <c r="AM304" s="23">
        <f>+[8]Cartera!K304</f>
        <v>7847.6444100000008</v>
      </c>
      <c r="AN304" s="23">
        <f>+[8]Cartera!Q304</f>
        <v>2243.4667099999992</v>
      </c>
      <c r="AO304" s="23">
        <f t="shared" si="78"/>
        <v>21980.273459999997</v>
      </c>
      <c r="AP304" s="27">
        <f t="shared" si="79"/>
        <v>4.6009626908099133</v>
      </c>
      <c r="AQ304" s="27">
        <f t="shared" si="79"/>
        <v>5.1511761599079193</v>
      </c>
      <c r="AR304" s="27">
        <f t="shared" si="79"/>
        <v>4.3640120271623379</v>
      </c>
      <c r="AS304" s="27">
        <f t="shared" si="79"/>
        <v>4.7559778048093513</v>
      </c>
      <c r="AT304" s="27">
        <f t="shared" si="80"/>
        <v>-458.05283085770333</v>
      </c>
      <c r="BH304" s="19">
        <f t="shared" si="82"/>
        <v>3.8550372721381621</v>
      </c>
      <c r="BO304" s="23">
        <f t="shared" si="71"/>
        <v>4.6009626908099133</v>
      </c>
      <c r="BP304" s="23">
        <f t="shared" si="71"/>
        <v>5.1511761599079193</v>
      </c>
      <c r="BQ304" s="23">
        <f t="shared" si="71"/>
        <v>4.3640120271623379</v>
      </c>
      <c r="BR304" s="23">
        <f t="shared" si="69"/>
        <v>4.7559778048093513</v>
      </c>
    </row>
    <row r="305" spans="1:70" ht="14.5" x14ac:dyDescent="0.35">
      <c r="A305" s="22">
        <v>43800</v>
      </c>
      <c r="B305" s="23">
        <f>+Cartera!BF304</f>
        <v>4.2019163956300609</v>
      </c>
      <c r="C305" s="23">
        <f>+Cartera!BG304</f>
        <v>4.7311225848937903</v>
      </c>
      <c r="D305" s="23">
        <f>+Cartera!BH304</f>
        <v>3.2250324251225622</v>
      </c>
      <c r="E305" s="43">
        <f>+'[8]Cartera (Con titularizaciones)'!W305/'[8]Cartera (Con titularizaciones)'!V305</f>
        <v>4.3450706545386714E-2</v>
      </c>
      <c r="F305" s="19">
        <f>+Cartera!BI304</f>
        <v>6.8850976163063207</v>
      </c>
      <c r="G305" s="23">
        <f>+Cartera!BK304</f>
        <v>4.3060945629934029</v>
      </c>
      <c r="H305" s="44">
        <f>+'[8]Cartera (Con titularizaciones)'!AT305/'[8]Cartera (Con titularizaciones)'!AS305</f>
        <v>4.4938422216409264E-2</v>
      </c>
      <c r="K305" s="19">
        <f t="shared" si="72"/>
        <v>4.2019163956300609</v>
      </c>
      <c r="L305" s="19">
        <f t="shared" si="73"/>
        <v>4.7311225848937903</v>
      </c>
      <c r="M305" s="19">
        <f t="shared" si="74"/>
        <v>3.2250324251225622</v>
      </c>
      <c r="N305" s="19">
        <f t="shared" si="75"/>
        <v>4.3060945629934029</v>
      </c>
      <c r="O305" s="19">
        <f t="shared" si="67"/>
        <v>107.44652579538685</v>
      </c>
      <c r="P305" s="19">
        <f t="shared" si="84"/>
        <v>152.99547034949998</v>
      </c>
      <c r="R305" s="19">
        <f t="shared" si="68"/>
        <v>154.65182677276533</v>
      </c>
      <c r="T305" s="19">
        <f>+(M305/$M$305)*100</f>
        <v>100</v>
      </c>
      <c r="U305" s="19">
        <f t="shared" si="83"/>
        <v>69.428364487313189</v>
      </c>
      <c r="V305" s="19">
        <f t="shared" si="85"/>
        <v>156.05803086729014</v>
      </c>
      <c r="W305" s="19">
        <f t="shared" si="86"/>
        <v>80.941269829474138</v>
      </c>
      <c r="X305" s="19">
        <f t="shared" si="76"/>
        <v>0.61599999999999999</v>
      </c>
      <c r="Y305" s="19">
        <f t="shared" si="76"/>
        <v>0.183</v>
      </c>
      <c r="Z305" s="19">
        <f t="shared" si="76"/>
        <v>0.34499999999999997</v>
      </c>
      <c r="AA305" s="19">
        <f t="shared" si="70"/>
        <v>0.45900000000000002</v>
      </c>
      <c r="AC305" s="19">
        <f t="shared" si="81"/>
        <v>0.81</v>
      </c>
      <c r="AD305" s="19">
        <f t="shared" si="81"/>
        <v>0.255</v>
      </c>
      <c r="AE305" s="19">
        <f t="shared" si="81"/>
        <v>0.56299999999999994</v>
      </c>
      <c r="AF305" s="19">
        <v>4.25</v>
      </c>
      <c r="AH305" s="23">
        <f>+[8]Cartera!D305</f>
        <v>254208.39432000005</v>
      </c>
      <c r="AI305" s="23">
        <f>+[8]Cartera!J305</f>
        <v>154139.11818999998</v>
      </c>
      <c r="AJ305" s="23">
        <f>+[8]Cartera!P305</f>
        <v>51906.476256580005</v>
      </c>
      <c r="AK305" s="23">
        <f t="shared" si="77"/>
        <v>460253.98876658001</v>
      </c>
      <c r="AL305" s="23">
        <f>+[8]Cartera!E305</f>
        <v>10681.624199999998</v>
      </c>
      <c r="AM305" s="23">
        <f>+[8]Cartera!K305</f>
        <v>7437.3290400000005</v>
      </c>
      <c r="AN305" s="23">
        <f>+[8]Cartera!Q305</f>
        <v>2218.9522800000004</v>
      </c>
      <c r="AO305" s="23">
        <f t="shared" si="78"/>
        <v>20337.90552</v>
      </c>
      <c r="AP305" s="27">
        <f t="shared" si="79"/>
        <v>4.2019163956300609</v>
      </c>
      <c r="AQ305" s="27">
        <f t="shared" si="79"/>
        <v>4.8250756377315964</v>
      </c>
      <c r="AR305" s="27">
        <f t="shared" si="79"/>
        <v>4.2749044821140432</v>
      </c>
      <c r="AS305" s="27">
        <f t="shared" si="79"/>
        <v>4.4188439462530038</v>
      </c>
      <c r="AT305" s="27">
        <f t="shared" si="80"/>
        <v>-426.19061235308732</v>
      </c>
      <c r="BH305" s="19">
        <f t="shared" si="82"/>
        <v>1.7151898338191103</v>
      </c>
      <c r="BO305" s="23">
        <f t="shared" si="71"/>
        <v>4.2019163956300609</v>
      </c>
      <c r="BP305" s="23">
        <f t="shared" si="71"/>
        <v>4.8250756377315964</v>
      </c>
      <c r="BQ305" s="23">
        <f t="shared" si="71"/>
        <v>4.2749044821140432</v>
      </c>
      <c r="BR305" s="23">
        <f t="shared" si="69"/>
        <v>4.4188439462530038</v>
      </c>
    </row>
    <row r="306" spans="1:70" ht="14.5" x14ac:dyDescent="0.35">
      <c r="A306" s="22">
        <v>43831</v>
      </c>
      <c r="B306" s="23">
        <f>+Cartera!BF305</f>
        <v>4.4160343717682853</v>
      </c>
      <c r="C306" s="23">
        <f>+Cartera!BG305</f>
        <v>4.8284177799748171</v>
      </c>
      <c r="D306" s="23">
        <f>+Cartera!BH305</f>
        <v>3.2814827416876442</v>
      </c>
      <c r="E306" s="43">
        <f>+'[8]Cartera (Con titularizaciones)'!W306/'[8]Cartera (Con titularizaciones)'!V306</f>
        <v>3.4122035213260161E-2</v>
      </c>
      <c r="F306" s="19">
        <f>+Cartera!BI305</f>
        <v>7.0361438214353464</v>
      </c>
      <c r="G306" s="23">
        <f>+Cartera!BK305</f>
        <v>4.4594715010297703</v>
      </c>
      <c r="H306" s="44">
        <f>+'[8]Cartera (Con titularizaciones)'!AT306/'[8]Cartera (Con titularizaciones)'!AS306</f>
        <v>4.4941911495584679E-2</v>
      </c>
      <c r="K306" s="19">
        <f t="shared" si="72"/>
        <v>4.4160343717682853</v>
      </c>
      <c r="L306" s="19">
        <f t="shared" si="73"/>
        <v>4.8284177799748171</v>
      </c>
      <c r="M306" s="19">
        <f t="shared" si="74"/>
        <v>3.2814827416876442</v>
      </c>
      <c r="N306" s="19">
        <f t="shared" si="75"/>
        <v>4.4594715010297703</v>
      </c>
      <c r="O306" s="19">
        <f t="shared" si="67"/>
        <v>109.65615585684836</v>
      </c>
      <c r="P306" s="19">
        <f t="shared" si="84"/>
        <v>160.79169411626023</v>
      </c>
      <c r="R306" s="19">
        <f t="shared" si="68"/>
        <v>157.83223044768536</v>
      </c>
      <c r="T306" s="19">
        <f t="shared" ref="T306:T348" si="87">+(M306/$M$305)*100</f>
        <v>101.75037981402424</v>
      </c>
      <c r="U306" s="19">
        <f t="shared" si="83"/>
        <v>70.856153800682122</v>
      </c>
      <c r="V306" s="19">
        <f t="shared" si="85"/>
        <v>164.01031420262058</v>
      </c>
      <c r="W306" s="19">
        <f t="shared" si="86"/>
        <v>82.358049477784164</v>
      </c>
      <c r="X306" s="19">
        <f t="shared" si="76"/>
        <v>0.66200000000000003</v>
      </c>
      <c r="Y306" s="19">
        <f t="shared" si="76"/>
        <v>0.23200000000000001</v>
      </c>
      <c r="Z306" s="19">
        <f t="shared" si="76"/>
        <v>0.375</v>
      </c>
      <c r="AA306" s="19">
        <f t="shared" si="70"/>
        <v>0.502</v>
      </c>
      <c r="AC306" s="19">
        <f t="shared" si="81"/>
        <v>0.86199999999999999</v>
      </c>
      <c r="AD306" s="19">
        <f t="shared" si="81"/>
        <v>0.33100000000000002</v>
      </c>
      <c r="AE306" s="19">
        <f t="shared" si="81"/>
        <v>0.61099999999999999</v>
      </c>
      <c r="AF306" s="19">
        <v>4.25</v>
      </c>
      <c r="AH306" s="23">
        <f>+[8]Cartera!D306</f>
        <v>253107.24801999997</v>
      </c>
      <c r="AI306" s="23">
        <f>+[8]Cartera!J306</f>
        <v>155376.29801</v>
      </c>
      <c r="AJ306" s="23">
        <f>+[8]Cartera!P306</f>
        <v>69271.264210000023</v>
      </c>
      <c r="AK306" s="23">
        <f t="shared" si="77"/>
        <v>477754.81024000002</v>
      </c>
      <c r="AL306" s="23">
        <f>+[8]Cartera!E306</f>
        <v>11177.30307</v>
      </c>
      <c r="AM306" s="23">
        <f>+[8]Cartera!K306</f>
        <v>7650.221379999999</v>
      </c>
      <c r="AN306" s="23">
        <f>+[8]Cartera!Q306</f>
        <v>2273.1245800000006</v>
      </c>
      <c r="AO306" s="23">
        <f t="shared" si="78"/>
        <v>21100.649029999997</v>
      </c>
      <c r="AP306" s="27">
        <f t="shared" si="79"/>
        <v>4.4160343717682853</v>
      </c>
      <c r="AQ306" s="27">
        <f t="shared" si="79"/>
        <v>4.9236733517152222</v>
      </c>
      <c r="AR306" s="27">
        <f t="shared" si="79"/>
        <v>3.2814827416876442</v>
      </c>
      <c r="AS306" s="27">
        <f t="shared" si="79"/>
        <v>4.4166272275521603</v>
      </c>
      <c r="AT306" s="27">
        <f t="shared" si="80"/>
        <v>-441.53052287542488</v>
      </c>
      <c r="BH306" s="19">
        <f t="shared" si="82"/>
        <v>1.8206556488582493</v>
      </c>
      <c r="BO306" s="23">
        <f t="shared" si="71"/>
        <v>4.4160343717682853</v>
      </c>
      <c r="BP306" s="23">
        <f t="shared" si="71"/>
        <v>4.9236733517152222</v>
      </c>
      <c r="BQ306" s="23">
        <f t="shared" si="71"/>
        <v>3.2814827416876442</v>
      </c>
      <c r="BR306" s="23">
        <f t="shared" si="69"/>
        <v>4.4166272275521603</v>
      </c>
    </row>
    <row r="307" spans="1:70" ht="14.5" x14ac:dyDescent="0.35">
      <c r="A307" s="22">
        <v>43862</v>
      </c>
      <c r="B307" s="23">
        <f>+Cartera!BF306</f>
        <v>4.5848190477275859</v>
      </c>
      <c r="C307" s="23">
        <f>+Cartera!BG306</f>
        <v>4.9198198217543139</v>
      </c>
      <c r="D307" s="23">
        <f>+Cartera!BH306</f>
        <v>3.2698408153283163</v>
      </c>
      <c r="E307" s="43">
        <f>+'[8]Cartera (Con titularizaciones)'!W307/'[8]Cartera (Con titularizaciones)'!V307</f>
        <v>3.4081470843608276E-2</v>
      </c>
      <c r="F307" s="19">
        <f>+Cartera!BI306</f>
        <v>6.8469414260615427</v>
      </c>
      <c r="G307" s="23">
        <f>+Cartera!BK306</f>
        <v>4.5688158754525787</v>
      </c>
      <c r="H307" s="44">
        <f>+'[8]Cartera (Con titularizaciones)'!AT307/'[8]Cartera (Con titularizaciones)'!AS307</f>
        <v>4.6041740449534421E-2</v>
      </c>
      <c r="K307" s="19">
        <f t="shared" si="72"/>
        <v>4.5848190477275859</v>
      </c>
      <c r="L307" s="19">
        <f t="shared" si="73"/>
        <v>4.9198198217543139</v>
      </c>
      <c r="M307" s="19">
        <f t="shared" si="74"/>
        <v>3.2698408153283163</v>
      </c>
      <c r="N307" s="19">
        <f t="shared" si="75"/>
        <v>4.5688158754525787</v>
      </c>
      <c r="O307" s="19">
        <f t="shared" si="67"/>
        <v>111.73194900394819</v>
      </c>
      <c r="P307" s="19">
        <f t="shared" si="84"/>
        <v>166.93729256582412</v>
      </c>
      <c r="R307" s="19">
        <f t="shared" si="68"/>
        <v>160.81999761674871</v>
      </c>
      <c r="T307" s="19">
        <f t="shared" si="87"/>
        <v>101.3893934788594</v>
      </c>
      <c r="U307" s="19">
        <f t="shared" si="83"/>
        <v>72.197462159889213</v>
      </c>
      <c r="V307" s="19">
        <f t="shared" si="85"/>
        <v>170.27893111231816</v>
      </c>
      <c r="W307" s="19">
        <f t="shared" si="86"/>
        <v>82.065862554190844</v>
      </c>
      <c r="X307" s="19">
        <f t="shared" si="76"/>
        <v>0.69699999999999995</v>
      </c>
      <c r="Y307" s="19">
        <f t="shared" si="76"/>
        <v>0.27900000000000003</v>
      </c>
      <c r="Z307" s="19">
        <f t="shared" si="76"/>
        <v>0.36899999999999999</v>
      </c>
      <c r="AA307" s="19">
        <f t="shared" si="70"/>
        <v>0.53100000000000003</v>
      </c>
      <c r="AC307" s="19">
        <f t="shared" si="81"/>
        <v>0.90500000000000003</v>
      </c>
      <c r="AD307" s="19">
        <f t="shared" si="81"/>
        <v>0.39800000000000002</v>
      </c>
      <c r="AE307" s="19">
        <f t="shared" si="81"/>
        <v>0.60099999999999998</v>
      </c>
      <c r="AF307" s="19">
        <v>4.25</v>
      </c>
      <c r="AH307" s="23">
        <f>+[8]Cartera!D307</f>
        <v>257435.41668999998</v>
      </c>
      <c r="AI307" s="23">
        <f>+[8]Cartera!J307</f>
        <v>157345.13029</v>
      </c>
      <c r="AJ307" s="23">
        <f>+[8]Cartera!P307</f>
        <v>69859.534729999999</v>
      </c>
      <c r="AK307" s="23">
        <f t="shared" si="77"/>
        <v>484640.08171</v>
      </c>
      <c r="AL307" s="23">
        <f>+[8]Cartera!E307</f>
        <v>11802.94802</v>
      </c>
      <c r="AM307" s="23">
        <f>+[8]Cartera!K307</f>
        <v>7893.1028699999979</v>
      </c>
      <c r="AN307" s="23">
        <f>+[8]Cartera!Q307</f>
        <v>2284.29558</v>
      </c>
      <c r="AO307" s="23">
        <f t="shared" si="78"/>
        <v>21980.346469999997</v>
      </c>
      <c r="AP307" s="27">
        <f t="shared" si="79"/>
        <v>4.5848190477275859</v>
      </c>
      <c r="AQ307" s="27">
        <f t="shared" si="79"/>
        <v>5.0164265366537624</v>
      </c>
      <c r="AR307" s="27">
        <f t="shared" si="79"/>
        <v>3.2698408153283163</v>
      </c>
      <c r="AS307" s="27">
        <f t="shared" si="79"/>
        <v>4.5353959153449974</v>
      </c>
      <c r="AT307" s="27">
        <f t="shared" si="80"/>
        <v>-452.34619162991282</v>
      </c>
      <c r="BH307" s="19">
        <f t="shared" si="82"/>
        <v>4.9222318723112011</v>
      </c>
      <c r="BO307" s="23">
        <f t="shared" si="71"/>
        <v>4.5848190477275859</v>
      </c>
      <c r="BP307" s="23">
        <f t="shared" si="71"/>
        <v>5.0164265366537624</v>
      </c>
      <c r="BQ307" s="23">
        <f t="shared" si="71"/>
        <v>3.2698408153283163</v>
      </c>
      <c r="BR307" s="23">
        <f t="shared" si="69"/>
        <v>4.5353959153449974</v>
      </c>
    </row>
    <row r="308" spans="1:70" ht="14.5" x14ac:dyDescent="0.35">
      <c r="A308" s="22">
        <v>43891</v>
      </c>
      <c r="B308" s="23">
        <f>+Cartera!BF307</f>
        <v>4.3758585889876089</v>
      </c>
      <c r="C308" s="23">
        <f>+Cartera!BG307</f>
        <v>4.4926405790793424</v>
      </c>
      <c r="D308" s="23">
        <f>+Cartera!BH307</f>
        <v>3.3918016379234577</v>
      </c>
      <c r="E308" s="43">
        <f>+'[8]Cartera (Con titularizaciones)'!W308/'[8]Cartera (Con titularizaciones)'!V308</f>
        <v>3.5437170745975424E-2</v>
      </c>
      <c r="F308" s="19">
        <f>+Cartera!BI307</f>
        <v>6.8511654856809932</v>
      </c>
      <c r="G308" s="23">
        <f>+Cartera!BK307</f>
        <v>4.3422264739239402</v>
      </c>
      <c r="H308" s="44">
        <f>+'[8]Cartera (Con titularizaciones)'!AT308/'[8]Cartera (Con titularizaciones)'!AS308</f>
        <v>4.3807444438495768E-2</v>
      </c>
      <c r="K308" s="19">
        <f t="shared" si="72"/>
        <v>4.3758585889876089</v>
      </c>
      <c r="L308" s="19">
        <f t="shared" si="73"/>
        <v>4.4926405790793424</v>
      </c>
      <c r="M308" s="19">
        <f t="shared" si="74"/>
        <v>3.3918016379234577</v>
      </c>
      <c r="N308" s="19">
        <f t="shared" si="75"/>
        <v>4.3422264739239402</v>
      </c>
      <c r="O308" s="19">
        <f t="shared" si="67"/>
        <v>102.03046173665926</v>
      </c>
      <c r="P308" s="19">
        <f t="shared" si="84"/>
        <v>159.32885854209664</v>
      </c>
      <c r="R308" s="19">
        <f t="shared" si="68"/>
        <v>146.85628201782731</v>
      </c>
      <c r="T308" s="19">
        <f t="shared" si="87"/>
        <v>105.17108638976111</v>
      </c>
      <c r="U308" s="19">
        <f t="shared" si="83"/>
        <v>65.928684374137106</v>
      </c>
      <c r="V308" s="19">
        <f t="shared" si="85"/>
        <v>162.51819656890828</v>
      </c>
      <c r="W308" s="19">
        <f t="shared" si="86"/>
        <v>85.126812817325899</v>
      </c>
      <c r="X308" s="19">
        <f t="shared" si="76"/>
        <v>0.64800000000000002</v>
      </c>
      <c r="Y308" s="19">
        <f t="shared" si="76"/>
        <v>7.4999999999999997E-2</v>
      </c>
      <c r="Z308" s="19">
        <f t="shared" si="76"/>
        <v>0.39800000000000002</v>
      </c>
      <c r="AA308" s="19">
        <f t="shared" si="70"/>
        <v>0.47</v>
      </c>
      <c r="AC308" s="19">
        <f t="shared" si="81"/>
        <v>0.84299999999999997</v>
      </c>
      <c r="AD308" s="19">
        <f t="shared" si="81"/>
        <v>0.09</v>
      </c>
      <c r="AE308" s="19">
        <f t="shared" si="81"/>
        <v>0.63</v>
      </c>
      <c r="AF308" s="19">
        <v>3.75</v>
      </c>
      <c r="AH308" s="23">
        <f>+[8]Cartera!D308</f>
        <v>274719.11433000013</v>
      </c>
      <c r="AI308" s="23">
        <f>+[8]Cartera!J308</f>
        <v>157652.71891999998</v>
      </c>
      <c r="AJ308" s="23">
        <f>+[8]Cartera!P308</f>
        <v>70076.015750000006</v>
      </c>
      <c r="AK308" s="23">
        <f t="shared" si="77"/>
        <v>502447.84900000016</v>
      </c>
      <c r="AL308" s="23">
        <f>+[8]Cartera!E308</f>
        <v>12021.319960000001</v>
      </c>
      <c r="AM308" s="23">
        <f>+[8]Cartera!K308</f>
        <v>7222.1115499999996</v>
      </c>
      <c r="AN308" s="23">
        <f>+[8]Cartera!Q308</f>
        <v>2376.8394500000004</v>
      </c>
      <c r="AO308" s="23">
        <f t="shared" si="78"/>
        <v>21620.270960000002</v>
      </c>
      <c r="AP308" s="27">
        <f t="shared" si="79"/>
        <v>4.3758585889876089</v>
      </c>
      <c r="AQ308" s="27">
        <f t="shared" si="79"/>
        <v>4.581025687013252</v>
      </c>
      <c r="AR308" s="27">
        <f t="shared" si="79"/>
        <v>3.3918016379234577</v>
      </c>
      <c r="AS308" s="27">
        <f t="shared" si="79"/>
        <v>4.3029880619510807</v>
      </c>
      <c r="AT308" s="27">
        <f t="shared" si="80"/>
        <v>-429.91965933044298</v>
      </c>
      <c r="BH308" s="19">
        <f t="shared" si="82"/>
        <v>0.7083144348848549</v>
      </c>
      <c r="BO308" s="23">
        <f t="shared" si="71"/>
        <v>4.3758585889876089</v>
      </c>
      <c r="BP308" s="23">
        <f t="shared" si="71"/>
        <v>4.581025687013252</v>
      </c>
      <c r="BQ308" s="23">
        <f t="shared" si="71"/>
        <v>3.3918016379234577</v>
      </c>
      <c r="BR308" s="23">
        <f t="shared" si="69"/>
        <v>4.3029880619510807</v>
      </c>
    </row>
    <row r="309" spans="1:70" ht="14.5" x14ac:dyDescent="0.35">
      <c r="A309" s="22">
        <v>43922</v>
      </c>
      <c r="B309" s="23">
        <f>+Cartera!BF308</f>
        <v>4.4134438123823578</v>
      </c>
      <c r="C309" s="23">
        <f>+Cartera!BG308</f>
        <v>4.1947216563640888</v>
      </c>
      <c r="D309" s="23">
        <f>+Cartera!BH308</f>
        <v>3.8551133392038333</v>
      </c>
      <c r="E309" s="43">
        <f>+'[8]Cartera (Con titularizaciones)'!W309/'[8]Cartera (Con titularizaciones)'!V309</f>
        <v>4.0128085569776185E-2</v>
      </c>
      <c r="F309" s="19">
        <f>+Cartera!BI308</f>
        <v>6.428604366794759</v>
      </c>
      <c r="G309" s="23">
        <f>+Cartera!BK308</f>
        <v>4.3226947574389811</v>
      </c>
      <c r="H309" s="44">
        <f>+'[8]Cartera (Con titularizaciones)'!AT309/'[8]Cartera (Con titularizaciones)'!AS309</f>
        <v>4.3659325552874349E-2</v>
      </c>
      <c r="K309" s="19">
        <f t="shared" si="72"/>
        <v>4.4134438123823578</v>
      </c>
      <c r="L309" s="19">
        <f t="shared" si="73"/>
        <v>4.1947216563640888</v>
      </c>
      <c r="M309" s="19">
        <f t="shared" si="74"/>
        <v>3.8551133392038333</v>
      </c>
      <c r="N309" s="19">
        <f t="shared" si="75"/>
        <v>4.3226947574389811</v>
      </c>
      <c r="O309" s="19">
        <f t="shared" si="67"/>
        <v>95.26455097445124</v>
      </c>
      <c r="P309" s="19">
        <f t="shared" si="84"/>
        <v>160.697369571362</v>
      </c>
      <c r="R309" s="19">
        <f t="shared" si="68"/>
        <v>137.11785212061878</v>
      </c>
      <c r="T309" s="19">
        <f t="shared" si="87"/>
        <v>119.53719625182764</v>
      </c>
      <c r="U309" s="19">
        <f t="shared" si="83"/>
        <v>61.55677830262983</v>
      </c>
      <c r="V309" s="19">
        <f t="shared" si="85"/>
        <v>163.91410153236538</v>
      </c>
      <c r="W309" s="19">
        <f t="shared" si="86"/>
        <v>96.754924564779856</v>
      </c>
      <c r="X309" s="19">
        <f t="shared" si="76"/>
        <v>0.65900000000000003</v>
      </c>
      <c r="Y309" s="19">
        <f t="shared" si="76"/>
        <v>1.4E-2</v>
      </c>
      <c r="Z309" s="19">
        <f t="shared" si="76"/>
        <v>0.497</v>
      </c>
      <c r="AA309" s="19">
        <f t="shared" si="70"/>
        <v>0.46500000000000002</v>
      </c>
      <c r="AC309" s="19">
        <f t="shared" si="81"/>
        <v>0.85699999999999998</v>
      </c>
      <c r="AD309" s="19">
        <f t="shared" si="81"/>
        <v>1.7999999999999999E-2</v>
      </c>
      <c r="AE309" s="19">
        <f t="shared" si="81"/>
        <v>0.72899999999999998</v>
      </c>
      <c r="AF309" s="19">
        <v>3.25</v>
      </c>
      <c r="AH309" s="23">
        <f>+[8]Cartera!D309</f>
        <v>280387.66451000003</v>
      </c>
      <c r="AI309" s="23">
        <f>+[8]Cartera!J309</f>
        <v>155246.83604000002</v>
      </c>
      <c r="AJ309" s="23">
        <f>+[8]Cartera!P309</f>
        <v>70152.604139999967</v>
      </c>
      <c r="AK309" s="23">
        <f t="shared" si="77"/>
        <v>505787.10469000001</v>
      </c>
      <c r="AL309" s="23">
        <f>+[8]Cartera!E309</f>
        <v>12374.75203</v>
      </c>
      <c r="AM309" s="23">
        <f>+[8]Cartera!K309</f>
        <v>6639.8376399999997</v>
      </c>
      <c r="AN309" s="23">
        <f>+[8]Cartera!Q309</f>
        <v>2704.4623999999994</v>
      </c>
      <c r="AO309" s="23">
        <f t="shared" si="78"/>
        <v>21719.052070000002</v>
      </c>
      <c r="AP309" s="27">
        <f t="shared" si="79"/>
        <v>4.4134438123823578</v>
      </c>
      <c r="AQ309" s="27">
        <f t="shared" si="79"/>
        <v>4.2769552084715059</v>
      </c>
      <c r="AR309" s="27">
        <f t="shared" si="79"/>
        <v>3.8551133392038333</v>
      </c>
      <c r="AS309" s="27">
        <f t="shared" si="79"/>
        <v>4.294109491643078</v>
      </c>
      <c r="AT309" s="27">
        <f t="shared" si="80"/>
        <v>-427.97536625225501</v>
      </c>
      <c r="BH309" s="19">
        <f t="shared" si="82"/>
        <v>-1.5365614117623636</v>
      </c>
      <c r="BO309" s="23">
        <f t="shared" si="71"/>
        <v>4.4134438123823578</v>
      </c>
      <c r="BP309" s="23">
        <f t="shared" si="71"/>
        <v>4.2769552084715059</v>
      </c>
      <c r="BQ309" s="23">
        <f t="shared" si="71"/>
        <v>3.8551133392038333</v>
      </c>
      <c r="BR309" s="23">
        <f t="shared" si="69"/>
        <v>4.294109491643078</v>
      </c>
    </row>
    <row r="310" spans="1:70" ht="14.5" x14ac:dyDescent="0.35">
      <c r="A310" s="22">
        <v>43952</v>
      </c>
      <c r="B310" s="23">
        <f>+Cartera!BF309</f>
        <v>4.1642572800069004</v>
      </c>
      <c r="C310" s="23">
        <f>+Cartera!BG309</f>
        <v>3.8001002878865995</v>
      </c>
      <c r="D310" s="23">
        <f>+Cartera!BH309</f>
        <v>3.9347522552905634</v>
      </c>
      <c r="E310" s="43">
        <f>+'[8]Cartera (Con titularizaciones)'!W310/'[8]Cartera (Con titularizaciones)'!V310</f>
        <v>4.1086539002741299E-2</v>
      </c>
      <c r="F310" s="19">
        <f>+Cartera!BI309</f>
        <v>6.2024591139697511</v>
      </c>
      <c r="G310" s="23">
        <f>+Cartera!BK309</f>
        <v>4.0747069272800012</v>
      </c>
      <c r="H310" s="44">
        <f>+'[8]Cartera (Con titularizaciones)'!AT310/'[8]Cartera (Con titularizaciones)'!AS310</f>
        <v>4.1218682727309927E-2</v>
      </c>
      <c r="K310" s="19">
        <f t="shared" si="72"/>
        <v>4.1642572800069004</v>
      </c>
      <c r="L310" s="19">
        <f t="shared" si="73"/>
        <v>3.8001002878865995</v>
      </c>
      <c r="M310" s="19">
        <f t="shared" si="74"/>
        <v>3.9347522552905634</v>
      </c>
      <c r="N310" s="19">
        <f t="shared" si="75"/>
        <v>4.0747069272800012</v>
      </c>
      <c r="O310" s="19">
        <f t="shared" si="67"/>
        <v>86.302471830082723</v>
      </c>
      <c r="P310" s="19">
        <f t="shared" si="84"/>
        <v>151.62426883923109</v>
      </c>
      <c r="R310" s="19">
        <f t="shared" si="68"/>
        <v>124.21839444994369</v>
      </c>
      <c r="T310" s="19">
        <f t="shared" si="87"/>
        <v>122.00659517837342</v>
      </c>
      <c r="U310" s="19">
        <f t="shared" si="83"/>
        <v>55.765781406329261</v>
      </c>
      <c r="V310" s="19">
        <f t="shared" si="85"/>
        <v>154.65938156658865</v>
      </c>
      <c r="W310" s="19">
        <f t="shared" si="86"/>
        <v>98.753687413081408</v>
      </c>
      <c r="X310" s="19">
        <f t="shared" si="76"/>
        <v>0.61</v>
      </c>
      <c r="Y310" s="19">
        <f t="shared" si="76"/>
        <v>5.0000000000000001E-3</v>
      </c>
      <c r="Z310" s="19">
        <f t="shared" si="76"/>
        <v>0.52300000000000002</v>
      </c>
      <c r="AA310" s="19">
        <f t="shared" si="70"/>
        <v>0.40899999999999997</v>
      </c>
      <c r="AC310" s="19">
        <f t="shared" si="81"/>
        <v>0.80500000000000005</v>
      </c>
      <c r="AD310" s="19">
        <f t="shared" si="81"/>
        <v>8.9999999999999993E-3</v>
      </c>
      <c r="AE310" s="19">
        <f t="shared" si="81"/>
        <v>0.76700000000000002</v>
      </c>
      <c r="AF310" s="19">
        <v>2.75</v>
      </c>
      <c r="AH310" s="23">
        <f>+[8]Cartera!D310</f>
        <v>281591.21834999992</v>
      </c>
      <c r="AI310" s="23">
        <f>+[8]Cartera!J310</f>
        <v>153737.32253999999</v>
      </c>
      <c r="AJ310" s="23">
        <f>+[8]Cartera!P310</f>
        <v>70382.877759999988</v>
      </c>
      <c r="AK310" s="23">
        <f t="shared" si="77"/>
        <v>505711.41864999995</v>
      </c>
      <c r="AL310" s="23">
        <f>+[8]Cartera!E310</f>
        <v>11726.182809999998</v>
      </c>
      <c r="AM310" s="23">
        <f>+[8]Cartera!K310</f>
        <v>5956.7889799999994</v>
      </c>
      <c r="AN310" s="23">
        <f>+[8]Cartera!Q310</f>
        <v>2769.3918699999999</v>
      </c>
      <c r="AO310" s="23">
        <f t="shared" si="78"/>
        <v>20452.363659999995</v>
      </c>
      <c r="AP310" s="27">
        <f t="shared" si="79"/>
        <v>4.1642572800069004</v>
      </c>
      <c r="AQ310" s="27">
        <f t="shared" si="79"/>
        <v>3.874653780606943</v>
      </c>
      <c r="AR310" s="27">
        <f t="shared" si="79"/>
        <v>3.9347522552905634</v>
      </c>
      <c r="AS310" s="27">
        <f t="shared" si="79"/>
        <v>4.0442756294880029</v>
      </c>
      <c r="AT310" s="27">
        <f t="shared" si="80"/>
        <v>-403.4264170985121</v>
      </c>
      <c r="BH310" s="19">
        <f t="shared" si="82"/>
        <v>-6.4254728784736272</v>
      </c>
      <c r="BO310" s="23">
        <f t="shared" si="71"/>
        <v>4.1642572800069004</v>
      </c>
      <c r="BP310" s="23">
        <f t="shared" si="71"/>
        <v>3.874653780606943</v>
      </c>
      <c r="BQ310" s="23">
        <f t="shared" si="71"/>
        <v>3.9347522552905634</v>
      </c>
      <c r="BR310" s="23">
        <f t="shared" si="69"/>
        <v>4.0442756294880029</v>
      </c>
    </row>
    <row r="311" spans="1:70" ht="14.5" x14ac:dyDescent="0.35">
      <c r="A311" s="22">
        <v>43983</v>
      </c>
      <c r="B311" s="23">
        <f>+Cartera!BF310</f>
        <v>4.0084644849386377</v>
      </c>
      <c r="C311" s="23">
        <f>+Cartera!BG310</f>
        <v>3.3211016248720471</v>
      </c>
      <c r="D311" s="23">
        <f>+Cartera!BH310</f>
        <v>3.9096874654461162</v>
      </c>
      <c r="E311" s="43">
        <f>+'[8]Cartera (Con titularizaciones)'!W311/'[8]Cartera (Con titularizaciones)'!V311</f>
        <v>4.0900000292377371E-2</v>
      </c>
      <c r="F311" s="19">
        <f>+Cartera!BI310</f>
        <v>5.8782864733398306</v>
      </c>
      <c r="G311" s="23">
        <f>+Cartera!BK310</f>
        <v>3.8356468839268154</v>
      </c>
      <c r="H311" s="44">
        <f>+'[8]Cartera (Con titularizaciones)'!AT311/'[8]Cartera (Con titularizaciones)'!AS311</f>
        <v>3.8622734786161773E-2</v>
      </c>
      <c r="K311" s="19">
        <f t="shared" si="72"/>
        <v>4.0084644849386377</v>
      </c>
      <c r="L311" s="19">
        <f t="shared" si="73"/>
        <v>3.3211016248720471</v>
      </c>
      <c r="M311" s="19">
        <f t="shared" si="74"/>
        <v>3.9096874654461162</v>
      </c>
      <c r="N311" s="19">
        <f t="shared" si="75"/>
        <v>3.8356468839268154</v>
      </c>
      <c r="O311" s="19">
        <f t="shared" si="67"/>
        <v>75.424135604790379</v>
      </c>
      <c r="P311" s="19">
        <f t="shared" si="84"/>
        <v>145.9517161955562</v>
      </c>
      <c r="R311" s="19">
        <f t="shared" si="68"/>
        <v>108.56079587208403</v>
      </c>
      <c r="S311" s="19">
        <f>+(K311/$K$311)*100</f>
        <v>100</v>
      </c>
      <c r="T311" s="19">
        <f t="shared" si="87"/>
        <v>121.22940020665172</v>
      </c>
      <c r="U311" s="19">
        <f t="shared" si="83"/>
        <v>48.736563040503171</v>
      </c>
      <c r="V311" s="19">
        <f t="shared" si="85"/>
        <v>148.87327957585194</v>
      </c>
      <c r="W311" s="19">
        <f t="shared" si="86"/>
        <v>98.124615933919046</v>
      </c>
      <c r="X311" s="19">
        <f t="shared" si="76"/>
        <v>0.59</v>
      </c>
      <c r="Y311" s="19">
        <f t="shared" si="76"/>
        <v>2E-3</v>
      </c>
      <c r="Z311" s="19">
        <f t="shared" si="76"/>
        <v>0.51700000000000002</v>
      </c>
      <c r="AA311" s="19">
        <f t="shared" si="70"/>
        <v>0.372</v>
      </c>
      <c r="AC311" s="19">
        <f t="shared" si="81"/>
        <v>0.77700000000000002</v>
      </c>
      <c r="AD311" s="19">
        <f t="shared" si="81"/>
        <v>4.0000000000000001E-3</v>
      </c>
      <c r="AE311" s="19">
        <f t="shared" si="81"/>
        <v>0.75800000000000001</v>
      </c>
      <c r="AF311" s="19">
        <v>2.5</v>
      </c>
      <c r="AH311" s="23">
        <f>+[8]Cartera!D311</f>
        <v>281397.26601999998</v>
      </c>
      <c r="AI311" s="23">
        <f>+[8]Cartera!J311</f>
        <v>156128.84927000001</v>
      </c>
      <c r="AJ311" s="23">
        <f>+[8]Cartera!P311</f>
        <v>70733.001919999981</v>
      </c>
      <c r="AK311" s="23">
        <f t="shared" si="77"/>
        <v>508259.11720999994</v>
      </c>
      <c r="AL311" s="23">
        <f>+[8]Cartera!E311</f>
        <v>11279.70947</v>
      </c>
      <c r="AM311" s="23">
        <f>+[8]Cartera!K311</f>
        <v>5185.1977499999994</v>
      </c>
      <c r="AN311" s="23">
        <f>+[8]Cartera!Q311</f>
        <v>2765.4393099999998</v>
      </c>
      <c r="AO311" s="23">
        <f t="shared" si="78"/>
        <v>19230.346530000003</v>
      </c>
      <c r="AP311" s="27">
        <f t="shared" si="79"/>
        <v>4.0084644849386377</v>
      </c>
      <c r="AQ311" s="27">
        <f t="shared" si="79"/>
        <v>3.3211016248720471</v>
      </c>
      <c r="AR311" s="27">
        <f t="shared" si="79"/>
        <v>3.9096874654461162</v>
      </c>
      <c r="AS311" s="27">
        <f t="shared" si="79"/>
        <v>3.7835713868866034</v>
      </c>
      <c r="AT311" s="27">
        <f t="shared" si="80"/>
        <v>-379.78111700579495</v>
      </c>
      <c r="BH311" s="19">
        <f t="shared" si="82"/>
        <v>-9.6749896538745475</v>
      </c>
      <c r="BO311" s="23">
        <f t="shared" si="71"/>
        <v>4.0084644849386377</v>
      </c>
      <c r="BP311" s="23">
        <f t="shared" si="71"/>
        <v>3.3211016248720471</v>
      </c>
      <c r="BQ311" s="23">
        <f t="shared" si="71"/>
        <v>3.9096874654461162</v>
      </c>
      <c r="BR311" s="23">
        <f t="shared" si="69"/>
        <v>3.7835713868866034</v>
      </c>
    </row>
    <row r="312" spans="1:70" ht="14.5" x14ac:dyDescent="0.35">
      <c r="A312" s="22">
        <v>44013</v>
      </c>
      <c r="B312" s="23">
        <f>+Cartera!BF311</f>
        <v>4.2429430054336335</v>
      </c>
      <c r="C312" s="23">
        <f>+Cartera!BG311</f>
        <v>3.0592089881003304</v>
      </c>
      <c r="D312" s="23">
        <f>+Cartera!BH311</f>
        <v>3.8285718646632891</v>
      </c>
      <c r="E312" s="43">
        <f>+'[8]Cartera (Con titularizaciones)'!W312/'[8]Cartera (Con titularizaciones)'!V312</f>
        <v>4.0139807746401274E-2</v>
      </c>
      <c r="F312" s="19">
        <f>+Cartera!BI311</f>
        <v>6.3736357611919257</v>
      </c>
      <c r="G312" s="23">
        <f>+Cartera!BK311</f>
        <v>3.8837420084429448</v>
      </c>
      <c r="H312" s="44">
        <f>+'[8]Cartera (Con titularizaciones)'!AT312/'[8]Cartera (Con titularizaciones)'!AS312</f>
        <v>3.910150580273479E-2</v>
      </c>
      <c r="K312" s="19">
        <f t="shared" si="72"/>
        <v>4.2429430054336335</v>
      </c>
      <c r="L312" s="19">
        <f t="shared" si="73"/>
        <v>3.0592089881003304</v>
      </c>
      <c r="M312" s="19">
        <f t="shared" si="74"/>
        <v>3.8285718646632891</v>
      </c>
      <c r="N312" s="19">
        <f t="shared" si="75"/>
        <v>3.8837420084429448</v>
      </c>
      <c r="O312" s="19">
        <f t="shared" ref="O312:O331" si="88">+(L312/$L$332)*100</f>
        <v>69.476402599020915</v>
      </c>
      <c r="P312" s="19">
        <f t="shared" si="84"/>
        <v>154.48928528362643</v>
      </c>
      <c r="R312" s="19">
        <f>+(L312/$L$312)*100</f>
        <v>100</v>
      </c>
      <c r="S312" s="19">
        <f t="shared" ref="S312:S363" si="89">+(K312/$K$311)*100</f>
        <v>105.84958458222651</v>
      </c>
      <c r="T312" s="19">
        <f t="shared" si="87"/>
        <v>118.71421306772723</v>
      </c>
      <c r="U312" s="19">
        <f t="shared" si="83"/>
        <v>44.893336170756264</v>
      </c>
      <c r="V312" s="19">
        <f t="shared" si="85"/>
        <v>157.58174798497592</v>
      </c>
      <c r="W312" s="19">
        <f t="shared" si="86"/>
        <v>96.088791525085952</v>
      </c>
      <c r="X312" s="19">
        <f t="shared" si="76"/>
        <v>0.625</v>
      </c>
      <c r="Y312" s="19">
        <f t="shared" si="76"/>
        <v>0</v>
      </c>
      <c r="Z312" s="19">
        <f t="shared" si="76"/>
        <v>0.49399999999999999</v>
      </c>
      <c r="AA312" s="19">
        <f t="shared" si="70"/>
        <v>0.375</v>
      </c>
      <c r="AC312" s="19">
        <f t="shared" si="81"/>
        <v>0.81899999999999995</v>
      </c>
      <c r="AD312" s="19">
        <f t="shared" si="81"/>
        <v>0</v>
      </c>
      <c r="AE312" s="19">
        <f t="shared" si="81"/>
        <v>0.72499999999999998</v>
      </c>
      <c r="AF312" s="19">
        <v>2.25</v>
      </c>
      <c r="AH312" s="23">
        <f>+[8]Cartera!D312</f>
        <v>278314.89545999997</v>
      </c>
      <c r="AI312" s="23">
        <f>+[8]Cartera!J312</f>
        <v>155554.05886000002</v>
      </c>
      <c r="AJ312" s="23">
        <f>+[8]Cartera!P312</f>
        <v>71045.319929999998</v>
      </c>
      <c r="AK312" s="23">
        <f t="shared" si="77"/>
        <v>504914.27425000002</v>
      </c>
      <c r="AL312" s="23">
        <f>+[8]Cartera!E312</f>
        <v>11808.742389999999</v>
      </c>
      <c r="AM312" s="23">
        <f>+[8]Cartera!K312</f>
        <v>4758.7237499999992</v>
      </c>
      <c r="AN312" s="23">
        <f>+[8]Cartera!Q312</f>
        <v>2720.0211300000001</v>
      </c>
      <c r="AO312" s="23">
        <f t="shared" si="78"/>
        <v>19287.487269999998</v>
      </c>
      <c r="AP312" s="27">
        <f t="shared" si="79"/>
        <v>4.2429430054336335</v>
      </c>
      <c r="AQ312" s="27">
        <f t="shared" si="79"/>
        <v>3.0592089881003304</v>
      </c>
      <c r="AR312" s="27">
        <f t="shared" si="79"/>
        <v>3.8285718646632891</v>
      </c>
      <c r="AS312" s="27">
        <f t="shared" si="79"/>
        <v>3.8199528620278449</v>
      </c>
      <c r="AT312" s="27">
        <f t="shared" si="80"/>
        <v>-384.55424798226665</v>
      </c>
      <c r="BH312" s="19">
        <f t="shared" si="82"/>
        <v>-9.9693959926928102</v>
      </c>
      <c r="BO312" s="23">
        <f t="shared" si="71"/>
        <v>4.2429430054336335</v>
      </c>
      <c r="BP312" s="23">
        <f t="shared" si="71"/>
        <v>3.0592089881003304</v>
      </c>
      <c r="BQ312" s="23">
        <f t="shared" si="71"/>
        <v>3.8285718646632891</v>
      </c>
      <c r="BR312" s="23">
        <f t="shared" si="69"/>
        <v>3.8199528620278449</v>
      </c>
    </row>
    <row r="313" spans="1:70" ht="14.5" x14ac:dyDescent="0.35">
      <c r="A313" s="22">
        <v>44044</v>
      </c>
      <c r="B313" s="23">
        <f>+Cartera!BF312</f>
        <v>4.6031062940791694</v>
      </c>
      <c r="C313" s="23">
        <f>+Cartera!BG312</f>
        <v>4.0971437201756382</v>
      </c>
      <c r="D313" s="23">
        <f>+Cartera!BH312</f>
        <v>3.733270507264344</v>
      </c>
      <c r="E313" s="43">
        <f>+'[8]Cartera (Con titularizaciones)'!W313/'[8]Cartera (Con titularizaciones)'!V313</f>
        <v>3.9280589439618561E-2</v>
      </c>
      <c r="F313" s="19">
        <f>+Cartera!BI312</f>
        <v>7.4143808520014591</v>
      </c>
      <c r="G313" s="23">
        <f>+Cartera!BK312</f>
        <v>4.400835606798994</v>
      </c>
      <c r="H313" s="44">
        <f>+'[8]Cartera (Con titularizaciones)'!AT313/'[8]Cartera (Con titularizaciones)'!AS313</f>
        <v>4.4232257605992913E-2</v>
      </c>
      <c r="K313" s="19">
        <f t="shared" si="72"/>
        <v>4.6031062940791694</v>
      </c>
      <c r="L313" s="19">
        <f t="shared" si="73"/>
        <v>4.0971437201756382</v>
      </c>
      <c r="M313" s="19">
        <f t="shared" si="74"/>
        <v>3.733270507264344</v>
      </c>
      <c r="N313" s="19">
        <f t="shared" si="75"/>
        <v>4.400835606798994</v>
      </c>
      <c r="O313" s="19">
        <f t="shared" si="88"/>
        <v>93.048499699176929</v>
      </c>
      <c r="P313" s="19">
        <f t="shared" si="84"/>
        <v>167.60314728389216</v>
      </c>
      <c r="R313" s="19">
        <f t="shared" ref="R313:R363" si="90">+(L313/$L$312)*100</f>
        <v>133.92820615108846</v>
      </c>
      <c r="S313" s="19">
        <f t="shared" si="89"/>
        <v>114.83465330364864</v>
      </c>
      <c r="T313" s="19">
        <f t="shared" si="87"/>
        <v>115.75916192912284</v>
      </c>
      <c r="U313" s="19">
        <f t="shared" si="83"/>
        <v>60.124839814871621</v>
      </c>
      <c r="V313" s="19">
        <f t="shared" si="85"/>
        <v>170.95811446270113</v>
      </c>
      <c r="W313" s="19">
        <f t="shared" si="86"/>
        <v>93.696935609389215</v>
      </c>
      <c r="X313" s="19">
        <f t="shared" si="76"/>
        <v>0.70599999999999996</v>
      </c>
      <c r="Y313" s="19">
        <f t="shared" si="76"/>
        <v>1.0999999999999999E-2</v>
      </c>
      <c r="Z313" s="19">
        <f t="shared" si="76"/>
        <v>0.47899999999999998</v>
      </c>
      <c r="AA313" s="19">
        <f t="shared" si="70"/>
        <v>0.48199999999999998</v>
      </c>
      <c r="AC313" s="19">
        <f t="shared" si="81"/>
        <v>0.91900000000000004</v>
      </c>
      <c r="AD313" s="19">
        <f t="shared" si="81"/>
        <v>1.4E-2</v>
      </c>
      <c r="AE313" s="19">
        <f t="shared" si="81"/>
        <v>0.70599999999999996</v>
      </c>
      <c r="AF313" s="19">
        <v>2</v>
      </c>
      <c r="AH313" s="23">
        <f>+[8]Cartera!D313</f>
        <v>275619.31876999995</v>
      </c>
      <c r="AI313" s="23">
        <f>+[8]Cartera!J313</f>
        <v>155289.84737999996</v>
      </c>
      <c r="AJ313" s="23">
        <f>+[8]Cartera!P313</f>
        <v>71339.897680000009</v>
      </c>
      <c r="AK313" s="23">
        <f t="shared" si="77"/>
        <v>502249.06382999994</v>
      </c>
      <c r="AL313" s="23">
        <f>+[8]Cartera!E313</f>
        <v>12687.050209999998</v>
      </c>
      <c r="AM313" s="23">
        <f>+[8]Cartera!K313</f>
        <v>6362.4482300000018</v>
      </c>
      <c r="AN313" s="23">
        <f>+[8]Cartera!Q313</f>
        <v>2663.3113600000001</v>
      </c>
      <c r="AO313" s="23">
        <f t="shared" si="78"/>
        <v>21712.809799999999</v>
      </c>
      <c r="AP313" s="27">
        <f t="shared" si="79"/>
        <v>4.6031062940791694</v>
      </c>
      <c r="AQ313" s="27">
        <f t="shared" si="79"/>
        <v>4.0971437201756382</v>
      </c>
      <c r="AR313" s="27">
        <f t="shared" si="79"/>
        <v>3.733270507264344</v>
      </c>
      <c r="AS313" s="27">
        <f t="shared" si="79"/>
        <v>4.3231160321981799</v>
      </c>
      <c r="AT313" s="27">
        <f t="shared" si="80"/>
        <v>-435.76044464770121</v>
      </c>
      <c r="BH313" s="19">
        <f t="shared" si="82"/>
        <v>5.2772608080093875</v>
      </c>
      <c r="BO313" s="23">
        <f t="shared" si="71"/>
        <v>4.6031062940791694</v>
      </c>
      <c r="BP313" s="23">
        <f t="shared" si="71"/>
        <v>4.0971437201756382</v>
      </c>
      <c r="BQ313" s="23">
        <f t="shared" si="71"/>
        <v>3.733270507264344</v>
      </c>
      <c r="BR313" s="23">
        <f t="shared" si="69"/>
        <v>4.3231160321981799</v>
      </c>
    </row>
    <row r="314" spans="1:70" ht="14.5" x14ac:dyDescent="0.35">
      <c r="A314" s="22">
        <v>44075</v>
      </c>
      <c r="B314" s="23">
        <f>+Cartera!BF313</f>
        <v>4.6891386802307036</v>
      </c>
      <c r="C314" s="23">
        <f>+Cartera!BG313</f>
        <v>4.9207762572080425</v>
      </c>
      <c r="D314" s="23">
        <f>+Cartera!BH313</f>
        <v>3.5869739745080689</v>
      </c>
      <c r="E314" s="43">
        <f>+'[8]Cartera (Con titularizaciones)'!W314/'[8]Cartera (Con titularizaciones)'!V314</f>
        <v>3.794039083545471E-2</v>
      </c>
      <c r="F314" s="19">
        <f>+Cartera!BI313</f>
        <v>8.2518404299610122</v>
      </c>
      <c r="G314" s="23">
        <f>+Cartera!BK313</f>
        <v>4.6960369426751258</v>
      </c>
      <c r="H314" s="44">
        <f>+'[8]Cartera (Con titularizaciones)'!AT314/'[8]Cartera (Con titularizaciones)'!AS314</f>
        <v>4.74438967390136E-2</v>
      </c>
      <c r="K314" s="19">
        <f t="shared" si="72"/>
        <v>4.6891386802307036</v>
      </c>
      <c r="L314" s="19">
        <f t="shared" si="73"/>
        <v>4.9207762572080425</v>
      </c>
      <c r="M314" s="19">
        <f t="shared" si="74"/>
        <v>3.5869739745080689</v>
      </c>
      <c r="N314" s="19">
        <f t="shared" si="75"/>
        <v>4.6960369426751258</v>
      </c>
      <c r="O314" s="19">
        <f t="shared" si="88"/>
        <v>111.75367020537695</v>
      </c>
      <c r="P314" s="19">
        <f t="shared" si="84"/>
        <v>170.73566210456605</v>
      </c>
      <c r="R314" s="19">
        <f t="shared" si="90"/>
        <v>160.85126175912831</v>
      </c>
      <c r="S314" s="19">
        <f t="shared" si="89"/>
        <v>116.98092119437815</v>
      </c>
      <c r="T314" s="19">
        <f t="shared" si="87"/>
        <v>111.2228809411661</v>
      </c>
      <c r="U314" s="19">
        <f t="shared" si="83"/>
        <v>72.211497676428579</v>
      </c>
      <c r="V314" s="19">
        <f t="shared" si="85"/>
        <v>174.15333386011361</v>
      </c>
      <c r="W314" s="19">
        <f t="shared" si="86"/>
        <v>90.025212174704023</v>
      </c>
      <c r="X314" s="19">
        <f t="shared" si="76"/>
        <v>0.73199999999999998</v>
      </c>
      <c r="Y314" s="19">
        <f t="shared" si="76"/>
        <v>0.28100000000000003</v>
      </c>
      <c r="Z314" s="19">
        <f t="shared" si="76"/>
        <v>0.45600000000000002</v>
      </c>
      <c r="AA314" s="19">
        <f t="shared" si="70"/>
        <v>0.57499999999999996</v>
      </c>
      <c r="AC314" s="19">
        <f t="shared" si="81"/>
        <v>0.93799999999999994</v>
      </c>
      <c r="AD314" s="19">
        <f t="shared" si="81"/>
        <v>0.40200000000000002</v>
      </c>
      <c r="AE314" s="19">
        <f t="shared" si="81"/>
        <v>0.68200000000000005</v>
      </c>
      <c r="AF314" s="19">
        <v>1.75</v>
      </c>
      <c r="AH314" s="23">
        <f>+[8]Cartera!D314</f>
        <v>273972.56247000006</v>
      </c>
      <c r="AI314" s="23">
        <f>+[8]Cartera!J314</f>
        <v>153280.40432999999</v>
      </c>
      <c r="AJ314" s="23">
        <f>+[8]Cartera!P314</f>
        <v>71720.026080000011</v>
      </c>
      <c r="AK314" s="23">
        <f t="shared" si="77"/>
        <v>498972.99288000003</v>
      </c>
      <c r="AL314" s="23">
        <f>+[8]Cartera!E314</f>
        <v>12846.9534</v>
      </c>
      <c r="AM314" s="23">
        <f>+[8]Cartera!K314</f>
        <v>7692.9433699999981</v>
      </c>
      <c r="AN314" s="23">
        <f>+[8]Cartera!Q314</f>
        <v>2572.5786699999999</v>
      </c>
      <c r="AO314" s="23">
        <f t="shared" si="78"/>
        <v>23112.475439999998</v>
      </c>
      <c r="AP314" s="27">
        <f t="shared" si="79"/>
        <v>4.6891386802307036</v>
      </c>
      <c r="AQ314" s="27">
        <f t="shared" si="79"/>
        <v>5.0188694397215512</v>
      </c>
      <c r="AR314" s="27">
        <f t="shared" si="79"/>
        <v>3.5869739745080689</v>
      </c>
      <c r="AS314" s="27">
        <f t="shared" si="79"/>
        <v>4.6320093010641976</v>
      </c>
      <c r="AT314" s="27">
        <f t="shared" si="80"/>
        <v>-464.97168496644838</v>
      </c>
      <c r="BH314" s="19">
        <f t="shared" si="82"/>
        <v>12.830498651483097</v>
      </c>
      <c r="BO314" s="23">
        <f t="shared" si="71"/>
        <v>4.6891386802307036</v>
      </c>
      <c r="BP314" s="23">
        <f t="shared" si="71"/>
        <v>5.0188694397215512</v>
      </c>
      <c r="BQ314" s="23">
        <f t="shared" si="71"/>
        <v>3.5869739745080689</v>
      </c>
      <c r="BR314" s="23">
        <f t="shared" si="69"/>
        <v>4.6320093010641976</v>
      </c>
    </row>
    <row r="315" spans="1:70" ht="14.5" x14ac:dyDescent="0.35">
      <c r="A315" s="22">
        <v>44105</v>
      </c>
      <c r="B315" s="23">
        <f>+Cartera!BF314</f>
        <v>4.7074312221441259</v>
      </c>
      <c r="C315" s="23">
        <f>+Cartera!BG314</f>
        <v>6.1277442363944976</v>
      </c>
      <c r="D315" s="23">
        <f>+Cartera!BH314</f>
        <v>3.450437654428482</v>
      </c>
      <c r="E315" s="43">
        <f>+'[8]Cartera (Con titularizaciones)'!W315/'[8]Cartera (Con titularizaciones)'!V315</f>
        <v>3.6670287464311738E-2</v>
      </c>
      <c r="F315" s="19">
        <f>+Cartera!BI314</f>
        <v>7.5393313585466384</v>
      </c>
      <c r="G315" s="23">
        <f>+Cartera!BK314</f>
        <v>5.0391813755638299</v>
      </c>
      <c r="H315" s="44">
        <f>+'[8]Cartera (Con titularizaciones)'!AT315/'[8]Cartera (Con titularizaciones)'!AS315</f>
        <v>5.0874301985938321E-2</v>
      </c>
      <c r="K315" s="19">
        <f t="shared" si="72"/>
        <v>4.7074312221441259</v>
      </c>
      <c r="L315" s="19">
        <f t="shared" si="73"/>
        <v>6.1277442363944976</v>
      </c>
      <c r="M315" s="19">
        <f t="shared" si="74"/>
        <v>3.450437654428482</v>
      </c>
      <c r="N315" s="19">
        <f t="shared" si="75"/>
        <v>5.0391813755638299</v>
      </c>
      <c r="O315" s="19">
        <f t="shared" si="88"/>
        <v>139.16460995230696</v>
      </c>
      <c r="P315" s="19">
        <f t="shared" si="84"/>
        <v>171.40170963869656</v>
      </c>
      <c r="R315" s="19">
        <f t="shared" si="90"/>
        <v>200.30485855102134</v>
      </c>
      <c r="S315" s="19">
        <f t="shared" si="89"/>
        <v>117.43726905481584</v>
      </c>
      <c r="T315" s="19">
        <f t="shared" si="87"/>
        <v>106.98923916392418</v>
      </c>
      <c r="U315" s="19">
        <f t="shared" si="83"/>
        <v>89.923533515667827</v>
      </c>
      <c r="V315" s="19">
        <f t="shared" si="85"/>
        <v>174.83271388622143</v>
      </c>
      <c r="W315" s="19">
        <f t="shared" si="86"/>
        <v>86.598448760173298</v>
      </c>
      <c r="X315" s="19">
        <f t="shared" si="76"/>
        <v>0.74099999999999999</v>
      </c>
      <c r="Y315" s="19">
        <f t="shared" si="76"/>
        <v>0.58399999999999996</v>
      </c>
      <c r="Z315" s="19">
        <f t="shared" si="76"/>
        <v>0.41499999999999998</v>
      </c>
      <c r="AA315" s="19">
        <f t="shared" si="70"/>
        <v>0.65400000000000003</v>
      </c>
      <c r="AC315" s="19">
        <f t="shared" si="81"/>
        <v>0.95199999999999996</v>
      </c>
      <c r="AD315" s="19">
        <f t="shared" si="81"/>
        <v>0.79600000000000004</v>
      </c>
      <c r="AE315" s="19">
        <f t="shared" si="81"/>
        <v>0.63900000000000001</v>
      </c>
      <c r="AF315" s="19">
        <v>1.75</v>
      </c>
      <c r="AH315" s="23">
        <f>+[8]Cartera!D315</f>
        <v>271840.46067</v>
      </c>
      <c r="AI315" s="23">
        <f>+[8]Cartera!J315</f>
        <v>154895.64786999999</v>
      </c>
      <c r="AJ315" s="23">
        <f>+[8]Cartera!P315</f>
        <v>72320.51234999999</v>
      </c>
      <c r="AK315" s="23">
        <f t="shared" si="77"/>
        <v>499056.62088999996</v>
      </c>
      <c r="AL315" s="23">
        <f>+[8]Cartera!E315</f>
        <v>12796.702720000003</v>
      </c>
      <c r="AM315" s="23">
        <f>+[8]Cartera!K315</f>
        <v>9680.8628500000013</v>
      </c>
      <c r="AN315" s="23">
        <f>+[8]Cartera!Q315</f>
        <v>2495.3741900000005</v>
      </c>
      <c r="AO315" s="23">
        <f t="shared" si="78"/>
        <v>24972.939760000008</v>
      </c>
      <c r="AP315" s="27">
        <f t="shared" si="79"/>
        <v>4.7074312221441259</v>
      </c>
      <c r="AQ315" s="27">
        <f t="shared" si="79"/>
        <v>6.2499256648740102</v>
      </c>
      <c r="AR315" s="27">
        <f t="shared" si="79"/>
        <v>3.450437654428482</v>
      </c>
      <c r="AS315" s="27">
        <f t="shared" si="79"/>
        <v>5.0040293455007472</v>
      </c>
      <c r="AT315" s="27">
        <f t="shared" si="80"/>
        <v>-498.91410821088226</v>
      </c>
      <c r="BH315" s="19">
        <f t="shared" si="82"/>
        <v>17.806948874430461</v>
      </c>
      <c r="BO315" s="23">
        <f t="shared" si="71"/>
        <v>4.7074312221441259</v>
      </c>
      <c r="BP315" s="23">
        <f t="shared" si="71"/>
        <v>6.2499256648740102</v>
      </c>
      <c r="BQ315" s="23">
        <f t="shared" si="71"/>
        <v>3.450437654428482</v>
      </c>
      <c r="BR315" s="23">
        <f t="shared" si="69"/>
        <v>5.0040293455007472</v>
      </c>
    </row>
    <row r="316" spans="1:70" ht="14.5" x14ac:dyDescent="0.35">
      <c r="A316" s="22">
        <v>44136</v>
      </c>
      <c r="B316" s="23">
        <f>+Cartera!BF315</f>
        <v>4.801300679370736</v>
      </c>
      <c r="C316" s="23">
        <f>+Cartera!BG315</f>
        <v>6.4184755263842099</v>
      </c>
      <c r="D316" s="23">
        <f>+Cartera!BH315</f>
        <v>3.4697966229558244</v>
      </c>
      <c r="E316" s="43">
        <f>+'[8]Cartera (Con titularizaciones)'!W316/'[8]Cartera (Con titularizaciones)'!V316</f>
        <v>3.6983306697883238E-2</v>
      </c>
      <c r="F316" s="19">
        <f>+Cartera!BI315</f>
        <v>7.1468230748840194</v>
      </c>
      <c r="G316" s="23">
        <f>+Cartera!BK315</f>
        <v>5.1748039809777264</v>
      </c>
      <c r="H316" s="44">
        <f>+'[8]Cartera (Con titularizaciones)'!AT316/'[8]Cartera (Con titularizaciones)'!AS316</f>
        <v>5.2253871694218121E-2</v>
      </c>
      <c r="K316" s="19">
        <f t="shared" si="72"/>
        <v>4.801300679370736</v>
      </c>
      <c r="L316" s="19">
        <f t="shared" si="73"/>
        <v>6.4184755263842099</v>
      </c>
      <c r="M316" s="19">
        <f t="shared" si="74"/>
        <v>3.4697966229558244</v>
      </c>
      <c r="N316" s="19">
        <f t="shared" si="75"/>
        <v>5.1748039809777264</v>
      </c>
      <c r="O316" s="19">
        <f t="shared" si="88"/>
        <v>145.76728542496267</v>
      </c>
      <c r="P316" s="19">
        <f t="shared" si="84"/>
        <v>174.81957910767824</v>
      </c>
      <c r="R316" s="19">
        <f t="shared" si="90"/>
        <v>209.80833775497877</v>
      </c>
      <c r="S316" s="19">
        <f t="shared" si="89"/>
        <v>119.77904999311065</v>
      </c>
      <c r="T316" s="19">
        <f t="shared" si="87"/>
        <v>107.58951122247895</v>
      </c>
      <c r="U316" s="19">
        <f t="shared" si="83"/>
        <v>94.189962382618361</v>
      </c>
      <c r="V316" s="19">
        <f t="shared" si="85"/>
        <v>178.31899996954309</v>
      </c>
      <c r="W316" s="19">
        <f t="shared" si="86"/>
        <v>87.084316586799048</v>
      </c>
      <c r="X316" s="19">
        <f t="shared" si="76"/>
        <v>0.755</v>
      </c>
      <c r="Y316" s="19">
        <f t="shared" si="76"/>
        <v>0.61899999999999999</v>
      </c>
      <c r="Z316" s="19">
        <f t="shared" si="76"/>
        <v>0.42399999999999999</v>
      </c>
      <c r="AA316" s="19">
        <f t="shared" si="70"/>
        <v>0.65900000000000003</v>
      </c>
      <c r="AC316" s="19">
        <f t="shared" si="81"/>
        <v>0.97099999999999997</v>
      </c>
      <c r="AD316" s="19">
        <f t="shared" si="81"/>
        <v>0.83799999999999997</v>
      </c>
      <c r="AE316" s="19">
        <f t="shared" si="81"/>
        <v>0.64400000000000002</v>
      </c>
      <c r="AF316" s="19">
        <v>1.75</v>
      </c>
      <c r="AH316" s="23">
        <f>+[8]Cartera!D316</f>
        <v>269565.36706000008</v>
      </c>
      <c r="AI316" s="23">
        <f>+[8]Cartera!J316</f>
        <v>156727.72278000001</v>
      </c>
      <c r="AJ316" s="23">
        <f>+[8]Cartera!P316</f>
        <v>72930.010170000023</v>
      </c>
      <c r="AK316" s="23">
        <f t="shared" si="77"/>
        <v>499223.10001000011</v>
      </c>
      <c r="AL316" s="23">
        <f>+[8]Cartera!E316</f>
        <v>12942.643800000002</v>
      </c>
      <c r="AM316" s="23">
        <f>+[8]Cartera!K316</f>
        <v>10259.48574</v>
      </c>
      <c r="AN316" s="23">
        <f>+[8]Cartera!Q316</f>
        <v>2530.5230300000003</v>
      </c>
      <c r="AO316" s="23">
        <f t="shared" si="78"/>
        <v>25732.652570000002</v>
      </c>
      <c r="AP316" s="27">
        <f t="shared" si="79"/>
        <v>4.801300679370736</v>
      </c>
      <c r="AQ316" s="27">
        <f t="shared" si="79"/>
        <v>6.546056790732119</v>
      </c>
      <c r="AR316" s="27">
        <f t="shared" si="79"/>
        <v>3.4697966229558244</v>
      </c>
      <c r="AS316" s="27">
        <f t="shared" si="79"/>
        <v>5.1545396375857893</v>
      </c>
      <c r="AT316" s="27">
        <f t="shared" si="80"/>
        <v>-512.32585846018685</v>
      </c>
      <c r="BH316" s="19">
        <f t="shared" si="82"/>
        <v>17.071576096760751</v>
      </c>
      <c r="BO316" s="23">
        <f t="shared" si="71"/>
        <v>4.801300679370736</v>
      </c>
      <c r="BP316" s="23">
        <f t="shared" si="71"/>
        <v>6.546056790732119</v>
      </c>
      <c r="BQ316" s="23">
        <f t="shared" si="71"/>
        <v>3.4697966229558244</v>
      </c>
      <c r="BR316" s="23">
        <f t="shared" si="69"/>
        <v>5.1545396375857893</v>
      </c>
    </row>
    <row r="317" spans="1:70" ht="14.5" x14ac:dyDescent="0.35">
      <c r="A317" s="22">
        <v>44166</v>
      </c>
      <c r="B317" s="23">
        <f>+Cartera!BF316</f>
        <v>4.5515673600089777</v>
      </c>
      <c r="C317" s="23">
        <f>+Cartera!BG316</f>
        <v>6.324674527661613</v>
      </c>
      <c r="D317" s="23">
        <f>+Cartera!BH316</f>
        <v>3.2778982348195949</v>
      </c>
      <c r="E317" s="43">
        <f>+'[8]Cartera (Con titularizaciones)'!W317/'[8]Cartera (Con titularizaciones)'!V317</f>
        <v>3.4948694215362175E-2</v>
      </c>
      <c r="F317" s="19">
        <f>+Cartera!BI316</f>
        <v>7.103117928337503</v>
      </c>
      <c r="G317" s="23">
        <f>+Cartera!BK316</f>
        <v>4.9894678641107211</v>
      </c>
      <c r="H317" s="44">
        <f>+'[8]Cartera (Con titularizaciones)'!AT317/'[8]Cartera (Con titularizaciones)'!AS317</f>
        <v>5.0380054964527472E-2</v>
      </c>
      <c r="K317" s="19">
        <f t="shared" si="72"/>
        <v>4.5515673600089777</v>
      </c>
      <c r="L317" s="19">
        <f t="shared" si="73"/>
        <v>6.324674527661613</v>
      </c>
      <c r="M317" s="19">
        <f t="shared" si="74"/>
        <v>3.2778982348195949</v>
      </c>
      <c r="N317" s="19">
        <f t="shared" si="75"/>
        <v>4.9894678641107211</v>
      </c>
      <c r="O317" s="19">
        <f t="shared" si="88"/>
        <v>143.63701058045515</v>
      </c>
      <c r="P317" s="19">
        <f t="shared" si="84"/>
        <v>165.72656938063321</v>
      </c>
      <c r="R317" s="19">
        <f t="shared" si="90"/>
        <v>206.74215302920612</v>
      </c>
      <c r="S317" s="19">
        <f t="shared" si="89"/>
        <v>113.54890076015364</v>
      </c>
      <c r="T317" s="19">
        <f t="shared" si="87"/>
        <v>101.63923343173902</v>
      </c>
      <c r="U317" s="19">
        <f t="shared" si="83"/>
        <v>92.813449766060856</v>
      </c>
      <c r="V317" s="19">
        <f t="shared" si="85"/>
        <v>169.04397248397021</v>
      </c>
      <c r="W317" s="19">
        <f t="shared" si="86"/>
        <v>82.268086184592974</v>
      </c>
      <c r="X317" s="19">
        <f t="shared" si="76"/>
        <v>0.69099999999999995</v>
      </c>
      <c r="Y317" s="19">
        <f t="shared" si="76"/>
        <v>0.59799999999999998</v>
      </c>
      <c r="Z317" s="19">
        <f t="shared" si="76"/>
        <v>0.372</v>
      </c>
      <c r="AA317" s="19">
        <f t="shared" si="70"/>
        <v>0.64800000000000002</v>
      </c>
      <c r="AC317" s="19">
        <f t="shared" si="81"/>
        <v>0.89500000000000002</v>
      </c>
      <c r="AD317" s="19">
        <f t="shared" si="81"/>
        <v>0.81499999999999995</v>
      </c>
      <c r="AE317" s="19">
        <f t="shared" si="81"/>
        <v>0.60599999999999998</v>
      </c>
      <c r="AF317" s="19">
        <v>1.75</v>
      </c>
      <c r="AH317" s="23">
        <f>+[8]Cartera!D317</f>
        <v>265298.46501000004</v>
      </c>
      <c r="AI317" s="23">
        <f>+[8]Cartera!J317</f>
        <v>157288.29343999998</v>
      </c>
      <c r="AJ317" s="23">
        <f>+[8]Cartera!P317</f>
        <v>73752.922659999982</v>
      </c>
      <c r="AK317" s="23">
        <f t="shared" si="77"/>
        <v>496339.68111</v>
      </c>
      <c r="AL317" s="23">
        <f>+[8]Cartera!E317</f>
        <v>12075.23834</v>
      </c>
      <c r="AM317" s="23">
        <f>+[8]Cartera!K317</f>
        <v>10144.739839999998</v>
      </c>
      <c r="AN317" s="23">
        <f>+[8]Cartera!Q317</f>
        <v>2417.5457500000002</v>
      </c>
      <c r="AO317" s="23">
        <f t="shared" si="78"/>
        <v>24637.523929999999</v>
      </c>
      <c r="AP317" s="27">
        <f t="shared" si="79"/>
        <v>4.5515673600089777</v>
      </c>
      <c r="AQ317" s="27">
        <f t="shared" si="79"/>
        <v>6.4497742445593156</v>
      </c>
      <c r="AR317" s="27">
        <f t="shared" si="79"/>
        <v>3.2778982348195949</v>
      </c>
      <c r="AS317" s="27">
        <f t="shared" si="79"/>
        <v>4.9638432846838558</v>
      </c>
      <c r="AT317" s="27">
        <f t="shared" si="80"/>
        <v>-493.98294312638825</v>
      </c>
      <c r="BH317" s="19">
        <f t="shared" si="82"/>
        <v>21.140910531676013</v>
      </c>
      <c r="BO317" s="23">
        <f t="shared" si="71"/>
        <v>4.5515673600089777</v>
      </c>
      <c r="BP317" s="23">
        <f t="shared" si="71"/>
        <v>6.4497742445593156</v>
      </c>
      <c r="BQ317" s="23">
        <f t="shared" si="71"/>
        <v>3.2778982348195949</v>
      </c>
      <c r="BR317" s="23">
        <f t="shared" si="69"/>
        <v>4.9638432846838558</v>
      </c>
    </row>
    <row r="318" spans="1:70" ht="14.5" x14ac:dyDescent="0.35">
      <c r="A318" s="22">
        <v>44197</v>
      </c>
      <c r="B318" s="23">
        <f>+Cartera!BF317</f>
        <v>4.6685437054639474</v>
      </c>
      <c r="C318" s="23">
        <f>+Cartera!BG317</f>
        <v>6.5806642572661804</v>
      </c>
      <c r="D318" s="23">
        <f>+Cartera!BH317</f>
        <v>3.5319826205104543</v>
      </c>
      <c r="E318" s="43">
        <f>+'[8]Cartera (Con titularizaciones)'!W318/'[8]Cartera (Con titularizaciones)'!V318</f>
        <v>3.7718327181327158E-2</v>
      </c>
      <c r="F318" s="19">
        <f>+Cartera!BI317</f>
        <v>7.632747091011705</v>
      </c>
      <c r="G318" s="23">
        <f>+Cartera!BK317</f>
        <v>5.1793574955563439</v>
      </c>
      <c r="H318" s="44">
        <f>+'[8]Cartera (Con titularizaciones)'!AT318/'[8]Cartera (Con titularizaciones)'!AS318</f>
        <v>5.2019457435282135E-2</v>
      </c>
      <c r="K318" s="19">
        <f t="shared" si="72"/>
        <v>4.6685437054639474</v>
      </c>
      <c r="L318" s="19">
        <f t="shared" si="73"/>
        <v>6.5806642572661804</v>
      </c>
      <c r="M318" s="19">
        <f t="shared" si="74"/>
        <v>3.5319826205104543</v>
      </c>
      <c r="N318" s="19">
        <f t="shared" si="75"/>
        <v>5.1793574955563439</v>
      </c>
      <c r="O318" s="19">
        <f t="shared" si="88"/>
        <v>149.45068515594255</v>
      </c>
      <c r="P318" s="19">
        <f t="shared" si="84"/>
        <v>169.98578096591393</v>
      </c>
      <c r="R318" s="19">
        <f t="shared" si="90"/>
        <v>215.10999355923573</v>
      </c>
      <c r="S318" s="19">
        <f t="shared" si="89"/>
        <v>116.46713406107212</v>
      </c>
      <c r="T318" s="19">
        <f t="shared" si="87"/>
        <v>109.51773982167721</v>
      </c>
      <c r="U318" s="19">
        <f t="shared" si="83"/>
        <v>96.570052545439836</v>
      </c>
      <c r="V318" s="19">
        <f t="shared" si="85"/>
        <v>173.38844210472217</v>
      </c>
      <c r="W318" s="19">
        <f t="shared" si="86"/>
        <v>88.645049300205187</v>
      </c>
      <c r="X318" s="19">
        <f t="shared" si="76"/>
        <v>0.72299999999999998</v>
      </c>
      <c r="Y318" s="19">
        <f t="shared" si="76"/>
        <v>0.63600000000000001</v>
      </c>
      <c r="Z318" s="19">
        <f t="shared" si="76"/>
        <v>0.441</v>
      </c>
      <c r="AA318" s="19">
        <f t="shared" si="70"/>
        <v>0.66200000000000003</v>
      </c>
      <c r="AC318" s="19">
        <f t="shared" si="81"/>
        <v>0.92400000000000004</v>
      </c>
      <c r="AD318" s="19">
        <f t="shared" si="81"/>
        <v>0.85299999999999998</v>
      </c>
      <c r="AE318" s="19">
        <f t="shared" si="81"/>
        <v>0.66300000000000003</v>
      </c>
      <c r="AF318" s="19">
        <v>1.75</v>
      </c>
      <c r="AH318" s="23">
        <f>+[8]Cartera!D318</f>
        <v>264555.19941999996</v>
      </c>
      <c r="AI318" s="23">
        <f>+[8]Cartera!J318</f>
        <v>159942.56474</v>
      </c>
      <c r="AJ318" s="23">
        <f>+[8]Cartera!P318</f>
        <v>73937.315400000021</v>
      </c>
      <c r="AK318" s="23">
        <f t="shared" si="77"/>
        <v>498435.07955999998</v>
      </c>
      <c r="AL318" s="23">
        <f>+[8]Cartera!E318</f>
        <v>12350.875110000003</v>
      </c>
      <c r="AM318" s="23">
        <f>+[8]Cartera!K318</f>
        <v>10525.28319</v>
      </c>
      <c r="AN318" s="23">
        <f>+[8]Cartera!Q318</f>
        <v>2611.4531300000003</v>
      </c>
      <c r="AO318" s="23">
        <f t="shared" si="78"/>
        <v>25487.611430000004</v>
      </c>
      <c r="AP318" s="27">
        <f t="shared" si="79"/>
        <v>4.6685437054639474</v>
      </c>
      <c r="AQ318" s="27">
        <f t="shared" si="79"/>
        <v>6.5806642572661804</v>
      </c>
      <c r="AR318" s="27">
        <f t="shared" si="79"/>
        <v>3.5319826205104543</v>
      </c>
      <c r="AS318" s="27">
        <f t="shared" si="79"/>
        <v>5.1135268112548431</v>
      </c>
      <c r="AT318" s="27">
        <f t="shared" si="80"/>
        <v>-512.82222274437959</v>
      </c>
      <c r="AW318" s="28"/>
      <c r="AX318" s="28">
        <v>44197</v>
      </c>
      <c r="AY318" s="29">
        <f t="shared" ref="AY318:BB352" si="91">+AL318/AL306*100-100</f>
        <v>10.499599345658623</v>
      </c>
      <c r="AZ318" s="29">
        <f t="shared" si="91"/>
        <v>37.581419768012012</v>
      </c>
      <c r="BA318" s="29">
        <f t="shared" si="91"/>
        <v>14.883854276037951</v>
      </c>
      <c r="BB318" s="29">
        <f t="shared" si="91"/>
        <v>20.790651480733175</v>
      </c>
      <c r="BH318" s="19">
        <f t="shared" si="82"/>
        <v>20.790651480733175</v>
      </c>
      <c r="BO318" s="23">
        <f t="shared" si="71"/>
        <v>4.6685437054639474</v>
      </c>
      <c r="BP318" s="23">
        <f t="shared" si="71"/>
        <v>6.5806642572661804</v>
      </c>
      <c r="BQ318" s="23">
        <f t="shared" si="71"/>
        <v>3.5319826205104543</v>
      </c>
      <c r="BR318" s="23">
        <f t="shared" si="69"/>
        <v>5.1135268112548431</v>
      </c>
    </row>
    <row r="319" spans="1:70" ht="14.5" x14ac:dyDescent="0.35">
      <c r="A319" s="22">
        <v>44228</v>
      </c>
      <c r="B319" s="23">
        <f>+Cartera!BF318</f>
        <v>4.4885326253557034</v>
      </c>
      <c r="C319" s="23">
        <f>+Cartera!BG318</f>
        <v>6.4427678764148126</v>
      </c>
      <c r="D319" s="23">
        <f>+Cartera!BH318</f>
        <v>3.6060067452721474</v>
      </c>
      <c r="E319" s="43">
        <f>+'[8]Cartera (Con titularizaciones)'!W319/'[8]Cartera (Con titularizaciones)'!V319</f>
        <v>3.8312231768813383E-2</v>
      </c>
      <c r="F319" s="19">
        <f>+Cartera!BI318</f>
        <v>7.4158918680135146</v>
      </c>
      <c r="G319" s="23">
        <f>+Cartera!BK318</f>
        <v>5.0459601583822211</v>
      </c>
      <c r="H319" s="44">
        <f>+'[8]Cartera (Con titularizaciones)'!AT319/'[8]Cartera (Con titularizaciones)'!AS319</f>
        <v>5.0683672483077508E-2</v>
      </c>
      <c r="K319" s="19">
        <f t="shared" si="72"/>
        <v>4.4885326253557034</v>
      </c>
      <c r="L319" s="19">
        <f t="shared" si="73"/>
        <v>6.4427678764148126</v>
      </c>
      <c r="M319" s="19">
        <f t="shared" si="74"/>
        <v>3.6060067452721474</v>
      </c>
      <c r="N319" s="19">
        <f t="shared" si="75"/>
        <v>5.0459601583822211</v>
      </c>
      <c r="O319" s="19">
        <f t="shared" si="88"/>
        <v>146.31897872129105</v>
      </c>
      <c r="P319" s="19">
        <f t="shared" si="84"/>
        <v>163.43141927087299</v>
      </c>
      <c r="R319" s="19">
        <f t="shared" si="90"/>
        <v>210.60241067137957</v>
      </c>
      <c r="S319" s="19">
        <f t="shared" si="89"/>
        <v>111.97636008054627</v>
      </c>
      <c r="T319" s="19">
        <f t="shared" si="87"/>
        <v>111.81303844208968</v>
      </c>
      <c r="U319" s="19">
        <f t="shared" si="83"/>
        <v>94.546448206419086</v>
      </c>
      <c r="V319" s="19">
        <f t="shared" si="85"/>
        <v>166.7028796015743</v>
      </c>
      <c r="W319" s="19">
        <f t="shared" si="86"/>
        <v>90.50289314994545</v>
      </c>
      <c r="X319" s="19">
        <f t="shared" si="76"/>
        <v>0.67700000000000005</v>
      </c>
      <c r="Y319" s="19">
        <f t="shared" si="76"/>
        <v>0.625</v>
      </c>
      <c r="Z319" s="19">
        <f t="shared" si="76"/>
        <v>0.46500000000000002</v>
      </c>
      <c r="AA319" s="19">
        <f t="shared" si="70"/>
        <v>0.65600000000000003</v>
      </c>
      <c r="AC319" s="19">
        <f t="shared" si="81"/>
        <v>0.876</v>
      </c>
      <c r="AD319" s="19">
        <f t="shared" si="81"/>
        <v>0.84299999999999997</v>
      </c>
      <c r="AE319" s="19">
        <f t="shared" si="81"/>
        <v>0.69599999999999995</v>
      </c>
      <c r="AF319" s="19">
        <v>1.75</v>
      </c>
      <c r="AH319" s="23">
        <f>+[8]Cartera!D319</f>
        <v>266915.52251000004</v>
      </c>
      <c r="AI319" s="23">
        <f>+[8]Cartera!J319</f>
        <v>160803.37113999994</v>
      </c>
      <c r="AJ319" s="23">
        <f>+[8]Cartera!P319</f>
        <v>74820.957380000007</v>
      </c>
      <c r="AK319" s="23">
        <f t="shared" si="77"/>
        <v>502539.85103000002</v>
      </c>
      <c r="AL319" s="23">
        <f>+[8]Cartera!E319</f>
        <v>11980.590309999998</v>
      </c>
      <c r="AM319" s="23">
        <f>+[8]Cartera!K319</f>
        <v>10360.187940000003</v>
      </c>
      <c r="AN319" s="23">
        <f>+[8]Cartera!Q319</f>
        <v>2698.048769999999</v>
      </c>
      <c r="AO319" s="23">
        <f t="shared" si="78"/>
        <v>25038.827020000001</v>
      </c>
      <c r="AP319" s="27">
        <f t="shared" si="79"/>
        <v>4.4885326253557034</v>
      </c>
      <c r="AQ319" s="27">
        <f t="shared" si="79"/>
        <v>6.4427678764148126</v>
      </c>
      <c r="AR319" s="27">
        <f t="shared" si="79"/>
        <v>3.6060067452721474</v>
      </c>
      <c r="AS319" s="27">
        <f t="shared" si="79"/>
        <v>4.982456011932328</v>
      </c>
      <c r="AT319" s="27">
        <f t="shared" si="80"/>
        <v>-499.61355982628982</v>
      </c>
      <c r="AW319" s="28"/>
      <c r="AX319" s="28">
        <v>44228</v>
      </c>
      <c r="AY319" s="29">
        <f t="shared" si="91"/>
        <v>1.5050671213580245</v>
      </c>
      <c r="AZ319" s="29">
        <f t="shared" si="91"/>
        <v>31.256213312218051</v>
      </c>
      <c r="BA319" s="29">
        <f t="shared" si="91"/>
        <v>18.112944472798873</v>
      </c>
      <c r="BB319" s="29">
        <f t="shared" si="91"/>
        <v>13.914614831819819</v>
      </c>
      <c r="BH319" s="19">
        <f t="shared" si="82"/>
        <v>13.914614831819819</v>
      </c>
      <c r="BO319" s="23">
        <f t="shared" si="71"/>
        <v>4.4885326253557034</v>
      </c>
      <c r="BP319" s="23">
        <f t="shared" si="71"/>
        <v>6.4427678764148126</v>
      </c>
      <c r="BQ319" s="23">
        <f t="shared" si="71"/>
        <v>3.6060067452721474</v>
      </c>
      <c r="BR319" s="23">
        <f t="shared" si="69"/>
        <v>4.982456011932328</v>
      </c>
    </row>
    <row r="320" spans="1:70" ht="14.5" x14ac:dyDescent="0.35">
      <c r="A320" s="22">
        <v>44256</v>
      </c>
      <c r="B320" s="23">
        <f>+Cartera!BF319</f>
        <v>4.4510956246389535</v>
      </c>
      <c r="C320" s="23">
        <f>+Cartera!BG319</f>
        <v>6.0867459075519132</v>
      </c>
      <c r="D320" s="23">
        <f>+Cartera!BH319</f>
        <v>3.5685517885268547</v>
      </c>
      <c r="E320" s="43">
        <f>+'[8]Cartera (Con titularizaciones)'!W320/'[8]Cartera (Con titularizaciones)'!V320</f>
        <v>3.7937392106518704E-2</v>
      </c>
      <c r="F320" s="19">
        <f>+Cartera!BI319</f>
        <v>7.3776707216341997</v>
      </c>
      <c r="G320" s="23">
        <f>+Cartera!BK319</f>
        <v>4.9089975864564286</v>
      </c>
      <c r="H320" s="44">
        <f>+'[8]Cartera (Con titularizaciones)'!AT320/'[8]Cartera (Con titularizaciones)'!AS320</f>
        <v>4.932658278390107E-2</v>
      </c>
      <c r="K320" s="19">
        <f t="shared" si="72"/>
        <v>4.4510956246389535</v>
      </c>
      <c r="L320" s="19">
        <f t="shared" si="73"/>
        <v>6.0867459075519132</v>
      </c>
      <c r="M320" s="19">
        <f t="shared" si="74"/>
        <v>3.5685517885268547</v>
      </c>
      <c r="N320" s="19">
        <f t="shared" si="75"/>
        <v>4.9089975864564286</v>
      </c>
      <c r="O320" s="19">
        <f t="shared" si="88"/>
        <v>138.23351423062394</v>
      </c>
      <c r="P320" s="19">
        <f t="shared" si="84"/>
        <v>162.06830515963307</v>
      </c>
      <c r="R320" s="19">
        <f t="shared" si="90"/>
        <v>198.96469745048654</v>
      </c>
      <c r="S320" s="19">
        <f t="shared" si="89"/>
        <v>111.04241141123872</v>
      </c>
      <c r="T320" s="19">
        <f t="shared" si="87"/>
        <v>110.65165611137189</v>
      </c>
      <c r="U320" s="19">
        <f t="shared" si="83"/>
        <v>89.321890487575047</v>
      </c>
      <c r="V320" s="19">
        <f t="shared" si="85"/>
        <v>165.31247958802115</v>
      </c>
      <c r="W320" s="19">
        <f t="shared" si="86"/>
        <v>89.562855543887338</v>
      </c>
      <c r="X320" s="19">
        <f t="shared" si="76"/>
        <v>0.67100000000000004</v>
      </c>
      <c r="Y320" s="19">
        <f t="shared" si="76"/>
        <v>0.57199999999999995</v>
      </c>
      <c r="Z320" s="19">
        <f t="shared" si="76"/>
        <v>0.45</v>
      </c>
      <c r="AA320" s="19">
        <f t="shared" si="70"/>
        <v>0.622</v>
      </c>
      <c r="AC320" s="19">
        <f t="shared" si="81"/>
        <v>0.86699999999999999</v>
      </c>
      <c r="AD320" s="19">
        <f t="shared" si="81"/>
        <v>0.78600000000000003</v>
      </c>
      <c r="AE320" s="19">
        <f t="shared" si="81"/>
        <v>0.67200000000000004</v>
      </c>
      <c r="AF320" s="19">
        <v>1.75</v>
      </c>
      <c r="AH320" s="23">
        <f>+[8]Cartera!D320</f>
        <v>267508.47103999997</v>
      </c>
      <c r="AI320" s="23">
        <f>+[8]Cartera!J320</f>
        <v>161642.64731000003</v>
      </c>
      <c r="AJ320" s="23">
        <f>+[8]Cartera!P320</f>
        <v>75569.732479999991</v>
      </c>
      <c r="AK320" s="23">
        <f t="shared" si="77"/>
        <v>504720.85083000001</v>
      </c>
      <c r="AL320" s="23">
        <f>+[8]Cartera!E320</f>
        <v>11907.057849999999</v>
      </c>
      <c r="AM320" s="23">
        <f>+[8]Cartera!K320</f>
        <v>9838.7772199999999</v>
      </c>
      <c r="AN320" s="23">
        <f>+[8]Cartera!Q320</f>
        <v>2696.7450399999989</v>
      </c>
      <c r="AO320" s="23">
        <f t="shared" si="78"/>
        <v>24442.580109999999</v>
      </c>
      <c r="AP320" s="27">
        <f t="shared" si="79"/>
        <v>4.4510956246389535</v>
      </c>
      <c r="AQ320" s="27">
        <f t="shared" si="79"/>
        <v>6.0867459075519132</v>
      </c>
      <c r="AR320" s="27">
        <f t="shared" si="79"/>
        <v>3.5685517885268547</v>
      </c>
      <c r="AS320" s="27">
        <f t="shared" si="79"/>
        <v>4.8427918263738903</v>
      </c>
      <c r="AT320" s="27">
        <f t="shared" si="80"/>
        <v>-486.05696681926895</v>
      </c>
      <c r="AW320" s="28"/>
      <c r="AX320" s="28">
        <v>44256</v>
      </c>
      <c r="AY320" s="29">
        <f t="shared" si="91"/>
        <v>-0.95049553942662612</v>
      </c>
      <c r="AZ320" s="29">
        <f t="shared" si="91"/>
        <v>36.231310633799353</v>
      </c>
      <c r="BA320" s="29">
        <f t="shared" si="91"/>
        <v>13.459284765742098</v>
      </c>
      <c r="BB320" s="29">
        <f t="shared" si="91"/>
        <v>13.053995277032342</v>
      </c>
      <c r="BH320" s="19">
        <f t="shared" si="82"/>
        <v>13.053995277032342</v>
      </c>
      <c r="BO320" s="23">
        <f t="shared" si="71"/>
        <v>4.4510956246389535</v>
      </c>
      <c r="BP320" s="23">
        <f t="shared" si="71"/>
        <v>6.0867459075519132</v>
      </c>
      <c r="BQ320" s="23">
        <f t="shared" si="71"/>
        <v>3.5685517885268547</v>
      </c>
      <c r="BR320" s="23">
        <f t="shared" si="69"/>
        <v>4.8427918263738903</v>
      </c>
    </row>
    <row r="321" spans="1:70" ht="14.5" x14ac:dyDescent="0.35">
      <c r="A321" s="22">
        <v>44287</v>
      </c>
      <c r="B321" s="23">
        <f>+Cartera!BF320</f>
        <v>4.4897157734178172</v>
      </c>
      <c r="C321" s="23">
        <f>+Cartera!BG320</f>
        <v>6.0267333210480691</v>
      </c>
      <c r="D321" s="23">
        <f>+Cartera!BH320</f>
        <v>3.5701739967211896</v>
      </c>
      <c r="E321" s="43">
        <f>+'[8]Cartera (Con titularizaciones)'!W321/'[8]Cartera (Con titularizaciones)'!V321</f>
        <v>3.7922213821390764E-2</v>
      </c>
      <c r="F321" s="19">
        <f>+Cartera!BI320</f>
        <v>7.4180331071277514</v>
      </c>
      <c r="G321" s="23">
        <f>+Cartera!BK320</f>
        <v>4.9090616759862709</v>
      </c>
      <c r="H321" s="44">
        <f>+'[8]Cartera (Con titularizaciones)'!AT321/'[8]Cartera (Con titularizaciones)'!AS321</f>
        <v>4.9326002548721833E-2</v>
      </c>
      <c r="K321" s="19">
        <f t="shared" si="72"/>
        <v>4.4897157734178172</v>
      </c>
      <c r="L321" s="19">
        <f t="shared" si="73"/>
        <v>6.0267333210480691</v>
      </c>
      <c r="M321" s="19">
        <f t="shared" si="74"/>
        <v>3.5701739967211896</v>
      </c>
      <c r="N321" s="19">
        <f t="shared" si="75"/>
        <v>4.9090616759862709</v>
      </c>
      <c r="O321" s="19">
        <f t="shared" si="88"/>
        <v>136.87059373804956</v>
      </c>
      <c r="P321" s="19">
        <f t="shared" si="84"/>
        <v>163.47449873205514</v>
      </c>
      <c r="R321" s="19">
        <f t="shared" si="90"/>
        <v>197.00299471173022</v>
      </c>
      <c r="S321" s="19">
        <f t="shared" si="89"/>
        <v>112.00587632215348</v>
      </c>
      <c r="T321" s="19">
        <f t="shared" si="87"/>
        <v>110.70195663491695</v>
      </c>
      <c r="U321" s="19">
        <f t="shared" si="83"/>
        <v>88.441216682394227</v>
      </c>
      <c r="V321" s="19">
        <f t="shared" si="85"/>
        <v>166.74682139846252</v>
      </c>
      <c r="W321" s="19">
        <f t="shared" si="86"/>
        <v>89.603569426375586</v>
      </c>
      <c r="X321" s="19">
        <f t="shared" si="76"/>
        <v>0.68</v>
      </c>
      <c r="Y321" s="19">
        <f t="shared" si="76"/>
        <v>0.56299999999999994</v>
      </c>
      <c r="Z321" s="19">
        <f t="shared" si="76"/>
        <v>0.45300000000000001</v>
      </c>
      <c r="AA321" s="19">
        <f t="shared" si="70"/>
        <v>0.625</v>
      </c>
      <c r="AC321" s="19">
        <f t="shared" si="81"/>
        <v>0.88100000000000001</v>
      </c>
      <c r="AD321" s="19">
        <f t="shared" si="81"/>
        <v>0.77200000000000002</v>
      </c>
      <c r="AE321" s="19">
        <f t="shared" si="81"/>
        <v>0.67700000000000005</v>
      </c>
      <c r="AF321" s="19">
        <v>1.75</v>
      </c>
      <c r="AH321" s="23">
        <f>+[8]Cartera!D321</f>
        <v>269769.47832000005</v>
      </c>
      <c r="AI321" s="23">
        <f>+[8]Cartera!J321</f>
        <v>162332.15439999997</v>
      </c>
      <c r="AJ321" s="23">
        <f>+[8]Cartera!P321</f>
        <v>76402.755230000039</v>
      </c>
      <c r="AK321" s="23">
        <f t="shared" si="77"/>
        <v>508504.38795</v>
      </c>
      <c r="AL321" s="23">
        <f>+[8]Cartera!E321</f>
        <v>12111.882820000001</v>
      </c>
      <c r="AM321" s="23">
        <f>+[8]Cartera!K321</f>
        <v>9783.3260399999981</v>
      </c>
      <c r="AN321" s="23">
        <f>+[8]Cartera!Q321</f>
        <v>2727.7112999999999</v>
      </c>
      <c r="AO321" s="23">
        <f t="shared" si="78"/>
        <v>24622.920159999998</v>
      </c>
      <c r="AP321" s="27">
        <f t="shared" si="79"/>
        <v>4.4897157734178172</v>
      </c>
      <c r="AQ321" s="27">
        <f t="shared" si="79"/>
        <v>6.0267333210480691</v>
      </c>
      <c r="AR321" s="27">
        <f t="shared" si="79"/>
        <v>3.5701739967211896</v>
      </c>
      <c r="AS321" s="27">
        <f t="shared" si="79"/>
        <v>4.8422237336565734</v>
      </c>
      <c r="AT321" s="27">
        <f t="shared" si="80"/>
        <v>-486.0639438649705</v>
      </c>
      <c r="AW321" s="28"/>
      <c r="AX321" s="28">
        <v>44287</v>
      </c>
      <c r="AY321" s="29">
        <f t="shared" si="91"/>
        <v>-2.1242382018058095</v>
      </c>
      <c r="AZ321" s="29">
        <f t="shared" si="91"/>
        <v>47.342850389335695</v>
      </c>
      <c r="BA321" s="29">
        <f t="shared" si="91"/>
        <v>0.85964959246615535</v>
      </c>
      <c r="BB321" s="29">
        <f t="shared" si="91"/>
        <v>13.370141941005969</v>
      </c>
      <c r="BH321" s="19">
        <f t="shared" si="82"/>
        <v>13.370141941005969</v>
      </c>
      <c r="BO321" s="23">
        <f t="shared" si="71"/>
        <v>4.4897157734178172</v>
      </c>
      <c r="BP321" s="23">
        <f t="shared" si="71"/>
        <v>6.0267333210480691</v>
      </c>
      <c r="BQ321" s="23">
        <f t="shared" si="71"/>
        <v>3.5701739967211896</v>
      </c>
      <c r="BR321" s="23">
        <f t="shared" si="69"/>
        <v>4.8422237336565734</v>
      </c>
    </row>
    <row r="322" spans="1:70" ht="14.5" x14ac:dyDescent="0.35">
      <c r="A322" s="22">
        <v>44317</v>
      </c>
      <c r="B322" s="23">
        <f>+Cartera!BF321</f>
        <v>4.5130852761656532</v>
      </c>
      <c r="C322" s="23">
        <f>+Cartera!BG321</f>
        <v>5.7628808291578313</v>
      </c>
      <c r="D322" s="23">
        <f>+Cartera!BH321</f>
        <v>3.5951650087849072</v>
      </c>
      <c r="E322" s="43">
        <f>+'[8]Cartera (Con titularizaciones)'!W322/'[8]Cartera (Con titularizaciones)'!V322</f>
        <v>3.816727004068924E-2</v>
      </c>
      <c r="F322" s="19">
        <f>+Cartera!BI321</f>
        <v>7.7170496029987961</v>
      </c>
      <c r="G322" s="23">
        <f>+Cartera!BK321</f>
        <v>4.8468856885057772</v>
      </c>
      <c r="H322" s="44">
        <f>+'[8]Cartera (Con titularizaciones)'!AT322/'[8]Cartera (Con titularizaciones)'!AS322</f>
        <v>4.8713385716051709E-2</v>
      </c>
      <c r="K322" s="19">
        <f t="shared" si="72"/>
        <v>4.5130852761656532</v>
      </c>
      <c r="L322" s="19">
        <f t="shared" si="73"/>
        <v>5.7628808291578313</v>
      </c>
      <c r="M322" s="19">
        <f t="shared" si="74"/>
        <v>3.5951650087849072</v>
      </c>
      <c r="N322" s="19">
        <f t="shared" si="75"/>
        <v>4.8468856885057772</v>
      </c>
      <c r="O322" s="19">
        <f t="shared" si="88"/>
        <v>130.8783512908592</v>
      </c>
      <c r="P322" s="19">
        <f t="shared" si="84"/>
        <v>164.32540287390279</v>
      </c>
      <c r="R322" s="19">
        <f t="shared" si="90"/>
        <v>188.37813472614022</v>
      </c>
      <c r="S322" s="19">
        <f t="shared" si="89"/>
        <v>112.58888018399745</v>
      </c>
      <c r="T322" s="19">
        <f t="shared" si="87"/>
        <v>111.4768639465161</v>
      </c>
      <c r="U322" s="19">
        <f t="shared" si="83"/>
        <v>84.569229294806277</v>
      </c>
      <c r="V322" s="19">
        <f t="shared" si="85"/>
        <v>167.61475836764347</v>
      </c>
      <c r="W322" s="19">
        <f t="shared" si="86"/>
        <v>90.230789244385363</v>
      </c>
      <c r="X322" s="19">
        <f t="shared" si="76"/>
        <v>0.68300000000000005</v>
      </c>
      <c r="Y322" s="19">
        <f t="shared" si="76"/>
        <v>0.5</v>
      </c>
      <c r="Z322" s="19">
        <f t="shared" si="76"/>
        <v>0.45900000000000002</v>
      </c>
      <c r="AA322" s="19">
        <f t="shared" si="70"/>
        <v>0.60699999999999998</v>
      </c>
      <c r="AC322" s="19">
        <f t="shared" si="81"/>
        <v>0.88600000000000001</v>
      </c>
      <c r="AD322" s="19">
        <f t="shared" si="81"/>
        <v>0.68700000000000006</v>
      </c>
      <c r="AE322" s="19">
        <f t="shared" si="81"/>
        <v>0.68700000000000006</v>
      </c>
      <c r="AF322" s="19">
        <v>1.75</v>
      </c>
      <c r="AH322" s="23">
        <f>+[8]Cartera!D322</f>
        <v>272797.04606999998</v>
      </c>
      <c r="AI322" s="23">
        <f>+[8]Cartera!J322</f>
        <v>162574.07515000002</v>
      </c>
      <c r="AJ322" s="23">
        <f>+[8]Cartera!P322</f>
        <v>77211.207920000001</v>
      </c>
      <c r="AK322" s="23">
        <f t="shared" si="77"/>
        <v>512582.32913999999</v>
      </c>
      <c r="AL322" s="23">
        <f>+[8]Cartera!E322</f>
        <v>12311.563320000003</v>
      </c>
      <c r="AM322" s="23">
        <f>+[8]Cartera!K322</f>
        <v>9368.9502099999972</v>
      </c>
      <c r="AN322" s="23">
        <f>+[8]Cartera!Q322</f>
        <v>2775.8703300000006</v>
      </c>
      <c r="AO322" s="23">
        <f t="shared" si="78"/>
        <v>24456.383860000002</v>
      </c>
      <c r="AP322" s="27">
        <f t="shared" si="79"/>
        <v>4.5130852761656532</v>
      </c>
      <c r="AQ322" s="27">
        <f t="shared" si="79"/>
        <v>5.7628808291578313</v>
      </c>
      <c r="AR322" s="27">
        <f t="shared" si="79"/>
        <v>3.5951650087849072</v>
      </c>
      <c r="AS322" s="27">
        <f t="shared" si="79"/>
        <v>4.7712108806076898</v>
      </c>
      <c r="AT322" s="27">
        <f t="shared" si="80"/>
        <v>-479.91735796997006</v>
      </c>
      <c r="AW322" s="28"/>
      <c r="AX322" s="28">
        <v>44317</v>
      </c>
      <c r="AY322" s="29">
        <f t="shared" si="91"/>
        <v>4.9920807093404278</v>
      </c>
      <c r="AZ322" s="29">
        <f t="shared" si="91"/>
        <v>57.281888639271529</v>
      </c>
      <c r="BA322" s="29">
        <f t="shared" si="91"/>
        <v>0.23393077990081679</v>
      </c>
      <c r="BB322" s="29">
        <f t="shared" si="91"/>
        <v>19.577298089173567</v>
      </c>
      <c r="BH322" s="19">
        <f t="shared" si="82"/>
        <v>19.577298089173567</v>
      </c>
      <c r="BO322" s="23">
        <f t="shared" si="71"/>
        <v>4.5130852761656532</v>
      </c>
      <c r="BP322" s="23">
        <f t="shared" si="71"/>
        <v>5.7628808291578313</v>
      </c>
      <c r="BQ322" s="23">
        <f t="shared" si="71"/>
        <v>3.5951650087849072</v>
      </c>
      <c r="BR322" s="23">
        <f t="shared" si="69"/>
        <v>4.7712108806076898</v>
      </c>
    </row>
    <row r="323" spans="1:70" ht="14.5" x14ac:dyDescent="0.35">
      <c r="A323" s="22">
        <v>44348</v>
      </c>
      <c r="B323" s="23">
        <f>+Cartera!BF322</f>
        <v>4.3130833928412811</v>
      </c>
      <c r="C323" s="23">
        <f>+Cartera!BG322</f>
        <v>5.5043112723465928</v>
      </c>
      <c r="D323" s="23">
        <f>+Cartera!BH322</f>
        <v>3.5211161905442672</v>
      </c>
      <c r="E323" s="43">
        <f>+'[8]Cartera (Con titularizaciones)'!W323/'[8]Cartera (Con titularizaciones)'!V323</f>
        <v>3.7306033673407311E-2</v>
      </c>
      <c r="F323" s="19">
        <f>+Cartera!BI322</f>
        <v>7.5780726986451814</v>
      </c>
      <c r="G323" s="23">
        <f>+Cartera!BK322</f>
        <v>4.6486102102570621</v>
      </c>
      <c r="H323" s="44">
        <f>+'[8]Cartera (Con titularizaciones)'!AT323/'[8]Cartera (Con titularizaciones)'!AS323</f>
        <v>4.6717629288152242E-2</v>
      </c>
      <c r="K323" s="19">
        <f t="shared" si="72"/>
        <v>4.3130833928412811</v>
      </c>
      <c r="L323" s="19">
        <f t="shared" si="73"/>
        <v>5.5043112723465928</v>
      </c>
      <c r="M323" s="19">
        <f t="shared" si="74"/>
        <v>3.5211161905442672</v>
      </c>
      <c r="N323" s="19">
        <f t="shared" si="75"/>
        <v>4.6486102102570621</v>
      </c>
      <c r="O323" s="19">
        <f t="shared" si="88"/>
        <v>125.0060873498385</v>
      </c>
      <c r="P323" s="19">
        <f t="shared" si="84"/>
        <v>157.04315845756429</v>
      </c>
      <c r="R323" s="19">
        <f t="shared" si="90"/>
        <v>179.92596431813544</v>
      </c>
      <c r="S323" s="19">
        <f t="shared" si="89"/>
        <v>107.59939146391879</v>
      </c>
      <c r="T323" s="19">
        <f t="shared" si="87"/>
        <v>109.18079964453233</v>
      </c>
      <c r="U323" s="19">
        <f t="shared" si="83"/>
        <v>80.774768019815511</v>
      </c>
      <c r="V323" s="19">
        <f t="shared" si="85"/>
        <v>160.18674287599518</v>
      </c>
      <c r="W323" s="19">
        <f t="shared" si="86"/>
        <v>88.37232564225846</v>
      </c>
      <c r="X323" s="19">
        <f t="shared" si="76"/>
        <v>0.63600000000000001</v>
      </c>
      <c r="Y323" s="19">
        <f t="shared" si="76"/>
        <v>0.45900000000000002</v>
      </c>
      <c r="Z323" s="19">
        <f t="shared" si="76"/>
        <v>0.438</v>
      </c>
      <c r="AA323" s="19">
        <f t="shared" si="70"/>
        <v>0.56100000000000005</v>
      </c>
      <c r="AC323" s="19">
        <f t="shared" si="81"/>
        <v>0.82899999999999996</v>
      </c>
      <c r="AD323" s="19">
        <f t="shared" si="81"/>
        <v>0.64900000000000002</v>
      </c>
      <c r="AE323" s="19">
        <f t="shared" si="81"/>
        <v>0.65800000000000003</v>
      </c>
      <c r="AF323" s="19">
        <v>1.75</v>
      </c>
      <c r="AH323" s="23">
        <f>+[8]Cartera!D323</f>
        <v>274839.08124000003</v>
      </c>
      <c r="AI323" s="23">
        <f>+[8]Cartera!J323</f>
        <v>163953.79210000005</v>
      </c>
      <c r="AJ323" s="23">
        <f>+[8]Cartera!P323</f>
        <v>77795.773889999997</v>
      </c>
      <c r="AK323" s="23">
        <f t="shared" si="77"/>
        <v>516588.64723000006</v>
      </c>
      <c r="AL323" s="23">
        <f>+[8]Cartera!E323</f>
        <v>11854.038769999999</v>
      </c>
      <c r="AM323" s="23">
        <f>+[8]Cartera!K323</f>
        <v>9024.5270600000003</v>
      </c>
      <c r="AN323" s="23">
        <f>+[8]Cartera!Q323</f>
        <v>2739.2795899999996</v>
      </c>
      <c r="AO323" s="23">
        <f t="shared" si="78"/>
        <v>23617.845419999998</v>
      </c>
      <c r="AP323" s="27">
        <f t="shared" si="79"/>
        <v>4.3130833928412811</v>
      </c>
      <c r="AQ323" s="27">
        <f t="shared" si="79"/>
        <v>5.5043112723465928</v>
      </c>
      <c r="AR323" s="27">
        <f t="shared" si="79"/>
        <v>3.5211161905442672</v>
      </c>
      <c r="AS323" s="27">
        <f t="shared" si="79"/>
        <v>4.5718862670794733</v>
      </c>
      <c r="AT323" s="27">
        <f t="shared" si="80"/>
        <v>-460.28913475862674</v>
      </c>
      <c r="AW323" s="28"/>
      <c r="AX323" s="28">
        <v>44348</v>
      </c>
      <c r="AY323" s="29">
        <f t="shared" si="91"/>
        <v>5.0917029514590837</v>
      </c>
      <c r="AZ323" s="29">
        <f t="shared" si="91"/>
        <v>74.044028696880503</v>
      </c>
      <c r="BA323" s="29">
        <f t="shared" si="91"/>
        <v>-0.94595169401856083</v>
      </c>
      <c r="BB323" s="29">
        <f t="shared" si="91"/>
        <v>22.815495722634765</v>
      </c>
      <c r="BH323" s="19">
        <f t="shared" si="82"/>
        <v>22.815495722634765</v>
      </c>
      <c r="BO323" s="23">
        <f t="shared" si="71"/>
        <v>4.3130833928412811</v>
      </c>
      <c r="BP323" s="23">
        <f t="shared" si="71"/>
        <v>5.5043112723465928</v>
      </c>
      <c r="BQ323" s="23">
        <f t="shared" si="71"/>
        <v>3.5211161905442672</v>
      </c>
      <c r="BR323" s="23">
        <f t="shared" si="69"/>
        <v>4.5718862670794733</v>
      </c>
    </row>
    <row r="324" spans="1:70" ht="14.5" x14ac:dyDescent="0.35">
      <c r="A324" s="22">
        <v>44378</v>
      </c>
      <c r="B324" s="23">
        <f>+Cartera!BF323</f>
        <v>4.3571361538763664</v>
      </c>
      <c r="C324" s="23">
        <f>+Cartera!BG323</f>
        <v>5.3433904156564225</v>
      </c>
      <c r="D324" s="23">
        <f>+Cartera!BH323</f>
        <v>3.4410210553872771</v>
      </c>
      <c r="E324" s="43">
        <f>+'[8]Cartera (Con titularizaciones)'!W324/'[8]Cartera (Con titularizaciones)'!V324</f>
        <v>3.651223660851196E-2</v>
      </c>
      <c r="F324" s="19">
        <f>+Cartera!BI323</f>
        <v>7.4581346951620189</v>
      </c>
      <c r="G324" s="23">
        <f>+Cartera!BK323</f>
        <v>4.6071709273320947</v>
      </c>
      <c r="H324" s="44">
        <f>+'[8]Cartera (Con titularizaciones)'!AT324/'[8]Cartera (Con titularizaciones)'!AS324</f>
        <v>4.6304844073022974E-2</v>
      </c>
      <c r="K324" s="19">
        <f t="shared" si="72"/>
        <v>4.3571361538763664</v>
      </c>
      <c r="L324" s="19">
        <f t="shared" si="73"/>
        <v>5.3433904156564225</v>
      </c>
      <c r="M324" s="19">
        <f t="shared" si="74"/>
        <v>3.4410210553872771</v>
      </c>
      <c r="N324" s="19">
        <f t="shared" si="75"/>
        <v>4.6071709273320947</v>
      </c>
      <c r="O324" s="19">
        <f t="shared" si="88"/>
        <v>121.35148177386306</v>
      </c>
      <c r="P324" s="19">
        <f t="shared" si="84"/>
        <v>158.64715821866528</v>
      </c>
      <c r="R324" s="19">
        <f t="shared" si="90"/>
        <v>174.66575302442789</v>
      </c>
      <c r="S324" s="19">
        <f t="shared" si="89"/>
        <v>108.6983848864777</v>
      </c>
      <c r="T324" s="19">
        <f t="shared" si="87"/>
        <v>106.69725453245658</v>
      </c>
      <c r="U324" s="19">
        <f t="shared" si="83"/>
        <v>78.413283680439292</v>
      </c>
      <c r="V324" s="19">
        <f t="shared" si="85"/>
        <v>161.82285042648155</v>
      </c>
      <c r="W324" s="19">
        <f t="shared" si="86"/>
        <v>86.362112691756494</v>
      </c>
      <c r="X324" s="19">
        <f t="shared" si="76"/>
        <v>0.64200000000000002</v>
      </c>
      <c r="Y324" s="19">
        <f t="shared" si="76"/>
        <v>0.42099999999999999</v>
      </c>
      <c r="Z324" s="19">
        <f t="shared" si="76"/>
        <v>0.40899999999999997</v>
      </c>
      <c r="AA324" s="19">
        <f t="shared" si="70"/>
        <v>0.54600000000000004</v>
      </c>
      <c r="AC324" s="19">
        <f t="shared" si="81"/>
        <v>0.83799999999999997</v>
      </c>
      <c r="AD324" s="19">
        <f t="shared" si="81"/>
        <v>0.59199999999999997</v>
      </c>
      <c r="AE324" s="19">
        <f t="shared" si="81"/>
        <v>0.63500000000000001</v>
      </c>
      <c r="AF324" s="19">
        <v>1.75</v>
      </c>
      <c r="AH324" s="23">
        <f>+[8]Cartera!D324</f>
        <v>276402.55719999998</v>
      </c>
      <c r="AI324" s="23">
        <f>+[8]Cartera!J324</f>
        <v>165796.08808000002</v>
      </c>
      <c r="AJ324" s="23">
        <f>+[8]Cartera!P324</f>
        <v>78813.711579999988</v>
      </c>
      <c r="AK324" s="23">
        <f t="shared" si="77"/>
        <v>521012.35686</v>
      </c>
      <c r="AL324" s="23">
        <f>+[8]Cartera!E324</f>
        <v>12043.235750000002</v>
      </c>
      <c r="AM324" s="23">
        <f>+[8]Cartera!K324</f>
        <v>8859.1322800000016</v>
      </c>
      <c r="AN324" s="23">
        <f>+[8]Cartera!Q324</f>
        <v>2711.9964100000002</v>
      </c>
      <c r="AO324" s="23">
        <f t="shared" si="78"/>
        <v>23614.364440000005</v>
      </c>
      <c r="AP324" s="27">
        <f t="shared" si="79"/>
        <v>4.3571361538763664</v>
      </c>
      <c r="AQ324" s="27">
        <f t="shared" si="79"/>
        <v>5.3433904156564225</v>
      </c>
      <c r="AR324" s="27">
        <f t="shared" si="79"/>
        <v>3.4410210553872771</v>
      </c>
      <c r="AS324" s="27">
        <f t="shared" si="79"/>
        <v>4.5324000724891382</v>
      </c>
      <c r="AT324" s="27">
        <f t="shared" si="80"/>
        <v>-456.18469266072037</v>
      </c>
      <c r="AW324" s="28"/>
      <c r="AX324" s="28">
        <v>44378</v>
      </c>
      <c r="AY324" s="29">
        <f t="shared" si="91"/>
        <v>1.9857606530444514</v>
      </c>
      <c r="AZ324" s="29">
        <f t="shared" si="91"/>
        <v>86.166139188054416</v>
      </c>
      <c r="BA324" s="29">
        <f t="shared" si="91"/>
        <v>-0.29502417872761555</v>
      </c>
      <c r="BB324" s="29">
        <f t="shared" si="91"/>
        <v>22.433597022926293</v>
      </c>
      <c r="BH324" s="19">
        <f t="shared" si="82"/>
        <v>22.433597022926293</v>
      </c>
      <c r="BO324" s="23">
        <f t="shared" si="71"/>
        <v>4.3571361538763664</v>
      </c>
      <c r="BP324" s="23">
        <f t="shared" si="71"/>
        <v>5.3433904156564225</v>
      </c>
      <c r="BQ324" s="23">
        <f t="shared" si="71"/>
        <v>3.4410210553872771</v>
      </c>
      <c r="BR324" s="23">
        <f t="shared" si="71"/>
        <v>4.5324000724891382</v>
      </c>
    </row>
    <row r="325" spans="1:70" ht="14.5" x14ac:dyDescent="0.35">
      <c r="A325" s="22">
        <v>44409</v>
      </c>
      <c r="B325" s="23">
        <f>+Cartera!BF324</f>
        <v>4.2810809660581404</v>
      </c>
      <c r="C325" s="23">
        <f>+Cartera!BG324</f>
        <v>5.1710898885278231</v>
      </c>
      <c r="D325" s="23">
        <f>+Cartera!BH324</f>
        <v>3.3372709878631488</v>
      </c>
      <c r="E325" s="43">
        <f>+'[8]Cartera (Con titularizaciones)'!W325/'[8]Cartera (Con titularizaciones)'!V325</f>
        <v>3.5478086000760037E-2</v>
      </c>
      <c r="F325" s="19">
        <f>+Cartera!BI324</f>
        <v>6.98930423720536</v>
      </c>
      <c r="G325" s="23">
        <f>+Cartera!BK324</f>
        <v>4.4884143855002385</v>
      </c>
      <c r="H325" s="44">
        <f>+'[8]Cartera (Con titularizaciones)'!AT325/'[8]Cartera (Con titularizaciones)'!AS325</f>
        <v>4.5122015803240989E-2</v>
      </c>
      <c r="K325" s="19">
        <f t="shared" si="72"/>
        <v>4.2810809660581404</v>
      </c>
      <c r="L325" s="19">
        <f t="shared" si="73"/>
        <v>5.1710898885278231</v>
      </c>
      <c r="M325" s="19">
        <f t="shared" si="74"/>
        <v>3.3372709878631488</v>
      </c>
      <c r="N325" s="19">
        <f t="shared" si="75"/>
        <v>4.4884143855002385</v>
      </c>
      <c r="O325" s="19">
        <f t="shared" si="88"/>
        <v>117.43843731126699</v>
      </c>
      <c r="P325" s="19">
        <f t="shared" si="84"/>
        <v>155.87792196140171</v>
      </c>
      <c r="R325" s="19">
        <f t="shared" si="90"/>
        <v>169.03356091859885</v>
      </c>
      <c r="S325" s="19">
        <f t="shared" si="89"/>
        <v>106.80102024463056</v>
      </c>
      <c r="T325" s="19">
        <f t="shared" si="87"/>
        <v>103.48023052004885</v>
      </c>
      <c r="U325" s="19">
        <f t="shared" si="83"/>
        <v>75.88480474458666</v>
      </c>
      <c r="V325" s="19">
        <f t="shared" si="85"/>
        <v>158.99818145865109</v>
      </c>
      <c r="W325" s="19">
        <f t="shared" si="86"/>
        <v>83.758212605394576</v>
      </c>
      <c r="X325" s="19">
        <f t="shared" si="76"/>
        <v>0.63</v>
      </c>
      <c r="Y325" s="19">
        <f t="shared" si="76"/>
        <v>0.377</v>
      </c>
      <c r="Z325" s="19">
        <f t="shared" si="76"/>
        <v>0.38900000000000001</v>
      </c>
      <c r="AA325" s="19">
        <f t="shared" si="76"/>
        <v>0.51400000000000001</v>
      </c>
      <c r="AC325" s="19">
        <f t="shared" si="81"/>
        <v>0.82399999999999995</v>
      </c>
      <c r="AD325" s="19">
        <f t="shared" si="81"/>
        <v>0.53500000000000003</v>
      </c>
      <c r="AE325" s="19">
        <f t="shared" si="81"/>
        <v>0.625</v>
      </c>
      <c r="AF325" s="19">
        <v>1.75</v>
      </c>
      <c r="AH325" s="23">
        <f>+[8]Cartera!D325</f>
        <v>277957.24291000003</v>
      </c>
      <c r="AI325" s="23">
        <f>+[8]Cartera!J325</f>
        <v>168246.09564999997</v>
      </c>
      <c r="AJ325" s="23">
        <f>+[8]Cartera!P325</f>
        <v>79858.351619999987</v>
      </c>
      <c r="AK325" s="23">
        <f t="shared" si="77"/>
        <v>526061.69018000003</v>
      </c>
      <c r="AL325" s="23">
        <f>+[8]Cartera!E325</f>
        <v>11899.574620000003</v>
      </c>
      <c r="AM325" s="23">
        <f>+[8]Cartera!K325</f>
        <v>8700.1568399999978</v>
      </c>
      <c r="AN325" s="23">
        <f>+[8]Cartera!Q325</f>
        <v>2665.0896000000002</v>
      </c>
      <c r="AO325" s="23">
        <f t="shared" si="78"/>
        <v>23264.821060000002</v>
      </c>
      <c r="AP325" s="27">
        <f t="shared" si="79"/>
        <v>4.2810809660581404</v>
      </c>
      <c r="AQ325" s="27">
        <f t="shared" si="79"/>
        <v>5.1710898885278231</v>
      </c>
      <c r="AR325" s="27">
        <f t="shared" si="79"/>
        <v>3.3372709878631488</v>
      </c>
      <c r="AS325" s="27">
        <f t="shared" ref="AS325:AS346" si="92">+(AO325/AK325)*100</f>
        <v>4.422451110636775</v>
      </c>
      <c r="AT325" s="27">
        <f t="shared" si="80"/>
        <v>-444.41898743938708</v>
      </c>
      <c r="AW325" s="28"/>
      <c r="AX325" s="28">
        <v>44409</v>
      </c>
      <c r="AY325" s="29">
        <f t="shared" si="91"/>
        <v>-6.2069242019654212</v>
      </c>
      <c r="AZ325" s="29">
        <f t="shared" si="91"/>
        <v>36.742281044854877</v>
      </c>
      <c r="BA325" s="29">
        <f t="shared" si="91"/>
        <v>6.6768010181135651E-2</v>
      </c>
      <c r="BB325" s="29">
        <f t="shared" si="91"/>
        <v>7.1479061176136014</v>
      </c>
      <c r="BH325" s="19">
        <f t="shared" si="82"/>
        <v>7.1479061176136014</v>
      </c>
      <c r="BO325" s="23">
        <f t="shared" ref="BO325:BR347" si="93">+AP325</f>
        <v>4.2810809660581404</v>
      </c>
      <c r="BP325" s="23">
        <f t="shared" si="93"/>
        <v>5.1710898885278231</v>
      </c>
      <c r="BQ325" s="23">
        <f t="shared" si="93"/>
        <v>3.3372709878631488</v>
      </c>
      <c r="BR325" s="23">
        <f t="shared" si="93"/>
        <v>4.422451110636775</v>
      </c>
    </row>
    <row r="326" spans="1:70" ht="14.5" x14ac:dyDescent="0.35">
      <c r="A326" s="22">
        <v>44440</v>
      </c>
      <c r="B326" s="23">
        <f>+Cartera!BF325</f>
        <v>4.0250885007835215</v>
      </c>
      <c r="C326" s="23">
        <f>+Cartera!BG325</f>
        <v>5.0612647728376352</v>
      </c>
      <c r="D326" s="23">
        <f>+Cartera!BH325</f>
        <v>3.2401443250106139</v>
      </c>
      <c r="E326" s="43">
        <f>+'[8]Cartera (Con titularizaciones)'!W326/'[8]Cartera (Con titularizaciones)'!V326</f>
        <v>3.4522387876234281E-2</v>
      </c>
      <c r="F326" s="19">
        <f>+Cartera!BI325</f>
        <v>6.6616509874844256</v>
      </c>
      <c r="G326" s="23">
        <f>+Cartera!BK325</f>
        <v>4.3017295759134182</v>
      </c>
      <c r="H326" s="44">
        <f>+'[8]Cartera (Con titularizaciones)'!AT326/'[8]Cartera (Con titularizaciones)'!AS326</f>
        <v>4.3266465944300475E-2</v>
      </c>
      <c r="K326" s="19">
        <f t="shared" ref="K326:K349" si="94">+B326</f>
        <v>4.0250885007835215</v>
      </c>
      <c r="L326" s="19">
        <f t="shared" ref="L326:L349" si="95">+C326</f>
        <v>5.0612647728376352</v>
      </c>
      <c r="M326" s="19">
        <f t="shared" ref="M326:M349" si="96">+D326</f>
        <v>3.2401443250106139</v>
      </c>
      <c r="N326" s="19">
        <f t="shared" ref="N326:N349" si="97">+G326</f>
        <v>4.3017295759134182</v>
      </c>
      <c r="O326" s="19">
        <f t="shared" si="88"/>
        <v>114.9442455176185</v>
      </c>
      <c r="P326" s="19">
        <f t="shared" si="84"/>
        <v>146.55701122853938</v>
      </c>
      <c r="R326" s="19">
        <f t="shared" si="90"/>
        <v>165.44357683717831</v>
      </c>
      <c r="S326" s="19">
        <f t="shared" si="89"/>
        <v>100.41472279241457</v>
      </c>
      <c r="T326" s="19">
        <f t="shared" si="87"/>
        <v>100.46858133178233</v>
      </c>
      <c r="U326" s="19">
        <f t="shared" si="83"/>
        <v>74.273141122437906</v>
      </c>
      <c r="V326" s="19">
        <f t="shared" si="85"/>
        <v>149.49069099806806</v>
      </c>
      <c r="W326" s="19">
        <f t="shared" si="86"/>
        <v>81.320545509602624</v>
      </c>
      <c r="X326" s="19">
        <f t="shared" ref="X326:AA389" si="98">+_xlfn.PERCENTRANK.INC(K$5:K$349,K326)</f>
        <v>0.59299999999999997</v>
      </c>
      <c r="Y326" s="19">
        <f t="shared" si="98"/>
        <v>0.35699999999999998</v>
      </c>
      <c r="Z326" s="19">
        <f t="shared" si="98"/>
        <v>0.35699999999999998</v>
      </c>
      <c r="AA326" s="19">
        <f t="shared" si="98"/>
        <v>0.45300000000000001</v>
      </c>
      <c r="AC326" s="19">
        <f t="shared" si="81"/>
        <v>0.78100000000000003</v>
      </c>
      <c r="AD326" s="19">
        <f t="shared" si="81"/>
        <v>0.51600000000000001</v>
      </c>
      <c r="AE326" s="19">
        <f t="shared" si="81"/>
        <v>0.58199999999999996</v>
      </c>
      <c r="AF326" s="19">
        <v>2</v>
      </c>
      <c r="AH326" s="23">
        <f>+[8]Cartera!D326</f>
        <v>279405.70146000001</v>
      </c>
      <c r="AI326" s="23">
        <f>+[8]Cartera!J326</f>
        <v>171204.83296000006</v>
      </c>
      <c r="AJ326" s="23">
        <f>+[8]Cartera!P326</f>
        <v>81030.61798000001</v>
      </c>
      <c r="AK326" s="23">
        <f t="shared" ref="AK326:AK389" si="99">+SUM(AH326:AJ326)</f>
        <v>531641.15240000002</v>
      </c>
      <c r="AL326" s="23">
        <f>+[8]Cartera!E326</f>
        <v>11246.326759999998</v>
      </c>
      <c r="AM326" s="23">
        <f>+[8]Cartera!K326</f>
        <v>8665.1298999999999</v>
      </c>
      <c r="AN326" s="23">
        <f>+[8]Cartera!Q326</f>
        <v>2625.5089700000003</v>
      </c>
      <c r="AO326" s="23">
        <f t="shared" ref="AO326:AO389" si="100">+SUM(AL326:AN326)</f>
        <v>22536.965629999995</v>
      </c>
      <c r="AP326" s="27">
        <f t="shared" ref="AP326:AR347" si="101">+(AL326/AH326)*100</f>
        <v>4.0250885007835215</v>
      </c>
      <c r="AQ326" s="27">
        <f t="shared" si="101"/>
        <v>5.0612647728376352</v>
      </c>
      <c r="AR326" s="27">
        <f t="shared" si="101"/>
        <v>3.2401443250106139</v>
      </c>
      <c r="AS326" s="27">
        <f t="shared" si="92"/>
        <v>4.2391311372832678</v>
      </c>
      <c r="AT326" s="27">
        <f t="shared" ref="AT326:AT346" si="102">+AS326-(G326*100)</f>
        <v>-425.93382645405853</v>
      </c>
      <c r="AX326" s="28">
        <v>44440</v>
      </c>
      <c r="AY326" s="29">
        <f t="shared" si="91"/>
        <v>-12.459192387200545</v>
      </c>
      <c r="AZ326" s="29">
        <f t="shared" si="91"/>
        <v>12.63738056088151</v>
      </c>
      <c r="BA326" s="29">
        <f t="shared" si="91"/>
        <v>2.0574803257620289</v>
      </c>
      <c r="BB326" s="29">
        <f t="shared" si="91"/>
        <v>-2.4900396822228288</v>
      </c>
      <c r="BH326" s="19">
        <f t="shared" si="82"/>
        <v>-2.4900396822228288</v>
      </c>
      <c r="BO326" s="23">
        <f t="shared" si="93"/>
        <v>4.0250885007835215</v>
      </c>
      <c r="BP326" s="23">
        <f t="shared" si="93"/>
        <v>5.0612647728376352</v>
      </c>
      <c r="BQ326" s="23">
        <f t="shared" si="93"/>
        <v>3.2401443250106139</v>
      </c>
      <c r="BR326" s="23">
        <f t="shared" si="93"/>
        <v>4.2391311372832678</v>
      </c>
    </row>
    <row r="327" spans="1:70" ht="14.5" x14ac:dyDescent="0.35">
      <c r="A327" s="22">
        <v>44470</v>
      </c>
      <c r="B327" s="23">
        <f>+Cartera!BF326</f>
        <v>4.0885506342895122</v>
      </c>
      <c r="C327" s="23">
        <f>+Cartera!BG326</f>
        <v>4.9208571956888312</v>
      </c>
      <c r="D327" s="23">
        <f>+Cartera!BH326</f>
        <v>3.1928533007736259</v>
      </c>
      <c r="E327" s="43">
        <f>+'[8]Cartera (Con titularizaciones)'!W327/'[8]Cartera (Con titularizaciones)'!V327</f>
        <v>3.3979593668079004E-2</v>
      </c>
      <c r="F327" s="19">
        <f>+Cartera!BI326</f>
        <v>6.9668297580854395</v>
      </c>
      <c r="G327" s="23">
        <f>+Cartera!BK326</f>
        <v>4.2933904201368467</v>
      </c>
      <c r="H327" s="44">
        <f>+'[8]Cartera (Con titularizaciones)'!AT327/'[8]Cartera (Con titularizaciones)'!AS327</f>
        <v>4.3167144350115504E-2</v>
      </c>
      <c r="K327" s="19">
        <f t="shared" si="94"/>
        <v>4.0885506342895122</v>
      </c>
      <c r="L327" s="19">
        <f t="shared" si="95"/>
        <v>4.9208571956888312</v>
      </c>
      <c r="M327" s="19">
        <f t="shared" si="96"/>
        <v>3.1928533007736259</v>
      </c>
      <c r="N327" s="19">
        <f t="shared" si="97"/>
        <v>4.2933904201368467</v>
      </c>
      <c r="O327" s="19">
        <f t="shared" si="88"/>
        <v>111.75550836501198</v>
      </c>
      <c r="P327" s="19">
        <f t="shared" si="84"/>
        <v>148.86772330630217</v>
      </c>
      <c r="R327" s="19">
        <f t="shared" si="90"/>
        <v>160.85390749144352</v>
      </c>
      <c r="S327" s="19">
        <f t="shared" si="89"/>
        <v>101.99792588039109</v>
      </c>
      <c r="T327" s="19">
        <f t="shared" si="87"/>
        <v>99.002207726711049</v>
      </c>
      <c r="U327" s="19">
        <f t="shared" si="83"/>
        <v>72.212685433931043</v>
      </c>
      <c r="V327" s="19">
        <f t="shared" si="85"/>
        <v>151.84765735748488</v>
      </c>
      <c r="W327" s="19">
        <f t="shared" si="86"/>
        <v>80.13364409321369</v>
      </c>
      <c r="X327" s="19">
        <f t="shared" si="98"/>
        <v>0.60699999999999998</v>
      </c>
      <c r="Y327" s="19">
        <f t="shared" si="98"/>
        <v>0.28399999999999997</v>
      </c>
      <c r="Z327" s="19">
        <f t="shared" si="98"/>
        <v>0.32800000000000001</v>
      </c>
      <c r="AA327" s="19">
        <f t="shared" si="98"/>
        <v>0.45</v>
      </c>
      <c r="AC327" s="19">
        <f t="shared" si="81"/>
        <v>0.8</v>
      </c>
      <c r="AD327" s="19">
        <f t="shared" si="81"/>
        <v>0.40699999999999997</v>
      </c>
      <c r="AE327" s="19">
        <f t="shared" si="81"/>
        <v>0.53500000000000003</v>
      </c>
      <c r="AF327" s="19">
        <v>2.5</v>
      </c>
      <c r="AH327" s="23">
        <f>+[8]Cartera!D327</f>
        <v>280587.20843</v>
      </c>
      <c r="AI327" s="23">
        <f>+[8]Cartera!J327</f>
        <v>174454.66041000004</v>
      </c>
      <c r="AJ327" s="23">
        <f>+[8]Cartera!P327</f>
        <v>81956.833699999974</v>
      </c>
      <c r="AK327" s="23">
        <f t="shared" si="99"/>
        <v>536998.70253999997</v>
      </c>
      <c r="AL327" s="23">
        <f>+[8]Cartera!E327</f>
        <v>11471.95009</v>
      </c>
      <c r="AM327" s="23">
        <f>+[8]Cartera!K327</f>
        <v>8584.6647100000009</v>
      </c>
      <c r="AN327" s="23">
        <f>+[8]Cartera!Q327</f>
        <v>2616.7614700000004</v>
      </c>
      <c r="AO327" s="23">
        <f t="shared" si="100"/>
        <v>22673.376270000004</v>
      </c>
      <c r="AP327" s="27">
        <f t="shared" si="101"/>
        <v>4.0885506342895122</v>
      </c>
      <c r="AQ327" s="27">
        <f t="shared" si="101"/>
        <v>4.9208571956888312</v>
      </c>
      <c r="AR327" s="27">
        <f t="shared" si="101"/>
        <v>3.1928533007736259</v>
      </c>
      <c r="AS327" s="27">
        <f t="shared" si="92"/>
        <v>4.222240419344609</v>
      </c>
      <c r="AT327" s="27">
        <f t="shared" si="102"/>
        <v>-425.11680159434007</v>
      </c>
      <c r="AX327" s="28">
        <v>44470</v>
      </c>
      <c r="AY327" s="29">
        <f t="shared" si="91"/>
        <v>-10.352296673498103</v>
      </c>
      <c r="AZ327" s="29">
        <f t="shared" si="91"/>
        <v>-11.323351616328296</v>
      </c>
      <c r="BA327" s="29">
        <f t="shared" si="91"/>
        <v>4.8644920864553853</v>
      </c>
      <c r="BB327" s="29">
        <f t="shared" si="91"/>
        <v>-9.2082210268383875</v>
      </c>
      <c r="BH327" s="19">
        <f t="shared" si="82"/>
        <v>-9.2082210268383875</v>
      </c>
      <c r="BO327" s="23">
        <f t="shared" si="93"/>
        <v>4.0885506342895122</v>
      </c>
      <c r="BP327" s="23">
        <f t="shared" si="93"/>
        <v>4.9208571956888312</v>
      </c>
      <c r="BQ327" s="23">
        <f t="shared" si="93"/>
        <v>3.1928533007736259</v>
      </c>
      <c r="BR327" s="23">
        <f t="shared" si="93"/>
        <v>4.222240419344609</v>
      </c>
    </row>
    <row r="328" spans="1:70" ht="14.5" x14ac:dyDescent="0.35">
      <c r="A328" s="22">
        <v>44501</v>
      </c>
      <c r="B328" s="23">
        <f>+Cartera!BF327</f>
        <v>4.0409351305091086</v>
      </c>
      <c r="C328" s="23">
        <f>+Cartera!BG327</f>
        <v>4.7881625672025079</v>
      </c>
      <c r="D328" s="23">
        <f>+Cartera!BH327</f>
        <v>3.1953064658266723</v>
      </c>
      <c r="E328" s="43">
        <f>+'[8]Cartera (Con titularizaciones)'!W328/'[8]Cartera (Con titularizaciones)'!V328</f>
        <v>3.3503898986557618E-2</v>
      </c>
      <c r="F328" s="19">
        <f>+Cartera!BI327</f>
        <v>6.8095904219945211</v>
      </c>
      <c r="G328" s="23">
        <f>+Cartera!BK327</f>
        <v>4.22490452164143</v>
      </c>
      <c r="H328" s="44">
        <f>+'[8]Cartera (Con titularizaciones)'!AT328/'[8]Cartera (Con titularizaciones)'!AS328</f>
        <v>4.2414938322555884E-2</v>
      </c>
      <c r="K328" s="19">
        <f t="shared" si="94"/>
        <v>4.0409351305091086</v>
      </c>
      <c r="L328" s="19">
        <f t="shared" si="95"/>
        <v>4.7881625672025079</v>
      </c>
      <c r="M328" s="19">
        <f t="shared" si="96"/>
        <v>3.1953064658266723</v>
      </c>
      <c r="N328" s="19">
        <f t="shared" si="97"/>
        <v>4.22490452164143</v>
      </c>
      <c r="O328" s="19">
        <f t="shared" si="88"/>
        <v>108.74193673021885</v>
      </c>
      <c r="P328" s="19">
        <f t="shared" si="84"/>
        <v>147.13400094943009</v>
      </c>
      <c r="R328" s="19">
        <f t="shared" si="90"/>
        <v>156.51636046531758</v>
      </c>
      <c r="S328" s="19">
        <f t="shared" si="89"/>
        <v>100.81005197108459</v>
      </c>
      <c r="T328" s="19">
        <f t="shared" si="87"/>
        <v>99.078274095344625</v>
      </c>
      <c r="U328" s="19">
        <f t="shared" si="83"/>
        <v>70.265415865927679</v>
      </c>
      <c r="V328" s="19">
        <f t="shared" si="85"/>
        <v>150.07923051147438</v>
      </c>
      <c r="W328" s="19">
        <f t="shared" si="86"/>
        <v>80.195213177898879</v>
      </c>
      <c r="X328" s="19">
        <f t="shared" si="98"/>
        <v>0.59499999999999997</v>
      </c>
      <c r="Y328" s="19">
        <f t="shared" si="98"/>
        <v>0.20599999999999999</v>
      </c>
      <c r="Z328" s="19">
        <f t="shared" si="98"/>
        <v>0.33100000000000002</v>
      </c>
      <c r="AA328" s="19">
        <f t="shared" si="98"/>
        <v>0.436</v>
      </c>
      <c r="AC328" s="19">
        <f t="shared" si="81"/>
        <v>0.78600000000000003</v>
      </c>
      <c r="AD328" s="19">
        <f t="shared" si="81"/>
        <v>0.29299999999999998</v>
      </c>
      <c r="AE328" s="19">
        <f t="shared" si="81"/>
        <v>0.54</v>
      </c>
      <c r="AF328" s="19">
        <v>2.5</v>
      </c>
      <c r="AH328" s="23">
        <f>+[8]Cartera!D328</f>
        <v>285200.26820000005</v>
      </c>
      <c r="AI328" s="23">
        <f>+[8]Cartera!J328</f>
        <v>178424.63345999998</v>
      </c>
      <c r="AJ328" s="23">
        <f>+[8]Cartera!P328</f>
        <v>83064.635220000011</v>
      </c>
      <c r="AK328" s="23">
        <f t="shared" si="99"/>
        <v>546689.53688000003</v>
      </c>
      <c r="AL328" s="23">
        <f>+[8]Cartera!E328</f>
        <v>11524.75783</v>
      </c>
      <c r="AM328" s="23">
        <f>+[8]Cartera!K328</f>
        <v>8543.2615100000003</v>
      </c>
      <c r="AN328" s="23">
        <f>+[8]Cartera!Q328</f>
        <v>2654.1696599999996</v>
      </c>
      <c r="AO328" s="23">
        <f t="shared" si="100"/>
        <v>22722.188999999998</v>
      </c>
      <c r="AP328" s="27">
        <f t="shared" si="101"/>
        <v>4.0409351305091086</v>
      </c>
      <c r="AQ328" s="27">
        <f t="shared" si="101"/>
        <v>4.7881625672025079</v>
      </c>
      <c r="AR328" s="27">
        <f t="shared" si="101"/>
        <v>3.1953064658266723</v>
      </c>
      <c r="AS328" s="27">
        <f t="shared" si="92"/>
        <v>4.1563241048433648</v>
      </c>
      <c r="AT328" s="27">
        <f t="shared" si="102"/>
        <v>-418.33412805929964</v>
      </c>
      <c r="AX328" s="28">
        <v>44501</v>
      </c>
      <c r="AY328" s="29">
        <f t="shared" si="91"/>
        <v>-10.955149441723805</v>
      </c>
      <c r="AZ328" s="29">
        <f t="shared" si="91"/>
        <v>-16.728170139256903</v>
      </c>
      <c r="BA328" s="29">
        <f t="shared" si="91"/>
        <v>4.8862084452161412</v>
      </c>
      <c r="BB328" s="29">
        <f t="shared" si="91"/>
        <v>-11.699002121179319</v>
      </c>
      <c r="BH328" s="19">
        <f t="shared" si="82"/>
        <v>-11.699002121179319</v>
      </c>
      <c r="BO328" s="23">
        <f t="shared" si="93"/>
        <v>4.0409351305091086</v>
      </c>
      <c r="BP328" s="23">
        <f t="shared" si="93"/>
        <v>4.7881625672025079</v>
      </c>
      <c r="BQ328" s="23">
        <f t="shared" si="93"/>
        <v>3.1953064658266723</v>
      </c>
      <c r="BR328" s="23">
        <f t="shared" si="93"/>
        <v>4.1563241048433648</v>
      </c>
    </row>
    <row r="329" spans="1:70" ht="14.5" x14ac:dyDescent="0.35">
      <c r="A329" s="22">
        <v>44531</v>
      </c>
      <c r="B329" s="23">
        <f>+Cartera!BF328</f>
        <v>3.7252147952696548</v>
      </c>
      <c r="C329" s="23">
        <f>+Cartera!BG328</f>
        <v>4.4346843622528977</v>
      </c>
      <c r="D329" s="23">
        <f>+Cartera!BH328</f>
        <v>3.0927319889074045</v>
      </c>
      <c r="E329" s="43">
        <f>+'[8]Cartera (Con titularizaciones)'!W329/'[8]Cartera (Con titularizaciones)'!V329</f>
        <v>3.2555867633903432E-2</v>
      </c>
      <c r="F329" s="19">
        <f>+Cartera!BI328</f>
        <v>6.6243118579217262</v>
      </c>
      <c r="G329" s="23">
        <f>+Cartera!BK328</f>
        <v>3.932389484538986</v>
      </c>
      <c r="H329" s="44">
        <f>+'[8]Cartera (Con titularizaciones)'!AT329/'[8]Cartera (Con titularizaciones)'!AS329</f>
        <v>3.9517953689532107E-2</v>
      </c>
      <c r="K329" s="19">
        <f t="shared" si="94"/>
        <v>3.7252147952696548</v>
      </c>
      <c r="L329" s="19">
        <f t="shared" si="95"/>
        <v>4.4346843622528977</v>
      </c>
      <c r="M329" s="19">
        <f t="shared" si="96"/>
        <v>3.0927319889074045</v>
      </c>
      <c r="N329" s="19">
        <f t="shared" si="97"/>
        <v>3.932389484538986</v>
      </c>
      <c r="O329" s="19">
        <f t="shared" si="88"/>
        <v>100.71424258686832</v>
      </c>
      <c r="P329" s="19">
        <f t="shared" si="84"/>
        <v>135.63834595755603</v>
      </c>
      <c r="R329" s="19">
        <f t="shared" si="90"/>
        <v>144.96179827866854</v>
      </c>
      <c r="S329" s="19">
        <f t="shared" si="89"/>
        <v>92.933710882726729</v>
      </c>
      <c r="T329" s="19">
        <f t="shared" si="87"/>
        <v>95.897702138293084</v>
      </c>
      <c r="U329" s="19">
        <f t="shared" si="83"/>
        <v>65.078187420416228</v>
      </c>
      <c r="V329" s="19">
        <f t="shared" si="85"/>
        <v>138.35346322265571</v>
      </c>
      <c r="W329" s="19">
        <f t="shared" si="86"/>
        <v>77.62081784802119</v>
      </c>
      <c r="X329" s="19">
        <f t="shared" si="98"/>
        <v>0.55200000000000005</v>
      </c>
      <c r="Y329" s="19">
        <f t="shared" si="98"/>
        <v>4.9000000000000002E-2</v>
      </c>
      <c r="Z329" s="19">
        <f t="shared" si="98"/>
        <v>0.29299999999999998</v>
      </c>
      <c r="AA329" s="19">
        <f t="shared" si="98"/>
        <v>0.377</v>
      </c>
      <c r="AC329" s="19">
        <f t="shared" si="81"/>
        <v>0.73899999999999999</v>
      </c>
      <c r="AD329" s="19">
        <f t="shared" si="81"/>
        <v>5.6000000000000001E-2</v>
      </c>
      <c r="AE329" s="19">
        <f t="shared" si="81"/>
        <v>0.47799999999999998</v>
      </c>
      <c r="AF329" s="19">
        <v>3</v>
      </c>
      <c r="AH329" s="23">
        <f>+[8]Cartera!D329</f>
        <v>286080.11875000002</v>
      </c>
      <c r="AI329" s="23">
        <f>+[8]Cartera!J329</f>
        <v>180865.68771999999</v>
      </c>
      <c r="AJ329" s="23">
        <f>+[8]Cartera!P329</f>
        <v>84264.878410000005</v>
      </c>
      <c r="AK329" s="23">
        <f t="shared" si="99"/>
        <v>551210.68488000007</v>
      </c>
      <c r="AL329" s="23">
        <f>+[8]Cartera!E329</f>
        <v>10657.098909999999</v>
      </c>
      <c r="AM329" s="23">
        <f>+[8]Cartera!K329</f>
        <v>8020.822369999999</v>
      </c>
      <c r="AN329" s="23">
        <f>+[8]Cartera!Q329</f>
        <v>2606.0868499999992</v>
      </c>
      <c r="AO329" s="23">
        <f t="shared" si="100"/>
        <v>21284.008129999998</v>
      </c>
      <c r="AP329" s="27">
        <f t="shared" si="101"/>
        <v>3.7252147952696548</v>
      </c>
      <c r="AQ329" s="27">
        <f t="shared" si="101"/>
        <v>4.4346843622528977</v>
      </c>
      <c r="AR329" s="27">
        <f t="shared" si="101"/>
        <v>3.0927319889074045</v>
      </c>
      <c r="AS329" s="27">
        <f t="shared" si="92"/>
        <v>3.861319947858699</v>
      </c>
      <c r="AT329" s="27">
        <f t="shared" si="102"/>
        <v>-389.37762850603991</v>
      </c>
      <c r="AX329" s="28">
        <v>44531</v>
      </c>
      <c r="AY329" s="29">
        <f t="shared" si="91"/>
        <v>-11.744194110871703</v>
      </c>
      <c r="AZ329" s="29">
        <f t="shared" si="91"/>
        <v>-20.936145268364029</v>
      </c>
      <c r="BA329" s="29">
        <f t="shared" si="91"/>
        <v>7.798863785721494</v>
      </c>
      <c r="BB329" s="29">
        <f t="shared" si="91"/>
        <v>-13.611415698785294</v>
      </c>
      <c r="BH329" s="19">
        <f t="shared" si="82"/>
        <v>-13.611415698785294</v>
      </c>
      <c r="BO329" s="23">
        <f t="shared" si="93"/>
        <v>3.7252147952696548</v>
      </c>
      <c r="BP329" s="23">
        <f t="shared" si="93"/>
        <v>4.4346843622528977</v>
      </c>
      <c r="BQ329" s="23">
        <f t="shared" si="93"/>
        <v>3.0927319889074045</v>
      </c>
      <c r="BR329" s="23">
        <f t="shared" si="93"/>
        <v>3.861319947858699</v>
      </c>
    </row>
    <row r="330" spans="1:70" ht="14.5" x14ac:dyDescent="0.35">
      <c r="A330" s="22">
        <v>44562</v>
      </c>
      <c r="B330" s="23">
        <f>+Cartera!BF329</f>
        <v>4.068604509144965</v>
      </c>
      <c r="C330" s="23">
        <f>+Cartera!BG329</f>
        <v>4.5287727209073969</v>
      </c>
      <c r="D330" s="23">
        <f>+Cartera!BH329</f>
        <v>3.0926147850383252</v>
      </c>
      <c r="E330" s="43">
        <f>+'[8]Cartera (Con titularizaciones)'!W330/'[8]Cartera (Con titularizaciones)'!V330</f>
        <v>3.2550639630073888E-2</v>
      </c>
      <c r="F330" s="19">
        <f>+Cartera!BI329</f>
        <v>6.8348025651042272</v>
      </c>
      <c r="G330" s="23">
        <f>+Cartera!BK329</f>
        <v>4.1427278908102929</v>
      </c>
      <c r="H330" s="44">
        <f>+'[8]Cartera (Con titularizaciones)'!AT330/'[8]Cartera (Con titularizaciones)'!AS330</f>
        <v>4.1607909559845571E-2</v>
      </c>
      <c r="K330" s="19">
        <f t="shared" si="94"/>
        <v>4.068604509144965</v>
      </c>
      <c r="L330" s="19">
        <f t="shared" si="95"/>
        <v>4.5287727209073969</v>
      </c>
      <c r="M330" s="19">
        <f t="shared" si="96"/>
        <v>3.0926147850383252</v>
      </c>
      <c r="N330" s="19">
        <f t="shared" si="97"/>
        <v>4.1427278908102929</v>
      </c>
      <c r="O330" s="19">
        <f t="shared" si="88"/>
        <v>102.85104354135959</v>
      </c>
      <c r="P330" s="19">
        <f t="shared" si="84"/>
        <v>148.14146735287252</v>
      </c>
      <c r="R330" s="19">
        <f t="shared" si="90"/>
        <v>148.03737628005655</v>
      </c>
      <c r="S330" s="19">
        <f t="shared" si="89"/>
        <v>101.50032573401353</v>
      </c>
      <c r="T330" s="19">
        <f t="shared" si="87"/>
        <v>95.894067946333763</v>
      </c>
      <c r="U330" s="19">
        <f t="shared" si="83"/>
        <v>66.458916991773194</v>
      </c>
      <c r="V330" s="19">
        <f t="shared" si="85"/>
        <v>151.10686370039838</v>
      </c>
      <c r="W330" s="19">
        <f t="shared" si="86"/>
        <v>77.617876286901279</v>
      </c>
      <c r="X330" s="19">
        <f t="shared" si="98"/>
        <v>0.60099999999999998</v>
      </c>
      <c r="Y330" s="19">
        <f t="shared" si="98"/>
        <v>9.5000000000000001E-2</v>
      </c>
      <c r="Z330" s="19">
        <f t="shared" si="98"/>
        <v>0.28999999999999998</v>
      </c>
      <c r="AA330" s="19">
        <f t="shared" si="98"/>
        <v>0.41799999999999998</v>
      </c>
      <c r="AC330" s="19">
        <f t="shared" si="81"/>
        <v>0.79600000000000004</v>
      </c>
      <c r="AD330" s="19">
        <f t="shared" si="81"/>
        <v>0.11799999999999999</v>
      </c>
      <c r="AE330" s="19">
        <f t="shared" si="81"/>
        <v>0.47299999999999998</v>
      </c>
      <c r="AF330" s="19">
        <v>4</v>
      </c>
      <c r="AH330" s="23">
        <f>+[8]Cartera!D330</f>
        <v>285111.76777999999</v>
      </c>
      <c r="AI330" s="23">
        <f>+[8]Cartera!J330</f>
        <v>183107.81023999996</v>
      </c>
      <c r="AJ330" s="23">
        <f>+[8]Cartera!P330</f>
        <v>84781.352100000004</v>
      </c>
      <c r="AK330" s="23">
        <f t="shared" si="99"/>
        <v>553000.93011999992</v>
      </c>
      <c r="AL330" s="23">
        <f>+[8]Cartera!E330</f>
        <v>11600.070240000001</v>
      </c>
      <c r="AM330" s="23">
        <f>+[8]Cartera!K330</f>
        <v>8292.5365600000005</v>
      </c>
      <c r="AN330" s="23">
        <f>+[8]Cartera!Q330</f>
        <v>2621.9606300000005</v>
      </c>
      <c r="AO330" s="23">
        <f t="shared" si="100"/>
        <v>22514.567430000003</v>
      </c>
      <c r="AP330" s="27">
        <f t="shared" si="101"/>
        <v>4.068604509144965</v>
      </c>
      <c r="AQ330" s="27">
        <f t="shared" si="101"/>
        <v>4.5287727209073969</v>
      </c>
      <c r="AR330" s="27">
        <f t="shared" si="101"/>
        <v>3.0926147850383252</v>
      </c>
      <c r="AS330" s="27">
        <f t="shared" si="92"/>
        <v>4.0713435011970764</v>
      </c>
      <c r="AT330" s="27">
        <f t="shared" si="102"/>
        <v>-410.20144557983224</v>
      </c>
      <c r="AX330" s="28">
        <v>44562</v>
      </c>
      <c r="AY330" s="29">
        <f t="shared" si="91"/>
        <v>-6.078960910163417</v>
      </c>
      <c r="AZ330" s="29">
        <f t="shared" si="91"/>
        <v>-21.213173932662613</v>
      </c>
      <c r="BA330" s="29">
        <f t="shared" si="91"/>
        <v>0.40236218982035155</v>
      </c>
      <c r="BB330" s="29">
        <f t="shared" si="91"/>
        <v>-11.664663078238092</v>
      </c>
      <c r="BH330" s="19">
        <f t="shared" si="82"/>
        <v>-11.664663078238092</v>
      </c>
      <c r="BO330" s="23">
        <f t="shared" si="93"/>
        <v>4.068604509144965</v>
      </c>
      <c r="BP330" s="23">
        <f t="shared" si="93"/>
        <v>4.5287727209073969</v>
      </c>
      <c r="BQ330" s="23">
        <f t="shared" si="93"/>
        <v>3.0926147850383252</v>
      </c>
      <c r="BR330" s="23">
        <f t="shared" si="93"/>
        <v>4.0713435011970764</v>
      </c>
    </row>
    <row r="331" spans="1:70" ht="14.5" x14ac:dyDescent="0.35">
      <c r="A331" s="22">
        <v>44593</v>
      </c>
      <c r="B331" s="23">
        <f>+Cartera!BF330</f>
        <v>3.8554466042984794</v>
      </c>
      <c r="C331" s="23">
        <f>+Cartera!BG330</f>
        <v>4.5194441460598052</v>
      </c>
      <c r="D331" s="23">
        <f>+Cartera!BH330</f>
        <v>2.9907533176491761</v>
      </c>
      <c r="E331" s="43">
        <f>+'[8]Cartera (Con titularizaciones)'!W331/'[8]Cartera (Con titularizaciones)'!V331</f>
        <v>3.1479190921587408E-2</v>
      </c>
      <c r="F331" s="19">
        <f>+Cartera!BI330</f>
        <v>6.6837586373687001</v>
      </c>
      <c r="G331" s="23">
        <f>+Cartera!BK330</f>
        <v>4.0141593321745699</v>
      </c>
      <c r="H331" s="44">
        <f>+'[8]Cartera (Con titularizaciones)'!AT331/'[8]Cartera (Con titularizaciones)'!AS331</f>
        <v>4.0317081042936194E-2</v>
      </c>
      <c r="K331" s="19">
        <f t="shared" si="94"/>
        <v>3.8554466042984794</v>
      </c>
      <c r="L331" s="19">
        <f t="shared" si="95"/>
        <v>4.5194441460598052</v>
      </c>
      <c r="M331" s="19">
        <f t="shared" si="96"/>
        <v>2.9907533176491761</v>
      </c>
      <c r="N331" s="19">
        <f t="shared" si="97"/>
        <v>4.0141593321745699</v>
      </c>
      <c r="O331" s="19">
        <f t="shared" si="88"/>
        <v>102.63918621997115</v>
      </c>
      <c r="P331" s="19">
        <f t="shared" si="84"/>
        <v>140.3802006259528</v>
      </c>
      <c r="R331" s="19">
        <f t="shared" si="90"/>
        <v>147.73244206719701</v>
      </c>
      <c r="S331" s="19">
        <f t="shared" si="89"/>
        <v>96.182630999598317</v>
      </c>
      <c r="T331" s="19">
        <f t="shared" si="87"/>
        <v>92.735604589635017</v>
      </c>
      <c r="U331" s="19">
        <f t="shared" si="83"/>
        <v>66.322021850494522</v>
      </c>
      <c r="V331" s="19">
        <f t="shared" si="85"/>
        <v>143.19023715144206</v>
      </c>
      <c r="W331" s="19">
        <f t="shared" si="86"/>
        <v>75.061375938890677</v>
      </c>
      <c r="X331" s="19">
        <f t="shared" si="98"/>
        <v>0.56899999999999995</v>
      </c>
      <c r="Y331" s="19">
        <f t="shared" si="98"/>
        <v>0.09</v>
      </c>
      <c r="Z331" s="19">
        <f t="shared" si="98"/>
        <v>0.27600000000000002</v>
      </c>
      <c r="AA331" s="19">
        <f t="shared" si="98"/>
        <v>0.40400000000000003</v>
      </c>
      <c r="AC331" s="19">
        <f t="shared" ref="AC331:AE349" si="103">+_xlfn.PERCENTRANK.INC(K$138:K$349,K331)</f>
        <v>0.76300000000000001</v>
      </c>
      <c r="AD331" s="19">
        <f t="shared" si="103"/>
        <v>0.109</v>
      </c>
      <c r="AE331" s="19">
        <f t="shared" si="103"/>
        <v>0.45</v>
      </c>
      <c r="AF331" s="19">
        <v>4</v>
      </c>
      <c r="AH331" s="23">
        <f>+[8]Cartera!D331</f>
        <v>290489.97040999995</v>
      </c>
      <c r="AI331" s="23">
        <f>+[8]Cartera!J331</f>
        <v>186857.25095999995</v>
      </c>
      <c r="AJ331" s="23">
        <f>+[8]Cartera!P331</f>
        <v>85872.116059999986</v>
      </c>
      <c r="AK331" s="23">
        <f t="shared" si="99"/>
        <v>563219.33742999996</v>
      </c>
      <c r="AL331" s="23">
        <f>+[8]Cartera!E331</f>
        <v>11199.6857</v>
      </c>
      <c r="AM331" s="23">
        <f>+[8]Cartera!K331</f>
        <v>8444.9090899999974</v>
      </c>
      <c r="AN331" s="23">
        <f>+[8]Cartera!Q331</f>
        <v>2568.2231600000005</v>
      </c>
      <c r="AO331" s="23">
        <f t="shared" si="100"/>
        <v>22212.817949999997</v>
      </c>
      <c r="AP331" s="27">
        <f t="shared" si="101"/>
        <v>3.8554466042984794</v>
      </c>
      <c r="AQ331" s="27">
        <f t="shared" si="101"/>
        <v>4.5194441460598052</v>
      </c>
      <c r="AR331" s="27">
        <f t="shared" si="101"/>
        <v>2.9907533176491761</v>
      </c>
      <c r="AS331" s="27">
        <f t="shared" si="92"/>
        <v>3.9439018644775725</v>
      </c>
      <c r="AT331" s="27">
        <f t="shared" si="102"/>
        <v>-397.4720313529794</v>
      </c>
      <c r="AX331" s="28">
        <v>44593</v>
      </c>
      <c r="AY331" s="29">
        <f t="shared" si="91"/>
        <v>-6.5180812446961767</v>
      </c>
      <c r="AZ331" s="29">
        <f t="shared" si="91"/>
        <v>-18.486912217154298</v>
      </c>
      <c r="BA331" s="29">
        <f t="shared" si="91"/>
        <v>-4.8118333309445092</v>
      </c>
      <c r="BB331" s="29">
        <f t="shared" si="91"/>
        <v>-11.286507422023817</v>
      </c>
      <c r="BH331" s="19">
        <f t="shared" si="82"/>
        <v>-11.286507422023817</v>
      </c>
      <c r="BO331" s="23">
        <f t="shared" si="93"/>
        <v>3.8554466042984794</v>
      </c>
      <c r="BP331" s="23">
        <f t="shared" si="93"/>
        <v>4.5194441460598052</v>
      </c>
      <c r="BQ331" s="23">
        <f t="shared" si="93"/>
        <v>2.9907533176491761</v>
      </c>
      <c r="BR331" s="23">
        <f t="shared" si="93"/>
        <v>3.9439018644775725</v>
      </c>
    </row>
    <row r="332" spans="1:70" ht="14.5" x14ac:dyDescent="0.35">
      <c r="A332" s="22">
        <v>44621</v>
      </c>
      <c r="B332" s="23">
        <f>+Cartera!BF331</f>
        <v>3.616754924904189</v>
      </c>
      <c r="C332" s="23">
        <f>+Cartera!BG331</f>
        <v>4.4032345856425241</v>
      </c>
      <c r="D332" s="23">
        <f>+Cartera!BH331</f>
        <v>2.8869206607528715</v>
      </c>
      <c r="E332" s="43">
        <f>+'[8]Cartera (Con titularizaciones)'!W332/'[8]Cartera (Con titularizaciones)'!V332</f>
        <v>3.0458148181340162E-2</v>
      </c>
      <c r="F332" s="19">
        <f>+Cartera!BI331</f>
        <v>6.3655098589647112</v>
      </c>
      <c r="G332" s="23">
        <f>+Cartera!BK331</f>
        <v>3.8345427133943017</v>
      </c>
      <c r="H332" s="44">
        <f>+'[8]Cartera (Con titularizaciones)'!AT332/'[8]Cartera (Con titularizaciones)'!AS332</f>
        <v>3.8529078601210888E-2</v>
      </c>
      <c r="K332" s="19">
        <f t="shared" si="94"/>
        <v>3.616754924904189</v>
      </c>
      <c r="L332" s="19">
        <f t="shared" si="95"/>
        <v>4.4032345856425241</v>
      </c>
      <c r="M332" s="19">
        <f t="shared" si="96"/>
        <v>2.8869206607528715</v>
      </c>
      <c r="N332" s="19">
        <f t="shared" si="97"/>
        <v>3.8345427133943017</v>
      </c>
      <c r="O332" s="19">
        <f>+(L332/$L$332)*100</f>
        <v>100</v>
      </c>
      <c r="P332" s="19">
        <f t="shared" si="84"/>
        <v>131.68922671809008</v>
      </c>
      <c r="R332" s="19">
        <f t="shared" si="90"/>
        <v>143.93376205320286</v>
      </c>
      <c r="S332" s="19">
        <f t="shared" si="89"/>
        <v>90.227939863100843</v>
      </c>
      <c r="T332" s="19">
        <f t="shared" si="87"/>
        <v>89.516019692210037</v>
      </c>
      <c r="U332" s="19">
        <f t="shared" si="83"/>
        <v>64.616667661760772</v>
      </c>
      <c r="V332" s="19">
        <f t="shared" si="85"/>
        <v>134.32529316792568</v>
      </c>
      <c r="W332" s="19">
        <f t="shared" si="86"/>
        <v>72.455403039676924</v>
      </c>
      <c r="X332" s="19">
        <f t="shared" si="98"/>
        <v>0.53700000000000003</v>
      </c>
      <c r="Y332" s="19">
        <f t="shared" si="98"/>
        <v>3.6999999999999998E-2</v>
      </c>
      <c r="Z332" s="19">
        <f t="shared" si="98"/>
        <v>0.26400000000000001</v>
      </c>
      <c r="AA332" s="19">
        <f t="shared" si="98"/>
        <v>0.36899999999999999</v>
      </c>
      <c r="AC332" s="19">
        <f t="shared" si="103"/>
        <v>0.72499999999999998</v>
      </c>
      <c r="AD332" s="19">
        <f t="shared" si="103"/>
        <v>4.2000000000000003E-2</v>
      </c>
      <c r="AE332" s="19">
        <f t="shared" si="103"/>
        <v>0.43099999999999999</v>
      </c>
      <c r="AF332" s="19">
        <v>5</v>
      </c>
      <c r="AH332" s="23">
        <f>+[8]Cartera!D332</f>
        <v>293178.22025999997</v>
      </c>
      <c r="AI332" s="23">
        <f>+[8]Cartera!J332</f>
        <v>190568.22608000008</v>
      </c>
      <c r="AJ332" s="23">
        <f>+[8]Cartera!P332</f>
        <v>86980.114629999982</v>
      </c>
      <c r="AK332" s="23">
        <f t="shared" si="99"/>
        <v>570726.56096999999</v>
      </c>
      <c r="AL332" s="23">
        <f>+[8]Cartera!E332</f>
        <v>10603.53772</v>
      </c>
      <c r="AM332" s="23">
        <f>+[8]Cartera!K332</f>
        <v>8391.1660400000001</v>
      </c>
      <c r="AN332" s="23">
        <f>+[8]Cartera!Q332</f>
        <v>2511.0469000000003</v>
      </c>
      <c r="AO332" s="23">
        <f t="shared" si="100"/>
        <v>21505.750660000002</v>
      </c>
      <c r="AP332" s="27">
        <f t="shared" si="101"/>
        <v>3.616754924904189</v>
      </c>
      <c r="AQ332" s="27">
        <f t="shared" si="101"/>
        <v>4.4032345856425241</v>
      </c>
      <c r="AR332" s="27">
        <f t="shared" si="101"/>
        <v>2.8869206607528715</v>
      </c>
      <c r="AS332" s="27">
        <f t="shared" si="92"/>
        <v>3.7681355890374344</v>
      </c>
      <c r="AT332" s="27">
        <f t="shared" si="102"/>
        <v>-379.68613575039274</v>
      </c>
      <c r="AX332" s="28">
        <v>44621</v>
      </c>
      <c r="AY332" s="29">
        <f t="shared" si="91"/>
        <v>-10.947457771862588</v>
      </c>
      <c r="AZ332" s="29">
        <f t="shared" si="91"/>
        <v>-14.713324101467961</v>
      </c>
      <c r="BA332" s="29">
        <f t="shared" si="91"/>
        <v>-6.8860102547921542</v>
      </c>
      <c r="BB332" s="29">
        <f t="shared" si="91"/>
        <v>-12.015218674883172</v>
      </c>
      <c r="BH332" s="19">
        <f t="shared" si="82"/>
        <v>-12.015218674883172</v>
      </c>
      <c r="BO332" s="23">
        <f t="shared" si="93"/>
        <v>3.616754924904189</v>
      </c>
      <c r="BP332" s="23">
        <f t="shared" si="93"/>
        <v>4.4032345856425241</v>
      </c>
      <c r="BQ332" s="23">
        <f t="shared" si="93"/>
        <v>2.8869206607528715</v>
      </c>
      <c r="BR332" s="23">
        <f t="shared" si="93"/>
        <v>3.7681355890374344</v>
      </c>
    </row>
    <row r="333" spans="1:70" ht="14.5" x14ac:dyDescent="0.35">
      <c r="A333" s="22">
        <v>44652</v>
      </c>
      <c r="B333" s="23">
        <f>+Cartera!BF332</f>
        <v>3.5270202637762567</v>
      </c>
      <c r="C333" s="23">
        <f>+Cartera!BG332</f>
        <v>4.4752614485588715</v>
      </c>
      <c r="D333" s="23">
        <f>+Cartera!BH332</f>
        <v>2.8407639967822464</v>
      </c>
      <c r="E333" s="43">
        <f>+'[8]Cartera (Con titularizaciones)'!W333/'[8]Cartera (Con titularizaciones)'!V333</f>
        <v>2.9977653590757242E-2</v>
      </c>
      <c r="F333" s="19">
        <f>+Cartera!BI332</f>
        <v>6.3259058423167192</v>
      </c>
      <c r="G333" s="23">
        <f>+Cartera!BK332</f>
        <v>3.8056535956102517</v>
      </c>
      <c r="H333" s="44">
        <f>+'[8]Cartera (Con titularizaciones)'!AT333/'[8]Cartera (Con titularizaciones)'!AS333</f>
        <v>3.8236072995297701E-2</v>
      </c>
      <c r="K333" s="19">
        <f t="shared" si="94"/>
        <v>3.5270202637762567</v>
      </c>
      <c r="L333" s="19">
        <f t="shared" si="95"/>
        <v>4.4752614485588715</v>
      </c>
      <c r="M333" s="19">
        <f t="shared" si="96"/>
        <v>2.8407639967822464</v>
      </c>
      <c r="N333" s="19">
        <f t="shared" si="97"/>
        <v>3.8056535956102517</v>
      </c>
      <c r="O333" s="19">
        <f t="shared" ref="O333:O363" si="104">+(L333/$L$332)*100</f>
        <v>101.6357716473068</v>
      </c>
      <c r="P333" s="19">
        <f t="shared" si="84"/>
        <v>128.42190881043274</v>
      </c>
      <c r="R333" s="19">
        <f t="shared" si="90"/>
        <v>146.28818972377118</v>
      </c>
      <c r="S333" s="19">
        <f t="shared" si="89"/>
        <v>87.989310545937116</v>
      </c>
      <c r="T333" s="19">
        <f t="shared" si="87"/>
        <v>88.084819695240355</v>
      </c>
      <c r="U333" s="19">
        <f t="shared" si="83"/>
        <v>65.673648790806311</v>
      </c>
      <c r="V333" s="19">
        <f t="shared" si="85"/>
        <v>130.99257228591753</v>
      </c>
      <c r="W333" s="19">
        <f t="shared" si="86"/>
        <v>71.29697158833028</v>
      </c>
      <c r="X333" s="19">
        <f t="shared" si="98"/>
        <v>0.52300000000000002</v>
      </c>
      <c r="Y333" s="19">
        <f t="shared" si="98"/>
        <v>6.3E-2</v>
      </c>
      <c r="Z333" s="19">
        <f t="shared" si="98"/>
        <v>0.25800000000000001</v>
      </c>
      <c r="AA333" s="19">
        <f t="shared" si="98"/>
        <v>0.36599999999999999</v>
      </c>
      <c r="AC333" s="19">
        <f t="shared" si="103"/>
        <v>0.70599999999999996</v>
      </c>
      <c r="AD333" s="19">
        <f t="shared" si="103"/>
        <v>7.0999999999999994E-2</v>
      </c>
      <c r="AE333" s="19">
        <f t="shared" si="103"/>
        <v>0.42099999999999999</v>
      </c>
      <c r="AF333" s="19">
        <v>6</v>
      </c>
      <c r="AH333" s="23">
        <f>+[8]Cartera!D333</f>
        <v>299056.55259000004</v>
      </c>
      <c r="AI333" s="23">
        <f>+[8]Cartera!J333</f>
        <v>193989.11861999994</v>
      </c>
      <c r="AJ333" s="23">
        <f>+[8]Cartera!P333</f>
        <v>87858.36636999996</v>
      </c>
      <c r="AK333" s="23">
        <f t="shared" si="99"/>
        <v>580904.03757999989</v>
      </c>
      <c r="AL333" s="23">
        <f>+[8]Cartera!E333</f>
        <v>10547.785209999998</v>
      </c>
      <c r="AM333" s="23">
        <f>+[8]Cartera!K333</f>
        <v>8681.5202399999962</v>
      </c>
      <c r="AN333" s="23">
        <f>+[8]Cartera!Q333</f>
        <v>2495.8488400000001</v>
      </c>
      <c r="AO333" s="23">
        <f t="shared" si="100"/>
        <v>21725.154289999991</v>
      </c>
      <c r="AP333" s="27">
        <f t="shared" si="101"/>
        <v>3.5270202637762567</v>
      </c>
      <c r="AQ333" s="27">
        <f t="shared" si="101"/>
        <v>4.4752614485588715</v>
      </c>
      <c r="AR333" s="27">
        <f t="shared" si="101"/>
        <v>2.8407639967822464</v>
      </c>
      <c r="AS333" s="27">
        <f t="shared" si="92"/>
        <v>3.7398869494013609</v>
      </c>
      <c r="AT333" s="27">
        <f t="shared" si="102"/>
        <v>-376.82547261162381</v>
      </c>
      <c r="AX333" s="28">
        <v>44652</v>
      </c>
      <c r="AY333" s="29">
        <f t="shared" si="91"/>
        <v>-12.913744570061837</v>
      </c>
      <c r="AZ333" s="29">
        <f t="shared" si="91"/>
        <v>-11.262077901678538</v>
      </c>
      <c r="BA333" s="29">
        <f t="shared" si="91"/>
        <v>-8.5002566070683514</v>
      </c>
      <c r="BB333" s="29">
        <f t="shared" si="91"/>
        <v>-11.768571116546269</v>
      </c>
      <c r="BH333" s="19">
        <f t="shared" si="82"/>
        <v>-11.768571116546269</v>
      </c>
      <c r="BO333" s="23">
        <f t="shared" si="93"/>
        <v>3.5270202637762567</v>
      </c>
      <c r="BP333" s="23">
        <f t="shared" si="93"/>
        <v>4.4752614485588715</v>
      </c>
      <c r="BQ333" s="23">
        <f t="shared" si="93"/>
        <v>2.8407639967822464</v>
      </c>
      <c r="BR333" s="23">
        <f t="shared" si="93"/>
        <v>3.7398869494013609</v>
      </c>
    </row>
    <row r="334" spans="1:70" ht="14.5" x14ac:dyDescent="0.35">
      <c r="A334" s="22">
        <v>44682</v>
      </c>
      <c r="B334" s="23">
        <f>+Cartera!BF333</f>
        <v>3.4392852770886848</v>
      </c>
      <c r="C334" s="23">
        <f>+Cartera!BG333</f>
        <v>4.548000229734388</v>
      </c>
      <c r="D334" s="23">
        <f>+Cartera!BH333</f>
        <v>2.7666542913896475</v>
      </c>
      <c r="E334" s="43">
        <f>+'[8]Cartera (Con titularizaciones)'!W334/'[8]Cartera (Con titularizaciones)'!V334</f>
        <v>2.9209430895459937E-2</v>
      </c>
      <c r="F334" s="19">
        <f>+Cartera!BI333</f>
        <v>6.2215796931746432</v>
      </c>
      <c r="G334" s="23">
        <f>+Cartera!BK333</f>
        <v>3.7734059098818218</v>
      </c>
      <c r="H334" s="44">
        <f>+'[8]Cartera (Con titularizaciones)'!AT334/'[8]Cartera (Con titularizaciones)'!AS334</f>
        <v>3.7908127618381637E-2</v>
      </c>
      <c r="K334" s="19">
        <f t="shared" si="94"/>
        <v>3.4392852770886848</v>
      </c>
      <c r="L334" s="19">
        <f t="shared" si="95"/>
        <v>4.548000229734388</v>
      </c>
      <c r="M334" s="19">
        <f t="shared" si="96"/>
        <v>2.7666542913896475</v>
      </c>
      <c r="N334" s="19">
        <f t="shared" si="97"/>
        <v>3.7734059098818218</v>
      </c>
      <c r="O334" s="19">
        <f t="shared" si="104"/>
        <v>103.28771136936234</v>
      </c>
      <c r="P334" s="19">
        <f t="shared" si="84"/>
        <v>125.22740080729113</v>
      </c>
      <c r="R334" s="19">
        <f t="shared" si="90"/>
        <v>148.66588871257693</v>
      </c>
      <c r="S334" s="19">
        <f t="shared" si="89"/>
        <v>85.800567524333047</v>
      </c>
      <c r="T334" s="19">
        <f t="shared" si="87"/>
        <v>85.786867438534514</v>
      </c>
      <c r="U334" s="19">
        <f t="shared" si="83"/>
        <v>66.741077190979553</v>
      </c>
      <c r="V334" s="19">
        <f t="shared" si="85"/>
        <v>127.73411876816796</v>
      </c>
      <c r="W334" s="19">
        <f t="shared" si="86"/>
        <v>69.436979851677521</v>
      </c>
      <c r="X334" s="19">
        <f t="shared" si="98"/>
        <v>0.505</v>
      </c>
      <c r="Y334" s="19">
        <f t="shared" si="98"/>
        <v>0.104</v>
      </c>
      <c r="Z334" s="19">
        <f t="shared" si="98"/>
        <v>0.247</v>
      </c>
      <c r="AA334" s="19">
        <f t="shared" si="98"/>
        <v>0.35699999999999998</v>
      </c>
      <c r="AC334" s="19">
        <f t="shared" si="103"/>
        <v>0.67700000000000005</v>
      </c>
      <c r="AD334" s="19">
        <f t="shared" si="103"/>
        <v>0.13200000000000001</v>
      </c>
      <c r="AE334" s="19">
        <f t="shared" si="103"/>
        <v>0.40200000000000002</v>
      </c>
      <c r="AF334" s="19">
        <v>6</v>
      </c>
      <c r="AH334" s="23">
        <f>+[8]Cartera!D334</f>
        <v>303122.40305999998</v>
      </c>
      <c r="AI334" s="23">
        <f>+[8]Cartera!J334</f>
        <v>197918.47658999998</v>
      </c>
      <c r="AJ334" s="23">
        <f>+[8]Cartera!P334</f>
        <v>88992.162760000021</v>
      </c>
      <c r="AK334" s="23">
        <f t="shared" si="99"/>
        <v>590033.04240999999</v>
      </c>
      <c r="AL334" s="23">
        <f>+[8]Cartera!E334</f>
        <v>10425.24418</v>
      </c>
      <c r="AM334" s="23">
        <f>+[8]Cartera!K334</f>
        <v>9001.3327700000009</v>
      </c>
      <c r="AN334" s="23">
        <f>+[8]Cartera!Q334</f>
        <v>2462.1054900000004</v>
      </c>
      <c r="AO334" s="23">
        <f t="shared" si="100"/>
        <v>21888.682440000004</v>
      </c>
      <c r="AP334" s="27">
        <f t="shared" si="101"/>
        <v>3.4392852770886848</v>
      </c>
      <c r="AQ334" s="27">
        <f t="shared" si="101"/>
        <v>4.548000229734388</v>
      </c>
      <c r="AR334" s="27">
        <f t="shared" si="101"/>
        <v>2.7666542913896475</v>
      </c>
      <c r="AS334" s="27">
        <f t="shared" si="92"/>
        <v>3.7097384157665663</v>
      </c>
      <c r="AT334" s="27">
        <f t="shared" si="102"/>
        <v>-373.63085257241556</v>
      </c>
      <c r="AX334" s="28">
        <v>44682</v>
      </c>
      <c r="AY334" s="29">
        <f t="shared" si="91"/>
        <v>-15.321524090573433</v>
      </c>
      <c r="AZ334" s="29">
        <f t="shared" si="91"/>
        <v>-3.923784754535447</v>
      </c>
      <c r="BA334" s="29">
        <f t="shared" si="91"/>
        <v>-11.303296000861835</v>
      </c>
      <c r="BB334" s="29">
        <f t="shared" si="91"/>
        <v>-10.499104997283098</v>
      </c>
      <c r="BH334" s="19">
        <f t="shared" si="82"/>
        <v>-10.499104997283098</v>
      </c>
      <c r="BO334" s="23">
        <f t="shared" si="93"/>
        <v>3.4392852770886848</v>
      </c>
      <c r="BP334" s="23">
        <f t="shared" si="93"/>
        <v>4.548000229734388</v>
      </c>
      <c r="BQ334" s="23">
        <f t="shared" si="93"/>
        <v>2.7666542913896475</v>
      </c>
      <c r="BR334" s="23">
        <f t="shared" si="93"/>
        <v>3.7097384157665663</v>
      </c>
    </row>
    <row r="335" spans="1:70" ht="14.5" x14ac:dyDescent="0.35">
      <c r="A335" s="22">
        <v>44713</v>
      </c>
      <c r="B335" s="23">
        <f>+Cartera!BF334</f>
        <v>3.2599633994087198</v>
      </c>
      <c r="C335" s="23">
        <f>+Cartera!BG334</f>
        <v>4.673953471383677</v>
      </c>
      <c r="D335" s="23">
        <f>+Cartera!BH334</f>
        <v>2.7003090641279384</v>
      </c>
      <c r="E335" s="43">
        <f>+'[8]Cartera (Con titularizaciones)'!W335/'[8]Cartera (Con titularizaciones)'!V335</f>
        <v>2.8554621878660969E-2</v>
      </c>
      <c r="F335" s="19">
        <f>+Cartera!BI334</f>
        <v>6.0396835055383873</v>
      </c>
      <c r="G335" s="23">
        <f>+Cartera!BK334</f>
        <v>3.7094855352861229</v>
      </c>
      <c r="H335" s="44">
        <f>+'[8]Cartera (Con titularizaciones)'!AT335/'[8]Cartera (Con titularizaciones)'!AS335</f>
        <v>3.7270494771314333E-2</v>
      </c>
      <c r="K335" s="19">
        <f t="shared" si="94"/>
        <v>3.2599633994087198</v>
      </c>
      <c r="L335" s="19">
        <f t="shared" si="95"/>
        <v>4.673953471383677</v>
      </c>
      <c r="M335" s="19">
        <f t="shared" si="96"/>
        <v>2.7003090641279384</v>
      </c>
      <c r="N335" s="19">
        <f t="shared" si="97"/>
        <v>3.7094855352861229</v>
      </c>
      <c r="O335" s="19">
        <f t="shared" si="104"/>
        <v>106.14818221640692</v>
      </c>
      <c r="P335" s="19">
        <f t="shared" si="84"/>
        <v>118.69813357862036</v>
      </c>
      <c r="R335" s="19">
        <f t="shared" si="90"/>
        <v>152.78307201516333</v>
      </c>
      <c r="S335" s="19">
        <f t="shared" si="89"/>
        <v>81.326987220609595</v>
      </c>
      <c r="T335" s="19">
        <f t="shared" si="87"/>
        <v>83.729671772999851</v>
      </c>
      <c r="U335" s="19">
        <f t="shared" si="83"/>
        <v>68.589418131775915</v>
      </c>
      <c r="V335" s="19">
        <f t="shared" si="85"/>
        <v>121.07415305555548</v>
      </c>
      <c r="W335" s="19">
        <f t="shared" si="86"/>
        <v>67.771859557116855</v>
      </c>
      <c r="X335" s="19">
        <f t="shared" si="98"/>
        <v>0.46800000000000003</v>
      </c>
      <c r="Y335" s="19">
        <f t="shared" si="98"/>
        <v>0.156</v>
      </c>
      <c r="Z335" s="19">
        <f t="shared" si="98"/>
        <v>0.22900000000000001</v>
      </c>
      <c r="AA335" s="19">
        <f t="shared" si="98"/>
        <v>0.34799999999999998</v>
      </c>
      <c r="AC335" s="19">
        <f t="shared" si="103"/>
        <v>0.62</v>
      </c>
      <c r="AD335" s="19">
        <f t="shared" si="103"/>
        <v>0.21299999999999999</v>
      </c>
      <c r="AE335" s="19">
        <f t="shared" si="103"/>
        <v>0.374</v>
      </c>
      <c r="AF335" s="19">
        <v>7.5</v>
      </c>
      <c r="AH335" s="23">
        <f>+[8]Cartera!D335</f>
        <v>309718.98003000004</v>
      </c>
      <c r="AI335" s="23">
        <f>+[8]Cartera!J335</f>
        <v>201295.58066000007</v>
      </c>
      <c r="AJ335" s="23">
        <f>+[8]Cartera!P335</f>
        <v>90077.215319999988</v>
      </c>
      <c r="AK335" s="23">
        <f t="shared" si="99"/>
        <v>601091.77601000003</v>
      </c>
      <c r="AL335" s="23">
        <f>+[8]Cartera!E335</f>
        <v>10096.725390000003</v>
      </c>
      <c r="AM335" s="23">
        <f>+[8]Cartera!K335</f>
        <v>9408.4617800000015</v>
      </c>
      <c r="AN335" s="23">
        <f>+[8]Cartera!Q335</f>
        <v>2432.3632099999995</v>
      </c>
      <c r="AO335" s="23">
        <f t="shared" si="100"/>
        <v>21937.550380000004</v>
      </c>
      <c r="AP335" s="27">
        <f t="shared" si="101"/>
        <v>3.2599633994087198</v>
      </c>
      <c r="AQ335" s="27">
        <f t="shared" si="101"/>
        <v>4.673953471383677</v>
      </c>
      <c r="AR335" s="27">
        <f t="shared" si="101"/>
        <v>2.7003090641279384</v>
      </c>
      <c r="AS335" s="27">
        <f t="shared" si="92"/>
        <v>3.6496174553609331</v>
      </c>
      <c r="AT335" s="27">
        <f t="shared" si="102"/>
        <v>-367.29893607325135</v>
      </c>
      <c r="AX335" s="28">
        <v>44713</v>
      </c>
      <c r="AY335" s="29">
        <f t="shared" si="91"/>
        <v>-14.824596191193294</v>
      </c>
      <c r="AZ335" s="29">
        <f t="shared" si="91"/>
        <v>4.2543472632681159</v>
      </c>
      <c r="BA335" s="29">
        <f t="shared" si="91"/>
        <v>-11.204273602462038</v>
      </c>
      <c r="BB335" s="29">
        <f t="shared" si="91"/>
        <v>-7.1145145127298122</v>
      </c>
      <c r="BH335" s="19">
        <f t="shared" si="82"/>
        <v>-7.1145145127298122</v>
      </c>
      <c r="BO335" s="23">
        <f t="shared" si="93"/>
        <v>3.2599633994087198</v>
      </c>
      <c r="BP335" s="23">
        <f t="shared" si="93"/>
        <v>4.673953471383677</v>
      </c>
      <c r="BQ335" s="23">
        <f t="shared" si="93"/>
        <v>2.7003090641279384</v>
      </c>
      <c r="BR335" s="23">
        <f t="shared" si="93"/>
        <v>3.6496174553609331</v>
      </c>
    </row>
    <row r="336" spans="1:70" ht="14.5" x14ac:dyDescent="0.35">
      <c r="A336" s="22">
        <v>44743</v>
      </c>
      <c r="B336" s="23">
        <f>+Cartera!BF335</f>
        <v>3.1124553449867181</v>
      </c>
      <c r="C336" s="23">
        <f>+Cartera!BG335</f>
        <v>4.7640717180439971</v>
      </c>
      <c r="D336" s="23">
        <f>+Cartera!BH335</f>
        <v>2.6760175498432814</v>
      </c>
      <c r="E336" s="43">
        <f>+'[8]Cartera (Con titularizaciones)'!W336/'[8]Cartera (Con titularizaciones)'!V336</f>
        <v>2.8344229299722742E-2</v>
      </c>
      <c r="F336" s="19">
        <f>+Cartera!BI335</f>
        <v>6.0539468689248199</v>
      </c>
      <c r="G336" s="23">
        <f>+Cartera!BK335</f>
        <v>3.6602515537954865</v>
      </c>
      <c r="H336" s="44">
        <f>+'[8]Cartera (Con titularizaciones)'!AT336/'[8]Cartera (Con titularizaciones)'!AS336</f>
        <v>3.6785765644720719E-2</v>
      </c>
      <c r="K336" s="19">
        <f t="shared" si="94"/>
        <v>3.1124553449867181</v>
      </c>
      <c r="L336" s="19">
        <f t="shared" si="95"/>
        <v>4.7640717180439971</v>
      </c>
      <c r="M336" s="19">
        <f t="shared" si="96"/>
        <v>2.6760175498432814</v>
      </c>
      <c r="N336" s="19">
        <f t="shared" si="97"/>
        <v>3.6602515537954865</v>
      </c>
      <c r="O336" s="19">
        <f t="shared" si="104"/>
        <v>108.19481963504833</v>
      </c>
      <c r="P336" s="19">
        <f t="shared" si="84"/>
        <v>113.32723562593756</v>
      </c>
      <c r="R336" s="19">
        <f t="shared" si="90"/>
        <v>155.72887424740247</v>
      </c>
      <c r="S336" s="19">
        <f t="shared" si="89"/>
        <v>77.647073004673601</v>
      </c>
      <c r="T336" s="19">
        <f t="shared" si="87"/>
        <v>82.97645409694087</v>
      </c>
      <c r="U336" s="19">
        <f t="shared" si="83"/>
        <v>69.911887030820679</v>
      </c>
      <c r="V336" s="19">
        <f t="shared" si="85"/>
        <v>115.5957440767136</v>
      </c>
      <c r="W336" s="19">
        <f t="shared" si="86"/>
        <v>67.162195605534649</v>
      </c>
      <c r="X336" s="19">
        <f t="shared" si="98"/>
        <v>0.44400000000000001</v>
      </c>
      <c r="Y336" s="19">
        <f t="shared" si="98"/>
        <v>0.19400000000000001</v>
      </c>
      <c r="Z336" s="19">
        <f t="shared" si="98"/>
        <v>0.22600000000000001</v>
      </c>
      <c r="AA336" s="19">
        <f t="shared" si="98"/>
        <v>0.33700000000000002</v>
      </c>
      <c r="AC336" s="19">
        <f t="shared" si="103"/>
        <v>0.59199999999999997</v>
      </c>
      <c r="AD336" s="19">
        <f t="shared" si="103"/>
        <v>0.27400000000000002</v>
      </c>
      <c r="AE336" s="19">
        <f t="shared" si="103"/>
        <v>0.36899999999999999</v>
      </c>
      <c r="AF336" s="19">
        <v>9</v>
      </c>
      <c r="AH336" s="23">
        <f>+[8]Cartera!D336</f>
        <v>313928.21251999994</v>
      </c>
      <c r="AI336" s="23">
        <f>+[8]Cartera!J336</f>
        <v>203272.95207000003</v>
      </c>
      <c r="AJ336" s="23">
        <f>+[8]Cartera!P336</f>
        <v>91147.510229999971</v>
      </c>
      <c r="AK336" s="23">
        <f t="shared" si="99"/>
        <v>608348.67481999996</v>
      </c>
      <c r="AL336" s="23">
        <f>+[8]Cartera!E336</f>
        <v>9770.8754300000019</v>
      </c>
      <c r="AM336" s="23">
        <f>+[8]Cartera!K336</f>
        <v>9684.0692200000012</v>
      </c>
      <c r="AN336" s="23">
        <f>+[8]Cartera!Q336</f>
        <v>2439.1233699999998</v>
      </c>
      <c r="AO336" s="23">
        <f t="shared" si="100"/>
        <v>21894.068020000006</v>
      </c>
      <c r="AP336" s="27">
        <f t="shared" si="101"/>
        <v>3.1124553449867181</v>
      </c>
      <c r="AQ336" s="27">
        <f t="shared" si="101"/>
        <v>4.7640717180439971</v>
      </c>
      <c r="AR336" s="27">
        <f t="shared" si="101"/>
        <v>2.6760175498432814</v>
      </c>
      <c r="AS336" s="27">
        <f t="shared" si="92"/>
        <v>3.5989341189044408</v>
      </c>
      <c r="AT336" s="27">
        <f t="shared" si="102"/>
        <v>-362.42622126064424</v>
      </c>
      <c r="AX336" s="28">
        <v>44743</v>
      </c>
      <c r="AY336" s="29">
        <f t="shared" si="91"/>
        <v>-18.868353714656791</v>
      </c>
      <c r="AZ336" s="29">
        <f t="shared" si="91"/>
        <v>9.3117126364885792</v>
      </c>
      <c r="BA336" s="29">
        <f t="shared" si="91"/>
        <v>-10.061703584629754</v>
      </c>
      <c r="BB336" s="29">
        <f t="shared" si="91"/>
        <v>-7.2849575281645684</v>
      </c>
      <c r="BH336" s="19">
        <f t="shared" si="82"/>
        <v>-7.2849575281645684</v>
      </c>
      <c r="BO336" s="23">
        <f t="shared" si="93"/>
        <v>3.1124553449867181</v>
      </c>
      <c r="BP336" s="23">
        <f t="shared" si="93"/>
        <v>4.7640717180439971</v>
      </c>
      <c r="BQ336" s="23">
        <f t="shared" si="93"/>
        <v>2.6760175498432814</v>
      </c>
      <c r="BR336" s="23">
        <f t="shared" si="93"/>
        <v>3.5989341189044408</v>
      </c>
    </row>
    <row r="337" spans="1:70" ht="14.5" x14ac:dyDescent="0.35">
      <c r="A337" s="22">
        <v>44774</v>
      </c>
      <c r="B337" s="23">
        <f>+Cartera!BF336</f>
        <v>3.0589140920747728</v>
      </c>
      <c r="C337" s="23">
        <f>+Cartera!BG336</f>
        <v>4.7979214966125294</v>
      </c>
      <c r="D337" s="23">
        <f>+Cartera!BH336</f>
        <v>2.6095351899927453</v>
      </c>
      <c r="E337" s="43">
        <f>+'[8]Cartera (Con titularizaciones)'!W337/'[8]Cartera (Con titularizaciones)'!V337</f>
        <v>2.7683141855409446E-2</v>
      </c>
      <c r="F337" s="19">
        <f>+Cartera!BI336</f>
        <v>5.814209325971551</v>
      </c>
      <c r="G337" s="23">
        <f>+Cartera!BK336</f>
        <v>3.6307441205851241</v>
      </c>
      <c r="H337" s="44">
        <f>+'[8]Cartera (Con titularizaciones)'!AT337/'[8]Cartera (Con titularizaciones)'!AS337</f>
        <v>3.6490435540457992E-2</v>
      </c>
      <c r="K337" s="19">
        <f t="shared" si="94"/>
        <v>3.0589140920747728</v>
      </c>
      <c r="L337" s="19">
        <f t="shared" si="95"/>
        <v>4.7979214966125294</v>
      </c>
      <c r="M337" s="19">
        <f t="shared" si="96"/>
        <v>2.6095351899927453</v>
      </c>
      <c r="N337" s="19">
        <f t="shared" si="97"/>
        <v>3.6307441205851241</v>
      </c>
      <c r="O337" s="19">
        <f t="shared" si="104"/>
        <v>108.96356765221975</v>
      </c>
      <c r="P337" s="19">
        <f t="shared" si="84"/>
        <v>111.37775153318319</v>
      </c>
      <c r="R337" s="19">
        <f t="shared" si="90"/>
        <v>156.83536218922666</v>
      </c>
      <c r="S337" s="19">
        <f t="shared" si="89"/>
        <v>76.311368195185565</v>
      </c>
      <c r="T337" s="19">
        <f t="shared" si="87"/>
        <v>80.915006300861421</v>
      </c>
      <c r="U337" s="19">
        <f t="shared" si="83"/>
        <v>70.408626382232697</v>
      </c>
      <c r="V337" s="19">
        <f t="shared" si="85"/>
        <v>113.60723652137639</v>
      </c>
      <c r="W337" s="19">
        <f t="shared" si="86"/>
        <v>65.493633582516253</v>
      </c>
      <c r="X337" s="19">
        <f t="shared" si="98"/>
        <v>0.43</v>
      </c>
      <c r="Y337" s="19">
        <f t="shared" si="98"/>
        <v>0.20899999999999999</v>
      </c>
      <c r="Z337" s="19">
        <f t="shared" si="98"/>
        <v>0.20599999999999999</v>
      </c>
      <c r="AA337" s="19">
        <f t="shared" si="98"/>
        <v>0.33100000000000002</v>
      </c>
      <c r="AC337" s="19">
        <f t="shared" si="103"/>
        <v>0.57299999999999995</v>
      </c>
      <c r="AD337" s="19">
        <f t="shared" si="103"/>
        <v>0.29799999999999999</v>
      </c>
      <c r="AE337" s="19">
        <f t="shared" si="103"/>
        <v>0.33600000000000002</v>
      </c>
      <c r="AF337" s="19">
        <v>9</v>
      </c>
      <c r="AH337" s="23">
        <f>+[8]Cartera!D337</f>
        <v>317177.14679000003</v>
      </c>
      <c r="AI337" s="23">
        <f>+[8]Cartera!J337</f>
        <v>206476.82683000003</v>
      </c>
      <c r="AJ337" s="23">
        <f>+[8]Cartera!P337</f>
        <v>92239.633679999999</v>
      </c>
      <c r="AK337" s="23">
        <f t="shared" si="99"/>
        <v>615893.60730000003</v>
      </c>
      <c r="AL337" s="23">
        <f>+[8]Cartera!E337</f>
        <v>9702.1764399999993</v>
      </c>
      <c r="AM337" s="23">
        <f>+[8]Cartera!K337</f>
        <v>9906.596059999998</v>
      </c>
      <c r="AN337" s="23">
        <f>+[8]Cartera!Q337</f>
        <v>2407.0257000000001</v>
      </c>
      <c r="AO337" s="23">
        <f t="shared" si="100"/>
        <v>22015.798199999997</v>
      </c>
      <c r="AP337" s="27">
        <f t="shared" si="101"/>
        <v>3.0589140920747728</v>
      </c>
      <c r="AQ337" s="27">
        <f t="shared" si="101"/>
        <v>4.7979214966125294</v>
      </c>
      <c r="AR337" s="27">
        <f t="shared" si="101"/>
        <v>2.6095351899927453</v>
      </c>
      <c r="AS337" s="27">
        <f t="shared" si="92"/>
        <v>3.5746106046650628</v>
      </c>
      <c r="AT337" s="27">
        <f t="shared" si="102"/>
        <v>-359.49980145384734</v>
      </c>
      <c r="AX337" s="28">
        <v>44774</v>
      </c>
      <c r="AY337" s="29">
        <f t="shared" si="91"/>
        <v>-18.466191020868635</v>
      </c>
      <c r="AZ337" s="29">
        <f t="shared" si="91"/>
        <v>13.866867485115364</v>
      </c>
      <c r="BA337" s="29">
        <f t="shared" si="91"/>
        <v>-9.6831228488528041</v>
      </c>
      <c r="BB337" s="29">
        <f t="shared" si="91"/>
        <v>-5.3687189631881296</v>
      </c>
      <c r="BH337" s="19">
        <f t="shared" si="82"/>
        <v>-5.3687189631881296</v>
      </c>
      <c r="BO337" s="23">
        <f t="shared" si="93"/>
        <v>3.0589140920747728</v>
      </c>
      <c r="BP337" s="23">
        <f t="shared" si="93"/>
        <v>4.7979214966125294</v>
      </c>
      <c r="BQ337" s="23">
        <f t="shared" si="93"/>
        <v>2.6095351899927453</v>
      </c>
      <c r="BR337" s="23">
        <f t="shared" si="93"/>
        <v>3.5746106046650628</v>
      </c>
    </row>
    <row r="338" spans="1:70" ht="14.5" x14ac:dyDescent="0.35">
      <c r="A338" s="22">
        <v>44805</v>
      </c>
      <c r="B338" s="23">
        <f>+Cartera!BF337</f>
        <v>2.9869910077593889</v>
      </c>
      <c r="C338" s="23">
        <f>+Cartera!BG337</f>
        <v>4.9339932798513768</v>
      </c>
      <c r="D338" s="23">
        <f>+Cartera!BH337</f>
        <v>2.5999160069351905</v>
      </c>
      <c r="E338" s="43">
        <f>+'[8]Cartera (Con titularizaciones)'!W338/'[8]Cartera (Con titularizaciones)'!V338</f>
        <v>2.7583039682763676E-2</v>
      </c>
      <c r="F338" s="19">
        <f>+Cartera!BI337</f>
        <v>5.6527571394697471</v>
      </c>
      <c r="G338" s="23">
        <f>+Cartera!BK337</f>
        <v>3.6347638612820039</v>
      </c>
      <c r="H338" s="44">
        <f>+'[8]Cartera (Con titularizaciones)'!AT338/'[8]Cartera (Con titularizaciones)'!AS338</f>
        <v>3.6530441325799301E-2</v>
      </c>
      <c r="K338" s="19">
        <f t="shared" si="94"/>
        <v>2.9869910077593889</v>
      </c>
      <c r="L338" s="19">
        <f t="shared" si="95"/>
        <v>4.9339932798513768</v>
      </c>
      <c r="M338" s="19">
        <f t="shared" si="96"/>
        <v>2.5999160069351905</v>
      </c>
      <c r="N338" s="19">
        <f t="shared" si="97"/>
        <v>3.6347638612820039</v>
      </c>
      <c r="O338" s="19">
        <f t="shared" si="104"/>
        <v>112.05383642151338</v>
      </c>
      <c r="P338" s="19">
        <f t="shared" si="84"/>
        <v>108.7589687974622</v>
      </c>
      <c r="R338" s="19">
        <f t="shared" si="90"/>
        <v>161.28330228642622</v>
      </c>
      <c r="S338" s="19">
        <f t="shared" si="89"/>
        <v>74.517088001719301</v>
      </c>
      <c r="T338" s="19">
        <f t="shared" si="87"/>
        <v>80.616740057625464</v>
      </c>
      <c r="U338" s="19">
        <f t="shared" si="83"/>
        <v>72.40545508274235</v>
      </c>
      <c r="V338" s="19">
        <f t="shared" si="85"/>
        <v>110.93603275258319</v>
      </c>
      <c r="W338" s="19">
        <f t="shared" si="86"/>
        <v>65.25221309776839</v>
      </c>
      <c r="X338" s="19">
        <f t="shared" si="98"/>
        <v>0.41499999999999998</v>
      </c>
      <c r="Y338" s="19">
        <f t="shared" si="98"/>
        <v>0.28999999999999998</v>
      </c>
      <c r="Z338" s="19">
        <f t="shared" si="98"/>
        <v>0.19700000000000001</v>
      </c>
      <c r="AA338" s="19">
        <f t="shared" si="98"/>
        <v>0.33400000000000002</v>
      </c>
      <c r="AC338" s="19">
        <f t="shared" si="103"/>
        <v>0.54900000000000004</v>
      </c>
      <c r="AD338" s="19">
        <f t="shared" si="103"/>
        <v>0.41699999999999998</v>
      </c>
      <c r="AE338" s="19">
        <f t="shared" si="103"/>
        <v>0.32200000000000001</v>
      </c>
      <c r="AF338" s="19">
        <v>10</v>
      </c>
      <c r="AH338" s="23">
        <f>+[8]Cartera!D338</f>
        <v>321264.0558700001</v>
      </c>
      <c r="AI338" s="23">
        <f>+[8]Cartera!J338</f>
        <v>209433.59128999998</v>
      </c>
      <c r="AJ338" s="23">
        <f>+[8]Cartera!P338</f>
        <v>93356.112410000002</v>
      </c>
      <c r="AK338" s="23">
        <f t="shared" si="99"/>
        <v>624053.75956999999</v>
      </c>
      <c r="AL338" s="23">
        <f>+[8]Cartera!E338</f>
        <v>9596.1284600000017</v>
      </c>
      <c r="AM338" s="23">
        <f>+[8]Cartera!K338</f>
        <v>10333.439319999998</v>
      </c>
      <c r="AN338" s="23">
        <f>+[8]Cartera!Q338</f>
        <v>2427.1805100000001</v>
      </c>
      <c r="AO338" s="23">
        <f t="shared" si="100"/>
        <v>22356.748289999996</v>
      </c>
      <c r="AP338" s="27">
        <f t="shared" si="101"/>
        <v>2.9869910077593889</v>
      </c>
      <c r="AQ338" s="27">
        <f t="shared" si="101"/>
        <v>4.9339932798513768</v>
      </c>
      <c r="AR338" s="27">
        <f t="shared" si="101"/>
        <v>2.5999160069351905</v>
      </c>
      <c r="AS338" s="27">
        <f t="shared" si="92"/>
        <v>3.5825035819678037</v>
      </c>
      <c r="AT338" s="27">
        <f t="shared" si="102"/>
        <v>-359.89388254623259</v>
      </c>
      <c r="AX338" s="28">
        <v>44805</v>
      </c>
      <c r="AY338" s="29">
        <f t="shared" si="91"/>
        <v>-14.673220289750816</v>
      </c>
      <c r="AZ338" s="29">
        <f t="shared" si="91"/>
        <v>19.253138028548179</v>
      </c>
      <c r="BA338" s="29">
        <f t="shared" si="91"/>
        <v>-7.5539052528927471</v>
      </c>
      <c r="BB338" s="29">
        <f t="shared" si="91"/>
        <v>-0.79965219346166805</v>
      </c>
      <c r="BH338" s="19">
        <f t="shared" ref="BH338:BH401" si="105">+AO338/AO326*100-100</f>
        <v>-0.79965219346166805</v>
      </c>
      <c r="BO338" s="23">
        <f t="shared" si="93"/>
        <v>2.9869910077593889</v>
      </c>
      <c r="BP338" s="23">
        <f t="shared" si="93"/>
        <v>4.9339932798513768</v>
      </c>
      <c r="BQ338" s="23">
        <f t="shared" si="93"/>
        <v>2.5999160069351905</v>
      </c>
      <c r="BR338" s="23">
        <f t="shared" si="93"/>
        <v>3.5825035819678037</v>
      </c>
    </row>
    <row r="339" spans="1:70" ht="14.5" x14ac:dyDescent="0.35">
      <c r="A339" s="22">
        <v>44835</v>
      </c>
      <c r="B339" s="23">
        <f>+Cartera!BF338</f>
        <v>3.0061316555562807</v>
      </c>
      <c r="C339" s="23">
        <f>+Cartera!BG338</f>
        <v>5.1173658392033587</v>
      </c>
      <c r="D339" s="23">
        <f>+Cartera!BH338</f>
        <v>2.5718080134795507</v>
      </c>
      <c r="E339" s="43">
        <f>+'[8]Cartera (Con titularizaciones)'!W339/'[8]Cartera (Con titularizaciones)'!V339</f>
        <v>2.7330794127166644E-2</v>
      </c>
      <c r="F339" s="19">
        <f>+Cartera!BI338</f>
        <v>5.6142873424087245</v>
      </c>
      <c r="G339" s="23">
        <f>+Cartera!BK338</f>
        <v>3.6975264941336246</v>
      </c>
      <c r="H339" s="44">
        <f>+'[8]Cartera (Con titularizaciones)'!AT339/'[8]Cartera (Con titularizaciones)'!AS339</f>
        <v>3.715841301054295E-2</v>
      </c>
      <c r="K339" s="19">
        <f t="shared" si="94"/>
        <v>3.0061316555562807</v>
      </c>
      <c r="L339" s="19">
        <f t="shared" si="95"/>
        <v>5.1173658392033587</v>
      </c>
      <c r="M339" s="19">
        <f t="shared" si="96"/>
        <v>2.5718080134795507</v>
      </c>
      <c r="N339" s="19">
        <f t="shared" si="97"/>
        <v>3.6975264941336246</v>
      </c>
      <c r="O339" s="19">
        <f t="shared" si="104"/>
        <v>116.21833312922682</v>
      </c>
      <c r="P339" s="19">
        <f t="shared" si="84"/>
        <v>109.45589661247659</v>
      </c>
      <c r="R339" s="19">
        <f t="shared" si="90"/>
        <v>167.27741906841993</v>
      </c>
      <c r="S339" s="19">
        <f t="shared" si="89"/>
        <v>74.994593736616309</v>
      </c>
      <c r="T339" s="19">
        <f t="shared" si="87"/>
        <v>79.745183131974656</v>
      </c>
      <c r="U339" s="19">
        <f t="shared" si="83"/>
        <v>75.09641408015051</v>
      </c>
      <c r="V339" s="19">
        <f t="shared" si="85"/>
        <v>111.64691120028714</v>
      </c>
      <c r="W339" s="19">
        <f t="shared" si="86"/>
        <v>64.546763854859904</v>
      </c>
      <c r="X339" s="19">
        <f t="shared" si="98"/>
        <v>0.42099999999999999</v>
      </c>
      <c r="Y339" s="19">
        <f t="shared" si="98"/>
        <v>0.36599999999999999</v>
      </c>
      <c r="Z339" s="19">
        <f t="shared" si="98"/>
        <v>0.19400000000000001</v>
      </c>
      <c r="AA339" s="19">
        <f t="shared" si="98"/>
        <v>0.34499999999999997</v>
      </c>
      <c r="AC339" s="19">
        <f t="shared" si="103"/>
        <v>0.55900000000000005</v>
      </c>
      <c r="AD339" s="19">
        <f t="shared" si="103"/>
        <v>0.52600000000000002</v>
      </c>
      <c r="AE339" s="19">
        <f t="shared" si="103"/>
        <v>0.317</v>
      </c>
      <c r="AF339" s="19">
        <v>11</v>
      </c>
      <c r="AH339" s="23">
        <f>+[8]Cartera!D339</f>
        <v>326294.64288</v>
      </c>
      <c r="AI339" s="23">
        <f>+[8]Cartera!J339</f>
        <v>211624.49882000004</v>
      </c>
      <c r="AJ339" s="23">
        <f>+[8]Cartera!P339</f>
        <v>94390.095499999996</v>
      </c>
      <c r="AK339" s="23">
        <f t="shared" si="99"/>
        <v>632309.23720000009</v>
      </c>
      <c r="AL339" s="23">
        <f>+[8]Cartera!E339</f>
        <v>9808.8465499999984</v>
      </c>
      <c r="AM339" s="23">
        <f>+[8]Cartera!K339</f>
        <v>10829.599809999998</v>
      </c>
      <c r="AN339" s="23">
        <f>+[8]Cartera!Q339</f>
        <v>2427.532040000001</v>
      </c>
      <c r="AO339" s="23">
        <f t="shared" si="100"/>
        <v>23065.978399999996</v>
      </c>
      <c r="AP339" s="27">
        <f t="shared" si="101"/>
        <v>3.0061316555562807</v>
      </c>
      <c r="AQ339" s="27">
        <f t="shared" si="101"/>
        <v>5.1173658392033587</v>
      </c>
      <c r="AR339" s="27">
        <f t="shared" si="101"/>
        <v>2.5718080134795507</v>
      </c>
      <c r="AS339" s="27">
        <f t="shared" si="92"/>
        <v>3.6478952137629777</v>
      </c>
      <c r="AT339" s="27">
        <f t="shared" si="102"/>
        <v>-366.10475419959948</v>
      </c>
      <c r="AX339" s="28">
        <v>44835</v>
      </c>
      <c r="AY339" s="29">
        <f t="shared" si="91"/>
        <v>-14.497130191053699</v>
      </c>
      <c r="AZ339" s="29">
        <f t="shared" si="91"/>
        <v>26.150527432771426</v>
      </c>
      <c r="BA339" s="29">
        <f t="shared" si="91"/>
        <v>-7.2314359627130784</v>
      </c>
      <c r="BB339" s="29">
        <f t="shared" si="91"/>
        <v>1.7315556594870998</v>
      </c>
      <c r="BH339" s="19">
        <f t="shared" si="105"/>
        <v>1.7315556594870998</v>
      </c>
      <c r="BO339" s="23">
        <f t="shared" si="93"/>
        <v>3.0061316555562807</v>
      </c>
      <c r="BP339" s="23">
        <f t="shared" si="93"/>
        <v>5.1173658392033587</v>
      </c>
      <c r="BQ339" s="23">
        <f t="shared" si="93"/>
        <v>2.5718080134795507</v>
      </c>
      <c r="BR339" s="23">
        <f t="shared" si="93"/>
        <v>3.6478952137629777</v>
      </c>
    </row>
    <row r="340" spans="1:70" ht="14.5" x14ac:dyDescent="0.35">
      <c r="A340" s="22">
        <v>44866</v>
      </c>
      <c r="B340" s="23">
        <f>+Cartera!BF339</f>
        <v>2.9280283939207861</v>
      </c>
      <c r="C340" s="23">
        <f>+Cartera!BG339</f>
        <v>5.4328033873051815</v>
      </c>
      <c r="D340" s="23">
        <f>+Cartera!BH339</f>
        <v>2.6077503268244442</v>
      </c>
      <c r="E340" s="43">
        <f>+'[8]Cartera (Con titularizaciones)'!W340/'[8]Cartera (Con titularizaciones)'!V340</f>
        <v>2.7661452274323969E-2</v>
      </c>
      <c r="F340" s="19">
        <f>+Cartera!BI339</f>
        <v>5.6171573959199206</v>
      </c>
      <c r="G340" s="23">
        <f>+Cartera!BK339</f>
        <v>3.7659571408558601</v>
      </c>
      <c r="H340" s="44">
        <f>+'[8]Cartera (Con titularizaciones)'!AT340/'[8]Cartera (Con titularizaciones)'!AS340</f>
        <v>3.7836991943032118E-2</v>
      </c>
      <c r="K340" s="19">
        <f t="shared" si="94"/>
        <v>2.9280283939207861</v>
      </c>
      <c r="L340" s="19">
        <f t="shared" si="95"/>
        <v>5.4328033873051815</v>
      </c>
      <c r="M340" s="19">
        <f t="shared" si="96"/>
        <v>2.6077503268244442</v>
      </c>
      <c r="N340" s="19">
        <f t="shared" si="97"/>
        <v>3.7659571408558601</v>
      </c>
      <c r="O340" s="19">
        <f t="shared" si="104"/>
        <v>123.38210198974492</v>
      </c>
      <c r="P340" s="19">
        <f t="shared" si="84"/>
        <v>106.61208818683066</v>
      </c>
      <c r="R340" s="19">
        <f t="shared" si="90"/>
        <v>177.58850109415951</v>
      </c>
      <c r="S340" s="19">
        <f t="shared" si="89"/>
        <v>73.046135369853687</v>
      </c>
      <c r="T340" s="19">
        <f t="shared" si="87"/>
        <v>80.859662262941143</v>
      </c>
      <c r="U340" s="19">
        <f t="shared" si="83"/>
        <v>79.725402796808197</v>
      </c>
      <c r="V340" s="19">
        <f t="shared" si="85"/>
        <v>108.74617732851758</v>
      </c>
      <c r="W340" s="19">
        <f t="shared" si="86"/>
        <v>65.448837415448665</v>
      </c>
      <c r="X340" s="19">
        <f t="shared" si="98"/>
        <v>0.40400000000000003</v>
      </c>
      <c r="Y340" s="19">
        <f t="shared" si="98"/>
        <v>0.45</v>
      </c>
      <c r="Z340" s="19">
        <f t="shared" si="98"/>
        <v>0.20300000000000001</v>
      </c>
      <c r="AA340" s="19">
        <f t="shared" si="98"/>
        <v>0.35399999999999998</v>
      </c>
      <c r="AC340" s="19">
        <f t="shared" si="103"/>
        <v>0.53500000000000003</v>
      </c>
      <c r="AD340" s="19">
        <f t="shared" si="103"/>
        <v>0.63500000000000001</v>
      </c>
      <c r="AE340" s="19">
        <f t="shared" si="103"/>
        <v>0.33100000000000002</v>
      </c>
      <c r="AF340" s="19">
        <v>11</v>
      </c>
      <c r="AH340" s="30">
        <f>+[8]Cartera!D340</f>
        <v>329775.81330999994</v>
      </c>
      <c r="AI340" s="23">
        <f>+[8]Cartera!J340</f>
        <v>213733.67472000001</v>
      </c>
      <c r="AJ340" s="23">
        <f>+[8]Cartera!P340</f>
        <v>95511.575030000036</v>
      </c>
      <c r="AK340" s="23">
        <f t="shared" si="99"/>
        <v>639021.06305999996</v>
      </c>
      <c r="AL340" s="23">
        <f>+[8]Cartera!E340</f>
        <v>9655.9294500000015</v>
      </c>
      <c r="AM340" s="23">
        <f>+[8]Cartera!K340</f>
        <v>11611.730319999999</v>
      </c>
      <c r="AN340" s="23">
        <f>+[8]Cartera!Q340</f>
        <v>2490.7034100000001</v>
      </c>
      <c r="AO340" s="23">
        <f t="shared" si="100"/>
        <v>23758.36318</v>
      </c>
      <c r="AP340" s="27">
        <f t="shared" si="101"/>
        <v>2.9280283939207861</v>
      </c>
      <c r="AQ340" s="27">
        <f t="shared" si="101"/>
        <v>5.4328033873051815</v>
      </c>
      <c r="AR340" s="27">
        <f t="shared" si="101"/>
        <v>2.6077503268244442</v>
      </c>
      <c r="AS340" s="27">
        <f t="shared" si="92"/>
        <v>3.7179311533537422</v>
      </c>
      <c r="AT340" s="27">
        <f t="shared" si="102"/>
        <v>-372.87778293223226</v>
      </c>
      <c r="AX340" s="28">
        <v>44866</v>
      </c>
      <c r="AY340" s="29">
        <f t="shared" si="91"/>
        <v>-16.215771364282091</v>
      </c>
      <c r="AZ340" s="29">
        <f t="shared" si="91"/>
        <v>35.916831135372774</v>
      </c>
      <c r="BA340" s="29">
        <f t="shared" si="91"/>
        <v>-6.158847057275139</v>
      </c>
      <c r="BB340" s="29">
        <f t="shared" si="91"/>
        <v>4.5601864327420287</v>
      </c>
      <c r="BH340" s="19">
        <f t="shared" si="105"/>
        <v>4.5601864327420287</v>
      </c>
      <c r="BO340" s="23">
        <f t="shared" si="93"/>
        <v>2.9280283939207861</v>
      </c>
      <c r="BP340" s="23">
        <f t="shared" si="93"/>
        <v>5.4328033873051815</v>
      </c>
      <c r="BQ340" s="23">
        <f t="shared" si="93"/>
        <v>2.6077503268244442</v>
      </c>
      <c r="BR340" s="23">
        <f t="shared" si="93"/>
        <v>3.7179311533537422</v>
      </c>
    </row>
    <row r="341" spans="1:70" ht="14.5" x14ac:dyDescent="0.35">
      <c r="A341" s="22">
        <v>44896</v>
      </c>
      <c r="B341" s="23">
        <f>+Cartera!BF340</f>
        <v>2.7464318950301481</v>
      </c>
      <c r="C341" s="23">
        <f>+Cartera!BG340</f>
        <v>5.5047525506233352</v>
      </c>
      <c r="D341" s="23">
        <f>+Cartera!BH340</f>
        <v>2.466918207946017</v>
      </c>
      <c r="E341" s="43">
        <f>+'[8]Cartera (Con titularizaciones)'!W341/'[8]Cartera (Con titularizaciones)'!V341</f>
        <v>2.6300101441060306E-2</v>
      </c>
      <c r="F341" s="19">
        <f>+Cartera!BI340</f>
        <v>5.5690085461389165</v>
      </c>
      <c r="G341" s="23">
        <f>+Cartera!BK340</f>
        <v>3.6693412169623936</v>
      </c>
      <c r="H341" s="44">
        <f>+'[8]Cartera (Con titularizaciones)'!AT341/'[8]Cartera (Con titularizaciones)'!AS341</f>
        <v>3.6876688357798559E-2</v>
      </c>
      <c r="K341" s="19">
        <f t="shared" si="94"/>
        <v>2.7464318950301481</v>
      </c>
      <c r="L341" s="19">
        <f t="shared" si="95"/>
        <v>5.5047525506233352</v>
      </c>
      <c r="M341" s="19">
        <f t="shared" si="96"/>
        <v>2.466918207946017</v>
      </c>
      <c r="N341" s="19">
        <f t="shared" si="97"/>
        <v>3.6693412169623936</v>
      </c>
      <c r="O341" s="19">
        <f t="shared" si="104"/>
        <v>125.01610903431066</v>
      </c>
      <c r="P341" s="19">
        <f>+(K341/$K$341)*100</f>
        <v>100</v>
      </c>
      <c r="Q341" s="19">
        <f>+(M341/$M$341)*100</f>
        <v>100</v>
      </c>
      <c r="R341" s="19">
        <f t="shared" si="90"/>
        <v>179.94038890561734</v>
      </c>
      <c r="S341" s="19">
        <f t="shared" si="89"/>
        <v>68.515809616115149</v>
      </c>
      <c r="T341" s="19">
        <f t="shared" si="87"/>
        <v>76.492818761419613</v>
      </c>
      <c r="U341" s="19">
        <f t="shared" si="83"/>
        <v>80.781243698365003</v>
      </c>
      <c r="V341" s="19">
        <f t="shared" si="85"/>
        <v>102.00173280345757</v>
      </c>
      <c r="W341" s="19">
        <f t="shared" si="86"/>
        <v>61.914258833851264</v>
      </c>
      <c r="X341" s="19">
        <f t="shared" si="98"/>
        <v>0.39200000000000002</v>
      </c>
      <c r="Y341" s="19">
        <f t="shared" si="98"/>
        <v>0.46200000000000002</v>
      </c>
      <c r="Z341" s="19">
        <f t="shared" si="98"/>
        <v>0.159</v>
      </c>
      <c r="AA341" s="19">
        <f t="shared" si="98"/>
        <v>0.34</v>
      </c>
      <c r="AC341" s="19">
        <f t="shared" si="103"/>
        <v>0.52100000000000002</v>
      </c>
      <c r="AD341" s="19">
        <f t="shared" si="103"/>
        <v>0.65400000000000003</v>
      </c>
      <c r="AE341" s="19">
        <f t="shared" si="103"/>
        <v>0.26</v>
      </c>
      <c r="AF341" s="19">
        <v>12</v>
      </c>
      <c r="AH341" s="30">
        <f>+[8]Cartera!D341</f>
        <v>333983.11921000003</v>
      </c>
      <c r="AI341" s="23">
        <f>+[8]Cartera!J341</f>
        <v>213945.7599899999</v>
      </c>
      <c r="AJ341" s="23">
        <f>+[8]Cartera!P341</f>
        <v>96564.113569999987</v>
      </c>
      <c r="AK341" s="23">
        <f t="shared" si="99"/>
        <v>644492.9927699999</v>
      </c>
      <c r="AL341" s="23">
        <f>+[8]Cartera!E341</f>
        <v>9172.6189100000029</v>
      </c>
      <c r="AM341" s="23">
        <f>+[8]Cartera!K341</f>
        <v>11777.184679999998</v>
      </c>
      <c r="AN341" s="23">
        <f>+[8]Cartera!Q341</f>
        <v>2382.1577000000002</v>
      </c>
      <c r="AO341" s="23">
        <f t="shared" si="100"/>
        <v>23331.961290000003</v>
      </c>
      <c r="AP341" s="27">
        <f t="shared" si="101"/>
        <v>2.7464318950301481</v>
      </c>
      <c r="AQ341" s="27">
        <f t="shared" si="101"/>
        <v>5.5047525506233352</v>
      </c>
      <c r="AR341" s="27">
        <f t="shared" si="101"/>
        <v>2.466918207946017</v>
      </c>
      <c r="AS341" s="27">
        <f t="shared" si="92"/>
        <v>3.6202040288631152</v>
      </c>
      <c r="AT341" s="27">
        <f t="shared" si="102"/>
        <v>-363.31391766737624</v>
      </c>
      <c r="AX341" s="28">
        <v>44896</v>
      </c>
      <c r="AY341" s="29">
        <f t="shared" si="91"/>
        <v>-13.929494438744925</v>
      </c>
      <c r="AZ341" s="29">
        <f t="shared" si="91"/>
        <v>46.832633073259302</v>
      </c>
      <c r="BA341" s="29">
        <f t="shared" si="91"/>
        <v>-8.5925436445066623</v>
      </c>
      <c r="BB341" s="29">
        <f t="shared" si="91"/>
        <v>9.6220277096840334</v>
      </c>
      <c r="BH341" s="19">
        <f t="shared" si="105"/>
        <v>9.6220277096840334</v>
      </c>
      <c r="BO341" s="23">
        <f t="shared" si="93"/>
        <v>2.7464318950301481</v>
      </c>
      <c r="BP341" s="23">
        <f t="shared" si="93"/>
        <v>5.5047525506233352</v>
      </c>
      <c r="BQ341" s="23">
        <f t="shared" si="93"/>
        <v>2.466918207946017</v>
      </c>
      <c r="BR341" s="23">
        <f t="shared" si="93"/>
        <v>3.6202040288631152</v>
      </c>
    </row>
    <row r="342" spans="1:70" ht="14.5" x14ac:dyDescent="0.35">
      <c r="A342" s="22">
        <v>44927</v>
      </c>
      <c r="B342" s="23">
        <f>+Cartera!BF341</f>
        <v>2.9705899457939315</v>
      </c>
      <c r="C342" s="23">
        <f>+Cartera!BG341</f>
        <v>5.9020977647135524</v>
      </c>
      <c r="D342" s="23">
        <f>+Cartera!BH341</f>
        <v>2.5234331446668223</v>
      </c>
      <c r="E342" s="43">
        <f>+'[8]Cartera (Con titularizaciones)'!W342/'[8]Cartera (Con titularizaciones)'!V342</f>
        <v>2.6901745523797538E-2</v>
      </c>
      <c r="F342" s="19">
        <f>+Cartera!BI341</f>
        <v>6.0570387433096968</v>
      </c>
      <c r="G342" s="23">
        <f>+Cartera!BK341</f>
        <v>3.9324708748882262</v>
      </c>
      <c r="H342" s="44">
        <f>+'[8]Cartera (Con titularizaciones)'!AT342/'[8]Cartera (Con titularizaciones)'!AS342</f>
        <v>3.9504709808083384E-2</v>
      </c>
      <c r="K342" s="19">
        <f t="shared" si="94"/>
        <v>2.9705899457939315</v>
      </c>
      <c r="L342" s="19">
        <f t="shared" si="95"/>
        <v>5.9020977647135524</v>
      </c>
      <c r="M342" s="19">
        <f t="shared" si="96"/>
        <v>2.5234331446668223</v>
      </c>
      <c r="N342" s="19">
        <f t="shared" si="97"/>
        <v>3.9324708748882262</v>
      </c>
      <c r="O342" s="19">
        <f t="shared" si="104"/>
        <v>134.04004828537458</v>
      </c>
      <c r="P342" s="19">
        <f t="shared" ref="P342:P363" si="106">+(K342/$K$341)*100</f>
        <v>108.16179171125316</v>
      </c>
      <c r="Q342" s="19">
        <f t="shared" ref="Q342:Q405" si="107">+(M342/$M$341)*100</f>
        <v>102.2909124647412</v>
      </c>
      <c r="R342" s="19">
        <f t="shared" si="90"/>
        <v>192.92888415506923</v>
      </c>
      <c r="S342" s="19">
        <f t="shared" si="89"/>
        <v>74.10792728626123</v>
      </c>
      <c r="T342" s="19">
        <f t="shared" si="87"/>
        <v>78.245202281056862</v>
      </c>
      <c r="U342" s="19">
        <f t="shared" si="83"/>
        <v>86.612212534224156</v>
      </c>
      <c r="V342" s="19">
        <f t="shared" si="85"/>
        <v>110.32690177674476</v>
      </c>
      <c r="W342" s="19">
        <f t="shared" si="86"/>
        <v>63.332660306928091</v>
      </c>
      <c r="X342" s="19">
        <f t="shared" si="98"/>
        <v>0.40899999999999997</v>
      </c>
      <c r="Y342" s="19">
        <f t="shared" si="98"/>
        <v>0.53100000000000003</v>
      </c>
      <c r="Z342" s="19">
        <f t="shared" si="98"/>
        <v>0.17699999999999999</v>
      </c>
      <c r="AA342" s="19">
        <f t="shared" si="98"/>
        <v>0.38</v>
      </c>
      <c r="AC342" s="19">
        <f t="shared" si="103"/>
        <v>0.54</v>
      </c>
      <c r="AD342" s="19">
        <f t="shared" si="103"/>
        <v>0.72</v>
      </c>
      <c r="AE342" s="19">
        <f t="shared" si="103"/>
        <v>0.28899999999999998</v>
      </c>
      <c r="AF342" s="19">
        <v>12.75</v>
      </c>
      <c r="AH342" s="30">
        <f>+[8]Cartera!D342</f>
        <v>332426.05510000011</v>
      </c>
      <c r="AI342" s="23">
        <f>+[8]Cartera!J342</f>
        <v>213501.38226000001</v>
      </c>
      <c r="AJ342" s="23">
        <f>+[8]Cartera!P342</f>
        <v>96843.462849999982</v>
      </c>
      <c r="AK342" s="23">
        <f t="shared" si="99"/>
        <v>642770.90021000011</v>
      </c>
      <c r="AL342" s="23">
        <f>+[8]Cartera!E342</f>
        <v>9875.0149699999984</v>
      </c>
      <c r="AM342" s="23">
        <f>+[8]Cartera!K342</f>
        <v>12601.060309999999</v>
      </c>
      <c r="AN342" s="23">
        <f>+[8]Cartera!Q342</f>
        <v>2443.7800400000001</v>
      </c>
      <c r="AO342" s="23">
        <f t="shared" si="100"/>
        <v>24919.855319999999</v>
      </c>
      <c r="AP342" s="27">
        <f t="shared" si="101"/>
        <v>2.9705899457939315</v>
      </c>
      <c r="AQ342" s="27">
        <f t="shared" si="101"/>
        <v>5.9020977647135524</v>
      </c>
      <c r="AR342" s="27">
        <f t="shared" si="101"/>
        <v>2.5234331446668223</v>
      </c>
      <c r="AS342" s="27">
        <f t="shared" si="92"/>
        <v>3.8769420507148684</v>
      </c>
      <c r="AT342" s="27">
        <f t="shared" si="102"/>
        <v>-389.37014543810773</v>
      </c>
      <c r="AX342" s="28">
        <v>44927</v>
      </c>
      <c r="AY342" s="29">
        <f t="shared" si="91"/>
        <v>-14.871076073760065</v>
      </c>
      <c r="AZ342" s="29">
        <f t="shared" si="91"/>
        <v>51.956644614419389</v>
      </c>
      <c r="BA342" s="29">
        <f t="shared" si="91"/>
        <v>-6.795700437347918</v>
      </c>
      <c r="BB342" s="29">
        <f t="shared" si="91"/>
        <v>10.683251621325923</v>
      </c>
      <c r="BH342" s="19">
        <f t="shared" si="105"/>
        <v>10.683251621325923</v>
      </c>
      <c r="BO342" s="23">
        <f t="shared" si="93"/>
        <v>2.9705899457939315</v>
      </c>
      <c r="BP342" s="23">
        <f t="shared" si="93"/>
        <v>5.9020977647135524</v>
      </c>
      <c r="BQ342" s="23">
        <f t="shared" si="93"/>
        <v>2.5234331446668223</v>
      </c>
      <c r="BR342" s="23">
        <f t="shared" si="93"/>
        <v>3.8769420507148684</v>
      </c>
    </row>
    <row r="343" spans="1:70" ht="14.5" x14ac:dyDescent="0.35">
      <c r="A343" s="22">
        <v>44958</v>
      </c>
      <c r="B343" s="23">
        <f>+Cartera!BF342</f>
        <v>2.987311800981248</v>
      </c>
      <c r="C343" s="23">
        <f>+Cartera!BG342</f>
        <v>6.3605006964141255</v>
      </c>
      <c r="D343" s="23">
        <f>+Cartera!BH342</f>
        <v>2.5428491541272207</v>
      </c>
      <c r="E343" s="43">
        <f>+'[8]Cartera (Con titularizaciones)'!W343/'[8]Cartera (Con titularizaciones)'!V343</f>
        <v>2.7094170081733031E-2</v>
      </c>
      <c r="F343" s="19">
        <f>+Cartera!BI342</f>
        <v>6.178156085677422</v>
      </c>
      <c r="G343" s="23">
        <f>+Cartera!BK342</f>
        <v>4.0864082559334385</v>
      </c>
      <c r="H343" s="44">
        <f>+'[8]Cartera (Con titularizaciones)'!AT343/'[8]Cartera (Con titularizaciones)'!AS343</f>
        <v>4.1037708966946036E-2</v>
      </c>
      <c r="K343" s="19">
        <f t="shared" si="94"/>
        <v>2.987311800981248</v>
      </c>
      <c r="L343" s="19">
        <f t="shared" si="95"/>
        <v>6.3605006964141255</v>
      </c>
      <c r="M343" s="19">
        <f t="shared" si="96"/>
        <v>2.5428491541272207</v>
      </c>
      <c r="N343" s="19">
        <f t="shared" si="97"/>
        <v>4.0864082559334385</v>
      </c>
      <c r="O343" s="19">
        <f t="shared" si="104"/>
        <v>144.45064355993188</v>
      </c>
      <c r="P343" s="19">
        <f t="shared" si="106"/>
        <v>108.77064916071606</v>
      </c>
      <c r="Q343" s="19">
        <f t="shared" si="107"/>
        <v>103.07796772250609</v>
      </c>
      <c r="R343" s="19">
        <f t="shared" si="90"/>
        <v>207.91324558587255</v>
      </c>
      <c r="S343" s="19">
        <f t="shared" si="89"/>
        <v>74.525090897168781</v>
      </c>
      <c r="T343" s="19">
        <f t="shared" si="87"/>
        <v>78.847243032931175</v>
      </c>
      <c r="U343" s="19">
        <f t="shared" si="83"/>
        <v>93.339192284395807</v>
      </c>
      <c r="V343" s="19">
        <f t="shared" si="85"/>
        <v>110.94794692549985</v>
      </c>
      <c r="W343" s="19">
        <f t="shared" si="86"/>
        <v>63.819959736386068</v>
      </c>
      <c r="X343" s="19">
        <f t="shared" si="98"/>
        <v>0.41799999999999998</v>
      </c>
      <c r="Y343" s="19">
        <f t="shared" si="98"/>
        <v>0.60399999999999998</v>
      </c>
      <c r="Z343" s="19">
        <f t="shared" si="98"/>
        <v>0.188</v>
      </c>
      <c r="AA343" s="19">
        <f t="shared" si="98"/>
        <v>0.41199999999999998</v>
      </c>
      <c r="AC343" s="19">
        <f t="shared" si="103"/>
        <v>0.55400000000000005</v>
      </c>
      <c r="AD343" s="19">
        <f t="shared" si="103"/>
        <v>0.81899999999999995</v>
      </c>
      <c r="AE343" s="19">
        <f t="shared" si="103"/>
        <v>0.308</v>
      </c>
      <c r="AF343" s="19">
        <v>12.75</v>
      </c>
      <c r="AH343" s="30">
        <f>+[8]Cartera!D343</f>
        <v>337008.07684999995</v>
      </c>
      <c r="AI343" s="23">
        <f>+[8]Cartera!J343</f>
        <v>213329.89928999997</v>
      </c>
      <c r="AJ343" s="23">
        <f>+[8]Cartera!P343</f>
        <v>97331.366509999993</v>
      </c>
      <c r="AK343" s="23">
        <f t="shared" si="99"/>
        <v>647669.34264999989</v>
      </c>
      <c r="AL343" s="23">
        <f>+[8]Cartera!E343</f>
        <v>10067.482050000002</v>
      </c>
      <c r="AM343" s="23">
        <f>+[8]Cartera!K343</f>
        <v>13568.849730000002</v>
      </c>
      <c r="AN343" s="23">
        <f>+[8]Cartera!Q343</f>
        <v>2474.98983</v>
      </c>
      <c r="AO343" s="23">
        <f t="shared" si="100"/>
        <v>26111.321610000003</v>
      </c>
      <c r="AP343" s="27">
        <f t="shared" si="101"/>
        <v>2.987311800981248</v>
      </c>
      <c r="AQ343" s="27">
        <f t="shared" si="101"/>
        <v>6.3605006964141255</v>
      </c>
      <c r="AR343" s="27">
        <f t="shared" si="101"/>
        <v>2.5428491541272207</v>
      </c>
      <c r="AS343" s="27">
        <f t="shared" si="92"/>
        <v>4.0315821501081217</v>
      </c>
      <c r="AT343" s="27">
        <f t="shared" si="102"/>
        <v>-404.6092434432357</v>
      </c>
      <c r="AX343" s="28">
        <v>44958</v>
      </c>
      <c r="AY343" s="29">
        <f t="shared" si="91"/>
        <v>-10.109244851397904</v>
      </c>
      <c r="AZ343" s="29">
        <f t="shared" si="91"/>
        <v>60.674905856209818</v>
      </c>
      <c r="BA343" s="29">
        <f t="shared" si="91"/>
        <v>-3.6302659150539114</v>
      </c>
      <c r="BB343" s="29">
        <f t="shared" si="91"/>
        <v>17.550693787593062</v>
      </c>
      <c r="BH343" s="19">
        <f t="shared" si="105"/>
        <v>17.550693787593062</v>
      </c>
      <c r="BO343" s="23">
        <f t="shared" si="93"/>
        <v>2.987311800981248</v>
      </c>
      <c r="BP343" s="23">
        <f t="shared" si="93"/>
        <v>6.3605006964141255</v>
      </c>
      <c r="BQ343" s="23">
        <f t="shared" si="93"/>
        <v>2.5428491541272207</v>
      </c>
      <c r="BR343" s="23">
        <f t="shared" si="93"/>
        <v>4.0315821501081217</v>
      </c>
    </row>
    <row r="344" spans="1:70" ht="14.5" x14ac:dyDescent="0.35">
      <c r="A344" s="22">
        <v>44986</v>
      </c>
      <c r="B344" s="23">
        <f>+Cartera!BF343</f>
        <v>3.1714867744264441</v>
      </c>
      <c r="C344" s="23">
        <f>+Cartera!BG343</f>
        <v>6.7432412178868111</v>
      </c>
      <c r="D344" s="23">
        <f>+Cartera!BH343</f>
        <v>2.5314171803538255</v>
      </c>
      <c r="E344" s="43">
        <f>+'[8]Cartera (Con titularizaciones)'!W344/'[8]Cartera (Con titularizaciones)'!V344</f>
        <v>2.7017477462465328E-2</v>
      </c>
      <c r="F344" s="19">
        <f>+Cartera!BI343</f>
        <v>6.239641581901215</v>
      </c>
      <c r="G344" s="23">
        <f>+Cartera!BK343</f>
        <v>4.3018307019804718</v>
      </c>
      <c r="H344" s="44">
        <f>+'[8]Cartera (Con titularizaciones)'!AT344/'[8]Cartera (Con titularizaciones)'!AS344</f>
        <v>4.3188336069996863E-2</v>
      </c>
      <c r="K344" s="19">
        <f t="shared" si="94"/>
        <v>3.1714867744264441</v>
      </c>
      <c r="L344" s="19">
        <f t="shared" si="95"/>
        <v>6.7432412178868111</v>
      </c>
      <c r="M344" s="19">
        <f t="shared" si="96"/>
        <v>2.5314171803538255</v>
      </c>
      <c r="N344" s="19">
        <f t="shared" si="97"/>
        <v>4.3018307019804718</v>
      </c>
      <c r="O344" s="19">
        <f t="shared" si="104"/>
        <v>153.14290180846294</v>
      </c>
      <c r="P344" s="19">
        <f t="shared" si="106"/>
        <v>115.47662187310965</v>
      </c>
      <c r="Q344" s="19">
        <f t="shared" si="107"/>
        <v>102.61455658319174</v>
      </c>
      <c r="R344" s="19">
        <f t="shared" si="90"/>
        <v>220.42433989036314</v>
      </c>
      <c r="S344" s="19">
        <f t="shared" si="89"/>
        <v>79.119742393701003</v>
      </c>
      <c r="T344" s="19">
        <f t="shared" si="87"/>
        <v>78.492766790015239</v>
      </c>
      <c r="U344" s="19">
        <f t="shared" si="83"/>
        <v>98.955839909151138</v>
      </c>
      <c r="V344" s="19">
        <f t="shared" si="85"/>
        <v>117.78815529346835</v>
      </c>
      <c r="W344" s="19">
        <f t="shared" si="86"/>
        <v>63.533042164126094</v>
      </c>
      <c r="X344" s="19">
        <f t="shared" si="98"/>
        <v>0.45600000000000002</v>
      </c>
      <c r="Y344" s="19">
        <f t="shared" si="98"/>
        <v>0.65400000000000003</v>
      </c>
      <c r="Z344" s="19">
        <f t="shared" si="98"/>
        <v>0.183</v>
      </c>
      <c r="AA344" s="19">
        <f t="shared" si="98"/>
        <v>0.45600000000000002</v>
      </c>
      <c r="AC344" s="19">
        <f t="shared" si="103"/>
        <v>0.61099999999999999</v>
      </c>
      <c r="AD344" s="19">
        <f t="shared" si="103"/>
        <v>0.86699999999999999</v>
      </c>
      <c r="AE344" s="19">
        <f t="shared" si="103"/>
        <v>0.29799999999999999</v>
      </c>
      <c r="AF344" s="19">
        <v>13</v>
      </c>
      <c r="AH344" s="30">
        <f>+[8]Cartera!D344</f>
        <v>336602.04312000005</v>
      </c>
      <c r="AI344" s="23">
        <f>+[8]Cartera!J344</f>
        <v>213106.83432000002</v>
      </c>
      <c r="AJ344" s="23">
        <f>+[8]Cartera!P344</f>
        <v>97812.850019999998</v>
      </c>
      <c r="AK344" s="23">
        <f t="shared" si="99"/>
        <v>647521.72746000008</v>
      </c>
      <c r="AL344" s="23">
        <f>+[8]Cartera!E344</f>
        <v>10675.289279999999</v>
      </c>
      <c r="AM344" s="23">
        <f>+[8]Cartera!K344</f>
        <v>14370.307889999998</v>
      </c>
      <c r="AN344" s="23">
        <f>+[8]Cartera!Q344</f>
        <v>2476.0512900000003</v>
      </c>
      <c r="AO344" s="23">
        <f t="shared" si="100"/>
        <v>27521.648459999997</v>
      </c>
      <c r="AP344" s="27">
        <f t="shared" si="101"/>
        <v>3.1714867744264441</v>
      </c>
      <c r="AQ344" s="27">
        <f t="shared" si="101"/>
        <v>6.7432412178868111</v>
      </c>
      <c r="AR344" s="27">
        <f t="shared" si="101"/>
        <v>2.5314171803538255</v>
      </c>
      <c r="AS344" s="27">
        <f t="shared" si="92"/>
        <v>4.2503050157031392</v>
      </c>
      <c r="AT344" s="27">
        <f t="shared" si="102"/>
        <v>-425.93276518234404</v>
      </c>
      <c r="AX344" s="28">
        <v>44986</v>
      </c>
      <c r="AY344" s="29">
        <f t="shared" si="91"/>
        <v>0.67667567084393454</v>
      </c>
      <c r="AZ344" s="29">
        <f t="shared" si="91"/>
        <v>71.25519649471741</v>
      </c>
      <c r="BA344" s="29">
        <f t="shared" si="91"/>
        <v>-1.3936661238784467</v>
      </c>
      <c r="BB344" s="29">
        <f t="shared" si="91"/>
        <v>27.973437873012116</v>
      </c>
      <c r="BH344" s="19">
        <f t="shared" si="105"/>
        <v>27.973437873012116</v>
      </c>
      <c r="BO344" s="23">
        <f t="shared" si="93"/>
        <v>3.1714867744264441</v>
      </c>
      <c r="BP344" s="23">
        <f t="shared" si="93"/>
        <v>6.7432412178868111</v>
      </c>
      <c r="BQ344" s="23">
        <f t="shared" si="93"/>
        <v>2.5314171803538255</v>
      </c>
      <c r="BR344" s="23">
        <f t="shared" si="93"/>
        <v>4.2503050157031392</v>
      </c>
    </row>
    <row r="345" spans="1:70" ht="14.5" x14ac:dyDescent="0.35">
      <c r="A345" s="22">
        <v>45017</v>
      </c>
      <c r="B345" s="23">
        <f>+Cartera!BF344</f>
        <v>3.3245887528300142</v>
      </c>
      <c r="C345" s="23">
        <f>+Cartera!BG344</f>
        <v>7.2486550643639731</v>
      </c>
      <c r="D345" s="23">
        <f>+Cartera!BH344</f>
        <v>2.6170207659371028</v>
      </c>
      <c r="E345" s="43">
        <f>+'[8]Cartera (Con titularizaciones)'!W345/'[8]Cartera (Con titularizaciones)'!V345</f>
        <v>2.7947570249391766E-2</v>
      </c>
      <c r="F345" s="19">
        <f>+Cartera!BI344</f>
        <v>6.5674827451293734</v>
      </c>
      <c r="G345" s="23">
        <f>+Cartera!BK344</f>
        <v>4.5533435675518712</v>
      </c>
      <c r="H345" s="44">
        <f>+'[8]Cartera (Con titularizaciones)'!AT345/'[8]Cartera (Con titularizaciones)'!AS345</f>
        <v>4.5706993704492577E-2</v>
      </c>
      <c r="K345" s="19">
        <f t="shared" si="94"/>
        <v>3.3245887528300142</v>
      </c>
      <c r="L345" s="19">
        <f t="shared" si="95"/>
        <v>7.2486550643639731</v>
      </c>
      <c r="M345" s="19">
        <f t="shared" si="96"/>
        <v>2.6170207659371028</v>
      </c>
      <c r="N345" s="19">
        <f t="shared" si="97"/>
        <v>4.5533435675518712</v>
      </c>
      <c r="O345" s="19">
        <f t="shared" si="104"/>
        <v>164.62114210311242</v>
      </c>
      <c r="P345" s="19">
        <f t="shared" si="106"/>
        <v>121.05119951621883</v>
      </c>
      <c r="Q345" s="19">
        <f t="shared" si="107"/>
        <v>106.08461835125303</v>
      </c>
      <c r="R345" s="19">
        <f t="shared" si="90"/>
        <v>236.94540296395877</v>
      </c>
      <c r="S345" s="19">
        <f t="shared" si="89"/>
        <v>82.939209398556201</v>
      </c>
      <c r="T345" s="19">
        <f t="shared" si="87"/>
        <v>81.147114849167664</v>
      </c>
      <c r="U345" s="19">
        <f t="shared" si="83"/>
        <v>106.37269629376308</v>
      </c>
      <c r="V345" s="19">
        <f t="shared" si="85"/>
        <v>123.47432108591386</v>
      </c>
      <c r="W345" s="19">
        <f t="shared" si="86"/>
        <v>65.681505188898086</v>
      </c>
      <c r="X345" s="19">
        <f t="shared" si="98"/>
        <v>0.48499999999999999</v>
      </c>
      <c r="Y345" s="19">
        <f t="shared" si="98"/>
        <v>0.68</v>
      </c>
      <c r="Z345" s="19">
        <f t="shared" si="98"/>
        <v>0.21199999999999999</v>
      </c>
      <c r="AA345" s="19">
        <f t="shared" si="98"/>
        <v>0.52600000000000002</v>
      </c>
      <c r="AC345" s="19">
        <f t="shared" si="103"/>
        <v>0.64900000000000002</v>
      </c>
      <c r="AD345" s="19">
        <f t="shared" si="103"/>
        <v>0.90500000000000003</v>
      </c>
      <c r="AE345" s="19">
        <f t="shared" si="103"/>
        <v>0.34499999999999997</v>
      </c>
      <c r="AF345" s="19">
        <v>13.25</v>
      </c>
      <c r="AH345" s="30">
        <f>+[8]Cartera!D345</f>
        <v>340826.82017000002</v>
      </c>
      <c r="AI345" s="23">
        <f>+[8]Cartera!J345</f>
        <v>212897.27726000003</v>
      </c>
      <c r="AJ345" s="23">
        <f>+[8]Cartera!P345</f>
        <v>98152.756119999991</v>
      </c>
      <c r="AK345" s="23">
        <f t="shared" si="99"/>
        <v>651876.85355000012</v>
      </c>
      <c r="AL345" s="23">
        <f>+[8]Cartera!E345</f>
        <v>11331.090129999999</v>
      </c>
      <c r="AM345" s="23">
        <f>+[8]Cartera!K345</f>
        <v>15432.189270000003</v>
      </c>
      <c r="AN345" s="23">
        <f>+[8]Cartera!Q345</f>
        <v>2568.6780100000001</v>
      </c>
      <c r="AO345" s="23">
        <f t="shared" si="100"/>
        <v>29331.957409999999</v>
      </c>
      <c r="AP345" s="27">
        <f t="shared" si="101"/>
        <v>3.3245887528300142</v>
      </c>
      <c r="AQ345" s="27">
        <f t="shared" si="101"/>
        <v>7.2486550643639731</v>
      </c>
      <c r="AR345" s="27">
        <f t="shared" si="101"/>
        <v>2.6170207659371028</v>
      </c>
      <c r="AS345" s="27">
        <f t="shared" si="92"/>
        <v>4.4996163386172734</v>
      </c>
      <c r="AT345" s="27">
        <f t="shared" si="102"/>
        <v>-450.83474041656984</v>
      </c>
      <c r="AX345" s="28">
        <v>45017</v>
      </c>
      <c r="AY345" s="29">
        <f t="shared" si="91"/>
        <v>7.4262501975995434</v>
      </c>
      <c r="AZ345" s="29">
        <f t="shared" si="91"/>
        <v>77.759065732478319</v>
      </c>
      <c r="BA345" s="29">
        <f t="shared" si="91"/>
        <v>2.9180120539671748</v>
      </c>
      <c r="BB345" s="29">
        <f t="shared" si="91"/>
        <v>35.0138048202557</v>
      </c>
      <c r="BH345" s="19">
        <f t="shared" si="105"/>
        <v>35.0138048202557</v>
      </c>
      <c r="BO345" s="23">
        <f t="shared" si="93"/>
        <v>3.3245887528300142</v>
      </c>
      <c r="BP345" s="23">
        <f t="shared" si="93"/>
        <v>7.2486550643639731</v>
      </c>
      <c r="BQ345" s="23">
        <f t="shared" si="93"/>
        <v>2.6170207659371028</v>
      </c>
      <c r="BR345" s="23">
        <f t="shared" si="93"/>
        <v>4.4996163386172734</v>
      </c>
    </row>
    <row r="346" spans="1:70" ht="14.5" x14ac:dyDescent="0.35">
      <c r="A346" s="22">
        <v>45047</v>
      </c>
      <c r="B346" s="23">
        <f>+Cartera!BF345</f>
        <v>3.3798716367047441</v>
      </c>
      <c r="C346" s="23">
        <f>+Cartera!BG345</f>
        <v>7.4208814305700326</v>
      </c>
      <c r="D346" s="23">
        <f>+Cartera!BH345</f>
        <v>2.6413458552642415</v>
      </c>
      <c r="E346" s="43">
        <f>+'[8]Cartera (Con titularizaciones)'!W346/'[8]Cartera (Con titularizaciones)'!V346</f>
        <v>2.8184733687067316E-2</v>
      </c>
      <c r="F346" s="19">
        <f>+Cartera!BI345</f>
        <v>6.6775717085070809</v>
      </c>
      <c r="G346" s="23">
        <f>+Cartera!BK345</f>
        <v>4.6407111335784199</v>
      </c>
      <c r="H346" s="44">
        <f>+'[8]Cartera (Con titularizaciones)'!AT346/'[8]Cartera (Con titularizaciones)'!AS346</f>
        <v>4.6579056484787593E-2</v>
      </c>
      <c r="K346" s="19">
        <f t="shared" si="94"/>
        <v>3.3798716367047441</v>
      </c>
      <c r="L346" s="19">
        <f t="shared" si="95"/>
        <v>7.4208814305700326</v>
      </c>
      <c r="M346" s="19">
        <f t="shared" si="96"/>
        <v>2.6413458552642415</v>
      </c>
      <c r="N346" s="19">
        <f t="shared" si="97"/>
        <v>4.6407111335784199</v>
      </c>
      <c r="O346" s="19">
        <f t="shared" si="104"/>
        <v>168.53250232833486</v>
      </c>
      <c r="P346" s="19">
        <f t="shared" si="106"/>
        <v>123.0640979235949</v>
      </c>
      <c r="Q346" s="19">
        <f t="shared" si="107"/>
        <v>107.07067006747073</v>
      </c>
      <c r="R346" s="19">
        <f t="shared" si="90"/>
        <v>242.57517088357403</v>
      </c>
      <c r="S346" s="19">
        <f t="shared" si="89"/>
        <v>84.318363039119802</v>
      </c>
      <c r="T346" s="19">
        <f t="shared" si="87"/>
        <v>81.901373601347942</v>
      </c>
      <c r="U346" s="19">
        <f t="shared" si="83"/>
        <v>108.90008693154935</v>
      </c>
      <c r="V346" s="19">
        <f t="shared" si="85"/>
        <v>125.52751234101063</v>
      </c>
      <c r="W346" s="19">
        <f t="shared" si="86"/>
        <v>66.292011800712743</v>
      </c>
      <c r="X346" s="19">
        <f t="shared" si="98"/>
        <v>0.5</v>
      </c>
      <c r="Y346" s="19">
        <f t="shared" si="98"/>
        <v>0.69399999999999995</v>
      </c>
      <c r="Z346" s="19">
        <f t="shared" si="98"/>
        <v>0.22</v>
      </c>
      <c r="AA346" s="19">
        <f t="shared" si="98"/>
        <v>0.55500000000000005</v>
      </c>
      <c r="AC346" s="19">
        <f t="shared" si="103"/>
        <v>0.66800000000000004</v>
      </c>
      <c r="AD346" s="19">
        <f t="shared" si="103"/>
        <v>0.92400000000000004</v>
      </c>
      <c r="AE346" s="19">
        <f t="shared" si="103"/>
        <v>0.36</v>
      </c>
      <c r="AF346" s="19">
        <v>13.25</v>
      </c>
      <c r="AH346" s="30">
        <f>+[8]Cartera!D346</f>
        <v>341234.95592999994</v>
      </c>
      <c r="AI346" s="23">
        <f>+[8]Cartera!J346</f>
        <v>212874.96596999993</v>
      </c>
      <c r="AJ346" s="23">
        <f>+[8]Cartera!P346</f>
        <v>98749.283619999987</v>
      </c>
      <c r="AK346" s="23">
        <f t="shared" si="99"/>
        <v>652859.20551999984</v>
      </c>
      <c r="AL346" s="23">
        <f>+[8]Cartera!E346</f>
        <v>11533.303490000002</v>
      </c>
      <c r="AM346" s="23">
        <f>+[8]Cartera!K346</f>
        <v>15797.19882</v>
      </c>
      <c r="AN346" s="23">
        <f>+[8]Cartera!Q346</f>
        <v>2608.3101100000003</v>
      </c>
      <c r="AO346" s="23">
        <f t="shared" si="100"/>
        <v>29938.812420000002</v>
      </c>
      <c r="AP346" s="27">
        <f t="shared" si="101"/>
        <v>3.3798716367047441</v>
      </c>
      <c r="AQ346" s="27">
        <f t="shared" si="101"/>
        <v>7.4208814305700326</v>
      </c>
      <c r="AR346" s="27">
        <f t="shared" si="101"/>
        <v>2.6413458552642415</v>
      </c>
      <c r="AS346" s="27">
        <f t="shared" si="92"/>
        <v>4.5857992300428476</v>
      </c>
      <c r="AT346" s="27">
        <f t="shared" si="102"/>
        <v>-459.48531412779914</v>
      </c>
      <c r="AX346" s="28">
        <v>45047</v>
      </c>
      <c r="AY346" s="29">
        <f t="shared" si="91"/>
        <v>10.628617333738106</v>
      </c>
      <c r="AZ346" s="29">
        <f t="shared" si="91"/>
        <v>75.498442548969308</v>
      </c>
      <c r="BA346" s="29">
        <f t="shared" si="91"/>
        <v>5.9381947927828094</v>
      </c>
      <c r="BB346" s="29">
        <f t="shared" si="91"/>
        <v>36.777590437736706</v>
      </c>
      <c r="BH346" s="19">
        <f t="shared" si="105"/>
        <v>36.777590437736706</v>
      </c>
      <c r="BO346" s="23">
        <f t="shared" si="93"/>
        <v>3.3798716367047441</v>
      </c>
      <c r="BP346" s="23">
        <f t="shared" si="93"/>
        <v>7.4208814305700326</v>
      </c>
      <c r="BQ346" s="23">
        <f t="shared" si="93"/>
        <v>2.6413458552642415</v>
      </c>
      <c r="BR346" s="23">
        <f t="shared" si="93"/>
        <v>4.5857992300428476</v>
      </c>
    </row>
    <row r="347" spans="1:70" ht="14.5" x14ac:dyDescent="0.35">
      <c r="A347" s="22">
        <v>45078</v>
      </c>
      <c r="B347" s="23">
        <f>+Cartera!BF346</f>
        <v>3.4649167058792418</v>
      </c>
      <c r="C347" s="23">
        <f>+Cartera!BG346</f>
        <v>7.5385235434884441</v>
      </c>
      <c r="D347" s="23">
        <f>+Cartera!BH346</f>
        <v>2.6624628940771724</v>
      </c>
      <c r="E347" s="43">
        <f>+'[8]Cartera (Con titularizaciones)'!W347/'[8]Cartera (Con titularizaciones)'!V347</f>
        <v>2.8445325217857365E-2</v>
      </c>
      <c r="F347" s="19">
        <f>+Cartera!BI346</f>
        <v>6.7072957121174639</v>
      </c>
      <c r="G347" s="23">
        <f>+Cartera!BK346</f>
        <v>4.7153665176009705</v>
      </c>
      <c r="H347" s="44">
        <f>+'[8]Cartera (Con titularizaciones)'!AT347/'[8]Cartera (Con titularizaciones)'!AS347</f>
        <v>4.7332977006754429E-2</v>
      </c>
      <c r="K347" s="19">
        <f t="shared" si="94"/>
        <v>3.4649167058792418</v>
      </c>
      <c r="L347" s="19">
        <f t="shared" si="95"/>
        <v>7.5385235434884441</v>
      </c>
      <c r="M347" s="19">
        <f t="shared" si="96"/>
        <v>2.6624628940771724</v>
      </c>
      <c r="N347" s="19">
        <f t="shared" si="97"/>
        <v>4.7153665176009705</v>
      </c>
      <c r="O347" s="19">
        <f t="shared" si="104"/>
        <v>171.20422264280558</v>
      </c>
      <c r="P347" s="19">
        <f t="shared" si="106"/>
        <v>126.16066366507177</v>
      </c>
      <c r="Q347" s="19">
        <f t="shared" si="107"/>
        <v>107.92667894303509</v>
      </c>
      <c r="R347" s="19">
        <f t="shared" si="90"/>
        <v>246.42067844373142</v>
      </c>
      <c r="S347" s="19">
        <f t="shared" si="89"/>
        <v>86.440000127187943</v>
      </c>
      <c r="T347" s="19">
        <f t="shared" si="87"/>
        <v>82.556158919115049</v>
      </c>
      <c r="U347" s="19">
        <f t="shared" si="83"/>
        <v>110.62646356800265</v>
      </c>
      <c r="V347" s="19">
        <f t="shared" si="85"/>
        <v>128.68606305471528</v>
      </c>
      <c r="W347" s="19">
        <f t="shared" si="86"/>
        <v>66.822003351570388</v>
      </c>
      <c r="X347" s="19">
        <f t="shared" si="98"/>
        <v>0.51100000000000001</v>
      </c>
      <c r="Y347" s="19">
        <f t="shared" si="98"/>
        <v>0.71499999999999997</v>
      </c>
      <c r="Z347" s="19">
        <f t="shared" si="98"/>
        <v>0.223</v>
      </c>
      <c r="AA347" s="19">
        <f t="shared" si="98"/>
        <v>0.57799999999999996</v>
      </c>
      <c r="AC347" s="19">
        <f t="shared" si="103"/>
        <v>0.68700000000000006</v>
      </c>
      <c r="AD347" s="19">
        <f t="shared" si="103"/>
        <v>0.95199999999999996</v>
      </c>
      <c r="AE347" s="19">
        <f t="shared" si="103"/>
        <v>0.36399999999999999</v>
      </c>
      <c r="AF347" s="19">
        <v>13.25</v>
      </c>
      <c r="AH347" s="30">
        <f>+[8]Cartera!D347</f>
        <v>343485.57844999997</v>
      </c>
      <c r="AI347" s="23">
        <f>+[8]Cartera!J347</f>
        <v>211899.66799000002</v>
      </c>
      <c r="AJ347" s="23">
        <f>+[8]Cartera!P347</f>
        <v>99388.998280000014</v>
      </c>
      <c r="AK347" s="23">
        <f t="shared" si="99"/>
        <v>654774.24472000008</v>
      </c>
      <c r="AL347" s="23">
        <f>+[8]Cartera!E347</f>
        <v>11901.489189999998</v>
      </c>
      <c r="AM347" s="23">
        <f>+[8]Cartera!K347</f>
        <v>15974.106359999998</v>
      </c>
      <c r="AN347" s="23">
        <f>+[8]Cartera!Q347</f>
        <v>2646.1951999999997</v>
      </c>
      <c r="AO347" s="23">
        <f t="shared" si="100"/>
        <v>30521.790749999996</v>
      </c>
      <c r="AP347" s="31">
        <f t="shared" si="101"/>
        <v>3.4649167058792418</v>
      </c>
      <c r="AQ347" s="31">
        <f t="shared" si="101"/>
        <v>7.5385235434884441</v>
      </c>
      <c r="AR347" s="31">
        <f t="shared" si="101"/>
        <v>2.6624628940771724</v>
      </c>
      <c r="AS347" s="31">
        <f>+(AO347/AK347)*100</f>
        <v>4.6614220085965625</v>
      </c>
      <c r="AT347" s="27">
        <f>+AS347-(G347*100)</f>
        <v>-466.87522975150051</v>
      </c>
      <c r="AU347" s="32">
        <f>+G347</f>
        <v>4.7153665176009705</v>
      </c>
      <c r="AX347" s="28">
        <v>45078</v>
      </c>
      <c r="AY347" s="29">
        <f t="shared" si="91"/>
        <v>17.874743843062916</v>
      </c>
      <c r="AZ347" s="29">
        <f t="shared" si="91"/>
        <v>69.784463534271765</v>
      </c>
      <c r="BA347" s="29">
        <f t="shared" si="91"/>
        <v>8.7911208786947554</v>
      </c>
      <c r="BB347" s="29">
        <f t="shared" si="91"/>
        <v>39.130350569250709</v>
      </c>
      <c r="BH347" s="19">
        <f t="shared" si="105"/>
        <v>39.130350569250709</v>
      </c>
      <c r="BO347" s="23">
        <f t="shared" si="93"/>
        <v>3.4649167058792418</v>
      </c>
      <c r="BP347" s="23">
        <f t="shared" si="93"/>
        <v>7.5385235434884441</v>
      </c>
      <c r="BQ347" s="23">
        <f t="shared" si="93"/>
        <v>2.6624628940771724</v>
      </c>
      <c r="BR347" s="23">
        <f t="shared" si="93"/>
        <v>4.6614220085965625</v>
      </c>
    </row>
    <row r="348" spans="1:70" ht="14.5" x14ac:dyDescent="0.35">
      <c r="A348" s="22">
        <v>45108</v>
      </c>
      <c r="B348" s="23">
        <f>+Cartera!BF347</f>
        <v>3.7968839423004401</v>
      </c>
      <c r="C348" s="23">
        <f>+Cartera!BG347</f>
        <v>7.5161843075000752</v>
      </c>
      <c r="D348" s="23">
        <f>+Cartera!BH347</f>
        <v>2.7232861222530969</v>
      </c>
      <c r="E348" s="43">
        <f>+'[8]Cartera (Con titularizaciones)'!W348/'[8]Cartera (Con titularizaciones)'!V348</f>
        <v>2.8997442045698915E-2</v>
      </c>
      <c r="F348" s="19">
        <f>+Cartera!BI347</f>
        <v>7.4283665772594221</v>
      </c>
      <c r="G348" s="23">
        <f>+Cartera!BK347</f>
        <v>4.9056194327305205</v>
      </c>
      <c r="H348" s="44">
        <f>+'[8]Cartera (Con titularizaciones)'!AT348/'[8]Cartera (Con titularizaciones)'!AS348</f>
        <v>4.9224053121019212E-2</v>
      </c>
      <c r="K348" s="19">
        <f t="shared" si="94"/>
        <v>3.7968839423004401</v>
      </c>
      <c r="L348" s="19">
        <f t="shared" si="95"/>
        <v>7.5161843075000752</v>
      </c>
      <c r="M348" s="19">
        <f t="shared" si="96"/>
        <v>2.7232861222530969</v>
      </c>
      <c r="N348" s="19">
        <f t="shared" si="97"/>
        <v>4.9056194327305205</v>
      </c>
      <c r="O348" s="19">
        <f t="shared" si="104"/>
        <v>170.69688569416309</v>
      </c>
      <c r="P348" s="19">
        <f t="shared" si="106"/>
        <v>138.2478826134795</v>
      </c>
      <c r="Q348" s="19">
        <f t="shared" si="107"/>
        <v>110.39223406277966</v>
      </c>
      <c r="R348" s="19">
        <f t="shared" si="90"/>
        <v>245.69044928726433</v>
      </c>
      <c r="S348" s="19">
        <f t="shared" si="89"/>
        <v>94.721656049761989</v>
      </c>
      <c r="T348" s="19">
        <f t="shared" si="87"/>
        <v>84.442131528324168</v>
      </c>
      <c r="U348" s="19">
        <f t="shared" si="83"/>
        <v>110.29863933797304</v>
      </c>
      <c r="V348" s="19">
        <f t="shared" si="85"/>
        <v>141.01523582983907</v>
      </c>
      <c r="W348" s="19">
        <f t="shared" si="86"/>
        <v>68.348533530100326</v>
      </c>
      <c r="X348" s="19">
        <f t="shared" si="98"/>
        <v>0.56100000000000005</v>
      </c>
      <c r="Y348" s="19">
        <f t="shared" si="98"/>
        <v>0.70599999999999996</v>
      </c>
      <c r="Z348" s="19">
        <f t="shared" si="98"/>
        <v>0.23200000000000001</v>
      </c>
      <c r="AA348" s="19">
        <f t="shared" si="98"/>
        <v>0.61899999999999999</v>
      </c>
      <c r="AC348" s="19">
        <f t="shared" si="103"/>
        <v>0.748</v>
      </c>
      <c r="AD348" s="19">
        <f t="shared" si="103"/>
        <v>0.94299999999999995</v>
      </c>
      <c r="AE348" s="19">
        <f t="shared" si="103"/>
        <v>0.379</v>
      </c>
      <c r="AF348" s="19">
        <v>13.25</v>
      </c>
      <c r="AH348" s="30">
        <f>+[8]Cartera!D348</f>
        <v>341425.58469000005</v>
      </c>
      <c r="AI348" s="23">
        <f>+[8]Cartera!J348</f>
        <v>211233.43707999997</v>
      </c>
      <c r="AJ348" s="23">
        <f>+[8]Cartera!P348</f>
        <v>99867.129560000001</v>
      </c>
      <c r="AK348" s="23">
        <f t="shared" ref="AK348:AK349" si="108">+SUM(AH348:AJ348)</f>
        <v>652526.15133000002</v>
      </c>
      <c r="AL348" s="23">
        <f>+[8]Cartera!E348</f>
        <v>12963.533200000002</v>
      </c>
      <c r="AM348" s="23">
        <f>+[8]Cartera!K348</f>
        <v>15876.694450000001</v>
      </c>
      <c r="AN348" s="23">
        <f>+[8]Cartera!Q348</f>
        <v>2719.66768</v>
      </c>
      <c r="AO348" s="23">
        <f t="shared" ref="AO348:AO349" si="109">+SUM(AL348:AN348)</f>
        <v>31559.895329999999</v>
      </c>
      <c r="AP348" s="27">
        <f t="shared" ref="AP348:AS411" si="110">+(AL348/AH348)*100</f>
        <v>3.7968839423004401</v>
      </c>
      <c r="AQ348" s="27">
        <f t="shared" si="110"/>
        <v>7.5161843075000752</v>
      </c>
      <c r="AR348" s="27">
        <f t="shared" si="110"/>
        <v>2.7232861222530969</v>
      </c>
      <c r="AS348" s="27">
        <f t="shared" si="110"/>
        <v>4.8365717244701374</v>
      </c>
      <c r="AT348" s="27"/>
      <c r="AU348" s="32">
        <f>+G348</f>
        <v>4.9056194327305205</v>
      </c>
      <c r="AV348" s="33">
        <f>+AS348-AS347</f>
        <v>0.17514971587357486</v>
      </c>
      <c r="AW348" s="33"/>
      <c r="AX348" s="28">
        <v>45108</v>
      </c>
      <c r="AY348" s="29">
        <f t="shared" si="91"/>
        <v>32.67524791276557</v>
      </c>
      <c r="AZ348" s="29">
        <f t="shared" si="91"/>
        <v>63.946519684211836</v>
      </c>
      <c r="BA348" s="29">
        <f t="shared" si="91"/>
        <v>11.50184994537608</v>
      </c>
      <c r="BB348" s="29">
        <f t="shared" si="91"/>
        <v>44.1481560264194</v>
      </c>
      <c r="BH348" s="19">
        <f t="shared" si="105"/>
        <v>44.1481560264194</v>
      </c>
      <c r="BO348" s="23">
        <f t="shared" ref="BO348:BQ349" si="111">+AP348</f>
        <v>3.7968839423004401</v>
      </c>
      <c r="BP348" s="23">
        <f t="shared" si="111"/>
        <v>7.5161843075000752</v>
      </c>
      <c r="BQ348" s="23">
        <f t="shared" si="111"/>
        <v>2.7232861222530969</v>
      </c>
      <c r="BR348" s="34">
        <f>+AU348</f>
        <v>4.9056194327305205</v>
      </c>
    </row>
    <row r="349" spans="1:70" ht="14.5" x14ac:dyDescent="0.35">
      <c r="A349" s="22">
        <v>45139</v>
      </c>
      <c r="B349" s="23">
        <f>+Cartera!BF348</f>
        <v>3.6311338704209142</v>
      </c>
      <c r="C349" s="23">
        <f>+Cartera!BG348</f>
        <v>7.6445184353006495</v>
      </c>
      <c r="D349" s="23">
        <f>+Cartera!BH348</f>
        <v>2.7594999809109968</v>
      </c>
      <c r="E349" s="43">
        <f>+'[8]Cartera (Con titularizaciones)'!W349/'[8]Cartera (Con titularizaciones)'!V349</f>
        <v>2.9353899228142737E-2</v>
      </c>
      <c r="F349" s="19">
        <f>+Cartera!BI348</f>
        <v>7.5054476545089734</v>
      </c>
      <c r="G349" s="23">
        <f>+Cartera!BK348</f>
        <v>4.8657930065680119</v>
      </c>
      <c r="H349" s="44">
        <f>+'[8]Cartera (Con titularizaciones)'!AT349/'[8]Cartera (Con titularizaciones)'!AS349</f>
        <v>4.8831547283346856E-2</v>
      </c>
      <c r="K349" s="19">
        <f t="shared" si="94"/>
        <v>3.6311338704209142</v>
      </c>
      <c r="L349" s="19">
        <f t="shared" si="95"/>
        <v>7.6445184353006495</v>
      </c>
      <c r="M349" s="19">
        <f t="shared" si="96"/>
        <v>2.7594999809109968</v>
      </c>
      <c r="N349" s="19">
        <f t="shared" si="97"/>
        <v>4.8657930065680119</v>
      </c>
      <c r="O349" s="19">
        <f t="shared" si="104"/>
        <v>173.61142784049864</v>
      </c>
      <c r="P349" s="19">
        <f t="shared" si="106"/>
        <v>132.21277676652727</v>
      </c>
      <c r="Q349" s="19">
        <f t="shared" si="107"/>
        <v>111.8602137688459</v>
      </c>
      <c r="R349" s="19">
        <f t="shared" si="90"/>
        <v>249.88545944511125</v>
      </c>
      <c r="S349" s="19">
        <f t="shared" si="89"/>
        <v>90.586654417533154</v>
      </c>
      <c r="U349" s="19">
        <f t="shared" si="83"/>
        <v>112.18191935053261</v>
      </c>
      <c r="V349" s="19">
        <f t="shared" si="85"/>
        <v>134.85932328942496</v>
      </c>
      <c r="W349" s="19">
        <f t="shared" si="86"/>
        <v>69.257422284942578</v>
      </c>
      <c r="X349" s="19">
        <f t="shared" si="98"/>
        <v>0.54</v>
      </c>
      <c r="Y349" s="19">
        <f t="shared" si="98"/>
        <v>0.71799999999999997</v>
      </c>
      <c r="Z349" s="19">
        <f t="shared" si="98"/>
        <v>0.24399999999999999</v>
      </c>
      <c r="AA349" s="19">
        <f t="shared" si="98"/>
        <v>0.61</v>
      </c>
      <c r="AC349" s="19">
        <f t="shared" si="103"/>
        <v>0.72899999999999998</v>
      </c>
      <c r="AD349" s="19">
        <f t="shared" si="103"/>
        <v>0.95699999999999996</v>
      </c>
      <c r="AE349" s="19">
        <f t="shared" si="103"/>
        <v>0.39800000000000002</v>
      </c>
      <c r="AF349" s="19">
        <v>13.25</v>
      </c>
      <c r="AH349" s="30">
        <f>+[8]Cartera!D349</f>
        <v>342653.76336999994</v>
      </c>
      <c r="AI349" s="23">
        <f>+[8]Cartera!J349</f>
        <v>211380.83394999994</v>
      </c>
      <c r="AJ349" s="23">
        <f>+[8]Cartera!P349</f>
        <v>100671.83254999999</v>
      </c>
      <c r="AK349" s="23">
        <f t="shared" si="108"/>
        <v>654706.42986999988</v>
      </c>
      <c r="AL349" s="23">
        <f>+[8]Cartera!E349</f>
        <v>12442.21686</v>
      </c>
      <c r="AM349" s="23">
        <f>+[8]Cartera!K349</f>
        <v>16159.046820000001</v>
      </c>
      <c r="AN349" s="23">
        <f>+[8]Cartera!Q349</f>
        <v>2778.0392000000006</v>
      </c>
      <c r="AO349" s="23">
        <f t="shared" si="109"/>
        <v>31379.302880000003</v>
      </c>
      <c r="AP349" s="27">
        <f t="shared" si="110"/>
        <v>3.6311338704209142</v>
      </c>
      <c r="AQ349" s="27">
        <f t="shared" si="110"/>
        <v>7.6445184353006495</v>
      </c>
      <c r="AR349" s="27">
        <f t="shared" si="110"/>
        <v>2.7594999809109968</v>
      </c>
      <c r="AS349" s="27">
        <f t="shared" si="110"/>
        <v>4.7928814272116975</v>
      </c>
      <c r="AT349" s="27"/>
      <c r="AU349" s="32">
        <f>+G349</f>
        <v>4.8657930065680119</v>
      </c>
      <c r="AV349" s="33">
        <f t="shared" ref="AV349:AV411" si="112">+AS349-AS348</f>
        <v>-4.369029725843987E-2</v>
      </c>
      <c r="AW349" s="33"/>
      <c r="AX349" s="28">
        <v>45139</v>
      </c>
      <c r="AY349" s="29">
        <f t="shared" si="91"/>
        <v>28.241502686999183</v>
      </c>
      <c r="AZ349" s="29">
        <f t="shared" si="91"/>
        <v>63.114017389339324</v>
      </c>
      <c r="BA349" s="29">
        <f t="shared" si="91"/>
        <v>15.413773936854952</v>
      </c>
      <c r="BB349" s="29">
        <f t="shared" si="91"/>
        <v>42.53084351036614</v>
      </c>
      <c r="BH349" s="21">
        <f t="shared" si="105"/>
        <v>42.53084351036614</v>
      </c>
      <c r="BO349" s="23">
        <f t="shared" si="111"/>
        <v>3.6311338704209142</v>
      </c>
      <c r="BP349" s="23">
        <f t="shared" si="111"/>
        <v>7.6445184353006495</v>
      </c>
      <c r="BQ349" s="23">
        <f t="shared" si="111"/>
        <v>2.7594999809109968</v>
      </c>
      <c r="BR349" s="34">
        <f t="shared" ref="BR349:BR389" si="113">+AU349</f>
        <v>4.8657930065680119</v>
      </c>
    </row>
    <row r="350" spans="1:70" ht="14.5" x14ac:dyDescent="0.35">
      <c r="A350" s="22">
        <v>45170</v>
      </c>
      <c r="B350" s="23">
        <f>+Cartera!BF349</f>
        <v>3.5644982609639073</v>
      </c>
      <c r="C350" s="23">
        <f>+Cartera!BG349</f>
        <v>7.7844799618955687</v>
      </c>
      <c r="D350" s="23">
        <f>+Cartera!BH349</f>
        <v>2.7979041872601496</v>
      </c>
      <c r="E350" s="43">
        <f>+'[8]Cartera (Con titularizaciones)'!W350/'[8]Cartera (Con titularizaciones)'!V350</f>
        <v>2.9734318895190247E-2</v>
      </c>
      <c r="F350" s="19">
        <f>+Cartera!BI349</f>
        <v>7.4833227103340851</v>
      </c>
      <c r="G350" s="23">
        <f>+Cartera!BK349</f>
        <v>4.8745246270927707</v>
      </c>
      <c r="H350" s="44">
        <f>+'[8]Cartera (Con titularizaciones)'!AT350/'[8]Cartera (Con titularizaciones)'!AS350</f>
        <v>4.8922424905073127E-2</v>
      </c>
      <c r="K350" s="35">
        <f>+($K$341*[8]Sendas!D13)/[8]Sendas!$D$4</f>
        <v>4.0097905667440159</v>
      </c>
      <c r="L350" s="35">
        <f>+($L$332*[8]Sendas!C22)/[8]Sendas!$C$4</f>
        <v>7.6616281790179919</v>
      </c>
      <c r="M350" s="35">
        <f>+($M$341*[8]Sendas!E13)/[8]Sendas!$E$4</f>
        <v>2.83695593913792</v>
      </c>
      <c r="O350" s="19">
        <f t="shared" si="104"/>
        <v>174</v>
      </c>
      <c r="P350" s="19">
        <f t="shared" si="106"/>
        <v>146</v>
      </c>
      <c r="Q350" s="19">
        <f t="shared" si="107"/>
        <v>115.00000000000001</v>
      </c>
      <c r="R350" s="19">
        <f t="shared" si="90"/>
        <v>250.44474597257295</v>
      </c>
      <c r="S350" s="19">
        <f t="shared" si="89"/>
        <v>100.03308203952813</v>
      </c>
      <c r="U350" s="19">
        <f t="shared" si="83"/>
        <v>112.43300173146373</v>
      </c>
      <c r="V350" s="19">
        <f t="shared" si="85"/>
        <v>148.92252989304805</v>
      </c>
      <c r="W350" s="19">
        <f t="shared" si="86"/>
        <v>71.201397658928968</v>
      </c>
      <c r="X350" s="19">
        <f t="shared" si="98"/>
        <v>0.59</v>
      </c>
      <c r="Y350" s="19">
        <f t="shared" si="98"/>
        <v>0.71799999999999997</v>
      </c>
      <c r="Z350" s="19">
        <f t="shared" si="98"/>
        <v>0.25800000000000001</v>
      </c>
      <c r="AA350" s="19" t="e">
        <f t="shared" si="98"/>
        <v>#N/A</v>
      </c>
      <c r="AF350" s="19">
        <v>13.25</v>
      </c>
      <c r="AH350" s="36">
        <f>(1+(VLOOKUP($A350,[9]ago!$A$1096:$AR$1344,[9]ago!$AM$9,TRUE)/100))*AH338</f>
        <v>348865.02728932991</v>
      </c>
      <c r="AI350" s="37">
        <f>(1+(VLOOKUP($A350,[9]ago!$A$1096:$AR$1344,[9]ago!$AG$9,TRUE)/100))*AI338</f>
        <v>214307.52604932239</v>
      </c>
      <c r="AJ350" s="37">
        <f>(1+(VLOOKUP($A350,[9]ago!$A$1096:$AR$1344,[9]ago!$X$9,TRUE)/100))*AJ338</f>
        <v>101256.72859934023</v>
      </c>
      <c r="AK350" s="37">
        <f t="shared" si="99"/>
        <v>664429.28193799243</v>
      </c>
      <c r="AL350" s="37">
        <f t="shared" ref="AL350:AN379" si="114">+AH350*(K350/100)</f>
        <v>13988.756954916489</v>
      </c>
      <c r="AM350" s="37">
        <f t="shared" si="114"/>
        <v>16419.445805551208</v>
      </c>
      <c r="AN350" s="37">
        <f t="shared" si="114"/>
        <v>2872.6087757757473</v>
      </c>
      <c r="AO350" s="37">
        <f t="shared" si="100"/>
        <v>33280.811536243447</v>
      </c>
      <c r="AP350" s="38">
        <f t="shared" si="110"/>
        <v>4.0097905667440159</v>
      </c>
      <c r="AQ350" s="38">
        <f t="shared" si="110"/>
        <v>7.6616281790179919</v>
      </c>
      <c r="AR350" s="38">
        <f t="shared" si="110"/>
        <v>2.83695593913792</v>
      </c>
      <c r="AS350" s="38">
        <f t="shared" si="110"/>
        <v>5.0089320926932546</v>
      </c>
      <c r="AT350" s="27"/>
      <c r="AU350" s="33">
        <f t="shared" ref="AU350:AU412" si="115">+AU349+AV350</f>
        <v>5.081843672049569</v>
      </c>
      <c r="AV350" s="33">
        <f t="shared" si="112"/>
        <v>0.21605066548155705</v>
      </c>
      <c r="AW350" s="33"/>
      <c r="AX350" s="28">
        <v>45170</v>
      </c>
      <c r="AY350" s="29">
        <f t="shared" si="91"/>
        <v>45.775007214904321</v>
      </c>
      <c r="AZ350" s="29">
        <f t="shared" si="91"/>
        <v>58.896232871585795</v>
      </c>
      <c r="BA350" s="29">
        <f t="shared" si="91"/>
        <v>18.351674460987951</v>
      </c>
      <c r="BB350" s="29">
        <f t="shared" si="91"/>
        <v>48.862487086861819</v>
      </c>
      <c r="BH350" s="19">
        <f t="shared" si="105"/>
        <v>48.862487086861819</v>
      </c>
      <c r="BR350" s="34">
        <f t="shared" si="113"/>
        <v>5.081843672049569</v>
      </c>
    </row>
    <row r="351" spans="1:70" ht="14.5" x14ac:dyDescent="0.35">
      <c r="A351" s="22">
        <v>45200</v>
      </c>
      <c r="B351" s="23">
        <f>+Cartera!BF350</f>
        <v>3.7263709679896539</v>
      </c>
      <c r="C351" s="23">
        <f>+Cartera!BG350</f>
        <v>8.2595797158751498</v>
      </c>
      <c r="D351" s="23">
        <f>+Cartera!BH350</f>
        <v>2.8809217544083134</v>
      </c>
      <c r="E351" s="43">
        <f>+'[8]Cartera (Con titularizaciones)'!W351/'[8]Cartera (Con titularizaciones)'!V351</f>
        <v>3.0556962994024495E-2</v>
      </c>
      <c r="F351" s="19">
        <f>+Cartera!BI350</f>
        <v>7.8548154858000387</v>
      </c>
      <c r="G351" s="23">
        <f>+Cartera!BK350</f>
        <v>5.1225388050803584</v>
      </c>
      <c r="H351" s="44">
        <f>+'[8]Cartera (Con titularizaciones)'!AT351/'[8]Cartera (Con titularizaciones)'!AS351</f>
        <v>5.1397683310004175E-2</v>
      </c>
      <c r="K351" s="35">
        <f>+($K$341*[8]Sendas!D14)/[8]Sendas!$D$4</f>
        <v>4.1745764804458254</v>
      </c>
      <c r="L351" s="35">
        <f>+($L$332*[8]Sendas!C23)/[8]Sendas!$C$4</f>
        <v>7.7056605248744177</v>
      </c>
      <c r="M351" s="35">
        <f>+($M$341*[8]Sendas!E14)/[8]Sendas!$E$4</f>
        <v>2.9109634853763002</v>
      </c>
      <c r="O351" s="19">
        <f t="shared" si="104"/>
        <v>175</v>
      </c>
      <c r="P351" s="19">
        <f t="shared" si="106"/>
        <v>152.00000000000003</v>
      </c>
      <c r="Q351" s="19">
        <f t="shared" si="107"/>
        <v>118.00000000000001</v>
      </c>
      <c r="R351" s="19">
        <f t="shared" si="90"/>
        <v>251.884083593105</v>
      </c>
      <c r="S351" s="19">
        <f t="shared" si="89"/>
        <v>104.14403061649504</v>
      </c>
      <c r="U351" s="19">
        <f t="shared" si="83"/>
        <v>113.07916840808136</v>
      </c>
      <c r="V351" s="19">
        <f t="shared" si="85"/>
        <v>155.04263386125552</v>
      </c>
      <c r="W351" s="19">
        <f t="shared" si="86"/>
        <v>73.058825423944498</v>
      </c>
      <c r="X351" s="19">
        <f t="shared" si="98"/>
        <v>0.61299999999999999</v>
      </c>
      <c r="Y351" s="19">
        <f t="shared" si="98"/>
        <v>0.72099999999999997</v>
      </c>
      <c r="Z351" s="19">
        <f t="shared" si="98"/>
        <v>0.26500000000000001</v>
      </c>
      <c r="AA351" s="19" t="e">
        <f t="shared" si="98"/>
        <v>#N/A</v>
      </c>
      <c r="AF351" s="19">
        <v>13.25</v>
      </c>
      <c r="AH351" s="36">
        <f>(1+(VLOOKUP($A351,[9]ago!$A$1096:$AR$1344,[9]ago!$AM$9,TRUE)/100))*AH339</f>
        <v>351428.57488232653</v>
      </c>
      <c r="AI351" s="37">
        <f>(1+(VLOOKUP($A351,[9]ago!$A$1096:$AR$1344,[9]ago!$AG$9,TRUE)/100))*AI339</f>
        <v>213291.66981642207</v>
      </c>
      <c r="AJ351" s="37">
        <f>(1+(VLOOKUP($A351,[9]ago!$A$1096:$AR$1344,[9]ago!$X$9,TRUE)/100))*AJ339</f>
        <v>102079.53811443641</v>
      </c>
      <c r="AK351" s="37">
        <f t="shared" si="99"/>
        <v>666799.78281318501</v>
      </c>
      <c r="AL351" s="37">
        <f t="shared" si="114"/>
        <v>14670.65463260355</v>
      </c>
      <c r="AM351" s="37">
        <f t="shared" si="114"/>
        <v>16435.532003889519</v>
      </c>
      <c r="AN351" s="37">
        <f t="shared" si="114"/>
        <v>2971.4980805520272</v>
      </c>
      <c r="AO351" s="37">
        <f t="shared" si="100"/>
        <v>34077.684717045093</v>
      </c>
      <c r="AP351" s="38">
        <f t="shared" si="110"/>
        <v>4.1745764804458254</v>
      </c>
      <c r="AQ351" s="38">
        <f t="shared" si="110"/>
        <v>7.7056605248744177</v>
      </c>
      <c r="AR351" s="38">
        <f t="shared" si="110"/>
        <v>2.9109634853763007</v>
      </c>
      <c r="AS351" s="38">
        <f t="shared" si="110"/>
        <v>5.1106322460504634</v>
      </c>
      <c r="AT351" s="27"/>
      <c r="AU351" s="33">
        <f t="shared" si="115"/>
        <v>5.1835438254067778</v>
      </c>
      <c r="AV351" s="33">
        <f t="shared" si="112"/>
        <v>0.10170015335720883</v>
      </c>
      <c r="AW351" s="33"/>
      <c r="AX351" s="28">
        <v>45200</v>
      </c>
      <c r="AY351" s="29">
        <f t="shared" si="91"/>
        <v>49.565543286061029</v>
      </c>
      <c r="AZ351" s="29">
        <f t="shared" si="91"/>
        <v>51.764906296103675</v>
      </c>
      <c r="BA351" s="29">
        <f t="shared" si="91"/>
        <v>22.408192006892151</v>
      </c>
      <c r="BB351" s="29">
        <f t="shared" si="91"/>
        <v>47.740035675421836</v>
      </c>
      <c r="BH351" s="19">
        <f t="shared" si="105"/>
        <v>47.740035675421836</v>
      </c>
      <c r="BR351" s="34">
        <f t="shared" si="113"/>
        <v>5.1835438254067778</v>
      </c>
    </row>
    <row r="352" spans="1:70" ht="14.5" x14ac:dyDescent="0.35">
      <c r="A352" s="22">
        <v>45231</v>
      </c>
      <c r="B352" s="23">
        <f>+Cartera!BF351</f>
        <v>3.7161784048840922</v>
      </c>
      <c r="C352" s="23">
        <f>+Cartera!BG351</f>
        <v>8.4285773934102615</v>
      </c>
      <c r="D352" s="23">
        <f>+Cartera!BH351</f>
        <v>3.0021738108830309</v>
      </c>
      <c r="E352" s="19">
        <f>+Cartera!BJ351</f>
        <v>3.1672243991595357</v>
      </c>
      <c r="F352" s="19">
        <f>+Cartera!BI351</f>
        <v>8.203513880660033</v>
      </c>
      <c r="G352" s="23">
        <f>+Cartera!BK351</f>
        <v>5.1965648698457638</v>
      </c>
      <c r="K352" s="35">
        <f>+($K$341*[8]Sendas!D15)/[8]Sendas!$D$4</f>
        <v>4.4217553509985388</v>
      </c>
      <c r="L352" s="35">
        <f>+($L$332*[8]Sendas!C24)/[8]Sendas!$C$4</f>
        <v>7.7496928707308426</v>
      </c>
      <c r="M352" s="35">
        <f>+($M$341*[8]Sendas!E15)/[8]Sendas!$E$4</f>
        <v>2.9460622241975791</v>
      </c>
      <c r="O352" s="19">
        <f t="shared" si="104"/>
        <v>176</v>
      </c>
      <c r="P352" s="19">
        <f t="shared" si="106"/>
        <v>161</v>
      </c>
      <c r="Q352" s="19">
        <f t="shared" si="107"/>
        <v>119.42277675474709</v>
      </c>
      <c r="R352" s="19">
        <f t="shared" si="90"/>
        <v>253.323421213637</v>
      </c>
      <c r="S352" s="19">
        <f t="shared" si="89"/>
        <v>110.31045348194542</v>
      </c>
      <c r="U352" s="19">
        <f t="shared" si="83"/>
        <v>113.72533508469895</v>
      </c>
      <c r="V352" s="19">
        <f t="shared" si="85"/>
        <v>164.22278981356669</v>
      </c>
      <c r="W352" s="19">
        <f t="shared" si="86"/>
        <v>73.939727106506453</v>
      </c>
      <c r="X352" s="19">
        <f t="shared" si="98"/>
        <v>0.66300000000000003</v>
      </c>
      <c r="Y352" s="19">
        <f t="shared" si="98"/>
        <v>0.72199999999999998</v>
      </c>
      <c r="Z352" s="19">
        <f t="shared" si="98"/>
        <v>0.26700000000000002</v>
      </c>
      <c r="AA352" s="19" t="e">
        <f t="shared" si="98"/>
        <v>#N/A</v>
      </c>
      <c r="AF352" s="19">
        <v>13.25</v>
      </c>
      <c r="AH352" s="36">
        <f>(1+(VLOOKUP($A352,[9]ago!$A$1096:$AR$1344,[9]ago!$AM$9,TRUE)/100))*AH340</f>
        <v>351580.6242836843</v>
      </c>
      <c r="AI352" s="37">
        <f>(1+(VLOOKUP($A352,[9]ago!$A$1096:$AR$1344,[9]ago!$AG$9,TRUE)/100))*AI340</f>
        <v>213132.49571983749</v>
      </c>
      <c r="AJ352" s="37">
        <f>(1+(VLOOKUP($A352,[9]ago!$A$1096:$AR$1344,[9]ago!$X$9,TRUE)/100))*AJ340</f>
        <v>103036.20880042529</v>
      </c>
      <c r="AK352" s="37">
        <f t="shared" si="99"/>
        <v>667749.32880394708</v>
      </c>
      <c r="AL352" s="37">
        <f t="shared" si="114"/>
        <v>15546.035067337878</v>
      </c>
      <c r="AM352" s="37">
        <f t="shared" si="114"/>
        <v>16517.113826010966</v>
      </c>
      <c r="AN352" s="37">
        <f t="shared" si="114"/>
        <v>3035.5108247146709</v>
      </c>
      <c r="AO352" s="37">
        <f t="shared" si="100"/>
        <v>35098.659718063514</v>
      </c>
      <c r="AP352" s="38">
        <f t="shared" si="110"/>
        <v>4.4217553509985388</v>
      </c>
      <c r="AQ352" s="38">
        <f t="shared" si="110"/>
        <v>7.7496928707308426</v>
      </c>
      <c r="AR352" s="38">
        <f t="shared" si="110"/>
        <v>2.9460622241975787</v>
      </c>
      <c r="AS352" s="38">
        <f t="shared" si="110"/>
        <v>5.2562628225970967</v>
      </c>
      <c r="AT352" s="27"/>
      <c r="AU352" s="33">
        <f t="shared" si="115"/>
        <v>5.3291744019534111</v>
      </c>
      <c r="AV352" s="33">
        <f t="shared" si="112"/>
        <v>0.14563057654663325</v>
      </c>
      <c r="AW352" s="33"/>
      <c r="AX352" s="28">
        <v>45231</v>
      </c>
      <c r="AY352" s="29">
        <f t="shared" si="91"/>
        <v>60.999882485034902</v>
      </c>
      <c r="AZ352" s="29">
        <f t="shared" si="91"/>
        <v>42.245069174246623</v>
      </c>
      <c r="BA352" s="29">
        <f t="shared" si="91"/>
        <v>21.873636681401209</v>
      </c>
      <c r="BB352" s="29">
        <f t="shared" si="91"/>
        <v>47.731809014561549</v>
      </c>
      <c r="BH352" s="19">
        <f t="shared" si="105"/>
        <v>47.731809014561549</v>
      </c>
      <c r="BR352" s="34">
        <f t="shared" si="113"/>
        <v>5.3291744019534111</v>
      </c>
    </row>
    <row r="353" spans="1:70" ht="14.5" x14ac:dyDescent="0.35">
      <c r="A353" s="22">
        <v>45261</v>
      </c>
      <c r="K353" s="35">
        <f>+($K$341*[8]Sendas!D16)/[8]Sendas!$D$4</f>
        <v>4.5590769457500464</v>
      </c>
      <c r="L353" s="35">
        <f>+($L$332*[8]Sendas!C25)/[8]Sendas!$C$4</f>
        <v>7.8157413895154795</v>
      </c>
      <c r="M353" s="35">
        <f>+($M$341*[8]Sendas!E16)/[8]Sendas!$E$4</f>
        <v>2.9603018495352207</v>
      </c>
      <c r="O353" s="19">
        <f t="shared" si="104"/>
        <v>177.5</v>
      </c>
      <c r="P353" s="19">
        <f t="shared" si="106"/>
        <v>166</v>
      </c>
      <c r="Q353" s="19">
        <f t="shared" si="107"/>
        <v>120.00000000000001</v>
      </c>
      <c r="R353" s="19">
        <f t="shared" si="90"/>
        <v>255.48242764443501</v>
      </c>
      <c r="S353" s="19">
        <f t="shared" si="89"/>
        <v>113.73624396275117</v>
      </c>
      <c r="U353" s="19">
        <f t="shared" si="83"/>
        <v>114.69458509962536</v>
      </c>
      <c r="V353" s="19">
        <f t="shared" si="85"/>
        <v>169.32287645373958</v>
      </c>
      <c r="W353" s="19">
        <f t="shared" si="86"/>
        <v>74.297110600621522</v>
      </c>
      <c r="X353" s="19">
        <f t="shared" si="98"/>
        <v>0.69199999999999995</v>
      </c>
      <c r="Y353" s="19">
        <f t="shared" si="98"/>
        <v>0.72799999999999998</v>
      </c>
      <c r="Z353" s="19">
        <f t="shared" si="98"/>
        <v>0.26800000000000002</v>
      </c>
      <c r="AA353" s="19" t="e">
        <f t="shared" si="98"/>
        <v>#N/A</v>
      </c>
      <c r="AF353" s="19">
        <v>12.5</v>
      </c>
      <c r="AH353" s="39">
        <f>(1+(VLOOKUP($A353,[9]ago!$A$1096:$AR$1344,[9]ago!$AM$9,TRUE)/100))*AH341</f>
        <v>352785.0329755618</v>
      </c>
      <c r="AI353" s="40">
        <f>(1+(VLOOKUP($A353,[9]ago!$A$1096:$AR$1344,[9]ago!$AG$9,TRUE)/100))*AI341</f>
        <v>211277.18917414121</v>
      </c>
      <c r="AJ353" s="37">
        <f>(1+(VLOOKUP($A353,[9]ago!$A$1096:$AR$1344,[9]ago!$X$9,TRUE)/100))*AJ341</f>
        <v>103249.68518989436</v>
      </c>
      <c r="AK353" s="40">
        <f t="shared" si="99"/>
        <v>667311.90733959735</v>
      </c>
      <c r="AL353" s="40">
        <f t="shared" si="114"/>
        <v>16083.741106445537</v>
      </c>
      <c r="AM353" s="40">
        <f t="shared" si="114"/>
        <v>16512.878720888271</v>
      </c>
      <c r="AN353" s="40">
        <f t="shared" si="114"/>
        <v>3056.5023403157352</v>
      </c>
      <c r="AO353" s="40">
        <f t="shared" si="100"/>
        <v>35653.122167649541</v>
      </c>
      <c r="AP353" s="41">
        <f t="shared" si="110"/>
        <v>4.5590769457500464</v>
      </c>
      <c r="AQ353" s="41">
        <f t="shared" si="110"/>
        <v>7.8157413895154795</v>
      </c>
      <c r="AR353" s="41">
        <f t="shared" si="110"/>
        <v>2.9603018495352207</v>
      </c>
      <c r="AS353" s="41">
        <f t="shared" si="110"/>
        <v>5.3427972400177088</v>
      </c>
      <c r="AT353" s="27"/>
      <c r="AU353" s="42">
        <f t="shared" si="115"/>
        <v>5.4157088193740233</v>
      </c>
      <c r="AV353" s="33">
        <f t="shared" si="112"/>
        <v>8.6534417420612186E-2</v>
      </c>
      <c r="AW353" s="33"/>
      <c r="AX353" s="28">
        <v>45261</v>
      </c>
      <c r="AY353" s="29">
        <f>+AL353/AL341*100-100</f>
        <v>75.345136043000963</v>
      </c>
      <c r="AZ353" s="29">
        <f t="shared" ref="AZ353:BB368" si="116">+AM353/AM341*100-100</f>
        <v>40.210747895720999</v>
      </c>
      <c r="BA353" s="29">
        <f t="shared" si="116"/>
        <v>28.308144348114951</v>
      </c>
      <c r="BB353" s="29">
        <f t="shared" si="116"/>
        <v>52.808080403126439</v>
      </c>
      <c r="BH353" s="19">
        <f t="shared" si="105"/>
        <v>52.808080403126439</v>
      </c>
      <c r="BR353" s="34">
        <f t="shared" si="113"/>
        <v>5.4157088193740233</v>
      </c>
    </row>
    <row r="354" spans="1:70" ht="14.5" x14ac:dyDescent="0.35">
      <c r="A354" s="22">
        <v>45292</v>
      </c>
      <c r="K354" s="35">
        <f>+($K$341*[8]Sendas!D17)/[8]Sendas!$D$4</f>
        <v>4.566671750775595</v>
      </c>
      <c r="L354" s="35">
        <f>+($L$332*[8]Sendas!C26)/[8]Sendas!$C$4</f>
        <v>7.7184794630982934</v>
      </c>
      <c r="M354" s="35">
        <f>+($M$341*[8]Sendas!E17)/[8]Sendas!$E$4</f>
        <v>2.9954005883564996</v>
      </c>
      <c r="O354" s="19">
        <f t="shared" si="104"/>
        <v>175.29112548910464</v>
      </c>
      <c r="P354" s="19">
        <f t="shared" si="106"/>
        <v>166.27653352844075</v>
      </c>
      <c r="Q354" s="19">
        <f t="shared" si="107"/>
        <v>121.42277675474709</v>
      </c>
      <c r="R354" s="19">
        <f t="shared" si="90"/>
        <v>252.30311146186907</v>
      </c>
      <c r="S354" s="19">
        <f t="shared" si="89"/>
        <v>113.92571314862236</v>
      </c>
      <c r="U354" s="19">
        <f t="shared" si="83"/>
        <v>113.26728399785478</v>
      </c>
      <c r="V354" s="19">
        <f t="shared" si="85"/>
        <v>169.60494544453167</v>
      </c>
      <c r="W354" s="19">
        <f t="shared" si="86"/>
        <v>75.178012283183492</v>
      </c>
      <c r="X354" s="19">
        <f t="shared" si="98"/>
        <v>0.69299999999999995</v>
      </c>
      <c r="Y354" s="19">
        <f t="shared" si="98"/>
        <v>0.72099999999999997</v>
      </c>
      <c r="Z354" s="19">
        <f t="shared" si="98"/>
        <v>0.27600000000000002</v>
      </c>
      <c r="AA354" s="19" t="e">
        <f t="shared" si="98"/>
        <v>#N/A</v>
      </c>
      <c r="AF354" s="19">
        <v>11.75</v>
      </c>
      <c r="AH354" s="36">
        <f>(1+(VLOOKUP($A354,[9]ago!$A$1096:$AR$1344,[9]ago!$AM$9,TRUE)/100))*AH342</f>
        <v>349357.25249618932</v>
      </c>
      <c r="AI354" s="37">
        <f>(1+(VLOOKUP($A354,[9]ago!$A$1096:$AR$1344,[9]ago!$AG$9,TRUE)/100))*AI342</f>
        <v>211265.70085519194</v>
      </c>
      <c r="AJ354" s="37">
        <f>(1+(VLOOKUP($A354,[9]ago!$A$1096:$AR$1344,[9]ago!$X$9,TRUE)/100))*AJ342</f>
        <v>102660.48953105592</v>
      </c>
      <c r="AK354" s="37">
        <f t="shared" si="99"/>
        <v>663283.44288243714</v>
      </c>
      <c r="AL354" s="37">
        <f t="shared" si="114"/>
        <v>15953.998959029244</v>
      </c>
      <c r="AM354" s="37">
        <f t="shared" si="114"/>
        <v>16306.499733078666</v>
      </c>
      <c r="AN354" s="37">
        <f t="shared" si="114"/>
        <v>3075.0929074229116</v>
      </c>
      <c r="AO354" s="37">
        <f t="shared" si="100"/>
        <v>35335.591599530824</v>
      </c>
      <c r="AP354" s="38">
        <f t="shared" si="110"/>
        <v>4.566671750775595</v>
      </c>
      <c r="AQ354" s="38">
        <f t="shared" si="110"/>
        <v>7.7184794630982934</v>
      </c>
      <c r="AR354" s="38">
        <f t="shared" si="110"/>
        <v>2.9954005883564996</v>
      </c>
      <c r="AS354" s="38">
        <f t="shared" si="110"/>
        <v>5.3273742890328473</v>
      </c>
      <c r="AT354" s="27"/>
      <c r="AU354" s="33">
        <f t="shared" si="115"/>
        <v>5.4002858683891617</v>
      </c>
      <c r="AV354" s="33">
        <f t="shared" si="112"/>
        <v>-1.5422950984861572E-2</v>
      </c>
      <c r="AW354" s="33"/>
      <c r="AX354" s="28">
        <v>45292</v>
      </c>
      <c r="AY354" s="29">
        <f t="shared" ref="AY354:BB412" si="117">+AL354/AL342*100-100</f>
        <v>61.559238213785164</v>
      </c>
      <c r="AZ354" s="29">
        <f t="shared" si="116"/>
        <v>29.405774846884043</v>
      </c>
      <c r="BA354" s="29">
        <f t="shared" si="116"/>
        <v>25.833457066083227</v>
      </c>
      <c r="BB354" s="29">
        <f t="shared" si="116"/>
        <v>41.796937204412416</v>
      </c>
      <c r="BH354" s="19">
        <f t="shared" si="105"/>
        <v>41.796937204412416</v>
      </c>
      <c r="BR354" s="34">
        <f t="shared" si="113"/>
        <v>5.4002858683891617</v>
      </c>
    </row>
    <row r="355" spans="1:70" ht="14.5" x14ac:dyDescent="0.35">
      <c r="A355" s="22">
        <v>45323</v>
      </c>
      <c r="K355" s="35">
        <f>+($K$341*[8]Sendas!D18)/[8]Sendas!$D$4</f>
        <v>4.5343078144134861</v>
      </c>
      <c r="L355" s="35">
        <f>+($L$332*[8]Sendas!C27)/[8]Sendas!$C$4</f>
        <v>7.7681803335009318</v>
      </c>
      <c r="M355" s="35">
        <f>+($M$341*[8]Sendas!E18)/[8]Sendas!$E$4</f>
        <v>3.0304993271777785</v>
      </c>
      <c r="O355" s="19">
        <f t="shared" si="104"/>
        <v>176.41986095472566</v>
      </c>
      <c r="P355" s="19">
        <f t="shared" si="106"/>
        <v>165.09813415066358</v>
      </c>
      <c r="Q355" s="19">
        <f t="shared" si="107"/>
        <v>122.84555350949415</v>
      </c>
      <c r="R355" s="19">
        <f t="shared" si="90"/>
        <v>253.92774288116615</v>
      </c>
      <c r="S355" s="19">
        <f t="shared" si="89"/>
        <v>113.11832327442706</v>
      </c>
      <c r="U355" s="19">
        <f t="shared" si="83"/>
        <v>113.99663524245554</v>
      </c>
      <c r="V355" s="19">
        <f t="shared" si="85"/>
        <v>168.4029576598538</v>
      </c>
      <c r="W355" s="19">
        <f t="shared" si="86"/>
        <v>76.058913965745461</v>
      </c>
      <c r="X355" s="19">
        <f t="shared" si="98"/>
        <v>0.68799999999999994</v>
      </c>
      <c r="Y355" s="19">
        <f t="shared" si="98"/>
        <v>0.72299999999999998</v>
      </c>
      <c r="Z355" s="19">
        <f t="shared" si="98"/>
        <v>0.27900000000000003</v>
      </c>
      <c r="AA355" s="19" t="e">
        <f t="shared" si="98"/>
        <v>#N/A</v>
      </c>
      <c r="AF355" s="19">
        <v>11.75</v>
      </c>
      <c r="AH355" s="36">
        <f>(1+(VLOOKUP($A355,[9]ago!$A$1096:$AR$1344,[9]ago!$AM$9,TRUE)/100))*AH343</f>
        <v>356381.74662978813</v>
      </c>
      <c r="AI355" s="37">
        <f>(1+(VLOOKUP($A355,[9]ago!$A$1096:$AR$1344,[9]ago!$AG$9,TRUE)/100))*AI343</f>
        <v>211609.26009122617</v>
      </c>
      <c r="AJ355" s="37">
        <f>(1+(VLOOKUP($A355,[9]ago!$A$1096:$AR$1344,[9]ago!$X$9,TRUE)/100))*AJ343</f>
        <v>103527.40125418652</v>
      </c>
      <c r="AK355" s="37">
        <f t="shared" si="99"/>
        <v>671518.4079752008</v>
      </c>
      <c r="AL355" s="37">
        <f t="shared" si="114"/>
        <v>16159.445386577752</v>
      </c>
      <c r="AM355" s="37">
        <f t="shared" si="114"/>
        <v>16438.188926273466</v>
      </c>
      <c r="AN355" s="37">
        <f t="shared" si="114"/>
        <v>3137.3971984527616</v>
      </c>
      <c r="AO355" s="37">
        <f t="shared" si="100"/>
        <v>35735.031511303976</v>
      </c>
      <c r="AP355" s="38">
        <f t="shared" si="110"/>
        <v>4.5343078144134861</v>
      </c>
      <c r="AQ355" s="38">
        <f t="shared" si="110"/>
        <v>7.768180333500931</v>
      </c>
      <c r="AR355" s="38">
        <f t="shared" si="110"/>
        <v>3.0304993271777785</v>
      </c>
      <c r="AS355" s="38">
        <f t="shared" si="110"/>
        <v>5.3215267201764744</v>
      </c>
      <c r="AT355" s="27"/>
      <c r="AU355" s="33">
        <f t="shared" si="115"/>
        <v>5.3944382995327889</v>
      </c>
      <c r="AV355" s="33">
        <f t="shared" si="112"/>
        <v>-5.8475688563728312E-3</v>
      </c>
      <c r="AW355" s="33"/>
      <c r="AX355" s="28">
        <v>45323</v>
      </c>
      <c r="AY355" s="29">
        <f t="shared" si="117"/>
        <v>60.511290770841242</v>
      </c>
      <c r="AZ355" s="29">
        <f t="shared" si="116"/>
        <v>21.146517600010768</v>
      </c>
      <c r="BA355" s="29">
        <f t="shared" si="116"/>
        <v>26.764044054789579</v>
      </c>
      <c r="BB355" s="29">
        <f t="shared" si="116"/>
        <v>36.856464199875376</v>
      </c>
      <c r="BH355" s="19">
        <f t="shared" si="105"/>
        <v>36.856464199875376</v>
      </c>
      <c r="BR355" s="34">
        <f t="shared" si="113"/>
        <v>5.3944382995327889</v>
      </c>
    </row>
    <row r="356" spans="1:70" ht="14.5" x14ac:dyDescent="0.35">
      <c r="A356" s="22">
        <v>45352</v>
      </c>
      <c r="K356" s="35">
        <f>+($K$341*[8]Sendas!D19)/[8]Sendas!$D$4</f>
        <v>4.3844110281497137</v>
      </c>
      <c r="L356" s="35">
        <f>+($L$332*[8]Sendas!C28)/[8]Sendas!$C$4</f>
        <v>7.6726062278177549</v>
      </c>
      <c r="M356" s="35">
        <f>+($M$341*[8]Sendas!E19)/[8]Sendas!$E$4</f>
        <v>3.0655980659990574</v>
      </c>
      <c r="O356" s="19">
        <f t="shared" si="104"/>
        <v>174.24931782729811</v>
      </c>
      <c r="P356" s="19">
        <f t="shared" si="106"/>
        <v>159.64026037141494</v>
      </c>
      <c r="Q356" s="19">
        <f t="shared" si="107"/>
        <v>124.26833026424123</v>
      </c>
      <c r="R356" s="19">
        <f t="shared" si="90"/>
        <v>250.80359850087243</v>
      </c>
      <c r="S356" s="19">
        <f t="shared" si="89"/>
        <v>109.37881686674919</v>
      </c>
      <c r="U356" s="19">
        <f t="shared" si="83"/>
        <v>112.59410260335048</v>
      </c>
      <c r="V356" s="19">
        <f t="shared" si="85"/>
        <v>162.83583183079463</v>
      </c>
      <c r="W356" s="19">
        <f t="shared" si="86"/>
        <v>76.93981564830743</v>
      </c>
      <c r="X356" s="19">
        <f t="shared" si="98"/>
        <v>0.64900000000000002</v>
      </c>
      <c r="Y356" s="19">
        <f t="shared" si="98"/>
        <v>0.71899999999999997</v>
      </c>
      <c r="Z356" s="19">
        <f t="shared" si="98"/>
        <v>0.28100000000000003</v>
      </c>
      <c r="AA356" s="19" t="e">
        <f t="shared" si="98"/>
        <v>#N/A</v>
      </c>
      <c r="AF356" s="19">
        <v>11</v>
      </c>
      <c r="AH356" s="36">
        <f>(1+(VLOOKUP($A356,[9]ago!$A$1096:$AR$1344,[9]ago!$AM$9,TRUE)/100))*AH344</f>
        <v>352513.1792188402</v>
      </c>
      <c r="AI356" s="37">
        <f>(1+(VLOOKUP($A356,[9]ago!$A$1096:$AR$1344,[9]ago!$AG$9,TRUE)/100))*AI344</f>
        <v>212014.48058971248</v>
      </c>
      <c r="AJ356" s="37">
        <f>(1+(VLOOKUP($A356,[9]ago!$A$1096:$AR$1344,[9]ago!$X$9,TRUE)/100))*AJ344</f>
        <v>103973.63403973964</v>
      </c>
      <c r="AK356" s="37">
        <f t="shared" si="99"/>
        <v>668501.29384829232</v>
      </c>
      <c r="AL356" s="37">
        <f t="shared" si="114"/>
        <v>15455.626705351995</v>
      </c>
      <c r="AM356" s="37">
        <f t="shared" si="114"/>
        <v>16267.036241601745</v>
      </c>
      <c r="AN356" s="37">
        <f t="shared" si="114"/>
        <v>3187.4137142711961</v>
      </c>
      <c r="AO356" s="37">
        <f t="shared" si="100"/>
        <v>34910.076661224935</v>
      </c>
      <c r="AP356" s="38">
        <f t="shared" si="110"/>
        <v>4.3844110281497137</v>
      </c>
      <c r="AQ356" s="38">
        <f t="shared" si="110"/>
        <v>7.6726062278177549</v>
      </c>
      <c r="AR356" s="38">
        <f t="shared" si="110"/>
        <v>3.0655980659990574</v>
      </c>
      <c r="AS356" s="38">
        <f t="shared" si="110"/>
        <v>5.2221404778832516</v>
      </c>
      <c r="AT356" s="27"/>
      <c r="AU356" s="33">
        <f t="shared" si="115"/>
        <v>5.2950520572395661</v>
      </c>
      <c r="AV356" s="33">
        <f t="shared" si="112"/>
        <v>-9.9386242293222793E-2</v>
      </c>
      <c r="AW356" s="33"/>
      <c r="AX356" s="28">
        <v>45352</v>
      </c>
      <c r="AY356" s="29">
        <f t="shared" si="117"/>
        <v>44.779464986563767</v>
      </c>
      <c r="AZ356" s="29">
        <f t="shared" si="116"/>
        <v>13.198940246239559</v>
      </c>
      <c r="BA356" s="29">
        <f t="shared" si="116"/>
        <v>28.729712794891071</v>
      </c>
      <c r="BB356" s="29">
        <f t="shared" si="116"/>
        <v>26.845878116506313</v>
      </c>
      <c r="BH356" s="19">
        <f t="shared" si="105"/>
        <v>26.845878116506313</v>
      </c>
      <c r="BR356" s="34">
        <f t="shared" si="113"/>
        <v>5.2950520572395661</v>
      </c>
    </row>
    <row r="357" spans="1:70" ht="14.5" x14ac:dyDescent="0.35">
      <c r="A357" s="22">
        <v>45383</v>
      </c>
      <c r="K357" s="35">
        <f>+($K$341*[8]Sendas!D20)/[8]Sendas!$D$4</f>
        <v>4.4987393673277163</v>
      </c>
      <c r="L357" s="35">
        <f>+($L$332*[8]Sendas!C29)/[8]Sendas!$C$4</f>
        <v>7.6797793002172883</v>
      </c>
      <c r="M357" s="35">
        <f>+($M$341*[8]Sendas!E20)/[8]Sendas!$E$4</f>
        <v>3.1006968048203367</v>
      </c>
      <c r="O357" s="19">
        <f t="shared" si="104"/>
        <v>174.41222244343922</v>
      </c>
      <c r="P357" s="19">
        <f t="shared" si="106"/>
        <v>163.80305571998656</v>
      </c>
      <c r="Q357" s="19">
        <f t="shared" si="107"/>
        <v>125.69110701898832</v>
      </c>
      <c r="R357" s="19">
        <f t="shared" si="90"/>
        <v>251.03807324344265</v>
      </c>
      <c r="S357" s="19">
        <f t="shared" si="89"/>
        <v>112.23098980248503</v>
      </c>
      <c r="U357" s="19">
        <f t="shared" si="83"/>
        <v>112.69936613776805</v>
      </c>
      <c r="V357" s="19">
        <f t="shared" si="85"/>
        <v>167.08195521939942</v>
      </c>
      <c r="W357" s="19">
        <f t="shared" si="86"/>
        <v>77.820717330869414</v>
      </c>
      <c r="X357" s="19">
        <f t="shared" si="98"/>
        <v>0.68100000000000005</v>
      </c>
      <c r="Y357" s="19">
        <f t="shared" si="98"/>
        <v>0.71899999999999997</v>
      </c>
      <c r="Z357" s="19">
        <f t="shared" si="98"/>
        <v>0.29799999999999999</v>
      </c>
      <c r="AA357" s="19" t="e">
        <f t="shared" si="98"/>
        <v>#N/A</v>
      </c>
      <c r="AF357" s="19">
        <v>10.25</v>
      </c>
      <c r="AH357" s="36">
        <f>(1+(VLOOKUP($A357,[9]ago!$A$1096:$AR$1344,[9]ago!$AM$9,TRUE)/100))*AH345</f>
        <v>357278.75126591191</v>
      </c>
      <c r="AI357" s="37">
        <f>(1+(VLOOKUP($A357,[9]ago!$A$1096:$AR$1344,[9]ago!$AG$9,TRUE)/100))*AI345</f>
        <v>211352.85843535358</v>
      </c>
      <c r="AJ357" s="37">
        <f>(1+(VLOOKUP($A357,[9]ago!$A$1096:$AR$1344,[9]ago!$X$9,TRUE)/100))*AJ345</f>
        <v>104308.65981490271</v>
      </c>
      <c r="AK357" s="37">
        <f t="shared" si="99"/>
        <v>672940.26951616816</v>
      </c>
      <c r="AL357" s="37">
        <f t="shared" si="114"/>
        <v>16073.039834296451</v>
      </c>
      <c r="AM357" s="37">
        <f t="shared" si="114"/>
        <v>16231.433072535832</v>
      </c>
      <c r="AN357" s="37">
        <f t="shared" si="114"/>
        <v>3234.2952820316032</v>
      </c>
      <c r="AO357" s="37">
        <f t="shared" si="100"/>
        <v>35538.768188863891</v>
      </c>
      <c r="AP357" s="38">
        <f t="shared" si="110"/>
        <v>4.4987393673277163</v>
      </c>
      <c r="AQ357" s="38">
        <f t="shared" si="110"/>
        <v>7.6797793002172874</v>
      </c>
      <c r="AR357" s="38">
        <f t="shared" si="110"/>
        <v>3.1006968048203367</v>
      </c>
      <c r="AS357" s="38">
        <f t="shared" si="110"/>
        <v>5.2811177750464564</v>
      </c>
      <c r="AT357" s="27"/>
      <c r="AU357" s="33">
        <f t="shared" si="115"/>
        <v>5.3540293544027708</v>
      </c>
      <c r="AV357" s="33">
        <f t="shared" si="112"/>
        <v>5.8977297163204767E-2</v>
      </c>
      <c r="AW357" s="33"/>
      <c r="AX357" s="28">
        <v>45383</v>
      </c>
      <c r="AY357" s="29">
        <f t="shared" si="117"/>
        <v>41.849015848367031</v>
      </c>
      <c r="AZ357" s="29">
        <f t="shared" si="116"/>
        <v>5.1790694667641901</v>
      </c>
      <c r="BA357" s="29">
        <f t="shared" si="116"/>
        <v>25.912834128696545</v>
      </c>
      <c r="BB357" s="29">
        <f t="shared" si="116"/>
        <v>21.160574768691816</v>
      </c>
      <c r="BH357" s="19">
        <f t="shared" si="105"/>
        <v>21.160574768691816</v>
      </c>
      <c r="BR357" s="34">
        <f t="shared" si="113"/>
        <v>5.3540293544027708</v>
      </c>
    </row>
    <row r="358" spans="1:70" ht="14.5" x14ac:dyDescent="0.35">
      <c r="A358" s="22">
        <v>45413</v>
      </c>
      <c r="K358" s="35">
        <f>+($K$341*[8]Sendas!D21)/[8]Sendas!$D$4</f>
        <v>4.4742222068399364</v>
      </c>
      <c r="L358" s="35">
        <f>+($L$332*[8]Sendas!C30)/[8]Sendas!$C$4</f>
        <v>7.6620603420346365</v>
      </c>
      <c r="M358" s="35">
        <f>+($M$341*[8]Sendas!E21)/[8]Sendas!$E$4</f>
        <v>3.1357955436416161</v>
      </c>
      <c r="O358" s="19">
        <f t="shared" si="104"/>
        <v>174.0098146716519</v>
      </c>
      <c r="P358" s="19">
        <f t="shared" si="106"/>
        <v>162.91036435079059</v>
      </c>
      <c r="Q358" s="19">
        <f t="shared" si="107"/>
        <v>127.11388377373541</v>
      </c>
      <c r="R358" s="19">
        <f t="shared" si="90"/>
        <v>250.45887259871472</v>
      </c>
      <c r="S358" s="19">
        <f t="shared" si="89"/>
        <v>111.61935508350722</v>
      </c>
      <c r="U358" s="19">
        <f t="shared" si="83"/>
        <v>112.43934364522717</v>
      </c>
      <c r="V358" s="19">
        <f t="shared" si="85"/>
        <v>166.17139455423259</v>
      </c>
      <c r="W358" s="19">
        <f t="shared" si="86"/>
        <v>78.701619013431383</v>
      </c>
      <c r="X358" s="19">
        <f t="shared" si="98"/>
        <v>0.67300000000000004</v>
      </c>
      <c r="Y358" s="19">
        <f t="shared" si="98"/>
        <v>0.71799999999999997</v>
      </c>
      <c r="Z358" s="19">
        <f t="shared" si="98"/>
        <v>0.31</v>
      </c>
      <c r="AA358" s="19" t="e">
        <f t="shared" si="98"/>
        <v>#N/A</v>
      </c>
      <c r="AF358" s="19">
        <v>10.25</v>
      </c>
      <c r="AH358" s="36">
        <f>(1+(VLOOKUP($A358,[9]ago!$A$1096:$AR$1344,[9]ago!$AM$9,TRUE)/100))*AH346</f>
        <v>354397.27347534581</v>
      </c>
      <c r="AI358" s="37">
        <f>(1+(VLOOKUP($A358,[9]ago!$A$1096:$AR$1344,[9]ago!$AG$9,TRUE)/100))*AI346</f>
        <v>212373.10597611096</v>
      </c>
      <c r="AJ358" s="37">
        <f>(1+(VLOOKUP($A358,[9]ago!$A$1096:$AR$1344,[9]ago!$X$9,TRUE)/100))*AJ346</f>
        <v>105037.59913262623</v>
      </c>
      <c r="AK358" s="37">
        <f t="shared" si="99"/>
        <v>671807.97858408291</v>
      </c>
      <c r="AL358" s="37">
        <f t="shared" si="114"/>
        <v>15856.521510269184</v>
      </c>
      <c r="AM358" s="37">
        <f t="shared" si="114"/>
        <v>16272.155530142789</v>
      </c>
      <c r="AN358" s="37">
        <f t="shared" si="114"/>
        <v>3293.7643527490382</v>
      </c>
      <c r="AO358" s="37">
        <f t="shared" si="100"/>
        <v>35422.441393161011</v>
      </c>
      <c r="AP358" s="38">
        <f t="shared" si="110"/>
        <v>4.4742222068399364</v>
      </c>
      <c r="AQ358" s="38">
        <f t="shared" si="110"/>
        <v>7.6620603420346365</v>
      </c>
      <c r="AR358" s="38">
        <f t="shared" si="110"/>
        <v>3.1357955436416161</v>
      </c>
      <c r="AS358" s="38">
        <f t="shared" si="110"/>
        <v>5.2727032905768878</v>
      </c>
      <c r="AT358" s="27"/>
      <c r="AU358" s="33">
        <f t="shared" si="115"/>
        <v>5.3456148699332022</v>
      </c>
      <c r="AV358" s="33">
        <f t="shared" si="112"/>
        <v>-8.4144844695686061E-3</v>
      </c>
      <c r="AW358" s="33"/>
      <c r="AX358" s="28">
        <v>45413</v>
      </c>
      <c r="AY358" s="29">
        <f t="shared" si="117"/>
        <v>37.484646302923039</v>
      </c>
      <c r="AZ358" s="29">
        <f t="shared" si="116"/>
        <v>3.0065881651212294</v>
      </c>
      <c r="BA358" s="29">
        <f t="shared" si="116"/>
        <v>26.279629869204385</v>
      </c>
      <c r="BB358" s="29">
        <f t="shared" si="116"/>
        <v>18.316120546911833</v>
      </c>
      <c r="BH358" s="19">
        <f t="shared" si="105"/>
        <v>18.316120546911833</v>
      </c>
      <c r="BR358" s="34">
        <f t="shared" si="113"/>
        <v>5.3456148699332022</v>
      </c>
    </row>
    <row r="359" spans="1:70" ht="14.5" x14ac:dyDescent="0.35">
      <c r="A359" s="22">
        <v>45444</v>
      </c>
      <c r="K359" s="35">
        <f>+($K$341*[8]Sendas!D22)/[8]Sendas!$D$4</f>
        <v>4.3708278223510124</v>
      </c>
      <c r="L359" s="35">
        <f>+($L$332*[8]Sendas!C31)/[8]Sendas!$C$4</f>
        <v>7.4564711310368876</v>
      </c>
      <c r="M359" s="35">
        <f>+($M$341*[8]Sendas!E22)/[8]Sendas!$E$4</f>
        <v>3.0836477599325214</v>
      </c>
      <c r="O359" s="19">
        <f t="shared" si="104"/>
        <v>169.3407649765004</v>
      </c>
      <c r="P359" s="19">
        <f t="shared" si="106"/>
        <v>159.14568390573663</v>
      </c>
      <c r="Q359" s="19">
        <f t="shared" si="107"/>
        <v>125</v>
      </c>
      <c r="R359" s="19">
        <f t="shared" si="90"/>
        <v>243.73853372034952</v>
      </c>
      <c r="S359" s="19">
        <f t="shared" si="89"/>
        <v>109.03995379711895</v>
      </c>
      <c r="U359" s="19">
        <f t="shared" si="83"/>
        <v>109.42235932074864</v>
      </c>
      <c r="V359" s="19">
        <f t="shared" si="85"/>
        <v>162.33135526576467</v>
      </c>
      <c r="W359" s="19">
        <f t="shared" si="86"/>
        <v>77.392823542314076</v>
      </c>
      <c r="X359" s="19">
        <f t="shared" si="98"/>
        <v>0.64500000000000002</v>
      </c>
      <c r="Y359" s="19">
        <f t="shared" si="98"/>
        <v>0.7</v>
      </c>
      <c r="Z359" s="19">
        <f t="shared" si="98"/>
        <v>0.28599999999999998</v>
      </c>
      <c r="AA359" s="19" t="e">
        <f t="shared" si="98"/>
        <v>#N/A</v>
      </c>
      <c r="AF359" s="19">
        <v>9.5</v>
      </c>
      <c r="AH359" s="36">
        <f>(1+(VLOOKUP($A359,[9]ago!$A$1096:$AR$1344,[9]ago!$AM$9,TRUE)/100))*AH347</f>
        <v>357600.22383232147</v>
      </c>
      <c r="AI359" s="37">
        <f>(1+(VLOOKUP($A359,[9]ago!$A$1096:$AR$1344,[9]ago!$AG$9,TRUE)/100))*AI347</f>
        <v>212645.0843376194</v>
      </c>
      <c r="AJ359" s="37">
        <f>(1+(VLOOKUP($A359,[9]ago!$A$1096:$AR$1344,[9]ago!$X$9,TRUE)/100))*AJ347</f>
        <v>105581.94632683245</v>
      </c>
      <c r="AK359" s="37">
        <f t="shared" si="99"/>
        <v>675827.25449677324</v>
      </c>
      <c r="AL359" s="37">
        <f t="shared" si="114"/>
        <v>15630.090076052602</v>
      </c>
      <c r="AM359" s="37">
        <f t="shared" si="114"/>
        <v>15855.819325203633</v>
      </c>
      <c r="AN359" s="37">
        <f t="shared" si="114"/>
        <v>3255.7753228005258</v>
      </c>
      <c r="AO359" s="37">
        <f t="shared" si="100"/>
        <v>34741.684724056759</v>
      </c>
      <c r="AP359" s="38">
        <f t="shared" si="110"/>
        <v>4.3708278223510124</v>
      </c>
      <c r="AQ359" s="38">
        <f t="shared" si="110"/>
        <v>7.4564711310368876</v>
      </c>
      <c r="AR359" s="38">
        <f t="shared" si="110"/>
        <v>3.0836477599325214</v>
      </c>
      <c r="AS359" s="38">
        <f t="shared" si="110"/>
        <v>5.1406161105363699</v>
      </c>
      <c r="AT359" s="27"/>
      <c r="AU359" s="33">
        <f t="shared" si="115"/>
        <v>5.2135276898926843</v>
      </c>
      <c r="AV359" s="33">
        <f t="shared" si="112"/>
        <v>-0.13208718004051789</v>
      </c>
      <c r="AW359" s="33"/>
      <c r="AX359" s="28">
        <v>45444</v>
      </c>
      <c r="AY359" s="29">
        <f t="shared" si="117"/>
        <v>31.328859998339453</v>
      </c>
      <c r="AZ359" s="29">
        <f t="shared" si="116"/>
        <v>-0.74049234511522855</v>
      </c>
      <c r="BA359" s="29">
        <f t="shared" si="116"/>
        <v>23.03609812309108</v>
      </c>
      <c r="BB359" s="29">
        <f t="shared" si="116"/>
        <v>13.825840064960019</v>
      </c>
      <c r="BH359" s="19">
        <f t="shared" si="105"/>
        <v>13.825840064960019</v>
      </c>
      <c r="BR359" s="34">
        <f t="shared" si="113"/>
        <v>5.2135276898926843</v>
      </c>
    </row>
    <row r="360" spans="1:70" ht="14.5" x14ac:dyDescent="0.35">
      <c r="A360" s="22">
        <v>45474</v>
      </c>
      <c r="K360" s="35">
        <f>+($K$341*[8]Sendas!D23)/[8]Sendas!$D$4</f>
        <v>4.6765700762128999</v>
      </c>
      <c r="L360" s="35">
        <f>+($L$332*[8]Sendas!C32)/[8]Sendas!$C$4</f>
        <v>7.5110751406234542</v>
      </c>
      <c r="M360" s="35">
        <f>+($M$341*[8]Sendas!E23)/[8]Sendas!$E$4</f>
        <v>3.0601784466241537</v>
      </c>
      <c r="O360" s="19">
        <f t="shared" si="104"/>
        <v>170.58085356420844</v>
      </c>
      <c r="P360" s="19">
        <f t="shared" si="106"/>
        <v>170.27802818178256</v>
      </c>
      <c r="Q360" s="19">
        <f t="shared" si="107"/>
        <v>124.04863836860207</v>
      </c>
      <c r="R360" s="19">
        <f t="shared" si="90"/>
        <v>245.52343987743015</v>
      </c>
      <c r="S360" s="19">
        <f t="shared" si="89"/>
        <v>116.66736960710504</v>
      </c>
      <c r="U360" s="19">
        <f t="shared" si="83"/>
        <v>110.22366324217936</v>
      </c>
      <c r="V360" s="19">
        <f t="shared" si="85"/>
        <v>173.686539328978</v>
      </c>
      <c r="W360" s="19">
        <f t="shared" si="86"/>
        <v>76.80379503940442</v>
      </c>
      <c r="X360" s="19">
        <f t="shared" si="98"/>
        <v>0.72499999999999998</v>
      </c>
      <c r="Y360" s="19">
        <f t="shared" si="98"/>
        <v>0.70499999999999996</v>
      </c>
      <c r="Z360" s="19">
        <f t="shared" si="98"/>
        <v>0.28100000000000003</v>
      </c>
      <c r="AA360" s="19" t="e">
        <f t="shared" si="98"/>
        <v>#N/A</v>
      </c>
      <c r="AF360" s="19">
        <v>8.75</v>
      </c>
      <c r="AH360" s="36">
        <f>(1+(VLOOKUP($A360,[9]ago!$A$1096:$AR$1344,[9]ago!$AM$9,TRUE)/100))*AH348</f>
        <v>352991.13935327868</v>
      </c>
      <c r="AI360" s="37">
        <f>(1+(VLOOKUP($A360,[9]ago!$A$1096:$AR$1344,[9]ago!$AG$9,TRUE)/100))*AI348</f>
        <v>213837.95160651303</v>
      </c>
      <c r="AJ360" s="37">
        <f>(1+(VLOOKUP($A360,[9]ago!$A$1096:$AR$1344,[9]ago!$X$9,TRUE)/100))*AJ348</f>
        <v>106016.16189494885</v>
      </c>
      <c r="AK360" s="37">
        <f t="shared" si="99"/>
        <v>672845.25285474048</v>
      </c>
      <c r="AL360" s="37">
        <f t="shared" si="114"/>
        <v>16507.877994678409</v>
      </c>
      <c r="AM360" s="37">
        <f t="shared" si="114"/>
        <v>16061.529224335211</v>
      </c>
      <c r="AN360" s="37">
        <f t="shared" si="114"/>
        <v>3244.2837362473938</v>
      </c>
      <c r="AO360" s="37">
        <f t="shared" si="100"/>
        <v>35813.690955261016</v>
      </c>
      <c r="AP360" s="38">
        <f t="shared" si="110"/>
        <v>4.6765700762128999</v>
      </c>
      <c r="AQ360" s="38">
        <f t="shared" si="110"/>
        <v>7.5110751406234533</v>
      </c>
      <c r="AR360" s="38">
        <f t="shared" si="110"/>
        <v>3.0601784466241537</v>
      </c>
      <c r="AS360" s="38">
        <f t="shared" si="110"/>
        <v>5.3227232864185456</v>
      </c>
      <c r="AT360" s="27"/>
      <c r="AU360" s="33">
        <f t="shared" si="115"/>
        <v>5.3956348657748601</v>
      </c>
      <c r="AV360" s="33">
        <f t="shared" si="112"/>
        <v>0.18210717588217573</v>
      </c>
      <c r="AW360" s="33"/>
      <c r="AX360" s="28">
        <v>45474</v>
      </c>
      <c r="AY360" s="29">
        <f t="shared" si="117"/>
        <v>27.340885698340372</v>
      </c>
      <c r="AZ360" s="29">
        <f t="shared" si="116"/>
        <v>1.1641892770394122</v>
      </c>
      <c r="BA360" s="29">
        <f t="shared" si="116"/>
        <v>19.289711757996614</v>
      </c>
      <c r="BB360" s="29">
        <f t="shared" si="116"/>
        <v>13.478484579185121</v>
      </c>
      <c r="BH360" s="19">
        <f t="shared" si="105"/>
        <v>13.478484579185121</v>
      </c>
      <c r="BR360" s="34">
        <f t="shared" si="113"/>
        <v>5.3956348657748601</v>
      </c>
    </row>
    <row r="361" spans="1:70" ht="14.5" x14ac:dyDescent="0.35">
      <c r="A361" s="22">
        <v>45505</v>
      </c>
      <c r="K361" s="35">
        <f>+($K$341*[8]Sendas!D24)/[8]Sendas!$D$4</f>
        <v>4.448030700914404</v>
      </c>
      <c r="L361" s="35">
        <f>+($L$332*[8]Sendas!C33)/[8]Sendas!$C$4</f>
        <v>7.55243492272837</v>
      </c>
      <c r="M361" s="35">
        <f>+($M$341*[8]Sendas!E24)/[8]Sendas!$E$4</f>
        <v>3.0297570771756739</v>
      </c>
      <c r="O361" s="19">
        <f t="shared" si="104"/>
        <v>171.52015809819298</v>
      </c>
      <c r="P361" s="19">
        <f t="shared" si="106"/>
        <v>161.95670859209773</v>
      </c>
      <c r="Q361" s="19">
        <f t="shared" si="107"/>
        <v>122.81546536146743</v>
      </c>
      <c r="R361" s="19">
        <f t="shared" si="90"/>
        <v>246.87541623033042</v>
      </c>
      <c r="S361" s="19">
        <f t="shared" si="89"/>
        <v>110.96595011948808</v>
      </c>
      <c r="U361" s="19">
        <f t="shared" ref="U361:U363" si="118">+(L361/$L$168)*100</f>
        <v>110.83061053123602</v>
      </c>
      <c r="V361" s="19">
        <f t="shared" si="85"/>
        <v>165.19864915538591</v>
      </c>
      <c r="W361" s="19">
        <f t="shared" si="86"/>
        <v>76.040285111897902</v>
      </c>
      <c r="X361" s="19">
        <f t="shared" si="98"/>
        <v>0.66800000000000004</v>
      </c>
      <c r="Y361" s="19">
        <f t="shared" si="98"/>
        <v>0.71499999999999997</v>
      </c>
      <c r="Z361" s="19">
        <f t="shared" si="98"/>
        <v>0.27900000000000003</v>
      </c>
      <c r="AA361" s="19" t="e">
        <f t="shared" si="98"/>
        <v>#N/A</v>
      </c>
      <c r="AF361" s="19">
        <v>8.75</v>
      </c>
      <c r="AH361" s="36">
        <f>(1+(VLOOKUP($A361,[9]ago!$A$1096:$AR$1344,[9]ago!$AM$9,TRUE)/100))*AH349</f>
        <v>355637.49467888899</v>
      </c>
      <c r="AI361" s="37">
        <f>(1+(VLOOKUP($A361,[9]ago!$A$1096:$AR$1344,[9]ago!$AG$9,TRUE)/100))*AI349</f>
        <v>216406.79879473743</v>
      </c>
      <c r="AJ361" s="37">
        <f>(1+(VLOOKUP($A361,[9]ago!$A$1096:$AR$1344,[9]ago!$X$9,TRUE)/100))*AJ349</f>
        <v>106968.87921321233</v>
      </c>
      <c r="AK361" s="37">
        <f t="shared" si="99"/>
        <v>679013.17268683878</v>
      </c>
      <c r="AL361" s="37">
        <f t="shared" si="114"/>
        <v>15818.864947279813</v>
      </c>
      <c r="AM361" s="37">
        <f t="shared" si="114"/>
        <v>16343.982647332266</v>
      </c>
      <c r="AN361" s="37">
        <f t="shared" si="114"/>
        <v>3240.897188337799</v>
      </c>
      <c r="AO361" s="37">
        <f t="shared" si="100"/>
        <v>35403.744782949878</v>
      </c>
      <c r="AP361" s="38">
        <f t="shared" si="110"/>
        <v>4.448030700914404</v>
      </c>
      <c r="AQ361" s="38">
        <f t="shared" si="110"/>
        <v>7.55243492272837</v>
      </c>
      <c r="AR361" s="38">
        <f t="shared" si="110"/>
        <v>3.0297570771756739</v>
      </c>
      <c r="AS361" s="38">
        <f t="shared" si="110"/>
        <v>5.2139996994252868</v>
      </c>
      <c r="AT361" s="27"/>
      <c r="AU361" s="33">
        <f t="shared" si="115"/>
        <v>5.2869112787816013</v>
      </c>
      <c r="AV361" s="33">
        <f t="shared" si="112"/>
        <v>-0.10872358699325879</v>
      </c>
      <c r="AW361" s="33"/>
      <c r="AX361" s="28">
        <v>45505</v>
      </c>
      <c r="AY361" s="29">
        <f t="shared" si="117"/>
        <v>27.1386371518348</v>
      </c>
      <c r="AZ361" s="29">
        <f t="shared" si="116"/>
        <v>1.1444723775623515</v>
      </c>
      <c r="BA361" s="29">
        <f t="shared" si="116"/>
        <v>16.661319550055254</v>
      </c>
      <c r="BB361" s="29">
        <f t="shared" si="116"/>
        <v>12.825147576859976</v>
      </c>
      <c r="BH361" s="19">
        <f t="shared" si="105"/>
        <v>12.825147576859976</v>
      </c>
      <c r="BR361" s="34">
        <f t="shared" si="113"/>
        <v>5.2869112787816013</v>
      </c>
    </row>
    <row r="362" spans="1:70" ht="14.5" x14ac:dyDescent="0.35">
      <c r="A362" s="22">
        <v>45536</v>
      </c>
      <c r="K362" s="35">
        <f>+($K$341*[8]Sendas!D25)/[8]Sendas!$D$4</f>
        <v>4.3985469549842211</v>
      </c>
      <c r="L362" s="35">
        <f>+($L$332*[8]Sendas!C34)/[8]Sendas!$C$4</f>
        <v>7.2390612492374729</v>
      </c>
      <c r="M362" s="35">
        <f>+($M$341*[8]Sendas!E25)/[8]Sendas!$E$4</f>
        <v>2.8310242963177195</v>
      </c>
      <c r="O362" s="19">
        <f t="shared" si="104"/>
        <v>164.40326102183224</v>
      </c>
      <c r="P362" s="19">
        <f t="shared" si="106"/>
        <v>160.15496189596712</v>
      </c>
      <c r="Q362" s="19">
        <f t="shared" si="107"/>
        <v>114.75955251369525</v>
      </c>
      <c r="R362" s="19">
        <f t="shared" si="90"/>
        <v>236.63179852687003</v>
      </c>
      <c r="S362" s="19">
        <f t="shared" si="89"/>
        <v>109.7314687834026</v>
      </c>
      <c r="U362" s="19">
        <f t="shared" si="118"/>
        <v>106.23190879957443</v>
      </c>
      <c r="V362" s="19">
        <f t="shared" si="85"/>
        <v>163.36083630460365</v>
      </c>
      <c r="W362" s="19">
        <f t="shared" si="86"/>
        <v>71.052526379898751</v>
      </c>
      <c r="X362" s="19">
        <f t="shared" si="98"/>
        <v>0.65300000000000002</v>
      </c>
      <c r="Y362" s="19">
        <f t="shared" si="98"/>
        <v>0.67900000000000005</v>
      </c>
      <c r="Z362" s="19">
        <f t="shared" si="98"/>
        <v>0.25600000000000001</v>
      </c>
      <c r="AA362" s="19" t="e">
        <f t="shared" si="98"/>
        <v>#N/A</v>
      </c>
      <c r="AF362" s="19">
        <v>8</v>
      </c>
      <c r="AH362" s="36">
        <f>(1+(VLOOKUP($A362,[9]ago!$A$1096:$AR$1344,[9]ago!$AM$9,TRUE)/100))*AH350</f>
        <v>363089.16238483018</v>
      </c>
      <c r="AI362" s="37">
        <f>(1+(VLOOKUP($A362,[9]ago!$A$1096:$AR$1344,[9]ago!$AG$9,TRUE)/100))*AI350</f>
        <v>220512.509987247</v>
      </c>
      <c r="AJ362" s="37">
        <f>(1+(VLOOKUP($A362,[9]ago!$A$1096:$AR$1344,[9]ago!$X$9,TRUE)/100))*AJ350</f>
        <v>107187.32334109177</v>
      </c>
      <c r="AK362" s="37">
        <f t="shared" si="99"/>
        <v>690788.99571316887</v>
      </c>
      <c r="AL362" s="37">
        <f t="shared" si="114"/>
        <v>15970.647295955663</v>
      </c>
      <c r="AM362" s="37">
        <f t="shared" si="114"/>
        <v>15963.03566020771</v>
      </c>
      <c r="AN362" s="37">
        <f t="shared" si="114"/>
        <v>3034.4991663589421</v>
      </c>
      <c r="AO362" s="37">
        <f t="shared" si="100"/>
        <v>34968.18212252231</v>
      </c>
      <c r="AP362" s="38">
        <f t="shared" si="110"/>
        <v>4.3985469549842211</v>
      </c>
      <c r="AQ362" s="38">
        <f t="shared" si="110"/>
        <v>7.2390612492374729</v>
      </c>
      <c r="AR362" s="38">
        <f t="shared" si="110"/>
        <v>2.8310242963177195</v>
      </c>
      <c r="AS362" s="38">
        <f t="shared" si="110"/>
        <v>5.062064152660863</v>
      </c>
      <c r="AT362" s="27"/>
      <c r="AU362" s="33">
        <f t="shared" si="115"/>
        <v>5.1349757320171774</v>
      </c>
      <c r="AV362" s="33">
        <f t="shared" si="112"/>
        <v>-0.15193554676442389</v>
      </c>
      <c r="AW362" s="33"/>
      <c r="AX362" s="28">
        <v>45536</v>
      </c>
      <c r="AY362" s="29">
        <f t="shared" si="117"/>
        <v>14.167737329531761</v>
      </c>
      <c r="AZ362" s="29">
        <f t="shared" si="116"/>
        <v>-2.7796927542413812</v>
      </c>
      <c r="BA362" s="29">
        <f t="shared" si="116"/>
        <v>5.6356574535450363</v>
      </c>
      <c r="BB362" s="29">
        <f t="shared" si="116"/>
        <v>5.0701004824996119</v>
      </c>
      <c r="BH362" s="19">
        <f t="shared" si="105"/>
        <v>5.0701004824996119</v>
      </c>
      <c r="BR362" s="34">
        <f t="shared" si="113"/>
        <v>5.1349757320171774</v>
      </c>
    </row>
    <row r="363" spans="1:70" ht="14.5" x14ac:dyDescent="0.35">
      <c r="A363" s="22">
        <v>45566</v>
      </c>
      <c r="K363" s="35">
        <f>+($K$341*[8]Sendas!D26)/[8]Sendas!$D$4</f>
        <v>4.3528132129138033</v>
      </c>
      <c r="L363" s="35">
        <f>+($L$332*[8]Sendas!C35)/[8]Sendas!$C$4</f>
        <v>7.1194893969168653</v>
      </c>
      <c r="M363" s="35">
        <f>+($M$341*[8]Sendas!E26)/[8]Sendas!$E$4</f>
        <v>2.8547194499687292</v>
      </c>
      <c r="O363" s="19">
        <f t="shared" si="104"/>
        <v>161.6877152112481</v>
      </c>
      <c r="P363" s="19">
        <f t="shared" si="106"/>
        <v>158.48975613742724</v>
      </c>
      <c r="Q363" s="19">
        <f t="shared" si="107"/>
        <v>115.72006890109259</v>
      </c>
      <c r="R363" s="19">
        <f t="shared" si="90"/>
        <v>232.72321128141812</v>
      </c>
      <c r="S363" s="19">
        <f t="shared" si="89"/>
        <v>108.59053957616483</v>
      </c>
      <c r="U363" s="19">
        <f t="shared" si="118"/>
        <v>104.47721358794641</v>
      </c>
      <c r="V363" s="19">
        <f t="shared" si="85"/>
        <v>161.66229757615002</v>
      </c>
      <c r="W363" s="19">
        <f t="shared" si="86"/>
        <v>71.647222982133471</v>
      </c>
      <c r="X363" s="19">
        <f t="shared" si="98"/>
        <v>0.63900000000000001</v>
      </c>
      <c r="Y363" s="19">
        <f t="shared" si="98"/>
        <v>0.67100000000000004</v>
      </c>
      <c r="Z363" s="19">
        <f t="shared" si="98"/>
        <v>0.26100000000000001</v>
      </c>
      <c r="AA363" s="19" t="e">
        <f t="shared" si="98"/>
        <v>#N/A</v>
      </c>
      <c r="AF363" s="19">
        <v>7.5</v>
      </c>
      <c r="AH363" s="36">
        <f>(1+(VLOOKUP($A363,[9]ago!$A$1096:$AR$1344,[9]ago!$AM$9,TRUE)/100))*AH351</f>
        <v>365238.86558559688</v>
      </c>
      <c r="AI363" s="37">
        <f>(1+(VLOOKUP($A363,[9]ago!$A$1096:$AR$1344,[9]ago!$AG$9,TRUE)/100))*AI351</f>
        <v>221020.72332402028</v>
      </c>
      <c r="AJ363" s="37">
        <f>(1+(VLOOKUP($A363,[9]ago!$A$1096:$AR$1344,[9]ago!$X$9,TRUE)/100))*AJ351</f>
        <v>107587.78998787056</v>
      </c>
      <c r="AK363" s="37">
        <f t="shared" si="99"/>
        <v>693847.37889748777</v>
      </c>
      <c r="AL363" s="37">
        <f t="shared" si="114"/>
        <v>15898.165599906346</v>
      </c>
      <c r="AM363" s="37">
        <f t="shared" si="114"/>
        <v>15735.546962042585</v>
      </c>
      <c r="AN363" s="37">
        <f t="shared" si="114"/>
        <v>3071.3295665752503</v>
      </c>
      <c r="AO363" s="37">
        <f t="shared" si="100"/>
        <v>34705.042128524183</v>
      </c>
      <c r="AP363" s="38">
        <f t="shared" si="110"/>
        <v>4.3528132129138033</v>
      </c>
      <c r="AQ363" s="38">
        <f t="shared" si="110"/>
        <v>7.1194893969168653</v>
      </c>
      <c r="AR363" s="38">
        <f t="shared" si="110"/>
        <v>2.8547194499687292</v>
      </c>
      <c r="AS363" s="38">
        <f t="shared" si="110"/>
        <v>5.0018265088310825</v>
      </c>
      <c r="AT363" s="27"/>
      <c r="AU363" s="33">
        <f t="shared" si="115"/>
        <v>5.0747380881873969</v>
      </c>
      <c r="AV363" s="33">
        <f t="shared" si="112"/>
        <v>-6.0237643829780474E-2</v>
      </c>
      <c r="AW363" s="33"/>
      <c r="AX363" s="28">
        <v>45566</v>
      </c>
      <c r="AY363" s="29">
        <f t="shared" si="117"/>
        <v>8.3671178828981425</v>
      </c>
      <c r="AZ363" s="29">
        <f t="shared" si="116"/>
        <v>-4.2589740428315963</v>
      </c>
      <c r="BA363" s="29">
        <f t="shared" si="116"/>
        <v>3.359634881698355</v>
      </c>
      <c r="BB363" s="29">
        <f t="shared" si="116"/>
        <v>1.8409625439292086</v>
      </c>
      <c r="BH363" s="19">
        <f t="shared" si="105"/>
        <v>1.8409625439292086</v>
      </c>
      <c r="BR363" s="34">
        <f t="shared" si="113"/>
        <v>5.0747380881873969</v>
      </c>
    </row>
    <row r="364" spans="1:70" ht="14.5" x14ac:dyDescent="0.35">
      <c r="A364" s="22">
        <v>45597</v>
      </c>
      <c r="K364" s="35">
        <f>+($K$341*[8]Sendas!D27)/[8]Sendas!$D$4</f>
        <v>4.1443333716360709</v>
      </c>
      <c r="L364" s="35">
        <f>+($L$332*[8]Sendas!C36)/[8]Sendas!$C$4</f>
        <v>6.8224621284922327</v>
      </c>
      <c r="M364" s="35">
        <f>+($M$341*[8]Sendas!E27)/[8]Sendas!$E$4</f>
        <v>2.8262996020040192</v>
      </c>
      <c r="Q364" s="19">
        <f t="shared" si="107"/>
        <v>114.56803038302705</v>
      </c>
      <c r="W364" s="19">
        <f t="shared" si="86"/>
        <v>70.93394687219272</v>
      </c>
      <c r="X364" s="19">
        <f t="shared" si="98"/>
        <v>0.60899999999999999</v>
      </c>
      <c r="Y364" s="19">
        <f t="shared" si="98"/>
        <v>0.66200000000000003</v>
      </c>
      <c r="Z364" s="19">
        <f t="shared" si="98"/>
        <v>0.25600000000000001</v>
      </c>
      <c r="AA364" s="19" t="e">
        <f t="shared" si="98"/>
        <v>#N/A</v>
      </c>
      <c r="AF364" s="19">
        <v>7.5</v>
      </c>
      <c r="AH364" s="36">
        <f>(1+(VLOOKUP($A364,[9]ago!$A$1096:$AR$1344,[9]ago!$AM$9,TRUE)/100))*AH352</f>
        <v>368540.90297460754</v>
      </c>
      <c r="AI364" s="37">
        <f>(1+(VLOOKUP($A364,[9]ago!$A$1096:$AR$1344,[9]ago!$AG$9,TRUE)/100))*AI352</f>
        <v>224754.48218496714</v>
      </c>
      <c r="AJ364" s="37">
        <f>(1+(VLOOKUP($A364,[9]ago!$A$1096:$AR$1344,[9]ago!$X$9,TRUE)/100))*AJ352</f>
        <v>108138.27064482782</v>
      </c>
      <c r="AK364" s="37">
        <f t="shared" si="99"/>
        <v>701433.65580440254</v>
      </c>
      <c r="AL364" s="37">
        <f t="shared" si="114"/>
        <v>15273.563630105573</v>
      </c>
      <c r="AM364" s="37">
        <f t="shared" si="114"/>
        <v>15333.789429158203</v>
      </c>
      <c r="AN364" s="37">
        <f t="shared" si="114"/>
        <v>3056.3115128487975</v>
      </c>
      <c r="AO364" s="37">
        <f t="shared" si="100"/>
        <v>33663.664572112575</v>
      </c>
      <c r="AP364" s="38">
        <f t="shared" si="110"/>
        <v>4.1443333716360709</v>
      </c>
      <c r="AQ364" s="38">
        <f t="shared" si="110"/>
        <v>6.8224621284922318</v>
      </c>
      <c r="AR364" s="38">
        <f t="shared" si="110"/>
        <v>2.8262996020040192</v>
      </c>
      <c r="AS364" s="38">
        <f t="shared" si="110"/>
        <v>4.7992656602009154</v>
      </c>
      <c r="AT364" s="27"/>
      <c r="AU364" s="33">
        <f t="shared" si="115"/>
        <v>4.8721772395572298</v>
      </c>
      <c r="AV364" s="33">
        <f t="shared" si="112"/>
        <v>-0.2025608486301671</v>
      </c>
      <c r="AW364" s="33"/>
      <c r="AX364" s="28">
        <v>45597</v>
      </c>
      <c r="AY364" s="29">
        <f t="shared" si="117"/>
        <v>-1.7526747884723761</v>
      </c>
      <c r="AZ364" s="29">
        <f t="shared" si="116"/>
        <v>-7.1642322582367655</v>
      </c>
      <c r="BA364" s="29">
        <f t="shared" si="116"/>
        <v>0.68524506533695728</v>
      </c>
      <c r="BB364" s="29">
        <f t="shared" si="116"/>
        <v>-4.0884613756701924</v>
      </c>
      <c r="BH364" s="19">
        <f t="shared" si="105"/>
        <v>-4.0884613756701924</v>
      </c>
      <c r="BR364" s="34">
        <f t="shared" si="113"/>
        <v>4.8721772395572298</v>
      </c>
    </row>
    <row r="365" spans="1:70" ht="14.5" x14ac:dyDescent="0.35">
      <c r="A365" s="22">
        <v>45627</v>
      </c>
      <c r="K365" s="35">
        <f>+($K$341*[8]Sendas!D28)/[8]Sendas!$D$4</f>
        <v>3.8281449633133242</v>
      </c>
      <c r="L365" s="35">
        <f>+($L$332*[8]Sendas!C37)/[8]Sendas!$C$4</f>
        <v>6.3244962811739347</v>
      </c>
      <c r="M365" s="35">
        <f>+($M$341*[8]Sendas!E28)/[8]Sendas!$E$4</f>
        <v>2.7367951400708002</v>
      </c>
      <c r="Q365" s="19">
        <f t="shared" si="107"/>
        <v>110.93984110439908</v>
      </c>
      <c r="W365" s="19">
        <f t="shared" si="86"/>
        <v>68.687580371240955</v>
      </c>
      <c r="X365" s="19">
        <f t="shared" si="98"/>
        <v>0.56299999999999994</v>
      </c>
      <c r="Y365" s="19">
        <f t="shared" si="98"/>
        <v>0.59799999999999998</v>
      </c>
      <c r="Z365" s="19">
        <f t="shared" si="98"/>
        <v>0.23400000000000001</v>
      </c>
      <c r="AA365" s="19" t="e">
        <f t="shared" si="98"/>
        <v>#N/A</v>
      </c>
      <c r="AF365" s="19">
        <v>7</v>
      </c>
      <c r="AH365" s="39">
        <f>(1+(VLOOKUP($A365,[9]ago!$A$1096:$AR$1344,[9]ago!$AM$9,TRUE)/100))*AH353</f>
        <v>367977.81426518143</v>
      </c>
      <c r="AI365" s="40">
        <f>(1+(VLOOKUP($A365,[9]ago!$A$1096:$AR$1344,[9]ago!$AG$9,TRUE)/100))*AI353</f>
        <v>224097.84492589973</v>
      </c>
      <c r="AJ365" s="40">
        <f>(1+(VLOOKUP($A365,[9]ago!$A$1096:$AR$1344,[9]ago!$X$9,TRUE)/100))*AJ353</f>
        <v>108678.02386653397</v>
      </c>
      <c r="AK365" s="40">
        <f t="shared" si="99"/>
        <v>700753.68305761518</v>
      </c>
      <c r="AL365" s="40">
        <f t="shared" si="114"/>
        <v>14086.724162903001</v>
      </c>
      <c r="AM365" s="40">
        <f t="shared" si="114"/>
        <v>14173.059868529459</v>
      </c>
      <c r="AN365" s="40">
        <f t="shared" si="114"/>
        <v>2974.2948755042862</v>
      </c>
      <c r="AO365" s="40">
        <f t="shared" si="100"/>
        <v>31234.078906936746</v>
      </c>
      <c r="AP365" s="41">
        <f t="shared" si="110"/>
        <v>3.8281449633133242</v>
      </c>
      <c r="AQ365" s="41">
        <f t="shared" si="110"/>
        <v>6.3244962811739347</v>
      </c>
      <c r="AR365" s="41">
        <f t="shared" si="110"/>
        <v>2.7367951400708002</v>
      </c>
      <c r="AS365" s="41">
        <f t="shared" si="110"/>
        <v>4.4572122362100686</v>
      </c>
      <c r="AT365" s="27"/>
      <c r="AU365" s="42">
        <f t="shared" si="115"/>
        <v>4.530123815566383</v>
      </c>
      <c r="AV365" s="33">
        <f t="shared" si="112"/>
        <v>-0.34205342399084682</v>
      </c>
      <c r="AW365" s="33"/>
      <c r="AX365" s="28">
        <v>45627</v>
      </c>
      <c r="AY365" s="29">
        <f t="shared" si="117"/>
        <v>-12.416370857537828</v>
      </c>
      <c r="AZ365" s="29">
        <f t="shared" si="116"/>
        <v>-14.16966049292796</v>
      </c>
      <c r="BA365" s="29">
        <f t="shared" si="116"/>
        <v>-2.6895927324222839</v>
      </c>
      <c r="BB365" s="29">
        <f t="shared" si="116"/>
        <v>-12.394547776021952</v>
      </c>
      <c r="BH365" s="19">
        <f t="shared" si="105"/>
        <v>-12.394547776021952</v>
      </c>
      <c r="BR365" s="34">
        <f t="shared" si="113"/>
        <v>4.530123815566383</v>
      </c>
    </row>
    <row r="366" spans="1:70" ht="14.5" x14ac:dyDescent="0.35">
      <c r="A366" s="22">
        <v>45658</v>
      </c>
      <c r="K366" s="35">
        <f>+($K$341*[8]Sendas!D29)/[8]Sendas!$D$4</f>
        <v>3.8868340400886559</v>
      </c>
      <c r="L366" s="35">
        <f>+($L$332*[8]Sendas!C38)/[8]Sendas!$C$4</f>
        <v>6.2073148873526023</v>
      </c>
      <c r="M366" s="35">
        <f>+($M$341*[8]Sendas!E29)/[8]Sendas!$E$4</f>
        <v>2.8367495780889351</v>
      </c>
      <c r="Q366" s="19">
        <f t="shared" si="107"/>
        <v>114.99163486457233</v>
      </c>
      <c r="W366" s="19">
        <f t="shared" ref="W366:W412" si="119">+(M366/$M$170)*100</f>
        <v>71.196218447328462</v>
      </c>
      <c r="X366" s="19">
        <f t="shared" si="98"/>
        <v>0.57899999999999996</v>
      </c>
      <c r="Y366" s="19">
        <f t="shared" si="98"/>
        <v>0.59599999999999997</v>
      </c>
      <c r="Z366" s="19">
        <f t="shared" si="98"/>
        <v>0.25800000000000001</v>
      </c>
      <c r="AA366" s="19" t="e">
        <f t="shared" si="98"/>
        <v>#N/A</v>
      </c>
      <c r="AF366" s="19">
        <v>6.75</v>
      </c>
      <c r="AH366" s="36">
        <f>(1+(VLOOKUP($A366,[9]ago!$A$1096:$AR$1344,[9]ago!$AM$9,TRUE)/100))*AH354</f>
        <v>362628.36498808977</v>
      </c>
      <c r="AI366" s="37">
        <f>(1+(VLOOKUP($A366,[9]ago!$A$1096:$AR$1344,[9]ago!$AG$9,TRUE)/100))*AI354</f>
        <v>225375.08777288257</v>
      </c>
      <c r="AJ366" s="37">
        <f>(1+(VLOOKUP($A366,[9]ago!$A$1096:$AR$1344,[9]ago!$X$9,TRUE)/100))*AJ354</f>
        <v>108371.02319463681</v>
      </c>
      <c r="AK366" s="37">
        <f t="shared" si="99"/>
        <v>696374.47595560912</v>
      </c>
      <c r="AL366" s="37">
        <f t="shared" si="114"/>
        <v>14094.762729374008</v>
      </c>
      <c r="AM366" s="37">
        <f t="shared" si="114"/>
        <v>13989.741375710135</v>
      </c>
      <c r="AN366" s="37">
        <f t="shared" si="114"/>
        <v>3074.2145432445222</v>
      </c>
      <c r="AO366" s="37">
        <f t="shared" si="100"/>
        <v>31158.718648328664</v>
      </c>
      <c r="AP366" s="38">
        <f t="shared" si="110"/>
        <v>3.8868340400886563</v>
      </c>
      <c r="AQ366" s="38">
        <f t="shared" si="110"/>
        <v>6.2073148873526023</v>
      </c>
      <c r="AR366" s="38">
        <f t="shared" si="110"/>
        <v>2.8367495780889356</v>
      </c>
      <c r="AS366" s="38">
        <f t="shared" si="110"/>
        <v>4.4744199743350297</v>
      </c>
      <c r="AT366" s="27"/>
      <c r="AU366" s="33">
        <f t="shared" si="115"/>
        <v>4.5473315536913441</v>
      </c>
      <c r="AV366" s="33">
        <f t="shared" si="112"/>
        <v>1.7207738124961125E-2</v>
      </c>
      <c r="AW366" s="33"/>
      <c r="AX366" s="28">
        <v>45658</v>
      </c>
      <c r="AY366" s="29">
        <f t="shared" si="117"/>
        <v>-11.65373167210214</v>
      </c>
      <c r="AZ366" s="29">
        <f t="shared" si="116"/>
        <v>-14.207576091077684</v>
      </c>
      <c r="BA366" s="29">
        <f t="shared" si="116"/>
        <v>-2.8563825706513057E-2</v>
      </c>
      <c r="BB366" s="29">
        <f t="shared" si="116"/>
        <v>-11.82058304991736</v>
      </c>
      <c r="BH366" s="19">
        <f t="shared" si="105"/>
        <v>-11.82058304991736</v>
      </c>
      <c r="BR366" s="34">
        <f t="shared" si="113"/>
        <v>4.5473315536913441</v>
      </c>
    </row>
    <row r="367" spans="1:70" ht="14.5" x14ac:dyDescent="0.35">
      <c r="A367" s="22">
        <v>45689</v>
      </c>
      <c r="K367" s="35">
        <f>+($K$341*[8]Sendas!D30)/[8]Sendas!$D$4</f>
        <v>3.7717421840784624</v>
      </c>
      <c r="L367" s="35">
        <f>+($L$332*[8]Sendas!C39)/[8]Sendas!$C$4</f>
        <v>6.2073148873526023</v>
      </c>
      <c r="M367" s="35">
        <f>+($M$341*[8]Sendas!E30)/[8]Sendas!$E$4</f>
        <v>2.7471696353731208</v>
      </c>
      <c r="Q367" s="19">
        <f t="shared" si="107"/>
        <v>111.36038586623609</v>
      </c>
      <c r="W367" s="19">
        <f t="shared" si="119"/>
        <v>68.947957543596928</v>
      </c>
      <c r="X367" s="19">
        <f t="shared" si="98"/>
        <v>0.55800000000000005</v>
      </c>
      <c r="Y367" s="19">
        <f t="shared" si="98"/>
        <v>0.59599999999999997</v>
      </c>
      <c r="Z367" s="19">
        <f t="shared" si="98"/>
        <v>0.23899999999999999</v>
      </c>
      <c r="AA367" s="19" t="e">
        <f t="shared" si="98"/>
        <v>#N/A</v>
      </c>
      <c r="AF367" s="19">
        <v>6.75</v>
      </c>
      <c r="AH367" s="36">
        <f>(1+(VLOOKUP($A367,[9]ago!$A$1096:$AR$1344,[9]ago!$AM$9,TRUE)/100))*AH355</f>
        <v>371178.18985931668</v>
      </c>
      <c r="AI367" s="37">
        <f>(1+(VLOOKUP($A367,[9]ago!$A$1096:$AR$1344,[9]ago!$AG$9,TRUE)/100))*AI355</f>
        <v>227924.66871295351</v>
      </c>
      <c r="AJ367" s="37">
        <f>(1+(VLOOKUP($A367,[9]ago!$A$1096:$AR$1344,[9]ago!$X$9,TRUE)/100))*AJ355</f>
        <v>109255.51984490358</v>
      </c>
      <c r="AK367" s="37">
        <f t="shared" si="99"/>
        <v>708358.37841717387</v>
      </c>
      <c r="AL367" s="37">
        <f t="shared" si="114"/>
        <v>13999.884365022694</v>
      </c>
      <c r="AM367" s="37">
        <f t="shared" si="114"/>
        <v>14148.001892968263</v>
      </c>
      <c r="AN367" s="37">
        <f t="shared" si="114"/>
        <v>3001.4344661482455</v>
      </c>
      <c r="AO367" s="37">
        <f t="shared" si="100"/>
        <v>31149.320724139201</v>
      </c>
      <c r="AP367" s="38">
        <f t="shared" si="110"/>
        <v>3.7717421840784624</v>
      </c>
      <c r="AQ367" s="38">
        <f t="shared" si="110"/>
        <v>6.2073148873526023</v>
      </c>
      <c r="AR367" s="38">
        <f t="shared" si="110"/>
        <v>2.7471696353731208</v>
      </c>
      <c r="AS367" s="38">
        <f t="shared" si="110"/>
        <v>4.3973956789700619</v>
      </c>
      <c r="AT367" s="27"/>
      <c r="AU367" s="33">
        <f t="shared" si="115"/>
        <v>4.4703072583263763</v>
      </c>
      <c r="AV367" s="33">
        <f t="shared" si="112"/>
        <v>-7.7024295364967799E-2</v>
      </c>
      <c r="AW367" s="33"/>
      <c r="AX367" s="28">
        <v>45689</v>
      </c>
      <c r="AY367" s="29">
        <f t="shared" si="117"/>
        <v>-13.364078839913759</v>
      </c>
      <c r="AZ367" s="29">
        <f t="shared" si="116"/>
        <v>-13.932112859736961</v>
      </c>
      <c r="BA367" s="29">
        <f t="shared" si="116"/>
        <v>-4.3336155323771948</v>
      </c>
      <c r="BB367" s="29">
        <f t="shared" si="116"/>
        <v>-12.832536010816682</v>
      </c>
      <c r="BH367" s="19">
        <f t="shared" si="105"/>
        <v>-12.832536010816682</v>
      </c>
      <c r="BR367" s="34">
        <f t="shared" si="113"/>
        <v>4.4703072583263763</v>
      </c>
    </row>
    <row r="368" spans="1:70" ht="14.5" x14ac:dyDescent="0.35">
      <c r="A368" s="22">
        <v>45717</v>
      </c>
      <c r="K368" s="35">
        <f>+($K$341*[8]Sendas!D31)/[8]Sendas!$D$4</f>
        <v>3.3895668225738467</v>
      </c>
      <c r="L368" s="35">
        <f>+($L$332*[8]Sendas!C40)/[8]Sendas!$C$4</f>
        <v>6.2073148873526023</v>
      </c>
      <c r="M368" s="35">
        <f>+($M$341*[8]Sendas!E31)/[8]Sendas!$E$4</f>
        <v>2.6592660167180351</v>
      </c>
      <c r="Q368" s="19">
        <f t="shared" si="107"/>
        <v>107.79708902194083</v>
      </c>
      <c r="W368" s="19">
        <f t="shared" si="119"/>
        <v>66.741768712401509</v>
      </c>
      <c r="X368" s="19">
        <f t="shared" si="98"/>
        <v>0.501</v>
      </c>
      <c r="Y368" s="19">
        <f t="shared" si="98"/>
        <v>0.59599999999999997</v>
      </c>
      <c r="Z368" s="19">
        <f t="shared" si="98"/>
        <v>0.223</v>
      </c>
      <c r="AA368" s="19" t="e">
        <f t="shared" si="98"/>
        <v>#N/A</v>
      </c>
      <c r="AF368" s="19">
        <v>6.5</v>
      </c>
      <c r="AH368" s="36">
        <f>(1+(VLOOKUP($A368,[9]ago!$A$1096:$AR$1344,[9]ago!$AM$9,TRUE)/100))*AH356</f>
        <v>368139.65755825141</v>
      </c>
      <c r="AI368" s="37">
        <f>(1+(VLOOKUP($A368,[9]ago!$A$1096:$AR$1344,[9]ago!$AG$9,TRUE)/100))*AI356</f>
        <v>230111.6843790987</v>
      </c>
      <c r="AJ368" s="37">
        <f>(1+(VLOOKUP($A368,[9]ago!$A$1096:$AR$1344,[9]ago!$X$9,TRUE)/100))*AJ356</f>
        <v>109702.06161857618</v>
      </c>
      <c r="AK368" s="37">
        <f t="shared" si="99"/>
        <v>707953.40355592628</v>
      </c>
      <c r="AL368" s="37">
        <f t="shared" si="114"/>
        <v>12478.339693331462</v>
      </c>
      <c r="AM368" s="37">
        <f t="shared" si="114"/>
        <v>14283.756842001627</v>
      </c>
      <c r="AN368" s="37">
        <f t="shared" si="114"/>
        <v>2917.2696442618749</v>
      </c>
      <c r="AO368" s="37">
        <f t="shared" si="100"/>
        <v>29679.366179594967</v>
      </c>
      <c r="AP368" s="38">
        <f t="shared" si="110"/>
        <v>3.3895668225738467</v>
      </c>
      <c r="AQ368" s="38">
        <f t="shared" si="110"/>
        <v>6.2073148873526023</v>
      </c>
      <c r="AR368" s="38">
        <f t="shared" si="110"/>
        <v>2.6592660167180351</v>
      </c>
      <c r="AS368" s="38">
        <f t="shared" si="110"/>
        <v>4.1922767841104642</v>
      </c>
      <c r="AT368" s="27"/>
      <c r="AU368" s="33">
        <f t="shared" si="115"/>
        <v>4.2651883634667787</v>
      </c>
      <c r="AV368" s="33">
        <f t="shared" si="112"/>
        <v>-0.20511889485959767</v>
      </c>
      <c r="AW368" s="33"/>
      <c r="AX368" s="28">
        <v>45717</v>
      </c>
      <c r="AY368" s="29">
        <f t="shared" si="117"/>
        <v>-19.263450578743303</v>
      </c>
      <c r="AZ368" s="29">
        <f t="shared" si="116"/>
        <v>-12.192014391214229</v>
      </c>
      <c r="BA368" s="29">
        <f t="shared" si="116"/>
        <v>-8.4753375063861114</v>
      </c>
      <c r="BB368" s="29">
        <f t="shared" si="116"/>
        <v>-14.983382971025634</v>
      </c>
      <c r="BH368" s="19">
        <f t="shared" si="105"/>
        <v>-14.983382971025634</v>
      </c>
      <c r="BR368" s="34">
        <f t="shared" si="113"/>
        <v>4.2651883634667787</v>
      </c>
    </row>
    <row r="369" spans="1:70" ht="14.5" x14ac:dyDescent="0.35">
      <c r="A369" s="22">
        <v>45748</v>
      </c>
      <c r="K369" s="35">
        <f>+($K$341*[8]Sendas!D32)/[8]Sendas!$D$4</f>
        <v>3.3655954958160073</v>
      </c>
      <c r="L369" s="35">
        <f>+($L$332*[8]Sendas!C41)/[8]Sendas!$C$4</f>
        <v>6.2073148873526023</v>
      </c>
      <c r="M369" s="35">
        <f>+($M$341*[8]Sendas!E32)/[8]Sendas!$E$4</f>
        <v>2.7018972007802597</v>
      </c>
      <c r="Q369" s="19">
        <f t="shared" si="107"/>
        <v>109.52520404111365</v>
      </c>
      <c r="W369" s="19">
        <f t="shared" si="119"/>
        <v>67.811718318318839</v>
      </c>
      <c r="X369" s="19">
        <f t="shared" si="98"/>
        <v>0.498</v>
      </c>
      <c r="Y369" s="19">
        <f t="shared" si="98"/>
        <v>0.59599999999999997</v>
      </c>
      <c r="Z369" s="19">
        <f t="shared" si="98"/>
        <v>0.22900000000000001</v>
      </c>
      <c r="AA369" s="19" t="e">
        <f t="shared" si="98"/>
        <v>#N/A</v>
      </c>
      <c r="AF369" s="19">
        <v>6.25</v>
      </c>
      <c r="AH369" s="36">
        <f>(1+(VLOOKUP($A369,[9]ago!$A$1096:$AR$1344,[9]ago!$AM$9,TRUE)/100))*AH357</f>
        <v>374115.86751009396</v>
      </c>
      <c r="AI369" s="37">
        <f>(1+(VLOOKUP($A369,[9]ago!$A$1096:$AR$1344,[9]ago!$AG$9,TRUE)/100))*AI357</f>
        <v>231139.33785573815</v>
      </c>
      <c r="AJ369" s="37">
        <f>(1+(VLOOKUP($A369,[9]ago!$A$1096:$AR$1344,[9]ago!$X$9,TRUE)/100))*AJ357</f>
        <v>110031.29268032184</v>
      </c>
      <c r="AK369" s="37">
        <f t="shared" si="99"/>
        <v>715286.49804615392</v>
      </c>
      <c r="AL369" s="37">
        <f t="shared" si="114"/>
        <v>12591.226786052704</v>
      </c>
      <c r="AM369" s="37">
        <f t="shared" si="114"/>
        <v>14347.546529247464</v>
      </c>
      <c r="AN369" s="37">
        <f t="shared" si="114"/>
        <v>2972.9324169119509</v>
      </c>
      <c r="AO369" s="37">
        <f t="shared" si="100"/>
        <v>29911.705732212118</v>
      </c>
      <c r="AP369" s="38">
        <f t="shared" si="110"/>
        <v>3.3655954958160073</v>
      </c>
      <c r="AQ369" s="38">
        <f t="shared" si="110"/>
        <v>6.2073148873526023</v>
      </c>
      <c r="AR369" s="38">
        <f t="shared" si="110"/>
        <v>2.7018972007802597</v>
      </c>
      <c r="AS369" s="38">
        <f t="shared" si="110"/>
        <v>4.1817797223794457</v>
      </c>
      <c r="AT369" s="27"/>
      <c r="AU369" s="33">
        <f t="shared" si="115"/>
        <v>4.2546913017357602</v>
      </c>
      <c r="AV369" s="33">
        <f t="shared" si="112"/>
        <v>-1.0497061731018498E-2</v>
      </c>
      <c r="AW369" s="33"/>
      <c r="AX369" s="28">
        <v>45748</v>
      </c>
      <c r="AY369" s="29">
        <f t="shared" si="117"/>
        <v>-21.662442724831038</v>
      </c>
      <c r="AZ369" s="29">
        <f t="shared" si="117"/>
        <v>-11.606409211494523</v>
      </c>
      <c r="BA369" s="29">
        <f t="shared" si="117"/>
        <v>-8.0809834084004422</v>
      </c>
      <c r="BB369" s="29">
        <f t="shared" si="117"/>
        <v>-15.83358890422943</v>
      </c>
      <c r="BH369" s="19">
        <f t="shared" si="105"/>
        <v>-15.83358890422943</v>
      </c>
      <c r="BR369" s="34">
        <f t="shared" si="113"/>
        <v>4.2546913017357602</v>
      </c>
    </row>
    <row r="370" spans="1:70" ht="14.5" x14ac:dyDescent="0.35">
      <c r="A370" s="22">
        <v>45778</v>
      </c>
      <c r="K370" s="35">
        <f>+($K$341*[8]Sendas!D33)/[8]Sendas!$D$4</f>
        <v>3.2148676905321998</v>
      </c>
      <c r="L370" s="35">
        <f>+($L$332*[8]Sendas!C42)/[8]Sendas!$C$4</f>
        <v>6.2073148873526023</v>
      </c>
      <c r="M370" s="35">
        <f>+($M$341*[8]Sendas!E33)/[8]Sendas!$E$4</f>
        <v>2.5981016862218023</v>
      </c>
      <c r="Q370" s="19">
        <f t="shared" si="107"/>
        <v>105.3177068397825</v>
      </c>
      <c r="W370" s="19">
        <f t="shared" si="119"/>
        <v>65.206677610659611</v>
      </c>
      <c r="X370" s="19">
        <f t="shared" si="98"/>
        <v>0.45800000000000002</v>
      </c>
      <c r="Y370" s="19">
        <f t="shared" si="98"/>
        <v>0.59599999999999997</v>
      </c>
      <c r="Z370" s="19">
        <f t="shared" si="98"/>
        <v>0.19700000000000001</v>
      </c>
      <c r="AA370" s="19" t="e">
        <f t="shared" si="98"/>
        <v>#N/A</v>
      </c>
      <c r="AF370" s="19">
        <v>6.25</v>
      </c>
      <c r="AH370" s="36">
        <f>(1+(VLOOKUP($A370,[9]ago!$A$1096:$AR$1344,[9]ago!$AM$9,TRUE)/100))*AH358</f>
        <v>372085.33381793968</v>
      </c>
      <c r="AI370" s="37">
        <f>(1+(VLOOKUP($A370,[9]ago!$A$1096:$AR$1344,[9]ago!$AG$9,TRUE)/100))*AI358</f>
        <v>233082.16382001954</v>
      </c>
      <c r="AJ370" s="37">
        <f>(1+(VLOOKUP($A370,[9]ago!$A$1096:$AR$1344,[9]ago!$X$9,TRUE)/100))*AJ358</f>
        <v>110776.00624708962</v>
      </c>
      <c r="AK370" s="37">
        <f t="shared" si="99"/>
        <v>715943.50388504879</v>
      </c>
      <c r="AL370" s="37">
        <f t="shared" si="114"/>
        <v>11962.051178121825</v>
      </c>
      <c r="AM370" s="37">
        <f t="shared" si="114"/>
        <v>14468.143854563654</v>
      </c>
      <c r="AN370" s="37">
        <f t="shared" si="114"/>
        <v>2878.0732862348045</v>
      </c>
      <c r="AO370" s="37">
        <f t="shared" si="100"/>
        <v>29308.268318920283</v>
      </c>
      <c r="AP370" s="38">
        <f t="shared" si="110"/>
        <v>3.2148676905321998</v>
      </c>
      <c r="AQ370" s="38">
        <f t="shared" si="110"/>
        <v>6.2073148873526023</v>
      </c>
      <c r="AR370" s="38">
        <f t="shared" si="110"/>
        <v>2.5981016862218023</v>
      </c>
      <c r="AS370" s="38">
        <f t="shared" si="110"/>
        <v>4.0936565748386187</v>
      </c>
      <c r="AT370" s="27"/>
      <c r="AU370" s="33">
        <f t="shared" si="115"/>
        <v>4.1665681541949331</v>
      </c>
      <c r="AV370" s="33">
        <f t="shared" si="112"/>
        <v>-8.8123147540827063E-2</v>
      </c>
      <c r="AW370" s="33"/>
      <c r="AX370" s="28">
        <v>45778</v>
      </c>
      <c r="AY370" s="29">
        <f t="shared" si="117"/>
        <v>-24.560685202143333</v>
      </c>
      <c r="AZ370" s="29">
        <f t="shared" si="117"/>
        <v>-11.086494793129006</v>
      </c>
      <c r="BA370" s="29">
        <f t="shared" si="117"/>
        <v>-12.620546644974468</v>
      </c>
      <c r="BB370" s="29">
        <f t="shared" si="117"/>
        <v>-17.260733122198587</v>
      </c>
      <c r="BH370" s="19">
        <f t="shared" si="105"/>
        <v>-17.260733122198587</v>
      </c>
      <c r="BR370" s="34">
        <f t="shared" si="113"/>
        <v>4.1665681541949331</v>
      </c>
    </row>
    <row r="371" spans="1:70" ht="14.5" x14ac:dyDescent="0.35">
      <c r="A371" s="22">
        <v>45809</v>
      </c>
      <c r="K371" s="35">
        <f>+($K$341*[8]Sendas!D34)/[8]Sendas!$D$4</f>
        <v>2.8254241091169483</v>
      </c>
      <c r="L371" s="35">
        <f>+($L$332*[8]Sendas!C43)/[8]Sendas!$C$4</f>
        <v>6.2073148873526023</v>
      </c>
      <c r="M371" s="35">
        <f>+($M$341*[8]Sendas!E34)/[8]Sendas!$E$4</f>
        <v>2.4974576039838743</v>
      </c>
      <c r="Q371" s="19">
        <f t="shared" si="107"/>
        <v>101.23795738097392</v>
      </c>
      <c r="W371" s="19">
        <f t="shared" si="119"/>
        <v>62.680730970960219</v>
      </c>
      <c r="X371" s="19">
        <f t="shared" si="98"/>
        <v>0.39800000000000002</v>
      </c>
      <c r="Y371" s="19">
        <f t="shared" si="98"/>
        <v>0.59599999999999997</v>
      </c>
      <c r="Z371" s="19">
        <f t="shared" si="98"/>
        <v>0.17199999999999999</v>
      </c>
      <c r="AA371" s="19" t="e">
        <f t="shared" si="98"/>
        <v>#N/A</v>
      </c>
      <c r="AF371" s="19">
        <v>6</v>
      </c>
      <c r="AH371" s="36">
        <f>(1+(VLOOKUP($A371,[9]ago!$A$1096:$AR$1344,[9]ago!$AM$9,TRUE)/100))*AH359</f>
        <v>376686.24930768076</v>
      </c>
      <c r="AI371" s="37">
        <f>(1+(VLOOKUP($A371,[9]ago!$A$1096:$AR$1344,[9]ago!$AG$9,TRUE)/100))*AI359</f>
        <v>234407.06518872091</v>
      </c>
      <c r="AJ371" s="37">
        <f>(1+(VLOOKUP($A371,[9]ago!$A$1096:$AR$1344,[9]ago!$X$9,TRUE)/100))*AJ359</f>
        <v>111319.95004279703</v>
      </c>
      <c r="AK371" s="37">
        <f t="shared" si="99"/>
        <v>722413.26453919872</v>
      </c>
      <c r="AL371" s="37">
        <f t="shared" si="114"/>
        <v>10642.984103667586</v>
      </c>
      <c r="AM371" s="37">
        <f t="shared" si="114"/>
        <v>14550.384654465792</v>
      </c>
      <c r="AN371" s="37">
        <f t="shared" si="114"/>
        <v>2780.1685570948844</v>
      </c>
      <c r="AO371" s="37">
        <f t="shared" si="100"/>
        <v>27973.537315228263</v>
      </c>
      <c r="AP371" s="38">
        <f t="shared" si="110"/>
        <v>2.8254241091169483</v>
      </c>
      <c r="AQ371" s="38">
        <f t="shared" si="110"/>
        <v>6.2073148873526014</v>
      </c>
      <c r="AR371" s="38">
        <f t="shared" si="110"/>
        <v>2.4974576039838743</v>
      </c>
      <c r="AS371" s="38">
        <f t="shared" si="110"/>
        <v>3.8722347288392562</v>
      </c>
      <c r="AT371" s="27"/>
      <c r="AU371" s="33">
        <f t="shared" si="115"/>
        <v>3.9451463081955707</v>
      </c>
      <c r="AV371" s="33">
        <f t="shared" si="112"/>
        <v>-0.22142184599936243</v>
      </c>
      <c r="AW371" s="33"/>
      <c r="AX371" s="28">
        <v>45809</v>
      </c>
      <c r="AY371" s="29">
        <f t="shared" si="117"/>
        <v>-31.907084016271497</v>
      </c>
      <c r="AZ371" s="29">
        <f t="shared" si="117"/>
        <v>-8.2331580851377879</v>
      </c>
      <c r="BA371" s="29">
        <f t="shared" si="117"/>
        <v>-14.608095416625304</v>
      </c>
      <c r="BB371" s="29">
        <f t="shared" si="117"/>
        <v>-19.481344852979788</v>
      </c>
      <c r="BH371" s="19">
        <f t="shared" si="105"/>
        <v>-19.481344852979788</v>
      </c>
      <c r="BR371" s="34">
        <f t="shared" si="113"/>
        <v>3.9451463081955707</v>
      </c>
    </row>
    <row r="372" spans="1:70" ht="14.5" x14ac:dyDescent="0.35">
      <c r="A372" s="22">
        <v>45839</v>
      </c>
      <c r="K372" s="35">
        <f>+($K$341*[8]Sendas!D35)/[8]Sendas!$D$4</f>
        <v>3.0549018118864404</v>
      </c>
      <c r="L372" s="35">
        <f>+($L$332*[8]Sendas!C44)/[8]Sendas!$C$4</f>
        <v>6.2073148873526023</v>
      </c>
      <c r="M372" s="35">
        <f>+($M$341*[8]Sendas!E35)/[8]Sendas!$E$4</f>
        <v>2.4693259562223933</v>
      </c>
      <c r="Q372" s="19">
        <f t="shared" si="107"/>
        <v>100.09760146358404</v>
      </c>
      <c r="W372" s="19">
        <f t="shared" si="119"/>
        <v>61.974688056640304</v>
      </c>
      <c r="X372" s="19">
        <f t="shared" si="98"/>
        <v>0.42899999999999999</v>
      </c>
      <c r="Y372" s="19">
        <f t="shared" si="98"/>
        <v>0.59599999999999997</v>
      </c>
      <c r="Z372" s="19">
        <f t="shared" si="98"/>
        <v>0.161</v>
      </c>
      <c r="AA372" s="19" t="e">
        <f t="shared" si="98"/>
        <v>#N/A</v>
      </c>
      <c r="AF372" s="19">
        <v>5.75</v>
      </c>
      <c r="AH372" s="36">
        <f>(1+(VLOOKUP($A372,[9]ago!$A$1096:$AR$1344,[9]ago!$AM$9,TRUE)/100))*AH360</f>
        <v>372803.81852742378</v>
      </c>
      <c r="AI372" s="37">
        <f>(1+(VLOOKUP($A372,[9]ago!$A$1096:$AR$1344,[9]ago!$AG$9,TRUE)/100))*AI360</f>
        <v>236040.38831652125</v>
      </c>
      <c r="AJ372" s="37">
        <f>(1+(VLOOKUP($A372,[9]ago!$A$1096:$AR$1344,[9]ago!$X$9,TRUE)/100))*AJ360</f>
        <v>111753.77760518338</v>
      </c>
      <c r="AK372" s="37">
        <f t="shared" si="99"/>
        <v>720597.98444912839</v>
      </c>
      <c r="AL372" s="37">
        <f t="shared" si="114"/>
        <v>11388.790606976107</v>
      </c>
      <c r="AM372" s="37">
        <f t="shared" si="114"/>
        <v>14651.770164136316</v>
      </c>
      <c r="AN372" s="37">
        <f t="shared" si="114"/>
        <v>2759.5650374638412</v>
      </c>
      <c r="AO372" s="37">
        <f t="shared" si="100"/>
        <v>28800.125808576267</v>
      </c>
      <c r="AP372" s="38">
        <f t="shared" si="110"/>
        <v>3.0549018118864404</v>
      </c>
      <c r="AQ372" s="38">
        <f t="shared" si="110"/>
        <v>6.2073148873526023</v>
      </c>
      <c r="AR372" s="38">
        <f t="shared" si="110"/>
        <v>2.4693259562223933</v>
      </c>
      <c r="AS372" s="38">
        <f t="shared" si="110"/>
        <v>3.9966980799416114</v>
      </c>
      <c r="AT372" s="27"/>
      <c r="AU372" s="33">
        <f t="shared" si="115"/>
        <v>4.0696096592979263</v>
      </c>
      <c r="AV372" s="33">
        <f t="shared" si="112"/>
        <v>0.12446335110235518</v>
      </c>
      <c r="AW372" s="33"/>
      <c r="AX372" s="28">
        <v>45839</v>
      </c>
      <c r="AY372" s="29">
        <f t="shared" si="117"/>
        <v>-31.009966207361884</v>
      </c>
      <c r="AZ372" s="29">
        <f t="shared" si="117"/>
        <v>-8.777240575965422</v>
      </c>
      <c r="BA372" s="29">
        <f t="shared" si="117"/>
        <v>-14.940699956909995</v>
      </c>
      <c r="BB372" s="29">
        <f t="shared" si="117"/>
        <v>-19.583474809804429</v>
      </c>
      <c r="BH372" s="19">
        <f t="shared" si="105"/>
        <v>-19.583474809804429</v>
      </c>
      <c r="BR372" s="34">
        <f t="shared" si="113"/>
        <v>4.0696096592979263</v>
      </c>
    </row>
    <row r="373" spans="1:70" ht="14.5" x14ac:dyDescent="0.35">
      <c r="A373" s="22">
        <v>45870</v>
      </c>
      <c r="K373" s="35">
        <f>+($K$341*[8]Sendas!D36)/[8]Sendas!$D$4</f>
        <v>3.0176673879699738</v>
      </c>
      <c r="L373" s="35">
        <f>+($L$332*[8]Sendas!C45)/[8]Sendas!$C$4</f>
        <v>6.2073148873526023</v>
      </c>
      <c r="M373" s="35">
        <f>+($M$341*[8]Sendas!E36)/[8]Sendas!$E$4</f>
        <v>2.4354672762707317</v>
      </c>
      <c r="Q373" s="19">
        <f t="shared" si="107"/>
        <v>98.725092239621844</v>
      </c>
      <c r="W373" s="19">
        <f t="shared" si="119"/>
        <v>61.124909143197883</v>
      </c>
      <c r="X373" s="19">
        <f t="shared" si="98"/>
        <v>0.42699999999999999</v>
      </c>
      <c r="Y373" s="19">
        <f t="shared" si="98"/>
        <v>0.59599999999999997</v>
      </c>
      <c r="Z373" s="19">
        <f t="shared" si="98"/>
        <v>0.154</v>
      </c>
      <c r="AA373" s="19" t="e">
        <f t="shared" si="98"/>
        <v>#N/A</v>
      </c>
      <c r="AF373" s="19">
        <v>5.75</v>
      </c>
      <c r="AH373" s="36">
        <f>(1+(VLOOKUP($A373,[9]ago!$A$1096:$AR$1344,[9]ago!$AM$9,TRUE)/100))*AH361</f>
        <v>376817.31032313831</v>
      </c>
      <c r="AI373" s="37">
        <f>(1+(VLOOKUP($A373,[9]ago!$A$1096:$AR$1344,[9]ago!$AG$9,TRUE)/100))*AI361</f>
        <v>238442.27753064767</v>
      </c>
      <c r="AJ373" s="37">
        <f>(1+(VLOOKUP($A373,[9]ago!$A$1096:$AR$1344,[9]ago!$X$9,TRUE)/100))*AJ361</f>
        <v>112728.08603756106</v>
      </c>
      <c r="AK373" s="37">
        <f t="shared" si="99"/>
        <v>727987.67389134702</v>
      </c>
      <c r="AL373" s="37">
        <f t="shared" si="114"/>
        <v>11371.093085846958</v>
      </c>
      <c r="AM373" s="37">
        <f t="shared" si="114"/>
        <v>14800.862990902502</v>
      </c>
      <c r="AN373" s="37">
        <f t="shared" si="114"/>
        <v>2745.4556466111158</v>
      </c>
      <c r="AO373" s="37">
        <f t="shared" si="100"/>
        <v>28917.411723360579</v>
      </c>
      <c r="AP373" s="38">
        <f t="shared" si="110"/>
        <v>3.0176673879699738</v>
      </c>
      <c r="AQ373" s="38">
        <f t="shared" si="110"/>
        <v>6.2073148873526023</v>
      </c>
      <c r="AR373" s="38">
        <f t="shared" si="110"/>
        <v>2.4354672762707317</v>
      </c>
      <c r="AS373" s="38">
        <f t="shared" si="110"/>
        <v>3.9722391958626124</v>
      </c>
      <c r="AT373" s="27"/>
      <c r="AU373" s="33">
        <f t="shared" si="115"/>
        <v>4.0451507752189269</v>
      </c>
      <c r="AV373" s="33">
        <f t="shared" si="112"/>
        <v>-2.4458884078998988E-2</v>
      </c>
      <c r="AW373" s="33"/>
      <c r="AX373" s="28">
        <v>45870</v>
      </c>
      <c r="AY373" s="29">
        <f t="shared" si="117"/>
        <v>-28.116883709773916</v>
      </c>
      <c r="AZ373" s="29">
        <f t="shared" si="117"/>
        <v>-9.4415155089609613</v>
      </c>
      <c r="BA373" s="29">
        <f t="shared" si="117"/>
        <v>-15.287172438221859</v>
      </c>
      <c r="BB373" s="29">
        <f t="shared" si="117"/>
        <v>-18.321036656870987</v>
      </c>
      <c r="BH373" s="19">
        <f t="shared" si="105"/>
        <v>-18.321036656870987</v>
      </c>
      <c r="BR373" s="34">
        <f t="shared" si="113"/>
        <v>4.0451507752189269</v>
      </c>
    </row>
    <row r="374" spans="1:70" ht="14.5" x14ac:dyDescent="0.35">
      <c r="A374" s="22">
        <v>45901</v>
      </c>
      <c r="K374" s="35">
        <f>+($K$341*[8]Sendas!D37)/[8]Sendas!$D$4</f>
        <v>3.0281969934210577</v>
      </c>
      <c r="L374" s="35">
        <f>+($L$332*[8]Sendas!C46)/[8]Sendas!$C$4</f>
        <v>6.2073148873526023</v>
      </c>
      <c r="M374" s="35">
        <f>+($M$341*[8]Sendas!E37)/[8]Sendas!$E$4</f>
        <v>2.4016085963190701</v>
      </c>
      <c r="Q374" s="19">
        <f t="shared" si="107"/>
        <v>97.352583015659661</v>
      </c>
      <c r="W374" s="19">
        <f t="shared" si="119"/>
        <v>60.275130229755447</v>
      </c>
      <c r="X374" s="19">
        <f t="shared" si="98"/>
        <v>0.42799999999999999</v>
      </c>
      <c r="Y374" s="19">
        <f t="shared" si="98"/>
        <v>0.59599999999999997</v>
      </c>
      <c r="Z374" s="19">
        <f t="shared" si="98"/>
        <v>0.14699999999999999</v>
      </c>
      <c r="AA374" s="19" t="e">
        <f t="shared" si="98"/>
        <v>#N/A</v>
      </c>
      <c r="AF374" s="19">
        <v>5.5</v>
      </c>
      <c r="AH374" s="36">
        <f>(1+(VLOOKUP($A374,[9]ago!$A$1096:$AR$1344,[9]ago!$AM$9,TRUE)/100))*AH362</f>
        <v>385702.93646411703</v>
      </c>
      <c r="AI374" s="37">
        <f>(1+(VLOOKUP($A374,[9]ago!$A$1096:$AR$1344,[9]ago!$AG$9,TRUE)/100))*AI362</f>
        <v>242617.66219342855</v>
      </c>
      <c r="AJ374" s="37">
        <f>(1+(VLOOKUP($A374,[9]ago!$A$1096:$AR$1344,[9]ago!$X$9,TRUE)/100))*AJ362</f>
        <v>112934.48908436506</v>
      </c>
      <c r="AK374" s="37">
        <f t="shared" si="99"/>
        <v>741255.08774191071</v>
      </c>
      <c r="AL374" s="37">
        <f t="shared" si="114"/>
        <v>11679.844725543124</v>
      </c>
      <c r="AM374" s="37">
        <f t="shared" si="114"/>
        <v>15060.042264679536</v>
      </c>
      <c r="AN374" s="37">
        <f t="shared" si="114"/>
        <v>2712.2443980591333</v>
      </c>
      <c r="AO374" s="37">
        <f t="shared" si="100"/>
        <v>29452.131388281792</v>
      </c>
      <c r="AP374" s="38">
        <f t="shared" si="110"/>
        <v>3.0281969934210577</v>
      </c>
      <c r="AQ374" s="38">
        <f t="shared" si="110"/>
        <v>6.2073148873526014</v>
      </c>
      <c r="AR374" s="38">
        <f t="shared" si="110"/>
        <v>2.4016085963190701</v>
      </c>
      <c r="AS374" s="38">
        <f t="shared" si="110"/>
        <v>3.9732788179575236</v>
      </c>
      <c r="AT374" s="27"/>
      <c r="AU374" s="33">
        <f t="shared" si="115"/>
        <v>4.046190397313838</v>
      </c>
      <c r="AV374" s="33">
        <f t="shared" si="112"/>
        <v>1.0396220949111523E-3</v>
      </c>
      <c r="AW374" s="33"/>
      <c r="AX374" s="28">
        <v>45901</v>
      </c>
      <c r="AY374" s="29">
        <f t="shared" si="117"/>
        <v>-26.866804399963954</v>
      </c>
      <c r="AZ374" s="29">
        <f t="shared" si="117"/>
        <v>-5.6567774122007108</v>
      </c>
      <c r="BA374" s="29">
        <f t="shared" si="117"/>
        <v>-10.619701988136583</v>
      </c>
      <c r="BB374" s="29">
        <f t="shared" si="117"/>
        <v>-15.774485258951273</v>
      </c>
      <c r="BH374" s="19">
        <f t="shared" si="105"/>
        <v>-15.774485258951273</v>
      </c>
      <c r="BR374" s="34">
        <f t="shared" si="113"/>
        <v>4.046190397313838</v>
      </c>
    </row>
    <row r="375" spans="1:70" ht="14.5" x14ac:dyDescent="0.35">
      <c r="A375" s="22">
        <v>45931</v>
      </c>
      <c r="K375" s="35">
        <f>+($K$341*[8]Sendas!D38)/[8]Sendas!$D$4</f>
        <v>2.9876380760679639</v>
      </c>
      <c r="L375" s="35">
        <f>+($L$332*[8]Sendas!C47)/[8]Sendas!$C$4</f>
        <v>6.2073148873526023</v>
      </c>
      <c r="M375" s="35">
        <f>+($M$341*[8]Sendas!E38)/[8]Sendas!$E$4</f>
        <v>2.3677499163674081</v>
      </c>
      <c r="Q375" s="19">
        <f t="shared" si="107"/>
        <v>95.980073791697478</v>
      </c>
      <c r="W375" s="19">
        <f t="shared" si="119"/>
        <v>59.425351316313012</v>
      </c>
      <c r="X375" s="19">
        <f t="shared" si="98"/>
        <v>0.41799999999999998</v>
      </c>
      <c r="Y375" s="19">
        <f t="shared" si="98"/>
        <v>0.59599999999999997</v>
      </c>
      <c r="Z375" s="19">
        <f t="shared" si="98"/>
        <v>0.127</v>
      </c>
      <c r="AA375" s="19" t="e">
        <f t="shared" si="98"/>
        <v>#N/A</v>
      </c>
      <c r="AF375" s="19">
        <v>5.5</v>
      </c>
      <c r="AH375" s="36">
        <f>(1+(VLOOKUP($A375,[9]ago!$A$1096:$AR$1344,[9]ago!$AM$9,TRUE)/100))*AH363</f>
        <v>388978.01403695333</v>
      </c>
      <c r="AI375" s="37">
        <f>(1+(VLOOKUP($A375,[9]ago!$A$1096:$AR$1344,[9]ago!$AG$9,TRUE)/100))*AI363</f>
        <v>242882.75252874714</v>
      </c>
      <c r="AJ375" s="37">
        <f>(1+(VLOOKUP($A375,[9]ago!$A$1096:$AR$1344,[9]ago!$X$9,TRUE)/100))*AJ363</f>
        <v>113332.73315628071</v>
      </c>
      <c r="AK375" s="37">
        <f t="shared" si="99"/>
        <v>745193.49972198124</v>
      </c>
      <c r="AL375" s="37">
        <f t="shared" si="114"/>
        <v>11621.255254901007</v>
      </c>
      <c r="AM375" s="37">
        <f t="shared" si="114"/>
        <v>15076.497256528701</v>
      </c>
      <c r="AN375" s="37">
        <f t="shared" si="114"/>
        <v>2683.4356945247341</v>
      </c>
      <c r="AO375" s="37">
        <f t="shared" si="100"/>
        <v>29381.188205954444</v>
      </c>
      <c r="AP375" s="38">
        <f t="shared" si="110"/>
        <v>2.9876380760679639</v>
      </c>
      <c r="AQ375" s="38">
        <f t="shared" si="110"/>
        <v>6.2073148873526023</v>
      </c>
      <c r="AR375" s="38">
        <f t="shared" si="110"/>
        <v>2.3677499163674081</v>
      </c>
      <c r="AS375" s="38">
        <f t="shared" si="110"/>
        <v>3.9427595942417715</v>
      </c>
      <c r="AT375" s="27"/>
      <c r="AU375" s="33">
        <f t="shared" si="115"/>
        <v>4.0156711735980863</v>
      </c>
      <c r="AV375" s="33">
        <f t="shared" si="112"/>
        <v>-3.0519223715752108E-2</v>
      </c>
      <c r="AW375" s="33"/>
      <c r="AX375" s="28">
        <v>45931</v>
      </c>
      <c r="AY375" s="29">
        <f t="shared" si="117"/>
        <v>-26.901910903673908</v>
      </c>
      <c r="AZ375" s="29">
        <f t="shared" si="117"/>
        <v>-4.1882859687283087</v>
      </c>
      <c r="BA375" s="29">
        <f t="shared" si="117"/>
        <v>-12.629509912316095</v>
      </c>
      <c r="BB375" s="29">
        <f t="shared" si="117"/>
        <v>-15.340289468180899</v>
      </c>
      <c r="BH375" s="19">
        <f t="shared" si="105"/>
        <v>-15.340289468180899</v>
      </c>
      <c r="BR375" s="34">
        <f t="shared" si="113"/>
        <v>4.0156711735980863</v>
      </c>
    </row>
    <row r="376" spans="1:70" ht="14.5" x14ac:dyDescent="0.35">
      <c r="A376" s="22">
        <v>45962</v>
      </c>
      <c r="K376" s="35">
        <f>+($K$341*[8]Sendas!D39)/[8]Sendas!$D$4</f>
        <v>2.8132283769934618</v>
      </c>
      <c r="L376" s="35">
        <f>+($L$332*[8]Sendas!C48)/[8]Sendas!$C$4</f>
        <v>6.2073148873526023</v>
      </c>
      <c r="M376" s="35">
        <f>+($M$341*[8]Sendas!E39)/[8]Sendas!$E$4</f>
        <v>2.3338912364157465</v>
      </c>
      <c r="Q376" s="19">
        <f t="shared" si="107"/>
        <v>94.607564567735295</v>
      </c>
      <c r="W376" s="19">
        <f t="shared" si="119"/>
        <v>58.575572402870591</v>
      </c>
      <c r="X376" s="19">
        <f t="shared" si="98"/>
        <v>0.39800000000000002</v>
      </c>
      <c r="Y376" s="19">
        <f t="shared" si="98"/>
        <v>0.59599999999999997</v>
      </c>
      <c r="Z376" s="19">
        <f t="shared" si="98"/>
        <v>0.122</v>
      </c>
      <c r="AA376" s="19" t="e">
        <f t="shared" si="98"/>
        <v>#N/A</v>
      </c>
      <c r="AF376" s="19">
        <v>5.5</v>
      </c>
      <c r="AH376" s="36">
        <f>(1+(VLOOKUP($A376,[9]ago!$A$1096:$AR$1344,[9]ago!$AM$9,TRUE)/100))*AH364</f>
        <v>392620.31099258497</v>
      </c>
      <c r="AI376" s="37">
        <f>(1+(VLOOKUP($A376,[9]ago!$A$1096:$AR$1344,[9]ago!$AG$9,TRUE)/100))*AI364</f>
        <v>245719.83369886843</v>
      </c>
      <c r="AJ376" s="37">
        <f>(1+(VLOOKUP($A376,[9]ago!$A$1096:$AR$1344,[9]ago!$X$9,TRUE)/100))*AJ364</f>
        <v>113883.11193419444</v>
      </c>
      <c r="AK376" s="37">
        <f t="shared" si="99"/>
        <v>752223.25662564789</v>
      </c>
      <c r="AL376" s="37">
        <f t="shared" si="114"/>
        <v>11045.306002683381</v>
      </c>
      <c r="AM376" s="37">
        <f t="shared" si="114"/>
        <v>15252.603818367917</v>
      </c>
      <c r="AN376" s="37">
        <f t="shared" si="114"/>
        <v>2657.9079691896991</v>
      </c>
      <c r="AO376" s="37">
        <f t="shared" si="100"/>
        <v>28955.817790240995</v>
      </c>
      <c r="AP376" s="38">
        <f t="shared" si="110"/>
        <v>2.8132283769934618</v>
      </c>
      <c r="AQ376" s="38">
        <f t="shared" si="110"/>
        <v>6.2073148873526023</v>
      </c>
      <c r="AR376" s="38">
        <f t="shared" si="110"/>
        <v>2.3338912364157465</v>
      </c>
      <c r="AS376" s="38">
        <f t="shared" si="110"/>
        <v>3.849364870760859</v>
      </c>
      <c r="AT376" s="27"/>
      <c r="AU376" s="33">
        <f t="shared" si="115"/>
        <v>3.9222764501171739</v>
      </c>
      <c r="AV376" s="33">
        <f t="shared" si="112"/>
        <v>-9.3394723480912489E-2</v>
      </c>
      <c r="AW376" s="33"/>
      <c r="AX376" s="28">
        <v>45962</v>
      </c>
      <c r="AY376" s="29">
        <f t="shared" si="117"/>
        <v>-27.683504189473595</v>
      </c>
      <c r="AZ376" s="29">
        <f t="shared" si="117"/>
        <v>-0.52945562586053541</v>
      </c>
      <c r="BA376" s="29">
        <f t="shared" si="117"/>
        <v>-13.035436407061312</v>
      </c>
      <c r="BB376" s="29">
        <f t="shared" si="117"/>
        <v>-13.984950366252235</v>
      </c>
      <c r="BH376" s="19">
        <f t="shared" si="105"/>
        <v>-13.984950366252235</v>
      </c>
      <c r="BR376" s="34">
        <f t="shared" si="113"/>
        <v>3.9222764501171739</v>
      </c>
    </row>
    <row r="377" spans="1:70" ht="14.5" x14ac:dyDescent="0.35">
      <c r="A377" s="22">
        <v>45992</v>
      </c>
      <c r="K377" s="35">
        <f>+($K$341*[8]Sendas!D40)/[8]Sendas!$D$4</f>
        <v>2.7331290362074974</v>
      </c>
      <c r="L377" s="35">
        <f>+($L$332*[8]Sendas!C49)/[8]Sendas!$C$4</f>
        <v>6.2073148873526023</v>
      </c>
      <c r="M377" s="35">
        <f>+($M$341*[8]Sendas!E40)/[8]Sendas!$E$4</f>
        <v>2.3000325564640849</v>
      </c>
      <c r="Q377" s="19">
        <f t="shared" si="107"/>
        <v>93.235055343773112</v>
      </c>
      <c r="W377" s="19">
        <f t="shared" si="119"/>
        <v>57.725793489428156</v>
      </c>
      <c r="X377" s="19">
        <f t="shared" si="98"/>
        <v>0.39</v>
      </c>
      <c r="Y377" s="19">
        <f t="shared" si="98"/>
        <v>0.59599999999999997</v>
      </c>
      <c r="Z377" s="19">
        <f t="shared" si="98"/>
        <v>0.11899999999999999</v>
      </c>
      <c r="AA377" s="19" t="e">
        <f t="shared" si="98"/>
        <v>#N/A</v>
      </c>
      <c r="AF377" s="19">
        <v>5.5</v>
      </c>
      <c r="AH377" s="36">
        <f>(1+(VLOOKUP($A377,[9]ago!$A$1096:$AR$1344,[9]ago!$AM$9,TRUE)/100))*AH365</f>
        <v>392119.76809526194</v>
      </c>
      <c r="AI377" s="37">
        <f>(1+(VLOOKUP($A377,[9]ago!$A$1096:$AR$1344,[9]ago!$AG$9,TRUE)/100))*AI365</f>
        <v>244215.17627785614</v>
      </c>
      <c r="AJ377" s="37">
        <f>(1+(VLOOKUP($A377,[9]ago!$A$1096:$AR$1344,[9]ago!$X$9,TRUE)/100))*AJ365</f>
        <v>114428.04187215962</v>
      </c>
      <c r="AK377" s="40">
        <f t="shared" si="99"/>
        <v>750762.98624527769</v>
      </c>
      <c r="AL377" s="40">
        <f t="shared" si="114"/>
        <v>10717.139238521107</v>
      </c>
      <c r="AM377" s="40">
        <f t="shared" si="114"/>
        <v>15159.204994269765</v>
      </c>
      <c r="AN377" s="40">
        <f t="shared" si="114"/>
        <v>2631.8822167840267</v>
      </c>
      <c r="AO377" s="40">
        <f t="shared" si="100"/>
        <v>28508.226449574897</v>
      </c>
      <c r="AP377" s="41">
        <f t="shared" si="110"/>
        <v>2.7331290362074974</v>
      </c>
      <c r="AQ377" s="41">
        <f t="shared" si="110"/>
        <v>6.2073148873526023</v>
      </c>
      <c r="AR377" s="41">
        <f t="shared" si="110"/>
        <v>2.3000325564640849</v>
      </c>
      <c r="AS377" s="41">
        <f t="shared" si="110"/>
        <v>3.7972338769856631</v>
      </c>
      <c r="AT377" s="27"/>
      <c r="AU377" s="42">
        <f t="shared" si="115"/>
        <v>3.8701454563419779</v>
      </c>
      <c r="AV377" s="33">
        <f t="shared" si="112"/>
        <v>-5.2130993775195922E-2</v>
      </c>
      <c r="AW377" s="33"/>
      <c r="AX377" s="28">
        <v>45992</v>
      </c>
      <c r="AY377" s="29">
        <f t="shared" si="117"/>
        <v>-23.92028753750715</v>
      </c>
      <c r="AZ377" s="29">
        <f t="shared" si="117"/>
        <v>6.9578844292472724</v>
      </c>
      <c r="BA377" s="29">
        <f t="shared" si="117"/>
        <v>-11.512397830501058</v>
      </c>
      <c r="BB377" s="29">
        <f t="shared" si="117"/>
        <v>-8.7271741404113214</v>
      </c>
      <c r="BH377" s="19">
        <f t="shared" si="105"/>
        <v>-8.7271741404113214</v>
      </c>
      <c r="BR377" s="34">
        <f t="shared" si="113"/>
        <v>3.8701454563419779</v>
      </c>
    </row>
    <row r="378" spans="1:70" ht="14.5" x14ac:dyDescent="0.35">
      <c r="A378" s="22">
        <v>46023</v>
      </c>
      <c r="K378" s="35">
        <f>+($K$341*[8]Sendas!D41)/[8]Sendas!$D$4</f>
        <v>2.8662397160512101</v>
      </c>
      <c r="L378" s="35">
        <f>+($L$332*[8]Sendas!C50)/[8]Sendas!$C$4</f>
        <v>6.2073148873526023</v>
      </c>
      <c r="M378" s="35">
        <f>+($M$341*[8]Sendas!E41)/[8]Sendas!$E$4</f>
        <v>2.2661738765124233</v>
      </c>
      <c r="Q378" s="19">
        <f t="shared" si="107"/>
        <v>91.862546119810943</v>
      </c>
      <c r="W378" s="19">
        <f t="shared" si="119"/>
        <v>56.876014575985735</v>
      </c>
      <c r="X378" s="19">
        <f t="shared" si="98"/>
        <v>0.39900000000000002</v>
      </c>
      <c r="Y378" s="19">
        <f t="shared" si="98"/>
        <v>0.59599999999999997</v>
      </c>
      <c r="Z378" s="19">
        <f t="shared" si="98"/>
        <v>0.11600000000000001</v>
      </c>
      <c r="AA378" s="19" t="e">
        <f t="shared" si="98"/>
        <v>#N/A</v>
      </c>
      <c r="AF378" s="19">
        <v>5.5</v>
      </c>
      <c r="AH378" s="36">
        <f>(1+(VLOOKUP($A378,[9]ago!$A$1096:$AR$1344,[9]ago!$AM$9,TRUE)/100))*AH366</f>
        <v>386516.36747351056</v>
      </c>
      <c r="AI378" s="37">
        <f>(1+(VLOOKUP($A378,[9]ago!$A$1096:$AR$1344,[9]ago!$AG$9,TRUE)/100))*AI366</f>
        <v>244831.13708511816</v>
      </c>
      <c r="AJ378" s="37">
        <f>(1+(VLOOKUP($A378,[9]ago!$A$1096:$AR$1344,[9]ago!$X$9,TRUE)/100))*AJ366</f>
        <v>114081.55685821771</v>
      </c>
      <c r="AK378" s="37">
        <f t="shared" si="99"/>
        <v>745429.06141684635</v>
      </c>
      <c r="AL378" s="37">
        <f t="shared" si="114"/>
        <v>11078.4856335642</v>
      </c>
      <c r="AM378" s="37">
        <f t="shared" si="114"/>
        <v>15197.439621159197</v>
      </c>
      <c r="AN378" s="37">
        <f t="shared" si="114"/>
        <v>2585.2864394395965</v>
      </c>
      <c r="AO378" s="37">
        <f t="shared" si="100"/>
        <v>28861.211694162994</v>
      </c>
      <c r="AP378" s="38">
        <f t="shared" si="110"/>
        <v>2.8662397160512101</v>
      </c>
      <c r="AQ378" s="38">
        <f t="shared" si="110"/>
        <v>6.2073148873526023</v>
      </c>
      <c r="AR378" s="38">
        <f t="shared" si="110"/>
        <v>2.2661738765124233</v>
      </c>
      <c r="AS378" s="38">
        <f t="shared" si="110"/>
        <v>3.8717583185321653</v>
      </c>
      <c r="AT378" s="27"/>
      <c r="AU378" s="33">
        <f t="shared" si="115"/>
        <v>3.9446698978884802</v>
      </c>
      <c r="AV378" s="33">
        <f t="shared" si="112"/>
        <v>7.4524441546502285E-2</v>
      </c>
      <c r="AW378" s="33"/>
      <c r="AX378" s="28">
        <v>46023</v>
      </c>
      <c r="AY378" s="29">
        <f t="shared" si="117"/>
        <v>-21.399984900233733</v>
      </c>
      <c r="AZ378" s="29">
        <f t="shared" si="117"/>
        <v>8.6327417570845455</v>
      </c>
      <c r="BA378" s="29">
        <f t="shared" si="117"/>
        <v>-15.904163386362484</v>
      </c>
      <c r="BB378" s="29">
        <f t="shared" si="117"/>
        <v>-7.3735604473867227</v>
      </c>
      <c r="BH378" s="19">
        <f t="shared" si="105"/>
        <v>-7.3735604473867227</v>
      </c>
      <c r="BR378" s="34">
        <f t="shared" si="113"/>
        <v>3.9446698978884802</v>
      </c>
    </row>
    <row r="379" spans="1:70" ht="14.5" x14ac:dyDescent="0.35">
      <c r="A379" s="22">
        <v>46054</v>
      </c>
      <c r="K379" s="35">
        <f>+($K$341*[8]Sendas!D42)/[8]Sendas!$D$4</f>
        <v>2.8662397160512101</v>
      </c>
      <c r="L379" s="35">
        <f>+($L$332*[8]Sendas!C51)/[8]Sendas!$C$4</f>
        <v>6.2073148873526023</v>
      </c>
      <c r="M379" s="35">
        <f>+($M$341*[8]Sendas!E42)/[8]Sendas!$E$4</f>
        <v>2.2323151965607617</v>
      </c>
      <c r="Q379" s="19">
        <f t="shared" si="107"/>
        <v>90.49003689584876</v>
      </c>
      <c r="W379" s="19">
        <f t="shared" si="119"/>
        <v>56.0262356625433</v>
      </c>
      <c r="X379" s="19">
        <f t="shared" si="98"/>
        <v>0.39900000000000002</v>
      </c>
      <c r="Y379" s="19">
        <f t="shared" si="98"/>
        <v>0.59599999999999997</v>
      </c>
      <c r="Z379" s="19">
        <f t="shared" si="98"/>
        <v>0.107</v>
      </c>
      <c r="AA379" s="19" t="e">
        <f t="shared" si="98"/>
        <v>#N/A</v>
      </c>
      <c r="AF379" s="19">
        <v>5.5</v>
      </c>
      <c r="AH379" s="36">
        <f>(1+(VLOOKUP($A379,[9]ago!$A$1096:$AR$1344,[9]ago!$AM$9,TRUE)/100))*AH367</f>
        <v>371178.18985931668</v>
      </c>
      <c r="AI379" s="37">
        <f>(1+(VLOOKUP($A379,[9]ago!$A$1096:$AR$1344,[9]ago!$AG$9,TRUE)/100))*AI367</f>
        <v>227924.66871295351</v>
      </c>
      <c r="AJ379" s="37">
        <f>(1+(VLOOKUP($A379,[9]ago!$A$1096:$AR$1344,[9]ago!$X$9,TRUE)/100))*AJ367</f>
        <v>109255.51984490358</v>
      </c>
      <c r="AK379" s="37">
        <f t="shared" si="99"/>
        <v>708358.37841717387</v>
      </c>
      <c r="AL379" s="37">
        <f t="shared" si="114"/>
        <v>10638.8566950677</v>
      </c>
      <c r="AM379" s="37">
        <f t="shared" si="114"/>
        <v>14148.001892968263</v>
      </c>
      <c r="AN379" s="37">
        <f t="shared" si="114"/>
        <v>2438.9275725792413</v>
      </c>
      <c r="AO379" s="37">
        <f t="shared" si="100"/>
        <v>27225.7861606152</v>
      </c>
      <c r="AP379" s="38">
        <f t="shared" si="110"/>
        <v>2.8662397160512101</v>
      </c>
      <c r="AQ379" s="38">
        <f t="shared" si="110"/>
        <v>6.2073148873526023</v>
      </c>
      <c r="AR379" s="38">
        <f t="shared" si="110"/>
        <v>2.2323151965607617</v>
      </c>
      <c r="AS379" s="38">
        <f t="shared" si="110"/>
        <v>3.8435045014151159</v>
      </c>
      <c r="AT379" s="27"/>
      <c r="AU379" s="33">
        <f t="shared" si="115"/>
        <v>3.9164160807714308</v>
      </c>
      <c r="AV379" s="33">
        <f t="shared" si="112"/>
        <v>-2.825381711704944E-2</v>
      </c>
      <c r="AW379" s="33"/>
      <c r="AX379" s="28">
        <v>46054</v>
      </c>
      <c r="AY379" s="29">
        <f t="shared" si="117"/>
        <v>-24.007538793335925</v>
      </c>
      <c r="AZ379" s="29">
        <f t="shared" si="117"/>
        <v>0</v>
      </c>
      <c r="BA379" s="29">
        <f t="shared" si="117"/>
        <v>-18.741268547198104</v>
      </c>
      <c r="BB379" s="29">
        <f t="shared" si="117"/>
        <v>-12.595891249992661</v>
      </c>
      <c r="BH379" s="19">
        <f t="shared" si="105"/>
        <v>-12.595891249992661</v>
      </c>
      <c r="BR379" s="34">
        <f t="shared" si="113"/>
        <v>3.9164160807714308</v>
      </c>
    </row>
    <row r="380" spans="1:70" ht="14.5" x14ac:dyDescent="0.35">
      <c r="A380" s="22">
        <v>46082</v>
      </c>
      <c r="K380" s="35">
        <f>+($K$341*[8]Sendas!D43)/[8]Sendas!$D$4</f>
        <v>2.8662397160512101</v>
      </c>
      <c r="L380" s="35">
        <f>+($L$332*[8]Sendas!C52)/[8]Sendas!$C$4</f>
        <v>6.2073148873526023</v>
      </c>
      <c r="M380" s="35">
        <f>+($M$341*[8]Sendas!E43)/[8]Sendas!$E$4</f>
        <v>2.1984565166091001</v>
      </c>
      <c r="Q380" s="19">
        <f t="shared" si="107"/>
        <v>89.117527671886577</v>
      </c>
      <c r="W380" s="19">
        <f t="shared" si="119"/>
        <v>55.176456749100879</v>
      </c>
      <c r="X380" s="19">
        <f t="shared" si="98"/>
        <v>0.39900000000000002</v>
      </c>
      <c r="Y380" s="19">
        <f t="shared" si="98"/>
        <v>0.59599999999999997</v>
      </c>
      <c r="Z380" s="19">
        <f t="shared" si="98"/>
        <v>0.10299999999999999</v>
      </c>
      <c r="AA380" s="19" t="e">
        <f t="shared" si="98"/>
        <v>#N/A</v>
      </c>
      <c r="AF380" s="19">
        <v>5.5</v>
      </c>
      <c r="AH380" s="36">
        <f>(1+(VLOOKUP($A380,[9]ago!$A$1096:$AR$1344,[9]ago!$AM$9,TRUE)/100))*AH368</f>
        <v>368139.65755825141</v>
      </c>
      <c r="AI380" s="37">
        <f>(1+(VLOOKUP($A380,[9]ago!$A$1096:$AR$1344,[9]ago!$AG$9,TRUE)/100))*AI368</f>
        <v>230111.6843790987</v>
      </c>
      <c r="AJ380" s="37">
        <f>(1+(VLOOKUP($A380,[9]ago!$A$1096:$AR$1344,[9]ago!$X$9,TRUE)/100))*AJ368</f>
        <v>109702.06161857618</v>
      </c>
      <c r="AK380" s="37">
        <f t="shared" si="99"/>
        <v>707953.40355592628</v>
      </c>
      <c r="AL380" s="37">
        <f t="shared" ref="AL380:AN412" si="120">+AH380*(K380/100)</f>
        <v>10551.765075469522</v>
      </c>
      <c r="AM380" s="37">
        <f t="shared" si="120"/>
        <v>14283.756842001627</v>
      </c>
      <c r="AN380" s="37">
        <f t="shared" si="120"/>
        <v>2411.7521225081182</v>
      </c>
      <c r="AO380" s="37">
        <f t="shared" si="100"/>
        <v>27247.274039979267</v>
      </c>
      <c r="AP380" s="38">
        <f t="shared" si="110"/>
        <v>2.8662397160512101</v>
      </c>
      <c r="AQ380" s="38">
        <f t="shared" si="110"/>
        <v>6.2073148873526023</v>
      </c>
      <c r="AR380" s="38">
        <f t="shared" si="110"/>
        <v>2.1984565166091001</v>
      </c>
      <c r="AS380" s="38">
        <f t="shared" si="110"/>
        <v>3.8487383354781501</v>
      </c>
      <c r="AT380" s="27"/>
      <c r="AU380" s="33">
        <f t="shared" si="115"/>
        <v>3.921649914834465</v>
      </c>
      <c r="AV380" s="33">
        <f t="shared" si="112"/>
        <v>5.2338340630342373E-3</v>
      </c>
      <c r="AW380" s="33"/>
      <c r="AX380" s="28">
        <v>46082</v>
      </c>
      <c r="AY380" s="29">
        <f t="shared" si="117"/>
        <v>-15.439350628445538</v>
      </c>
      <c r="AZ380" s="29">
        <f t="shared" si="117"/>
        <v>0</v>
      </c>
      <c r="BA380" s="29">
        <f t="shared" si="117"/>
        <v>-17.328446917756978</v>
      </c>
      <c r="BB380" s="29">
        <f t="shared" si="117"/>
        <v>-8.1945555201505584</v>
      </c>
      <c r="BH380" s="19">
        <f t="shared" si="105"/>
        <v>-8.1945555201505584</v>
      </c>
      <c r="BR380" s="34">
        <f t="shared" si="113"/>
        <v>3.921649914834465</v>
      </c>
    </row>
    <row r="381" spans="1:70" ht="14.5" x14ac:dyDescent="0.35">
      <c r="A381" s="22">
        <v>46113</v>
      </c>
      <c r="K381" s="35">
        <f>+($K$341*[8]Sendas!D44)/[8]Sendas!$D$4</f>
        <v>2.8662397160512101</v>
      </c>
      <c r="L381" s="35">
        <f>+($L$332*[8]Sendas!C53)/[8]Sendas!$C$4</f>
        <v>6.2073148873526023</v>
      </c>
      <c r="M381" s="35">
        <f>+($M$341*[8]Sendas!E44)/[8]Sendas!$E$4</f>
        <v>2.1645978366574381</v>
      </c>
      <c r="Q381" s="19">
        <f t="shared" si="107"/>
        <v>87.74501844792438</v>
      </c>
      <c r="W381" s="19">
        <f t="shared" si="119"/>
        <v>54.326677835658444</v>
      </c>
      <c r="X381" s="19">
        <f t="shared" si="98"/>
        <v>0.39900000000000002</v>
      </c>
      <c r="Y381" s="19">
        <f t="shared" si="98"/>
        <v>0.59599999999999997</v>
      </c>
      <c r="Z381" s="19">
        <f t="shared" si="98"/>
        <v>9.7000000000000003E-2</v>
      </c>
      <c r="AA381" s="19" t="e">
        <f t="shared" si="98"/>
        <v>#N/A</v>
      </c>
      <c r="AF381" s="19">
        <v>5.5</v>
      </c>
      <c r="AH381" s="36">
        <f>(1+(VLOOKUP($A381,[9]ago!$A$1096:$AR$1344,[9]ago!$AM$9,TRUE)/100))*AH369</f>
        <v>374115.86751009396</v>
      </c>
      <c r="AI381" s="37">
        <f>(1+(VLOOKUP($A381,[9]ago!$A$1096:$AR$1344,[9]ago!$AG$9,TRUE)/100))*AI369</f>
        <v>231139.33785573815</v>
      </c>
      <c r="AJ381" s="37">
        <f>(1+(VLOOKUP($A381,[9]ago!$A$1096:$AR$1344,[9]ago!$X$9,TRUE)/100))*AJ369</f>
        <v>110031.29268032184</v>
      </c>
      <c r="AK381" s="37">
        <f t="shared" si="99"/>
        <v>715286.49804615392</v>
      </c>
      <c r="AL381" s="37">
        <f t="shared" si="120"/>
        <v>10723.057578623839</v>
      </c>
      <c r="AM381" s="37">
        <f t="shared" si="120"/>
        <v>14347.546529247464</v>
      </c>
      <c r="AN381" s="37">
        <f t="shared" si="120"/>
        <v>2381.7349810044607</v>
      </c>
      <c r="AO381" s="37">
        <f t="shared" si="100"/>
        <v>27452.339088875764</v>
      </c>
      <c r="AP381" s="38">
        <f t="shared" si="110"/>
        <v>2.8662397160512101</v>
      </c>
      <c r="AQ381" s="38">
        <f t="shared" si="110"/>
        <v>6.2073148873526023</v>
      </c>
      <c r="AR381" s="38">
        <f t="shared" si="110"/>
        <v>2.1645978366574381</v>
      </c>
      <c r="AS381" s="38">
        <f t="shared" si="110"/>
        <v>3.8379501310123154</v>
      </c>
      <c r="AT381" s="27"/>
      <c r="AU381" s="33">
        <f t="shared" si="115"/>
        <v>3.9108617103686303</v>
      </c>
      <c r="AV381" s="33">
        <f t="shared" si="112"/>
        <v>-1.0788204465834728E-2</v>
      </c>
      <c r="AW381" s="33"/>
      <c r="AX381" s="28">
        <v>46113</v>
      </c>
      <c r="AY381" s="29">
        <f t="shared" si="117"/>
        <v>-14.837070598221899</v>
      </c>
      <c r="AZ381" s="29">
        <f t="shared" si="117"/>
        <v>0</v>
      </c>
      <c r="BA381" s="29">
        <f t="shared" si="117"/>
        <v>-19.886003211656572</v>
      </c>
      <c r="BB381" s="29">
        <f t="shared" si="117"/>
        <v>-8.2220875845533783</v>
      </c>
      <c r="BH381" s="19">
        <f t="shared" si="105"/>
        <v>-8.2220875845533783</v>
      </c>
      <c r="BR381" s="34">
        <f t="shared" si="113"/>
        <v>3.9108617103686303</v>
      </c>
    </row>
    <row r="382" spans="1:70" ht="14.5" x14ac:dyDescent="0.35">
      <c r="A382" s="22">
        <v>46143</v>
      </c>
      <c r="K382" s="35">
        <f>+($K$341*[8]Sendas!D45)/[8]Sendas!$D$4</f>
        <v>2.8662397160512101</v>
      </c>
      <c r="L382" s="35">
        <f>+($L$332*[8]Sendas!C54)/[8]Sendas!$C$4</f>
        <v>6.2073148873526023</v>
      </c>
      <c r="M382" s="35">
        <f>+($M$341*[8]Sendas!E45)/[8]Sendas!$E$4</f>
        <v>2.1307391567057765</v>
      </c>
      <c r="Q382" s="19">
        <f t="shared" si="107"/>
        <v>86.372509223962197</v>
      </c>
      <c r="W382" s="19">
        <f t="shared" si="119"/>
        <v>53.476898922216009</v>
      </c>
      <c r="X382" s="19">
        <f t="shared" si="98"/>
        <v>0.39900000000000002</v>
      </c>
      <c r="Y382" s="19">
        <f t="shared" si="98"/>
        <v>0.59599999999999997</v>
      </c>
      <c r="Z382" s="19">
        <f t="shared" si="98"/>
        <v>8.5999999999999993E-2</v>
      </c>
      <c r="AA382" s="19" t="e">
        <f t="shared" si="98"/>
        <v>#N/A</v>
      </c>
      <c r="AF382" s="19">
        <v>5.5</v>
      </c>
      <c r="AH382" s="36">
        <f>(1+(VLOOKUP($A382,[9]ago!$A$1096:$AR$1344,[9]ago!$AM$9,TRUE)/100))*AH370</f>
        <v>372085.33381793968</v>
      </c>
      <c r="AI382" s="37">
        <f>(1+(VLOOKUP($A382,[9]ago!$A$1096:$AR$1344,[9]ago!$AG$9,TRUE)/100))*AI370</f>
        <v>233082.16382001954</v>
      </c>
      <c r="AJ382" s="37">
        <f>(1+(VLOOKUP($A382,[9]ago!$A$1096:$AR$1344,[9]ago!$X$9,TRUE)/100))*AJ370</f>
        <v>110776.00624708962</v>
      </c>
      <c r="AK382" s="37">
        <f t="shared" si="99"/>
        <v>715943.50388504879</v>
      </c>
      <c r="AL382" s="37">
        <f t="shared" si="120"/>
        <v>10664.857615491512</v>
      </c>
      <c r="AM382" s="37">
        <f t="shared" si="120"/>
        <v>14468.143854563654</v>
      </c>
      <c r="AN382" s="37">
        <f t="shared" si="120"/>
        <v>2360.3477413415758</v>
      </c>
      <c r="AO382" s="37">
        <f t="shared" si="100"/>
        <v>27493.34921139674</v>
      </c>
      <c r="AP382" s="38">
        <f t="shared" si="110"/>
        <v>2.8662397160512101</v>
      </c>
      <c r="AQ382" s="38">
        <f t="shared" si="110"/>
        <v>6.2073148873526023</v>
      </c>
      <c r="AR382" s="38">
        <f t="shared" si="110"/>
        <v>2.1307391567057765</v>
      </c>
      <c r="AS382" s="38">
        <f t="shared" si="110"/>
        <v>3.8401562500678885</v>
      </c>
      <c r="AT382" s="27"/>
      <c r="AU382" s="33">
        <f t="shared" si="115"/>
        <v>3.9130678294242034</v>
      </c>
      <c r="AV382" s="33">
        <f t="shared" si="112"/>
        <v>2.2061190555731081E-3</v>
      </c>
      <c r="AW382" s="33"/>
      <c r="AX382" s="28">
        <v>46143</v>
      </c>
      <c r="AY382" s="29">
        <f t="shared" si="117"/>
        <v>-10.844240200232832</v>
      </c>
      <c r="AZ382" s="29">
        <f t="shared" si="117"/>
        <v>0</v>
      </c>
      <c r="BA382" s="29">
        <f t="shared" si="117"/>
        <v>-17.988615764907607</v>
      </c>
      <c r="BB382" s="29">
        <f t="shared" si="117"/>
        <v>-6.1925156675050061</v>
      </c>
      <c r="BH382" s="19">
        <f t="shared" si="105"/>
        <v>-6.1925156675050061</v>
      </c>
      <c r="BR382" s="34">
        <f t="shared" si="113"/>
        <v>3.9130678294242034</v>
      </c>
    </row>
    <row r="383" spans="1:70" ht="14.5" x14ac:dyDescent="0.35">
      <c r="A383" s="22">
        <v>46174</v>
      </c>
      <c r="K383" s="35">
        <f>+($K$341*[8]Sendas!D46)/[8]Sendas!$D$4</f>
        <v>2.8662397160512101</v>
      </c>
      <c r="L383" s="35">
        <f>+($L$332*[8]Sendas!C55)/[8]Sendas!$C$4</f>
        <v>6.2073148873526023</v>
      </c>
      <c r="M383" s="35">
        <f>+($M$341*[8]Sendas!E46)/[8]Sendas!$E$4</f>
        <v>2.0968804767541145</v>
      </c>
      <c r="Q383" s="19">
        <f t="shared" si="107"/>
        <v>85</v>
      </c>
      <c r="W383" s="19">
        <f t="shared" si="119"/>
        <v>52.627120008773574</v>
      </c>
      <c r="X383" s="19">
        <f t="shared" si="98"/>
        <v>0.39900000000000002</v>
      </c>
      <c r="Y383" s="19">
        <f t="shared" si="98"/>
        <v>0.59599999999999997</v>
      </c>
      <c r="Z383" s="19">
        <f t="shared" si="98"/>
        <v>7.4999999999999997E-2</v>
      </c>
      <c r="AA383" s="19" t="e">
        <f t="shared" si="98"/>
        <v>#N/A</v>
      </c>
      <c r="AF383" s="19">
        <v>5.5</v>
      </c>
      <c r="AH383" s="36">
        <f>(1+(VLOOKUP($A383,[9]ago!$A$1096:$AR$1344,[9]ago!$AM$9,TRUE)/100))*AH371</f>
        <v>376686.24930768076</v>
      </c>
      <c r="AI383" s="37">
        <f>(1+(VLOOKUP($A383,[9]ago!$A$1096:$AR$1344,[9]ago!$AG$9,TRUE)/100))*AI371</f>
        <v>234407.06518872091</v>
      </c>
      <c r="AJ383" s="37">
        <f>(1+(VLOOKUP($A383,[9]ago!$A$1096:$AR$1344,[9]ago!$X$9,TRUE)/100))*AJ371</f>
        <v>111319.95004279703</v>
      </c>
      <c r="AK383" s="37">
        <f t="shared" si="99"/>
        <v>722413.26453919872</v>
      </c>
      <c r="AL383" s="37">
        <f t="shared" si="120"/>
        <v>10796.730882560421</v>
      </c>
      <c r="AM383" s="37">
        <f t="shared" si="120"/>
        <v>14550.384654465792</v>
      </c>
      <c r="AN383" s="37">
        <f t="shared" si="120"/>
        <v>2334.2462991798448</v>
      </c>
      <c r="AO383" s="37">
        <f t="shared" si="100"/>
        <v>27681.361836206059</v>
      </c>
      <c r="AP383" s="38">
        <f t="shared" si="110"/>
        <v>2.8662397160512101</v>
      </c>
      <c r="AQ383" s="38">
        <f t="shared" si="110"/>
        <v>6.2073148873526014</v>
      </c>
      <c r="AR383" s="38">
        <f t="shared" si="110"/>
        <v>2.0968804767541145</v>
      </c>
      <c r="AS383" s="38">
        <f t="shared" si="110"/>
        <v>3.8317903608626289</v>
      </c>
      <c r="AT383" s="27"/>
      <c r="AU383" s="33">
        <f t="shared" si="115"/>
        <v>3.9047019402189438</v>
      </c>
      <c r="AV383" s="33">
        <f t="shared" si="112"/>
        <v>-8.3658892052596023E-3</v>
      </c>
      <c r="AW383" s="33"/>
      <c r="AX383" s="28">
        <v>46174</v>
      </c>
      <c r="AY383" s="29">
        <f t="shared" si="117"/>
        <v>1.4445833743175029</v>
      </c>
      <c r="AZ383" s="29">
        <f t="shared" si="117"/>
        <v>0</v>
      </c>
      <c r="BA383" s="29">
        <f t="shared" si="117"/>
        <v>-16.039396488283515</v>
      </c>
      <c r="BB383" s="29">
        <f t="shared" si="117"/>
        <v>-1.044470978874557</v>
      </c>
      <c r="BH383" s="19">
        <f t="shared" si="105"/>
        <v>-1.044470978874557</v>
      </c>
      <c r="BR383" s="34">
        <f t="shared" si="113"/>
        <v>3.9047019402189438</v>
      </c>
    </row>
    <row r="384" spans="1:70" ht="14.5" x14ac:dyDescent="0.35">
      <c r="A384" s="22">
        <v>46204</v>
      </c>
      <c r="K384" s="35">
        <f>+($K$341*[8]Sendas!D47)/[8]Sendas!$D$4</f>
        <v>2.8662397160512101</v>
      </c>
      <c r="L384" s="35">
        <f>+($L$332*[8]Sendas!C56)/[8]Sendas!$C$4</f>
        <v>6.2073148873526023</v>
      </c>
      <c r="M384" s="35">
        <f>+($M$341*[8]Sendas!E47)/[8]Sendas!$E$4</f>
        <v>2.0968804767541145</v>
      </c>
      <c r="Q384" s="19">
        <f t="shared" si="107"/>
        <v>85</v>
      </c>
      <c r="W384" s="19">
        <f t="shared" si="119"/>
        <v>52.627120008773574</v>
      </c>
      <c r="X384" s="19">
        <f t="shared" si="98"/>
        <v>0.39900000000000002</v>
      </c>
      <c r="Y384" s="19">
        <f t="shared" si="98"/>
        <v>0.59599999999999997</v>
      </c>
      <c r="Z384" s="19">
        <f t="shared" si="98"/>
        <v>7.4999999999999997E-2</v>
      </c>
      <c r="AA384" s="19" t="e">
        <f t="shared" si="98"/>
        <v>#N/A</v>
      </c>
      <c r="AF384" s="19">
        <v>5.5</v>
      </c>
      <c r="AH384" s="36">
        <f>(1+(VLOOKUP($A384,[9]ago!$A$1096:$AR$1344,[9]ago!$AM$9,TRUE)/100))*AH372</f>
        <v>372803.81852742378</v>
      </c>
      <c r="AI384" s="37">
        <f>(1+(VLOOKUP($A384,[9]ago!$A$1096:$AR$1344,[9]ago!$AG$9,TRUE)/100))*AI372</f>
        <v>236040.38831652125</v>
      </c>
      <c r="AJ384" s="37">
        <f>(1+(VLOOKUP($A384,[9]ago!$A$1096:$AR$1344,[9]ago!$X$9,TRUE)/100))*AJ372</f>
        <v>111753.77760518338</v>
      </c>
      <c r="AK384" s="37">
        <f t="shared" si="99"/>
        <v>720597.98444912839</v>
      </c>
      <c r="AL384" s="37">
        <f t="shared" si="120"/>
        <v>10685.451109588499</v>
      </c>
      <c r="AM384" s="37">
        <f t="shared" si="120"/>
        <v>14651.770164136316</v>
      </c>
      <c r="AN384" s="37">
        <f t="shared" si="120"/>
        <v>2343.343144638302</v>
      </c>
      <c r="AO384" s="37">
        <f t="shared" si="100"/>
        <v>27680.564418363116</v>
      </c>
      <c r="AP384" s="38">
        <f t="shared" si="110"/>
        <v>2.8662397160512101</v>
      </c>
      <c r="AQ384" s="38">
        <f t="shared" si="110"/>
        <v>6.2073148873526023</v>
      </c>
      <c r="AR384" s="38">
        <f t="shared" si="110"/>
        <v>2.096880476754114</v>
      </c>
      <c r="AS384" s="38">
        <f t="shared" si="110"/>
        <v>3.8413324788195076</v>
      </c>
      <c r="AT384" s="27"/>
      <c r="AU384" s="33">
        <f t="shared" si="115"/>
        <v>3.9142440581758224</v>
      </c>
      <c r="AV384" s="33">
        <f t="shared" si="112"/>
        <v>9.5421179568786485E-3</v>
      </c>
      <c r="AW384" s="33"/>
      <c r="AX384" s="28">
        <v>46204</v>
      </c>
      <c r="AY384" s="29">
        <f t="shared" si="117"/>
        <v>-6.1757171736635712</v>
      </c>
      <c r="AZ384" s="29">
        <f t="shared" si="117"/>
        <v>0</v>
      </c>
      <c r="BA384" s="29">
        <f t="shared" si="117"/>
        <v>-15.082880351610228</v>
      </c>
      <c r="BB384" s="29">
        <f t="shared" si="117"/>
        <v>-3.8873489569262887</v>
      </c>
      <c r="BH384" s="19">
        <f t="shared" si="105"/>
        <v>-3.8873489569262887</v>
      </c>
      <c r="BR384" s="34">
        <f t="shared" si="113"/>
        <v>3.9142440581758224</v>
      </c>
    </row>
    <row r="385" spans="1:70" ht="14.5" x14ac:dyDescent="0.35">
      <c r="A385" s="22">
        <v>46235</v>
      </c>
      <c r="K385" s="35">
        <f>+($K$341*[8]Sendas!D48)/[8]Sendas!$D$4</f>
        <v>2.8662397160512101</v>
      </c>
      <c r="L385" s="35">
        <f>+($L$332*[8]Sendas!C57)/[8]Sendas!$C$4</f>
        <v>6.2073148873526023</v>
      </c>
      <c r="M385" s="35">
        <f>+($M$341*[8]Sendas!E48)/[8]Sendas!$E$4</f>
        <v>2.0968804767541145</v>
      </c>
      <c r="Q385" s="19">
        <f t="shared" si="107"/>
        <v>85</v>
      </c>
      <c r="W385" s="19">
        <f t="shared" si="119"/>
        <v>52.627120008773574</v>
      </c>
      <c r="X385" s="19">
        <f t="shared" si="98"/>
        <v>0.39900000000000002</v>
      </c>
      <c r="Y385" s="19">
        <f t="shared" si="98"/>
        <v>0.59599999999999997</v>
      </c>
      <c r="Z385" s="19">
        <f t="shared" si="98"/>
        <v>7.4999999999999997E-2</v>
      </c>
      <c r="AA385" s="19" t="e">
        <f t="shared" si="98"/>
        <v>#N/A</v>
      </c>
      <c r="AF385" s="19">
        <v>5.5</v>
      </c>
      <c r="AH385" s="36">
        <f>(1+(VLOOKUP($A385,[9]ago!$A$1096:$AR$1344,[9]ago!$AM$9,TRUE)/100))*AH373</f>
        <v>376817.31032313831</v>
      </c>
      <c r="AI385" s="37">
        <f>(1+(VLOOKUP($A385,[9]ago!$A$1096:$AR$1344,[9]ago!$AG$9,TRUE)/100))*AI373</f>
        <v>238442.27753064767</v>
      </c>
      <c r="AJ385" s="37">
        <f>(1+(VLOOKUP($A385,[9]ago!$A$1096:$AR$1344,[9]ago!$X$9,TRUE)/100))*AJ373</f>
        <v>112728.08603756106</v>
      </c>
      <c r="AK385" s="37">
        <f t="shared" si="99"/>
        <v>727987.67389134702</v>
      </c>
      <c r="AL385" s="37">
        <f t="shared" si="120"/>
        <v>10800.487405437727</v>
      </c>
      <c r="AM385" s="37">
        <f t="shared" si="120"/>
        <v>14800.862990902502</v>
      </c>
      <c r="AN385" s="37">
        <f t="shared" si="120"/>
        <v>2363.7732279401989</v>
      </c>
      <c r="AO385" s="37">
        <f t="shared" si="100"/>
        <v>27965.12362428043</v>
      </c>
      <c r="AP385" s="38">
        <f t="shared" si="110"/>
        <v>2.8662397160512101</v>
      </c>
      <c r="AQ385" s="38">
        <f t="shared" si="110"/>
        <v>6.2073148873526023</v>
      </c>
      <c r="AR385" s="38">
        <f t="shared" si="110"/>
        <v>2.0968804767541145</v>
      </c>
      <c r="AS385" s="38">
        <f t="shared" si="110"/>
        <v>3.8414281762213265</v>
      </c>
      <c r="AT385" s="27"/>
      <c r="AU385" s="33">
        <f t="shared" si="115"/>
        <v>3.9143397555776414</v>
      </c>
      <c r="AV385" s="33">
        <f t="shared" si="112"/>
        <v>9.5697401818917172E-5</v>
      </c>
      <c r="AW385" s="33"/>
      <c r="AX385" s="28">
        <v>46235</v>
      </c>
      <c r="AY385" s="29">
        <f t="shared" si="117"/>
        <v>-5.018037193974223</v>
      </c>
      <c r="AZ385" s="29">
        <f t="shared" si="117"/>
        <v>0</v>
      </c>
      <c r="BA385" s="29">
        <f t="shared" si="117"/>
        <v>-13.90233417691708</v>
      </c>
      <c r="BB385" s="29">
        <f t="shared" si="117"/>
        <v>-3.2931304785858657</v>
      </c>
      <c r="BH385" s="19">
        <f t="shared" si="105"/>
        <v>-3.2931304785858657</v>
      </c>
      <c r="BR385" s="34">
        <f t="shared" si="113"/>
        <v>3.9143397555776414</v>
      </c>
    </row>
    <row r="386" spans="1:70" ht="14.5" x14ac:dyDescent="0.35">
      <c r="A386" s="22">
        <v>46266</v>
      </c>
      <c r="K386" s="35">
        <f>+($K$341*[8]Sendas!D49)/[8]Sendas!$D$4</f>
        <v>2.8662397160512101</v>
      </c>
      <c r="L386" s="35">
        <f>+($L$332*[8]Sendas!C58)/[8]Sendas!$C$4</f>
        <v>6.2073148873526023</v>
      </c>
      <c r="M386" s="35">
        <f>+($M$341*[8]Sendas!E49)/[8]Sendas!$E$4</f>
        <v>2.0968804767541145</v>
      </c>
      <c r="Q386" s="19">
        <f t="shared" si="107"/>
        <v>85</v>
      </c>
      <c r="W386" s="19">
        <f t="shared" si="119"/>
        <v>52.627120008773574</v>
      </c>
      <c r="X386" s="19">
        <f t="shared" si="98"/>
        <v>0.39900000000000002</v>
      </c>
      <c r="Y386" s="19">
        <f t="shared" si="98"/>
        <v>0.59599999999999997</v>
      </c>
      <c r="Z386" s="19">
        <f t="shared" si="98"/>
        <v>7.4999999999999997E-2</v>
      </c>
      <c r="AA386" s="19" t="e">
        <f t="shared" si="98"/>
        <v>#N/A</v>
      </c>
      <c r="AF386" s="19">
        <v>5.5</v>
      </c>
      <c r="AH386" s="36">
        <f>(1+(VLOOKUP($A386,[9]ago!$A$1096:$AR$1344,[9]ago!$AM$9,TRUE)/100))*AH374</f>
        <v>385702.93646411703</v>
      </c>
      <c r="AI386" s="37">
        <f>(1+(VLOOKUP($A386,[9]ago!$A$1096:$AR$1344,[9]ago!$AG$9,TRUE)/100))*AI374</f>
        <v>242617.66219342855</v>
      </c>
      <c r="AJ386" s="37">
        <f>(1+(VLOOKUP($A386,[9]ago!$A$1096:$AR$1344,[9]ago!$X$9,TRUE)/100))*AJ374</f>
        <v>112934.48908436506</v>
      </c>
      <c r="AK386" s="37">
        <f t="shared" si="99"/>
        <v>741255.08774191071</v>
      </c>
      <c r="AL386" s="37">
        <f t="shared" si="120"/>
        <v>11055.170750910287</v>
      </c>
      <c r="AM386" s="37">
        <f t="shared" si="120"/>
        <v>15060.042264679536</v>
      </c>
      <c r="AN386" s="37">
        <f t="shared" si="120"/>
        <v>2368.1012531320575</v>
      </c>
      <c r="AO386" s="37">
        <f t="shared" si="100"/>
        <v>28483.314268721879</v>
      </c>
      <c r="AP386" s="38">
        <f t="shared" si="110"/>
        <v>2.8662397160512101</v>
      </c>
      <c r="AQ386" s="38">
        <f t="shared" si="110"/>
        <v>6.2073148873526014</v>
      </c>
      <c r="AR386" s="38">
        <f t="shared" si="110"/>
        <v>2.0968804767541145</v>
      </c>
      <c r="AS386" s="38">
        <f t="shared" si="110"/>
        <v>3.8425792604662923</v>
      </c>
      <c r="AT386" s="27"/>
      <c r="AU386" s="33">
        <f t="shared" si="115"/>
        <v>3.9154908398226071</v>
      </c>
      <c r="AV386" s="33">
        <f t="shared" si="112"/>
        <v>1.1510842449657943E-3</v>
      </c>
      <c r="AW386" s="33"/>
      <c r="AX386" s="28">
        <v>46266</v>
      </c>
      <c r="AY386" s="29">
        <f t="shared" si="117"/>
        <v>-5.348307184826794</v>
      </c>
      <c r="AZ386" s="29">
        <f t="shared" si="117"/>
        <v>0</v>
      </c>
      <c r="BA386" s="29">
        <f t="shared" si="117"/>
        <v>-12.688500533850956</v>
      </c>
      <c r="BB386" s="29">
        <f t="shared" si="117"/>
        <v>-3.28946352570388</v>
      </c>
      <c r="BH386" s="19">
        <f t="shared" si="105"/>
        <v>-3.28946352570388</v>
      </c>
      <c r="BR386" s="34">
        <f t="shared" si="113"/>
        <v>3.9154908398226071</v>
      </c>
    </row>
    <row r="387" spans="1:70" ht="14.5" x14ac:dyDescent="0.35">
      <c r="A387" s="22">
        <v>46296</v>
      </c>
      <c r="K387" s="35">
        <f>+($K$341*[8]Sendas!D50)/[8]Sendas!$D$4</f>
        <v>2.8662397160512101</v>
      </c>
      <c r="L387" s="35">
        <f>+($L$332*[8]Sendas!C59)/[8]Sendas!$C$4</f>
        <v>6.2073148873526023</v>
      </c>
      <c r="M387" s="35">
        <f>+($M$341*[8]Sendas!E50)/[8]Sendas!$E$4</f>
        <v>2.0968804767541145</v>
      </c>
      <c r="Q387" s="19">
        <f t="shared" si="107"/>
        <v>85</v>
      </c>
      <c r="W387" s="19">
        <f t="shared" si="119"/>
        <v>52.627120008773574</v>
      </c>
      <c r="X387" s="19">
        <f t="shared" si="98"/>
        <v>0.39900000000000002</v>
      </c>
      <c r="Y387" s="19">
        <f t="shared" si="98"/>
        <v>0.59599999999999997</v>
      </c>
      <c r="Z387" s="19">
        <f t="shared" si="98"/>
        <v>7.4999999999999997E-2</v>
      </c>
      <c r="AA387" s="19" t="e">
        <f t="shared" si="98"/>
        <v>#N/A</v>
      </c>
      <c r="AF387" s="19">
        <v>5.5</v>
      </c>
      <c r="AH387" s="36">
        <f>(1+(VLOOKUP($A387,[9]ago!$A$1096:$AR$1344,[9]ago!$AM$9,TRUE)/100))*AH375</f>
        <v>388978.01403695333</v>
      </c>
      <c r="AI387" s="37">
        <f>(1+(VLOOKUP($A387,[9]ago!$A$1096:$AR$1344,[9]ago!$AG$9,TRUE)/100))*AI375</f>
        <v>242882.75252874714</v>
      </c>
      <c r="AJ387" s="37">
        <f>(1+(VLOOKUP($A387,[9]ago!$A$1096:$AR$1344,[9]ago!$X$9,TRUE)/100))*AJ375</f>
        <v>113332.73315628071</v>
      </c>
      <c r="AK387" s="37">
        <f t="shared" si="99"/>
        <v>745193.49972198124</v>
      </c>
      <c r="AL387" s="37">
        <f t="shared" si="120"/>
        <v>11149.042325034407</v>
      </c>
      <c r="AM387" s="37">
        <f t="shared" si="120"/>
        <v>15076.497256528701</v>
      </c>
      <c r="AN387" s="37">
        <f t="shared" si="120"/>
        <v>2376.4519553258874</v>
      </c>
      <c r="AO387" s="37">
        <f t="shared" si="100"/>
        <v>28601.991536888992</v>
      </c>
      <c r="AP387" s="38">
        <f t="shared" si="110"/>
        <v>2.8662397160512101</v>
      </c>
      <c r="AQ387" s="38">
        <f t="shared" si="110"/>
        <v>6.2073148873526023</v>
      </c>
      <c r="AR387" s="38">
        <f t="shared" si="110"/>
        <v>2.0968804767541145</v>
      </c>
      <c r="AS387" s="38">
        <f t="shared" si="110"/>
        <v>3.8381965955902588</v>
      </c>
      <c r="AT387" s="27"/>
      <c r="AU387" s="33">
        <f t="shared" si="115"/>
        <v>3.9111081749465737</v>
      </c>
      <c r="AV387" s="33">
        <f t="shared" si="112"/>
        <v>-4.3826648760334486E-3</v>
      </c>
      <c r="AW387" s="33"/>
      <c r="AX387" s="28">
        <v>46296</v>
      </c>
      <c r="AY387" s="29">
        <f t="shared" si="117"/>
        <v>-4.0633556316341526</v>
      </c>
      <c r="AZ387" s="29">
        <f t="shared" si="117"/>
        <v>0</v>
      </c>
      <c r="BA387" s="29">
        <f t="shared" si="117"/>
        <v>-11.439951396085789</v>
      </c>
      <c r="BB387" s="29">
        <f t="shared" si="117"/>
        <v>-2.6520257234101194</v>
      </c>
      <c r="BH387" s="19">
        <f t="shared" si="105"/>
        <v>-2.6520257234101194</v>
      </c>
      <c r="BR387" s="34">
        <f t="shared" si="113"/>
        <v>3.9111081749465737</v>
      </c>
    </row>
    <row r="388" spans="1:70" ht="14.5" x14ac:dyDescent="0.35">
      <c r="A388" s="22">
        <v>46327</v>
      </c>
      <c r="K388" s="35">
        <f>+($K$341*[8]Sendas!D51)/[8]Sendas!$D$4</f>
        <v>2.8662397160512101</v>
      </c>
      <c r="L388" s="35">
        <f>+($L$332*[8]Sendas!C60)/[8]Sendas!$C$4</f>
        <v>6.2073148873526023</v>
      </c>
      <c r="M388" s="35">
        <f>+($M$341*[8]Sendas!E51)/[8]Sendas!$E$4</f>
        <v>2.0968804767541145</v>
      </c>
      <c r="Q388" s="19">
        <f t="shared" si="107"/>
        <v>85</v>
      </c>
      <c r="W388" s="19">
        <f t="shared" si="119"/>
        <v>52.627120008773574</v>
      </c>
      <c r="X388" s="19">
        <f t="shared" si="98"/>
        <v>0.39900000000000002</v>
      </c>
      <c r="Y388" s="19">
        <f t="shared" si="98"/>
        <v>0.59599999999999997</v>
      </c>
      <c r="Z388" s="19">
        <f t="shared" si="98"/>
        <v>7.4999999999999997E-2</v>
      </c>
      <c r="AA388" s="19" t="e">
        <f t="shared" si="98"/>
        <v>#N/A</v>
      </c>
      <c r="AF388" s="19">
        <v>5.5</v>
      </c>
      <c r="AH388" s="36">
        <f>(1+(VLOOKUP($A388,[9]ago!$A$1096:$AR$1344,[9]ago!$AM$9,TRUE)/100))*AH376</f>
        <v>392620.31099258497</v>
      </c>
      <c r="AI388" s="37">
        <f>(1+(VLOOKUP($A388,[9]ago!$A$1096:$AR$1344,[9]ago!$AG$9,TRUE)/100))*AI376</f>
        <v>245719.83369886843</v>
      </c>
      <c r="AJ388" s="37">
        <f>(1+(VLOOKUP($A388,[9]ago!$A$1096:$AR$1344,[9]ago!$X$9,TRUE)/100))*AJ376</f>
        <v>113883.11193419444</v>
      </c>
      <c r="AK388" s="37">
        <f t="shared" si="99"/>
        <v>752223.25662564789</v>
      </c>
      <c r="AL388" s="37">
        <f t="shared" si="120"/>
        <v>11253.439286953246</v>
      </c>
      <c r="AM388" s="37">
        <f t="shared" si="120"/>
        <v>15252.603818367917</v>
      </c>
      <c r="AN388" s="37">
        <f t="shared" si="120"/>
        <v>2387.9927404681584</v>
      </c>
      <c r="AO388" s="37">
        <f t="shared" si="100"/>
        <v>28894.035845789324</v>
      </c>
      <c r="AP388" s="38">
        <f t="shared" si="110"/>
        <v>2.8662397160512101</v>
      </c>
      <c r="AQ388" s="38">
        <f t="shared" si="110"/>
        <v>6.2073148873526023</v>
      </c>
      <c r="AR388" s="38">
        <f t="shared" si="110"/>
        <v>2.0968804767541145</v>
      </c>
      <c r="AS388" s="38">
        <f t="shared" si="110"/>
        <v>3.8411516250379316</v>
      </c>
      <c r="AT388" s="27"/>
      <c r="AU388" s="33">
        <f t="shared" si="115"/>
        <v>3.9140632043942465</v>
      </c>
      <c r="AV388" s="33">
        <f t="shared" si="112"/>
        <v>2.9550294476727856E-3</v>
      </c>
      <c r="AW388" s="33"/>
      <c r="AX388" s="28">
        <v>46327</v>
      </c>
      <c r="AY388" s="29">
        <f t="shared" si="117"/>
        <v>1.8843596023442046</v>
      </c>
      <c r="AZ388" s="29">
        <f t="shared" si="117"/>
        <v>0</v>
      </c>
      <c r="BA388" s="29">
        <f t="shared" si="117"/>
        <v>-10.155175869532769</v>
      </c>
      <c r="BB388" s="29">
        <f t="shared" si="117"/>
        <v>-0.2133662564781531</v>
      </c>
      <c r="BH388" s="19">
        <f t="shared" si="105"/>
        <v>-0.2133662564781531</v>
      </c>
      <c r="BR388" s="34">
        <f t="shared" si="113"/>
        <v>3.9140632043942465</v>
      </c>
    </row>
    <row r="389" spans="1:70" ht="14.5" x14ac:dyDescent="0.35">
      <c r="A389" s="22">
        <v>46357</v>
      </c>
      <c r="K389" s="35">
        <f>+($K$341*[8]Sendas!D52)/[8]Sendas!$D$4</f>
        <v>2.8662397160512101</v>
      </c>
      <c r="L389" s="35">
        <f>+($L$332*[8]Sendas!C61)/[8]Sendas!$C$4</f>
        <v>6.2073148873526023</v>
      </c>
      <c r="M389" s="35">
        <f>+($M$341*[8]Sendas!E52)/[8]Sendas!$E$4</f>
        <v>2.0968804767541145</v>
      </c>
      <c r="Q389" s="19">
        <f t="shared" si="107"/>
        <v>85</v>
      </c>
      <c r="W389" s="19">
        <f t="shared" si="119"/>
        <v>52.627120008773574</v>
      </c>
      <c r="X389" s="19">
        <f t="shared" si="98"/>
        <v>0.39900000000000002</v>
      </c>
      <c r="Y389" s="19">
        <f t="shared" si="98"/>
        <v>0.59599999999999997</v>
      </c>
      <c r="Z389" s="19">
        <f t="shared" si="98"/>
        <v>7.4999999999999997E-2</v>
      </c>
      <c r="AA389" s="19" t="e">
        <f t="shared" ref="AA389:AA412" si="121">+_xlfn.PERCENTRANK.INC(N$5:N$349,N389)</f>
        <v>#N/A</v>
      </c>
      <c r="AF389" s="19">
        <v>5.5</v>
      </c>
      <c r="AH389" s="36">
        <f>(1+(VLOOKUP($A389,[9]ago!$A$1096:$AR$1344,[9]ago!$AM$9,TRUE)/100))*AH377</f>
        <v>392119.76809526194</v>
      </c>
      <c r="AI389" s="37">
        <f>(1+(VLOOKUP($A389,[9]ago!$A$1096:$AR$1344,[9]ago!$AG$9,TRUE)/100))*AI377</f>
        <v>244215.17627785614</v>
      </c>
      <c r="AJ389" s="37">
        <f>(1+(VLOOKUP($A389,[9]ago!$A$1096:$AR$1344,[9]ago!$X$9,TRUE)/100))*AJ377</f>
        <v>114428.04187215962</v>
      </c>
      <c r="AK389" s="40">
        <f t="shared" si="99"/>
        <v>750762.98624527769</v>
      </c>
      <c r="AL389" s="40">
        <f t="shared" si="120"/>
        <v>11239.092527634299</v>
      </c>
      <c r="AM389" s="40">
        <f t="shared" si="120"/>
        <v>15159.204994269765</v>
      </c>
      <c r="AN389" s="40">
        <f t="shared" si="120"/>
        <v>2399.4192699493387</v>
      </c>
      <c r="AO389" s="40">
        <f t="shared" si="100"/>
        <v>28797.716791853403</v>
      </c>
      <c r="AP389" s="41">
        <f t="shared" si="110"/>
        <v>2.8662397160512101</v>
      </c>
      <c r="AQ389" s="41">
        <f t="shared" si="110"/>
        <v>6.2073148873526023</v>
      </c>
      <c r="AR389" s="41">
        <f t="shared" si="110"/>
        <v>2.0968804767541149</v>
      </c>
      <c r="AS389" s="41">
        <f t="shared" si="110"/>
        <v>3.8357933621470592</v>
      </c>
      <c r="AT389" s="27"/>
      <c r="AU389" s="33">
        <f t="shared" si="115"/>
        <v>3.9087049415033741</v>
      </c>
      <c r="AV389" s="33">
        <f t="shared" si="112"/>
        <v>-5.3582628908723784E-3</v>
      </c>
      <c r="AW389" s="33"/>
      <c r="AX389" s="28">
        <v>46357</v>
      </c>
      <c r="AY389" s="29">
        <f t="shared" si="117"/>
        <v>4.8702669387471502</v>
      </c>
      <c r="AZ389" s="29">
        <f t="shared" si="117"/>
        <v>0</v>
      </c>
      <c r="BA389" s="29">
        <f t="shared" si="117"/>
        <v>-8.8325740928764276</v>
      </c>
      <c r="BB389" s="29">
        <f t="shared" si="117"/>
        <v>1.0154624763857356</v>
      </c>
      <c r="BH389" s="19">
        <f t="shared" si="105"/>
        <v>1.0154624763857356</v>
      </c>
      <c r="BR389" s="34">
        <f t="shared" si="113"/>
        <v>3.9087049415033741</v>
      </c>
    </row>
    <row r="390" spans="1:70" ht="14.5" x14ac:dyDescent="0.35">
      <c r="A390" s="22">
        <v>46388</v>
      </c>
      <c r="K390" s="35">
        <f>+($K$341*[8]Sendas!D53)/[8]Sendas!$D$4</f>
        <v>2.8662397160512101</v>
      </c>
      <c r="L390" s="35">
        <f>+($L$332*[8]Sendas!C62)/[8]Sendas!$C$4</f>
        <v>6.2073148873526023</v>
      </c>
      <c r="M390" s="35">
        <f>+($M$341*[8]Sendas!E53)/[8]Sendas!$E$4</f>
        <v>2.0968804767541145</v>
      </c>
      <c r="Q390" s="19">
        <f t="shared" si="107"/>
        <v>85</v>
      </c>
      <c r="W390" s="19">
        <f t="shared" si="119"/>
        <v>52.627120008773574</v>
      </c>
      <c r="X390" s="19">
        <f t="shared" ref="X390:Z412" si="122">+_xlfn.PERCENTRANK.INC(K$5:K$349,K390)</f>
        <v>0.39900000000000002</v>
      </c>
      <c r="Y390" s="19">
        <f t="shared" si="122"/>
        <v>0.59599999999999997</v>
      </c>
      <c r="Z390" s="19">
        <f t="shared" si="122"/>
        <v>7.4999999999999997E-2</v>
      </c>
      <c r="AA390" s="19" t="e">
        <f t="shared" si="121"/>
        <v>#N/A</v>
      </c>
      <c r="AF390" s="19">
        <v>5.5</v>
      </c>
      <c r="AH390" s="36">
        <f>(1+(VLOOKUP($A390,[9]ago!$A$1096:$AR$1344,[9]ago!$AM$9,TRUE)/100))*AH378</f>
        <v>386516.36747351056</v>
      </c>
      <c r="AI390" s="37">
        <f>(1+(VLOOKUP($A390,[9]ago!$A$1096:$AR$1344,[9]ago!$AG$9,TRUE)/100))*AI378</f>
        <v>244831.13708511816</v>
      </c>
      <c r="AJ390" s="37">
        <f>(1+(VLOOKUP($A390,[9]ago!$A$1096:$AR$1344,[9]ago!$X$9,TRUE)/100))*AJ378</f>
        <v>114081.55685821771</v>
      </c>
      <c r="AK390" s="37">
        <f t="shared" ref="AK390:AK412" si="123">+SUM(AH390:AJ390)</f>
        <v>745429.06141684635</v>
      </c>
      <c r="AL390" s="37">
        <f t="shared" si="120"/>
        <v>11078.4856335642</v>
      </c>
      <c r="AM390" s="37">
        <f t="shared" si="120"/>
        <v>15197.439621159197</v>
      </c>
      <c r="AN390" s="37">
        <f t="shared" si="120"/>
        <v>2392.1538933371116</v>
      </c>
      <c r="AO390" s="37">
        <f t="shared" ref="AO390:AO412" si="124">+SUM(AL390:AN390)</f>
        <v>28668.079148060511</v>
      </c>
      <c r="AP390" s="38">
        <f t="shared" si="110"/>
        <v>2.8662397160512101</v>
      </c>
      <c r="AQ390" s="38">
        <f t="shared" si="110"/>
        <v>6.2073148873526023</v>
      </c>
      <c r="AR390" s="38">
        <f t="shared" si="110"/>
        <v>2.0968804767541145</v>
      </c>
      <c r="AS390" s="38">
        <f t="shared" si="110"/>
        <v>3.8458494083354804</v>
      </c>
      <c r="AT390" s="27"/>
      <c r="AU390" s="33">
        <f t="shared" si="115"/>
        <v>3.9187609876917953</v>
      </c>
      <c r="AV390" s="33">
        <f t="shared" si="112"/>
        <v>1.0056046188421153E-2</v>
      </c>
      <c r="AW390" s="33"/>
      <c r="AX390" s="28">
        <v>46388</v>
      </c>
      <c r="AY390" s="29">
        <f t="shared" si="117"/>
        <v>0</v>
      </c>
      <c r="AZ390" s="29">
        <f t="shared" si="117"/>
        <v>0</v>
      </c>
      <c r="BA390" s="29">
        <f t="shared" si="117"/>
        <v>-7.4704505913220771</v>
      </c>
      <c r="BB390" s="29">
        <f t="shared" si="117"/>
        <v>-0.66917684589640203</v>
      </c>
      <c r="BH390" s="19">
        <f t="shared" si="105"/>
        <v>-0.66917684589640203</v>
      </c>
    </row>
    <row r="391" spans="1:70" ht="14.5" x14ac:dyDescent="0.35">
      <c r="A391" s="22">
        <v>46419</v>
      </c>
      <c r="K391" s="35">
        <f>+($K$341*[8]Sendas!D54)/[8]Sendas!$D$4</f>
        <v>2.8662397160512101</v>
      </c>
      <c r="L391" s="35">
        <f>+($L$332*[8]Sendas!C63)/[8]Sendas!$C$4</f>
        <v>6.2073148873526023</v>
      </c>
      <c r="M391" s="35">
        <f>+($M$341*[8]Sendas!E54)/[8]Sendas!$E$4</f>
        <v>2.0968804767541145</v>
      </c>
      <c r="Q391" s="19">
        <f t="shared" si="107"/>
        <v>85</v>
      </c>
      <c r="W391" s="19">
        <f t="shared" si="119"/>
        <v>52.627120008773574</v>
      </c>
      <c r="X391" s="19">
        <f t="shared" si="122"/>
        <v>0.39900000000000002</v>
      </c>
      <c r="Y391" s="19">
        <f t="shared" si="122"/>
        <v>0.59599999999999997</v>
      </c>
      <c r="Z391" s="19">
        <f t="shared" si="122"/>
        <v>7.4999999999999997E-2</v>
      </c>
      <c r="AA391" s="19" t="e">
        <f t="shared" si="121"/>
        <v>#N/A</v>
      </c>
      <c r="AF391" s="19">
        <v>5.5</v>
      </c>
      <c r="AH391" s="36">
        <f>(1+(VLOOKUP($A391,[9]ago!$A$1096:$AR$1344,[9]ago!$AM$9,TRUE)/100))*AH379</f>
        <v>371178.18985931668</v>
      </c>
      <c r="AI391" s="37">
        <f>(1+(VLOOKUP($A391,[9]ago!$A$1096:$AR$1344,[9]ago!$AG$9,TRUE)/100))*AI379</f>
        <v>227924.66871295351</v>
      </c>
      <c r="AJ391" s="37">
        <f>(1+(VLOOKUP($A391,[9]ago!$A$1096:$AR$1344,[9]ago!$X$9,TRUE)/100))*AJ379</f>
        <v>109255.51984490358</v>
      </c>
      <c r="AK391" s="37">
        <f t="shared" si="123"/>
        <v>708358.37841717387</v>
      </c>
      <c r="AL391" s="37">
        <f t="shared" si="120"/>
        <v>10638.8566950677</v>
      </c>
      <c r="AM391" s="37">
        <f t="shared" si="120"/>
        <v>14148.001892968263</v>
      </c>
      <c r="AN391" s="37">
        <f t="shared" si="120"/>
        <v>2290.9576654040006</v>
      </c>
      <c r="AO391" s="37">
        <f t="shared" si="124"/>
        <v>27077.81625343996</v>
      </c>
      <c r="AP391" s="38">
        <f t="shared" si="110"/>
        <v>2.8662397160512101</v>
      </c>
      <c r="AQ391" s="38">
        <f t="shared" si="110"/>
        <v>6.2073148873526023</v>
      </c>
      <c r="AR391" s="38">
        <f t="shared" si="110"/>
        <v>2.0968804767541145</v>
      </c>
      <c r="AS391" s="38">
        <f t="shared" si="110"/>
        <v>3.8226153707598285</v>
      </c>
      <c r="AT391" s="27"/>
      <c r="AU391" s="33">
        <f t="shared" si="115"/>
        <v>3.8955269501161434</v>
      </c>
      <c r="AV391" s="33">
        <f t="shared" si="112"/>
        <v>-2.32340375756519E-2</v>
      </c>
      <c r="AW391" s="33"/>
      <c r="AX391" s="28">
        <v>46419</v>
      </c>
      <c r="AY391" s="29">
        <f t="shared" si="117"/>
        <v>0</v>
      </c>
      <c r="AZ391" s="29">
        <f t="shared" si="117"/>
        <v>0</v>
      </c>
      <c r="BA391" s="29">
        <f t="shared" si="117"/>
        <v>-6.067007025500061</v>
      </c>
      <c r="BB391" s="29">
        <f t="shared" si="117"/>
        <v>-0.54349177027363282</v>
      </c>
      <c r="BH391" s="19">
        <f t="shared" si="105"/>
        <v>-0.54349177027363282</v>
      </c>
    </row>
    <row r="392" spans="1:70" ht="14.5" x14ac:dyDescent="0.35">
      <c r="A392" s="22">
        <v>46447</v>
      </c>
      <c r="K392" s="35">
        <f>+($K$341*[8]Sendas!D55)/[8]Sendas!$D$4</f>
        <v>2.8662397160512101</v>
      </c>
      <c r="L392" s="35">
        <f>+($L$332*[8]Sendas!C64)/[8]Sendas!$C$4</f>
        <v>6.2073148873526023</v>
      </c>
      <c r="M392" s="35">
        <f>+($M$341*[8]Sendas!E55)/[8]Sendas!$E$4</f>
        <v>2.0968804767541145</v>
      </c>
      <c r="Q392" s="19">
        <f t="shared" si="107"/>
        <v>85</v>
      </c>
      <c r="W392" s="19">
        <f t="shared" si="119"/>
        <v>52.627120008773574</v>
      </c>
      <c r="X392" s="19">
        <f t="shared" si="122"/>
        <v>0.39900000000000002</v>
      </c>
      <c r="Y392" s="19">
        <f t="shared" si="122"/>
        <v>0.59599999999999997</v>
      </c>
      <c r="Z392" s="19">
        <f t="shared" si="122"/>
        <v>7.4999999999999997E-2</v>
      </c>
      <c r="AA392" s="19" t="e">
        <f t="shared" si="121"/>
        <v>#N/A</v>
      </c>
      <c r="AF392" s="19">
        <v>5.5</v>
      </c>
      <c r="AH392" s="36">
        <f>(1+(VLOOKUP($A392,[9]ago!$A$1096:$AR$1344,[9]ago!$AM$9,TRUE)/100))*AH380</f>
        <v>368139.65755825141</v>
      </c>
      <c r="AI392" s="37">
        <f>(1+(VLOOKUP($A392,[9]ago!$A$1096:$AR$1344,[9]ago!$AG$9,TRUE)/100))*AI380</f>
        <v>230111.6843790987</v>
      </c>
      <c r="AJ392" s="37">
        <f>(1+(VLOOKUP($A392,[9]ago!$A$1096:$AR$1344,[9]ago!$X$9,TRUE)/100))*AJ380</f>
        <v>109702.06161857618</v>
      </c>
      <c r="AK392" s="37">
        <f t="shared" si="123"/>
        <v>707953.40355592628</v>
      </c>
      <c r="AL392" s="37">
        <f t="shared" si="120"/>
        <v>10551.765075469522</v>
      </c>
      <c r="AM392" s="37">
        <f t="shared" si="120"/>
        <v>14283.756842001627</v>
      </c>
      <c r="AN392" s="37">
        <f t="shared" si="120"/>
        <v>2300.3211126766928</v>
      </c>
      <c r="AO392" s="37">
        <f t="shared" si="124"/>
        <v>27135.843030147844</v>
      </c>
      <c r="AP392" s="38">
        <f t="shared" si="110"/>
        <v>2.8662397160512101</v>
      </c>
      <c r="AQ392" s="38">
        <f t="shared" si="110"/>
        <v>6.2073148873526023</v>
      </c>
      <c r="AR392" s="38">
        <f t="shared" si="110"/>
        <v>2.0968804767541145</v>
      </c>
      <c r="AS392" s="38">
        <f t="shared" si="110"/>
        <v>3.8329984563742814</v>
      </c>
      <c r="AT392" s="27"/>
      <c r="AU392" s="33">
        <f t="shared" si="115"/>
        <v>3.9059100357305963</v>
      </c>
      <c r="AV392" s="33">
        <f t="shared" si="112"/>
        <v>1.0383085614452892E-2</v>
      </c>
      <c r="AW392" s="33"/>
      <c r="AX392" s="28">
        <v>46447</v>
      </c>
      <c r="AY392" s="29">
        <f t="shared" si="117"/>
        <v>0</v>
      </c>
      <c r="AZ392" s="29">
        <f t="shared" si="117"/>
        <v>0</v>
      </c>
      <c r="BA392" s="29">
        <f t="shared" si="117"/>
        <v>-4.6203342703205408</v>
      </c>
      <c r="BB392" s="29">
        <f t="shared" si="117"/>
        <v>-0.40896204760859689</v>
      </c>
      <c r="BH392" s="19">
        <f t="shared" si="105"/>
        <v>-0.40896204760859689</v>
      </c>
    </row>
    <row r="393" spans="1:70" ht="14.5" x14ac:dyDescent="0.35">
      <c r="A393" s="22">
        <v>46478</v>
      </c>
      <c r="K393" s="35">
        <f>+($K$341*[8]Sendas!D56)/[8]Sendas!$D$4</f>
        <v>2.8662397160512101</v>
      </c>
      <c r="L393" s="35">
        <f>+($L$332*[8]Sendas!C65)/[8]Sendas!$C$4</f>
        <v>6.2073148873526023</v>
      </c>
      <c r="M393" s="35">
        <f>+($M$341*[8]Sendas!E56)/[8]Sendas!$E$4</f>
        <v>2.0968804767541145</v>
      </c>
      <c r="Q393" s="19">
        <f t="shared" si="107"/>
        <v>85</v>
      </c>
      <c r="W393" s="19">
        <f t="shared" si="119"/>
        <v>52.627120008773574</v>
      </c>
      <c r="X393" s="19">
        <f t="shared" si="122"/>
        <v>0.39900000000000002</v>
      </c>
      <c r="Y393" s="19">
        <f t="shared" si="122"/>
        <v>0.59599999999999997</v>
      </c>
      <c r="Z393" s="19">
        <f t="shared" si="122"/>
        <v>7.4999999999999997E-2</v>
      </c>
      <c r="AA393" s="19" t="e">
        <f t="shared" si="121"/>
        <v>#N/A</v>
      </c>
      <c r="AF393" s="19">
        <v>5.5</v>
      </c>
      <c r="AH393" s="36">
        <f>(1+(VLOOKUP($A393,[9]ago!$A$1096:$AR$1344,[9]ago!$AM$9,TRUE)/100))*AH381</f>
        <v>374115.86751009396</v>
      </c>
      <c r="AI393" s="37">
        <f>(1+(VLOOKUP($A393,[9]ago!$A$1096:$AR$1344,[9]ago!$AG$9,TRUE)/100))*AI381</f>
        <v>231139.33785573815</v>
      </c>
      <c r="AJ393" s="37">
        <f>(1+(VLOOKUP($A393,[9]ago!$A$1096:$AR$1344,[9]ago!$X$9,TRUE)/100))*AJ381</f>
        <v>110031.29268032184</v>
      </c>
      <c r="AK393" s="37">
        <f t="shared" si="123"/>
        <v>715286.49804615392</v>
      </c>
      <c r="AL393" s="37">
        <f t="shared" si="120"/>
        <v>10723.057578623839</v>
      </c>
      <c r="AM393" s="37">
        <f t="shared" si="120"/>
        <v>14347.546529247464</v>
      </c>
      <c r="AN393" s="37">
        <f t="shared" si="120"/>
        <v>2307.2246945338479</v>
      </c>
      <c r="AO393" s="37">
        <f t="shared" si="124"/>
        <v>27377.828802405151</v>
      </c>
      <c r="AP393" s="38">
        <f t="shared" si="110"/>
        <v>2.8662397160512101</v>
      </c>
      <c r="AQ393" s="38">
        <f t="shared" si="110"/>
        <v>6.2073148873526023</v>
      </c>
      <c r="AR393" s="38">
        <f t="shared" si="110"/>
        <v>2.0968804767541145</v>
      </c>
      <c r="AS393" s="38">
        <f t="shared" si="110"/>
        <v>3.8275332859195945</v>
      </c>
      <c r="AT393" s="27"/>
      <c r="AU393" s="33">
        <f t="shared" si="115"/>
        <v>3.9004448652759094</v>
      </c>
      <c r="AV393" s="33">
        <f t="shared" si="112"/>
        <v>-5.4651704546868629E-3</v>
      </c>
      <c r="AW393" s="33"/>
      <c r="AX393" s="28">
        <v>46478</v>
      </c>
      <c r="AY393" s="29">
        <f t="shared" si="117"/>
        <v>0</v>
      </c>
      <c r="AZ393" s="29">
        <f t="shared" si="117"/>
        <v>0</v>
      </c>
      <c r="BA393" s="29">
        <f t="shared" si="117"/>
        <v>-3.1284037504117777</v>
      </c>
      <c r="BB393" s="29">
        <f t="shared" si="117"/>
        <v>-0.27141689540329139</v>
      </c>
      <c r="BH393" s="19">
        <f t="shared" si="105"/>
        <v>-0.27141689540329139</v>
      </c>
    </row>
    <row r="394" spans="1:70" ht="14.5" x14ac:dyDescent="0.35">
      <c r="A394" s="22">
        <v>46508</v>
      </c>
      <c r="K394" s="35">
        <f>+($K$341*[8]Sendas!D57)/[8]Sendas!$D$4</f>
        <v>2.8662397160512101</v>
      </c>
      <c r="L394" s="35">
        <f>+($L$332*[8]Sendas!C66)/[8]Sendas!$C$4</f>
        <v>6.2073148873526023</v>
      </c>
      <c r="M394" s="35">
        <f>+($M$341*[8]Sendas!E57)/[8]Sendas!$E$4</f>
        <v>2.0968804767541145</v>
      </c>
      <c r="Q394" s="19">
        <f t="shared" si="107"/>
        <v>85</v>
      </c>
      <c r="W394" s="19">
        <f t="shared" si="119"/>
        <v>52.627120008773574</v>
      </c>
      <c r="X394" s="19">
        <f t="shared" si="122"/>
        <v>0.39900000000000002</v>
      </c>
      <c r="Y394" s="19">
        <f t="shared" si="122"/>
        <v>0.59599999999999997</v>
      </c>
      <c r="Z394" s="19">
        <f t="shared" si="122"/>
        <v>7.4999999999999997E-2</v>
      </c>
      <c r="AA394" s="19" t="e">
        <f t="shared" si="121"/>
        <v>#N/A</v>
      </c>
      <c r="AF394" s="19">
        <v>5.5</v>
      </c>
      <c r="AH394" s="36">
        <f>(1+(VLOOKUP($A394,[9]ago!$A$1096:$AR$1344,[9]ago!$AM$9,TRUE)/100))*AH382</f>
        <v>372085.33381793968</v>
      </c>
      <c r="AI394" s="37">
        <f>(1+(VLOOKUP($A394,[9]ago!$A$1096:$AR$1344,[9]ago!$AG$9,TRUE)/100))*AI382</f>
        <v>233082.16382001954</v>
      </c>
      <c r="AJ394" s="37">
        <f>(1+(VLOOKUP($A394,[9]ago!$A$1096:$AR$1344,[9]ago!$X$9,TRUE)/100))*AJ382</f>
        <v>110776.00624708962</v>
      </c>
      <c r="AK394" s="37">
        <f t="shared" si="123"/>
        <v>715943.50388504879</v>
      </c>
      <c r="AL394" s="37">
        <f t="shared" si="120"/>
        <v>10664.857615491512</v>
      </c>
      <c r="AM394" s="37">
        <f t="shared" si="120"/>
        <v>14468.143854563654</v>
      </c>
      <c r="AN394" s="37">
        <f t="shared" si="120"/>
        <v>2322.8404479231408</v>
      </c>
      <c r="AO394" s="37">
        <f t="shared" si="124"/>
        <v>27455.841917978305</v>
      </c>
      <c r="AP394" s="38">
        <f t="shared" si="110"/>
        <v>2.8662397160512101</v>
      </c>
      <c r="AQ394" s="38">
        <f t="shared" si="110"/>
        <v>6.2073148873526023</v>
      </c>
      <c r="AR394" s="38">
        <f t="shared" si="110"/>
        <v>2.0968804767541145</v>
      </c>
      <c r="AS394" s="38">
        <f t="shared" si="110"/>
        <v>3.8349173878930243</v>
      </c>
      <c r="AT394" s="27"/>
      <c r="AU394" s="33">
        <f t="shared" si="115"/>
        <v>3.9078289672493391</v>
      </c>
      <c r="AV394" s="33">
        <f t="shared" si="112"/>
        <v>7.3841019734297575E-3</v>
      </c>
      <c r="AW394" s="33"/>
      <c r="AX394" s="28">
        <v>46508</v>
      </c>
      <c r="AY394" s="29">
        <f t="shared" si="117"/>
        <v>0</v>
      </c>
      <c r="AZ394" s="29">
        <f t="shared" si="117"/>
        <v>0</v>
      </c>
      <c r="BA394" s="29">
        <f t="shared" si="117"/>
        <v>-1.589057949449284</v>
      </c>
      <c r="BB394" s="29">
        <f t="shared" si="117"/>
        <v>-0.13642315139577477</v>
      </c>
      <c r="BH394" s="19">
        <f t="shared" si="105"/>
        <v>-0.13642315139577477</v>
      </c>
    </row>
    <row r="395" spans="1:70" ht="14.5" x14ac:dyDescent="0.35">
      <c r="A395" s="22">
        <v>46539</v>
      </c>
      <c r="K395" s="35">
        <f>+($K$341*[8]Sendas!D58)/[8]Sendas!$D$4</f>
        <v>2.8662397160512101</v>
      </c>
      <c r="L395" s="35">
        <f>+($L$332*[8]Sendas!C67)/[8]Sendas!$C$4</f>
        <v>6.2073148873526023</v>
      </c>
      <c r="M395" s="35">
        <f>+($M$341*[8]Sendas!E58)/[8]Sendas!$E$4</f>
        <v>2.0968804767541145</v>
      </c>
      <c r="Q395" s="19">
        <f t="shared" si="107"/>
        <v>85</v>
      </c>
      <c r="W395" s="19">
        <f t="shared" si="119"/>
        <v>52.627120008773574</v>
      </c>
      <c r="X395" s="19">
        <f t="shared" si="122"/>
        <v>0.39900000000000002</v>
      </c>
      <c r="Y395" s="19">
        <f t="shared" si="122"/>
        <v>0.59599999999999997</v>
      </c>
      <c r="Z395" s="19">
        <f t="shared" si="122"/>
        <v>7.4999999999999997E-2</v>
      </c>
      <c r="AA395" s="19" t="e">
        <f t="shared" si="121"/>
        <v>#N/A</v>
      </c>
      <c r="AF395" s="19">
        <v>5.5</v>
      </c>
      <c r="AH395" s="36">
        <f>(1+(VLOOKUP($A395,[9]ago!$A$1096:$AR$1344,[9]ago!$AM$9,TRUE)/100))*AH383</f>
        <v>376686.24930768076</v>
      </c>
      <c r="AI395" s="37">
        <f>(1+(VLOOKUP($A395,[9]ago!$A$1096:$AR$1344,[9]ago!$AG$9,TRUE)/100))*AI383</f>
        <v>234407.06518872091</v>
      </c>
      <c r="AJ395" s="37">
        <f>(1+(VLOOKUP($A395,[9]ago!$A$1096:$AR$1344,[9]ago!$X$9,TRUE)/100))*AJ383</f>
        <v>111319.95004279703</v>
      </c>
      <c r="AK395" s="37">
        <f t="shared" si="123"/>
        <v>722413.26453919872</v>
      </c>
      <c r="AL395" s="37">
        <f t="shared" si="120"/>
        <v>10796.730882560421</v>
      </c>
      <c r="AM395" s="37">
        <f t="shared" si="120"/>
        <v>14550.384654465792</v>
      </c>
      <c r="AN395" s="37">
        <f t="shared" si="120"/>
        <v>2334.2462991798448</v>
      </c>
      <c r="AO395" s="37">
        <f t="shared" si="124"/>
        <v>27681.361836206059</v>
      </c>
      <c r="AP395" s="38">
        <f t="shared" si="110"/>
        <v>2.8662397160512101</v>
      </c>
      <c r="AQ395" s="38">
        <f t="shared" si="110"/>
        <v>6.2073148873526014</v>
      </c>
      <c r="AR395" s="38">
        <f t="shared" si="110"/>
        <v>2.0968804767541145</v>
      </c>
      <c r="AS395" s="38">
        <f t="shared" si="110"/>
        <v>3.8317903608626289</v>
      </c>
      <c r="AT395" s="27"/>
      <c r="AU395" s="33">
        <f t="shared" si="115"/>
        <v>3.9047019402189438</v>
      </c>
      <c r="AV395" s="33">
        <f t="shared" si="112"/>
        <v>-3.1270270303953573E-3</v>
      </c>
      <c r="AW395" s="33"/>
      <c r="AX395" s="28">
        <v>46539</v>
      </c>
      <c r="AY395" s="29">
        <f t="shared" si="117"/>
        <v>0</v>
      </c>
      <c r="AZ395" s="29">
        <f t="shared" si="117"/>
        <v>0</v>
      </c>
      <c r="BA395" s="29">
        <f t="shared" si="117"/>
        <v>0</v>
      </c>
      <c r="BB395" s="29">
        <f t="shared" si="117"/>
        <v>0</v>
      </c>
      <c r="BH395" s="19">
        <f t="shared" si="105"/>
        <v>0</v>
      </c>
    </row>
    <row r="396" spans="1:70" ht="14.5" x14ac:dyDescent="0.35">
      <c r="A396" s="22">
        <v>46569</v>
      </c>
      <c r="K396" s="35">
        <f>+($K$341*[8]Sendas!D59)/[8]Sendas!$D$4</f>
        <v>2.8662397160512101</v>
      </c>
      <c r="L396" s="35">
        <f>+($L$332*[8]Sendas!C68)/[8]Sendas!$C$4</f>
        <v>6.2073148873526023</v>
      </c>
      <c r="M396" s="35">
        <f>+($M$341*[8]Sendas!E59)/[8]Sendas!$E$4</f>
        <v>2.0968804767541145</v>
      </c>
      <c r="Q396" s="19">
        <f t="shared" si="107"/>
        <v>85</v>
      </c>
      <c r="W396" s="19">
        <f t="shared" si="119"/>
        <v>52.627120008773574</v>
      </c>
      <c r="X396" s="19">
        <f t="shared" si="122"/>
        <v>0.39900000000000002</v>
      </c>
      <c r="Y396" s="19">
        <f t="shared" si="122"/>
        <v>0.59599999999999997</v>
      </c>
      <c r="Z396" s="19">
        <f t="shared" si="122"/>
        <v>7.4999999999999997E-2</v>
      </c>
      <c r="AA396" s="19" t="e">
        <f t="shared" si="121"/>
        <v>#N/A</v>
      </c>
      <c r="AF396" s="19">
        <v>5.5</v>
      </c>
      <c r="AH396" s="36">
        <f>(1+(VLOOKUP($A396,[9]ago!$A$1096:$AR$1344,[9]ago!$AM$9,TRUE)/100))*AH384</f>
        <v>372803.81852742378</v>
      </c>
      <c r="AI396" s="37">
        <f>(1+(VLOOKUP($A396,[9]ago!$A$1096:$AR$1344,[9]ago!$AG$9,TRUE)/100))*AI384</f>
        <v>236040.38831652125</v>
      </c>
      <c r="AJ396" s="37">
        <f>(1+(VLOOKUP($A396,[9]ago!$A$1096:$AR$1344,[9]ago!$X$9,TRUE)/100))*AJ384</f>
        <v>111753.77760518338</v>
      </c>
      <c r="AK396" s="37">
        <f t="shared" si="123"/>
        <v>720597.98444912839</v>
      </c>
      <c r="AL396" s="37">
        <f t="shared" si="120"/>
        <v>10685.451109588499</v>
      </c>
      <c r="AM396" s="37">
        <f t="shared" si="120"/>
        <v>14651.770164136316</v>
      </c>
      <c r="AN396" s="37">
        <f t="shared" si="120"/>
        <v>2343.343144638302</v>
      </c>
      <c r="AO396" s="37">
        <f t="shared" si="124"/>
        <v>27680.564418363116</v>
      </c>
      <c r="AP396" s="38">
        <f t="shared" si="110"/>
        <v>2.8662397160512101</v>
      </c>
      <c r="AQ396" s="38">
        <f t="shared" si="110"/>
        <v>6.2073148873526023</v>
      </c>
      <c r="AR396" s="38">
        <f t="shared" si="110"/>
        <v>2.096880476754114</v>
      </c>
      <c r="AS396" s="38">
        <f t="shared" si="110"/>
        <v>3.8413324788195076</v>
      </c>
      <c r="AT396" s="27"/>
      <c r="AU396" s="33">
        <f t="shared" si="115"/>
        <v>3.9142440581758224</v>
      </c>
      <c r="AV396" s="33">
        <f t="shared" si="112"/>
        <v>9.5421179568786485E-3</v>
      </c>
      <c r="AW396" s="33"/>
      <c r="AX396" s="28">
        <v>46569</v>
      </c>
      <c r="AY396" s="29">
        <f t="shared" si="117"/>
        <v>0</v>
      </c>
      <c r="AZ396" s="29">
        <f t="shared" si="117"/>
        <v>0</v>
      </c>
      <c r="BA396" s="29">
        <f t="shared" si="117"/>
        <v>0</v>
      </c>
      <c r="BB396" s="29">
        <f t="shared" si="117"/>
        <v>0</v>
      </c>
      <c r="BH396" s="19">
        <f t="shared" si="105"/>
        <v>0</v>
      </c>
    </row>
    <row r="397" spans="1:70" ht="14.5" x14ac:dyDescent="0.35">
      <c r="A397" s="22">
        <v>46600</v>
      </c>
      <c r="K397" s="35">
        <f>+($K$341*[8]Sendas!D60)/[8]Sendas!$D$4</f>
        <v>2.8662397160512101</v>
      </c>
      <c r="L397" s="35">
        <f>+($L$332*[8]Sendas!C69)/[8]Sendas!$C$4</f>
        <v>6.2073148873526023</v>
      </c>
      <c r="M397" s="35">
        <f>+($M$341*[8]Sendas!E60)/[8]Sendas!$E$4</f>
        <v>2.0968804767541145</v>
      </c>
      <c r="Q397" s="19">
        <f t="shared" si="107"/>
        <v>85</v>
      </c>
      <c r="W397" s="19">
        <f t="shared" si="119"/>
        <v>52.627120008773574</v>
      </c>
      <c r="X397" s="19">
        <f t="shared" si="122"/>
        <v>0.39900000000000002</v>
      </c>
      <c r="Y397" s="19">
        <f t="shared" si="122"/>
        <v>0.59599999999999997</v>
      </c>
      <c r="Z397" s="19">
        <f t="shared" si="122"/>
        <v>7.4999999999999997E-2</v>
      </c>
      <c r="AA397" s="19" t="e">
        <f t="shared" si="121"/>
        <v>#N/A</v>
      </c>
      <c r="AF397" s="19">
        <v>5.5</v>
      </c>
      <c r="AH397" s="36">
        <f>(1+(VLOOKUP($A397,[9]ago!$A$1096:$AR$1344,[9]ago!$AM$9,TRUE)/100))*AH385</f>
        <v>376817.31032313831</v>
      </c>
      <c r="AI397" s="37">
        <f>(1+(VLOOKUP($A397,[9]ago!$A$1096:$AR$1344,[9]ago!$AG$9,TRUE)/100))*AI385</f>
        <v>238442.27753064767</v>
      </c>
      <c r="AJ397" s="37">
        <f>(1+(VLOOKUP($A397,[9]ago!$A$1096:$AR$1344,[9]ago!$X$9,TRUE)/100))*AJ385</f>
        <v>112728.08603756106</v>
      </c>
      <c r="AK397" s="37">
        <f t="shared" si="123"/>
        <v>727987.67389134702</v>
      </c>
      <c r="AL397" s="37">
        <f t="shared" si="120"/>
        <v>10800.487405437727</v>
      </c>
      <c r="AM397" s="37">
        <f t="shared" si="120"/>
        <v>14800.862990902502</v>
      </c>
      <c r="AN397" s="37">
        <f t="shared" si="120"/>
        <v>2363.7732279401989</v>
      </c>
      <c r="AO397" s="37">
        <f t="shared" si="124"/>
        <v>27965.12362428043</v>
      </c>
      <c r="AP397" s="38">
        <f t="shared" si="110"/>
        <v>2.8662397160512101</v>
      </c>
      <c r="AQ397" s="38">
        <f t="shared" si="110"/>
        <v>6.2073148873526023</v>
      </c>
      <c r="AR397" s="38">
        <f t="shared" si="110"/>
        <v>2.0968804767541145</v>
      </c>
      <c r="AS397" s="38">
        <f t="shared" si="110"/>
        <v>3.8414281762213265</v>
      </c>
      <c r="AT397" s="27"/>
      <c r="AU397" s="33">
        <f t="shared" si="115"/>
        <v>3.9143397555776414</v>
      </c>
      <c r="AV397" s="33">
        <f t="shared" si="112"/>
        <v>9.5697401818917172E-5</v>
      </c>
      <c r="AW397" s="33"/>
      <c r="AX397" s="28">
        <v>46600</v>
      </c>
      <c r="AY397" s="29">
        <f t="shared" si="117"/>
        <v>0</v>
      </c>
      <c r="AZ397" s="29">
        <f t="shared" si="117"/>
        <v>0</v>
      </c>
      <c r="BA397" s="29">
        <f t="shared" si="117"/>
        <v>0</v>
      </c>
      <c r="BB397" s="29">
        <f t="shared" si="117"/>
        <v>0</v>
      </c>
      <c r="BH397" s="19">
        <f t="shared" si="105"/>
        <v>0</v>
      </c>
    </row>
    <row r="398" spans="1:70" ht="14.5" x14ac:dyDescent="0.35">
      <c r="A398" s="22">
        <v>46631</v>
      </c>
      <c r="K398" s="35">
        <f>+($K$341*[8]Sendas!D61)/[8]Sendas!$D$4</f>
        <v>2.8662397160512101</v>
      </c>
      <c r="L398" s="35">
        <f>+($L$332*[8]Sendas!C70)/[8]Sendas!$C$4</f>
        <v>6.2073148873526023</v>
      </c>
      <c r="M398" s="35">
        <f>+($M$341*[8]Sendas!E61)/[8]Sendas!$E$4</f>
        <v>2.0968804767541145</v>
      </c>
      <c r="Q398" s="19">
        <f t="shared" si="107"/>
        <v>85</v>
      </c>
      <c r="W398" s="19">
        <f t="shared" si="119"/>
        <v>52.627120008773574</v>
      </c>
      <c r="X398" s="19">
        <f t="shared" si="122"/>
        <v>0.39900000000000002</v>
      </c>
      <c r="Y398" s="19">
        <f t="shared" si="122"/>
        <v>0.59599999999999997</v>
      </c>
      <c r="Z398" s="19">
        <f t="shared" si="122"/>
        <v>7.4999999999999997E-2</v>
      </c>
      <c r="AA398" s="19" t="e">
        <f t="shared" si="121"/>
        <v>#N/A</v>
      </c>
      <c r="AF398" s="19">
        <v>5.5</v>
      </c>
      <c r="AH398" s="36">
        <f>(1+(VLOOKUP($A398,[9]ago!$A$1096:$AR$1344,[9]ago!$AM$9,TRUE)/100))*AH386</f>
        <v>385702.93646411703</v>
      </c>
      <c r="AI398" s="37">
        <f>(1+(VLOOKUP($A398,[9]ago!$A$1096:$AR$1344,[9]ago!$AG$9,TRUE)/100))*AI386</f>
        <v>242617.66219342855</v>
      </c>
      <c r="AJ398" s="37">
        <f>(1+(VLOOKUP($A398,[9]ago!$A$1096:$AR$1344,[9]ago!$X$9,TRUE)/100))*AJ386</f>
        <v>112934.48908436506</v>
      </c>
      <c r="AK398" s="37">
        <f t="shared" si="123"/>
        <v>741255.08774191071</v>
      </c>
      <c r="AL398" s="37">
        <f t="shared" si="120"/>
        <v>11055.170750910287</v>
      </c>
      <c r="AM398" s="37">
        <f t="shared" si="120"/>
        <v>15060.042264679536</v>
      </c>
      <c r="AN398" s="37">
        <f t="shared" si="120"/>
        <v>2368.1012531320575</v>
      </c>
      <c r="AO398" s="37">
        <f t="shared" si="124"/>
        <v>28483.314268721879</v>
      </c>
      <c r="AP398" s="38">
        <f t="shared" si="110"/>
        <v>2.8662397160512101</v>
      </c>
      <c r="AQ398" s="38">
        <f t="shared" si="110"/>
        <v>6.2073148873526014</v>
      </c>
      <c r="AR398" s="38">
        <f t="shared" si="110"/>
        <v>2.0968804767541145</v>
      </c>
      <c r="AS398" s="38">
        <f t="shared" si="110"/>
        <v>3.8425792604662923</v>
      </c>
      <c r="AT398" s="27"/>
      <c r="AU398" s="33">
        <f t="shared" si="115"/>
        <v>3.9154908398226071</v>
      </c>
      <c r="AV398" s="33">
        <f t="shared" si="112"/>
        <v>1.1510842449657943E-3</v>
      </c>
      <c r="AW398" s="33"/>
      <c r="AX398" s="28">
        <v>46631</v>
      </c>
      <c r="AY398" s="29">
        <f t="shared" si="117"/>
        <v>0</v>
      </c>
      <c r="AZ398" s="29">
        <f t="shared" si="117"/>
        <v>0</v>
      </c>
      <c r="BA398" s="29">
        <f t="shared" si="117"/>
        <v>0</v>
      </c>
      <c r="BB398" s="29">
        <f t="shared" si="117"/>
        <v>0</v>
      </c>
      <c r="BH398" s="19">
        <f t="shared" si="105"/>
        <v>0</v>
      </c>
    </row>
    <row r="399" spans="1:70" ht="14.5" x14ac:dyDescent="0.35">
      <c r="A399" s="22">
        <v>46661</v>
      </c>
      <c r="K399" s="35">
        <f>+($K$341*[8]Sendas!D62)/[8]Sendas!$D$4</f>
        <v>2.8662397160512101</v>
      </c>
      <c r="L399" s="35">
        <f>+($L$332*[8]Sendas!C71)/[8]Sendas!$C$4</f>
        <v>6.2073148873526023</v>
      </c>
      <c r="M399" s="35">
        <f>+($M$341*[8]Sendas!E62)/[8]Sendas!$E$4</f>
        <v>2.0968804767541145</v>
      </c>
      <c r="Q399" s="19">
        <f t="shared" si="107"/>
        <v>85</v>
      </c>
      <c r="W399" s="19">
        <f t="shared" si="119"/>
        <v>52.627120008773574</v>
      </c>
      <c r="X399" s="19">
        <f t="shared" si="122"/>
        <v>0.39900000000000002</v>
      </c>
      <c r="Y399" s="19">
        <f t="shared" si="122"/>
        <v>0.59599999999999997</v>
      </c>
      <c r="Z399" s="19">
        <f t="shared" si="122"/>
        <v>7.4999999999999997E-2</v>
      </c>
      <c r="AA399" s="19" t="e">
        <f t="shared" si="121"/>
        <v>#N/A</v>
      </c>
      <c r="AF399" s="19">
        <v>5.5</v>
      </c>
      <c r="AH399" s="36">
        <f>(1+(VLOOKUP($A399,[9]ago!$A$1096:$AR$1344,[9]ago!$AM$9,TRUE)/100))*AH387</f>
        <v>388978.01403695333</v>
      </c>
      <c r="AI399" s="37">
        <f>(1+(VLOOKUP($A399,[9]ago!$A$1096:$AR$1344,[9]ago!$AG$9,TRUE)/100))*AI387</f>
        <v>242882.75252874714</v>
      </c>
      <c r="AJ399" s="37">
        <f>(1+(VLOOKUP($A399,[9]ago!$A$1096:$AR$1344,[9]ago!$X$9,TRUE)/100))*AJ387</f>
        <v>113332.73315628071</v>
      </c>
      <c r="AK399" s="37">
        <f t="shared" si="123"/>
        <v>745193.49972198124</v>
      </c>
      <c r="AL399" s="37">
        <f t="shared" si="120"/>
        <v>11149.042325034407</v>
      </c>
      <c r="AM399" s="37">
        <f t="shared" si="120"/>
        <v>15076.497256528701</v>
      </c>
      <c r="AN399" s="37">
        <f t="shared" si="120"/>
        <v>2376.4519553258874</v>
      </c>
      <c r="AO399" s="37">
        <f t="shared" si="124"/>
        <v>28601.991536888992</v>
      </c>
      <c r="AP399" s="38">
        <f t="shared" si="110"/>
        <v>2.8662397160512101</v>
      </c>
      <c r="AQ399" s="38">
        <f t="shared" si="110"/>
        <v>6.2073148873526023</v>
      </c>
      <c r="AR399" s="38">
        <f t="shared" si="110"/>
        <v>2.0968804767541145</v>
      </c>
      <c r="AS399" s="38">
        <f t="shared" si="110"/>
        <v>3.8381965955902588</v>
      </c>
      <c r="AT399" s="27"/>
      <c r="AU399" s="33">
        <f t="shared" si="115"/>
        <v>3.9111081749465737</v>
      </c>
      <c r="AV399" s="33">
        <f t="shared" si="112"/>
        <v>-4.3826648760334486E-3</v>
      </c>
      <c r="AW399" s="33"/>
      <c r="AX399" s="28">
        <v>46661</v>
      </c>
      <c r="AY399" s="29">
        <f t="shared" si="117"/>
        <v>0</v>
      </c>
      <c r="AZ399" s="29">
        <f t="shared" si="117"/>
        <v>0</v>
      </c>
      <c r="BA399" s="29">
        <f t="shared" si="117"/>
        <v>0</v>
      </c>
      <c r="BB399" s="29">
        <f t="shared" si="117"/>
        <v>0</v>
      </c>
      <c r="BH399" s="19">
        <f t="shared" si="105"/>
        <v>0</v>
      </c>
    </row>
    <row r="400" spans="1:70" ht="14.5" x14ac:dyDescent="0.35">
      <c r="A400" s="22">
        <v>46692</v>
      </c>
      <c r="K400" s="35">
        <f>+($K$341*[8]Sendas!D63)/[8]Sendas!$D$4</f>
        <v>2.8662397160512101</v>
      </c>
      <c r="L400" s="35">
        <f>+($L$332*[8]Sendas!C72)/[8]Sendas!$C$4</f>
        <v>6.2073148873526023</v>
      </c>
      <c r="M400" s="35">
        <f>+($M$341*[8]Sendas!E63)/[8]Sendas!$E$4</f>
        <v>2.0968804767541145</v>
      </c>
      <c r="Q400" s="19">
        <f t="shared" si="107"/>
        <v>85</v>
      </c>
      <c r="W400" s="19">
        <f t="shared" si="119"/>
        <v>52.627120008773574</v>
      </c>
      <c r="X400" s="19">
        <f t="shared" si="122"/>
        <v>0.39900000000000002</v>
      </c>
      <c r="Y400" s="19">
        <f t="shared" si="122"/>
        <v>0.59599999999999997</v>
      </c>
      <c r="Z400" s="19">
        <f t="shared" si="122"/>
        <v>7.4999999999999997E-2</v>
      </c>
      <c r="AA400" s="19" t="e">
        <f t="shared" si="121"/>
        <v>#N/A</v>
      </c>
      <c r="AF400" s="19">
        <v>5.5</v>
      </c>
      <c r="AH400" s="36">
        <f>(1+(VLOOKUP($A400,[9]ago!$A$1096:$AR$1344,[9]ago!$AM$9,TRUE)/100))*AH388</f>
        <v>392620.31099258497</v>
      </c>
      <c r="AI400" s="37">
        <f>(1+(VLOOKUP($A400,[9]ago!$A$1096:$AR$1344,[9]ago!$AG$9,TRUE)/100))*AI388</f>
        <v>245719.83369886843</v>
      </c>
      <c r="AJ400" s="37">
        <f>(1+(VLOOKUP($A400,[9]ago!$A$1096:$AR$1344,[9]ago!$X$9,TRUE)/100))*AJ388</f>
        <v>113883.11193419444</v>
      </c>
      <c r="AK400" s="37">
        <f t="shared" si="123"/>
        <v>752223.25662564789</v>
      </c>
      <c r="AL400" s="37">
        <f t="shared" si="120"/>
        <v>11253.439286953246</v>
      </c>
      <c r="AM400" s="37">
        <f t="shared" si="120"/>
        <v>15252.603818367917</v>
      </c>
      <c r="AN400" s="37">
        <f t="shared" si="120"/>
        <v>2387.9927404681584</v>
      </c>
      <c r="AO400" s="37">
        <f t="shared" si="124"/>
        <v>28894.035845789324</v>
      </c>
      <c r="AP400" s="38">
        <f t="shared" si="110"/>
        <v>2.8662397160512101</v>
      </c>
      <c r="AQ400" s="38">
        <f t="shared" si="110"/>
        <v>6.2073148873526023</v>
      </c>
      <c r="AR400" s="38">
        <f t="shared" si="110"/>
        <v>2.0968804767541145</v>
      </c>
      <c r="AS400" s="38">
        <f t="shared" si="110"/>
        <v>3.8411516250379316</v>
      </c>
      <c r="AT400" s="27"/>
      <c r="AU400" s="33">
        <f t="shared" si="115"/>
        <v>3.9140632043942465</v>
      </c>
      <c r="AV400" s="33">
        <f t="shared" si="112"/>
        <v>2.9550294476727856E-3</v>
      </c>
      <c r="AW400" s="33"/>
      <c r="AX400" s="28">
        <v>46692</v>
      </c>
      <c r="AY400" s="29">
        <f t="shared" si="117"/>
        <v>0</v>
      </c>
      <c r="AZ400" s="29">
        <f t="shared" si="117"/>
        <v>0</v>
      </c>
      <c r="BA400" s="29">
        <f t="shared" si="117"/>
        <v>0</v>
      </c>
      <c r="BB400" s="29">
        <f t="shared" si="117"/>
        <v>0</v>
      </c>
      <c r="BH400" s="19">
        <f t="shared" si="105"/>
        <v>0</v>
      </c>
    </row>
    <row r="401" spans="1:60" ht="14.5" x14ac:dyDescent="0.35">
      <c r="A401" s="22">
        <v>46722</v>
      </c>
      <c r="K401" s="35">
        <f>+($K$341*[8]Sendas!D64)/[8]Sendas!$D$4</f>
        <v>2.8662397160512101</v>
      </c>
      <c r="L401" s="35">
        <f>+($L$332*[8]Sendas!C73)/[8]Sendas!$C$4</f>
        <v>6.2073148873526023</v>
      </c>
      <c r="M401" s="35">
        <f>+($M$341*[8]Sendas!E64)/[8]Sendas!$E$4</f>
        <v>2.0968804767541145</v>
      </c>
      <c r="Q401" s="19">
        <f t="shared" si="107"/>
        <v>85</v>
      </c>
      <c r="W401" s="19">
        <f t="shared" si="119"/>
        <v>52.627120008773574</v>
      </c>
      <c r="X401" s="19">
        <f t="shared" si="122"/>
        <v>0.39900000000000002</v>
      </c>
      <c r="Y401" s="19">
        <f t="shared" si="122"/>
        <v>0.59599999999999997</v>
      </c>
      <c r="Z401" s="19">
        <f t="shared" si="122"/>
        <v>7.4999999999999997E-2</v>
      </c>
      <c r="AA401" s="19" t="e">
        <f t="shared" si="121"/>
        <v>#N/A</v>
      </c>
      <c r="AF401" s="19">
        <v>5.5</v>
      </c>
      <c r="AH401" s="36">
        <f>(1+(VLOOKUP($A401,[9]ago!$A$1096:$AR$1344,[9]ago!$AM$9,TRUE)/100))*AH389</f>
        <v>392119.76809526194</v>
      </c>
      <c r="AI401" s="37">
        <f>(1+(VLOOKUP($A401,[9]ago!$A$1096:$AR$1344,[9]ago!$AG$9,TRUE)/100))*AI389</f>
        <v>244215.17627785614</v>
      </c>
      <c r="AJ401" s="37">
        <f>(1+(VLOOKUP($A401,[9]ago!$A$1096:$AR$1344,[9]ago!$X$9,TRUE)/100))*AJ389</f>
        <v>114428.04187215962</v>
      </c>
      <c r="AK401" s="37">
        <f t="shared" si="123"/>
        <v>750762.98624527769</v>
      </c>
      <c r="AL401" s="37">
        <f t="shared" si="120"/>
        <v>11239.092527634299</v>
      </c>
      <c r="AM401" s="37">
        <f t="shared" si="120"/>
        <v>15159.204994269765</v>
      </c>
      <c r="AN401" s="37">
        <f t="shared" si="120"/>
        <v>2399.4192699493387</v>
      </c>
      <c r="AO401" s="37">
        <f t="shared" si="124"/>
        <v>28797.716791853403</v>
      </c>
      <c r="AP401" s="38">
        <f t="shared" si="110"/>
        <v>2.8662397160512101</v>
      </c>
      <c r="AQ401" s="38">
        <f t="shared" si="110"/>
        <v>6.2073148873526023</v>
      </c>
      <c r="AR401" s="38">
        <f t="shared" si="110"/>
        <v>2.0968804767541149</v>
      </c>
      <c r="AS401" s="38">
        <f t="shared" si="110"/>
        <v>3.8357933621470592</v>
      </c>
      <c r="AT401" s="27"/>
      <c r="AU401" s="33">
        <f t="shared" si="115"/>
        <v>3.9087049415033741</v>
      </c>
      <c r="AV401" s="33">
        <f t="shared" si="112"/>
        <v>-5.3582628908723784E-3</v>
      </c>
      <c r="AW401" s="33"/>
      <c r="AX401" s="28">
        <v>46722</v>
      </c>
      <c r="AY401" s="29">
        <f t="shared" si="117"/>
        <v>0</v>
      </c>
      <c r="AZ401" s="29">
        <f t="shared" si="117"/>
        <v>0</v>
      </c>
      <c r="BA401" s="29">
        <f t="shared" si="117"/>
        <v>0</v>
      </c>
      <c r="BB401" s="29">
        <f t="shared" si="117"/>
        <v>0</v>
      </c>
      <c r="BH401" s="19">
        <f t="shared" si="105"/>
        <v>0</v>
      </c>
    </row>
    <row r="402" spans="1:60" ht="14.5" x14ac:dyDescent="0.35">
      <c r="A402" s="22">
        <v>46753</v>
      </c>
      <c r="K402" s="35">
        <f>+($K$341*[8]Sendas!D65)/[8]Sendas!$D$4</f>
        <v>2.8662397160512101</v>
      </c>
      <c r="L402" s="35">
        <f>+($L$332*[8]Sendas!C74)/[8]Sendas!$C$4</f>
        <v>6.2073148873526023</v>
      </c>
      <c r="M402" s="35">
        <f>+($M$341*[8]Sendas!E65)/[8]Sendas!$E$4</f>
        <v>2.0968804767541145</v>
      </c>
      <c r="Q402" s="19">
        <f t="shared" si="107"/>
        <v>85</v>
      </c>
      <c r="W402" s="19">
        <f t="shared" si="119"/>
        <v>52.627120008773574</v>
      </c>
      <c r="X402" s="19">
        <f t="shared" si="122"/>
        <v>0.39900000000000002</v>
      </c>
      <c r="Y402" s="19">
        <f t="shared" si="122"/>
        <v>0.59599999999999997</v>
      </c>
      <c r="Z402" s="19">
        <f t="shared" si="122"/>
        <v>7.4999999999999997E-2</v>
      </c>
      <c r="AA402" s="19" t="e">
        <f t="shared" si="121"/>
        <v>#N/A</v>
      </c>
      <c r="AF402" s="19">
        <v>5.5</v>
      </c>
      <c r="AH402" s="36">
        <f>(1+(VLOOKUP($A402,[9]ago!$A$1096:$AR$1344,[9]ago!$AM$9,TRUE)/100))*AH390</f>
        <v>386516.36747351056</v>
      </c>
      <c r="AI402" s="37">
        <f>(1+(VLOOKUP($A402,[9]ago!$A$1096:$AR$1344,[9]ago!$AG$9,TRUE)/100))*AI390</f>
        <v>244831.13708511816</v>
      </c>
      <c r="AJ402" s="37">
        <f>(1+(VLOOKUP($A402,[9]ago!$A$1096:$AR$1344,[9]ago!$X$9,TRUE)/100))*AJ390</f>
        <v>114081.55685821771</v>
      </c>
      <c r="AK402" s="37">
        <f t="shared" si="123"/>
        <v>745429.06141684635</v>
      </c>
      <c r="AL402" s="37">
        <f t="shared" si="120"/>
        <v>11078.4856335642</v>
      </c>
      <c r="AM402" s="37">
        <f t="shared" si="120"/>
        <v>15197.439621159197</v>
      </c>
      <c r="AN402" s="37">
        <f t="shared" si="120"/>
        <v>2392.1538933371116</v>
      </c>
      <c r="AO402" s="37">
        <f t="shared" si="124"/>
        <v>28668.079148060511</v>
      </c>
      <c r="AP402" s="38">
        <f t="shared" si="110"/>
        <v>2.8662397160512101</v>
      </c>
      <c r="AQ402" s="38">
        <f t="shared" si="110"/>
        <v>6.2073148873526023</v>
      </c>
      <c r="AR402" s="38">
        <f t="shared" si="110"/>
        <v>2.0968804767541145</v>
      </c>
      <c r="AS402" s="38">
        <f t="shared" si="110"/>
        <v>3.8458494083354804</v>
      </c>
      <c r="AT402" s="27"/>
      <c r="AU402" s="33">
        <f t="shared" si="115"/>
        <v>3.9187609876917953</v>
      </c>
      <c r="AV402" s="33">
        <f t="shared" si="112"/>
        <v>1.0056046188421153E-2</v>
      </c>
      <c r="AW402" s="33"/>
      <c r="AX402" s="28">
        <v>46753</v>
      </c>
      <c r="AY402" s="29">
        <f t="shared" si="117"/>
        <v>0</v>
      </c>
      <c r="AZ402" s="29">
        <f t="shared" si="117"/>
        <v>0</v>
      </c>
      <c r="BA402" s="29">
        <f t="shared" si="117"/>
        <v>0</v>
      </c>
      <c r="BB402" s="29">
        <f t="shared" si="117"/>
        <v>0</v>
      </c>
      <c r="BH402" s="19">
        <f t="shared" ref="BH402:BH412" si="125">+AO402/AO390*100-100</f>
        <v>0</v>
      </c>
    </row>
    <row r="403" spans="1:60" ht="14.5" x14ac:dyDescent="0.35">
      <c r="A403" s="22">
        <v>46784</v>
      </c>
      <c r="K403" s="35">
        <f>+($K$341*[8]Sendas!D66)/[8]Sendas!$D$4</f>
        <v>2.8662397160512101</v>
      </c>
      <c r="L403" s="35">
        <f>+($L$332*[8]Sendas!C75)/[8]Sendas!$C$4</f>
        <v>6.2073148873526023</v>
      </c>
      <c r="M403" s="35">
        <f>+($M$341*[8]Sendas!E66)/[8]Sendas!$E$4</f>
        <v>2.0968804767541145</v>
      </c>
      <c r="Q403" s="19">
        <f t="shared" si="107"/>
        <v>85</v>
      </c>
      <c r="W403" s="19">
        <f t="shared" si="119"/>
        <v>52.627120008773574</v>
      </c>
      <c r="X403" s="19">
        <f t="shared" si="122"/>
        <v>0.39900000000000002</v>
      </c>
      <c r="Y403" s="19">
        <f t="shared" si="122"/>
        <v>0.59599999999999997</v>
      </c>
      <c r="Z403" s="19">
        <f t="shared" si="122"/>
        <v>7.4999999999999997E-2</v>
      </c>
      <c r="AA403" s="19" t="e">
        <f t="shared" si="121"/>
        <v>#N/A</v>
      </c>
      <c r="AF403" s="19">
        <v>5.5</v>
      </c>
      <c r="AH403" s="36">
        <f>(1+(VLOOKUP($A403,[9]ago!$A$1096:$AR$1344,[9]ago!$AM$9,TRUE)/100))*AH391</f>
        <v>371178.18985931668</v>
      </c>
      <c r="AI403" s="37">
        <f>(1+(VLOOKUP($A403,[9]ago!$A$1096:$AR$1344,[9]ago!$AG$9,TRUE)/100))*AI391</f>
        <v>227924.66871295351</v>
      </c>
      <c r="AJ403" s="37">
        <f>(1+(VLOOKUP($A403,[9]ago!$A$1096:$AR$1344,[9]ago!$X$9,TRUE)/100))*AJ391</f>
        <v>109255.51984490358</v>
      </c>
      <c r="AK403" s="37">
        <f t="shared" si="123"/>
        <v>708358.37841717387</v>
      </c>
      <c r="AL403" s="37">
        <f t="shared" si="120"/>
        <v>10638.8566950677</v>
      </c>
      <c r="AM403" s="37">
        <f t="shared" si="120"/>
        <v>14148.001892968263</v>
      </c>
      <c r="AN403" s="37">
        <f t="shared" si="120"/>
        <v>2290.9576654040006</v>
      </c>
      <c r="AO403" s="37">
        <f t="shared" si="124"/>
        <v>27077.81625343996</v>
      </c>
      <c r="AP403" s="38">
        <f t="shared" si="110"/>
        <v>2.8662397160512101</v>
      </c>
      <c r="AQ403" s="38">
        <f t="shared" si="110"/>
        <v>6.2073148873526023</v>
      </c>
      <c r="AR403" s="38">
        <f t="shared" si="110"/>
        <v>2.0968804767541145</v>
      </c>
      <c r="AS403" s="38">
        <f t="shared" si="110"/>
        <v>3.8226153707598285</v>
      </c>
      <c r="AT403" s="27"/>
      <c r="AU403" s="33">
        <f t="shared" si="115"/>
        <v>3.8955269501161434</v>
      </c>
      <c r="AV403" s="33">
        <f t="shared" si="112"/>
        <v>-2.32340375756519E-2</v>
      </c>
      <c r="AW403" s="33"/>
      <c r="AX403" s="28">
        <v>46784</v>
      </c>
      <c r="AY403" s="29">
        <f t="shared" si="117"/>
        <v>0</v>
      </c>
      <c r="AZ403" s="29">
        <f t="shared" si="117"/>
        <v>0</v>
      </c>
      <c r="BA403" s="29">
        <f t="shared" si="117"/>
        <v>0</v>
      </c>
      <c r="BB403" s="29">
        <f t="shared" si="117"/>
        <v>0</v>
      </c>
      <c r="BH403" s="19">
        <f t="shared" si="125"/>
        <v>0</v>
      </c>
    </row>
    <row r="404" spans="1:60" ht="14.5" x14ac:dyDescent="0.35">
      <c r="A404" s="22">
        <v>46813</v>
      </c>
      <c r="K404" s="35">
        <f>+($K$341*[8]Sendas!D67)/[8]Sendas!$D$4</f>
        <v>2.8662397160512101</v>
      </c>
      <c r="L404" s="35">
        <f>+($L$332*[8]Sendas!C76)/[8]Sendas!$C$4</f>
        <v>6.2073148873526023</v>
      </c>
      <c r="M404" s="35">
        <f>+($M$341*[8]Sendas!E67)/[8]Sendas!$E$4</f>
        <v>2.0968804767541145</v>
      </c>
      <c r="Q404" s="19">
        <f t="shared" si="107"/>
        <v>85</v>
      </c>
      <c r="W404" s="19">
        <f t="shared" si="119"/>
        <v>52.627120008773574</v>
      </c>
      <c r="X404" s="19">
        <f t="shared" si="122"/>
        <v>0.39900000000000002</v>
      </c>
      <c r="Y404" s="19">
        <f t="shared" si="122"/>
        <v>0.59599999999999997</v>
      </c>
      <c r="Z404" s="19">
        <f t="shared" si="122"/>
        <v>7.4999999999999997E-2</v>
      </c>
      <c r="AA404" s="19" t="e">
        <f t="shared" si="121"/>
        <v>#N/A</v>
      </c>
      <c r="AF404" s="19">
        <v>5.5</v>
      </c>
      <c r="AH404" s="36">
        <f>(1+(VLOOKUP($A404,[9]ago!$A$1096:$AR$1344,[9]ago!$AM$9,TRUE)/100))*AH392</f>
        <v>368139.65755825141</v>
      </c>
      <c r="AI404" s="37">
        <f>(1+(VLOOKUP($A404,[9]ago!$A$1096:$AR$1344,[9]ago!$AG$9,TRUE)/100))*AI392</f>
        <v>230111.6843790987</v>
      </c>
      <c r="AJ404" s="37">
        <f>(1+(VLOOKUP($A404,[9]ago!$A$1096:$AR$1344,[9]ago!$X$9,TRUE)/100))*AJ392</f>
        <v>109702.06161857618</v>
      </c>
      <c r="AK404" s="37">
        <f t="shared" si="123"/>
        <v>707953.40355592628</v>
      </c>
      <c r="AL404" s="37">
        <f t="shared" si="120"/>
        <v>10551.765075469522</v>
      </c>
      <c r="AM404" s="37">
        <f t="shared" si="120"/>
        <v>14283.756842001627</v>
      </c>
      <c r="AN404" s="37">
        <f t="shared" si="120"/>
        <v>2300.3211126766928</v>
      </c>
      <c r="AO404" s="37">
        <f t="shared" si="124"/>
        <v>27135.843030147844</v>
      </c>
      <c r="AP404" s="38">
        <f t="shared" si="110"/>
        <v>2.8662397160512101</v>
      </c>
      <c r="AQ404" s="38">
        <f t="shared" si="110"/>
        <v>6.2073148873526023</v>
      </c>
      <c r="AR404" s="38">
        <f t="shared" si="110"/>
        <v>2.0968804767541145</v>
      </c>
      <c r="AS404" s="38">
        <f t="shared" si="110"/>
        <v>3.8329984563742814</v>
      </c>
      <c r="AT404" s="27"/>
      <c r="AU404" s="33">
        <f t="shared" si="115"/>
        <v>3.9059100357305963</v>
      </c>
      <c r="AV404" s="33">
        <f t="shared" si="112"/>
        <v>1.0383085614452892E-2</v>
      </c>
      <c r="AW404" s="33"/>
      <c r="AX404" s="28">
        <v>46813</v>
      </c>
      <c r="AY404" s="29">
        <f t="shared" si="117"/>
        <v>0</v>
      </c>
      <c r="AZ404" s="29">
        <f t="shared" si="117"/>
        <v>0</v>
      </c>
      <c r="BA404" s="29">
        <f t="shared" si="117"/>
        <v>0</v>
      </c>
      <c r="BB404" s="29">
        <f t="shared" si="117"/>
        <v>0</v>
      </c>
      <c r="BH404" s="19">
        <f t="shared" si="125"/>
        <v>0</v>
      </c>
    </row>
    <row r="405" spans="1:60" ht="14.5" x14ac:dyDescent="0.35">
      <c r="A405" s="22">
        <v>46844</v>
      </c>
      <c r="K405" s="35">
        <f>+($K$341*[8]Sendas!D68)/[8]Sendas!$D$4</f>
        <v>2.8662397160512101</v>
      </c>
      <c r="L405" s="35">
        <f>+($L$332*[8]Sendas!C77)/[8]Sendas!$C$4</f>
        <v>6.2073148873526023</v>
      </c>
      <c r="M405" s="35">
        <f>+($M$341*[8]Sendas!E68)/[8]Sendas!$E$4</f>
        <v>2.0968804767541145</v>
      </c>
      <c r="Q405" s="19">
        <f t="shared" si="107"/>
        <v>85</v>
      </c>
      <c r="W405" s="19">
        <f t="shared" si="119"/>
        <v>52.627120008773574</v>
      </c>
      <c r="X405" s="19">
        <f t="shared" si="122"/>
        <v>0.39900000000000002</v>
      </c>
      <c r="Y405" s="19">
        <f t="shared" si="122"/>
        <v>0.59599999999999997</v>
      </c>
      <c r="Z405" s="19">
        <f t="shared" si="122"/>
        <v>7.4999999999999997E-2</v>
      </c>
      <c r="AA405" s="19" t="e">
        <f t="shared" si="121"/>
        <v>#N/A</v>
      </c>
      <c r="AF405" s="19">
        <v>5.5</v>
      </c>
      <c r="AH405" s="36">
        <f>(1+(VLOOKUP($A405,[9]ago!$A$1096:$AR$1344,[9]ago!$AM$9,TRUE)/100))*AH393</f>
        <v>374115.86751009396</v>
      </c>
      <c r="AI405" s="37">
        <f>(1+(VLOOKUP($A405,[9]ago!$A$1096:$AR$1344,[9]ago!$AG$9,TRUE)/100))*AI393</f>
        <v>231139.33785573815</v>
      </c>
      <c r="AJ405" s="37">
        <f>(1+(VLOOKUP($A405,[9]ago!$A$1096:$AR$1344,[9]ago!$X$9,TRUE)/100))*AJ393</f>
        <v>110031.29268032184</v>
      </c>
      <c r="AK405" s="37">
        <f t="shared" si="123"/>
        <v>715286.49804615392</v>
      </c>
      <c r="AL405" s="37">
        <f t="shared" si="120"/>
        <v>10723.057578623839</v>
      </c>
      <c r="AM405" s="37">
        <f t="shared" si="120"/>
        <v>14347.546529247464</v>
      </c>
      <c r="AN405" s="37">
        <f t="shared" si="120"/>
        <v>2307.2246945338479</v>
      </c>
      <c r="AO405" s="37">
        <f t="shared" si="124"/>
        <v>27377.828802405151</v>
      </c>
      <c r="AP405" s="38">
        <f t="shared" si="110"/>
        <v>2.8662397160512101</v>
      </c>
      <c r="AQ405" s="38">
        <f t="shared" si="110"/>
        <v>6.2073148873526023</v>
      </c>
      <c r="AR405" s="38">
        <f t="shared" si="110"/>
        <v>2.0968804767541145</v>
      </c>
      <c r="AS405" s="38">
        <f t="shared" si="110"/>
        <v>3.8275332859195945</v>
      </c>
      <c r="AT405" s="27"/>
      <c r="AU405" s="33">
        <f t="shared" si="115"/>
        <v>3.9004448652759094</v>
      </c>
      <c r="AV405" s="33">
        <f t="shared" si="112"/>
        <v>-5.4651704546868629E-3</v>
      </c>
      <c r="AW405" s="33"/>
      <c r="AX405" s="28">
        <v>46844</v>
      </c>
      <c r="AY405" s="29">
        <f t="shared" si="117"/>
        <v>0</v>
      </c>
      <c r="AZ405" s="29">
        <f t="shared" si="117"/>
        <v>0</v>
      </c>
      <c r="BA405" s="29">
        <f t="shared" si="117"/>
        <v>0</v>
      </c>
      <c r="BB405" s="29">
        <f t="shared" si="117"/>
        <v>0</v>
      </c>
      <c r="BH405" s="19">
        <f t="shared" si="125"/>
        <v>0</v>
      </c>
    </row>
    <row r="406" spans="1:60" ht="14.5" x14ac:dyDescent="0.35">
      <c r="A406" s="22">
        <v>46874</v>
      </c>
      <c r="K406" s="35">
        <f>+($K$341*[8]Sendas!D69)/[8]Sendas!$D$4</f>
        <v>2.8662397160512101</v>
      </c>
      <c r="L406" s="35">
        <f>+($L$332*[8]Sendas!C78)/[8]Sendas!$C$4</f>
        <v>6.2073148873526023</v>
      </c>
      <c r="M406" s="35">
        <f>+($M$341*[8]Sendas!E69)/[8]Sendas!$E$4</f>
        <v>2.0968804767541145</v>
      </c>
      <c r="Q406" s="19">
        <f t="shared" ref="Q406:Q412" si="126">+(M406/$M$341)*100</f>
        <v>85</v>
      </c>
      <c r="W406" s="19">
        <f t="shared" si="119"/>
        <v>52.627120008773574</v>
      </c>
      <c r="X406" s="19">
        <f t="shared" si="122"/>
        <v>0.39900000000000002</v>
      </c>
      <c r="Y406" s="19">
        <f t="shared" si="122"/>
        <v>0.59599999999999997</v>
      </c>
      <c r="Z406" s="19">
        <f t="shared" si="122"/>
        <v>7.4999999999999997E-2</v>
      </c>
      <c r="AA406" s="19" t="e">
        <f t="shared" si="121"/>
        <v>#N/A</v>
      </c>
      <c r="AF406" s="19">
        <v>5.5</v>
      </c>
      <c r="AH406" s="36">
        <f>(1+(VLOOKUP($A406,[9]ago!$A$1096:$AR$1344,[9]ago!$AM$9,TRUE)/100))*AH394</f>
        <v>372085.33381793968</v>
      </c>
      <c r="AI406" s="37">
        <f>(1+(VLOOKUP($A406,[9]ago!$A$1096:$AR$1344,[9]ago!$AG$9,TRUE)/100))*AI394</f>
        <v>233082.16382001954</v>
      </c>
      <c r="AJ406" s="37">
        <f>(1+(VLOOKUP($A406,[9]ago!$A$1096:$AR$1344,[9]ago!$X$9,TRUE)/100))*AJ394</f>
        <v>110776.00624708962</v>
      </c>
      <c r="AK406" s="37">
        <f t="shared" si="123"/>
        <v>715943.50388504879</v>
      </c>
      <c r="AL406" s="37">
        <f t="shared" si="120"/>
        <v>10664.857615491512</v>
      </c>
      <c r="AM406" s="37">
        <f t="shared" si="120"/>
        <v>14468.143854563654</v>
      </c>
      <c r="AN406" s="37">
        <f t="shared" si="120"/>
        <v>2322.8404479231408</v>
      </c>
      <c r="AO406" s="37">
        <f t="shared" si="124"/>
        <v>27455.841917978305</v>
      </c>
      <c r="AP406" s="38">
        <f t="shared" si="110"/>
        <v>2.8662397160512101</v>
      </c>
      <c r="AQ406" s="38">
        <f t="shared" si="110"/>
        <v>6.2073148873526023</v>
      </c>
      <c r="AR406" s="38">
        <f t="shared" si="110"/>
        <v>2.0968804767541145</v>
      </c>
      <c r="AS406" s="38">
        <f t="shared" si="110"/>
        <v>3.8349173878930243</v>
      </c>
      <c r="AT406" s="27"/>
      <c r="AU406" s="33">
        <f t="shared" si="115"/>
        <v>3.9078289672493391</v>
      </c>
      <c r="AV406" s="33">
        <f t="shared" si="112"/>
        <v>7.3841019734297575E-3</v>
      </c>
      <c r="AW406" s="33"/>
      <c r="AX406" s="28">
        <v>46874</v>
      </c>
      <c r="AY406" s="29">
        <f t="shared" si="117"/>
        <v>0</v>
      </c>
      <c r="AZ406" s="29">
        <f t="shared" si="117"/>
        <v>0</v>
      </c>
      <c r="BA406" s="29">
        <f t="shared" si="117"/>
        <v>0</v>
      </c>
      <c r="BB406" s="29">
        <f t="shared" si="117"/>
        <v>0</v>
      </c>
      <c r="BH406" s="19">
        <f t="shared" si="125"/>
        <v>0</v>
      </c>
    </row>
    <row r="407" spans="1:60" ht="14.5" x14ac:dyDescent="0.35">
      <c r="A407" s="22">
        <v>46905</v>
      </c>
      <c r="K407" s="35">
        <f>+($K$341*[8]Sendas!D70)/[8]Sendas!$D$4</f>
        <v>2.8662397160512101</v>
      </c>
      <c r="L407" s="35">
        <f>+($L$332*[8]Sendas!C79)/[8]Sendas!$C$4</f>
        <v>6.2073148873526023</v>
      </c>
      <c r="M407" s="35">
        <f>+($M$341*[8]Sendas!E70)/[8]Sendas!$E$4</f>
        <v>2.0968804767541145</v>
      </c>
      <c r="Q407" s="19">
        <f t="shared" si="126"/>
        <v>85</v>
      </c>
      <c r="W407" s="19">
        <f t="shared" si="119"/>
        <v>52.627120008773574</v>
      </c>
      <c r="X407" s="19">
        <f t="shared" si="122"/>
        <v>0.39900000000000002</v>
      </c>
      <c r="Y407" s="19">
        <f t="shared" si="122"/>
        <v>0.59599999999999997</v>
      </c>
      <c r="Z407" s="19">
        <f t="shared" si="122"/>
        <v>7.4999999999999997E-2</v>
      </c>
      <c r="AA407" s="19" t="e">
        <f t="shared" si="121"/>
        <v>#N/A</v>
      </c>
      <c r="AF407" s="19">
        <v>5.5</v>
      </c>
      <c r="AH407" s="36">
        <f>(1+(VLOOKUP($A407,[9]ago!$A$1096:$AR$1344,[9]ago!$AM$9,TRUE)/100))*AH395</f>
        <v>376686.24930768076</v>
      </c>
      <c r="AI407" s="37">
        <f>(1+(VLOOKUP($A407,[9]ago!$A$1096:$AR$1344,[9]ago!$AG$9,TRUE)/100))*AI395</f>
        <v>234407.06518872091</v>
      </c>
      <c r="AJ407" s="37">
        <f>(1+(VLOOKUP($A407,[9]ago!$A$1096:$AR$1344,[9]ago!$X$9,TRUE)/100))*AJ395</f>
        <v>111319.95004279703</v>
      </c>
      <c r="AK407" s="37">
        <f t="shared" si="123"/>
        <v>722413.26453919872</v>
      </c>
      <c r="AL407" s="37">
        <f t="shared" si="120"/>
        <v>10796.730882560421</v>
      </c>
      <c r="AM407" s="37">
        <f t="shared" si="120"/>
        <v>14550.384654465792</v>
      </c>
      <c r="AN407" s="37">
        <f t="shared" si="120"/>
        <v>2334.2462991798448</v>
      </c>
      <c r="AO407" s="37">
        <f t="shared" si="124"/>
        <v>27681.361836206059</v>
      </c>
      <c r="AP407" s="38">
        <f t="shared" si="110"/>
        <v>2.8662397160512101</v>
      </c>
      <c r="AQ407" s="38">
        <f t="shared" si="110"/>
        <v>6.2073148873526014</v>
      </c>
      <c r="AR407" s="38">
        <f t="shared" si="110"/>
        <v>2.0968804767541145</v>
      </c>
      <c r="AS407" s="38">
        <f t="shared" si="110"/>
        <v>3.8317903608626289</v>
      </c>
      <c r="AT407" s="27"/>
      <c r="AU407" s="33">
        <f t="shared" si="115"/>
        <v>3.9047019402189438</v>
      </c>
      <c r="AV407" s="33">
        <f t="shared" si="112"/>
        <v>-3.1270270303953573E-3</v>
      </c>
      <c r="AW407" s="33"/>
      <c r="AX407" s="28">
        <v>46905</v>
      </c>
      <c r="AY407" s="29">
        <f t="shared" si="117"/>
        <v>0</v>
      </c>
      <c r="AZ407" s="29">
        <f t="shared" si="117"/>
        <v>0</v>
      </c>
      <c r="BA407" s="29">
        <f t="shared" si="117"/>
        <v>0</v>
      </c>
      <c r="BB407" s="29">
        <f t="shared" si="117"/>
        <v>0</v>
      </c>
      <c r="BH407" s="19">
        <f t="shared" si="125"/>
        <v>0</v>
      </c>
    </row>
    <row r="408" spans="1:60" ht="14.5" x14ac:dyDescent="0.35">
      <c r="A408" s="22">
        <v>46935</v>
      </c>
      <c r="K408" s="35">
        <f>+($K$341*[8]Sendas!D71)/[8]Sendas!$D$4</f>
        <v>2.8662397160512101</v>
      </c>
      <c r="L408" s="35">
        <f>+($L$332*[8]Sendas!C80)/[8]Sendas!$C$4</f>
        <v>6.2073148873526023</v>
      </c>
      <c r="M408" s="35">
        <f>+($M$341*[8]Sendas!E71)/[8]Sendas!$E$4</f>
        <v>2.0968804767541145</v>
      </c>
      <c r="Q408" s="19">
        <f t="shared" si="126"/>
        <v>85</v>
      </c>
      <c r="W408" s="19">
        <f t="shared" si="119"/>
        <v>52.627120008773574</v>
      </c>
      <c r="X408" s="19">
        <f t="shared" si="122"/>
        <v>0.39900000000000002</v>
      </c>
      <c r="Y408" s="19">
        <f t="shared" si="122"/>
        <v>0.59599999999999997</v>
      </c>
      <c r="Z408" s="19">
        <f t="shared" si="122"/>
        <v>7.4999999999999997E-2</v>
      </c>
      <c r="AA408" s="19" t="e">
        <f t="shared" si="121"/>
        <v>#N/A</v>
      </c>
      <c r="AF408" s="19">
        <v>5.5</v>
      </c>
      <c r="AH408" s="36">
        <f>(1+(VLOOKUP($A408,[9]ago!$A$1096:$AR$1344,[9]ago!$AM$9,TRUE)/100))*AH396</f>
        <v>372803.81852742378</v>
      </c>
      <c r="AI408" s="37">
        <f>(1+(VLOOKUP($A408,[9]ago!$A$1096:$AR$1344,[9]ago!$AG$9,TRUE)/100))*AI396</f>
        <v>236040.38831652125</v>
      </c>
      <c r="AJ408" s="37">
        <f>(1+(VLOOKUP($A408,[9]ago!$A$1096:$AR$1344,[9]ago!$X$9,TRUE)/100))*AJ396</f>
        <v>111753.77760518338</v>
      </c>
      <c r="AK408" s="37">
        <f t="shared" si="123"/>
        <v>720597.98444912839</v>
      </c>
      <c r="AL408" s="37">
        <f t="shared" si="120"/>
        <v>10685.451109588499</v>
      </c>
      <c r="AM408" s="37">
        <f t="shared" si="120"/>
        <v>14651.770164136316</v>
      </c>
      <c r="AN408" s="37">
        <f t="shared" si="120"/>
        <v>2343.343144638302</v>
      </c>
      <c r="AO408" s="37">
        <f t="shared" si="124"/>
        <v>27680.564418363116</v>
      </c>
      <c r="AP408" s="38">
        <f t="shared" si="110"/>
        <v>2.8662397160512101</v>
      </c>
      <c r="AQ408" s="38">
        <f t="shared" si="110"/>
        <v>6.2073148873526023</v>
      </c>
      <c r="AR408" s="38">
        <f t="shared" si="110"/>
        <v>2.096880476754114</v>
      </c>
      <c r="AS408" s="38">
        <f t="shared" si="110"/>
        <v>3.8413324788195076</v>
      </c>
      <c r="AT408" s="27"/>
      <c r="AU408" s="33">
        <f t="shared" si="115"/>
        <v>3.9142440581758224</v>
      </c>
      <c r="AV408" s="33">
        <f t="shared" si="112"/>
        <v>9.5421179568786485E-3</v>
      </c>
      <c r="AW408" s="33"/>
      <c r="AX408" s="28">
        <v>46935</v>
      </c>
      <c r="AY408" s="29">
        <f t="shared" si="117"/>
        <v>0</v>
      </c>
      <c r="AZ408" s="29">
        <f t="shared" si="117"/>
        <v>0</v>
      </c>
      <c r="BA408" s="29">
        <f t="shared" si="117"/>
        <v>0</v>
      </c>
      <c r="BB408" s="29">
        <f t="shared" si="117"/>
        <v>0</v>
      </c>
      <c r="BH408" s="19">
        <f t="shared" si="125"/>
        <v>0</v>
      </c>
    </row>
    <row r="409" spans="1:60" ht="14.5" x14ac:dyDescent="0.35">
      <c r="A409" s="22">
        <v>46966</v>
      </c>
      <c r="K409" s="35">
        <f>+($K$341*[8]Sendas!D72)/[8]Sendas!$D$4</f>
        <v>2.8662397160512101</v>
      </c>
      <c r="L409" s="35">
        <f>+($L$332*[8]Sendas!C81)/[8]Sendas!$C$4</f>
        <v>6.2073148873526023</v>
      </c>
      <c r="M409" s="35">
        <f>+($M$341*[8]Sendas!E72)/[8]Sendas!$E$4</f>
        <v>2.0968804767541145</v>
      </c>
      <c r="Q409" s="19">
        <f t="shared" si="126"/>
        <v>85</v>
      </c>
      <c r="W409" s="19">
        <f t="shared" si="119"/>
        <v>52.627120008773574</v>
      </c>
      <c r="X409" s="19">
        <f t="shared" si="122"/>
        <v>0.39900000000000002</v>
      </c>
      <c r="Y409" s="19">
        <f t="shared" si="122"/>
        <v>0.59599999999999997</v>
      </c>
      <c r="Z409" s="19">
        <f t="shared" si="122"/>
        <v>7.4999999999999997E-2</v>
      </c>
      <c r="AA409" s="19" t="e">
        <f t="shared" si="121"/>
        <v>#N/A</v>
      </c>
      <c r="AF409" s="19">
        <v>5.5</v>
      </c>
      <c r="AH409" s="36">
        <f>(1+(VLOOKUP($A409,[9]ago!$A$1096:$AR$1344,[9]ago!$AM$9,TRUE)/100))*AH397</f>
        <v>376817.31032313831</v>
      </c>
      <c r="AI409" s="37">
        <f>(1+(VLOOKUP($A409,[9]ago!$A$1096:$AR$1344,[9]ago!$AG$9,TRUE)/100))*AI397</f>
        <v>238442.27753064767</v>
      </c>
      <c r="AJ409" s="37">
        <f>(1+(VLOOKUP($A409,[9]ago!$A$1096:$AR$1344,[9]ago!$X$9,TRUE)/100))*AJ397</f>
        <v>112728.08603756106</v>
      </c>
      <c r="AK409" s="37">
        <f t="shared" si="123"/>
        <v>727987.67389134702</v>
      </c>
      <c r="AL409" s="37">
        <f t="shared" si="120"/>
        <v>10800.487405437727</v>
      </c>
      <c r="AM409" s="37">
        <f t="shared" si="120"/>
        <v>14800.862990902502</v>
      </c>
      <c r="AN409" s="37">
        <f t="shared" si="120"/>
        <v>2363.7732279401989</v>
      </c>
      <c r="AO409" s="37">
        <f t="shared" si="124"/>
        <v>27965.12362428043</v>
      </c>
      <c r="AP409" s="38">
        <f t="shared" si="110"/>
        <v>2.8662397160512101</v>
      </c>
      <c r="AQ409" s="38">
        <f t="shared" si="110"/>
        <v>6.2073148873526023</v>
      </c>
      <c r="AR409" s="38">
        <f t="shared" si="110"/>
        <v>2.0968804767541145</v>
      </c>
      <c r="AS409" s="38">
        <f t="shared" si="110"/>
        <v>3.8414281762213265</v>
      </c>
      <c r="AT409" s="27"/>
      <c r="AU409" s="33">
        <f t="shared" si="115"/>
        <v>3.9143397555776414</v>
      </c>
      <c r="AV409" s="33">
        <f t="shared" si="112"/>
        <v>9.5697401818917172E-5</v>
      </c>
      <c r="AW409" s="33"/>
      <c r="AX409" s="28">
        <v>46966</v>
      </c>
      <c r="AY409" s="29">
        <f t="shared" si="117"/>
        <v>0</v>
      </c>
      <c r="AZ409" s="29">
        <f t="shared" si="117"/>
        <v>0</v>
      </c>
      <c r="BA409" s="29">
        <f t="shared" si="117"/>
        <v>0</v>
      </c>
      <c r="BB409" s="29">
        <f t="shared" si="117"/>
        <v>0</v>
      </c>
      <c r="BH409" s="19">
        <f t="shared" si="125"/>
        <v>0</v>
      </c>
    </row>
    <row r="410" spans="1:60" ht="14.5" x14ac:dyDescent="0.35">
      <c r="A410" s="22">
        <v>46997</v>
      </c>
      <c r="K410" s="35">
        <f>+($K$341*[8]Sendas!D73)/[8]Sendas!$D$4</f>
        <v>2.8662397160512101</v>
      </c>
      <c r="L410" s="35">
        <f>+($L$332*[8]Sendas!C82)/[8]Sendas!$C$4</f>
        <v>6.2073148873526023</v>
      </c>
      <c r="M410" s="35">
        <f>+($M$341*[8]Sendas!E73)/[8]Sendas!$E$4</f>
        <v>2.0968804767541145</v>
      </c>
      <c r="Q410" s="19">
        <f t="shared" si="126"/>
        <v>85</v>
      </c>
      <c r="W410" s="19">
        <f t="shared" si="119"/>
        <v>52.627120008773574</v>
      </c>
      <c r="X410" s="19">
        <f t="shared" si="122"/>
        <v>0.39900000000000002</v>
      </c>
      <c r="Y410" s="19">
        <f t="shared" si="122"/>
        <v>0.59599999999999997</v>
      </c>
      <c r="Z410" s="19">
        <f t="shared" si="122"/>
        <v>7.4999999999999997E-2</v>
      </c>
      <c r="AA410" s="19" t="e">
        <f t="shared" si="121"/>
        <v>#N/A</v>
      </c>
      <c r="AF410" s="19">
        <v>5.5</v>
      </c>
      <c r="AH410" s="36">
        <f>(1+(VLOOKUP($A410,[9]ago!$A$1096:$AR$1344,[9]ago!$AM$9,TRUE)/100))*AH398</f>
        <v>385702.93646411703</v>
      </c>
      <c r="AI410" s="37">
        <f>(1+(VLOOKUP($A410,[9]ago!$A$1096:$AR$1344,[9]ago!$AG$9,TRUE)/100))*AI398</f>
        <v>242617.66219342855</v>
      </c>
      <c r="AJ410" s="37">
        <f>(1+(VLOOKUP($A410,[9]ago!$A$1096:$AR$1344,[9]ago!$X$9,TRUE)/100))*AJ398</f>
        <v>112934.48908436506</v>
      </c>
      <c r="AK410" s="37">
        <f t="shared" si="123"/>
        <v>741255.08774191071</v>
      </c>
      <c r="AL410" s="37">
        <f t="shared" si="120"/>
        <v>11055.170750910287</v>
      </c>
      <c r="AM410" s="37">
        <f t="shared" si="120"/>
        <v>15060.042264679536</v>
      </c>
      <c r="AN410" s="37">
        <f t="shared" si="120"/>
        <v>2368.1012531320575</v>
      </c>
      <c r="AO410" s="37">
        <f t="shared" si="124"/>
        <v>28483.314268721879</v>
      </c>
      <c r="AP410" s="38">
        <f t="shared" si="110"/>
        <v>2.8662397160512101</v>
      </c>
      <c r="AQ410" s="38">
        <f t="shared" si="110"/>
        <v>6.2073148873526014</v>
      </c>
      <c r="AR410" s="38">
        <f t="shared" si="110"/>
        <v>2.0968804767541145</v>
      </c>
      <c r="AS410" s="38">
        <f t="shared" si="110"/>
        <v>3.8425792604662923</v>
      </c>
      <c r="AT410" s="27"/>
      <c r="AU410" s="33">
        <f t="shared" si="115"/>
        <v>3.9154908398226071</v>
      </c>
      <c r="AV410" s="33">
        <f t="shared" si="112"/>
        <v>1.1510842449657943E-3</v>
      </c>
      <c r="AW410" s="33"/>
      <c r="AX410" s="28">
        <v>46997</v>
      </c>
      <c r="AY410" s="29">
        <f t="shared" si="117"/>
        <v>0</v>
      </c>
      <c r="AZ410" s="29">
        <f t="shared" si="117"/>
        <v>0</v>
      </c>
      <c r="BA410" s="29">
        <f t="shared" si="117"/>
        <v>0</v>
      </c>
      <c r="BB410" s="29">
        <f t="shared" si="117"/>
        <v>0</v>
      </c>
      <c r="BH410" s="19">
        <f t="shared" si="125"/>
        <v>0</v>
      </c>
    </row>
    <row r="411" spans="1:60" ht="14.5" x14ac:dyDescent="0.35">
      <c r="A411" s="22">
        <v>47027</v>
      </c>
      <c r="K411" s="35">
        <f>+($K$341*[8]Sendas!D74)/[8]Sendas!$D$4</f>
        <v>2.8662397160512101</v>
      </c>
      <c r="L411" s="35">
        <f>+($L$332*[8]Sendas!C83)/[8]Sendas!$C$4</f>
        <v>6.2073148873526023</v>
      </c>
      <c r="M411" s="35">
        <f>+($M$341*[8]Sendas!E74)/[8]Sendas!$E$4</f>
        <v>2.0968804767541145</v>
      </c>
      <c r="Q411" s="19">
        <f t="shared" si="126"/>
        <v>85</v>
      </c>
      <c r="W411" s="19">
        <f t="shared" si="119"/>
        <v>52.627120008773574</v>
      </c>
      <c r="X411" s="19">
        <f t="shared" si="122"/>
        <v>0.39900000000000002</v>
      </c>
      <c r="Y411" s="19">
        <f t="shared" si="122"/>
        <v>0.59599999999999997</v>
      </c>
      <c r="Z411" s="19">
        <f t="shared" si="122"/>
        <v>7.4999999999999997E-2</v>
      </c>
      <c r="AA411" s="19" t="e">
        <f t="shared" si="121"/>
        <v>#N/A</v>
      </c>
      <c r="AF411" s="19">
        <v>5.5</v>
      </c>
      <c r="AH411" s="36">
        <f>(1+(VLOOKUP($A411,[9]ago!$A$1096:$AR$1344,[9]ago!$AM$9,TRUE)/100))*AH399</f>
        <v>388978.01403695333</v>
      </c>
      <c r="AI411" s="37">
        <f>(1+(VLOOKUP($A411,[9]ago!$A$1096:$AR$1344,[9]ago!$AG$9,TRUE)/100))*AI399</f>
        <v>242882.75252874714</v>
      </c>
      <c r="AJ411" s="37">
        <f>(1+(VLOOKUP($A411,[9]ago!$A$1096:$AR$1344,[9]ago!$X$9,TRUE)/100))*AJ399</f>
        <v>113332.73315628071</v>
      </c>
      <c r="AK411" s="37">
        <f t="shared" si="123"/>
        <v>745193.49972198124</v>
      </c>
      <c r="AL411" s="37">
        <f t="shared" si="120"/>
        <v>11149.042325034407</v>
      </c>
      <c r="AM411" s="37">
        <f t="shared" si="120"/>
        <v>15076.497256528701</v>
      </c>
      <c r="AN411" s="37">
        <f t="shared" si="120"/>
        <v>2376.4519553258874</v>
      </c>
      <c r="AO411" s="37">
        <f t="shared" si="124"/>
        <v>28601.991536888992</v>
      </c>
      <c r="AP411" s="38">
        <f t="shared" si="110"/>
        <v>2.8662397160512101</v>
      </c>
      <c r="AQ411" s="38">
        <f t="shared" si="110"/>
        <v>6.2073148873526023</v>
      </c>
      <c r="AR411" s="38">
        <f t="shared" si="110"/>
        <v>2.0968804767541145</v>
      </c>
      <c r="AS411" s="38">
        <f t="shared" ref="AS411:AS412" si="127">+(AO411/AK411)*100</f>
        <v>3.8381965955902588</v>
      </c>
      <c r="AT411" s="27"/>
      <c r="AU411" s="33">
        <f t="shared" si="115"/>
        <v>3.9111081749465737</v>
      </c>
      <c r="AV411" s="33">
        <f t="shared" si="112"/>
        <v>-4.3826648760334486E-3</v>
      </c>
      <c r="AW411" s="33"/>
      <c r="AX411" s="28">
        <v>47027</v>
      </c>
      <c r="AY411" s="29">
        <f t="shared" si="117"/>
        <v>0</v>
      </c>
      <c r="AZ411" s="29">
        <f t="shared" si="117"/>
        <v>0</v>
      </c>
      <c r="BA411" s="29">
        <f t="shared" si="117"/>
        <v>0</v>
      </c>
      <c r="BB411" s="29">
        <f t="shared" si="117"/>
        <v>0</v>
      </c>
      <c r="BH411" s="19">
        <f t="shared" si="125"/>
        <v>0</v>
      </c>
    </row>
    <row r="412" spans="1:60" ht="14.5" x14ac:dyDescent="0.35">
      <c r="A412" s="22">
        <v>47058</v>
      </c>
      <c r="K412" s="35">
        <f>+($K$341*[8]Sendas!D75)/[8]Sendas!$D$4</f>
        <v>0</v>
      </c>
      <c r="L412" s="35">
        <f>+($L$332*[8]Sendas!C84)/[8]Sendas!$C$4</f>
        <v>6.2073148873526023</v>
      </c>
      <c r="M412" s="35">
        <f>+($M$341*[8]Sendas!E75)/[8]Sendas!$E$4</f>
        <v>0</v>
      </c>
      <c r="Q412" s="19">
        <f t="shared" si="126"/>
        <v>0</v>
      </c>
      <c r="W412" s="19">
        <f t="shared" si="119"/>
        <v>0</v>
      </c>
      <c r="X412" s="19" t="e">
        <f t="shared" si="122"/>
        <v>#N/A</v>
      </c>
      <c r="Y412" s="19">
        <f t="shared" si="122"/>
        <v>0.59599999999999997</v>
      </c>
      <c r="Z412" s="19" t="e">
        <f t="shared" si="122"/>
        <v>#N/A</v>
      </c>
      <c r="AA412" s="19" t="e">
        <f t="shared" si="121"/>
        <v>#N/A</v>
      </c>
      <c r="AF412" s="19">
        <v>5.5</v>
      </c>
      <c r="AH412" s="36">
        <f>(1+(VLOOKUP($A412,[9]ago!$A$1096:$AR$1344,[9]ago!$AM$9,TRUE)/100))*AH400</f>
        <v>392620.31099258497</v>
      </c>
      <c r="AI412" s="37">
        <f>(1+(VLOOKUP($A412,[9]ago!$A$1096:$AR$1344,[9]ago!$AG$9,TRUE)/100))*AI400</f>
        <v>245719.83369886843</v>
      </c>
      <c r="AJ412" s="37">
        <f>(1+(VLOOKUP($A412,[9]ago!$A$1096:$AR$1344,[9]ago!$X$9,TRUE)/100))*AJ400</f>
        <v>113883.11193419444</v>
      </c>
      <c r="AK412" s="37">
        <f t="shared" si="123"/>
        <v>752223.25662564789</v>
      </c>
      <c r="AL412" s="37">
        <f t="shared" si="120"/>
        <v>0</v>
      </c>
      <c r="AM412" s="37">
        <f t="shared" si="120"/>
        <v>15252.603818367917</v>
      </c>
      <c r="AN412" s="37">
        <f t="shared" si="120"/>
        <v>0</v>
      </c>
      <c r="AO412" s="37">
        <f t="shared" si="124"/>
        <v>15252.603818367917</v>
      </c>
      <c r="AP412" s="38">
        <f t="shared" ref="AP412:AR412" si="128">+(AL412/AH412)*100</f>
        <v>0</v>
      </c>
      <c r="AQ412" s="38">
        <f t="shared" si="128"/>
        <v>6.2073148873526023</v>
      </c>
      <c r="AR412" s="38">
        <f t="shared" si="128"/>
        <v>0</v>
      </c>
      <c r="AS412" s="38">
        <f t="shared" si="127"/>
        <v>2.027669802019767</v>
      </c>
      <c r="AT412" s="27"/>
      <c r="AU412" s="33">
        <f t="shared" si="115"/>
        <v>3.9111081749465737</v>
      </c>
      <c r="AW412" s="33"/>
      <c r="AX412" s="28">
        <v>47058</v>
      </c>
      <c r="AY412" s="29">
        <f t="shared" si="117"/>
        <v>-100</v>
      </c>
      <c r="AZ412" s="29">
        <f t="shared" si="117"/>
        <v>0</v>
      </c>
      <c r="BA412" s="29">
        <f t="shared" si="117"/>
        <v>-100</v>
      </c>
      <c r="BB412" s="29">
        <f t="shared" si="117"/>
        <v>-47.211930172120098</v>
      </c>
      <c r="BH412" s="19">
        <f t="shared" si="125"/>
        <v>-47.211930172120098</v>
      </c>
    </row>
    <row r="413" spans="1:60" x14ac:dyDescent="0.25">
      <c r="AA413" s="19" t="e">
        <f t="shared" ref="AA413" si="129">+_xlfn.PERCENTRANK.INC(N$5:N$347,AS413)</f>
        <v>#N/A</v>
      </c>
      <c r="AF413" s="19">
        <v>5.5</v>
      </c>
    </row>
  </sheetData>
  <mergeCells count="7">
    <mergeCell ref="BO3:BR3"/>
    <mergeCell ref="O2:Q2"/>
    <mergeCell ref="R2:T2"/>
    <mergeCell ref="U2:W2"/>
    <mergeCell ref="K3:N3"/>
    <mergeCell ref="AY3:BB3"/>
    <mergeCell ref="BJ3:BM3"/>
  </mergeCells>
  <pageMargins left="0.75" right="0.75" top="1" bottom="1" header="0" footer="0"/>
  <pageSetup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N93"/>
  <sheetViews>
    <sheetView zoomScale="110" zoomScaleNormal="110" workbookViewId="0">
      <pane xSplit="2" ySplit="3" topLeftCell="E9" activePane="bottomRight" state="frozen"/>
      <selection activeCell="I14" sqref="I14"/>
      <selection pane="topRight" activeCell="I14" sqref="I14"/>
      <selection pane="bottomLeft" activeCell="I14" sqref="I14"/>
      <selection pane="bottomRight" activeCell="I14" sqref="I14"/>
    </sheetView>
  </sheetViews>
  <sheetFormatPr baseColWidth="10" defaultColWidth="10.81640625" defaultRowHeight="12.5" x14ac:dyDescent="0.25"/>
  <cols>
    <col min="1" max="1" width="12.81640625" style="19" bestFit="1" customWidth="1"/>
    <col min="2" max="2" width="24.453125" style="19" bestFit="1" customWidth="1"/>
    <col min="3" max="4" width="10.81640625" style="19"/>
    <col min="5" max="5" width="10.81640625" style="47"/>
    <col min="6" max="7" width="10.81640625" style="19"/>
    <col min="8" max="8" width="10.81640625" style="47"/>
    <col min="9" max="10" width="10.81640625" style="19"/>
    <col min="11" max="11" width="10.81640625" style="47"/>
    <col min="12" max="16384" width="10.81640625" style="19"/>
  </cols>
  <sheetData>
    <row r="2" spans="1:14" x14ac:dyDescent="0.25">
      <c r="C2" s="19">
        <v>2022</v>
      </c>
      <c r="D2" s="19">
        <v>2022</v>
      </c>
      <c r="E2" s="47">
        <v>2022</v>
      </c>
      <c r="F2" s="19" t="s">
        <v>27</v>
      </c>
      <c r="G2" s="19" t="s">
        <v>27</v>
      </c>
      <c r="H2" s="47">
        <v>2018</v>
      </c>
      <c r="I2" s="19">
        <v>2008</v>
      </c>
      <c r="J2" s="19">
        <v>2008</v>
      </c>
      <c r="K2" s="47">
        <v>2008</v>
      </c>
    </row>
    <row r="3" spans="1:14" x14ac:dyDescent="0.25">
      <c r="A3" s="19" t="s">
        <v>68</v>
      </c>
      <c r="B3" s="19" t="s">
        <v>69</v>
      </c>
      <c r="C3" s="19" t="str">
        <f>+[7]NPL!O4</f>
        <v>consumo</v>
      </c>
      <c r="D3" s="19" t="str">
        <f>+[7]NPL!P4</f>
        <v>comercial</v>
      </c>
      <c r="E3" s="48" t="s">
        <v>38</v>
      </c>
      <c r="F3" s="19" t="str">
        <f>+[7]NPL!R4</f>
        <v>consumo</v>
      </c>
      <c r="G3" s="19" t="str">
        <f>+[7]NPL!S4</f>
        <v>comercial</v>
      </c>
      <c r="H3" s="48" t="s">
        <v>38</v>
      </c>
      <c r="I3" s="19" t="str">
        <f>+[7]NPL!U4</f>
        <v>consumo</v>
      </c>
      <c r="J3" s="19" t="str">
        <f>+[7]NPL!V4</f>
        <v>comercial</v>
      </c>
      <c r="K3" s="48" t="s">
        <v>38</v>
      </c>
      <c r="L3" s="25" t="s">
        <v>70</v>
      </c>
      <c r="M3" s="25" t="s">
        <v>71</v>
      </c>
      <c r="N3" s="25" t="s">
        <v>72</v>
      </c>
    </row>
    <row r="4" spans="1:14" s="23" customFormat="1" x14ac:dyDescent="0.25">
      <c r="A4" s="22">
        <v>44621</v>
      </c>
      <c r="B4" s="22">
        <v>44896</v>
      </c>
      <c r="C4" s="23">
        <f>+[7]NPL!O332</f>
        <v>100</v>
      </c>
      <c r="D4" s="23">
        <f>+[7]NPL!P341</f>
        <v>100</v>
      </c>
      <c r="E4" s="23">
        <f>+[7]NPL!Q341</f>
        <v>100</v>
      </c>
      <c r="F4" s="23">
        <f>+[7]NPL!R312</f>
        <v>100</v>
      </c>
      <c r="G4" s="23">
        <f>+[7]NPL!S311</f>
        <v>100</v>
      </c>
      <c r="H4" s="49">
        <f>+[7]NPL!T305</f>
        <v>100</v>
      </c>
      <c r="I4" s="23">
        <f>+[7]NPL!U168</f>
        <v>100</v>
      </c>
      <c r="J4" s="23">
        <f>+[7]NPL!V173</f>
        <v>100</v>
      </c>
      <c r="K4" s="49">
        <f>+[7]NPL!W170</f>
        <v>100</v>
      </c>
    </row>
    <row r="5" spans="1:14" s="23" customFormat="1" x14ac:dyDescent="0.25">
      <c r="A5" s="22">
        <v>44652</v>
      </c>
      <c r="B5" s="22">
        <v>44927</v>
      </c>
      <c r="C5" s="23">
        <f>+[7]NPL!O333</f>
        <v>101.63474293989223</v>
      </c>
      <c r="D5" s="23">
        <f>+[7]NPL!P342</f>
        <v>108.16179171125316</v>
      </c>
      <c r="E5" s="23">
        <f>+[7]NPL!Q342</f>
        <v>102.21426651347862</v>
      </c>
      <c r="F5" s="23">
        <f>+[7]NPL!R313</f>
        <v>133.94035983841783</v>
      </c>
      <c r="G5" s="23">
        <f>+[7]NPL!S312</f>
        <v>105.84958458222651</v>
      </c>
      <c r="H5" s="49">
        <f>+[7]NPL!T306</f>
        <v>101.85546029111055</v>
      </c>
      <c r="I5" s="23">
        <f>+[7]NPL!U169</f>
        <v>109.12513594559714</v>
      </c>
      <c r="J5" s="23">
        <f>+[7]NPL!V174</f>
        <v>111.77795805566953</v>
      </c>
      <c r="K5" s="49">
        <f>+[7]NPL!W171</f>
        <v>100.25518333173828</v>
      </c>
      <c r="M5" s="23">
        <f>+J5/J4*100-100</f>
        <v>11.777958055669529</v>
      </c>
      <c r="N5" s="23">
        <f>+K5/K4*100-100</f>
        <v>0.25518333173828012</v>
      </c>
    </row>
    <row r="6" spans="1:14" s="23" customFormat="1" x14ac:dyDescent="0.25">
      <c r="A6" s="22">
        <v>44682</v>
      </c>
      <c r="B6" s="22">
        <v>44958</v>
      </c>
      <c r="C6" s="23">
        <f>+[7]NPL!O334</f>
        <v>103.28044486151886</v>
      </c>
      <c r="D6" s="23">
        <f>+[7]NPL!P343</f>
        <v>108.77064916071606</v>
      </c>
      <c r="E6" s="23">
        <f>+[7]NPL!Q343</f>
        <v>102.94370121117882</v>
      </c>
      <c r="F6" s="23">
        <f>+[7]NPL!R314</f>
        <v>160.87946086092711</v>
      </c>
      <c r="G6" s="23">
        <f>+[7]NPL!S313</f>
        <v>114.83465330364864</v>
      </c>
      <c r="H6" s="49">
        <f>+[7]NPL!T307</f>
        <v>101.47398015512333</v>
      </c>
      <c r="I6" s="23">
        <f>+[7]NPL!U170</f>
        <v>108.41700289070897</v>
      </c>
      <c r="J6" s="23">
        <f>+[7]NPL!V175</f>
        <v>115.10993299503261</v>
      </c>
      <c r="K6" s="49">
        <f>+[7]NPL!W172</f>
        <v>105.3823811649189</v>
      </c>
      <c r="L6" s="23">
        <f>+I6/I5-1</f>
        <v>-6.4891837132848851E-3</v>
      </c>
      <c r="M6" s="23">
        <f t="shared" ref="M6:N21" si="0">+J6/J5*100-100</f>
        <v>2.9808872852227637</v>
      </c>
      <c r="N6" s="23">
        <f t="shared" si="0"/>
        <v>5.1141473815024909</v>
      </c>
    </row>
    <row r="7" spans="1:14" s="23" customFormat="1" x14ac:dyDescent="0.25">
      <c r="A7" s="22">
        <v>44713</v>
      </c>
      <c r="B7" s="22">
        <v>44986</v>
      </c>
      <c r="C7" s="23">
        <f>+[7]NPL!O335</f>
        <v>106.12648306694715</v>
      </c>
      <c r="D7" s="23">
        <f>+[7]NPL!P344</f>
        <v>115.47662187310965</v>
      </c>
      <c r="E7" s="23">
        <f>+[7]NPL!Q344</f>
        <v>102.42271113300907</v>
      </c>
      <c r="F7" s="23">
        <f>+[7]NPL!R315</f>
        <v>200.34087028205033</v>
      </c>
      <c r="G7" s="23">
        <f>+[7]NPL!S314</f>
        <v>116.98092119437815</v>
      </c>
      <c r="H7" s="49">
        <f>+[7]NPL!T308</f>
        <v>105.27691659518881</v>
      </c>
      <c r="I7" s="23">
        <f>+[7]NPL!U171</f>
        <v>108.04041031442443</v>
      </c>
      <c r="J7" s="23">
        <f>+[7]NPL!V176</f>
        <v>116.9365690354762</v>
      </c>
      <c r="K7" s="49">
        <f>+[7]NPL!W173</f>
        <v>108.51804895259988</v>
      </c>
      <c r="L7" s="23">
        <f t="shared" ref="L7:L32" si="1">+I7-I6</f>
        <v>-0.37659257628453702</v>
      </c>
      <c r="M7" s="23">
        <f t="shared" si="0"/>
        <v>1.5868622219790609</v>
      </c>
      <c r="N7" s="23">
        <f t="shared" si="0"/>
        <v>2.9755142681524802</v>
      </c>
    </row>
    <row r="8" spans="1:14" s="23" customFormat="1" x14ac:dyDescent="0.25">
      <c r="A8" s="22">
        <v>44743</v>
      </c>
      <c r="B8" s="22">
        <v>45017</v>
      </c>
      <c r="C8" s="23">
        <f>+[7]NPL!O336</f>
        <v>108.17564997835605</v>
      </c>
      <c r="D8" s="23">
        <f>+[7]NPL!P345</f>
        <v>121.05119951621883</v>
      </c>
      <c r="E8" s="23">
        <f>+[7]NPL!Q345</f>
        <v>105.82671125304989</v>
      </c>
      <c r="F8" s="23">
        <f>+[7]NPL!R316</f>
        <v>209.83332997728303</v>
      </c>
      <c r="G8" s="23">
        <f>+[7]NPL!S315</f>
        <v>117.43726905481584</v>
      </c>
      <c r="H8" s="49">
        <f>+[7]NPL!T309</f>
        <v>119.83632845498693</v>
      </c>
      <c r="I8" s="23">
        <f>+[7]NPL!U172</f>
        <v>116.17110114447435</v>
      </c>
      <c r="J8" s="23">
        <f>+[7]NPL!V177</f>
        <v>121.33068863845587</v>
      </c>
      <c r="K8" s="49">
        <f>+[7]NPL!W174</f>
        <v>110.92088292402779</v>
      </c>
      <c r="L8" s="23">
        <f t="shared" si="1"/>
        <v>8.1306908300499146</v>
      </c>
      <c r="M8" s="23">
        <f t="shared" si="0"/>
        <v>3.7576949958627353</v>
      </c>
      <c r="N8" s="49">
        <f t="shared" si="0"/>
        <v>2.2142251861507987</v>
      </c>
    </row>
    <row r="9" spans="1:14" s="23" customFormat="1" x14ac:dyDescent="0.25">
      <c r="A9" s="22">
        <v>44774</v>
      </c>
      <c r="B9" s="22">
        <v>45047</v>
      </c>
      <c r="C9" s="23">
        <f>+[7]NPL!O337</f>
        <v>108.95183321601274</v>
      </c>
      <c r="D9" s="23">
        <f>+[7]NPL!P346</f>
        <v>123.0640979235949</v>
      </c>
      <c r="E9" s="23">
        <f>+[7]NPL!Q346</f>
        <v>106.60336581693674</v>
      </c>
      <c r="F9" s="23">
        <f>+[7]NPL!R317</f>
        <v>206.74700061473695</v>
      </c>
      <c r="G9" s="23">
        <f>+[7]NPL!S316</f>
        <v>119.77904999311065</v>
      </c>
      <c r="H9" s="49">
        <f>+[7]NPL!T310</f>
        <v>122.42519600500412</v>
      </c>
      <c r="I9" s="23">
        <f>+[7]NPL!U173</f>
        <v>106.72909423582655</v>
      </c>
      <c r="J9" s="23">
        <f>+[7]NPL!V178</f>
        <v>121.57058658109779</v>
      </c>
      <c r="K9" s="49">
        <f>+[7]NPL!W175</f>
        <v>111.71982765977479</v>
      </c>
      <c r="L9" s="23">
        <f t="shared" si="1"/>
        <v>-9.442006908647798</v>
      </c>
      <c r="M9" s="23">
        <f t="shared" si="0"/>
        <v>0.19772239433733318</v>
      </c>
      <c r="N9" s="49">
        <f t="shared" si="0"/>
        <v>0.72028342606525086</v>
      </c>
    </row>
    <row r="10" spans="1:14" s="23" customFormat="1" x14ac:dyDescent="0.25">
      <c r="A10" s="22">
        <v>44805</v>
      </c>
      <c r="B10" s="22">
        <v>45078</v>
      </c>
      <c r="C10" s="23">
        <f>+[7]NPL!O338</f>
        <v>112.05472456241625</v>
      </c>
      <c r="D10" s="23">
        <f>+[7]NPL!P347</f>
        <v>126.16066366507177</v>
      </c>
      <c r="E10" s="23">
        <f>+[7]NPL!Q347</f>
        <v>106.94847226559708</v>
      </c>
      <c r="F10" s="23">
        <f>+[7]NPL!R318</f>
        <v>215.12157047027097</v>
      </c>
      <c r="G10" s="23">
        <f>+[7]NPL!S317</f>
        <v>113.54890076015364</v>
      </c>
      <c r="H10" s="49">
        <f>+[7]NPL!T311</f>
        <v>121.7528512130541</v>
      </c>
      <c r="I10" s="23">
        <f>+[7]NPL!U174</f>
        <v>114.08291888160036</v>
      </c>
      <c r="J10" s="23">
        <f>+[7]NPL!V179</f>
        <v>121.23440314847895</v>
      </c>
      <c r="K10" s="49">
        <f>+[7]NPL!W176</f>
        <v>116.98696567833842</v>
      </c>
      <c r="L10" s="23">
        <f t="shared" si="1"/>
        <v>7.3538246457738126</v>
      </c>
      <c r="M10" s="23">
        <f t="shared" si="0"/>
        <v>-0.27653352844076551</v>
      </c>
      <c r="N10" s="49">
        <f t="shared" si="0"/>
        <v>4.7145955457466897</v>
      </c>
    </row>
    <row r="11" spans="1:14" s="23" customFormat="1" x14ac:dyDescent="0.25">
      <c r="A11" s="22">
        <v>44835</v>
      </c>
      <c r="B11" s="50">
        <v>45108</v>
      </c>
      <c r="C11" s="23">
        <f>+[7]NPL!O339</f>
        <v>116.22547613808018</v>
      </c>
      <c r="D11" s="23">
        <f>+[7]NPL!P348</f>
        <v>138.2478826134795</v>
      </c>
      <c r="E11" s="23">
        <f>+[7]NPL!Q348</f>
        <v>109.14581331002833</v>
      </c>
      <c r="F11" s="23">
        <f>+[7]NPL!R319</f>
        <v>210.6415898573197</v>
      </c>
      <c r="G11" s="23">
        <f>+[7]NPL!S318</f>
        <v>116.46713406107212</v>
      </c>
      <c r="H11" s="49">
        <f>+[7]NPL!T312</f>
        <v>119.3138703751257</v>
      </c>
      <c r="I11" s="23">
        <f>+[7]NPL!U175</f>
        <v>118.61777329824845</v>
      </c>
      <c r="J11" s="23">
        <f>+[7]NPL!V180</f>
        <v>122.66302860083252</v>
      </c>
      <c r="K11" s="49">
        <f>+[7]NPL!W177</f>
        <v>116.81004991823276</v>
      </c>
      <c r="L11" s="23">
        <f t="shared" si="1"/>
        <v>4.5348544166480877</v>
      </c>
      <c r="M11" s="23">
        <f t="shared" si="0"/>
        <v>1.1783993777771968</v>
      </c>
      <c r="N11" s="49">
        <f t="shared" si="0"/>
        <v>-0.15122689872313799</v>
      </c>
    </row>
    <row r="12" spans="1:14" s="23" customFormat="1" x14ac:dyDescent="0.25">
      <c r="A12" s="22">
        <v>44866</v>
      </c>
      <c r="B12" s="50">
        <v>45139</v>
      </c>
      <c r="C12" s="23">
        <f>+[7]NPL!O340</f>
        <v>123.39168969982769</v>
      </c>
      <c r="D12" s="23">
        <f>+[7]NPL!P349</f>
        <v>132.21277676652727</v>
      </c>
      <c r="E12" s="23">
        <f>+[7]NPL!Q349</f>
        <v>110.32136024763477</v>
      </c>
      <c r="F12" s="23">
        <f>+[7]NPL!R320</f>
        <v>199.02122850021252</v>
      </c>
      <c r="G12" s="23">
        <f>+[7]NPL!S319</f>
        <v>111.97636008054627</v>
      </c>
      <c r="H12" s="49">
        <f>+[7]NPL!T313</f>
        <v>116.42897372077815</v>
      </c>
      <c r="I12" s="23">
        <f>+[7]NPL!U176</f>
        <v>119.19345414527203</v>
      </c>
      <c r="J12" s="23">
        <f>+[7]NPL!V181</f>
        <v>129.35782187566963</v>
      </c>
      <c r="K12" s="49">
        <f>+[7]NPL!W178</f>
        <v>123.71315735826822</v>
      </c>
      <c r="L12" s="23">
        <f t="shared" si="1"/>
        <v>0.5756808470235768</v>
      </c>
      <c r="M12" s="23">
        <f t="shared" si="0"/>
        <v>5.4578737792486436</v>
      </c>
      <c r="N12" s="49">
        <f t="shared" si="0"/>
        <v>5.9096862340763039</v>
      </c>
    </row>
    <row r="13" spans="1:14" s="23" customFormat="1" x14ac:dyDescent="0.25">
      <c r="A13" s="22">
        <v>44896</v>
      </c>
      <c r="B13" s="50">
        <v>45170</v>
      </c>
      <c r="C13" s="23">
        <f>+[7]NPL!O341</f>
        <v>125.02674301820792</v>
      </c>
      <c r="D13" s="51">
        <v>146</v>
      </c>
      <c r="E13" s="52">
        <v>115</v>
      </c>
      <c r="F13" s="23">
        <f>+[7]NPL!R321</f>
        <v>197.07511341444749</v>
      </c>
      <c r="G13" s="23">
        <f>+[7]NPL!S320</f>
        <v>111.04241141123872</v>
      </c>
      <c r="H13" s="49">
        <f>+[7]NPL!T314</f>
        <v>111.90365781874361</v>
      </c>
      <c r="I13" s="23">
        <f>+[7]NPL!U177</f>
        <v>122.93632001330512</v>
      </c>
      <c r="J13" s="23">
        <f>+[7]NPL!V182</f>
        <v>123.9729204836157</v>
      </c>
      <c r="K13" s="49">
        <f>+[7]NPL!W179</f>
        <v>115.7330620679485</v>
      </c>
      <c r="L13" s="23">
        <f t="shared" si="1"/>
        <v>3.7428658680330926</v>
      </c>
      <c r="M13" s="23">
        <f t="shared" si="0"/>
        <v>-4.1627953485716063</v>
      </c>
      <c r="N13" s="49">
        <f t="shared" si="0"/>
        <v>-6.4504822774910622</v>
      </c>
    </row>
    <row r="14" spans="1:14" s="23" customFormat="1" x14ac:dyDescent="0.25">
      <c r="A14" s="22">
        <v>44927</v>
      </c>
      <c r="B14" s="50">
        <v>45200</v>
      </c>
      <c r="C14" s="23">
        <f>+[7]NPL!O342</f>
        <v>134.07081209071532</v>
      </c>
      <c r="D14" s="51">
        <v>152</v>
      </c>
      <c r="E14" s="52">
        <v>118</v>
      </c>
      <c r="F14" s="23">
        <f>+[7]NPL!R322</f>
        <v>188.44968973897721</v>
      </c>
      <c r="G14" s="23">
        <f>+[7]NPL!S321</f>
        <v>112.00587632215348</v>
      </c>
      <c r="H14" s="49">
        <f>+[7]NPL!T315</f>
        <v>107.67520955480445</v>
      </c>
      <c r="I14" s="23">
        <f>+[7]NPL!U178</f>
        <v>123.36532862045343</v>
      </c>
      <c r="J14" s="23">
        <f>+[7]NPL!V183</f>
        <v>125.07961604491311</v>
      </c>
      <c r="K14" s="49">
        <f>+[7]NPL!W180</f>
        <v>113.26937601299025</v>
      </c>
      <c r="L14" s="23">
        <f t="shared" si="1"/>
        <v>0.42900860714830458</v>
      </c>
      <c r="M14" s="23">
        <f t="shared" si="0"/>
        <v>0.89269136919595837</v>
      </c>
      <c r="N14" s="49">
        <f t="shared" si="0"/>
        <v>-2.1287659817656817</v>
      </c>
    </row>
    <row r="15" spans="1:14" s="23" customFormat="1" x14ac:dyDescent="0.25">
      <c r="A15" s="22">
        <v>44958</v>
      </c>
      <c r="B15" s="50">
        <v>45231</v>
      </c>
      <c r="C15" s="23">
        <f>+[7]NPL!O343</f>
        <v>144.5261035650326</v>
      </c>
      <c r="D15" s="51">
        <v>161</v>
      </c>
      <c r="E15" s="52">
        <f t="shared" ref="E15:E21" si="2">+(($E$22-$E$10)/12)+E14</f>
        <v>119.50429397786691</v>
      </c>
      <c r="F15" s="23">
        <f>+[7]NPL!R323</f>
        <v>179.9915271298604</v>
      </c>
      <c r="G15" s="23">
        <f>+[7]NPL!S322</f>
        <v>112.58888018399745</v>
      </c>
      <c r="H15" s="49">
        <f>+[7]NPL!T316</f>
        <v>108.20269014845645</v>
      </c>
      <c r="I15" s="23">
        <f>+[7]NPL!U179</f>
        <v>119.32047469102405</v>
      </c>
      <c r="J15" s="23">
        <f>+[7]NPL!V184</f>
        <v>129.78846389090452</v>
      </c>
      <c r="K15" s="49">
        <f>+[7]NPL!W181</f>
        <v>118.89503562802544</v>
      </c>
      <c r="L15" s="53">
        <f t="shared" si="1"/>
        <v>-4.0448539294293795</v>
      </c>
      <c r="M15" s="23">
        <f t="shared" si="0"/>
        <v>3.7646804450539548</v>
      </c>
      <c r="N15" s="49">
        <f t="shared" si="0"/>
        <v>4.9666201166235879</v>
      </c>
    </row>
    <row r="16" spans="1:14" s="23" customFormat="1" x14ac:dyDescent="0.25">
      <c r="A16" s="22">
        <v>44986</v>
      </c>
      <c r="B16" s="50">
        <v>45261</v>
      </c>
      <c r="C16" s="23">
        <f>+[7]NPL!O344</f>
        <v>153.26772067162187</v>
      </c>
      <c r="D16" s="51">
        <v>166</v>
      </c>
      <c r="E16" s="52">
        <v>120</v>
      </c>
      <c r="F16" s="23">
        <f>+[7]NPL!R324</f>
        <v>174.72518258184934</v>
      </c>
      <c r="G16" s="23">
        <f>+[7]NPL!S323</f>
        <v>107.59939146391879</v>
      </c>
      <c r="H16" s="49">
        <f>+[7]NPL!T317</f>
        <v>102.32612091473077</v>
      </c>
      <c r="I16" s="23">
        <f>+[7]NPL!U180</f>
        <v>113.00940465989453</v>
      </c>
      <c r="J16" s="23">
        <f>+[7]NPL!V185</f>
        <v>115.33996525997753</v>
      </c>
      <c r="K16" s="49">
        <f>+[7]NPL!W182</f>
        <v>115.70083520261885</v>
      </c>
      <c r="L16" s="53">
        <f t="shared" si="1"/>
        <v>-6.3110700311295176</v>
      </c>
      <c r="M16" s="23">
        <f t="shared" si="0"/>
        <v>-11.132344276045885</v>
      </c>
      <c r="N16" s="49">
        <f t="shared" si="0"/>
        <v>-2.6865717382851528</v>
      </c>
    </row>
    <row r="17" spans="1:14" s="23" customFormat="1" x14ac:dyDescent="0.25">
      <c r="A17" s="22">
        <v>45017</v>
      </c>
      <c r="B17" s="50">
        <v>45292</v>
      </c>
      <c r="C17" s="23">
        <f>+[7]NPL!O345</f>
        <v>164.80899549365128</v>
      </c>
      <c r="D17" s="54">
        <f t="shared" ref="D17:D41" si="3">+D16-M10</f>
        <v>166.27653352844078</v>
      </c>
      <c r="E17" s="52">
        <f t="shared" si="2"/>
        <v>121.50429397786691</v>
      </c>
      <c r="F17" s="23">
        <f>+[7]NPL!R325</f>
        <v>169.0980149909723</v>
      </c>
      <c r="G17" s="23">
        <f>+[7]NPL!S324</f>
        <v>108.6983848864777</v>
      </c>
      <c r="H17" s="49">
        <f>+[7]NPL!T318</f>
        <v>110.23994922554591</v>
      </c>
      <c r="I17" s="23">
        <f>+[7]NPL!U181</f>
        <v>116.23436313309743</v>
      </c>
      <c r="J17" s="23">
        <f>+[7]NPL!V186</f>
        <v>124.93777238389174</v>
      </c>
      <c r="K17" s="49">
        <f>+[7]NPL!W183</f>
        <v>114.60010184929419</v>
      </c>
      <c r="L17" s="53">
        <f t="shared" si="1"/>
        <v>3.2249584732029035</v>
      </c>
      <c r="M17" s="23">
        <f t="shared" si="0"/>
        <v>8.3213195896848475</v>
      </c>
      <c r="N17" s="49">
        <f t="shared" si="0"/>
        <v>-0.95136163139791563</v>
      </c>
    </row>
    <row r="18" spans="1:14" s="23" customFormat="1" x14ac:dyDescent="0.25">
      <c r="A18" s="22">
        <v>45047</v>
      </c>
      <c r="B18" s="50">
        <v>45323</v>
      </c>
      <c r="C18" s="23">
        <f>+[7]NPL!O346</f>
        <v>168.77134812326119</v>
      </c>
      <c r="D18" s="54">
        <f t="shared" si="3"/>
        <v>165.09813415066358</v>
      </c>
      <c r="E18" s="52">
        <f t="shared" si="2"/>
        <v>123.00858795573382</v>
      </c>
      <c r="F18" s="23">
        <f>+[7]NPL!R326</f>
        <v>165.50818471100013</v>
      </c>
      <c r="G18" s="23">
        <f>+[7]NPL!S325</f>
        <v>106.80102024463056</v>
      </c>
      <c r="H18" s="49">
        <f>+[7]NPL!T319</f>
        <v>112.79288286205058</v>
      </c>
      <c r="I18" s="23">
        <f>+[7]NPL!U182</f>
        <v>110.03281134044731</v>
      </c>
      <c r="J18" s="23">
        <f>+[7]NPL!V187</f>
        <v>127.18883457003767</v>
      </c>
      <c r="K18" s="49">
        <f>+[7]NPL!W184</f>
        <v>113.18688432713988</v>
      </c>
      <c r="L18" s="53">
        <f t="shared" si="1"/>
        <v>-6.2015517926501218</v>
      </c>
      <c r="M18" s="23">
        <f t="shared" si="0"/>
        <v>1.801746696130607</v>
      </c>
      <c r="N18" s="49">
        <f t="shared" si="0"/>
        <v>-1.2331730071346527</v>
      </c>
    </row>
    <row r="19" spans="1:14" s="23" customFormat="1" x14ac:dyDescent="0.25">
      <c r="A19" s="22">
        <v>45078</v>
      </c>
      <c r="B19" s="50">
        <v>45352</v>
      </c>
      <c r="C19" s="23">
        <f>+[7]NPL!O347</f>
        <v>171.4801467960865</v>
      </c>
      <c r="D19" s="54">
        <f t="shared" si="3"/>
        <v>159.64026037141494</v>
      </c>
      <c r="E19" s="52">
        <f t="shared" si="2"/>
        <v>124.51288193360072</v>
      </c>
      <c r="F19" s="23">
        <f>+[7]NPL!R327</f>
        <v>160.90886393338087</v>
      </c>
      <c r="G19" s="23">
        <f>+[7]NPL!S326</f>
        <v>100.41472279241457</v>
      </c>
      <c r="H19" s="49">
        <f>+[7]NPL!T320</f>
        <v>111.60437113490029</v>
      </c>
      <c r="I19" s="23">
        <f>+[7]NPL!U183</f>
        <v>110.4982531008505</v>
      </c>
      <c r="J19" s="23">
        <f>+[7]NPL!V188</f>
        <v>129.30679036751766</v>
      </c>
      <c r="K19" s="49">
        <f>+[7]NPL!W185</f>
        <v>104.06864757063678</v>
      </c>
      <c r="L19" s="53">
        <f t="shared" si="1"/>
        <v>0.46544176040319485</v>
      </c>
      <c r="M19" s="23">
        <f t="shared" si="0"/>
        <v>1.6652057585398552</v>
      </c>
      <c r="N19" s="49">
        <f t="shared" si="0"/>
        <v>-8.0559128477721771</v>
      </c>
    </row>
    <row r="20" spans="1:14" s="23" customFormat="1" x14ac:dyDescent="0.25">
      <c r="A20" s="22">
        <v>45108</v>
      </c>
      <c r="B20" s="50">
        <v>45383</v>
      </c>
      <c r="C20" s="55">
        <v>172</v>
      </c>
      <c r="D20" s="54">
        <f t="shared" si="3"/>
        <v>163.80305571998656</v>
      </c>
      <c r="E20" s="52">
        <f t="shared" si="2"/>
        <v>126.01717591146763</v>
      </c>
      <c r="F20" s="23">
        <f>+[7]NPL!R328</f>
        <v>156.54373306229812</v>
      </c>
      <c r="G20" s="23">
        <f>+[7]NPL!S327</f>
        <v>101.99792588039109</v>
      </c>
      <c r="H20" s="49">
        <f>+[7]NPL!T321</f>
        <v>111.72262041794036</v>
      </c>
      <c r="I20" s="23">
        <f>+[7]NPL!U184</f>
        <v>109.34851661002965</v>
      </c>
      <c r="J20" s="23">
        <f>+[7]NPL!V189</f>
        <v>131.67347441131531</v>
      </c>
      <c r="K20" s="49">
        <f>+[7]NPL!W186</f>
        <v>105.06824398469554</v>
      </c>
      <c r="L20" s="53">
        <f t="shared" si="1"/>
        <v>-1.1497364908208567</v>
      </c>
      <c r="M20" s="54">
        <f>+J20-J21</f>
        <v>7.5909343193614376</v>
      </c>
      <c r="N20" s="49">
        <f t="shared" si="0"/>
        <v>0.96051638739733392</v>
      </c>
    </row>
    <row r="21" spans="1:14" s="23" customFormat="1" x14ac:dyDescent="0.25">
      <c r="A21" s="22">
        <v>45139</v>
      </c>
      <c r="B21" s="50">
        <v>45413</v>
      </c>
      <c r="C21" s="55">
        <v>173</v>
      </c>
      <c r="D21" s="54">
        <f t="shared" si="3"/>
        <v>162.91036435079059</v>
      </c>
      <c r="E21" s="52">
        <f t="shared" si="2"/>
        <v>127.52146988933454</v>
      </c>
      <c r="F21" s="23">
        <f>+[7]NPL!R329</f>
        <v>144.97022073764626</v>
      </c>
      <c r="G21" s="23">
        <f>+[7]NPL!S328</f>
        <v>100.81005197108459</v>
      </c>
      <c r="H21" s="49">
        <f>+[7]NPL!T322</f>
        <v>112.57202675534295</v>
      </c>
      <c r="I21" s="23">
        <f>+[7]NPL!U185</f>
        <v>96.008374623882389</v>
      </c>
      <c r="J21" s="23">
        <f>+[7]NPL!V190</f>
        <v>124.08254009195387</v>
      </c>
      <c r="K21" s="49">
        <f>+[7]NPL!W187</f>
        <v>103.85781734373676</v>
      </c>
      <c r="L21" s="53">
        <f t="shared" si="1"/>
        <v>-13.340141986147259</v>
      </c>
      <c r="M21" s="54">
        <f t="shared" ref="M21:M38" si="4">+J21-J22</f>
        <v>11.512697944373258</v>
      </c>
      <c r="N21" s="49">
        <f t="shared" si="0"/>
        <v>-1.1520385180655524</v>
      </c>
    </row>
    <row r="22" spans="1:14" s="23" customFormat="1" x14ac:dyDescent="0.25">
      <c r="A22" s="22">
        <v>45170</v>
      </c>
      <c r="B22" s="50">
        <v>45444</v>
      </c>
      <c r="C22" s="55">
        <v>174</v>
      </c>
      <c r="D22" s="54">
        <f t="shared" si="3"/>
        <v>159.14568390573663</v>
      </c>
      <c r="E22" s="49">
        <v>125</v>
      </c>
      <c r="F22" s="23">
        <f>+[7]NPL!R330</f>
        <v>148.04434939275865</v>
      </c>
      <c r="G22" s="23">
        <f>+[7]NPL!S329</f>
        <v>92.933710882726729</v>
      </c>
      <c r="H22" s="49">
        <f>+[7]NPL!T323</f>
        <v>110.45339208035301</v>
      </c>
      <c r="I22" s="23">
        <f>+[7]NPL!U186</f>
        <v>99.551484874476785</v>
      </c>
      <c r="J22" s="23">
        <f>+[7]NPL!V191</f>
        <v>112.56984214758062</v>
      </c>
      <c r="K22" s="49">
        <f>+[7]NPL!W188</f>
        <v>100.08965914985428</v>
      </c>
      <c r="L22" s="53">
        <f t="shared" si="1"/>
        <v>3.5431102505943954</v>
      </c>
      <c r="M22" s="54">
        <f t="shared" si="4"/>
        <v>-2.1369208856601887</v>
      </c>
      <c r="N22" s="49">
        <f t="shared" ref="N22:N30" si="5">+K22/K21*100-100</f>
        <v>-3.6281892786279712</v>
      </c>
    </row>
    <row r="23" spans="1:14" s="23" customFormat="1" x14ac:dyDescent="0.25">
      <c r="A23" s="22">
        <v>45200</v>
      </c>
      <c r="B23" s="50">
        <v>45474</v>
      </c>
      <c r="C23" s="55">
        <v>175</v>
      </c>
      <c r="D23" s="54">
        <f t="shared" si="3"/>
        <v>170.27802818178253</v>
      </c>
      <c r="E23" s="49">
        <f t="shared" ref="E23:E35" si="6">+E22+N17</f>
        <v>124.04863836860208</v>
      </c>
      <c r="F23" s="23">
        <f>+[7]NPL!R331</f>
        <v>147.75040366693989</v>
      </c>
      <c r="G23" s="23">
        <f>+[7]NPL!S330</f>
        <v>101.50032573401353</v>
      </c>
      <c r="H23" s="49">
        <f>+[7]NPL!T324</f>
        <v>108.01260747821802</v>
      </c>
      <c r="I23" s="23">
        <f>+[7]NPL!U187</f>
        <v>102.23521211443263</v>
      </c>
      <c r="J23" s="23">
        <f>+[7]NPL!V192</f>
        <v>114.7067630332408</v>
      </c>
      <c r="K23" s="49">
        <f>+[7]NPL!W189</f>
        <v>104.14508571386678</v>
      </c>
      <c r="L23" s="53">
        <f t="shared" si="1"/>
        <v>2.6837272399558429</v>
      </c>
      <c r="M23" s="54">
        <f t="shared" si="4"/>
        <v>4.1905956677265266</v>
      </c>
      <c r="N23" s="49">
        <f t="shared" si="5"/>
        <v>4.0517937601732683</v>
      </c>
    </row>
    <row r="24" spans="1:14" s="23" customFormat="1" x14ac:dyDescent="0.25">
      <c r="A24" s="22">
        <v>45231</v>
      </c>
      <c r="B24" s="50">
        <v>45505</v>
      </c>
      <c r="C24" s="55">
        <v>176</v>
      </c>
      <c r="D24" s="54">
        <f t="shared" si="3"/>
        <v>161.9567085920977</v>
      </c>
      <c r="E24" s="49">
        <f t="shared" si="6"/>
        <v>122.81546536146743</v>
      </c>
      <c r="F24" s="23">
        <f>+[7]NPL!R332</f>
        <v>143.97837794691577</v>
      </c>
      <c r="G24" s="23">
        <f>+[7]NPL!S331</f>
        <v>96.182630999598317</v>
      </c>
      <c r="H24" s="49">
        <f>+[7]NPL!T325</f>
        <v>104.7947938090085</v>
      </c>
      <c r="I24" s="23">
        <f>+[7]NPL!U188</f>
        <v>98.676763576252256</v>
      </c>
      <c r="J24" s="23">
        <f>+[7]NPL!V193</f>
        <v>110.51616736551428</v>
      </c>
      <c r="K24" s="49">
        <f>+[7]NPL!W190</f>
        <v>100.36331833206556</v>
      </c>
      <c r="L24" s="56">
        <f t="shared" si="1"/>
        <v>-3.5584485381803717</v>
      </c>
      <c r="M24" s="54">
        <f t="shared" si="4"/>
        <v>13.915340926392076</v>
      </c>
      <c r="N24" s="49">
        <f t="shared" si="5"/>
        <v>-3.6312489983362468</v>
      </c>
    </row>
    <row r="25" spans="1:14" s="23" customFormat="1" x14ac:dyDescent="0.25">
      <c r="A25" s="22">
        <v>45261</v>
      </c>
      <c r="B25" s="50">
        <v>45536</v>
      </c>
      <c r="C25" s="55">
        <v>177.5</v>
      </c>
      <c r="D25" s="54">
        <f t="shared" si="3"/>
        <v>160.15496189596709</v>
      </c>
      <c r="E25" s="49">
        <f t="shared" si="6"/>
        <v>114.75955251369525</v>
      </c>
      <c r="F25" s="23">
        <f>+[7]NPL!R333</f>
        <v>146.33205431537434</v>
      </c>
      <c r="G25" s="23">
        <f>+[7]NPL!S332</f>
        <v>90.227939863100843</v>
      </c>
      <c r="H25" s="49">
        <f>+[7]NPL!T326</f>
        <v>101.68699015461303</v>
      </c>
      <c r="I25" s="23">
        <f>+[7]NPL!U189</f>
        <v>97.31899067096019</v>
      </c>
      <c r="J25" s="23">
        <f>+[7]NPL!V194</f>
        <v>96.600826439122201</v>
      </c>
      <c r="K25" s="49">
        <f>+[7]NPL!W191</f>
        <v>96.787075377109048</v>
      </c>
      <c r="L25" s="56">
        <f t="shared" si="1"/>
        <v>-1.357772905292066</v>
      </c>
      <c r="M25" s="54">
        <f t="shared" si="4"/>
        <v>0.87281708318408846</v>
      </c>
      <c r="N25" s="49">
        <f t="shared" si="5"/>
        <v>-3.5632968442952659</v>
      </c>
    </row>
    <row r="26" spans="1:14" s="23" customFormat="1" x14ac:dyDescent="0.25">
      <c r="A26" s="22">
        <v>45292</v>
      </c>
      <c r="B26" s="50">
        <v>45566</v>
      </c>
      <c r="C26" s="53">
        <f>+C25+L16-(L16*0.65)</f>
        <v>175.29112548910464</v>
      </c>
      <c r="D26" s="54">
        <f t="shared" si="3"/>
        <v>158.48975613742724</v>
      </c>
      <c r="E26" s="49">
        <f t="shared" si="6"/>
        <v>115.72006890109259</v>
      </c>
      <c r="F26" s="23">
        <f>+[7]NPL!R334</f>
        <v>148.70150924797358</v>
      </c>
      <c r="G26" s="23">
        <f>+[7]NPL!S333</f>
        <v>87.989310545937116</v>
      </c>
      <c r="H26" s="49">
        <f>+[7]NPL!T327</f>
        <v>100.25514613213942</v>
      </c>
      <c r="I26" s="23">
        <f>+[7]NPL!U190</f>
        <v>93.946160281760186</v>
      </c>
      <c r="J26" s="23">
        <f>+[7]NPL!V195</f>
        <v>95.728009355938113</v>
      </c>
      <c r="K26" s="49">
        <f>+[7]NPL!W192</f>
        <v>98.459667363318999</v>
      </c>
      <c r="L26" s="56">
        <f t="shared" si="1"/>
        <v>-3.3728303892000042</v>
      </c>
      <c r="M26" s="54">
        <f t="shared" si="4"/>
        <v>5.4881319124118733</v>
      </c>
      <c r="N26" s="49">
        <f t="shared" si="5"/>
        <v>1.7281150191728329</v>
      </c>
    </row>
    <row r="27" spans="1:14" s="23" customFormat="1" x14ac:dyDescent="0.25">
      <c r="A27" s="22">
        <v>45323</v>
      </c>
      <c r="B27" s="50">
        <v>45597</v>
      </c>
      <c r="C27" s="53">
        <f t="shared" ref="C27:C33" si="7">+C26+L17-(L17*0.65)</f>
        <v>176.41986095472566</v>
      </c>
      <c r="D27" s="54">
        <f t="shared" si="3"/>
        <v>150.89882181806581</v>
      </c>
      <c r="E27" s="49">
        <f t="shared" si="6"/>
        <v>114.56803038302704</v>
      </c>
      <c r="G27" s="23">
        <f>+[7]NPL!S334</f>
        <v>85.800567524333047</v>
      </c>
      <c r="H27" s="49">
        <f>+[7]NPL!T328</f>
        <v>100.16471379242226</v>
      </c>
      <c r="I27" s="23">
        <f>+[7]NPL!U191</f>
        <v>88.291614315233687</v>
      </c>
      <c r="J27" s="23">
        <f>+[7]NPL!V196</f>
        <v>90.23987744352624</v>
      </c>
      <c r="K27" s="49">
        <f>+[7]NPL!W193</f>
        <v>94.316979614567401</v>
      </c>
      <c r="L27" s="56">
        <f t="shared" si="1"/>
        <v>-5.6545459665264985</v>
      </c>
      <c r="M27" s="54">
        <f t="shared" si="4"/>
        <v>14.179983203660555</v>
      </c>
      <c r="N27" s="49">
        <f t="shared" si="5"/>
        <v>-4.2074972013311509</v>
      </c>
    </row>
    <row r="28" spans="1:14" s="23" customFormat="1" x14ac:dyDescent="0.25">
      <c r="A28" s="22">
        <v>45352</v>
      </c>
      <c r="B28" s="50">
        <v>45627</v>
      </c>
      <c r="C28" s="53">
        <f t="shared" si="7"/>
        <v>174.24931782729811</v>
      </c>
      <c r="D28" s="54">
        <f t="shared" si="3"/>
        <v>139.38612387369255</v>
      </c>
      <c r="E28" s="49">
        <f t="shared" si="6"/>
        <v>110.93984110439906</v>
      </c>
      <c r="G28" s="23">
        <f>+[7]NPL!S335</f>
        <v>81.326987220609595</v>
      </c>
      <c r="H28" s="49">
        <f>+[7]NPL!T329</f>
        <v>96.918429639989583</v>
      </c>
      <c r="I28" s="23">
        <f>+[7]NPL!U192</f>
        <v>86.960985756362192</v>
      </c>
      <c r="J28" s="23">
        <f>+[7]NPL!V197</f>
        <v>76.059894239865685</v>
      </c>
      <c r="K28" s="49">
        <f>+[7]NPL!W194</f>
        <v>90.469083149177493</v>
      </c>
      <c r="L28" s="56">
        <f t="shared" si="1"/>
        <v>-1.3306285588714957</v>
      </c>
      <c r="M28" s="54">
        <f t="shared" si="4"/>
        <v>-8.3554849178946569</v>
      </c>
      <c r="N28" s="49">
        <f t="shared" si="5"/>
        <v>-4.0797494588085783</v>
      </c>
    </row>
    <row r="29" spans="1:14" s="23" customFormat="1" x14ac:dyDescent="0.25">
      <c r="A29" s="22">
        <v>45383</v>
      </c>
      <c r="B29" s="50">
        <v>45658</v>
      </c>
      <c r="C29" s="53">
        <f t="shared" si="7"/>
        <v>174.41222244343922</v>
      </c>
      <c r="D29" s="54">
        <f t="shared" si="3"/>
        <v>141.52304475935273</v>
      </c>
      <c r="E29" s="49">
        <f t="shared" si="6"/>
        <v>114.99163486457233</v>
      </c>
      <c r="G29" s="23">
        <f>+[7]NPL!S336</f>
        <v>77.647073004673601</v>
      </c>
      <c r="H29" s="49">
        <f>+[7]NPL!T330</f>
        <v>96.763706821921645</v>
      </c>
      <c r="I29" s="23">
        <f>+[7]NPL!U193</f>
        <v>82.245355589186573</v>
      </c>
      <c r="J29" s="23">
        <f>+[7]NPL!V198</f>
        <v>84.415379157760341</v>
      </c>
      <c r="K29" s="49">
        <f>+[7]NPL!W195</f>
        <v>89.43741360607747</v>
      </c>
      <c r="L29" s="56">
        <f t="shared" si="1"/>
        <v>-4.7156301671756182</v>
      </c>
      <c r="M29" s="54">
        <f t="shared" si="4"/>
        <v>1.3557381118332046</v>
      </c>
      <c r="N29" s="49">
        <f t="shared" si="5"/>
        <v>-1.1403559173898969</v>
      </c>
    </row>
    <row r="30" spans="1:14" s="23" customFormat="1" x14ac:dyDescent="0.25">
      <c r="A30" s="22">
        <v>45413</v>
      </c>
      <c r="B30" s="50">
        <v>45689</v>
      </c>
      <c r="C30" s="53">
        <f t="shared" si="7"/>
        <v>174.00981467165192</v>
      </c>
      <c r="D30" s="54">
        <f t="shared" si="3"/>
        <v>137.33244909162619</v>
      </c>
      <c r="E30" s="49">
        <f t="shared" si="6"/>
        <v>111.36038586623609</v>
      </c>
      <c r="G30" s="23">
        <f>+[7]NPL!S337</f>
        <v>76.311368195185565</v>
      </c>
      <c r="H30" s="49">
        <f>+[7]NPL!T331</f>
        <v>93.522187674849917</v>
      </c>
      <c r="I30" s="23">
        <f>+[7]NPL!U194</f>
        <v>77.390927746744524</v>
      </c>
      <c r="J30" s="23">
        <f>+[7]NPL!V199</f>
        <v>83.059641045927137</v>
      </c>
      <c r="K30" s="49">
        <f>+[7]NPL!W196</f>
        <v>87.5538937357869</v>
      </c>
      <c r="L30" s="56">
        <f t="shared" si="1"/>
        <v>-4.8544278424420497</v>
      </c>
      <c r="M30" s="54">
        <f t="shared" si="4"/>
        <v>-0.38339219225271393</v>
      </c>
      <c r="N30" s="49">
        <f t="shared" si="5"/>
        <v>-2.1059641534206719</v>
      </c>
    </row>
    <row r="31" spans="1:14" s="23" customFormat="1" x14ac:dyDescent="0.25">
      <c r="A31" s="22">
        <v>45444</v>
      </c>
      <c r="B31" s="50">
        <v>45717</v>
      </c>
      <c r="C31" s="53">
        <f t="shared" si="7"/>
        <v>169.3407649765004</v>
      </c>
      <c r="D31" s="54">
        <f t="shared" si="3"/>
        <v>123.41710816523411</v>
      </c>
      <c r="E31" s="49">
        <f t="shared" si="6"/>
        <v>107.79708902194082</v>
      </c>
      <c r="G31" s="23">
        <f>+[7]NPL!S338</f>
        <v>74.517088001719301</v>
      </c>
      <c r="H31" s="49">
        <f>+[7]NPL!T332</f>
        <v>90.214763313519725</v>
      </c>
      <c r="I31" s="23">
        <f>+[7]NPL!U195</f>
        <v>77.20952155942868</v>
      </c>
      <c r="J31" s="23">
        <f>+[7]NPL!V200</f>
        <v>83.443033238179851</v>
      </c>
      <c r="K31" s="49"/>
      <c r="L31" s="56">
        <f t="shared" si="1"/>
        <v>-0.18140618731584368</v>
      </c>
      <c r="M31" s="54">
        <f t="shared" si="4"/>
        <v>1.4767858408026768</v>
      </c>
    </row>
    <row r="32" spans="1:14" s="23" customFormat="1" x14ac:dyDescent="0.25">
      <c r="A32" s="22">
        <v>45474</v>
      </c>
      <c r="B32" s="50">
        <v>45748</v>
      </c>
      <c r="C32" s="53">
        <f t="shared" si="7"/>
        <v>170.58085356420844</v>
      </c>
      <c r="D32" s="54">
        <f t="shared" si="3"/>
        <v>122.54429108205002</v>
      </c>
      <c r="E32" s="49">
        <f t="shared" si="6"/>
        <v>109.52520404111365</v>
      </c>
      <c r="G32" s="23">
        <f>+[7]NPL!S339</f>
        <v>74.994593736616309</v>
      </c>
      <c r="H32" s="49">
        <f>+[7]NPL!T333</f>
        <v>88.469223923199493</v>
      </c>
      <c r="I32" s="23">
        <f>+[7]NPL!U196</f>
        <v>73.895388919417044</v>
      </c>
      <c r="J32" s="23">
        <f>+[7]NPL!V201</f>
        <v>81.966247397377174</v>
      </c>
      <c r="K32" s="49"/>
      <c r="L32" s="56">
        <f t="shared" si="1"/>
        <v>-3.3141326400116355</v>
      </c>
      <c r="M32" s="54">
        <f t="shared" si="4"/>
        <v>6.3504104867886326</v>
      </c>
    </row>
    <row r="33" spans="1:14" s="23" customFormat="1" x14ac:dyDescent="0.25">
      <c r="A33" s="22">
        <v>45505</v>
      </c>
      <c r="B33" s="50">
        <v>45778</v>
      </c>
      <c r="C33" s="53">
        <f t="shared" si="7"/>
        <v>171.52015809819298</v>
      </c>
      <c r="D33" s="54">
        <f t="shared" si="3"/>
        <v>117.05615916963815</v>
      </c>
      <c r="E33" s="49">
        <f t="shared" si="6"/>
        <v>105.3177068397825</v>
      </c>
      <c r="G33" s="23">
        <f>+[7]NPL!S340</f>
        <v>73.046135369853687</v>
      </c>
      <c r="H33" s="49">
        <f>+[7]NPL!T334</f>
        <v>86.318888640790973</v>
      </c>
      <c r="I33" s="23">
        <f>+[7]NPL!U197</f>
        <v>64.494454882421465</v>
      </c>
      <c r="J33" s="23">
        <f>+[7]NPL!V202</f>
        <v>75.615836910588541</v>
      </c>
      <c r="K33" s="49"/>
      <c r="M33" s="54">
        <f t="shared" si="4"/>
        <v>2.9164874224956776</v>
      </c>
    </row>
    <row r="34" spans="1:14" s="23" customFormat="1" x14ac:dyDescent="0.25">
      <c r="A34" s="22">
        <v>45536</v>
      </c>
      <c r="B34" s="50">
        <v>45809</v>
      </c>
      <c r="C34" s="56">
        <f>+C33+(L24*2)</f>
        <v>164.40326102183224</v>
      </c>
      <c r="D34" s="54">
        <f t="shared" si="3"/>
        <v>102.87617596597759</v>
      </c>
      <c r="E34" s="49">
        <f t="shared" si="6"/>
        <v>101.23795738097392</v>
      </c>
      <c r="G34" s="23">
        <f>+[7]NPL!S341</f>
        <v>68.515809616115149</v>
      </c>
      <c r="H34" s="49">
        <f>+[7]NPL!T335</f>
        <v>84.217313356038716</v>
      </c>
      <c r="I34" s="23">
        <f>+[7]NPL!U198</f>
        <v>66.577943541174534</v>
      </c>
      <c r="J34" s="23">
        <f>+[7]NPL!V203</f>
        <v>72.699349488092864</v>
      </c>
      <c r="K34" s="49"/>
      <c r="M34" s="54">
        <f t="shared" si="4"/>
        <v>-4.8466768859109521</v>
      </c>
    </row>
    <row r="35" spans="1:14" s="23" customFormat="1" x14ac:dyDescent="0.25">
      <c r="A35" s="22">
        <v>45566</v>
      </c>
      <c r="B35" s="50">
        <v>45839</v>
      </c>
      <c r="C35" s="56">
        <f>+C34+(L25*2)</f>
        <v>161.6877152112481</v>
      </c>
      <c r="D35" s="54">
        <f t="shared" si="3"/>
        <v>111.23166088387225</v>
      </c>
      <c r="E35" s="49">
        <f t="shared" si="6"/>
        <v>100.09760146358403</v>
      </c>
      <c r="G35" s="23">
        <f>+[7]NPL!S342</f>
        <v>74.10792728626123</v>
      </c>
      <c r="H35" s="49">
        <f>+[7]NPL!T336</f>
        <v>83.414772419099876</v>
      </c>
      <c r="I35" s="23">
        <f>+[7]NPL!U199</f>
        <v>69.789556287175202</v>
      </c>
      <c r="J35" s="23">
        <f>+[7]NPL!V204</f>
        <v>77.546026374003816</v>
      </c>
      <c r="K35" s="49"/>
      <c r="M35" s="54">
        <f t="shared" si="4"/>
        <v>2.4425648030717468</v>
      </c>
    </row>
    <row r="36" spans="1:14" s="23" customFormat="1" x14ac:dyDescent="0.25">
      <c r="A36" s="22">
        <v>45597</v>
      </c>
      <c r="B36" s="50">
        <v>45870</v>
      </c>
      <c r="C36" s="56">
        <f>+C35+(L26*2)</f>
        <v>154.9420544328481</v>
      </c>
      <c r="D36" s="54">
        <f t="shared" si="3"/>
        <v>109.87592277203905</v>
      </c>
      <c r="E36" s="49">
        <f>E35-(($E$35-$E$51)/11)</f>
        <v>98.725092239621844</v>
      </c>
      <c r="G36" s="23">
        <f>+[7]NPL!S343</f>
        <v>74.525090897168781</v>
      </c>
      <c r="H36" s="49">
        <f>+[7]NPL!T337</f>
        <v>81.243034468495722</v>
      </c>
      <c r="I36" s="23">
        <f>+[7]NPL!U200</f>
        <v>67.996746493346777</v>
      </c>
      <c r="J36" s="23">
        <f>+[7]NPL!V205</f>
        <v>75.103461570932069</v>
      </c>
      <c r="K36" s="49"/>
      <c r="M36" s="54">
        <f t="shared" si="4"/>
        <v>-8.0693293291972168E-2</v>
      </c>
    </row>
    <row r="37" spans="1:14" s="23" customFormat="1" x14ac:dyDescent="0.25">
      <c r="A37" s="22">
        <v>45627</v>
      </c>
      <c r="B37" s="50">
        <v>45901</v>
      </c>
      <c r="C37" s="56">
        <f>+C36+(L27*2)</f>
        <v>143.6329624997951</v>
      </c>
      <c r="D37" s="54">
        <f t="shared" si="3"/>
        <v>110.25931496429176</v>
      </c>
      <c r="E37" s="49">
        <f t="shared" ref="E37:E46" si="8">E36-(($E$35-$E$48)/11)</f>
        <v>97.352583015659661</v>
      </c>
      <c r="H37" s="49">
        <f>+[7]NPL!T338</f>
        <v>80.85760129643748</v>
      </c>
      <c r="I37" s="23">
        <f>+[7]NPL!U201</f>
        <v>70.570280588715889</v>
      </c>
      <c r="J37" s="23">
        <f>+[7]NPL!V206</f>
        <v>75.184154864224041</v>
      </c>
      <c r="K37" s="49"/>
      <c r="M37" s="54">
        <f t="shared" si="4"/>
        <v>-2.5271476896645595</v>
      </c>
    </row>
    <row r="38" spans="1:14" s="23" customFormat="1" x14ac:dyDescent="0.25">
      <c r="A38" s="22">
        <v>45658</v>
      </c>
      <c r="B38" s="50">
        <v>45931</v>
      </c>
      <c r="C38" s="56">
        <f>+C37+(L28*2)</f>
        <v>140.97170538205211</v>
      </c>
      <c r="D38" s="54">
        <f t="shared" si="3"/>
        <v>108.78252912348908</v>
      </c>
      <c r="E38" s="49">
        <f t="shared" si="8"/>
        <v>95.980073791697478</v>
      </c>
      <c r="H38" s="49"/>
      <c r="I38" s="23">
        <f>+[7]NPL!U202</f>
        <v>66.771383781928307</v>
      </c>
      <c r="J38" s="23">
        <f>+[7]NPL!V207</f>
        <v>77.711302553888601</v>
      </c>
      <c r="K38" s="49"/>
      <c r="M38" s="54">
        <f t="shared" si="4"/>
        <v>6.1957743683241802</v>
      </c>
    </row>
    <row r="39" spans="1:14" s="23" customFormat="1" x14ac:dyDescent="0.25">
      <c r="A39" s="22">
        <v>45689</v>
      </c>
      <c r="B39" s="50">
        <v>45962</v>
      </c>
      <c r="C39" s="56">
        <f t="shared" ref="C39:E54" si="9">+C38</f>
        <v>140.97170538205211</v>
      </c>
      <c r="D39" s="54">
        <f t="shared" si="3"/>
        <v>102.43211863670045</v>
      </c>
      <c r="E39" s="49">
        <f t="shared" si="8"/>
        <v>94.607564567735295</v>
      </c>
      <c r="H39" s="49"/>
      <c r="I39" s="23">
        <f>+[7]NPL!U203</f>
        <v>65.053788454104861</v>
      </c>
      <c r="J39" s="23">
        <f>+[7]NPL!V208</f>
        <v>71.51552818556442</v>
      </c>
      <c r="K39" s="49"/>
    </row>
    <row r="40" spans="1:14" s="23" customFormat="1" x14ac:dyDescent="0.25">
      <c r="A40" s="22">
        <v>45717</v>
      </c>
      <c r="B40" s="50">
        <v>45992</v>
      </c>
      <c r="C40" s="56">
        <f t="shared" si="9"/>
        <v>140.97170538205211</v>
      </c>
      <c r="D40" s="54">
        <f t="shared" si="3"/>
        <v>99.515631214204774</v>
      </c>
      <c r="E40" s="49">
        <f t="shared" si="8"/>
        <v>93.235055343773112</v>
      </c>
      <c r="H40" s="49"/>
      <c r="I40" s="23">
        <f>+[7]NPL!U204</f>
        <v>66.410385843850094</v>
      </c>
      <c r="J40" s="23">
        <f>+[7]NPL!V209</f>
        <v>61.634887103027538</v>
      </c>
      <c r="K40" s="49"/>
    </row>
    <row r="41" spans="1:14" s="23" customFormat="1" x14ac:dyDescent="0.25">
      <c r="A41" s="22">
        <v>45748</v>
      </c>
      <c r="B41" s="50">
        <v>46023</v>
      </c>
      <c r="C41" s="56">
        <f t="shared" si="9"/>
        <v>140.97170538205211</v>
      </c>
      <c r="D41" s="54">
        <f t="shared" si="3"/>
        <v>104.36230810011573</v>
      </c>
      <c r="E41" s="49">
        <f t="shared" si="8"/>
        <v>91.862546119810929</v>
      </c>
      <c r="H41" s="49"/>
      <c r="I41" s="23">
        <f>+[7]NPL!U205</f>
        <v>65.769428692759263</v>
      </c>
      <c r="J41" s="23">
        <f>+[7]NPL!V210</f>
        <v>69.499583429123646</v>
      </c>
      <c r="K41" s="49"/>
    </row>
    <row r="42" spans="1:14" s="23" customFormat="1" x14ac:dyDescent="0.25">
      <c r="A42" s="22">
        <v>45778</v>
      </c>
      <c r="B42" s="50">
        <v>46054</v>
      </c>
      <c r="C42" s="56">
        <f t="shared" si="9"/>
        <v>140.97170538205211</v>
      </c>
      <c r="D42" s="54">
        <f>+D41</f>
        <v>104.36230810011573</v>
      </c>
      <c r="E42" s="49">
        <f t="shared" si="8"/>
        <v>90.490036895848746</v>
      </c>
      <c r="H42" s="49"/>
      <c r="I42" s="23">
        <f>+[7]NPL!U206</f>
        <v>66.038311128382759</v>
      </c>
      <c r="J42" s="23">
        <f>+[7]NPL!V211</f>
        <v>71.609803160055591</v>
      </c>
      <c r="K42" s="49"/>
    </row>
    <row r="43" spans="1:14" s="23" customFormat="1" x14ac:dyDescent="0.25">
      <c r="A43" s="22">
        <v>45809</v>
      </c>
      <c r="B43" s="50">
        <v>46082</v>
      </c>
      <c r="C43" s="56">
        <f t="shared" si="9"/>
        <v>140.97170538205211</v>
      </c>
      <c r="D43" s="54">
        <f>+D42</f>
        <v>104.36230810011573</v>
      </c>
      <c r="E43" s="49">
        <f t="shared" si="8"/>
        <v>89.117527671886563</v>
      </c>
      <c r="H43" s="49"/>
      <c r="I43" s="23">
        <f>+[7]NPL!U207</f>
        <v>68.359612496572012</v>
      </c>
      <c r="J43" s="23">
        <f>+[7]NPL!V212</f>
        <v>70.538442360950086</v>
      </c>
      <c r="K43" s="49"/>
    </row>
    <row r="44" spans="1:14" s="23" customFormat="1" x14ac:dyDescent="0.25">
      <c r="A44" s="22">
        <v>45839</v>
      </c>
      <c r="B44" s="50">
        <v>46113</v>
      </c>
      <c r="C44" s="56">
        <f t="shared" si="9"/>
        <v>140.97170538205211</v>
      </c>
      <c r="D44" s="54">
        <f>+D43</f>
        <v>104.36230810011573</v>
      </c>
      <c r="E44" s="49">
        <f t="shared" si="8"/>
        <v>87.74501844792438</v>
      </c>
      <c r="H44" s="49"/>
      <c r="I44" s="23">
        <f>+[7]NPL!U208</f>
        <v>68.179345702518063</v>
      </c>
      <c r="J44" s="23">
        <f>+[7]NPL!V213</f>
        <v>76.569019139377588</v>
      </c>
      <c r="K44" s="49"/>
    </row>
    <row r="45" spans="1:14" s="23" customFormat="1" x14ac:dyDescent="0.25">
      <c r="A45" s="22">
        <v>45870</v>
      </c>
      <c r="B45" s="50">
        <v>46143</v>
      </c>
      <c r="C45" s="56">
        <f t="shared" si="9"/>
        <v>140.97170538205211</v>
      </c>
      <c r="D45" s="54">
        <f>+D44</f>
        <v>104.36230810011573</v>
      </c>
      <c r="E45" s="49">
        <f t="shared" si="8"/>
        <v>86.372509223962197</v>
      </c>
      <c r="H45" s="49"/>
      <c r="K45" s="49"/>
    </row>
    <row r="46" spans="1:14" s="23" customFormat="1" x14ac:dyDescent="0.25">
      <c r="A46" s="22">
        <v>45901</v>
      </c>
      <c r="B46" s="50">
        <v>46174</v>
      </c>
      <c r="C46" s="56">
        <f t="shared" si="9"/>
        <v>140.97170538205211</v>
      </c>
      <c r="D46" s="54">
        <f>+D45</f>
        <v>104.36230810011573</v>
      </c>
      <c r="E46" s="49">
        <f t="shared" si="8"/>
        <v>85.000000000000014</v>
      </c>
      <c r="H46" s="49"/>
      <c r="K46" s="49"/>
      <c r="N46" s="23">
        <v>2.2999999999999998</v>
      </c>
    </row>
    <row r="47" spans="1:14" s="23" customFormat="1" x14ac:dyDescent="0.25">
      <c r="A47" s="22">
        <v>45931</v>
      </c>
      <c r="B47" s="50">
        <v>46204</v>
      </c>
      <c r="C47" s="56">
        <f t="shared" si="9"/>
        <v>140.97170538205211</v>
      </c>
      <c r="D47" s="54">
        <f t="shared" si="9"/>
        <v>104.36230810011573</v>
      </c>
      <c r="E47" s="49">
        <f>+E46</f>
        <v>85.000000000000014</v>
      </c>
      <c r="H47" s="49"/>
      <c r="K47" s="49"/>
    </row>
    <row r="48" spans="1:14" s="23" customFormat="1" x14ac:dyDescent="0.25">
      <c r="A48" s="22">
        <v>45962</v>
      </c>
      <c r="B48" s="50">
        <v>46235</v>
      </c>
      <c r="C48" s="56">
        <f t="shared" si="9"/>
        <v>140.97170538205211</v>
      </c>
      <c r="D48" s="54">
        <f t="shared" si="9"/>
        <v>104.36230810011573</v>
      </c>
      <c r="E48" s="49">
        <v>85</v>
      </c>
      <c r="H48" s="49"/>
      <c r="K48" s="49"/>
    </row>
    <row r="49" spans="1:11" s="23" customFormat="1" x14ac:dyDescent="0.25">
      <c r="A49" s="22">
        <v>45992</v>
      </c>
      <c r="B49" s="50">
        <v>46266</v>
      </c>
      <c r="C49" s="56">
        <f t="shared" si="9"/>
        <v>140.97170538205211</v>
      </c>
      <c r="D49" s="54">
        <f t="shared" si="9"/>
        <v>104.36230810011573</v>
      </c>
      <c r="E49" s="49">
        <f>+E48</f>
        <v>85</v>
      </c>
      <c r="H49" s="49"/>
      <c r="K49" s="49"/>
    </row>
    <row r="50" spans="1:11" s="23" customFormat="1" x14ac:dyDescent="0.25">
      <c r="A50" s="22">
        <v>46023</v>
      </c>
      <c r="B50" s="50">
        <v>46296</v>
      </c>
      <c r="C50" s="56">
        <f t="shared" si="9"/>
        <v>140.97170538205211</v>
      </c>
      <c r="D50" s="54">
        <f t="shared" si="9"/>
        <v>104.36230810011573</v>
      </c>
      <c r="E50" s="49">
        <f t="shared" si="9"/>
        <v>85</v>
      </c>
      <c r="H50" s="49"/>
      <c r="K50" s="49"/>
    </row>
    <row r="51" spans="1:11" s="23" customFormat="1" x14ac:dyDescent="0.25">
      <c r="A51" s="22">
        <v>46054</v>
      </c>
      <c r="B51" s="50">
        <v>46327</v>
      </c>
      <c r="C51" s="56">
        <f t="shared" si="9"/>
        <v>140.97170538205211</v>
      </c>
      <c r="D51" s="54">
        <f t="shared" si="9"/>
        <v>104.36230810011573</v>
      </c>
      <c r="E51" s="49">
        <f t="shared" si="9"/>
        <v>85</v>
      </c>
      <c r="H51" s="49"/>
      <c r="K51" s="49"/>
    </row>
    <row r="52" spans="1:11" s="23" customFormat="1" x14ac:dyDescent="0.25">
      <c r="A52" s="22">
        <v>46082</v>
      </c>
      <c r="B52" s="50">
        <v>46357</v>
      </c>
      <c r="C52" s="56">
        <f t="shared" si="9"/>
        <v>140.97170538205211</v>
      </c>
      <c r="D52" s="54">
        <f t="shared" si="9"/>
        <v>104.36230810011573</v>
      </c>
      <c r="E52" s="49">
        <f t="shared" si="9"/>
        <v>85</v>
      </c>
      <c r="H52" s="49"/>
      <c r="K52" s="49"/>
    </row>
    <row r="53" spans="1:11" s="23" customFormat="1" x14ac:dyDescent="0.25">
      <c r="A53" s="22">
        <v>46113</v>
      </c>
      <c r="B53" s="50">
        <v>46388</v>
      </c>
      <c r="C53" s="56">
        <f t="shared" si="9"/>
        <v>140.97170538205211</v>
      </c>
      <c r="D53" s="54">
        <f t="shared" si="9"/>
        <v>104.36230810011573</v>
      </c>
      <c r="E53" s="49">
        <f t="shared" si="9"/>
        <v>85</v>
      </c>
      <c r="H53" s="49"/>
      <c r="K53" s="49"/>
    </row>
    <row r="54" spans="1:11" s="23" customFormat="1" x14ac:dyDescent="0.25">
      <c r="A54" s="22">
        <v>46143</v>
      </c>
      <c r="B54" s="50">
        <v>46419</v>
      </c>
      <c r="C54" s="56">
        <f t="shared" si="9"/>
        <v>140.97170538205211</v>
      </c>
      <c r="D54" s="54">
        <f t="shared" si="9"/>
        <v>104.36230810011573</v>
      </c>
      <c r="E54" s="49">
        <f t="shared" si="9"/>
        <v>85</v>
      </c>
      <c r="H54" s="49"/>
      <c r="K54" s="49"/>
    </row>
    <row r="55" spans="1:11" s="23" customFormat="1" x14ac:dyDescent="0.25">
      <c r="A55" s="22">
        <v>46174</v>
      </c>
      <c r="B55" s="50">
        <v>46447</v>
      </c>
      <c r="C55" s="56">
        <f t="shared" ref="C55:E70" si="10">+C54</f>
        <v>140.97170538205211</v>
      </c>
      <c r="D55" s="54">
        <f t="shared" si="10"/>
        <v>104.36230810011573</v>
      </c>
      <c r="E55" s="49">
        <f t="shared" si="10"/>
        <v>85</v>
      </c>
      <c r="H55" s="49"/>
      <c r="K55" s="49"/>
    </row>
    <row r="56" spans="1:11" s="23" customFormat="1" x14ac:dyDescent="0.25">
      <c r="A56" s="22">
        <v>46204</v>
      </c>
      <c r="B56" s="50">
        <v>46478</v>
      </c>
      <c r="C56" s="56">
        <f t="shared" si="10"/>
        <v>140.97170538205211</v>
      </c>
      <c r="D56" s="54">
        <f t="shared" si="10"/>
        <v>104.36230810011573</v>
      </c>
      <c r="E56" s="49">
        <f t="shared" si="10"/>
        <v>85</v>
      </c>
      <c r="H56" s="49"/>
      <c r="K56" s="49"/>
    </row>
    <row r="57" spans="1:11" s="23" customFormat="1" x14ac:dyDescent="0.25">
      <c r="A57" s="22">
        <v>46235</v>
      </c>
      <c r="B57" s="50">
        <v>46508</v>
      </c>
      <c r="C57" s="56">
        <f t="shared" si="10"/>
        <v>140.97170538205211</v>
      </c>
      <c r="D57" s="54">
        <f t="shared" si="10"/>
        <v>104.36230810011573</v>
      </c>
      <c r="E57" s="49">
        <f t="shared" si="10"/>
        <v>85</v>
      </c>
      <c r="H57" s="49"/>
      <c r="K57" s="49"/>
    </row>
    <row r="58" spans="1:11" s="23" customFormat="1" x14ac:dyDescent="0.25">
      <c r="A58" s="22">
        <v>46266</v>
      </c>
      <c r="B58" s="50">
        <v>46539</v>
      </c>
      <c r="C58" s="56">
        <f t="shared" si="10"/>
        <v>140.97170538205211</v>
      </c>
      <c r="D58" s="54">
        <f t="shared" si="10"/>
        <v>104.36230810011573</v>
      </c>
      <c r="E58" s="49">
        <f t="shared" si="10"/>
        <v>85</v>
      </c>
      <c r="H58" s="49"/>
      <c r="K58" s="49"/>
    </row>
    <row r="59" spans="1:11" s="23" customFormat="1" x14ac:dyDescent="0.25">
      <c r="A59" s="22">
        <v>46296</v>
      </c>
      <c r="B59" s="50">
        <v>46569</v>
      </c>
      <c r="C59" s="56">
        <f t="shared" si="10"/>
        <v>140.97170538205211</v>
      </c>
      <c r="D59" s="54">
        <f t="shared" si="10"/>
        <v>104.36230810011573</v>
      </c>
      <c r="E59" s="49">
        <f t="shared" si="10"/>
        <v>85</v>
      </c>
      <c r="H59" s="49"/>
      <c r="K59" s="49"/>
    </row>
    <row r="60" spans="1:11" s="23" customFormat="1" x14ac:dyDescent="0.25">
      <c r="A60" s="22">
        <v>46327</v>
      </c>
      <c r="B60" s="50">
        <v>46600</v>
      </c>
      <c r="C60" s="56">
        <f t="shared" si="10"/>
        <v>140.97170538205211</v>
      </c>
      <c r="D60" s="54">
        <f t="shared" si="10"/>
        <v>104.36230810011573</v>
      </c>
      <c r="E60" s="49">
        <f t="shared" si="10"/>
        <v>85</v>
      </c>
      <c r="H60" s="49"/>
      <c r="K60" s="49"/>
    </row>
    <row r="61" spans="1:11" s="23" customFormat="1" x14ac:dyDescent="0.25">
      <c r="A61" s="22">
        <v>46357</v>
      </c>
      <c r="B61" s="50">
        <v>46631</v>
      </c>
      <c r="C61" s="56">
        <f t="shared" si="10"/>
        <v>140.97170538205211</v>
      </c>
      <c r="D61" s="54">
        <f t="shared" si="10"/>
        <v>104.36230810011573</v>
      </c>
      <c r="E61" s="49">
        <f t="shared" si="10"/>
        <v>85</v>
      </c>
      <c r="H61" s="49"/>
      <c r="K61" s="49"/>
    </row>
    <row r="62" spans="1:11" s="23" customFormat="1" x14ac:dyDescent="0.25">
      <c r="A62" s="22">
        <v>46388</v>
      </c>
      <c r="B62" s="50">
        <v>46661</v>
      </c>
      <c r="C62" s="56">
        <f t="shared" si="10"/>
        <v>140.97170538205211</v>
      </c>
      <c r="D62" s="54">
        <f t="shared" si="10"/>
        <v>104.36230810011573</v>
      </c>
      <c r="E62" s="49">
        <f t="shared" si="10"/>
        <v>85</v>
      </c>
      <c r="H62" s="49"/>
      <c r="K62" s="49"/>
    </row>
    <row r="63" spans="1:11" s="23" customFormat="1" x14ac:dyDescent="0.25">
      <c r="A63" s="22">
        <v>46419</v>
      </c>
      <c r="B63" s="50">
        <v>46692</v>
      </c>
      <c r="C63" s="56">
        <f t="shared" si="10"/>
        <v>140.97170538205211</v>
      </c>
      <c r="D63" s="54">
        <f t="shared" si="10"/>
        <v>104.36230810011573</v>
      </c>
      <c r="E63" s="49">
        <f t="shared" si="10"/>
        <v>85</v>
      </c>
      <c r="H63" s="49"/>
      <c r="K63" s="49"/>
    </row>
    <row r="64" spans="1:11" s="23" customFormat="1" x14ac:dyDescent="0.25">
      <c r="A64" s="22">
        <v>46447</v>
      </c>
      <c r="B64" s="50">
        <v>46722</v>
      </c>
      <c r="C64" s="56">
        <f t="shared" si="10"/>
        <v>140.97170538205211</v>
      </c>
      <c r="D64" s="54">
        <f t="shared" si="10"/>
        <v>104.36230810011573</v>
      </c>
      <c r="E64" s="49">
        <f t="shared" si="10"/>
        <v>85</v>
      </c>
      <c r="H64" s="49"/>
      <c r="K64" s="49"/>
    </row>
    <row r="65" spans="1:11" s="23" customFormat="1" x14ac:dyDescent="0.25">
      <c r="A65" s="22">
        <v>46478</v>
      </c>
      <c r="B65" s="50">
        <v>46753</v>
      </c>
      <c r="C65" s="56">
        <f t="shared" si="10"/>
        <v>140.97170538205211</v>
      </c>
      <c r="D65" s="54">
        <f t="shared" si="10"/>
        <v>104.36230810011573</v>
      </c>
      <c r="E65" s="49">
        <f t="shared" si="10"/>
        <v>85</v>
      </c>
      <c r="H65" s="49"/>
      <c r="K65" s="49"/>
    </row>
    <row r="66" spans="1:11" s="23" customFormat="1" x14ac:dyDescent="0.25">
      <c r="A66" s="22">
        <v>46508</v>
      </c>
      <c r="B66" s="50">
        <v>46784</v>
      </c>
      <c r="C66" s="56">
        <f t="shared" si="10"/>
        <v>140.97170538205211</v>
      </c>
      <c r="D66" s="54">
        <f t="shared" si="10"/>
        <v>104.36230810011573</v>
      </c>
      <c r="E66" s="49">
        <f t="shared" si="10"/>
        <v>85</v>
      </c>
      <c r="H66" s="49"/>
      <c r="K66" s="49"/>
    </row>
    <row r="67" spans="1:11" s="23" customFormat="1" x14ac:dyDescent="0.25">
      <c r="A67" s="22">
        <v>46539</v>
      </c>
      <c r="B67" s="50">
        <v>46813</v>
      </c>
      <c r="C67" s="56">
        <f t="shared" si="10"/>
        <v>140.97170538205211</v>
      </c>
      <c r="D67" s="54">
        <f t="shared" si="10"/>
        <v>104.36230810011573</v>
      </c>
      <c r="E67" s="49">
        <f t="shared" si="10"/>
        <v>85</v>
      </c>
      <c r="H67" s="49"/>
      <c r="K67" s="49"/>
    </row>
    <row r="68" spans="1:11" s="23" customFormat="1" x14ac:dyDescent="0.25">
      <c r="A68" s="22">
        <v>46569</v>
      </c>
      <c r="B68" s="50">
        <v>46844</v>
      </c>
      <c r="C68" s="56">
        <f t="shared" si="10"/>
        <v>140.97170538205211</v>
      </c>
      <c r="D68" s="54">
        <f t="shared" si="10"/>
        <v>104.36230810011573</v>
      </c>
      <c r="E68" s="49">
        <f t="shared" si="10"/>
        <v>85</v>
      </c>
      <c r="H68" s="49"/>
      <c r="K68" s="49"/>
    </row>
    <row r="69" spans="1:11" s="23" customFormat="1" x14ac:dyDescent="0.25">
      <c r="A69" s="22">
        <v>46600</v>
      </c>
      <c r="B69" s="50">
        <v>46874</v>
      </c>
      <c r="C69" s="56">
        <f t="shared" si="10"/>
        <v>140.97170538205211</v>
      </c>
      <c r="D69" s="54">
        <f t="shared" si="10"/>
        <v>104.36230810011573</v>
      </c>
      <c r="E69" s="49">
        <f t="shared" si="10"/>
        <v>85</v>
      </c>
      <c r="H69" s="49"/>
      <c r="K69" s="49"/>
    </row>
    <row r="70" spans="1:11" s="23" customFormat="1" x14ac:dyDescent="0.25">
      <c r="A70" s="22">
        <v>46631</v>
      </c>
      <c r="B70" s="50">
        <v>46905</v>
      </c>
      <c r="C70" s="56">
        <f t="shared" si="10"/>
        <v>140.97170538205211</v>
      </c>
      <c r="D70" s="54">
        <f t="shared" si="10"/>
        <v>104.36230810011573</v>
      </c>
      <c r="E70" s="49">
        <f t="shared" si="10"/>
        <v>85</v>
      </c>
      <c r="H70" s="49"/>
      <c r="K70" s="49"/>
    </row>
    <row r="71" spans="1:11" s="23" customFormat="1" x14ac:dyDescent="0.25">
      <c r="A71" s="22">
        <v>46661</v>
      </c>
      <c r="B71" s="50">
        <v>46935</v>
      </c>
      <c r="C71" s="56">
        <f t="shared" ref="C71:E86" si="11">+C70</f>
        <v>140.97170538205211</v>
      </c>
      <c r="D71" s="54">
        <f t="shared" si="11"/>
        <v>104.36230810011573</v>
      </c>
      <c r="E71" s="49">
        <f t="shared" si="11"/>
        <v>85</v>
      </c>
      <c r="H71" s="49"/>
      <c r="K71" s="49"/>
    </row>
    <row r="72" spans="1:11" s="23" customFormat="1" x14ac:dyDescent="0.25">
      <c r="A72" s="22">
        <v>46692</v>
      </c>
      <c r="B72" s="50">
        <v>46966</v>
      </c>
      <c r="C72" s="56">
        <f t="shared" si="11"/>
        <v>140.97170538205211</v>
      </c>
      <c r="D72" s="54">
        <f t="shared" si="11"/>
        <v>104.36230810011573</v>
      </c>
      <c r="E72" s="49">
        <f t="shared" si="11"/>
        <v>85</v>
      </c>
      <c r="H72" s="49"/>
      <c r="K72" s="49"/>
    </row>
    <row r="73" spans="1:11" s="23" customFormat="1" x14ac:dyDescent="0.25">
      <c r="A73" s="22">
        <v>46722</v>
      </c>
      <c r="B73" s="50">
        <v>46997</v>
      </c>
      <c r="C73" s="56">
        <f t="shared" si="11"/>
        <v>140.97170538205211</v>
      </c>
      <c r="D73" s="54">
        <f t="shared" si="11"/>
        <v>104.36230810011573</v>
      </c>
      <c r="E73" s="49">
        <f t="shared" si="11"/>
        <v>85</v>
      </c>
      <c r="H73" s="49"/>
      <c r="K73" s="49"/>
    </row>
    <row r="74" spans="1:11" s="23" customFormat="1" x14ac:dyDescent="0.25">
      <c r="A74" s="22">
        <v>46753</v>
      </c>
      <c r="B74" s="50">
        <v>47027</v>
      </c>
      <c r="C74" s="56">
        <f t="shared" si="11"/>
        <v>140.97170538205211</v>
      </c>
      <c r="D74" s="54">
        <f t="shared" si="11"/>
        <v>104.36230810011573</v>
      </c>
      <c r="E74" s="49">
        <f t="shared" si="11"/>
        <v>85</v>
      </c>
      <c r="H74" s="49"/>
      <c r="K74" s="49"/>
    </row>
    <row r="75" spans="1:11" s="23" customFormat="1" x14ac:dyDescent="0.25">
      <c r="A75" s="19"/>
      <c r="B75" s="19"/>
      <c r="C75" s="56">
        <f t="shared" si="11"/>
        <v>140.97170538205211</v>
      </c>
      <c r="E75" s="49"/>
      <c r="H75" s="49"/>
      <c r="K75" s="49"/>
    </row>
    <row r="76" spans="1:11" s="23" customFormat="1" x14ac:dyDescent="0.25">
      <c r="A76" s="19"/>
      <c r="B76" s="19"/>
      <c r="C76" s="56">
        <f t="shared" si="11"/>
        <v>140.97170538205211</v>
      </c>
      <c r="E76" s="49"/>
      <c r="H76" s="49"/>
      <c r="K76" s="49"/>
    </row>
    <row r="77" spans="1:11" s="23" customFormat="1" x14ac:dyDescent="0.25">
      <c r="A77" s="19"/>
      <c r="B77" s="19"/>
      <c r="C77" s="56">
        <f t="shared" si="11"/>
        <v>140.97170538205211</v>
      </c>
      <c r="E77" s="49"/>
      <c r="H77" s="49"/>
      <c r="K77" s="49"/>
    </row>
    <row r="78" spans="1:11" s="23" customFormat="1" x14ac:dyDescent="0.25">
      <c r="A78" s="19"/>
      <c r="B78" s="19"/>
      <c r="C78" s="56">
        <f t="shared" si="11"/>
        <v>140.97170538205211</v>
      </c>
      <c r="E78" s="49"/>
      <c r="H78" s="49"/>
      <c r="K78" s="49"/>
    </row>
    <row r="79" spans="1:11" s="23" customFormat="1" x14ac:dyDescent="0.25">
      <c r="A79" s="19"/>
      <c r="B79" s="19"/>
      <c r="C79" s="56">
        <f t="shared" si="11"/>
        <v>140.97170538205211</v>
      </c>
      <c r="E79" s="49"/>
      <c r="H79" s="49"/>
      <c r="K79" s="49"/>
    </row>
    <row r="80" spans="1:11" s="23" customFormat="1" x14ac:dyDescent="0.25">
      <c r="A80" s="19"/>
      <c r="B80" s="19"/>
      <c r="C80" s="56">
        <f t="shared" si="11"/>
        <v>140.97170538205211</v>
      </c>
      <c r="E80" s="49"/>
      <c r="H80" s="49"/>
      <c r="K80" s="49"/>
    </row>
    <row r="81" spans="1:11" s="23" customFormat="1" x14ac:dyDescent="0.25">
      <c r="A81" s="19"/>
      <c r="B81" s="19"/>
      <c r="C81" s="56">
        <f t="shared" si="11"/>
        <v>140.97170538205211</v>
      </c>
      <c r="E81" s="49"/>
      <c r="H81" s="49"/>
      <c r="K81" s="49"/>
    </row>
    <row r="82" spans="1:11" s="23" customFormat="1" x14ac:dyDescent="0.25">
      <c r="A82" s="19"/>
      <c r="B82" s="19"/>
      <c r="C82" s="56">
        <f t="shared" si="11"/>
        <v>140.97170538205211</v>
      </c>
      <c r="E82" s="49"/>
      <c r="H82" s="49"/>
      <c r="K82" s="49"/>
    </row>
    <row r="83" spans="1:11" s="23" customFormat="1" x14ac:dyDescent="0.25">
      <c r="A83" s="19"/>
      <c r="B83" s="19"/>
      <c r="C83" s="56">
        <f t="shared" si="11"/>
        <v>140.97170538205211</v>
      </c>
      <c r="E83" s="49"/>
      <c r="H83" s="49"/>
      <c r="K83" s="49"/>
    </row>
    <row r="84" spans="1:11" s="23" customFormat="1" x14ac:dyDescent="0.25">
      <c r="A84" s="19"/>
      <c r="B84" s="19"/>
      <c r="C84" s="56">
        <f t="shared" si="11"/>
        <v>140.97170538205211</v>
      </c>
      <c r="E84" s="49"/>
      <c r="H84" s="49"/>
      <c r="K84" s="49"/>
    </row>
    <row r="85" spans="1:11" s="23" customFormat="1" x14ac:dyDescent="0.25">
      <c r="A85" s="19"/>
      <c r="B85" s="19"/>
      <c r="C85" s="56">
        <f t="shared" si="11"/>
        <v>140.97170538205211</v>
      </c>
      <c r="E85" s="49"/>
      <c r="H85" s="49"/>
      <c r="K85" s="49"/>
    </row>
    <row r="86" spans="1:11" s="23" customFormat="1" x14ac:dyDescent="0.25">
      <c r="A86" s="19"/>
      <c r="B86" s="19"/>
      <c r="C86" s="56">
        <f t="shared" si="11"/>
        <v>140.97170538205211</v>
      </c>
      <c r="E86" s="49"/>
      <c r="H86" s="49"/>
      <c r="K86" s="49"/>
    </row>
    <row r="87" spans="1:11" s="23" customFormat="1" x14ac:dyDescent="0.25">
      <c r="A87" s="19"/>
      <c r="B87" s="19"/>
      <c r="C87" s="56">
        <f t="shared" ref="C87:C93" si="12">+C86</f>
        <v>140.97170538205211</v>
      </c>
      <c r="E87" s="49"/>
      <c r="H87" s="49"/>
      <c r="K87" s="49"/>
    </row>
    <row r="88" spans="1:11" s="23" customFormat="1" x14ac:dyDescent="0.25">
      <c r="A88" s="19"/>
      <c r="B88" s="19"/>
      <c r="C88" s="56">
        <f t="shared" si="12"/>
        <v>140.97170538205211</v>
      </c>
      <c r="E88" s="49"/>
      <c r="H88" s="49"/>
      <c r="K88" s="49"/>
    </row>
    <row r="89" spans="1:11" s="23" customFormat="1" x14ac:dyDescent="0.25">
      <c r="A89" s="19"/>
      <c r="B89" s="19"/>
      <c r="C89" s="56">
        <f t="shared" si="12"/>
        <v>140.97170538205211</v>
      </c>
      <c r="E89" s="49"/>
      <c r="H89" s="49"/>
      <c r="K89" s="49"/>
    </row>
    <row r="90" spans="1:11" s="23" customFormat="1" x14ac:dyDescent="0.25">
      <c r="A90" s="19"/>
      <c r="B90" s="19"/>
      <c r="C90" s="56">
        <f t="shared" si="12"/>
        <v>140.97170538205211</v>
      </c>
      <c r="E90" s="49"/>
      <c r="H90" s="49"/>
      <c r="K90" s="49"/>
    </row>
    <row r="91" spans="1:11" s="23" customFormat="1" x14ac:dyDescent="0.25">
      <c r="A91" s="19"/>
      <c r="B91" s="19"/>
      <c r="C91" s="56">
        <f t="shared" si="12"/>
        <v>140.97170538205211</v>
      </c>
      <c r="E91" s="49"/>
      <c r="H91" s="49"/>
      <c r="K91" s="49"/>
    </row>
    <row r="92" spans="1:11" s="23" customFormat="1" x14ac:dyDescent="0.25">
      <c r="A92" s="19"/>
      <c r="B92" s="19"/>
      <c r="C92" s="56">
        <f t="shared" si="12"/>
        <v>140.97170538205211</v>
      </c>
      <c r="E92" s="49"/>
      <c r="H92" s="49"/>
      <c r="K92" s="49"/>
    </row>
    <row r="93" spans="1:11" s="23" customFormat="1" x14ac:dyDescent="0.25">
      <c r="A93" s="19"/>
      <c r="B93" s="19"/>
      <c r="C93" s="56">
        <f t="shared" si="12"/>
        <v>140.97170538205211</v>
      </c>
      <c r="E93" s="49"/>
      <c r="H93" s="49"/>
      <c r="K93" s="49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V346"/>
  <sheetViews>
    <sheetView workbookViewId="0">
      <selection activeCell="I14" sqref="I14"/>
    </sheetView>
  </sheetViews>
  <sheetFormatPr baseColWidth="10" defaultColWidth="10.81640625" defaultRowHeight="12.5" x14ac:dyDescent="0.25"/>
  <cols>
    <col min="1" max="16384" width="10.81640625" style="19"/>
  </cols>
  <sheetData>
    <row r="1" spans="1:22" x14ac:dyDescent="0.25">
      <c r="A1" s="19" t="s">
        <v>31</v>
      </c>
      <c r="B1" s="19" t="s">
        <v>73</v>
      </c>
      <c r="C1" s="19" t="s">
        <v>37</v>
      </c>
      <c r="D1" s="19" t="s">
        <v>36</v>
      </c>
      <c r="E1" s="19" t="s">
        <v>74</v>
      </c>
      <c r="F1" s="19" t="s">
        <v>16</v>
      </c>
      <c r="H1" s="19" t="s">
        <v>37</v>
      </c>
      <c r="I1" s="19" t="s">
        <v>36</v>
      </c>
      <c r="J1" s="19" t="s">
        <v>74</v>
      </c>
      <c r="K1" s="19" t="s">
        <v>16</v>
      </c>
      <c r="M1" s="19" t="s">
        <v>75</v>
      </c>
      <c r="N1" s="19" t="s">
        <v>37</v>
      </c>
      <c r="O1" s="19" t="s">
        <v>36</v>
      </c>
      <c r="P1" s="19" t="s">
        <v>74</v>
      </c>
      <c r="Q1" s="19" t="s">
        <v>16</v>
      </c>
    </row>
    <row r="2" spans="1:22" x14ac:dyDescent="0.25">
      <c r="A2" s="22">
        <v>34669</v>
      </c>
      <c r="B2" s="28">
        <v>34669</v>
      </c>
      <c r="C2" s="19">
        <f>+[7]Cartera!E5</f>
        <v>411.16813999999999</v>
      </c>
      <c r="D2" s="19">
        <f>+[7]Cartera!K5</f>
        <v>538.74158999999997</v>
      </c>
      <c r="E2" s="19">
        <f>+[7]Cartera!Q5</f>
        <v>177.55180000000001</v>
      </c>
      <c r="N2" s="23">
        <f>+[7]Cartera!D5</f>
        <v>11084.162690000001</v>
      </c>
      <c r="O2" s="23">
        <f>+[7]Cartera!J5</f>
        <v>5413.4141299999992</v>
      </c>
      <c r="P2" s="23">
        <f>+[7]Cartera!P5</f>
        <v>5157.5406700000003</v>
      </c>
      <c r="Q2" s="23">
        <f>+[7]Cartera!AD5</f>
        <v>32739.280180000002</v>
      </c>
    </row>
    <row r="3" spans="1:22" x14ac:dyDescent="0.25">
      <c r="A3" s="22">
        <v>34700</v>
      </c>
      <c r="B3" s="28">
        <v>34700</v>
      </c>
      <c r="C3" s="19">
        <f>+[7]Cartera!E6</f>
        <v>477.61451</v>
      </c>
      <c r="D3" s="19">
        <f>+[7]Cartera!K6</f>
        <v>625.27143000000001</v>
      </c>
      <c r="E3" s="19">
        <f>+[7]Cartera!Q6</f>
        <v>178.73762999999997</v>
      </c>
      <c r="F3" s="19">
        <f>+[7]Cartera!AE6</f>
        <v>1282.0827800000002</v>
      </c>
      <c r="N3" s="23">
        <f>+[7]Cartera!D6</f>
        <v>11234.421759999999</v>
      </c>
      <c r="O3" s="23">
        <f>+[7]Cartera!J6</f>
        <v>5645.6335900000004</v>
      </c>
      <c r="P3" s="23">
        <f>+[7]Cartera!P6</f>
        <v>5363.6297500000001</v>
      </c>
      <c r="Q3" s="23">
        <f>+[7]Cartera!AD6</f>
        <v>22243.685100000002</v>
      </c>
    </row>
    <row r="4" spans="1:22" x14ac:dyDescent="0.25">
      <c r="A4" s="22">
        <v>34731</v>
      </c>
      <c r="B4" s="28">
        <v>34731</v>
      </c>
      <c r="C4" s="19">
        <f>+[7]Cartera!E7</f>
        <v>511.89638000000002</v>
      </c>
      <c r="D4" s="19">
        <f>+[7]Cartera!K7</f>
        <v>664.7952600000001</v>
      </c>
      <c r="E4" s="19">
        <f>+[7]Cartera!Q7</f>
        <v>188.20359999999997</v>
      </c>
      <c r="F4" s="19">
        <f>+[7]Cartera!AE7</f>
        <v>1364.9530199999999</v>
      </c>
      <c r="N4" s="23">
        <f>+[7]Cartera!D7</f>
        <v>11507.894079999998</v>
      </c>
      <c r="O4" s="23">
        <f>+[7]Cartera!J7</f>
        <v>5714.4182600000004</v>
      </c>
      <c r="P4" s="23">
        <f>+[7]Cartera!P7</f>
        <v>5523.703019999999</v>
      </c>
      <c r="Q4" s="23">
        <f>+[7]Cartera!AD7</f>
        <v>22746.015359999998</v>
      </c>
    </row>
    <row r="5" spans="1:22" x14ac:dyDescent="0.25">
      <c r="A5" s="22">
        <v>34759</v>
      </c>
      <c r="B5" s="28">
        <v>34759</v>
      </c>
      <c r="C5" s="19">
        <f>+[7]Cartera!E8</f>
        <v>509.42082999999997</v>
      </c>
      <c r="D5" s="19">
        <f>+[7]Cartera!K8</f>
        <v>634.7998</v>
      </c>
      <c r="E5" s="19">
        <f>+[7]Cartera!Q8</f>
        <v>194.02645999999999</v>
      </c>
      <c r="F5" s="19">
        <f>+[7]Cartera!AE8</f>
        <v>1338.4229200000002</v>
      </c>
      <c r="N5" s="23">
        <f>+[7]Cartera!D8</f>
        <v>12066.986220000001</v>
      </c>
      <c r="O5" s="23">
        <f>+[7]Cartera!J8</f>
        <v>5828.1441399999994</v>
      </c>
      <c r="P5" s="23">
        <f>+[7]Cartera!P8</f>
        <v>5725.0240600000006</v>
      </c>
      <c r="Q5" s="23">
        <f>+[7]Cartera!AD8</f>
        <v>23620.154419999999</v>
      </c>
    </row>
    <row r="6" spans="1:22" x14ac:dyDescent="0.25">
      <c r="A6" s="22">
        <v>34790</v>
      </c>
      <c r="B6" s="28">
        <v>34790</v>
      </c>
      <c r="C6" s="19">
        <f>+[7]Cartera!E9</f>
        <v>531.89046000000008</v>
      </c>
      <c r="D6" s="19">
        <f>+[7]Cartera!K9</f>
        <v>704.00343999999996</v>
      </c>
      <c r="E6" s="19">
        <f>+[7]Cartera!Q9</f>
        <v>205.80511999999999</v>
      </c>
      <c r="F6" s="19">
        <f>+[7]Cartera!AE9</f>
        <v>1404.60418</v>
      </c>
      <c r="N6" s="23">
        <f>+[7]Cartera!D9</f>
        <v>12371.750620000001</v>
      </c>
      <c r="O6" s="23">
        <f>+[7]Cartera!J9</f>
        <v>5970.7463700000008</v>
      </c>
      <c r="P6" s="23">
        <f>+[7]Cartera!P9</f>
        <v>5877.3538000000008</v>
      </c>
      <c r="Q6" s="23">
        <f>+[7]Cartera!AD9</f>
        <v>24219.850790000004</v>
      </c>
    </row>
    <row r="7" spans="1:22" x14ac:dyDescent="0.25">
      <c r="A7" s="22">
        <v>34820</v>
      </c>
      <c r="B7" s="28">
        <v>34820</v>
      </c>
      <c r="C7" s="19">
        <f>+[7]Cartera!E10</f>
        <v>533.74045000000001</v>
      </c>
      <c r="D7" s="19">
        <f>+[7]Cartera!K10</f>
        <v>722.78708000000006</v>
      </c>
      <c r="E7" s="19">
        <f>+[7]Cartera!Q10</f>
        <v>199.86291999999997</v>
      </c>
      <c r="F7" s="19">
        <f>+[7]Cartera!AE10</f>
        <v>1416.2151100000001</v>
      </c>
      <c r="N7" s="23">
        <f>+[7]Cartera!D10</f>
        <v>12803.208479999999</v>
      </c>
      <c r="O7" s="23">
        <f>+[7]Cartera!J10</f>
        <v>6077.1305299999995</v>
      </c>
      <c r="P7" s="23">
        <f>+[7]Cartera!P10</f>
        <v>6057.1458099999991</v>
      </c>
      <c r="Q7" s="23">
        <f>+[7]Cartera!AD10</f>
        <v>24937.484819999998</v>
      </c>
    </row>
    <row r="8" spans="1:22" x14ac:dyDescent="0.25">
      <c r="A8" s="22">
        <v>34851</v>
      </c>
      <c r="B8" s="28">
        <v>34851</v>
      </c>
      <c r="C8" s="19">
        <f>+[7]Cartera!E11</f>
        <v>529.12972000000002</v>
      </c>
      <c r="D8" s="19">
        <f>+[7]Cartera!K11</f>
        <v>699.1415199999999</v>
      </c>
      <c r="E8" s="19">
        <f>+[7]Cartera!Q11</f>
        <v>217.34537000000003</v>
      </c>
      <c r="F8" s="19">
        <f>+[7]Cartera!AE11</f>
        <v>1387.9651799999999</v>
      </c>
      <c r="N8" s="23">
        <f>+[7]Cartera!D11</f>
        <v>13231.280510000001</v>
      </c>
      <c r="O8" s="23">
        <f>+[7]Cartera!J11</f>
        <v>6141.0301099999997</v>
      </c>
      <c r="P8" s="23">
        <f>+[7]Cartera!P11</f>
        <v>6230.97894</v>
      </c>
      <c r="Q8" s="23">
        <f>+[7]Cartera!AD11</f>
        <v>25603.289560000001</v>
      </c>
    </row>
    <row r="9" spans="1:22" x14ac:dyDescent="0.25">
      <c r="A9" s="22">
        <v>34881</v>
      </c>
      <c r="B9" s="28">
        <v>34881</v>
      </c>
      <c r="C9" s="19">
        <f>+[7]Cartera!E12</f>
        <v>641.29951999999992</v>
      </c>
      <c r="D9" s="19">
        <f>+[7]Cartera!K12</f>
        <v>780.72465999999986</v>
      </c>
      <c r="E9" s="19">
        <f>+[7]Cartera!Q12</f>
        <v>212.57915</v>
      </c>
      <c r="F9" s="19">
        <f>+[7]Cartera!AE12</f>
        <v>1590.04592</v>
      </c>
      <c r="N9" s="23">
        <f>+[7]Cartera!D12</f>
        <v>13740.45465</v>
      </c>
      <c r="O9" s="23">
        <f>+[7]Cartera!J12</f>
        <v>6227.5415399999993</v>
      </c>
      <c r="P9" s="23">
        <f>+[7]Cartera!P12</f>
        <v>6271.7224499999993</v>
      </c>
      <c r="Q9" s="23">
        <f>+[7]Cartera!AD12</f>
        <v>26239.718639999999</v>
      </c>
    </row>
    <row r="10" spans="1:22" x14ac:dyDescent="0.25">
      <c r="A10" s="22">
        <v>34912</v>
      </c>
      <c r="B10" s="28">
        <v>34912</v>
      </c>
      <c r="C10" s="19">
        <f>+[7]Cartera!E13</f>
        <v>662.50680999999986</v>
      </c>
      <c r="D10" s="19">
        <f>+[7]Cartera!K13</f>
        <v>785.93738999999994</v>
      </c>
      <c r="E10" s="19">
        <f>+[7]Cartera!Q13</f>
        <v>224.67818</v>
      </c>
      <c r="F10" s="19">
        <f>+[7]Cartera!AE13</f>
        <v>1626.5231200000001</v>
      </c>
      <c r="N10" s="23">
        <f>+[7]Cartera!D13</f>
        <v>14246.97473</v>
      </c>
      <c r="O10" s="23">
        <f>+[7]Cartera!J13</f>
        <v>6325.7461800000001</v>
      </c>
      <c r="P10" s="23">
        <f>+[7]Cartera!P13</f>
        <v>6496.9663200000005</v>
      </c>
      <c r="Q10" s="23">
        <f>+[7]Cartera!AD13</f>
        <v>27069.687230000003</v>
      </c>
    </row>
    <row r="11" spans="1:22" x14ac:dyDescent="0.25">
      <c r="A11" s="22">
        <v>34943</v>
      </c>
      <c r="B11" s="28">
        <v>34943</v>
      </c>
      <c r="C11" s="19">
        <f>+[7]Cartera!E14</f>
        <v>649.97139000000016</v>
      </c>
      <c r="D11" s="19">
        <f>+[7]Cartera!K14</f>
        <v>779.23711000000003</v>
      </c>
      <c r="E11" s="19">
        <f>+[7]Cartera!Q14</f>
        <v>227.71375999999998</v>
      </c>
      <c r="F11" s="19">
        <f>+[7]Cartera!AE14</f>
        <v>1608.5462199999999</v>
      </c>
      <c r="N11" s="23">
        <f>+[7]Cartera!D14</f>
        <v>14763.52649</v>
      </c>
      <c r="O11" s="23">
        <f>+[7]Cartera!J14</f>
        <v>6472.4305300000015</v>
      </c>
      <c r="P11" s="23">
        <f>+[7]Cartera!P14</f>
        <v>6687.4220900000009</v>
      </c>
      <c r="Q11" s="23">
        <f>+[7]Cartera!AD14</f>
        <v>27923.379110000002</v>
      </c>
    </row>
    <row r="12" spans="1:22" x14ac:dyDescent="0.25">
      <c r="A12" s="22">
        <v>34973</v>
      </c>
      <c r="B12" s="28">
        <v>34973</v>
      </c>
      <c r="C12" s="19">
        <f>+[7]Cartera!E15</f>
        <v>703.51071000000013</v>
      </c>
      <c r="D12" s="19">
        <f>+[7]Cartera!K15</f>
        <v>797.70905000000016</v>
      </c>
      <c r="E12" s="19">
        <f>+[7]Cartera!Q15</f>
        <v>236.63223000000005</v>
      </c>
      <c r="F12" s="19">
        <f>+[7]Cartera!AE15</f>
        <v>1688.6137200000001</v>
      </c>
      <c r="N12" s="23">
        <f>+[7]Cartera!D15</f>
        <v>15161.708990000001</v>
      </c>
      <c r="O12" s="23">
        <f>+[7]Cartera!J15</f>
        <v>6591.4236300000002</v>
      </c>
      <c r="P12" s="23">
        <f>+[7]Cartera!P15</f>
        <v>6895.5345899999993</v>
      </c>
      <c r="Q12" s="23">
        <f>+[7]Cartera!AD15</f>
        <v>28648.66721</v>
      </c>
    </row>
    <row r="13" spans="1:22" x14ac:dyDescent="0.25">
      <c r="A13" s="22">
        <v>35004</v>
      </c>
      <c r="B13" s="28">
        <v>35004</v>
      </c>
      <c r="C13" s="19">
        <f>+[7]Cartera!E16</f>
        <v>725.00083999999993</v>
      </c>
      <c r="D13" s="19">
        <f>+[7]Cartera!K16</f>
        <v>828.64086000000009</v>
      </c>
      <c r="E13" s="19">
        <f>+[7]Cartera!Q16</f>
        <v>250.81978000000007</v>
      </c>
      <c r="F13" s="19">
        <f>+[7]Cartera!AE16</f>
        <v>1754.2259099999999</v>
      </c>
      <c r="N13" s="23">
        <f>+[7]Cartera!D16</f>
        <v>15643.494769999999</v>
      </c>
      <c r="O13" s="23">
        <f>+[7]Cartera!J16</f>
        <v>6690.6694599999992</v>
      </c>
      <c r="P13" s="23">
        <f>+[7]Cartera!P16</f>
        <v>7049.7487199999996</v>
      </c>
      <c r="Q13" s="23">
        <f>+[7]Cartera!AD16</f>
        <v>29383.912949999998</v>
      </c>
    </row>
    <row r="14" spans="1:22" x14ac:dyDescent="0.25">
      <c r="A14" s="22">
        <v>35034</v>
      </c>
      <c r="B14" s="28">
        <v>35034</v>
      </c>
      <c r="C14" s="19">
        <f>+[7]Cartera!E17</f>
        <v>656.73165999999992</v>
      </c>
      <c r="D14" s="19">
        <f>+[7]Cartera!K17</f>
        <v>821.23487</v>
      </c>
      <c r="E14" s="19">
        <f>+[7]Cartera!Q17</f>
        <v>251.12441999999999</v>
      </c>
      <c r="F14" s="19">
        <f>+[7]Cartera!AE17</f>
        <v>1685.6371299999998</v>
      </c>
      <c r="H14" s="23" t="s">
        <v>2</v>
      </c>
      <c r="I14" s="23" t="s">
        <v>12</v>
      </c>
      <c r="J14" s="23" t="s">
        <v>32</v>
      </c>
      <c r="K14" s="23" t="s">
        <v>16</v>
      </c>
      <c r="N14" s="23">
        <f>+[7]Cartera!D17</f>
        <v>16081.659520000001</v>
      </c>
      <c r="O14" s="23">
        <f>+[7]Cartera!J17</f>
        <v>6735.1318300000003</v>
      </c>
      <c r="P14" s="23">
        <f>+[7]Cartera!P17</f>
        <v>7265.1810699999996</v>
      </c>
      <c r="Q14" s="23">
        <f>+[7]Cartera!AD17</f>
        <v>30081.972420000002</v>
      </c>
      <c r="S14" s="23" t="s">
        <v>2</v>
      </c>
      <c r="T14" s="23" t="s">
        <v>12</v>
      </c>
      <c r="U14" s="23" t="s">
        <v>32</v>
      </c>
      <c r="V14" s="23" t="s">
        <v>16</v>
      </c>
    </row>
    <row r="15" spans="1:22" x14ac:dyDescent="0.25">
      <c r="A15" s="22">
        <v>35065</v>
      </c>
      <c r="B15" s="28">
        <v>35065</v>
      </c>
      <c r="C15" s="19">
        <f>+[7]Cartera!E18</f>
        <v>759.31187999999997</v>
      </c>
      <c r="D15" s="19">
        <f>+[7]Cartera!K18</f>
        <v>883.74904000000015</v>
      </c>
      <c r="E15" s="19">
        <f>+[7]Cartera!Q18</f>
        <v>276.49345</v>
      </c>
      <c r="F15" s="19">
        <f>+[7]Cartera!AE18</f>
        <v>1871.1644099999999</v>
      </c>
      <c r="G15" s="28">
        <v>35065</v>
      </c>
      <c r="H15" s="23">
        <f>+C15/C3*100-100</f>
        <v>58.980069512544759</v>
      </c>
      <c r="I15" s="23">
        <f t="shared" ref="I15:K30" si="0">+D15/D3*100-100</f>
        <v>41.338464800798619</v>
      </c>
      <c r="J15" s="23">
        <f t="shared" si="0"/>
        <v>54.692355493356416</v>
      </c>
      <c r="K15" s="23">
        <f>+F15/F3*100-100</f>
        <v>45.947238289870768</v>
      </c>
      <c r="N15" s="23">
        <f>+[7]Cartera!D18</f>
        <v>16370.864029999999</v>
      </c>
      <c r="O15" s="23">
        <f>+[7]Cartera!J18</f>
        <v>6892.3545299999996</v>
      </c>
      <c r="P15" s="23">
        <f>+[7]Cartera!P18</f>
        <v>7469.316029999999</v>
      </c>
      <c r="Q15" s="23">
        <f>+[7]Cartera!AD18</f>
        <v>30732.534589999996</v>
      </c>
      <c r="R15" s="28">
        <v>35065</v>
      </c>
      <c r="S15" s="23">
        <f>+N15/N3*100-100</f>
        <v>45.720575386338368</v>
      </c>
      <c r="T15" s="23">
        <f t="shared" ref="T15:V78" si="1">+O15/O3*100-100</f>
        <v>22.082923380084239</v>
      </c>
      <c r="U15" s="23">
        <f t="shared" si="1"/>
        <v>39.258606170569436</v>
      </c>
      <c r="V15" s="23">
        <f>+Q15/Q3*100-100</f>
        <v>38.162963788765325</v>
      </c>
    </row>
    <row r="16" spans="1:22" x14ac:dyDescent="0.25">
      <c r="A16" s="22">
        <v>35096</v>
      </c>
      <c r="B16" s="28">
        <v>35096</v>
      </c>
      <c r="C16" s="19">
        <f>+[7]Cartera!E19</f>
        <v>806.2290999999999</v>
      </c>
      <c r="D16" s="19">
        <f>+[7]Cartera!K19</f>
        <v>929.75645999999995</v>
      </c>
      <c r="E16" s="19">
        <f>+[7]Cartera!Q19</f>
        <v>282.94511999999997</v>
      </c>
      <c r="F16" s="19">
        <f>+[7]Cartera!AE19</f>
        <v>1967.5151899999998</v>
      </c>
      <c r="G16" s="28">
        <v>35096</v>
      </c>
      <c r="H16" s="23">
        <f t="shared" ref="H16:K79" si="2">+C16/C4*100-100</f>
        <v>57.498496082351636</v>
      </c>
      <c r="I16" s="23">
        <f t="shared" si="0"/>
        <v>39.856060345556585</v>
      </c>
      <c r="J16" s="23">
        <f t="shared" si="0"/>
        <v>50.339908482090692</v>
      </c>
      <c r="K16" s="23">
        <f t="shared" si="0"/>
        <v>44.145268091351596</v>
      </c>
      <c r="N16" s="23">
        <f>+[7]Cartera!D19</f>
        <v>16628.831340000001</v>
      </c>
      <c r="O16" s="23">
        <f>+[7]Cartera!J19</f>
        <v>6983.8367400000006</v>
      </c>
      <c r="P16" s="23">
        <f>+[7]Cartera!P19</f>
        <v>7650.0689999999977</v>
      </c>
      <c r="Q16" s="23">
        <f>+[7]Cartera!AD19</f>
        <v>31262.737079999999</v>
      </c>
      <c r="R16" s="28">
        <v>35096</v>
      </c>
      <c r="S16" s="23">
        <f t="shared" ref="S16:V79" si="3">+N16/N4*100-100</f>
        <v>44.499343010984717</v>
      </c>
      <c r="T16" s="23">
        <f t="shared" si="1"/>
        <v>22.214308128015816</v>
      </c>
      <c r="U16" s="23">
        <f t="shared" si="1"/>
        <v>38.495298757028365</v>
      </c>
      <c r="V16" s="23">
        <f t="shared" si="1"/>
        <v>37.442697480003829</v>
      </c>
    </row>
    <row r="17" spans="1:22" x14ac:dyDescent="0.25">
      <c r="A17" s="22">
        <v>35125</v>
      </c>
      <c r="B17" s="28">
        <v>35125</v>
      </c>
      <c r="C17" s="19">
        <f>+[7]Cartera!E20</f>
        <v>809.17201999999997</v>
      </c>
      <c r="D17" s="19">
        <f>+[7]Cartera!K20</f>
        <v>946.91954999999996</v>
      </c>
      <c r="E17" s="19">
        <f>+[7]Cartera!Q20</f>
        <v>292.03141999999997</v>
      </c>
      <c r="F17" s="19">
        <f>+[7]Cartera!AE20</f>
        <v>1995.7339399999998</v>
      </c>
      <c r="G17" s="28">
        <v>35125</v>
      </c>
      <c r="H17" s="23">
        <f t="shared" si="2"/>
        <v>58.841565233993293</v>
      </c>
      <c r="I17" s="23">
        <f t="shared" si="0"/>
        <v>49.168218074422811</v>
      </c>
      <c r="J17" s="23">
        <f t="shared" si="0"/>
        <v>50.511131316831722</v>
      </c>
      <c r="K17" s="23">
        <f t="shared" si="0"/>
        <v>49.110861012451835</v>
      </c>
      <c r="N17" s="23">
        <f>+[7]Cartera!D20</f>
        <v>17066.407740000002</v>
      </c>
      <c r="O17" s="23">
        <f>+[7]Cartera!J20</f>
        <v>7068.8791500000007</v>
      </c>
      <c r="P17" s="23">
        <f>+[7]Cartera!P20</f>
        <v>7854.8237800000015</v>
      </c>
      <c r="Q17" s="23">
        <f>+[7]Cartera!AD20</f>
        <v>31990.110670000005</v>
      </c>
      <c r="R17" s="28">
        <v>35125</v>
      </c>
      <c r="S17" s="23">
        <f t="shared" si="3"/>
        <v>41.430572877541607</v>
      </c>
      <c r="T17" s="23">
        <f t="shared" si="1"/>
        <v>21.288680928196825</v>
      </c>
      <c r="U17" s="23">
        <f t="shared" si="1"/>
        <v>37.201585489930693</v>
      </c>
      <c r="V17" s="23">
        <f t="shared" si="1"/>
        <v>35.435654234812603</v>
      </c>
    </row>
    <row r="18" spans="1:22" x14ac:dyDescent="0.25">
      <c r="A18" s="22">
        <v>35156</v>
      </c>
      <c r="B18" s="28">
        <v>35156</v>
      </c>
      <c r="C18" s="19">
        <f>+[7]Cartera!E21</f>
        <v>895.77895999999998</v>
      </c>
      <c r="D18" s="19">
        <f>+[7]Cartera!K21</f>
        <v>994.33780999999999</v>
      </c>
      <c r="E18" s="19">
        <f>+[7]Cartera!Q21</f>
        <v>307.19289000000003</v>
      </c>
      <c r="F18" s="19">
        <f>+[7]Cartera!AE21</f>
        <v>2143.91885</v>
      </c>
      <c r="G18" s="28">
        <v>35156</v>
      </c>
      <c r="H18" s="23">
        <f t="shared" si="2"/>
        <v>68.414180619069555</v>
      </c>
      <c r="I18" s="23">
        <f t="shared" si="0"/>
        <v>41.240476040855725</v>
      </c>
      <c r="J18" s="23">
        <f t="shared" si="0"/>
        <v>49.263968748688114</v>
      </c>
      <c r="K18" s="23">
        <f t="shared" si="0"/>
        <v>52.635089694806396</v>
      </c>
      <c r="N18" s="23">
        <f>+[7]Cartera!D21</f>
        <v>17302</v>
      </c>
      <c r="O18" s="23">
        <f>+[7]Cartera!J21</f>
        <v>7166.5109399999965</v>
      </c>
      <c r="P18" s="23">
        <f>+[7]Cartera!P21</f>
        <v>8027.5465300000005</v>
      </c>
      <c r="Q18" s="23">
        <f>+[7]Cartera!AD21</f>
        <v>32496.057469999996</v>
      </c>
      <c r="R18" s="28">
        <v>35156</v>
      </c>
      <c r="S18" s="23">
        <f t="shared" si="3"/>
        <v>39.850862916924825</v>
      </c>
      <c r="T18" s="23">
        <f t="shared" si="1"/>
        <v>20.027053502190469</v>
      </c>
      <c r="U18" s="23">
        <f t="shared" si="1"/>
        <v>36.584367781296379</v>
      </c>
      <c r="V18" s="23">
        <f t="shared" si="1"/>
        <v>34.171171208937039</v>
      </c>
    </row>
    <row r="19" spans="1:22" x14ac:dyDescent="0.25">
      <c r="A19" s="22">
        <v>35186</v>
      </c>
      <c r="B19" s="28">
        <v>35186</v>
      </c>
      <c r="C19" s="19">
        <f>+[7]Cartera!E22</f>
        <v>924.85888</v>
      </c>
      <c r="D19" s="19">
        <f>+[7]Cartera!K22</f>
        <v>983.24601999999993</v>
      </c>
      <c r="E19" s="19">
        <f>+[7]Cartera!Q22</f>
        <v>322.63806</v>
      </c>
      <c r="F19" s="19">
        <f>+[7]Cartera!AE22</f>
        <v>2174.5857599999999</v>
      </c>
      <c r="G19" s="28">
        <v>35186</v>
      </c>
      <c r="H19" s="23">
        <f t="shared" si="2"/>
        <v>73.278768734878525</v>
      </c>
      <c r="I19" s="23">
        <f t="shared" si="0"/>
        <v>36.035361893851217</v>
      </c>
      <c r="J19" s="23">
        <f t="shared" si="0"/>
        <v>61.429673898490023</v>
      </c>
      <c r="K19" s="23">
        <f t="shared" si="0"/>
        <v>53.549114442084999</v>
      </c>
      <c r="N19" s="23">
        <f>+[7]Cartera!D22</f>
        <v>17694.36591</v>
      </c>
      <c r="O19" s="23">
        <f>+[7]Cartera!J22</f>
        <v>7198.3922000000011</v>
      </c>
      <c r="P19" s="23">
        <f>+[7]Cartera!P22</f>
        <v>8290.726999999999</v>
      </c>
      <c r="Q19" s="23">
        <f>+[7]Cartera!AD22</f>
        <v>33183.485110000001</v>
      </c>
      <c r="R19" s="28">
        <v>35186</v>
      </c>
      <c r="S19" s="23">
        <f t="shared" si="3"/>
        <v>38.202591464791965</v>
      </c>
      <c r="T19" s="23">
        <f t="shared" si="1"/>
        <v>18.450511544302842</v>
      </c>
      <c r="U19" s="23">
        <f t="shared" si="1"/>
        <v>36.8751431790281</v>
      </c>
      <c r="V19" s="23">
        <f t="shared" si="1"/>
        <v>33.066687957987909</v>
      </c>
    </row>
    <row r="20" spans="1:22" x14ac:dyDescent="0.25">
      <c r="A20" s="22">
        <v>35217</v>
      </c>
      <c r="B20" s="28">
        <v>35217</v>
      </c>
      <c r="C20" s="19">
        <f>+[7]Cartera!E23</f>
        <v>903.9396999999999</v>
      </c>
      <c r="D20" s="19">
        <f>+[7]Cartera!K23</f>
        <v>988.03819000000021</v>
      </c>
      <c r="E20" s="19">
        <f>+[7]Cartera!Q23</f>
        <v>336.47764000000001</v>
      </c>
      <c r="F20" s="19">
        <f>+[7]Cartera!AE23</f>
        <v>2168.06819</v>
      </c>
      <c r="G20" s="28">
        <v>35217</v>
      </c>
      <c r="H20" s="23">
        <f t="shared" si="2"/>
        <v>70.835178186551275</v>
      </c>
      <c r="I20" s="23">
        <f t="shared" si="0"/>
        <v>41.321629703811652</v>
      </c>
      <c r="J20" s="23">
        <f t="shared" si="0"/>
        <v>54.812425955979649</v>
      </c>
      <c r="K20" s="23">
        <f t="shared" si="0"/>
        <v>56.204796866734085</v>
      </c>
      <c r="N20" s="23">
        <f>+[7]Cartera!D23</f>
        <v>17981.851280000003</v>
      </c>
      <c r="O20" s="23">
        <f>+[7]Cartera!J23</f>
        <v>7227.9785699999993</v>
      </c>
      <c r="P20" s="23">
        <f>+[7]Cartera!P23</f>
        <v>8528.1091700000015</v>
      </c>
      <c r="Q20" s="23">
        <f>+[7]Cartera!AD23</f>
        <v>33737.939020000005</v>
      </c>
      <c r="R20" s="28">
        <v>35217</v>
      </c>
      <c r="S20" s="23">
        <f t="shared" si="3"/>
        <v>35.904089301179823</v>
      </c>
      <c r="T20" s="23">
        <f t="shared" si="1"/>
        <v>17.69977415075725</v>
      </c>
      <c r="U20" s="23">
        <f t="shared" si="1"/>
        <v>36.866281400078066</v>
      </c>
      <c r="V20" s="23">
        <f t="shared" si="1"/>
        <v>31.771891814670425</v>
      </c>
    </row>
    <row r="21" spans="1:22" x14ac:dyDescent="0.25">
      <c r="A21" s="22">
        <v>35247</v>
      </c>
      <c r="B21" s="28">
        <v>35247</v>
      </c>
      <c r="C21" s="19">
        <f>+[7]Cartera!E24</f>
        <v>1012.8559299999999</v>
      </c>
      <c r="D21" s="19">
        <f>+[7]Cartera!K24</f>
        <v>1018.5945999999999</v>
      </c>
      <c r="E21" s="19">
        <f>+[7]Cartera!Q24</f>
        <v>350.67154999999997</v>
      </c>
      <c r="F21" s="19">
        <f>+[7]Cartera!AE24</f>
        <v>2323.8968300000001</v>
      </c>
      <c r="G21" s="28">
        <v>35247</v>
      </c>
      <c r="H21" s="23">
        <f t="shared" si="2"/>
        <v>57.938045860380527</v>
      </c>
      <c r="I21" s="23">
        <f t="shared" si="0"/>
        <v>30.467839968062492</v>
      </c>
      <c r="J21" s="23">
        <f t="shared" si="0"/>
        <v>64.960462961678047</v>
      </c>
      <c r="K21" s="23">
        <f t="shared" si="0"/>
        <v>46.152812366576171</v>
      </c>
      <c r="N21" s="23">
        <f>+[7]Cartera!D24</f>
        <v>18206.78469</v>
      </c>
      <c r="O21" s="23">
        <f>+[7]Cartera!J24</f>
        <v>7345.5397699999994</v>
      </c>
      <c r="P21" s="23">
        <f>+[7]Cartera!P24</f>
        <v>8788.177950000003</v>
      </c>
      <c r="Q21" s="23">
        <f>+[7]Cartera!AD24</f>
        <v>34340.502410000001</v>
      </c>
      <c r="R21" s="28">
        <v>35247</v>
      </c>
      <c r="S21" s="23">
        <f t="shared" si="3"/>
        <v>32.504965474341134</v>
      </c>
      <c r="T21" s="23">
        <f t="shared" si="1"/>
        <v>17.952481293284151</v>
      </c>
      <c r="U21" s="23">
        <f t="shared" si="1"/>
        <v>40.123833923805165</v>
      </c>
      <c r="V21" s="23">
        <f t="shared" si="1"/>
        <v>30.872220396643712</v>
      </c>
    </row>
    <row r="22" spans="1:22" x14ac:dyDescent="0.25">
      <c r="A22" s="22">
        <v>35278</v>
      </c>
      <c r="B22" s="28">
        <v>35278</v>
      </c>
      <c r="C22" s="19">
        <f>+[7]Cartera!E25</f>
        <v>1104.89159</v>
      </c>
      <c r="D22" s="19">
        <f>+[7]Cartera!K25</f>
        <v>1047.7518999999998</v>
      </c>
      <c r="E22" s="19">
        <f>+[7]Cartera!Q25</f>
        <v>364.25690999999995</v>
      </c>
      <c r="F22" s="19">
        <f>+[7]Cartera!AE25</f>
        <v>2494.9634900000001</v>
      </c>
      <c r="G22" s="28">
        <v>35278</v>
      </c>
      <c r="H22" s="23">
        <f t="shared" si="2"/>
        <v>66.774374741898924</v>
      </c>
      <c r="I22" s="23">
        <f t="shared" si="0"/>
        <v>33.312387644517059</v>
      </c>
      <c r="J22" s="23">
        <f t="shared" si="0"/>
        <v>62.123847540513253</v>
      </c>
      <c r="K22" s="23">
        <f t="shared" si="0"/>
        <v>53.392439327883636</v>
      </c>
      <c r="N22" s="23">
        <f>+[7]Cartera!D25</f>
        <v>18426.463779999998</v>
      </c>
      <c r="O22" s="23">
        <f>+[7]Cartera!J25</f>
        <v>7418.3198300000022</v>
      </c>
      <c r="P22" s="23">
        <f>+[7]Cartera!P25</f>
        <v>9041.3166899999978</v>
      </c>
      <c r="Q22" s="23">
        <f>+[7]Cartera!AD25</f>
        <v>34886.100299999998</v>
      </c>
      <c r="R22" s="28">
        <v>35278</v>
      </c>
      <c r="S22" s="23">
        <f t="shared" si="3"/>
        <v>29.335975736653808</v>
      </c>
      <c r="T22" s="23">
        <f t="shared" si="1"/>
        <v>17.271854085046485</v>
      </c>
      <c r="U22" s="23">
        <f t="shared" si="1"/>
        <v>39.162129595278515</v>
      </c>
      <c r="V22" s="23">
        <f t="shared" si="1"/>
        <v>28.875151026264717</v>
      </c>
    </row>
    <row r="23" spans="1:22" x14ac:dyDescent="0.25">
      <c r="A23" s="22">
        <v>35309</v>
      </c>
      <c r="B23" s="28">
        <v>35309</v>
      </c>
      <c r="C23" s="19">
        <f>+[7]Cartera!E26</f>
        <v>1088.7846399999999</v>
      </c>
      <c r="D23" s="19">
        <f>+[7]Cartera!K26</f>
        <v>1063.2051900000001</v>
      </c>
      <c r="E23" s="19">
        <f>+[7]Cartera!Q26</f>
        <v>389.61253000000005</v>
      </c>
      <c r="F23" s="19">
        <f>+[7]Cartera!AE26</f>
        <v>2519.9337799999998</v>
      </c>
      <c r="G23" s="28">
        <v>35309</v>
      </c>
      <c r="H23" s="23">
        <f t="shared" si="2"/>
        <v>67.512702366791814</v>
      </c>
      <c r="I23" s="23">
        <f t="shared" si="0"/>
        <v>36.441806525359141</v>
      </c>
      <c r="J23" s="23">
        <f t="shared" si="0"/>
        <v>71.097490990443475</v>
      </c>
      <c r="K23" s="23">
        <f t="shared" si="0"/>
        <v>56.659084374958155</v>
      </c>
      <c r="N23" s="23">
        <f>+[7]Cartera!D26</f>
        <v>18703.253419999997</v>
      </c>
      <c r="O23" s="23">
        <f>+[7]Cartera!J26</f>
        <v>7505.3570400000017</v>
      </c>
      <c r="P23" s="23">
        <f>+[7]Cartera!P26</f>
        <v>9286.2702000000008</v>
      </c>
      <c r="Q23" s="23">
        <f>+[7]Cartera!AD26</f>
        <v>35494.880659999995</v>
      </c>
      <c r="R23" s="28">
        <v>35309</v>
      </c>
      <c r="S23" s="23">
        <f t="shared" si="3"/>
        <v>26.685541104752659</v>
      </c>
      <c r="T23" s="23">
        <f t="shared" si="1"/>
        <v>15.958865919260788</v>
      </c>
      <c r="U23" s="23">
        <f t="shared" si="1"/>
        <v>38.861732892352848</v>
      </c>
      <c r="V23" s="23">
        <f t="shared" si="1"/>
        <v>27.115276844443457</v>
      </c>
    </row>
    <row r="24" spans="1:22" x14ac:dyDescent="0.25">
      <c r="A24" s="22">
        <v>35339</v>
      </c>
      <c r="B24" s="28">
        <v>35339</v>
      </c>
      <c r="C24" s="19">
        <f>+[7]Cartera!E27</f>
        <v>1191.3719699999999</v>
      </c>
      <c r="D24" s="19">
        <f>+[7]Cartera!K27</f>
        <v>1087.5660700000001</v>
      </c>
      <c r="E24" s="19">
        <f>+[7]Cartera!Q27</f>
        <v>410.04505999999992</v>
      </c>
      <c r="F24" s="19">
        <f>+[7]Cartera!AE27</f>
        <v>2666.2107900000001</v>
      </c>
      <c r="G24" s="28">
        <v>35339</v>
      </c>
      <c r="H24" s="23">
        <f t="shared" si="2"/>
        <v>69.346671353446709</v>
      </c>
      <c r="I24" s="23">
        <f t="shared" si="0"/>
        <v>36.336182972977412</v>
      </c>
      <c r="J24" s="23">
        <f t="shared" si="0"/>
        <v>73.283690053548412</v>
      </c>
      <c r="K24" s="23">
        <f t="shared" si="0"/>
        <v>57.89346956152886</v>
      </c>
      <c r="N24" s="23">
        <f>+[7]Cartera!D27</f>
        <v>18828.630300000004</v>
      </c>
      <c r="O24" s="23">
        <f>+[7]Cartera!J27</f>
        <v>7496.0020200000017</v>
      </c>
      <c r="P24" s="23">
        <f>+[7]Cartera!P27</f>
        <v>9476.0937500000018</v>
      </c>
      <c r="Q24" s="23">
        <f>+[7]Cartera!AD27</f>
        <v>35800.726070000004</v>
      </c>
      <c r="R24" s="28">
        <v>35339</v>
      </c>
      <c r="S24" s="23">
        <f t="shared" si="3"/>
        <v>24.185408863991142</v>
      </c>
      <c r="T24" s="23">
        <f t="shared" si="1"/>
        <v>13.723566270007765</v>
      </c>
      <c r="U24" s="23">
        <f t="shared" si="1"/>
        <v>37.423627223078029</v>
      </c>
      <c r="V24" s="23">
        <f t="shared" si="1"/>
        <v>24.964717582057474</v>
      </c>
    </row>
    <row r="25" spans="1:22" x14ac:dyDescent="0.25">
      <c r="A25" s="22">
        <v>35370</v>
      </c>
      <c r="B25" s="28">
        <v>35370</v>
      </c>
      <c r="C25" s="19">
        <f>+[7]Cartera!E28</f>
        <v>1253.68552</v>
      </c>
      <c r="D25" s="19">
        <f>+[7]Cartera!K28</f>
        <v>1100.2679400000002</v>
      </c>
      <c r="E25" s="19">
        <f>+[7]Cartera!Q28</f>
        <v>444.00468999999993</v>
      </c>
      <c r="F25" s="19">
        <f>+[7]Cartera!AE28</f>
        <v>2789.1543500000002</v>
      </c>
      <c r="G25" s="28">
        <v>35370</v>
      </c>
      <c r="H25" s="23">
        <f t="shared" si="2"/>
        <v>72.921940338717405</v>
      </c>
      <c r="I25" s="23">
        <f t="shared" si="0"/>
        <v>32.7798317838201</v>
      </c>
      <c r="J25" s="23">
        <f t="shared" si="0"/>
        <v>77.021401581645534</v>
      </c>
      <c r="K25" s="23">
        <f t="shared" si="0"/>
        <v>58.996303389453431</v>
      </c>
      <c r="N25" s="23">
        <f>+[7]Cartera!D28</f>
        <v>19485.429629999999</v>
      </c>
      <c r="O25" s="23">
        <f>+[7]Cartera!J28</f>
        <v>7385.9305099999992</v>
      </c>
      <c r="P25" s="23">
        <f>+[7]Cartera!P28</f>
        <v>9731.0553099999997</v>
      </c>
      <c r="Q25" s="23">
        <f>+[7]Cartera!AD28</f>
        <v>36602.41545</v>
      </c>
      <c r="R25" s="28">
        <v>35370</v>
      </c>
      <c r="S25" s="23">
        <f t="shared" si="3"/>
        <v>24.559313097785491</v>
      </c>
      <c r="T25" s="23">
        <f t="shared" si="1"/>
        <v>10.391501988800982</v>
      </c>
      <c r="U25" s="23">
        <f t="shared" si="1"/>
        <v>38.034073220130324</v>
      </c>
      <c r="V25" s="23">
        <f t="shared" si="1"/>
        <v>24.566171674559101</v>
      </c>
    </row>
    <row r="26" spans="1:22" x14ac:dyDescent="0.25">
      <c r="A26" s="22">
        <v>35400</v>
      </c>
      <c r="B26" s="28">
        <v>35400</v>
      </c>
      <c r="C26" s="19">
        <f>+[7]Cartera!E29</f>
        <v>1187.63572</v>
      </c>
      <c r="D26" s="19">
        <f>+[7]Cartera!K29</f>
        <v>879.57236</v>
      </c>
      <c r="E26" s="19">
        <f>+[7]Cartera!Q29</f>
        <v>468.36722999999859</v>
      </c>
      <c r="F26" s="19">
        <f>+[7]Cartera!AE29</f>
        <v>2535.5752599999996</v>
      </c>
      <c r="G26" s="28">
        <v>35400</v>
      </c>
      <c r="H26" s="23">
        <f t="shared" si="2"/>
        <v>80.840332868983381</v>
      </c>
      <c r="I26" s="23">
        <f t="shared" si="0"/>
        <v>7.1036304145244173</v>
      </c>
      <c r="J26" s="23">
        <f t="shared" si="0"/>
        <v>86.508038525285031</v>
      </c>
      <c r="K26" s="23">
        <f t="shared" si="0"/>
        <v>50.422366408124844</v>
      </c>
      <c r="N26" s="23">
        <f>+[7]Cartera!D29</f>
        <v>20911.6914</v>
      </c>
      <c r="O26" s="23">
        <f>+[7]Cartera!J29</f>
        <v>6781.9526299999998</v>
      </c>
      <c r="P26" s="23">
        <f>+[7]Cartera!P29</f>
        <v>9977.0954099999981</v>
      </c>
      <c r="Q26" s="23">
        <f>+[7]Cartera!AD29</f>
        <v>37670.739439999998</v>
      </c>
      <c r="R26" s="28">
        <v>35400</v>
      </c>
      <c r="S26" s="23">
        <f t="shared" si="3"/>
        <v>30.034412020681799</v>
      </c>
      <c r="T26" s="23">
        <f t="shared" si="1"/>
        <v>0.6951727327956263</v>
      </c>
      <c r="U26" s="23">
        <f t="shared" si="1"/>
        <v>37.327553351674396</v>
      </c>
      <c r="V26" s="23">
        <f t="shared" si="1"/>
        <v>25.226959569162432</v>
      </c>
    </row>
    <row r="27" spans="1:22" x14ac:dyDescent="0.25">
      <c r="A27" s="22">
        <v>35431</v>
      </c>
      <c r="B27" s="28">
        <v>35431</v>
      </c>
      <c r="C27" s="19">
        <f>+[7]Cartera!E30</f>
        <v>1370.1327499999998</v>
      </c>
      <c r="D27" s="19">
        <f>+[7]Cartera!K30</f>
        <v>879.57231000000047</v>
      </c>
      <c r="E27" s="19">
        <f>+[7]Cartera!Q30</f>
        <v>507.85286999999994</v>
      </c>
      <c r="F27" s="19">
        <f>+[7]Cartera!AE30</f>
        <v>2818.0873900000001</v>
      </c>
      <c r="G27" s="28">
        <v>35431</v>
      </c>
      <c r="H27" s="23">
        <f t="shared" si="2"/>
        <v>80.444002798955239</v>
      </c>
      <c r="I27" s="23">
        <f t="shared" si="0"/>
        <v>-0.47261494054914976</v>
      </c>
      <c r="J27" s="23">
        <f t="shared" si="0"/>
        <v>83.676275152268488</v>
      </c>
      <c r="K27" s="23">
        <f t="shared" si="0"/>
        <v>50.606081162050344</v>
      </c>
      <c r="N27" s="23">
        <f>+[7]Cartera!D30</f>
        <v>21077.015980000004</v>
      </c>
      <c r="O27" s="23">
        <f>+[7]Cartera!J30</f>
        <v>6988.0017599999992</v>
      </c>
      <c r="P27" s="23">
        <f>+[7]Cartera!P30</f>
        <v>10203.728889999999</v>
      </c>
      <c r="Q27" s="23">
        <f>+[7]Cartera!AD30</f>
        <v>38268.746630000001</v>
      </c>
      <c r="R27" s="28">
        <v>35431</v>
      </c>
      <c r="S27" s="23">
        <f t="shared" si="3"/>
        <v>28.747120135967577</v>
      </c>
      <c r="T27" s="23">
        <f t="shared" si="1"/>
        <v>1.3877293976054261</v>
      </c>
      <c r="U27" s="23">
        <f t="shared" si="1"/>
        <v>36.60861113678169</v>
      </c>
      <c r="V27" s="23">
        <f t="shared" si="1"/>
        <v>24.521934622509804</v>
      </c>
    </row>
    <row r="28" spans="1:22" x14ac:dyDescent="0.25">
      <c r="A28" s="22">
        <v>35462</v>
      </c>
      <c r="B28" s="28">
        <v>35462</v>
      </c>
      <c r="C28" s="19">
        <f>+[7]Cartera!E31</f>
        <v>1380.49629</v>
      </c>
      <c r="D28" s="19">
        <f>+[7]Cartera!K31</f>
        <v>977.65908999999999</v>
      </c>
      <c r="E28" s="19">
        <f>+[7]Cartera!Q31</f>
        <v>534.68079999999998</v>
      </c>
      <c r="F28" s="19">
        <f>+[7]Cartera!AE31</f>
        <v>2891.7175200000001</v>
      </c>
      <c r="G28" s="28">
        <v>35462</v>
      </c>
      <c r="H28" s="23">
        <f t="shared" si="2"/>
        <v>71.228784721365201</v>
      </c>
      <c r="I28" s="23">
        <f t="shared" si="0"/>
        <v>5.1521696337554914</v>
      </c>
      <c r="J28" s="23">
        <f t="shared" si="0"/>
        <v>88.969790325417193</v>
      </c>
      <c r="K28" s="23">
        <f t="shared" si="0"/>
        <v>46.973072162151908</v>
      </c>
      <c r="N28" s="23">
        <f>+[7]Cartera!D31</f>
        <v>21385.49727</v>
      </c>
      <c r="O28" s="23">
        <f>+[7]Cartera!J31</f>
        <v>7165.5648699999983</v>
      </c>
      <c r="P28" s="23">
        <f>+[7]Cartera!P31</f>
        <v>10418.015600000001</v>
      </c>
      <c r="Q28" s="23">
        <f>+[7]Cartera!AD31</f>
        <v>38969.077740000001</v>
      </c>
      <c r="R28" s="28">
        <v>35462</v>
      </c>
      <c r="S28" s="23">
        <f t="shared" si="3"/>
        <v>28.604932197237616</v>
      </c>
      <c r="T28" s="23">
        <f t="shared" si="1"/>
        <v>2.6021245450820345</v>
      </c>
      <c r="U28" s="23">
        <f t="shared" si="1"/>
        <v>36.181982149442092</v>
      </c>
      <c r="V28" s="23">
        <f t="shared" si="1"/>
        <v>24.65024300425074</v>
      </c>
    </row>
    <row r="29" spans="1:22" x14ac:dyDescent="0.25">
      <c r="A29" s="22">
        <v>35490</v>
      </c>
      <c r="B29" s="28">
        <v>35490</v>
      </c>
      <c r="C29" s="19">
        <f>+[7]Cartera!E32</f>
        <v>1396.0562199999999</v>
      </c>
      <c r="D29" s="19">
        <f>+[7]Cartera!K32</f>
        <v>1053.6412</v>
      </c>
      <c r="E29" s="19">
        <f>+[7]Cartera!Q32</f>
        <v>570.19793000000004</v>
      </c>
      <c r="F29" s="19">
        <f>+[7]Cartera!AE32</f>
        <v>3020.3632400000001</v>
      </c>
      <c r="G29" s="28">
        <v>35490</v>
      </c>
      <c r="H29" s="23">
        <f t="shared" si="2"/>
        <v>72.528978448859363</v>
      </c>
      <c r="I29" s="23">
        <f t="shared" si="0"/>
        <v>11.270403066448466</v>
      </c>
      <c r="J29" s="23">
        <f t="shared" si="0"/>
        <v>95.252254021159814</v>
      </c>
      <c r="K29" s="23">
        <f t="shared" si="0"/>
        <v>51.34097684383724</v>
      </c>
      <c r="N29" s="23">
        <f>+[7]Cartera!D32</f>
        <v>21589.979070000001</v>
      </c>
      <c r="O29" s="23">
        <f>+[7]Cartera!J32</f>
        <v>7285.696899999999</v>
      </c>
      <c r="P29" s="23">
        <f>+[7]Cartera!P32</f>
        <v>10652.597300000001</v>
      </c>
      <c r="Q29" s="23">
        <f>+[7]Cartera!AD32</f>
        <v>39528.273270000005</v>
      </c>
      <c r="R29" s="28">
        <v>35490</v>
      </c>
      <c r="S29" s="23">
        <f t="shared" si="3"/>
        <v>26.505702892576039</v>
      </c>
      <c r="T29" s="23">
        <f t="shared" si="1"/>
        <v>3.0672154014685447</v>
      </c>
      <c r="U29" s="23">
        <f t="shared" si="1"/>
        <v>35.618539617956884</v>
      </c>
      <c r="V29" s="23">
        <f t="shared" si="1"/>
        <v>23.564040392861813</v>
      </c>
    </row>
    <row r="30" spans="1:22" x14ac:dyDescent="0.25">
      <c r="A30" s="22">
        <v>35521</v>
      </c>
      <c r="B30" s="28">
        <v>35521</v>
      </c>
      <c r="C30" s="19">
        <f>+[7]Cartera!E33</f>
        <v>1468.6465000000003</v>
      </c>
      <c r="D30" s="19">
        <f>+[7]Cartera!K33</f>
        <v>958.53727000000015</v>
      </c>
      <c r="E30" s="19">
        <f>+[7]Cartera!Q33</f>
        <v>588.46635000000015</v>
      </c>
      <c r="F30" s="19">
        <f>+[7]Cartera!AE33</f>
        <v>3015.6501000000003</v>
      </c>
      <c r="G30" s="28">
        <v>35521</v>
      </c>
      <c r="H30" s="23">
        <f t="shared" si="2"/>
        <v>63.951886076895619</v>
      </c>
      <c r="I30" s="23">
        <f t="shared" si="0"/>
        <v>-3.6004403775010729</v>
      </c>
      <c r="J30" s="23">
        <f t="shared" si="0"/>
        <v>91.562490264667304</v>
      </c>
      <c r="K30" s="23">
        <f t="shared" si="0"/>
        <v>40.660645807559376</v>
      </c>
      <c r="N30" s="23">
        <f>+[7]Cartera!D33</f>
        <v>21734.028549999992</v>
      </c>
      <c r="O30" s="23">
        <f>+[7]Cartera!J33</f>
        <v>7264.2352300000002</v>
      </c>
      <c r="P30" s="23">
        <f>+[7]Cartera!P33</f>
        <v>10917.107319999999</v>
      </c>
      <c r="Q30" s="23">
        <f>+[7]Cartera!AD33</f>
        <v>39915.371099999989</v>
      </c>
      <c r="R30" s="28">
        <v>35521</v>
      </c>
      <c r="S30" s="23">
        <f t="shared" si="3"/>
        <v>25.615700786036257</v>
      </c>
      <c r="T30" s="23">
        <f t="shared" si="1"/>
        <v>1.3636243747924084</v>
      </c>
      <c r="U30" s="23">
        <f t="shared" si="1"/>
        <v>35.995565758495815</v>
      </c>
      <c r="V30" s="23">
        <f t="shared" si="1"/>
        <v>22.83142697187013</v>
      </c>
    </row>
    <row r="31" spans="1:22" x14ac:dyDescent="0.25">
      <c r="A31" s="22">
        <v>35551</v>
      </c>
      <c r="B31" s="28">
        <v>35551</v>
      </c>
      <c r="C31" s="19">
        <f>+[7]Cartera!E34</f>
        <v>1473.2294999999997</v>
      </c>
      <c r="D31" s="19">
        <f>+[7]Cartera!K34</f>
        <v>959.12590999999998</v>
      </c>
      <c r="E31" s="19">
        <f>+[7]Cartera!Q34</f>
        <v>639.09472000000005</v>
      </c>
      <c r="F31" s="19">
        <f>+[7]Cartera!AE34</f>
        <v>3071.4500400000002</v>
      </c>
      <c r="G31" s="28">
        <v>35551</v>
      </c>
      <c r="H31" s="23">
        <f t="shared" si="2"/>
        <v>59.292356040307425</v>
      </c>
      <c r="I31" s="23">
        <f t="shared" si="2"/>
        <v>-2.4531103619417536</v>
      </c>
      <c r="J31" s="23">
        <f t="shared" si="2"/>
        <v>98.084107002131134</v>
      </c>
      <c r="K31" s="23">
        <f t="shared" si="2"/>
        <v>41.24299425192595</v>
      </c>
      <c r="N31" s="23">
        <f>+[7]Cartera!D34</f>
        <v>22207.357319999999</v>
      </c>
      <c r="O31" s="23">
        <f>+[7]Cartera!J34</f>
        <v>7425.6899799999992</v>
      </c>
      <c r="P31" s="23">
        <f>+[7]Cartera!P34</f>
        <v>11188.833840000001</v>
      </c>
      <c r="Q31" s="23">
        <f>+[7]Cartera!AD34</f>
        <v>40821.881139999998</v>
      </c>
      <c r="R31" s="28">
        <v>35551</v>
      </c>
      <c r="S31" s="23">
        <f t="shared" si="3"/>
        <v>25.505245189088541</v>
      </c>
      <c r="T31" s="23">
        <f t="shared" si="1"/>
        <v>3.1576187249146841</v>
      </c>
      <c r="U31" s="23">
        <f t="shared" si="1"/>
        <v>34.956003737669846</v>
      </c>
      <c r="V31" s="23">
        <f t="shared" si="1"/>
        <v>23.018667281870677</v>
      </c>
    </row>
    <row r="32" spans="1:22" x14ac:dyDescent="0.25">
      <c r="A32" s="22">
        <v>35582</v>
      </c>
      <c r="B32" s="28">
        <v>35582</v>
      </c>
      <c r="C32" s="19">
        <f>+[7]Cartera!E35</f>
        <v>1415.94631</v>
      </c>
      <c r="D32" s="19">
        <f>+[7]Cartera!K35</f>
        <v>954.54847000000007</v>
      </c>
      <c r="E32" s="19">
        <f>+[7]Cartera!Q35</f>
        <v>676.12543999999991</v>
      </c>
      <c r="F32" s="19">
        <f>+[7]Cartera!AE35</f>
        <v>3046.6201900000001</v>
      </c>
      <c r="G32" s="28">
        <v>35582</v>
      </c>
      <c r="H32" s="23">
        <f t="shared" si="2"/>
        <v>56.641677536676411</v>
      </c>
      <c r="I32" s="23">
        <f t="shared" si="2"/>
        <v>-3.3895167554201606</v>
      </c>
      <c r="J32" s="23">
        <f t="shared" si="2"/>
        <v>100.94216067373748</v>
      </c>
      <c r="K32" s="23">
        <f t="shared" si="2"/>
        <v>40.522341688893107</v>
      </c>
      <c r="N32" s="23">
        <f>+[7]Cartera!D35</f>
        <v>22852.379909999996</v>
      </c>
      <c r="O32" s="23">
        <f>+[7]Cartera!J35</f>
        <v>7612.3735299999989</v>
      </c>
      <c r="P32" s="23">
        <f>+[7]Cartera!P35</f>
        <v>11438.7137</v>
      </c>
      <c r="Q32" s="23">
        <f>+[7]Cartera!AD35</f>
        <v>41903.467139999993</v>
      </c>
      <c r="R32" s="28">
        <v>35582</v>
      </c>
      <c r="S32" s="23">
        <f t="shared" si="3"/>
        <v>27.085801979783653</v>
      </c>
      <c r="T32" s="23">
        <f t="shared" si="1"/>
        <v>5.3181530116241049</v>
      </c>
      <c r="U32" s="23">
        <f t="shared" si="1"/>
        <v>34.129541167681822</v>
      </c>
      <c r="V32" s="23">
        <f t="shared" si="1"/>
        <v>24.202806564916202</v>
      </c>
    </row>
    <row r="33" spans="1:22" x14ac:dyDescent="0.25">
      <c r="A33" s="22">
        <v>35612</v>
      </c>
      <c r="B33" s="28">
        <v>35612</v>
      </c>
      <c r="C33" s="19">
        <f>+[7]Cartera!E36</f>
        <v>1502.13455</v>
      </c>
      <c r="D33" s="19">
        <f>+[7]Cartera!K36</f>
        <v>923.17376000000013</v>
      </c>
      <c r="E33" s="19">
        <f>+[7]Cartera!Q36</f>
        <v>726.17554999999993</v>
      </c>
      <c r="F33" s="19">
        <f>+[7]Cartera!AE36</f>
        <v>3150.3903500000001</v>
      </c>
      <c r="G33" s="28">
        <v>35612</v>
      </c>
      <c r="H33" s="23">
        <f t="shared" si="2"/>
        <v>48.306832739775729</v>
      </c>
      <c r="I33" s="23">
        <f t="shared" si="2"/>
        <v>-9.3678917991514794</v>
      </c>
      <c r="J33" s="23">
        <f t="shared" si="2"/>
        <v>107.08139853375616</v>
      </c>
      <c r="K33" s="23">
        <f t="shared" si="2"/>
        <v>35.564983321570253</v>
      </c>
      <c r="N33" s="23">
        <f>+[7]Cartera!D36</f>
        <v>23205.823519999998</v>
      </c>
      <c r="O33" s="23">
        <f>+[7]Cartera!J36</f>
        <v>7753.0286000000024</v>
      </c>
      <c r="P33" s="23">
        <f>+[7]Cartera!P36</f>
        <v>11731.615570000002</v>
      </c>
      <c r="Q33" s="23">
        <f>+[7]Cartera!AD36</f>
        <v>42690.467690000005</v>
      </c>
      <c r="R33" s="28">
        <v>35612</v>
      </c>
      <c r="S33" s="23">
        <f t="shared" si="3"/>
        <v>27.457010752402098</v>
      </c>
      <c r="T33" s="23">
        <f t="shared" si="1"/>
        <v>5.5474320847629599</v>
      </c>
      <c r="U33" s="23">
        <f t="shared" si="1"/>
        <v>33.493149965175633</v>
      </c>
      <c r="V33" s="23">
        <f t="shared" si="1"/>
        <v>24.315210011512463</v>
      </c>
    </row>
    <row r="34" spans="1:22" x14ac:dyDescent="0.25">
      <c r="A34" s="22">
        <v>35643</v>
      </c>
      <c r="B34" s="28">
        <v>35643</v>
      </c>
      <c r="C34" s="19">
        <f>+[7]Cartera!E37</f>
        <v>1568.0920999999998</v>
      </c>
      <c r="D34" s="19">
        <f>+[7]Cartera!K37</f>
        <v>974.91028000000006</v>
      </c>
      <c r="E34" s="19">
        <f>+[7]Cartera!Q37</f>
        <v>744.07510999999988</v>
      </c>
      <c r="F34" s="19">
        <f>+[7]Cartera!AE37</f>
        <v>3285.9124700000002</v>
      </c>
      <c r="G34" s="28">
        <v>35643</v>
      </c>
      <c r="H34" s="23">
        <f t="shared" si="2"/>
        <v>41.922711168432357</v>
      </c>
      <c r="I34" s="23">
        <f t="shared" si="2"/>
        <v>-6.9521820957804721</v>
      </c>
      <c r="J34" s="23">
        <f t="shared" si="2"/>
        <v>104.2720644613166</v>
      </c>
      <c r="K34" s="23">
        <f t="shared" si="2"/>
        <v>31.701825825114582</v>
      </c>
      <c r="N34" s="23">
        <f>+[7]Cartera!D37</f>
        <v>23628.860360000002</v>
      </c>
      <c r="O34" s="23">
        <f>+[7]Cartera!J37</f>
        <v>7956.2143299999989</v>
      </c>
      <c r="P34" s="23">
        <f>+[7]Cartera!P37</f>
        <v>11969.750980000003</v>
      </c>
      <c r="Q34" s="23">
        <f>+[7]Cartera!AD37</f>
        <v>43554.825670000006</v>
      </c>
      <c r="R34" s="28">
        <v>35643</v>
      </c>
      <c r="S34" s="23">
        <f t="shared" si="3"/>
        <v>28.233287960800482</v>
      </c>
      <c r="T34" s="23">
        <f t="shared" si="1"/>
        <v>7.250893899515205</v>
      </c>
      <c r="U34" s="23">
        <f t="shared" si="1"/>
        <v>32.389467047857664</v>
      </c>
      <c r="V34" s="23">
        <f t="shared" si="1"/>
        <v>24.848651168958554</v>
      </c>
    </row>
    <row r="35" spans="1:22" x14ac:dyDescent="0.25">
      <c r="A35" s="22">
        <v>35674</v>
      </c>
      <c r="B35" s="28">
        <v>35674</v>
      </c>
      <c r="C35" s="19">
        <f>+[7]Cartera!E38</f>
        <v>1569.0705199999998</v>
      </c>
      <c r="D35" s="19">
        <f>+[7]Cartera!K38</f>
        <v>959.54499999999996</v>
      </c>
      <c r="E35" s="19">
        <f>+[7]Cartera!Q38</f>
        <v>758.4744300000001</v>
      </c>
      <c r="F35" s="19">
        <f>+[7]Cartera!AE38</f>
        <v>3285.8610800000001</v>
      </c>
      <c r="G35" s="28">
        <v>35674</v>
      </c>
      <c r="H35" s="23">
        <f t="shared" si="2"/>
        <v>44.112110178189141</v>
      </c>
      <c r="I35" s="23">
        <f t="shared" si="2"/>
        <v>-9.7497821657548656</v>
      </c>
      <c r="J35" s="23">
        <f t="shared" si="2"/>
        <v>94.674034225747306</v>
      </c>
      <c r="K35" s="23">
        <f t="shared" si="2"/>
        <v>30.394739182392328</v>
      </c>
      <c r="N35" s="23">
        <f>+[7]Cartera!D38</f>
        <v>24548.412040000007</v>
      </c>
      <c r="O35" s="23">
        <f>+[7]Cartera!J38</f>
        <v>8156.3477400000011</v>
      </c>
      <c r="P35" s="23">
        <f>+[7]Cartera!P38</f>
        <v>12254.175749999999</v>
      </c>
      <c r="Q35" s="23">
        <f>+[7]Cartera!AD38</f>
        <v>44958.935530000002</v>
      </c>
      <c r="R35" s="28">
        <v>35674</v>
      </c>
      <c r="S35" s="23">
        <f t="shared" si="3"/>
        <v>31.252095497725492</v>
      </c>
      <c r="T35" s="23">
        <f t="shared" si="1"/>
        <v>8.6736806327870397</v>
      </c>
      <c r="U35" s="23">
        <f t="shared" si="1"/>
        <v>31.960146389020593</v>
      </c>
      <c r="V35" s="23">
        <f t="shared" si="1"/>
        <v>26.66315450009462</v>
      </c>
    </row>
    <row r="36" spans="1:22" x14ac:dyDescent="0.25">
      <c r="A36" s="22">
        <v>35704</v>
      </c>
      <c r="B36" s="28">
        <v>35704</v>
      </c>
      <c r="C36" s="19">
        <f>+[7]Cartera!E39</f>
        <v>1562.3387600000003</v>
      </c>
      <c r="D36" s="19">
        <f>+[7]Cartera!K39</f>
        <v>950.91660000000002</v>
      </c>
      <c r="E36" s="19">
        <f>+[7]Cartera!Q39</f>
        <v>808.11735999999996</v>
      </c>
      <c r="F36" s="19">
        <f>+[7]Cartera!AE39</f>
        <v>3320.23101</v>
      </c>
      <c r="G36" s="28">
        <v>35704</v>
      </c>
      <c r="H36" s="23">
        <f t="shared" si="2"/>
        <v>31.137780587535588</v>
      </c>
      <c r="I36" s="23">
        <f t="shared" si="2"/>
        <v>-12.564705149361643</v>
      </c>
      <c r="J36" s="23">
        <f t="shared" si="2"/>
        <v>97.080135534372744</v>
      </c>
      <c r="K36" s="23">
        <f t="shared" si="2"/>
        <v>24.5299517372368</v>
      </c>
      <c r="N36" s="23">
        <f>+[7]Cartera!D39</f>
        <v>25270.293470000001</v>
      </c>
      <c r="O36" s="23">
        <f>+[7]Cartera!J39</f>
        <v>8321.3742999999995</v>
      </c>
      <c r="P36" s="23">
        <f>+[7]Cartera!P39</f>
        <v>12540.919830000001</v>
      </c>
      <c r="Q36" s="23">
        <f>+[7]Cartera!AD39</f>
        <v>46132.587599999999</v>
      </c>
      <c r="R36" s="28">
        <v>35704</v>
      </c>
      <c r="S36" s="23">
        <f t="shared" si="3"/>
        <v>34.212064644978426</v>
      </c>
      <c r="T36" s="23">
        <f t="shared" si="1"/>
        <v>11.010833212128702</v>
      </c>
      <c r="U36" s="23">
        <f t="shared" si="1"/>
        <v>32.342715900209384</v>
      </c>
      <c r="V36" s="23">
        <f t="shared" si="1"/>
        <v>28.85936310285561</v>
      </c>
    </row>
    <row r="37" spans="1:22" x14ac:dyDescent="0.25">
      <c r="A37" s="22">
        <v>35735</v>
      </c>
      <c r="B37" s="28">
        <v>35735</v>
      </c>
      <c r="C37" s="19">
        <f>+[7]Cartera!E40</f>
        <v>1613.2790699999998</v>
      </c>
      <c r="D37" s="19">
        <f>+[7]Cartera!K40</f>
        <v>1020.07755</v>
      </c>
      <c r="E37" s="19">
        <f>+[7]Cartera!Q40</f>
        <v>831.37219000000005</v>
      </c>
      <c r="F37" s="19">
        <f>+[7]Cartera!AE40</f>
        <v>3463.5911000000001</v>
      </c>
      <c r="G37" s="28">
        <v>35735</v>
      </c>
      <c r="H37" s="23">
        <f t="shared" si="2"/>
        <v>28.682914834973928</v>
      </c>
      <c r="I37" s="23">
        <f t="shared" si="2"/>
        <v>-7.2882601668826368</v>
      </c>
      <c r="J37" s="23">
        <f t="shared" si="2"/>
        <v>87.244010868443809</v>
      </c>
      <c r="K37" s="23">
        <f t="shared" si="2"/>
        <v>24.180689390674985</v>
      </c>
      <c r="N37" s="23">
        <f>+[7]Cartera!D40</f>
        <v>25916.285310000003</v>
      </c>
      <c r="O37" s="23">
        <f>+[7]Cartera!J40</f>
        <v>8551.3068400000011</v>
      </c>
      <c r="P37" s="23">
        <f>+[7]Cartera!P40</f>
        <v>12853.508180000003</v>
      </c>
      <c r="Q37" s="23">
        <f>+[7]Cartera!AD40</f>
        <v>47321.100330000001</v>
      </c>
      <c r="R37" s="28">
        <v>35735</v>
      </c>
      <c r="S37" s="23">
        <f t="shared" si="3"/>
        <v>33.003407171987533</v>
      </c>
      <c r="T37" s="23">
        <f t="shared" si="1"/>
        <v>15.778327841321669</v>
      </c>
      <c r="U37" s="23">
        <f t="shared" si="1"/>
        <v>32.087505111508847</v>
      </c>
      <c r="V37" s="23">
        <f t="shared" si="1"/>
        <v>29.284091632264136</v>
      </c>
    </row>
    <row r="38" spans="1:22" x14ac:dyDescent="0.25">
      <c r="A38" s="22">
        <v>35765</v>
      </c>
      <c r="B38" s="28">
        <v>35765</v>
      </c>
      <c r="C38" s="19">
        <f>+[7]Cartera!E41</f>
        <v>1433.2468299999998</v>
      </c>
      <c r="D38" s="19">
        <f>+[7]Cartera!K41</f>
        <v>942.86736999999982</v>
      </c>
      <c r="E38" s="19">
        <f>+[7]Cartera!Q41</f>
        <v>849.46852000000013</v>
      </c>
      <c r="F38" s="19">
        <f>+[7]Cartera!AE41</f>
        <v>3225.5827799999997</v>
      </c>
      <c r="G38" s="28">
        <v>35765</v>
      </c>
      <c r="H38" s="23">
        <f t="shared" si="2"/>
        <v>20.680677236619303</v>
      </c>
      <c r="I38" s="23">
        <f t="shared" si="2"/>
        <v>7.1961117559446564</v>
      </c>
      <c r="J38" s="23">
        <f t="shared" si="2"/>
        <v>81.368051731544654</v>
      </c>
      <c r="K38" s="23">
        <f t="shared" si="2"/>
        <v>27.213056180395128</v>
      </c>
      <c r="N38" s="23">
        <f>+[7]Cartera!D41</f>
        <v>26517.463409999993</v>
      </c>
      <c r="O38" s="23">
        <f>+[7]Cartera!J41</f>
        <v>8649.0250299999989</v>
      </c>
      <c r="P38" s="23">
        <f>+[7]Cartera!P41</f>
        <v>13219.207410000001</v>
      </c>
      <c r="Q38" s="23">
        <f>+[7]Cartera!AD41</f>
        <v>48385.695849999989</v>
      </c>
      <c r="R38" s="28">
        <v>35765</v>
      </c>
      <c r="S38" s="23">
        <f t="shared" si="3"/>
        <v>26.806879954244138</v>
      </c>
      <c r="T38" s="23">
        <f t="shared" si="1"/>
        <v>27.530012399983377</v>
      </c>
      <c r="U38" s="23">
        <f t="shared" si="1"/>
        <v>32.495549724326054</v>
      </c>
      <c r="V38" s="23">
        <f t="shared" si="1"/>
        <v>28.443711403823698</v>
      </c>
    </row>
    <row r="39" spans="1:22" x14ac:dyDescent="0.25">
      <c r="A39" s="22">
        <v>35796</v>
      </c>
      <c r="B39" s="28">
        <v>35796</v>
      </c>
      <c r="C39" s="19">
        <f>+[7]Cartera!E42</f>
        <v>1515.5727300000001</v>
      </c>
      <c r="D39" s="19">
        <f>+[7]Cartera!K42</f>
        <v>956.85044000000005</v>
      </c>
      <c r="E39" s="19">
        <f>+[7]Cartera!Q42</f>
        <v>896.38633000000004</v>
      </c>
      <c r="F39" s="19">
        <f>+[7]Cartera!AE42</f>
        <v>3512.1966299999999</v>
      </c>
      <c r="G39" s="28">
        <v>35796</v>
      </c>
      <c r="H39" s="23">
        <f t="shared" si="2"/>
        <v>10.615028361302976</v>
      </c>
      <c r="I39" s="23">
        <f t="shared" si="2"/>
        <v>8.7858757172562179</v>
      </c>
      <c r="J39" s="23">
        <f t="shared" si="2"/>
        <v>76.505122438315681</v>
      </c>
      <c r="K39" s="23">
        <f t="shared" si="2"/>
        <v>24.630507998547174</v>
      </c>
      <c r="N39" s="23">
        <f>+[7]Cartera!D42</f>
        <v>25467.34893</v>
      </c>
      <c r="O39" s="23">
        <f>+[7]Cartera!J42</f>
        <v>8460.9481099999994</v>
      </c>
      <c r="P39" s="23">
        <f>+[7]Cartera!P42</f>
        <v>13486.578740000001</v>
      </c>
      <c r="Q39" s="23">
        <f>+[7]Cartera!AD42</f>
        <v>47414.875780000002</v>
      </c>
      <c r="R39" s="28">
        <v>35796</v>
      </c>
      <c r="S39" s="23">
        <f t="shared" si="3"/>
        <v>20.829955028577032</v>
      </c>
      <c r="T39" s="23">
        <f t="shared" si="1"/>
        <v>21.078219505199442</v>
      </c>
      <c r="U39" s="23">
        <f t="shared" si="1"/>
        <v>32.173040712766351</v>
      </c>
      <c r="V39" s="23">
        <f t="shared" si="1"/>
        <v>23.899735307322771</v>
      </c>
    </row>
    <row r="40" spans="1:22" x14ac:dyDescent="0.25">
      <c r="A40" s="22">
        <v>35827</v>
      </c>
      <c r="B40" s="28">
        <v>35827</v>
      </c>
      <c r="C40" s="19">
        <f>+[7]Cartera!E43</f>
        <v>1670.7597599999999</v>
      </c>
      <c r="D40" s="19">
        <f>+[7]Cartera!K43</f>
        <v>1071.95415</v>
      </c>
      <c r="E40" s="19">
        <f>+[7]Cartera!Q43</f>
        <v>947.36927999999989</v>
      </c>
      <c r="F40" s="19">
        <f>+[7]Cartera!AE43</f>
        <v>3690.0834300000001</v>
      </c>
      <c r="G40" s="28">
        <v>35827</v>
      </c>
      <c r="H40" s="23">
        <f t="shared" si="2"/>
        <v>21.026023184748993</v>
      </c>
      <c r="I40" s="23">
        <f t="shared" si="2"/>
        <v>9.6449837130855087</v>
      </c>
      <c r="J40" s="23">
        <f t="shared" si="2"/>
        <v>77.184084410736261</v>
      </c>
      <c r="K40" s="23">
        <f t="shared" si="2"/>
        <v>27.608710203477969</v>
      </c>
      <c r="N40" s="23">
        <f>+[7]Cartera!D43</f>
        <v>26886.718509999999</v>
      </c>
      <c r="O40" s="23">
        <f>+[7]Cartera!J43</f>
        <v>9189.9727500000008</v>
      </c>
      <c r="P40" s="23">
        <f>+[7]Cartera!P43</f>
        <v>13815.611949999999</v>
      </c>
      <c r="Q40" s="23">
        <f>+[7]Cartera!AD43</f>
        <v>49892.303209999998</v>
      </c>
      <c r="R40" s="28">
        <v>35827</v>
      </c>
      <c r="S40" s="23">
        <f t="shared" si="3"/>
        <v>25.724074453565422</v>
      </c>
      <c r="T40" s="23">
        <f t="shared" si="1"/>
        <v>28.251895234045975</v>
      </c>
      <c r="U40" s="23">
        <f t="shared" si="1"/>
        <v>32.612701693401164</v>
      </c>
      <c r="V40" s="23">
        <f t="shared" si="1"/>
        <v>28.03049521181714</v>
      </c>
    </row>
    <row r="41" spans="1:22" x14ac:dyDescent="0.25">
      <c r="A41" s="22">
        <v>35855</v>
      </c>
      <c r="B41" s="28">
        <v>35855</v>
      </c>
      <c r="C41" s="19">
        <f>+[7]Cartera!E44</f>
        <v>1825.85915</v>
      </c>
      <c r="D41" s="19">
        <f>+[7]Cartera!K44</f>
        <v>1116.1295</v>
      </c>
      <c r="E41" s="19">
        <f>+[7]Cartera!Q44</f>
        <v>1008.69151</v>
      </c>
      <c r="F41" s="19">
        <f>+[7]Cartera!AE44</f>
        <v>3950.68021</v>
      </c>
      <c r="G41" s="28">
        <v>35855</v>
      </c>
      <c r="H41" s="23">
        <f t="shared" si="2"/>
        <v>30.786935643608956</v>
      </c>
      <c r="I41" s="23">
        <f t="shared" si="2"/>
        <v>5.9307001282789713</v>
      </c>
      <c r="J41" s="23">
        <f t="shared" si="2"/>
        <v>76.901994365360082</v>
      </c>
      <c r="K41" s="23">
        <f t="shared" si="2"/>
        <v>30.801492935664243</v>
      </c>
      <c r="N41" s="23">
        <f>+[7]Cartera!D44</f>
        <v>27197.101029999998</v>
      </c>
      <c r="O41" s="23">
        <f>+[7]Cartera!J44</f>
        <v>9315.1460999999999</v>
      </c>
      <c r="P41" s="23">
        <f>+[7]Cartera!P44</f>
        <v>14134.84736</v>
      </c>
      <c r="Q41" s="23">
        <f>+[7]Cartera!AD44</f>
        <v>50647.094489999996</v>
      </c>
      <c r="R41" s="28">
        <v>35855</v>
      </c>
      <c r="S41" s="23">
        <f t="shared" si="3"/>
        <v>25.970946714771401</v>
      </c>
      <c r="T41" s="23">
        <f t="shared" si="1"/>
        <v>27.855251568316007</v>
      </c>
      <c r="U41" s="23">
        <f t="shared" si="1"/>
        <v>32.689211484601941</v>
      </c>
      <c r="V41" s="23">
        <f t="shared" si="1"/>
        <v>28.128780490997627</v>
      </c>
    </row>
    <row r="42" spans="1:22" x14ac:dyDescent="0.25">
      <c r="A42" s="22">
        <v>35886</v>
      </c>
      <c r="B42" s="28">
        <v>35886</v>
      </c>
      <c r="C42" s="19">
        <f>+[7]Cartera!E45</f>
        <v>1888.65696</v>
      </c>
      <c r="D42" s="19">
        <f>+[7]Cartera!K45</f>
        <v>1164.71434</v>
      </c>
      <c r="E42" s="19">
        <f>+[7]Cartera!Q45</f>
        <v>1036.2751899999998</v>
      </c>
      <c r="F42" s="19">
        <f>+[7]Cartera!AE45</f>
        <v>4089.6464500000002</v>
      </c>
      <c r="G42" s="28">
        <v>35886</v>
      </c>
      <c r="H42" s="23">
        <f t="shared" si="2"/>
        <v>28.598472130631819</v>
      </c>
      <c r="I42" s="23">
        <f t="shared" si="2"/>
        <v>21.509551736052984</v>
      </c>
      <c r="J42" s="23">
        <f t="shared" si="2"/>
        <v>76.097612038479269</v>
      </c>
      <c r="K42" s="23">
        <f t="shared" si="2"/>
        <v>35.614090308421368</v>
      </c>
      <c r="N42" s="23">
        <f>+[7]Cartera!D45</f>
        <v>27582.396659999995</v>
      </c>
      <c r="O42" s="23">
        <f>+[7]Cartera!J45</f>
        <v>9489.5742999999984</v>
      </c>
      <c r="P42" s="23">
        <f>+[7]Cartera!P45</f>
        <v>14437.395560000003</v>
      </c>
      <c r="Q42" s="23">
        <f>+[7]Cartera!AD45</f>
        <v>51509.366519999996</v>
      </c>
      <c r="R42" s="28">
        <v>35886</v>
      </c>
      <c r="S42" s="23">
        <f t="shared" si="3"/>
        <v>26.908808445455023</v>
      </c>
      <c r="T42" s="23">
        <f t="shared" si="1"/>
        <v>30.634182395549971</v>
      </c>
      <c r="U42" s="23">
        <f t="shared" si="1"/>
        <v>32.245613575226827</v>
      </c>
      <c r="V42" s="23">
        <f t="shared" si="1"/>
        <v>29.046442762497605</v>
      </c>
    </row>
    <row r="43" spans="1:22" x14ac:dyDescent="0.25">
      <c r="A43" s="22">
        <v>35916</v>
      </c>
      <c r="B43" s="28">
        <v>35916</v>
      </c>
      <c r="C43" s="19">
        <f>+[7]Cartera!E46</f>
        <v>1899.69571</v>
      </c>
      <c r="D43" s="19">
        <f>+[7]Cartera!K46</f>
        <v>1215.1895</v>
      </c>
      <c r="E43" s="19">
        <f>+[7]Cartera!Q46</f>
        <v>1072.8300499999998</v>
      </c>
      <c r="F43" s="19">
        <f>+[7]Cartera!AE46</f>
        <v>4179.7015799999999</v>
      </c>
      <c r="G43" s="28">
        <v>35916</v>
      </c>
      <c r="H43" s="23">
        <f t="shared" si="2"/>
        <v>28.94771045515995</v>
      </c>
      <c r="I43" s="23">
        <f t="shared" si="2"/>
        <v>26.697599067050533</v>
      </c>
      <c r="J43" s="23">
        <f t="shared" si="2"/>
        <v>67.867143386820601</v>
      </c>
      <c r="K43" s="23">
        <f t="shared" si="2"/>
        <v>36.082356071792077</v>
      </c>
      <c r="N43" s="23">
        <f>+[7]Cartera!D46</f>
        <v>28139.910379999994</v>
      </c>
      <c r="O43" s="23">
        <f>+[7]Cartera!J46</f>
        <v>9728.1269800000009</v>
      </c>
      <c r="P43" s="23">
        <f>+[7]Cartera!P46</f>
        <v>14756.111369999999</v>
      </c>
      <c r="Q43" s="23">
        <f>+[7]Cartera!AD46</f>
        <v>52624.148729999994</v>
      </c>
      <c r="R43" s="28">
        <v>35916</v>
      </c>
      <c r="S43" s="23">
        <f t="shared" si="3"/>
        <v>26.714358554753034</v>
      </c>
      <c r="T43" s="23">
        <f t="shared" si="1"/>
        <v>31.006371208618674</v>
      </c>
      <c r="U43" s="23">
        <f t="shared" si="1"/>
        <v>31.882478379891609</v>
      </c>
      <c r="V43" s="23">
        <f t="shared" si="1"/>
        <v>28.91162107283526</v>
      </c>
    </row>
    <row r="44" spans="1:22" x14ac:dyDescent="0.25">
      <c r="A44" s="22">
        <v>35947</v>
      </c>
      <c r="B44" s="28">
        <v>35947</v>
      </c>
      <c r="C44" s="19">
        <f>+[7]Cartera!E47</f>
        <v>1948.7139100000002</v>
      </c>
      <c r="D44" s="19">
        <f>+[7]Cartera!K47</f>
        <v>1307.1664800000003</v>
      </c>
      <c r="E44" s="19">
        <f>+[7]Cartera!Q47</f>
        <v>1063.43371</v>
      </c>
      <c r="F44" s="19">
        <f>+[7]Cartera!AE47</f>
        <v>4297.2543800000003</v>
      </c>
      <c r="G44" s="28">
        <v>35947</v>
      </c>
      <c r="H44" s="23">
        <f t="shared" si="2"/>
        <v>37.626257170725665</v>
      </c>
      <c r="I44" s="23">
        <f t="shared" si="2"/>
        <v>36.940817683150243</v>
      </c>
      <c r="J44" s="23">
        <f t="shared" si="2"/>
        <v>57.283493134055135</v>
      </c>
      <c r="K44" s="23">
        <f t="shared" si="2"/>
        <v>41.049888466734018</v>
      </c>
      <c r="N44" s="23">
        <f>+[7]Cartera!D47</f>
        <v>28009.680259999997</v>
      </c>
      <c r="O44" s="23">
        <f>+[7]Cartera!J47</f>
        <v>9698.910079999996</v>
      </c>
      <c r="P44" s="23">
        <f>+[7]Cartera!P47</f>
        <v>14940.71003</v>
      </c>
      <c r="Q44" s="23">
        <f>+[7]Cartera!AD47</f>
        <v>52649.300369999997</v>
      </c>
      <c r="R44" s="28">
        <v>35947</v>
      </c>
      <c r="S44" s="23">
        <f t="shared" si="3"/>
        <v>22.567891704545033</v>
      </c>
      <c r="T44" s="23">
        <f t="shared" si="1"/>
        <v>27.409802498222888</v>
      </c>
      <c r="U44" s="23">
        <f t="shared" si="1"/>
        <v>30.61529837922248</v>
      </c>
      <c r="V44" s="23">
        <f t="shared" si="1"/>
        <v>25.644258013538689</v>
      </c>
    </row>
    <row r="45" spans="1:22" x14ac:dyDescent="0.25">
      <c r="A45" s="22">
        <v>35977</v>
      </c>
      <c r="B45" s="28">
        <v>35977</v>
      </c>
      <c r="C45" s="19">
        <f>+[7]Cartera!E48</f>
        <v>2065.89329</v>
      </c>
      <c r="D45" s="19">
        <f>+[7]Cartera!K48</f>
        <v>1306.3035199999999</v>
      </c>
      <c r="E45" s="19">
        <f>+[7]Cartera!Q48</f>
        <v>1094.67311</v>
      </c>
      <c r="F45" s="19">
        <f>+[7]Cartera!AE48</f>
        <v>4456.78024</v>
      </c>
      <c r="G45" s="28">
        <v>35977</v>
      </c>
      <c r="H45" s="23">
        <f t="shared" si="2"/>
        <v>37.530508834910961</v>
      </c>
      <c r="I45" s="23">
        <f t="shared" si="2"/>
        <v>41.501370229587081</v>
      </c>
      <c r="J45" s="23">
        <f t="shared" si="2"/>
        <v>50.744969312172515</v>
      </c>
      <c r="K45" s="23">
        <f t="shared" si="2"/>
        <v>41.467556234737714</v>
      </c>
      <c r="N45" s="23">
        <f>+[7]Cartera!D48</f>
        <v>28105.859889999996</v>
      </c>
      <c r="O45" s="23">
        <f>+[7]Cartera!J48</f>
        <v>9700.2715099999987</v>
      </c>
      <c r="P45" s="23">
        <f>+[7]Cartera!P48</f>
        <v>15202.452020000001</v>
      </c>
      <c r="Q45" s="23">
        <f>+[7]Cartera!AD48</f>
        <v>53008.583419999995</v>
      </c>
      <c r="R45" s="28">
        <v>35977</v>
      </c>
      <c r="S45" s="23">
        <f t="shared" si="3"/>
        <v>21.115546129086482</v>
      </c>
      <c r="T45" s="23">
        <f t="shared" si="1"/>
        <v>25.115899998098755</v>
      </c>
      <c r="U45" s="23">
        <f t="shared" si="1"/>
        <v>29.585323771395963</v>
      </c>
      <c r="V45" s="23">
        <f t="shared" si="1"/>
        <v>24.169601056905151</v>
      </c>
    </row>
    <row r="46" spans="1:22" x14ac:dyDescent="0.25">
      <c r="A46" s="22">
        <v>36008</v>
      </c>
      <c r="B46" s="28">
        <v>36008</v>
      </c>
      <c r="C46" s="19">
        <f>+[7]Cartera!E49</f>
        <v>2230.7110400000001</v>
      </c>
      <c r="D46" s="19">
        <f>+[7]Cartera!K49</f>
        <v>1379.3151200000002</v>
      </c>
      <c r="E46" s="19">
        <f>+[7]Cartera!Q49</f>
        <v>1176.4258500000001</v>
      </c>
      <c r="F46" s="19">
        <f>+[7]Cartera!AE49</f>
        <v>4775.2399599999999</v>
      </c>
      <c r="G46" s="28">
        <v>36008</v>
      </c>
      <c r="H46" s="23">
        <f t="shared" si="2"/>
        <v>42.256378946109123</v>
      </c>
      <c r="I46" s="23">
        <f t="shared" si="2"/>
        <v>41.481236611844963</v>
      </c>
      <c r="J46" s="23">
        <f t="shared" si="2"/>
        <v>58.105792572472978</v>
      </c>
      <c r="K46" s="23">
        <f t="shared" si="2"/>
        <v>45.324624547896121</v>
      </c>
      <c r="N46" s="23">
        <f>+[7]Cartera!D49</f>
        <v>28202.741110000003</v>
      </c>
      <c r="O46" s="23">
        <f>+[7]Cartera!J49</f>
        <v>9811.7040699999998</v>
      </c>
      <c r="P46" s="23">
        <f>+[7]Cartera!P49</f>
        <v>15510.509740000001</v>
      </c>
      <c r="Q46" s="23">
        <f>+[7]Cartera!AD49</f>
        <v>53524.954920000004</v>
      </c>
      <c r="R46" s="28">
        <v>36008</v>
      </c>
      <c r="S46" s="23">
        <f t="shared" si="3"/>
        <v>19.357178807247394</v>
      </c>
      <c r="T46" s="23">
        <f t="shared" si="1"/>
        <v>23.32126389561455</v>
      </c>
      <c r="U46" s="23">
        <f t="shared" si="1"/>
        <v>29.580889075438364</v>
      </c>
      <c r="V46" s="23">
        <f t="shared" si="1"/>
        <v>22.890986467355546</v>
      </c>
    </row>
    <row r="47" spans="1:22" x14ac:dyDescent="0.25">
      <c r="A47" s="22">
        <v>36039</v>
      </c>
      <c r="B47" s="28">
        <v>36039</v>
      </c>
      <c r="C47" s="19">
        <f>+[7]Cartera!E50</f>
        <v>2230.89624</v>
      </c>
      <c r="D47" s="19">
        <f>+[7]Cartera!K50</f>
        <v>1410.2201499999996</v>
      </c>
      <c r="E47" s="19">
        <f>+[7]Cartera!Q50</f>
        <v>1265.2891100000002</v>
      </c>
      <c r="F47" s="19">
        <f>+[7]Cartera!AE50</f>
        <v>4909.8142800000005</v>
      </c>
      <c r="G47" s="28">
        <v>36039</v>
      </c>
      <c r="H47" s="23">
        <f t="shared" si="2"/>
        <v>42.17947578289855</v>
      </c>
      <c r="I47" s="23">
        <f t="shared" si="2"/>
        <v>46.967588805110722</v>
      </c>
      <c r="J47" s="23">
        <f t="shared" si="2"/>
        <v>66.820272372267056</v>
      </c>
      <c r="K47" s="23">
        <f t="shared" si="2"/>
        <v>49.422454585328978</v>
      </c>
      <c r="N47" s="23">
        <f>+[7]Cartera!D50</f>
        <v>28780.394010000011</v>
      </c>
      <c r="O47" s="23">
        <f>+[7]Cartera!J50</f>
        <v>9766.5655399999996</v>
      </c>
      <c r="P47" s="23">
        <f>+[7]Cartera!P50</f>
        <v>15725.250610000001</v>
      </c>
      <c r="Q47" s="23">
        <f>+[7]Cartera!AD50</f>
        <v>54272.21016000001</v>
      </c>
      <c r="R47" s="28">
        <v>36039</v>
      </c>
      <c r="S47" s="23">
        <f t="shared" si="3"/>
        <v>17.239330850012905</v>
      </c>
      <c r="T47" s="23">
        <f t="shared" si="1"/>
        <v>19.741897370354124</v>
      </c>
      <c r="U47" s="23">
        <f t="shared" si="1"/>
        <v>28.325649401592784</v>
      </c>
      <c r="V47" s="23">
        <f t="shared" si="1"/>
        <v>20.715069251996596</v>
      </c>
    </row>
    <row r="48" spans="1:22" x14ac:dyDescent="0.25">
      <c r="A48" s="22">
        <v>36069</v>
      </c>
      <c r="B48" s="28">
        <v>36069</v>
      </c>
      <c r="C48" s="19">
        <f>+[7]Cartera!E51</f>
        <v>2511.2473599999994</v>
      </c>
      <c r="D48" s="19">
        <f>+[7]Cartera!K51</f>
        <v>1544.9150800000002</v>
      </c>
      <c r="E48" s="19">
        <f>+[7]Cartera!Q51</f>
        <v>1367.4280100000001</v>
      </c>
      <c r="F48" s="19">
        <f>+[7]Cartera!AE51</f>
        <v>5423.7136400000009</v>
      </c>
      <c r="G48" s="28">
        <v>36069</v>
      </c>
      <c r="H48" s="23">
        <f t="shared" si="2"/>
        <v>60.736418009625424</v>
      </c>
      <c r="I48" s="23">
        <f t="shared" si="2"/>
        <v>62.465886072448427</v>
      </c>
      <c r="J48" s="23">
        <f t="shared" si="2"/>
        <v>69.211562290902918</v>
      </c>
      <c r="K48" s="23">
        <f t="shared" si="2"/>
        <v>63.353502321514696</v>
      </c>
      <c r="N48" s="23">
        <f>+[7]Cartera!D51</f>
        <v>28763.875369999998</v>
      </c>
      <c r="O48" s="23">
        <f>+[7]Cartera!J51</f>
        <v>9783.2181700000001</v>
      </c>
      <c r="P48" s="23">
        <f>+[7]Cartera!P51</f>
        <v>15981.917450000001</v>
      </c>
      <c r="Q48" s="23">
        <f>+[7]Cartera!AD51</f>
        <v>54529.010989999995</v>
      </c>
      <c r="R48" s="28">
        <v>36069</v>
      </c>
      <c r="S48" s="23">
        <f t="shared" si="3"/>
        <v>13.824856858696364</v>
      </c>
      <c r="T48" s="23">
        <f t="shared" si="1"/>
        <v>17.567337044314897</v>
      </c>
      <c r="U48" s="23">
        <f t="shared" si="1"/>
        <v>27.438159773325026</v>
      </c>
      <c r="V48" s="23">
        <f t="shared" si="1"/>
        <v>18.200633926721238</v>
      </c>
    </row>
    <row r="49" spans="1:22" x14ac:dyDescent="0.25">
      <c r="A49" s="22">
        <v>36100</v>
      </c>
      <c r="B49" s="28">
        <v>36100</v>
      </c>
      <c r="C49" s="19">
        <f>+[7]Cartera!E52</f>
        <v>2777.6065100000001</v>
      </c>
      <c r="D49" s="19">
        <f>+[7]Cartera!K52</f>
        <v>1643.78045</v>
      </c>
      <c r="E49" s="19">
        <f>+[7]Cartera!Q52</f>
        <v>1485.3136800000002</v>
      </c>
      <c r="F49" s="19">
        <f>+[7]Cartera!AE52</f>
        <v>5658.1246000000019</v>
      </c>
      <c r="G49" s="28">
        <v>36100</v>
      </c>
      <c r="H49" s="23">
        <f t="shared" si="2"/>
        <v>72.171483635500238</v>
      </c>
      <c r="I49" s="23">
        <f t="shared" si="2"/>
        <v>61.142694494158803</v>
      </c>
      <c r="J49" s="23">
        <f t="shared" si="2"/>
        <v>78.658090547868824</v>
      </c>
      <c r="K49" s="23">
        <f t="shared" si="2"/>
        <v>63.360062912738215</v>
      </c>
      <c r="N49" s="23">
        <f>+[7]Cartera!D52</f>
        <v>28647.091750000003</v>
      </c>
      <c r="O49" s="23">
        <f>+[7]Cartera!J52</f>
        <v>9692.4891900000039</v>
      </c>
      <c r="P49" s="23">
        <f>+[7]Cartera!P52</f>
        <v>16228.081040000001</v>
      </c>
      <c r="Q49" s="23">
        <f>+[7]Cartera!AD52</f>
        <v>54567.661980000004</v>
      </c>
      <c r="R49" s="28">
        <v>36100</v>
      </c>
      <c r="S49" s="23">
        <f t="shared" si="3"/>
        <v>10.537028772971155</v>
      </c>
      <c r="T49" s="23">
        <f t="shared" si="1"/>
        <v>13.34512222929429</v>
      </c>
      <c r="U49" s="23">
        <f t="shared" si="1"/>
        <v>26.254099758156443</v>
      </c>
      <c r="V49" s="23">
        <f t="shared" si="1"/>
        <v>15.313594991378338</v>
      </c>
    </row>
    <row r="50" spans="1:22" x14ac:dyDescent="0.25">
      <c r="A50" s="22">
        <v>36130</v>
      </c>
      <c r="B50" s="28">
        <v>36130</v>
      </c>
      <c r="C50" s="19">
        <f>+[7]Cartera!E53</f>
        <v>2475.4037999999991</v>
      </c>
      <c r="D50" s="19">
        <f>+[7]Cartera!K53</f>
        <v>1615.9423899999997</v>
      </c>
      <c r="E50" s="19">
        <f>+[7]Cartera!Q53</f>
        <v>1596.4375600000001</v>
      </c>
      <c r="F50" s="19">
        <f>+[7]Cartera!AE53</f>
        <v>5687.78377</v>
      </c>
      <c r="G50" s="28">
        <v>36130</v>
      </c>
      <c r="H50" s="23">
        <f t="shared" si="2"/>
        <v>72.713014128906138</v>
      </c>
      <c r="I50" s="23">
        <f t="shared" si="2"/>
        <v>71.385970223998726</v>
      </c>
      <c r="J50" s="23">
        <f t="shared" si="2"/>
        <v>87.933692940145647</v>
      </c>
      <c r="K50" s="23">
        <f t="shared" si="2"/>
        <v>76.33352351912049</v>
      </c>
      <c r="N50" s="23">
        <f>+[7]Cartera!D53</f>
        <v>28188.03444000001</v>
      </c>
      <c r="O50" s="23">
        <f>+[7]Cartera!J53</f>
        <v>9531.1916999999994</v>
      </c>
      <c r="P50" s="23">
        <f>+[7]Cartera!P53</f>
        <v>16377.316270000001</v>
      </c>
      <c r="Q50" s="23">
        <f>+[7]Cartera!AD53</f>
        <v>54096.542410000009</v>
      </c>
      <c r="R50" s="28">
        <v>36130</v>
      </c>
      <c r="S50" s="23">
        <f t="shared" si="3"/>
        <v>6.2998900165165423</v>
      </c>
      <c r="T50" s="23">
        <f t="shared" si="1"/>
        <v>10.199608244167607</v>
      </c>
      <c r="U50" s="23">
        <f t="shared" si="1"/>
        <v>23.890304176716143</v>
      </c>
      <c r="V50" s="23">
        <f t="shared" si="1"/>
        <v>11.802757942562536</v>
      </c>
    </row>
    <row r="51" spans="1:22" x14ac:dyDescent="0.25">
      <c r="A51" s="22">
        <v>36161</v>
      </c>
      <c r="B51" s="28">
        <v>36161</v>
      </c>
      <c r="C51" s="19">
        <f>+[7]Cartera!E54</f>
        <v>2866.5638800000002</v>
      </c>
      <c r="D51" s="19">
        <f>+[7]Cartera!K54</f>
        <v>1826.1583600000001</v>
      </c>
      <c r="E51" s="19">
        <f>+[7]Cartera!Q54</f>
        <v>1818.9940800000004</v>
      </c>
      <c r="F51" s="19">
        <f>+[7]Cartera!AE54</f>
        <v>6511.7163799999998</v>
      </c>
      <c r="G51" s="28">
        <v>36161</v>
      </c>
      <c r="H51" s="23">
        <f t="shared" si="2"/>
        <v>89.140634643116073</v>
      </c>
      <c r="I51" s="23">
        <f t="shared" si="2"/>
        <v>90.850971443353245</v>
      </c>
      <c r="J51" s="23">
        <f t="shared" si="2"/>
        <v>102.92523648815575</v>
      </c>
      <c r="K51" s="23">
        <f t="shared" si="2"/>
        <v>85.402956212050128</v>
      </c>
      <c r="N51" s="23">
        <f>+[7]Cartera!D54</f>
        <v>28182.710060000001</v>
      </c>
      <c r="O51" s="23">
        <f>+[7]Cartera!J54</f>
        <v>9787.8204900000001</v>
      </c>
      <c r="P51" s="23">
        <f>+[7]Cartera!P54</f>
        <v>16366.743249999998</v>
      </c>
      <c r="Q51" s="23">
        <f>+[7]Cartera!AD54</f>
        <v>54337.273799999995</v>
      </c>
      <c r="R51" s="28">
        <v>36161</v>
      </c>
      <c r="S51" s="23">
        <f t="shared" si="3"/>
        <v>10.6621271710043</v>
      </c>
      <c r="T51" s="23">
        <f t="shared" si="1"/>
        <v>15.682313172820074</v>
      </c>
      <c r="U51" s="23">
        <f t="shared" si="1"/>
        <v>21.35578314949278</v>
      </c>
      <c r="V51" s="23">
        <f t="shared" si="1"/>
        <v>14.599633355825262</v>
      </c>
    </row>
    <row r="52" spans="1:22" x14ac:dyDescent="0.25">
      <c r="A52" s="22">
        <v>36192</v>
      </c>
      <c r="B52" s="28">
        <v>36192</v>
      </c>
      <c r="C52" s="19">
        <f>+[7]Cartera!E55</f>
        <v>3035.9837600000001</v>
      </c>
      <c r="D52" s="19">
        <f>+[7]Cartera!K55</f>
        <v>1852.1278300000001</v>
      </c>
      <c r="E52" s="19">
        <f>+[7]Cartera!Q55</f>
        <v>2020.8053300000004</v>
      </c>
      <c r="F52" s="19">
        <f>+[7]Cartera!AE55</f>
        <v>6908.9168900000004</v>
      </c>
      <c r="G52" s="28">
        <v>36192</v>
      </c>
      <c r="H52" s="23">
        <f t="shared" si="2"/>
        <v>81.712765215269513</v>
      </c>
      <c r="I52" s="23">
        <f t="shared" si="2"/>
        <v>72.780508382751265</v>
      </c>
      <c r="J52" s="23">
        <f t="shared" si="2"/>
        <v>113.30703587939865</v>
      </c>
      <c r="K52" s="23">
        <f t="shared" si="2"/>
        <v>87.229286845690638</v>
      </c>
      <c r="N52" s="23">
        <f>+[7]Cartera!D55</f>
        <v>27923.144120000001</v>
      </c>
      <c r="O52" s="23">
        <f>+[7]Cartera!J55</f>
        <v>9604.2026300000016</v>
      </c>
      <c r="P52" s="23">
        <f>+[7]Cartera!P55</f>
        <v>16497.518309999999</v>
      </c>
      <c r="Q52" s="23">
        <f>+[7]Cartera!AD55</f>
        <v>54024.865059999996</v>
      </c>
      <c r="R52" s="28">
        <v>36192</v>
      </c>
      <c r="S52" s="23">
        <f t="shared" si="3"/>
        <v>3.8547865542406043</v>
      </c>
      <c r="T52" s="23">
        <f t="shared" si="1"/>
        <v>4.5074114066333948</v>
      </c>
      <c r="U52" s="23">
        <f t="shared" si="1"/>
        <v>19.412143086430575</v>
      </c>
      <c r="V52" s="23">
        <f t="shared" si="1"/>
        <v>8.282964674141752</v>
      </c>
    </row>
    <row r="53" spans="1:22" x14ac:dyDescent="0.25">
      <c r="A53" s="22">
        <v>36220</v>
      </c>
      <c r="B53" s="28">
        <v>36220</v>
      </c>
      <c r="C53" s="19">
        <f>+[7]Cartera!E56</f>
        <v>3160.3942299999994</v>
      </c>
      <c r="D53" s="19">
        <f>+[7]Cartera!K56</f>
        <v>1894.4280299999998</v>
      </c>
      <c r="E53" s="19">
        <f>+[7]Cartera!Q56</f>
        <v>2200.0447800000002</v>
      </c>
      <c r="F53" s="19">
        <f>+[7]Cartera!AE56</f>
        <v>7254.8670399999992</v>
      </c>
      <c r="G53" s="28">
        <v>36220</v>
      </c>
      <c r="H53" s="23">
        <f t="shared" si="2"/>
        <v>73.090801116833092</v>
      </c>
      <c r="I53" s="23">
        <f t="shared" si="2"/>
        <v>69.731919996738725</v>
      </c>
      <c r="J53" s="23">
        <f t="shared" si="2"/>
        <v>118.10878332861154</v>
      </c>
      <c r="K53" s="23">
        <f t="shared" si="2"/>
        <v>83.635896968739928</v>
      </c>
      <c r="N53" s="23">
        <f>+[7]Cartera!D56</f>
        <v>27564.09519</v>
      </c>
      <c r="O53" s="23">
        <f>+[7]Cartera!J56</f>
        <v>9405.3035200000013</v>
      </c>
      <c r="P53" s="23">
        <f>+[7]Cartera!P56</f>
        <v>16609.256849999998</v>
      </c>
      <c r="Q53" s="23">
        <f>+[7]Cartera!AD56</f>
        <v>53578.655559999999</v>
      </c>
      <c r="R53" s="28">
        <v>36220</v>
      </c>
      <c r="S53" s="23">
        <f t="shared" si="3"/>
        <v>1.3493870526685328</v>
      </c>
      <c r="T53" s="23">
        <f t="shared" si="1"/>
        <v>0.96785835704716305</v>
      </c>
      <c r="U53" s="23">
        <f t="shared" si="1"/>
        <v>17.505739022002416</v>
      </c>
      <c r="V53" s="23">
        <f t="shared" si="1"/>
        <v>5.7882117415024084</v>
      </c>
    </row>
    <row r="54" spans="1:22" x14ac:dyDescent="0.25">
      <c r="A54" s="22">
        <v>36251</v>
      </c>
      <c r="B54" s="28">
        <v>36251</v>
      </c>
      <c r="C54" s="19">
        <f>+[7]Cartera!E57</f>
        <v>3364.6000600000002</v>
      </c>
      <c r="D54" s="19">
        <f>+[7]Cartera!K57</f>
        <v>1963.55575</v>
      </c>
      <c r="E54" s="19">
        <f>+[7]Cartera!Q57</f>
        <v>2425.3168300000002</v>
      </c>
      <c r="F54" s="19">
        <f>+[7]Cartera!AE57</f>
        <v>7753.4726000000001</v>
      </c>
      <c r="G54" s="28">
        <v>36251</v>
      </c>
      <c r="H54" s="23">
        <f t="shared" si="2"/>
        <v>78.147759559258446</v>
      </c>
      <c r="I54" s="23">
        <f t="shared" si="2"/>
        <v>68.586895736168231</v>
      </c>
      <c r="J54" s="23">
        <f t="shared" si="2"/>
        <v>134.04177320890994</v>
      </c>
      <c r="K54" s="23">
        <f t="shared" si="2"/>
        <v>89.587845668175049</v>
      </c>
      <c r="N54" s="23">
        <f>+[7]Cartera!D57</f>
        <v>27519.104180000002</v>
      </c>
      <c r="O54" s="23">
        <f>+[7]Cartera!J57</f>
        <v>9321.2903700000006</v>
      </c>
      <c r="P54" s="23">
        <f>+[7]Cartera!P57</f>
        <v>16618.898340000003</v>
      </c>
      <c r="Q54" s="23">
        <f>+[7]Cartera!AD57</f>
        <v>53459.292890000004</v>
      </c>
      <c r="R54" s="28">
        <v>36251</v>
      </c>
      <c r="S54" s="23">
        <f t="shared" si="3"/>
        <v>-0.22946693421960163</v>
      </c>
      <c r="T54" s="23">
        <f t="shared" si="1"/>
        <v>-1.77335594495527</v>
      </c>
      <c r="U54" s="23">
        <f t="shared" si="1"/>
        <v>15.110085270809066</v>
      </c>
      <c r="V54" s="23">
        <f t="shared" si="1"/>
        <v>3.7855762975514295</v>
      </c>
    </row>
    <row r="55" spans="1:22" x14ac:dyDescent="0.25">
      <c r="A55" s="22">
        <v>36281</v>
      </c>
      <c r="B55" s="28">
        <v>36281</v>
      </c>
      <c r="C55" s="19">
        <f>+[7]Cartera!E58</f>
        <v>3543.6827899999998</v>
      </c>
      <c r="D55" s="19">
        <f>+[7]Cartera!K58</f>
        <v>1916.1114399999999</v>
      </c>
      <c r="E55" s="19">
        <f>+[7]Cartera!Q58</f>
        <v>2048.9405199999997</v>
      </c>
      <c r="F55" s="19">
        <f>+[7]Cartera!AE58</f>
        <v>7508.7345200000009</v>
      </c>
      <c r="G55" s="28">
        <v>36281</v>
      </c>
      <c r="H55" s="23">
        <f t="shared" si="2"/>
        <v>86.539495317384279</v>
      </c>
      <c r="I55" s="23">
        <f t="shared" si="2"/>
        <v>57.680052370432776</v>
      </c>
      <c r="J55" s="23">
        <f t="shared" si="2"/>
        <v>90.984631722424268</v>
      </c>
      <c r="K55" s="23">
        <f t="shared" si="2"/>
        <v>79.647622594147037</v>
      </c>
      <c r="N55" s="23">
        <f>+[7]Cartera!D58</f>
        <v>27649.62144000001</v>
      </c>
      <c r="O55" s="23">
        <f>+[7]Cartera!J58</f>
        <v>9060.7238400000024</v>
      </c>
      <c r="P55" s="23">
        <f>+[7]Cartera!P58</f>
        <v>16699.504670000006</v>
      </c>
      <c r="Q55" s="23">
        <f>+[7]Cartera!AD58</f>
        <v>53409.849950000018</v>
      </c>
      <c r="R55" s="28">
        <v>36281</v>
      </c>
      <c r="S55" s="23">
        <f t="shared" si="3"/>
        <v>-1.7423258758792883</v>
      </c>
      <c r="T55" s="23">
        <f t="shared" si="1"/>
        <v>-6.8605512795228663</v>
      </c>
      <c r="U55" s="23">
        <f t="shared" si="1"/>
        <v>13.170091030561309</v>
      </c>
      <c r="V55" s="23">
        <f t="shared" si="1"/>
        <v>1.4930430970603368</v>
      </c>
    </row>
    <row r="56" spans="1:22" x14ac:dyDescent="0.25">
      <c r="A56" s="22">
        <v>36312</v>
      </c>
      <c r="B56" s="28">
        <v>36312</v>
      </c>
      <c r="C56" s="19">
        <f>+[7]Cartera!E59</f>
        <v>3230.3544200000056</v>
      </c>
      <c r="D56" s="19">
        <f>+[7]Cartera!K59</f>
        <v>1899.9915600000002</v>
      </c>
      <c r="E56" s="19">
        <f>+[7]Cartera!Q59</f>
        <v>2081.1786200000001</v>
      </c>
      <c r="F56" s="19">
        <f>+[7]Cartera!AE59</f>
        <v>7211.5246000000006</v>
      </c>
      <c r="G56" s="28">
        <v>36312</v>
      </c>
      <c r="H56" s="23">
        <f t="shared" si="2"/>
        <v>65.768530897385801</v>
      </c>
      <c r="I56" s="23">
        <f t="shared" si="2"/>
        <v>45.351918754832184</v>
      </c>
      <c r="J56" s="23">
        <f t="shared" si="2"/>
        <v>95.703653215958354</v>
      </c>
      <c r="K56" s="23">
        <f t="shared" si="2"/>
        <v>67.817028323094064</v>
      </c>
      <c r="N56" s="23">
        <f>+[7]Cartera!D59</f>
        <v>27901.297910000008</v>
      </c>
      <c r="O56" s="23">
        <f>+[7]Cartera!J59</f>
        <v>8792.0564400000021</v>
      </c>
      <c r="P56" s="23">
        <f>+[7]Cartera!P59</f>
        <v>16023.403420000002</v>
      </c>
      <c r="Q56" s="23">
        <f>+[7]Cartera!AD59</f>
        <v>52716.757770000011</v>
      </c>
      <c r="R56" s="28">
        <v>36312</v>
      </c>
      <c r="S56" s="23">
        <f t="shared" si="3"/>
        <v>-0.3869460450598865</v>
      </c>
      <c r="T56" s="23">
        <f t="shared" si="1"/>
        <v>-9.35005719735463</v>
      </c>
      <c r="U56" s="23">
        <f t="shared" si="1"/>
        <v>7.2465993103809865</v>
      </c>
      <c r="V56" s="23">
        <f t="shared" si="1"/>
        <v>0.12812591910234516</v>
      </c>
    </row>
    <row r="57" spans="1:22" x14ac:dyDescent="0.25">
      <c r="A57" s="22">
        <v>36342</v>
      </c>
      <c r="B57" s="28">
        <v>36342</v>
      </c>
      <c r="C57" s="19">
        <f>+[7]Cartera!E60</f>
        <v>3219.7589400000002</v>
      </c>
      <c r="D57" s="19">
        <f>+[7]Cartera!K60</f>
        <v>1617.9258600000001</v>
      </c>
      <c r="E57" s="19">
        <f>+[7]Cartera!Q60</f>
        <v>2158.1980400000002</v>
      </c>
      <c r="F57" s="19">
        <f>+[7]Cartera!AE60</f>
        <v>6995.8828400000011</v>
      </c>
      <c r="G57" s="28">
        <v>36342</v>
      </c>
      <c r="H57" s="23">
        <f t="shared" si="2"/>
        <v>55.853109915469076</v>
      </c>
      <c r="I57" s="23">
        <f t="shared" si="2"/>
        <v>23.855278289382568</v>
      </c>
      <c r="J57" s="23">
        <f t="shared" si="2"/>
        <v>97.154567905664578</v>
      </c>
      <c r="K57" s="23">
        <f t="shared" si="2"/>
        <v>56.971680524234273</v>
      </c>
      <c r="N57" s="23">
        <f>+[7]Cartera!D60</f>
        <v>27925.421200000004</v>
      </c>
      <c r="O57" s="23">
        <f>+[7]Cartera!J60</f>
        <v>8057.75396</v>
      </c>
      <c r="P57" s="23">
        <f>+[7]Cartera!P60</f>
        <v>15919.863370000001</v>
      </c>
      <c r="Q57" s="23">
        <f>+[7]Cartera!AD60</f>
        <v>51903.038530000005</v>
      </c>
      <c r="R57" s="28">
        <v>36342</v>
      </c>
      <c r="S57" s="23">
        <f t="shared" si="3"/>
        <v>-0.6419966893245288</v>
      </c>
      <c r="T57" s="23">
        <f t="shared" si="1"/>
        <v>-16.932696660157703</v>
      </c>
      <c r="U57" s="23">
        <f t="shared" si="1"/>
        <v>4.7190502496320335</v>
      </c>
      <c r="V57" s="23">
        <f t="shared" si="1"/>
        <v>-2.0855959896918677</v>
      </c>
    </row>
    <row r="58" spans="1:22" x14ac:dyDescent="0.25">
      <c r="A58" s="22">
        <v>36373</v>
      </c>
      <c r="B58" s="28">
        <v>36373</v>
      </c>
      <c r="C58" s="19">
        <f>+[7]Cartera!E61</f>
        <v>3075.88861</v>
      </c>
      <c r="D58" s="19">
        <f>+[7]Cartera!K61</f>
        <v>1522.1341499999999</v>
      </c>
      <c r="E58" s="19">
        <f>+[7]Cartera!Q61</f>
        <v>2361.3439700000004</v>
      </c>
      <c r="F58" s="19">
        <f>+[7]Cartera!AE61</f>
        <v>6959.3667299999997</v>
      </c>
      <c r="G58" s="28">
        <v>36373</v>
      </c>
      <c r="H58" s="23">
        <f t="shared" si="2"/>
        <v>37.888258714136271</v>
      </c>
      <c r="I58" s="23">
        <f t="shared" si="2"/>
        <v>10.354343828261634</v>
      </c>
      <c r="J58" s="23">
        <f t="shared" si="2"/>
        <v>100.72187040092669</v>
      </c>
      <c r="K58" s="23">
        <f t="shared" si="2"/>
        <v>45.738576245286737</v>
      </c>
      <c r="N58" s="23">
        <f>+[7]Cartera!D61</f>
        <v>27666.295020000009</v>
      </c>
      <c r="O58" s="23">
        <f>+[7]Cartera!J61</f>
        <v>7774.5476800000006</v>
      </c>
      <c r="P58" s="23">
        <f>+[7]Cartera!P61</f>
        <v>15872.776870000002</v>
      </c>
      <c r="Q58" s="23">
        <f>+[7]Cartera!AD61</f>
        <v>51313.61957000001</v>
      </c>
      <c r="R58" s="28">
        <v>36373</v>
      </c>
      <c r="S58" s="23">
        <f t="shared" si="3"/>
        <v>-1.9021062098456269</v>
      </c>
      <c r="T58" s="23">
        <f t="shared" si="1"/>
        <v>-20.762513580375426</v>
      </c>
      <c r="U58" s="23">
        <f t="shared" si="1"/>
        <v>2.3356236259969734</v>
      </c>
      <c r="V58" s="23">
        <f t="shared" si="1"/>
        <v>-4.1314100185700653</v>
      </c>
    </row>
    <row r="59" spans="1:22" x14ac:dyDescent="0.25">
      <c r="A59" s="22">
        <v>36404</v>
      </c>
      <c r="B59" s="28">
        <v>36404</v>
      </c>
      <c r="C59" s="19">
        <f>+[7]Cartera!E62</f>
        <v>3144.9057299999999</v>
      </c>
      <c r="D59" s="19">
        <f>+[7]Cartera!K62</f>
        <v>1439.98811</v>
      </c>
      <c r="E59" s="19">
        <f>+[7]Cartera!Q62</f>
        <v>2387.0314900000003</v>
      </c>
      <c r="F59" s="19">
        <f>+[7]Cartera!AE62</f>
        <v>6971.92533</v>
      </c>
      <c r="G59" s="28">
        <v>36404</v>
      </c>
      <c r="H59" s="23">
        <f t="shared" si="2"/>
        <v>40.970506544042564</v>
      </c>
      <c r="I59" s="23">
        <f t="shared" si="2"/>
        <v>2.1108732562075829</v>
      </c>
      <c r="J59" s="23">
        <f t="shared" si="2"/>
        <v>88.655025253477447</v>
      </c>
      <c r="K59" s="23">
        <f t="shared" si="2"/>
        <v>41.999777026189236</v>
      </c>
      <c r="N59" s="23">
        <f>+[7]Cartera!D62</f>
        <v>28393.607530000005</v>
      </c>
      <c r="O59" s="23">
        <f>+[7]Cartera!J62</f>
        <v>7605.1077600000008</v>
      </c>
      <c r="P59" s="23">
        <f>+[7]Cartera!P62</f>
        <v>15899.553719999996</v>
      </c>
      <c r="Q59" s="23">
        <f>+[7]Cartera!AD62</f>
        <v>51898.269010000004</v>
      </c>
      <c r="R59" s="28">
        <v>36404</v>
      </c>
      <c r="S59" s="23">
        <f t="shared" si="3"/>
        <v>-1.3439235052362903</v>
      </c>
      <c r="T59" s="23">
        <f t="shared" si="1"/>
        <v>-22.131196183013571</v>
      </c>
      <c r="U59" s="23">
        <f t="shared" si="1"/>
        <v>1.1084281854888474</v>
      </c>
      <c r="V59" s="23">
        <f t="shared" si="1"/>
        <v>-4.3741375982319255</v>
      </c>
    </row>
    <row r="60" spans="1:22" x14ac:dyDescent="0.25">
      <c r="A60" s="22">
        <v>36434</v>
      </c>
      <c r="B60" s="28">
        <v>36434</v>
      </c>
      <c r="C60" s="19">
        <f>+[7]Cartera!E63</f>
        <v>3244.73479</v>
      </c>
      <c r="D60" s="19">
        <f>+[7]Cartera!K63</f>
        <v>1449.9754800000001</v>
      </c>
      <c r="E60" s="19">
        <f>+[7]Cartera!Q63</f>
        <v>2684.1032599999999</v>
      </c>
      <c r="F60" s="19">
        <f>+[7]Cartera!AE63</f>
        <v>7378.8135299999994</v>
      </c>
      <c r="G60" s="28">
        <v>36434</v>
      </c>
      <c r="H60" s="23">
        <f t="shared" si="2"/>
        <v>29.208091631403477</v>
      </c>
      <c r="I60" s="23">
        <f t="shared" si="2"/>
        <v>-6.1452957013016061</v>
      </c>
      <c r="J60" s="23">
        <f t="shared" si="2"/>
        <v>96.288451046135862</v>
      </c>
      <c r="K60" s="23">
        <f t="shared" si="2"/>
        <v>36.047255068576931</v>
      </c>
      <c r="N60" s="23">
        <f>+[7]Cartera!D63</f>
        <v>28009.754870000004</v>
      </c>
      <c r="O60" s="23">
        <f>+[7]Cartera!J63</f>
        <v>7419.3172200000008</v>
      </c>
      <c r="P60" s="23">
        <f>+[7]Cartera!P63</f>
        <v>15709.448299999998</v>
      </c>
      <c r="Q60" s="23">
        <f>+[7]Cartera!AD63</f>
        <v>51138.520390000005</v>
      </c>
      <c r="R60" s="28">
        <v>36434</v>
      </c>
      <c r="S60" s="23">
        <f t="shared" si="3"/>
        <v>-2.6217625069621988</v>
      </c>
      <c r="T60" s="23">
        <f t="shared" si="1"/>
        <v>-24.162815434790602</v>
      </c>
      <c r="U60" s="23">
        <f t="shared" si="1"/>
        <v>-1.7048589498252227</v>
      </c>
      <c r="V60" s="23">
        <f t="shared" si="1"/>
        <v>-6.2177738756746663</v>
      </c>
    </row>
    <row r="61" spans="1:22" x14ac:dyDescent="0.25">
      <c r="A61" s="22">
        <v>36465</v>
      </c>
      <c r="B61" s="28">
        <v>36465</v>
      </c>
      <c r="C61" s="19">
        <f>+[7]Cartera!E64</f>
        <v>3686.52828</v>
      </c>
      <c r="D61" s="19">
        <f>+[7]Cartera!K64</f>
        <v>1527.5137099999999</v>
      </c>
      <c r="E61" s="19">
        <f>+[7]Cartera!Q64</f>
        <v>3203.2552700000001</v>
      </c>
      <c r="F61" s="19">
        <f>+[7]Cartera!AE64</f>
        <v>8417.2972599999994</v>
      </c>
      <c r="G61" s="28">
        <v>36465</v>
      </c>
      <c r="H61" s="23">
        <f t="shared" si="2"/>
        <v>32.723201314789549</v>
      </c>
      <c r="I61" s="23">
        <f t="shared" si="2"/>
        <v>-7.0731307213198704</v>
      </c>
      <c r="J61" s="23">
        <f t="shared" si="2"/>
        <v>115.66187083121724</v>
      </c>
      <c r="K61" s="23">
        <f t="shared" si="2"/>
        <v>48.764791429301425</v>
      </c>
      <c r="N61" s="23">
        <f>+[7]Cartera!D64</f>
        <v>28351.144019999992</v>
      </c>
      <c r="O61" s="23">
        <f>+[7]Cartera!J64</f>
        <v>7365.80357</v>
      </c>
      <c r="P61" s="23">
        <f>+[7]Cartera!P64</f>
        <v>15861.389229999999</v>
      </c>
      <c r="Q61" s="23">
        <f>+[7]Cartera!AD64</f>
        <v>51578.33681999999</v>
      </c>
      <c r="R61" s="28">
        <v>36465</v>
      </c>
      <c r="S61" s="23">
        <f t="shared" si="3"/>
        <v>-1.033081237644339</v>
      </c>
      <c r="T61" s="23">
        <f t="shared" si="1"/>
        <v>-24.005037038375093</v>
      </c>
      <c r="U61" s="23">
        <f t="shared" si="1"/>
        <v>-2.259612883964266</v>
      </c>
      <c r="V61" s="23">
        <f t="shared" si="1"/>
        <v>-5.4781990862933725</v>
      </c>
    </row>
    <row r="62" spans="1:22" x14ac:dyDescent="0.25">
      <c r="A62" s="22">
        <v>36495</v>
      </c>
      <c r="B62" s="28">
        <v>36495</v>
      </c>
      <c r="C62" s="19">
        <f>+[7]Cartera!E65</f>
        <v>2785.4965099999999</v>
      </c>
      <c r="D62" s="19">
        <f>+[7]Cartera!K65</f>
        <v>1119.2830200000001</v>
      </c>
      <c r="E62" s="19">
        <f>+[7]Cartera!Q65</f>
        <v>3013.8316099999997</v>
      </c>
      <c r="F62" s="19">
        <f>+[7]Cartera!AE65</f>
        <v>6918.6111400000009</v>
      </c>
      <c r="G62" s="28">
        <v>36495</v>
      </c>
      <c r="H62" s="23">
        <f t="shared" si="2"/>
        <v>12.52695459221647</v>
      </c>
      <c r="I62" s="23">
        <f t="shared" si="2"/>
        <v>-30.734967599927856</v>
      </c>
      <c r="J62" s="23">
        <f t="shared" si="2"/>
        <v>88.784809723469522</v>
      </c>
      <c r="K62" s="23">
        <f t="shared" si="2"/>
        <v>21.639841101062117</v>
      </c>
      <c r="N62" s="23">
        <f>+[7]Cartera!D65</f>
        <v>28156.87674</v>
      </c>
      <c r="O62" s="23">
        <f>+[7]Cartera!J65</f>
        <v>6853.4465899999987</v>
      </c>
      <c r="P62" s="23">
        <f>+[7]Cartera!P65</f>
        <v>16004.605799999999</v>
      </c>
      <c r="Q62" s="23">
        <f>+[7]Cartera!AD65</f>
        <v>51014.929129999997</v>
      </c>
      <c r="R62" s="28">
        <v>36495</v>
      </c>
      <c r="S62" s="23">
        <f t="shared" si="3"/>
        <v>-0.11053519913328103</v>
      </c>
      <c r="T62" s="23">
        <f t="shared" si="1"/>
        <v>-28.09454677110314</v>
      </c>
      <c r="U62" s="23">
        <f t="shared" si="1"/>
        <v>-2.2757725616054216</v>
      </c>
      <c r="V62" s="23">
        <f t="shared" si="1"/>
        <v>-5.6965069165499216</v>
      </c>
    </row>
    <row r="63" spans="1:22" x14ac:dyDescent="0.25">
      <c r="A63" s="22">
        <v>36526</v>
      </c>
      <c r="B63" s="28">
        <v>36526</v>
      </c>
      <c r="C63" s="19">
        <f>+[7]Cartera!E66</f>
        <v>2652.7399300000002</v>
      </c>
      <c r="D63" s="19">
        <f>+[7]Cartera!K66</f>
        <v>1091.3860900000002</v>
      </c>
      <c r="E63" s="19">
        <f>+[7]Cartera!Q66</f>
        <v>2536.2256299999999</v>
      </c>
      <c r="F63" s="19">
        <f>+[7]Cartera!AE66</f>
        <v>6280.3516500000005</v>
      </c>
      <c r="G63" s="28">
        <v>36526</v>
      </c>
      <c r="H63" s="23">
        <f t="shared" si="2"/>
        <v>-7.4592424572097826</v>
      </c>
      <c r="I63" s="23">
        <f t="shared" si="2"/>
        <v>-40.235955768918089</v>
      </c>
      <c r="J63" s="23">
        <f t="shared" si="2"/>
        <v>39.430120080434762</v>
      </c>
      <c r="K63" s="23">
        <f t="shared" si="2"/>
        <v>-3.5530529356378224</v>
      </c>
      <c r="N63" s="23">
        <f>+[7]Cartera!D66</f>
        <v>27402.867200000004</v>
      </c>
      <c r="O63" s="23">
        <f>+[7]Cartera!J66</f>
        <v>6672.1931499999992</v>
      </c>
      <c r="P63" s="23">
        <f>+[7]Cartera!P66</f>
        <v>13929.219539999998</v>
      </c>
      <c r="Q63" s="23">
        <f>+[7]Cartera!AD66</f>
        <v>48004.279890000005</v>
      </c>
      <c r="R63" s="28">
        <v>36526</v>
      </c>
      <c r="S63" s="23">
        <f t="shared" si="3"/>
        <v>-2.7670967708206149</v>
      </c>
      <c r="T63" s="23">
        <f t="shared" si="1"/>
        <v>-31.831676349021407</v>
      </c>
      <c r="U63" s="23">
        <f t="shared" si="1"/>
        <v>-14.893150535614339</v>
      </c>
      <c r="V63" s="23">
        <f t="shared" si="1"/>
        <v>-11.654971747956907</v>
      </c>
    </row>
    <row r="64" spans="1:22" x14ac:dyDescent="0.25">
      <c r="A64" s="22">
        <v>36557</v>
      </c>
      <c r="B64" s="28">
        <v>36557</v>
      </c>
      <c r="C64" s="19">
        <f>+[7]Cartera!E67</f>
        <v>2721.0853700000002</v>
      </c>
      <c r="D64" s="19">
        <f>+[7]Cartera!K67</f>
        <v>1081.5373100000002</v>
      </c>
      <c r="E64" s="19">
        <f>+[7]Cartera!Q67</f>
        <v>2394.1415400000001</v>
      </c>
      <c r="F64" s="19">
        <f>+[7]Cartera!AE67</f>
        <v>6196.7642200000009</v>
      </c>
      <c r="G64" s="28">
        <v>36557</v>
      </c>
      <c r="H64" s="23">
        <f t="shared" si="2"/>
        <v>-10.37220271560345</v>
      </c>
      <c r="I64" s="23">
        <f t="shared" si="2"/>
        <v>-41.605687659258372</v>
      </c>
      <c r="J64" s="23">
        <f t="shared" si="2"/>
        <v>18.474625163424307</v>
      </c>
      <c r="K64" s="23">
        <f t="shared" si="2"/>
        <v>-10.307732475849761</v>
      </c>
      <c r="N64" s="23">
        <f>+[7]Cartera!D67</f>
        <v>26944.693199999998</v>
      </c>
      <c r="O64" s="23">
        <f>+[7]Cartera!J67</f>
        <v>6595.6072999999997</v>
      </c>
      <c r="P64" s="23">
        <f>+[7]Cartera!P67</f>
        <v>14649.857480000002</v>
      </c>
      <c r="Q64" s="23">
        <f>+[7]Cartera!AD67</f>
        <v>48190.157980000004</v>
      </c>
      <c r="R64" s="28">
        <v>36557</v>
      </c>
      <c r="S64" s="23">
        <f t="shared" si="3"/>
        <v>-3.5040857712695299</v>
      </c>
      <c r="T64" s="23">
        <f t="shared" si="1"/>
        <v>-31.325821058817056</v>
      </c>
      <c r="U64" s="23">
        <f t="shared" si="1"/>
        <v>-11.199628909519291</v>
      </c>
      <c r="V64" s="23">
        <f t="shared" si="1"/>
        <v>-10.800040080655393</v>
      </c>
    </row>
    <row r="65" spans="1:22" x14ac:dyDescent="0.25">
      <c r="A65" s="22">
        <v>36586</v>
      </c>
      <c r="B65" s="28">
        <v>36586</v>
      </c>
      <c r="C65" s="19">
        <f>+[7]Cartera!E68</f>
        <v>2641.4343900000003</v>
      </c>
      <c r="D65" s="19">
        <f>+[7]Cartera!K68</f>
        <v>995.96731000000057</v>
      </c>
      <c r="E65" s="19">
        <f>+[7]Cartera!Q68</f>
        <v>2162.0361499999999</v>
      </c>
      <c r="F65" s="19">
        <f>+[7]Cartera!AE68</f>
        <v>5799.4378499999993</v>
      </c>
      <c r="G65" s="28">
        <v>36586</v>
      </c>
      <c r="H65" s="23">
        <f t="shared" si="2"/>
        <v>-16.420731156694941</v>
      </c>
      <c r="I65" s="23">
        <f t="shared" si="2"/>
        <v>-47.426489989170996</v>
      </c>
      <c r="J65" s="23">
        <f t="shared" si="2"/>
        <v>-1.7276298348800054</v>
      </c>
      <c r="K65" s="23">
        <f t="shared" si="2"/>
        <v>-20.061417831304595</v>
      </c>
      <c r="N65" s="23">
        <f>+[7]Cartera!D68</f>
        <v>26836.684970000006</v>
      </c>
      <c r="O65" s="23">
        <f>+[7]Cartera!J68</f>
        <v>6521.4286700000002</v>
      </c>
      <c r="P65" s="23">
        <f>+[7]Cartera!P68</f>
        <v>14283.91318</v>
      </c>
      <c r="Q65" s="23">
        <f>+[7]Cartera!AD68</f>
        <v>47642.026820000006</v>
      </c>
      <c r="R65" s="28">
        <v>36586</v>
      </c>
      <c r="S65" s="23">
        <f t="shared" si="3"/>
        <v>-2.638977318086944</v>
      </c>
      <c r="T65" s="23">
        <f t="shared" si="1"/>
        <v>-30.66221992589135</v>
      </c>
      <c r="U65" s="23">
        <f t="shared" si="1"/>
        <v>-14.000287255477048</v>
      </c>
      <c r="V65" s="23">
        <f t="shared" si="1"/>
        <v>-11.080212218747945</v>
      </c>
    </row>
    <row r="66" spans="1:22" x14ac:dyDescent="0.25">
      <c r="A66" s="22">
        <v>36617</v>
      </c>
      <c r="B66" s="28">
        <v>36617</v>
      </c>
      <c r="C66" s="19">
        <f>+[7]Cartera!E69</f>
        <v>2660.7014300000001</v>
      </c>
      <c r="D66" s="19">
        <f>+[7]Cartera!K69</f>
        <v>1022.80542</v>
      </c>
      <c r="E66" s="19">
        <f>+[7]Cartera!Q69</f>
        <v>1862.13832</v>
      </c>
      <c r="F66" s="19">
        <f>+[7]Cartera!AE69</f>
        <v>5545.6451700000007</v>
      </c>
      <c r="G66" s="28">
        <v>36617</v>
      </c>
      <c r="H66" s="23">
        <f t="shared" si="2"/>
        <v>-20.920722149663163</v>
      </c>
      <c r="I66" s="23">
        <f t="shared" si="2"/>
        <v>-47.910548503652109</v>
      </c>
      <c r="J66" s="23">
        <f t="shared" si="2"/>
        <v>-23.220822246139278</v>
      </c>
      <c r="K66" s="23">
        <f t="shared" si="2"/>
        <v>-28.475336715576958</v>
      </c>
      <c r="N66" s="23">
        <f>+[7]Cartera!D69</f>
        <v>26792.388299999995</v>
      </c>
      <c r="O66" s="23">
        <f>+[7]Cartera!J69</f>
        <v>6563.9780999999994</v>
      </c>
      <c r="P66" s="23">
        <f>+[7]Cartera!P69</f>
        <v>14357.360259999998</v>
      </c>
      <c r="Q66" s="23">
        <f>+[7]Cartera!AD69</f>
        <v>47713.726659999993</v>
      </c>
      <c r="R66" s="28">
        <v>36617</v>
      </c>
      <c r="S66" s="23">
        <f t="shared" si="3"/>
        <v>-2.6407686647306008</v>
      </c>
      <c r="T66" s="23">
        <f t="shared" si="1"/>
        <v>-29.580800088303661</v>
      </c>
      <c r="U66" s="23">
        <f t="shared" si="1"/>
        <v>-13.608231025498924</v>
      </c>
      <c r="V66" s="23">
        <f t="shared" si="1"/>
        <v>-10.747553735554121</v>
      </c>
    </row>
    <row r="67" spans="1:22" x14ac:dyDescent="0.25">
      <c r="A67" s="22">
        <v>36647</v>
      </c>
      <c r="B67" s="28">
        <v>36647</v>
      </c>
      <c r="C67" s="19">
        <f>+[7]Cartera!E70</f>
        <v>2658.3551699999998</v>
      </c>
      <c r="D67" s="19">
        <f>+[7]Cartera!K70</f>
        <v>955.48779000000002</v>
      </c>
      <c r="E67" s="19">
        <f>+[7]Cartera!Q70</f>
        <v>1787.22559</v>
      </c>
      <c r="F67" s="19">
        <f>+[7]Cartera!AE70</f>
        <v>5401.06855</v>
      </c>
      <c r="G67" s="28">
        <v>36647</v>
      </c>
      <c r="H67" s="23">
        <f t="shared" si="2"/>
        <v>-24.983263809569138</v>
      </c>
      <c r="I67" s="23">
        <f t="shared" si="2"/>
        <v>-50.13401777925818</v>
      </c>
      <c r="J67" s="23">
        <f t="shared" si="2"/>
        <v>-12.773183381623966</v>
      </c>
      <c r="K67" s="23">
        <f t="shared" si="2"/>
        <v>-28.06952309188847</v>
      </c>
      <c r="N67" s="23">
        <f>+[7]Cartera!D70</f>
        <v>27045.609339999995</v>
      </c>
      <c r="O67" s="23">
        <f>+[7]Cartera!J70</f>
        <v>6573.8723899999995</v>
      </c>
      <c r="P67" s="23">
        <f>+[7]Cartera!P70</f>
        <v>14390.613450000001</v>
      </c>
      <c r="Q67" s="23">
        <f>+[7]Cartera!AD70</f>
        <v>48010.095179999997</v>
      </c>
      <c r="R67" s="28">
        <v>36647</v>
      </c>
      <c r="S67" s="23">
        <f t="shared" si="3"/>
        <v>-2.1845221328282207</v>
      </c>
      <c r="T67" s="23">
        <f t="shared" si="1"/>
        <v>-27.446498689446898</v>
      </c>
      <c r="U67" s="23">
        <f t="shared" si="1"/>
        <v>-13.826106017071496</v>
      </c>
      <c r="V67" s="23">
        <f t="shared" si="1"/>
        <v>-10.110035461726696</v>
      </c>
    </row>
    <row r="68" spans="1:22" x14ac:dyDescent="0.25">
      <c r="A68" s="22">
        <v>36678</v>
      </c>
      <c r="B68" s="28">
        <v>36678</v>
      </c>
      <c r="C68" s="19">
        <f>+[7]Cartera!E71</f>
        <v>2483.5263300000001</v>
      </c>
      <c r="D68" s="19">
        <f>+[7]Cartera!K71</f>
        <v>885.58699999999999</v>
      </c>
      <c r="E68" s="19">
        <f>+[7]Cartera!Q71</f>
        <v>1720.4644599999999</v>
      </c>
      <c r="F68" s="19">
        <f>+[7]Cartera!AE71</f>
        <v>5089.5777900000003</v>
      </c>
      <c r="G68" s="28">
        <v>36678</v>
      </c>
      <c r="H68" s="23">
        <f t="shared" si="2"/>
        <v>-23.11907589384586</v>
      </c>
      <c r="I68" s="23">
        <f t="shared" si="2"/>
        <v>-53.389950847992189</v>
      </c>
      <c r="J68" s="23">
        <f t="shared" si="2"/>
        <v>-17.332205728694262</v>
      </c>
      <c r="K68" s="23">
        <f t="shared" si="2"/>
        <v>-29.424385656259162</v>
      </c>
      <c r="N68" s="23">
        <f>+[7]Cartera!D71</f>
        <v>27154.011709999999</v>
      </c>
      <c r="O68" s="23">
        <f>+[7]Cartera!J71</f>
        <v>6583.66003</v>
      </c>
      <c r="P68" s="23">
        <f>+[7]Cartera!P71</f>
        <v>14322.654600000002</v>
      </c>
      <c r="Q68" s="23">
        <f>+[7]Cartera!AD71</f>
        <v>48060.32634</v>
      </c>
      <c r="R68" s="28">
        <v>36678</v>
      </c>
      <c r="S68" s="23">
        <f t="shared" si="3"/>
        <v>-2.6783205656256541</v>
      </c>
      <c r="T68" s="23">
        <f t="shared" si="1"/>
        <v>-25.118087276518906</v>
      </c>
      <c r="U68" s="23">
        <f t="shared" si="1"/>
        <v>-10.614154655041446</v>
      </c>
      <c r="V68" s="23">
        <f t="shared" si="1"/>
        <v>-8.8329245328700523</v>
      </c>
    </row>
    <row r="69" spans="1:22" x14ac:dyDescent="0.25">
      <c r="A69" s="22">
        <v>36708</v>
      </c>
      <c r="B69" s="28">
        <v>36708</v>
      </c>
      <c r="C69" s="19">
        <f>+[7]Cartera!E72</f>
        <v>2701.3412400000002</v>
      </c>
      <c r="D69" s="19">
        <f>+[7]Cartera!K72</f>
        <v>890.19193999999948</v>
      </c>
      <c r="E69" s="19">
        <f>+[7]Cartera!Q72</f>
        <v>1998.7577699999999</v>
      </c>
      <c r="F69" s="19">
        <f>+[7]Cartera!AE72</f>
        <v>5590.2909500000005</v>
      </c>
      <c r="G69" s="28">
        <v>36708</v>
      </c>
      <c r="H69" s="23">
        <f t="shared" si="2"/>
        <v>-16.101133956320339</v>
      </c>
      <c r="I69" s="23">
        <f t="shared" si="2"/>
        <v>-44.97943558427334</v>
      </c>
      <c r="J69" s="23">
        <f t="shared" si="2"/>
        <v>-7.3876570659845555</v>
      </c>
      <c r="K69" s="23">
        <f t="shared" si="2"/>
        <v>-20.091701392758026</v>
      </c>
      <c r="N69" s="23">
        <f>+[7]Cartera!D72</f>
        <v>27231.727920000005</v>
      </c>
      <c r="O69" s="23">
        <f>+[7]Cartera!J72</f>
        <v>6616.9541200000003</v>
      </c>
      <c r="P69" s="23">
        <f>+[7]Cartera!P72</f>
        <v>14222.058639999997</v>
      </c>
      <c r="Q69" s="23">
        <f>+[7]Cartera!AD72</f>
        <v>48070.740680000003</v>
      </c>
      <c r="R69" s="28">
        <v>36708</v>
      </c>
      <c r="S69" s="23">
        <f t="shared" si="3"/>
        <v>-2.4840924512178901</v>
      </c>
      <c r="T69" s="23">
        <f t="shared" si="1"/>
        <v>-17.880911320355068</v>
      </c>
      <c r="U69" s="23">
        <f t="shared" si="1"/>
        <v>-10.664694102836407</v>
      </c>
      <c r="V69" s="23">
        <f t="shared" si="1"/>
        <v>-7.3835712870354087</v>
      </c>
    </row>
    <row r="70" spans="1:22" x14ac:dyDescent="0.25">
      <c r="A70" s="22">
        <v>36739</v>
      </c>
      <c r="B70" s="28">
        <v>36739</v>
      </c>
      <c r="C70" s="19">
        <f>+[7]Cartera!E73</f>
        <v>2668.7548099999999</v>
      </c>
      <c r="D70" s="19">
        <f>+[7]Cartera!K73</f>
        <v>908.01323000000002</v>
      </c>
      <c r="E70" s="19">
        <f>+[7]Cartera!Q73</f>
        <v>2143.88366</v>
      </c>
      <c r="F70" s="19">
        <f>+[7]Cartera!AE73</f>
        <v>5720.6517000000003</v>
      </c>
      <c r="G70" s="28">
        <v>36739</v>
      </c>
      <c r="H70" s="23">
        <f t="shared" si="2"/>
        <v>-13.236298566741667</v>
      </c>
      <c r="I70" s="23">
        <f t="shared" si="2"/>
        <v>-40.346044400882796</v>
      </c>
      <c r="J70" s="23">
        <f t="shared" si="2"/>
        <v>-9.2091754849252396</v>
      </c>
      <c r="K70" s="23">
        <f t="shared" si="2"/>
        <v>-17.799249242897702</v>
      </c>
      <c r="N70" s="23">
        <f>+[7]Cartera!D73</f>
        <v>27407.360860000004</v>
      </c>
      <c r="O70" s="23">
        <f>+[7]Cartera!J73</f>
        <v>6743.8777999999993</v>
      </c>
      <c r="P70" s="23">
        <f>+[7]Cartera!P73</f>
        <v>13275.41822</v>
      </c>
      <c r="Q70" s="23">
        <f>+[7]Cartera!AD73</f>
        <v>47426.656880000002</v>
      </c>
      <c r="R70" s="28">
        <v>36739</v>
      </c>
      <c r="S70" s="23">
        <f t="shared" si="3"/>
        <v>-0.93591917462319429</v>
      </c>
      <c r="T70" s="23">
        <f t="shared" si="1"/>
        <v>-13.256975484906945</v>
      </c>
      <c r="U70" s="23">
        <f t="shared" si="1"/>
        <v>-16.363605884922904</v>
      </c>
      <c r="V70" s="23">
        <f t="shared" si="1"/>
        <v>-7.5749142675417147</v>
      </c>
    </row>
    <row r="71" spans="1:22" x14ac:dyDescent="0.25">
      <c r="A71" s="22">
        <v>36770</v>
      </c>
      <c r="B71" s="28">
        <v>36770</v>
      </c>
      <c r="C71" s="19">
        <f>+[7]Cartera!E74</f>
        <v>2550.9864400000001</v>
      </c>
      <c r="D71" s="19">
        <f>+[7]Cartera!K74</f>
        <v>898.65782999999999</v>
      </c>
      <c r="E71" s="19">
        <f>+[7]Cartera!Q74</f>
        <v>2456.7182599999996</v>
      </c>
      <c r="F71" s="19">
        <f>+[7]Cartera!AE74</f>
        <v>5906.3625300000003</v>
      </c>
      <c r="G71" s="28">
        <v>36770</v>
      </c>
      <c r="H71" s="23">
        <f t="shared" si="2"/>
        <v>-18.885122194107865</v>
      </c>
      <c r="I71" s="23">
        <f t="shared" si="2"/>
        <v>-37.592690956316297</v>
      </c>
      <c r="J71" s="23">
        <f t="shared" si="2"/>
        <v>2.9193904769140318</v>
      </c>
      <c r="K71" s="23">
        <f t="shared" si="2"/>
        <v>-15.283623239837524</v>
      </c>
      <c r="N71" s="23">
        <f>+[7]Cartera!D74</f>
        <v>27649.008409999995</v>
      </c>
      <c r="O71" s="23">
        <f>+[7]Cartera!J74</f>
        <v>6751.2401199999995</v>
      </c>
      <c r="P71" s="23">
        <f>+[7]Cartera!P74</f>
        <v>13369.070230000001</v>
      </c>
      <c r="Q71" s="23">
        <f>+[7]Cartera!AD74</f>
        <v>47769.318759999995</v>
      </c>
      <c r="R71" s="28">
        <v>36770</v>
      </c>
      <c r="S71" s="23">
        <f t="shared" si="3"/>
        <v>-2.6224181594863722</v>
      </c>
      <c r="T71" s="23">
        <f t="shared" si="1"/>
        <v>-11.227554782208642</v>
      </c>
      <c r="U71" s="23">
        <f t="shared" si="1"/>
        <v>-15.915437216435251</v>
      </c>
      <c r="V71" s="23">
        <f t="shared" si="1"/>
        <v>-7.9558534971646679</v>
      </c>
    </row>
    <row r="72" spans="1:22" x14ac:dyDescent="0.25">
      <c r="A72" s="22">
        <v>36800</v>
      </c>
      <c r="B72" s="28">
        <v>36800</v>
      </c>
      <c r="C72" s="19">
        <f>+[7]Cartera!E75</f>
        <v>2245.7720199999999</v>
      </c>
      <c r="D72" s="19">
        <f>+[7]Cartera!K75</f>
        <v>814.06700000000001</v>
      </c>
      <c r="E72" s="19">
        <f>+[7]Cartera!Q75</f>
        <v>2369.54918</v>
      </c>
      <c r="F72" s="19">
        <f>+[7]Cartera!AE75</f>
        <v>5429.3882000000003</v>
      </c>
      <c r="G72" s="28">
        <v>36800</v>
      </c>
      <c r="H72" s="23">
        <f t="shared" si="2"/>
        <v>-30.78719324237899</v>
      </c>
      <c r="I72" s="23">
        <f t="shared" si="2"/>
        <v>-43.856498869898132</v>
      </c>
      <c r="J72" s="23">
        <f t="shared" si="2"/>
        <v>-11.719149731966709</v>
      </c>
      <c r="K72" s="23">
        <f t="shared" si="2"/>
        <v>-26.419224744929949</v>
      </c>
      <c r="N72" s="23">
        <f>+[7]Cartera!D75</f>
        <v>27181.016869999999</v>
      </c>
      <c r="O72" s="23">
        <f>+[7]Cartera!J75</f>
        <v>6661.1618399999998</v>
      </c>
      <c r="P72" s="23">
        <f>+[7]Cartera!P75</f>
        <v>12996.593000000003</v>
      </c>
      <c r="Q72" s="23">
        <f>+[7]Cartera!AD75</f>
        <v>46838.771710000001</v>
      </c>
      <c r="R72" s="28">
        <v>36800</v>
      </c>
      <c r="S72" s="23">
        <f t="shared" si="3"/>
        <v>-2.9587477785734961</v>
      </c>
      <c r="T72" s="23">
        <f t="shared" si="1"/>
        <v>-10.218667803504445</v>
      </c>
      <c r="U72" s="23">
        <f t="shared" si="1"/>
        <v>-17.268940628551519</v>
      </c>
      <c r="V72" s="23">
        <f t="shared" si="1"/>
        <v>-8.4080427967188598</v>
      </c>
    </row>
    <row r="73" spans="1:22" x14ac:dyDescent="0.25">
      <c r="A73" s="22">
        <v>36831</v>
      </c>
      <c r="B73" s="28">
        <v>36831</v>
      </c>
      <c r="C73" s="19">
        <f>+[7]Cartera!E76</f>
        <v>2077.03962</v>
      </c>
      <c r="D73" s="19">
        <f>+[7]Cartera!K76</f>
        <v>828.24261000000001</v>
      </c>
      <c r="E73" s="19">
        <f>+[7]Cartera!Q76</f>
        <v>2519.0835000000002</v>
      </c>
      <c r="F73" s="19">
        <f>+[7]Cartera!AE76</f>
        <v>5424.3657300000004</v>
      </c>
      <c r="G73" s="28">
        <v>36831</v>
      </c>
      <c r="H73" s="23">
        <f t="shared" si="2"/>
        <v>-43.658654912040987</v>
      </c>
      <c r="I73" s="23">
        <f t="shared" si="2"/>
        <v>-45.778384535743378</v>
      </c>
      <c r="J73" s="23">
        <f t="shared" si="2"/>
        <v>-21.358640268466644</v>
      </c>
      <c r="K73" s="23">
        <f t="shared" si="2"/>
        <v>-35.556918539906704</v>
      </c>
      <c r="N73" s="23">
        <f>+[7]Cartera!D76</f>
        <v>27255.629089999995</v>
      </c>
      <c r="O73" s="23">
        <f>+[7]Cartera!J76</f>
        <v>6692.8419599999997</v>
      </c>
      <c r="P73" s="23">
        <f>+[7]Cartera!P76</f>
        <v>12936.60608</v>
      </c>
      <c r="Q73" s="23">
        <f>+[7]Cartera!AD76</f>
        <v>46885.077129999991</v>
      </c>
      <c r="R73" s="28">
        <v>36831</v>
      </c>
      <c r="S73" s="23">
        <f t="shared" si="3"/>
        <v>-3.8640942645107259</v>
      </c>
      <c r="T73" s="23">
        <f t="shared" si="1"/>
        <v>-9.1362959058654383</v>
      </c>
      <c r="U73" s="23">
        <f t="shared" si="1"/>
        <v>-18.43964048538767</v>
      </c>
      <c r="V73" s="23">
        <f t="shared" si="1"/>
        <v>-9.0992846597181085</v>
      </c>
    </row>
    <row r="74" spans="1:22" x14ac:dyDescent="0.25">
      <c r="A74" s="22">
        <v>36861</v>
      </c>
      <c r="B74" s="28">
        <v>36861</v>
      </c>
      <c r="C74" s="19">
        <f>+[7]Cartera!E77</f>
        <v>1916.1196699999998</v>
      </c>
      <c r="D74" s="19">
        <f>+[7]Cartera!K77</f>
        <v>757.53622999999993</v>
      </c>
      <c r="E74" s="19">
        <f>+[7]Cartera!Q77</f>
        <v>2536.8885599999999</v>
      </c>
      <c r="F74" s="19">
        <f>+[7]Cartera!AE77</f>
        <v>5210.5444600000001</v>
      </c>
      <c r="G74" s="28">
        <v>36861</v>
      </c>
      <c r="H74" s="23">
        <f t="shared" si="2"/>
        <v>-31.210839319988963</v>
      </c>
      <c r="I74" s="23">
        <f t="shared" si="2"/>
        <v>-32.319510216459832</v>
      </c>
      <c r="J74" s="23">
        <f t="shared" si="2"/>
        <v>-15.825139281753025</v>
      </c>
      <c r="K74" s="23">
        <f t="shared" si="2"/>
        <v>-24.687999447241666</v>
      </c>
      <c r="N74" s="23">
        <f>+[7]Cartera!D77</f>
        <v>27732.713169999999</v>
      </c>
      <c r="O74" s="23">
        <f>+[7]Cartera!J77</f>
        <v>6665.9786699999986</v>
      </c>
      <c r="P74" s="23">
        <f>+[7]Cartera!P77</f>
        <v>12853.196</v>
      </c>
      <c r="Q74" s="23">
        <f>+[7]Cartera!AD77</f>
        <v>47251.887839999996</v>
      </c>
      <c r="R74" s="28">
        <v>36861</v>
      </c>
      <c r="S74" s="23">
        <f t="shared" si="3"/>
        <v>-1.5064297575214596</v>
      </c>
      <c r="T74" s="23">
        <f t="shared" si="1"/>
        <v>-2.7353816439386662</v>
      </c>
      <c r="U74" s="23">
        <f t="shared" si="1"/>
        <v>-19.690643052264363</v>
      </c>
      <c r="V74" s="23">
        <f t="shared" si="1"/>
        <v>-7.3763530679631941</v>
      </c>
    </row>
    <row r="75" spans="1:22" x14ac:dyDescent="0.25">
      <c r="A75" s="22">
        <v>36892</v>
      </c>
      <c r="B75" s="28">
        <v>36892</v>
      </c>
      <c r="C75" s="19">
        <f>+[7]Cartera!E78</f>
        <v>2062.7683999999999</v>
      </c>
      <c r="D75" s="19">
        <f>+[7]Cartera!K78</f>
        <v>739.72213999999997</v>
      </c>
      <c r="E75" s="19">
        <f>+[7]Cartera!Q78</f>
        <v>2602.6112200000002</v>
      </c>
      <c r="F75" s="19">
        <f>+[7]Cartera!AE78</f>
        <v>5405.1017599999996</v>
      </c>
      <c r="G75" s="28">
        <v>36892</v>
      </c>
      <c r="H75" s="23">
        <f t="shared" si="2"/>
        <v>-22.240081785929164</v>
      </c>
      <c r="I75" s="23">
        <f t="shared" si="2"/>
        <v>-32.221773139879417</v>
      </c>
      <c r="J75" s="23">
        <f t="shared" si="2"/>
        <v>2.6174954315874714</v>
      </c>
      <c r="K75" s="23">
        <f t="shared" si="2"/>
        <v>-13.936319791902108</v>
      </c>
      <c r="N75" s="23">
        <f>+[7]Cartera!D78</f>
        <v>27405.624589999999</v>
      </c>
      <c r="O75" s="23">
        <f>+[7]Cartera!J78</f>
        <v>6670.3832399999992</v>
      </c>
      <c r="P75" s="23">
        <f>+[7]Cartera!P78</f>
        <v>12787.907219999997</v>
      </c>
      <c r="Q75" s="23">
        <f>+[7]Cartera!AD78</f>
        <v>46863.915049999996</v>
      </c>
      <c r="R75" s="28">
        <v>36892</v>
      </c>
      <c r="S75" s="23">
        <f t="shared" si="3"/>
        <v>1.0062414198742431E-2</v>
      </c>
      <c r="T75" s="23">
        <f t="shared" si="1"/>
        <v>-2.7126163156708571E-2</v>
      </c>
      <c r="U75" s="23">
        <f t="shared" si="1"/>
        <v>-8.1936559095973678</v>
      </c>
      <c r="V75" s="23">
        <f t="shared" si="1"/>
        <v>-2.3755482690566652</v>
      </c>
    </row>
    <row r="76" spans="1:22" x14ac:dyDescent="0.25">
      <c r="A76" s="22">
        <v>36923</v>
      </c>
      <c r="B76" s="28">
        <v>36923</v>
      </c>
      <c r="C76" s="19">
        <f>+[7]Cartera!E79</f>
        <v>1979.85466</v>
      </c>
      <c r="D76" s="19">
        <f>+[7]Cartera!K79</f>
        <v>760.75390000000004</v>
      </c>
      <c r="E76" s="19">
        <f>+[7]Cartera!Q79</f>
        <v>2646.0360699999997</v>
      </c>
      <c r="F76" s="19">
        <f>+[7]Cartera!AE79</f>
        <v>5386.6446299999998</v>
      </c>
      <c r="G76" s="28">
        <v>36923</v>
      </c>
      <c r="H76" s="23">
        <f t="shared" si="2"/>
        <v>-27.240259279333088</v>
      </c>
      <c r="I76" s="23">
        <f t="shared" si="2"/>
        <v>-29.65994857819561</v>
      </c>
      <c r="J76" s="23">
        <f t="shared" si="2"/>
        <v>10.521288144058502</v>
      </c>
      <c r="K76" s="23">
        <f t="shared" si="2"/>
        <v>-13.073267938537143</v>
      </c>
      <c r="N76" s="23">
        <f>+[7]Cartera!D79</f>
        <v>27455.061359999996</v>
      </c>
      <c r="O76" s="23">
        <f>+[7]Cartera!J79</f>
        <v>6729.6215699999993</v>
      </c>
      <c r="P76" s="23">
        <f>+[7]Cartera!P79</f>
        <v>12756.184990000002</v>
      </c>
      <c r="Q76" s="23">
        <f>+[7]Cartera!AD79</f>
        <v>46940.867919999997</v>
      </c>
      <c r="R76" s="28">
        <v>36923</v>
      </c>
      <c r="S76" s="23">
        <f t="shared" si="3"/>
        <v>1.8941323852223348</v>
      </c>
      <c r="T76" s="23">
        <f t="shared" si="1"/>
        <v>2.031871576101878</v>
      </c>
      <c r="U76" s="23">
        <f t="shared" si="1"/>
        <v>-12.926217832393547</v>
      </c>
      <c r="V76" s="23">
        <f t="shared" si="1"/>
        <v>-2.5924174403381102</v>
      </c>
    </row>
    <row r="77" spans="1:22" x14ac:dyDescent="0.25">
      <c r="A77" s="22">
        <v>36951</v>
      </c>
      <c r="B77" s="28">
        <v>36951</v>
      </c>
      <c r="C77" s="19">
        <f>+[7]Cartera!E80</f>
        <v>1929.7325600000001</v>
      </c>
      <c r="D77" s="19">
        <f>+[7]Cartera!K80</f>
        <v>737.19311999999923</v>
      </c>
      <c r="E77" s="19">
        <f>+[7]Cartera!Q80</f>
        <v>2717.7863199999997</v>
      </c>
      <c r="F77" s="19">
        <f>+[7]Cartera!AE80</f>
        <v>5384.7120000000004</v>
      </c>
      <c r="G77" s="28">
        <v>36951</v>
      </c>
      <c r="H77" s="23">
        <f t="shared" si="2"/>
        <v>-26.943763308843728</v>
      </c>
      <c r="I77" s="23">
        <f t="shared" si="2"/>
        <v>-25.982197146611284</v>
      </c>
      <c r="J77" s="23">
        <f t="shared" si="2"/>
        <v>25.704943462670585</v>
      </c>
      <c r="K77" s="23">
        <f t="shared" si="2"/>
        <v>-7.1511387952885599</v>
      </c>
      <c r="N77" s="23">
        <f>+[7]Cartera!D80</f>
        <v>27603.511219999997</v>
      </c>
      <c r="O77" s="23">
        <f>+[7]Cartera!J80</f>
        <v>6698.980959999999</v>
      </c>
      <c r="P77" s="23">
        <f>+[7]Cartera!P80</f>
        <v>12825.363659999999</v>
      </c>
      <c r="Q77" s="23">
        <f>+[7]Cartera!AD80</f>
        <v>47127.855839999989</v>
      </c>
      <c r="R77" s="28">
        <v>36951</v>
      </c>
      <c r="S77" s="23">
        <f t="shared" si="3"/>
        <v>2.8573806744655883</v>
      </c>
      <c r="T77" s="23">
        <f t="shared" si="1"/>
        <v>2.7225980530428728</v>
      </c>
      <c r="U77" s="23">
        <f t="shared" si="1"/>
        <v>-10.211134033229968</v>
      </c>
      <c r="V77" s="23">
        <f t="shared" si="1"/>
        <v>-1.0792382573114452</v>
      </c>
    </row>
    <row r="78" spans="1:22" x14ac:dyDescent="0.25">
      <c r="A78" s="22">
        <v>36982</v>
      </c>
      <c r="B78" s="28">
        <v>36982</v>
      </c>
      <c r="C78" s="19">
        <f>+[7]Cartera!E81</f>
        <v>2013.09043</v>
      </c>
      <c r="D78" s="19">
        <f>+[7]Cartera!K81</f>
        <v>731.39326000000005</v>
      </c>
      <c r="E78" s="19">
        <f>+[7]Cartera!Q81</f>
        <v>2571.1171899999999</v>
      </c>
      <c r="F78" s="19">
        <f>+[7]Cartera!AE81</f>
        <v>5315.60088</v>
      </c>
      <c r="G78" s="28">
        <v>36982</v>
      </c>
      <c r="H78" s="23">
        <f t="shared" si="2"/>
        <v>-24.339859884241136</v>
      </c>
      <c r="I78" s="23">
        <f t="shared" si="2"/>
        <v>-28.491456371046596</v>
      </c>
      <c r="J78" s="23">
        <f t="shared" si="2"/>
        <v>38.073373088632849</v>
      </c>
      <c r="K78" s="23">
        <f t="shared" si="2"/>
        <v>-4.1481970618037423</v>
      </c>
      <c r="N78" s="23">
        <f>+[7]Cartera!D81</f>
        <v>27386.444319999999</v>
      </c>
      <c r="O78" s="23">
        <f>+[7]Cartera!J81</f>
        <v>6725.4236200000005</v>
      </c>
      <c r="P78" s="23">
        <f>+[7]Cartera!P81</f>
        <v>12749.404200000001</v>
      </c>
      <c r="Q78" s="23">
        <f>+[7]Cartera!AD81</f>
        <v>46861.272140000001</v>
      </c>
      <c r="R78" s="28">
        <v>36982</v>
      </c>
      <c r="S78" s="23">
        <f t="shared" si="3"/>
        <v>2.2172566825630895</v>
      </c>
      <c r="T78" s="23">
        <f t="shared" si="1"/>
        <v>2.4595682304302784</v>
      </c>
      <c r="U78" s="23">
        <f t="shared" si="1"/>
        <v>-11.199524361590392</v>
      </c>
      <c r="V78" s="23">
        <f t="shared" si="1"/>
        <v>-1.7866022624357925</v>
      </c>
    </row>
    <row r="79" spans="1:22" x14ac:dyDescent="0.25">
      <c r="A79" s="22">
        <v>37012</v>
      </c>
      <c r="B79" s="28">
        <v>37012</v>
      </c>
      <c r="C79" s="19">
        <f>+[7]Cartera!E82</f>
        <v>1979.5733500000001</v>
      </c>
      <c r="D79" s="19">
        <f>+[7]Cartera!K82</f>
        <v>691.40643000000068</v>
      </c>
      <c r="E79" s="19">
        <f>+[7]Cartera!Q82</f>
        <v>2545.9034300000003</v>
      </c>
      <c r="F79" s="19">
        <f>+[7]Cartera!AE82</f>
        <v>5216.88321</v>
      </c>
      <c r="G79" s="28">
        <v>37012</v>
      </c>
      <c r="H79" s="23">
        <f t="shared" si="2"/>
        <v>-25.533902604895331</v>
      </c>
      <c r="I79" s="23">
        <f t="shared" si="2"/>
        <v>-27.638381438657561</v>
      </c>
      <c r="J79" s="23">
        <f t="shared" si="2"/>
        <v>42.450032287194375</v>
      </c>
      <c r="K79" s="23">
        <f t="shared" si="2"/>
        <v>-3.4101648274765921</v>
      </c>
      <c r="N79" s="23">
        <f>+[7]Cartera!D82</f>
        <v>27411.61032</v>
      </c>
      <c r="O79" s="23">
        <f>+[7]Cartera!J82</f>
        <v>6843.2799900000009</v>
      </c>
      <c r="P79" s="23">
        <f>+[7]Cartera!P82</f>
        <v>12869.96803</v>
      </c>
      <c r="Q79" s="23">
        <f>+[7]Cartera!AD82</f>
        <v>47124.858339999999</v>
      </c>
      <c r="R79" s="28">
        <v>37012</v>
      </c>
      <c r="S79" s="23">
        <f t="shared" si="3"/>
        <v>1.353273189000376</v>
      </c>
      <c r="T79" s="23">
        <f t="shared" si="3"/>
        <v>4.0981568247326692</v>
      </c>
      <c r="U79" s="23">
        <f t="shared" si="3"/>
        <v>-10.566925623313168</v>
      </c>
      <c r="V79" s="23">
        <f t="shared" si="3"/>
        <v>-1.843855623866304</v>
      </c>
    </row>
    <row r="80" spans="1:22" x14ac:dyDescent="0.25">
      <c r="A80" s="22">
        <v>37043</v>
      </c>
      <c r="B80" s="28">
        <v>37043</v>
      </c>
      <c r="C80" s="19">
        <f>+[7]Cartera!E83</f>
        <v>1864.3684599999999</v>
      </c>
      <c r="D80" s="19">
        <f>+[7]Cartera!K83</f>
        <v>676.34530000000007</v>
      </c>
      <c r="E80" s="19">
        <f>+[7]Cartera!Q83</f>
        <v>2564.2038700000003</v>
      </c>
      <c r="F80" s="19">
        <f>+[7]Cartera!AE83</f>
        <v>5104.9176299999999</v>
      </c>
      <c r="G80" s="28">
        <v>37043</v>
      </c>
      <c r="H80" s="23">
        <f t="shared" ref="H80:K143" si="4">+C80/C68*100-100</f>
        <v>-24.930594152388153</v>
      </c>
      <c r="I80" s="23">
        <f t="shared" si="4"/>
        <v>-23.627458397650358</v>
      </c>
      <c r="J80" s="23">
        <f t="shared" si="4"/>
        <v>49.041373978745298</v>
      </c>
      <c r="K80" s="23">
        <f t="shared" si="4"/>
        <v>0.30139710272510456</v>
      </c>
      <c r="N80" s="23">
        <f>+[7]Cartera!D83</f>
        <v>27815.40784</v>
      </c>
      <c r="O80" s="23">
        <f>+[7]Cartera!J83</f>
        <v>6898.4889599999997</v>
      </c>
      <c r="P80" s="23">
        <f>+[7]Cartera!P83</f>
        <v>12868.509460000001</v>
      </c>
      <c r="Q80" s="23">
        <f>+[7]Cartera!AD83</f>
        <v>47582.406260000003</v>
      </c>
      <c r="R80" s="28">
        <v>37043</v>
      </c>
      <c r="S80" s="23">
        <f t="shared" ref="S80:V143" si="5">+N80/N68*100-100</f>
        <v>2.4357216055719277</v>
      </c>
      <c r="T80" s="23">
        <f t="shared" si="5"/>
        <v>4.7819742903704991</v>
      </c>
      <c r="U80" s="23">
        <f t="shared" si="5"/>
        <v>-10.152762742739057</v>
      </c>
      <c r="V80" s="23">
        <f t="shared" si="5"/>
        <v>-0.99441705122636392</v>
      </c>
    </row>
    <row r="81" spans="1:22" x14ac:dyDescent="0.25">
      <c r="A81" s="22">
        <v>37073</v>
      </c>
      <c r="B81" s="28">
        <v>37073</v>
      </c>
      <c r="C81" s="19">
        <f>+[7]Cartera!E84</f>
        <v>1902.99856</v>
      </c>
      <c r="D81" s="19">
        <f>+[7]Cartera!K84</f>
        <v>669.89856000000009</v>
      </c>
      <c r="E81" s="19">
        <f>+[7]Cartera!Q84</f>
        <v>2574.2017799999999</v>
      </c>
      <c r="F81" s="19">
        <f>+[7]Cartera!AE84</f>
        <v>5147.0989</v>
      </c>
      <c r="G81" s="28">
        <v>37073</v>
      </c>
      <c r="H81" s="23">
        <f t="shared" si="4"/>
        <v>-29.553566509057561</v>
      </c>
      <c r="I81" s="23">
        <f t="shared" si="4"/>
        <v>-24.746728216838221</v>
      </c>
      <c r="J81" s="23">
        <f t="shared" si="4"/>
        <v>28.790082452062194</v>
      </c>
      <c r="K81" s="23">
        <f t="shared" si="4"/>
        <v>-7.9278887979882455</v>
      </c>
      <c r="N81" s="23">
        <f>+[7]Cartera!D84</f>
        <v>27682.168899999993</v>
      </c>
      <c r="O81" s="23">
        <f>+[7]Cartera!J84</f>
        <v>6964.317649999999</v>
      </c>
      <c r="P81" s="23">
        <f>+[7]Cartera!P84</f>
        <v>12828.361149999999</v>
      </c>
      <c r="Q81" s="23">
        <f>+[7]Cartera!AD84</f>
        <v>47474.847699999991</v>
      </c>
      <c r="R81" s="28">
        <v>37073</v>
      </c>
      <c r="S81" s="23">
        <f t="shared" si="5"/>
        <v>1.6541035564223989</v>
      </c>
      <c r="T81" s="23">
        <f t="shared" si="5"/>
        <v>5.2495985872121906</v>
      </c>
      <c r="U81" s="23">
        <f t="shared" si="5"/>
        <v>-9.7995481897408183</v>
      </c>
      <c r="V81" s="23">
        <f t="shared" si="5"/>
        <v>-1.2396168055050083</v>
      </c>
    </row>
    <row r="82" spans="1:22" x14ac:dyDescent="0.25">
      <c r="A82" s="22">
        <v>37104</v>
      </c>
      <c r="B82" s="28">
        <v>37104</v>
      </c>
      <c r="C82" s="19">
        <f>+[7]Cartera!E85</f>
        <v>1869.7236399999999</v>
      </c>
      <c r="D82" s="19">
        <f>+[7]Cartera!K85</f>
        <v>647.88437999999894</v>
      </c>
      <c r="E82" s="19">
        <f>+[7]Cartera!Q85</f>
        <v>2634.63931</v>
      </c>
      <c r="F82" s="19">
        <f>+[7]Cartera!AE85</f>
        <v>5152.2473300000001</v>
      </c>
      <c r="G82" s="28">
        <v>37104</v>
      </c>
      <c r="H82" s="23">
        <f t="shared" si="4"/>
        <v>-29.940224070265941</v>
      </c>
      <c r="I82" s="23">
        <f t="shared" si="4"/>
        <v>-28.648134344914894</v>
      </c>
      <c r="J82" s="23">
        <f t="shared" si="4"/>
        <v>22.89096461512284</v>
      </c>
      <c r="K82" s="23">
        <f t="shared" si="4"/>
        <v>-9.9360072909175727</v>
      </c>
      <c r="N82" s="23">
        <f>+[7]Cartera!D85</f>
        <v>27715.237410000005</v>
      </c>
      <c r="O82" s="23">
        <f>+[7]Cartera!J85</f>
        <v>7059.7755199999992</v>
      </c>
      <c r="P82" s="23">
        <f>+[7]Cartera!P85</f>
        <v>12744.093169999998</v>
      </c>
      <c r="Q82" s="23">
        <f>+[7]Cartera!AD85</f>
        <v>47519.106100000005</v>
      </c>
      <c r="R82" s="28">
        <v>37104</v>
      </c>
      <c r="S82" s="23">
        <f t="shared" si="5"/>
        <v>1.1233352659260731</v>
      </c>
      <c r="T82" s="23">
        <f t="shared" si="5"/>
        <v>4.6842147703210202</v>
      </c>
      <c r="U82" s="23">
        <f t="shared" si="5"/>
        <v>-4.002322497076122</v>
      </c>
      <c r="V82" s="23">
        <f t="shared" si="5"/>
        <v>0.19493092299110515</v>
      </c>
    </row>
    <row r="83" spans="1:22" x14ac:dyDescent="0.25">
      <c r="A83" s="22">
        <v>37135</v>
      </c>
      <c r="B83" s="28">
        <v>37135</v>
      </c>
      <c r="C83" s="19">
        <f>+[7]Cartera!E86</f>
        <v>1734.4043000000001</v>
      </c>
      <c r="D83" s="19">
        <f>+[7]Cartera!K86</f>
        <v>652.12284999999997</v>
      </c>
      <c r="E83" s="19">
        <f>+[7]Cartera!Q86</f>
        <v>2715.4341400000003</v>
      </c>
      <c r="F83" s="19">
        <f>+[7]Cartera!AE86</f>
        <v>5101.9612900000002</v>
      </c>
      <c r="G83" s="28">
        <v>37135</v>
      </c>
      <c r="H83" s="23">
        <f t="shared" si="4"/>
        <v>-32.010446123735576</v>
      </c>
      <c r="I83" s="23">
        <f t="shared" si="4"/>
        <v>-27.43368741359545</v>
      </c>
      <c r="J83" s="23">
        <f t="shared" si="4"/>
        <v>10.530954412330559</v>
      </c>
      <c r="K83" s="23">
        <f t="shared" si="4"/>
        <v>-13.619232411052153</v>
      </c>
      <c r="N83" s="23">
        <f>+[7]Cartera!D86</f>
        <v>27786.129530000009</v>
      </c>
      <c r="O83" s="23">
        <f>+[7]Cartera!J86</f>
        <v>7155.98567</v>
      </c>
      <c r="P83" s="23">
        <f>+[7]Cartera!P86</f>
        <v>12671.53161</v>
      </c>
      <c r="Q83" s="23">
        <f>+[7]Cartera!AD86</f>
        <v>47613.646810000006</v>
      </c>
      <c r="R83" s="28">
        <v>37135</v>
      </c>
      <c r="S83" s="23">
        <f t="shared" si="5"/>
        <v>0.49593503668081951</v>
      </c>
      <c r="T83" s="23">
        <f t="shared" si="5"/>
        <v>5.9951289364005049</v>
      </c>
      <c r="U83" s="23">
        <f t="shared" si="5"/>
        <v>-5.2175552076518699</v>
      </c>
      <c r="V83" s="23">
        <f t="shared" si="5"/>
        <v>-0.32588270890381921</v>
      </c>
    </row>
    <row r="84" spans="1:22" x14ac:dyDescent="0.25">
      <c r="A84" s="22">
        <v>37165</v>
      </c>
      <c r="B84" s="28">
        <v>37165</v>
      </c>
      <c r="C84" s="19">
        <f>+[7]Cartera!E87</f>
        <v>1694.78918</v>
      </c>
      <c r="D84" s="19">
        <f>+[7]Cartera!K87</f>
        <v>666.53981999999939</v>
      </c>
      <c r="E84" s="19">
        <f>+[7]Cartera!Q87</f>
        <v>2677.2706400000002</v>
      </c>
      <c r="F84" s="19">
        <f>+[7]Cartera!AE87</f>
        <v>5038.5996399999995</v>
      </c>
      <c r="G84" s="28">
        <v>37165</v>
      </c>
      <c r="H84" s="23">
        <f t="shared" si="4"/>
        <v>-24.534228545602758</v>
      </c>
      <c r="I84" s="23">
        <f t="shared" si="4"/>
        <v>-18.122240552681859</v>
      </c>
      <c r="J84" s="23">
        <f t="shared" si="4"/>
        <v>12.986498132104614</v>
      </c>
      <c r="K84" s="23">
        <f t="shared" si="4"/>
        <v>-7.1976536877580486</v>
      </c>
      <c r="N84" s="23">
        <f>+[7]Cartera!D87</f>
        <v>27838.855709999996</v>
      </c>
      <c r="O84" s="23">
        <f>+[7]Cartera!J87</f>
        <v>7298.7602100000004</v>
      </c>
      <c r="P84" s="23">
        <f>+[7]Cartera!P87</f>
        <v>12552.832640000001</v>
      </c>
      <c r="Q84" s="23">
        <f>+[7]Cartera!AD87</f>
        <v>47690.448559999997</v>
      </c>
      <c r="R84" s="28">
        <v>37165</v>
      </c>
      <c r="S84" s="23">
        <f t="shared" si="5"/>
        <v>2.4202142368193051</v>
      </c>
      <c r="T84" s="23">
        <f t="shared" si="5"/>
        <v>9.5718792804469786</v>
      </c>
      <c r="U84" s="23">
        <f t="shared" si="5"/>
        <v>-3.4144360756699967</v>
      </c>
      <c r="V84" s="23">
        <f t="shared" si="5"/>
        <v>1.8183159355098297</v>
      </c>
    </row>
    <row r="85" spans="1:22" x14ac:dyDescent="0.25">
      <c r="A85" s="22">
        <v>37196</v>
      </c>
      <c r="B85" s="28">
        <v>37196</v>
      </c>
      <c r="C85" s="19">
        <f>+[7]Cartera!E88</f>
        <v>1639.3213799999999</v>
      </c>
      <c r="D85" s="19">
        <f>+[7]Cartera!K88</f>
        <v>629.35768000000007</v>
      </c>
      <c r="E85" s="19">
        <f>+[7]Cartera!Q88</f>
        <v>2726.1175800000001</v>
      </c>
      <c r="F85" s="19">
        <f>+[7]Cartera!AE88</f>
        <v>4994.7966399999996</v>
      </c>
      <c r="G85" s="28">
        <v>37196</v>
      </c>
      <c r="H85" s="23">
        <f t="shared" si="4"/>
        <v>-21.074140126417049</v>
      </c>
      <c r="I85" s="23">
        <f t="shared" si="4"/>
        <v>-24.012883133361115</v>
      </c>
      <c r="J85" s="23">
        <f t="shared" si="4"/>
        <v>8.2186271316532498</v>
      </c>
      <c r="K85" s="23">
        <f t="shared" si="4"/>
        <v>-7.9192501277011189</v>
      </c>
      <c r="N85" s="23">
        <f>+[7]Cartera!D88</f>
        <v>27988.537790000002</v>
      </c>
      <c r="O85" s="23">
        <f>+[7]Cartera!J88</f>
        <v>7433.4427100000003</v>
      </c>
      <c r="P85" s="23">
        <f>+[7]Cartera!P88</f>
        <v>12494.7107</v>
      </c>
      <c r="Q85" s="23">
        <f>+[7]Cartera!AD88</f>
        <v>47916.691200000001</v>
      </c>
      <c r="R85" s="28">
        <v>37196</v>
      </c>
      <c r="S85" s="23">
        <f t="shared" si="5"/>
        <v>2.6890177349416149</v>
      </c>
      <c r="T85" s="23">
        <f t="shared" si="5"/>
        <v>11.065564590143111</v>
      </c>
      <c r="U85" s="23">
        <f t="shared" si="5"/>
        <v>-3.4158524830030217</v>
      </c>
      <c r="V85" s="23">
        <f t="shared" si="5"/>
        <v>2.2003036640840179</v>
      </c>
    </row>
    <row r="86" spans="1:22" x14ac:dyDescent="0.25">
      <c r="A86" s="22">
        <v>37226</v>
      </c>
      <c r="B86" s="28">
        <v>37226</v>
      </c>
      <c r="C86" s="19">
        <f>+[7]Cartera!E89</f>
        <v>1426.5808999999999</v>
      </c>
      <c r="D86" s="19">
        <f>+[7]Cartera!K89</f>
        <v>553.43186000000003</v>
      </c>
      <c r="E86" s="19">
        <f>+[7]Cartera!Q89</f>
        <v>2659.6294199999998</v>
      </c>
      <c r="F86" s="19">
        <f>+[7]Cartera!AE89</f>
        <v>4639.6421799999998</v>
      </c>
      <c r="G86" s="28">
        <v>37226</v>
      </c>
      <c r="H86" s="23">
        <f t="shared" si="4"/>
        <v>-25.548444476852524</v>
      </c>
      <c r="I86" s="23">
        <f t="shared" si="4"/>
        <v>-26.943182638274592</v>
      </c>
      <c r="J86" s="23">
        <f t="shared" si="4"/>
        <v>4.8382440575158796</v>
      </c>
      <c r="K86" s="23">
        <f t="shared" si="4"/>
        <v>-10.956672270674758</v>
      </c>
      <c r="N86" s="23">
        <f>+[7]Cartera!D89</f>
        <v>27829.868309999998</v>
      </c>
      <c r="O86" s="23">
        <f>+[7]Cartera!J89</f>
        <v>7458.2705399999995</v>
      </c>
      <c r="P86" s="23">
        <f>+[7]Cartera!P89</f>
        <v>12404.667300000001</v>
      </c>
      <c r="Q86" s="23">
        <f>+[7]Cartera!AD89</f>
        <v>47692.806149999997</v>
      </c>
      <c r="R86" s="28">
        <v>37226</v>
      </c>
      <c r="S86" s="23">
        <f t="shared" si="5"/>
        <v>0.35032684831246286</v>
      </c>
      <c r="T86" s="23">
        <f t="shared" si="5"/>
        <v>11.885604638455888</v>
      </c>
      <c r="U86" s="23">
        <f t="shared" si="5"/>
        <v>-3.4896277937409508</v>
      </c>
      <c r="V86" s="23">
        <f t="shared" si="5"/>
        <v>0.933123162175022</v>
      </c>
    </row>
    <row r="87" spans="1:22" x14ac:dyDescent="0.25">
      <c r="A87" s="22">
        <v>37257</v>
      </c>
      <c r="B87" s="28">
        <v>37257</v>
      </c>
      <c r="C87" s="19">
        <f>+[7]Cartera!E90</f>
        <v>1794.7543000000001</v>
      </c>
      <c r="D87" s="19">
        <f>+[7]Cartera!K90</f>
        <v>526.44727999999998</v>
      </c>
      <c r="E87" s="19">
        <f>+[7]Cartera!Q90</f>
        <v>2684.1703700000003</v>
      </c>
      <c r="F87" s="19">
        <f>+[7]Cartera!AE90</f>
        <v>5029.3087800000003</v>
      </c>
      <c r="G87" s="28">
        <v>37257</v>
      </c>
      <c r="H87" s="23">
        <f t="shared" si="4"/>
        <v>-12.992932216723887</v>
      </c>
      <c r="I87" s="23">
        <f t="shared" si="4"/>
        <v>-28.83175296064546</v>
      </c>
      <c r="J87" s="23">
        <f t="shared" si="4"/>
        <v>3.1337431181903526</v>
      </c>
      <c r="K87" s="23">
        <f t="shared" si="4"/>
        <v>-6.9525606859249791</v>
      </c>
      <c r="N87" s="23">
        <f>+[7]Cartera!D90</f>
        <v>27956.066850000003</v>
      </c>
      <c r="O87" s="23">
        <f>+[7]Cartera!J90</f>
        <v>6706.318220000001</v>
      </c>
      <c r="P87" s="23">
        <f>+[7]Cartera!P90</f>
        <v>12158.394809999998</v>
      </c>
      <c r="Q87" s="23">
        <f>+[7]Cartera!AD90</f>
        <v>47083.121080000004</v>
      </c>
      <c r="R87" s="28">
        <v>37257</v>
      </c>
      <c r="S87" s="23">
        <f t="shared" si="5"/>
        <v>2.0085010585777923</v>
      </c>
      <c r="T87" s="23">
        <f t="shared" si="5"/>
        <v>0.53872436870661033</v>
      </c>
      <c r="U87" s="23">
        <f t="shared" si="5"/>
        <v>-4.9227164317821774</v>
      </c>
      <c r="V87" s="23">
        <f t="shared" si="5"/>
        <v>0.46775014372173018</v>
      </c>
    </row>
    <row r="88" spans="1:22" x14ac:dyDescent="0.25">
      <c r="A88" s="22">
        <v>37288</v>
      </c>
      <c r="B88" s="28">
        <v>37288</v>
      </c>
      <c r="C88" s="19">
        <f>+[7]Cartera!E91</f>
        <v>1767.0409399999999</v>
      </c>
      <c r="D88" s="19">
        <f>+[7]Cartera!K91</f>
        <v>555.04664000000002</v>
      </c>
      <c r="E88" s="19">
        <f>+[7]Cartera!Q91</f>
        <v>2684.97633</v>
      </c>
      <c r="F88" s="19">
        <f>+[7]Cartera!AE91</f>
        <v>5031.6255700000002</v>
      </c>
      <c r="G88" s="28">
        <v>37288</v>
      </c>
      <c r="H88" s="23">
        <f t="shared" si="4"/>
        <v>-10.748956693619121</v>
      </c>
      <c r="I88" s="23">
        <f t="shared" si="4"/>
        <v>-27.039921845947816</v>
      </c>
      <c r="J88" s="23">
        <f t="shared" si="4"/>
        <v>1.4716450936362406</v>
      </c>
      <c r="K88" s="23">
        <f t="shared" si="4"/>
        <v>-6.59072733372426</v>
      </c>
      <c r="N88" s="23">
        <f>+[7]Cartera!D91</f>
        <v>28175.611459999996</v>
      </c>
      <c r="O88" s="23">
        <f>+[7]Cartera!J91</f>
        <v>6763.78593</v>
      </c>
      <c r="P88" s="23">
        <f>+[7]Cartera!P91</f>
        <v>12102.273620000002</v>
      </c>
      <c r="Q88" s="23">
        <f>+[7]Cartera!AD91</f>
        <v>47304.727829999996</v>
      </c>
      <c r="R88" s="28">
        <v>37288</v>
      </c>
      <c r="S88" s="23">
        <f t="shared" si="5"/>
        <v>2.6244709146772749</v>
      </c>
      <c r="T88" s="23">
        <f t="shared" si="5"/>
        <v>0.5076713399799786</v>
      </c>
      <c r="U88" s="23">
        <f t="shared" si="5"/>
        <v>-5.1262299073949009</v>
      </c>
      <c r="V88" s="23">
        <f t="shared" si="5"/>
        <v>0.7751452542806021</v>
      </c>
    </row>
    <row r="89" spans="1:22" x14ac:dyDescent="0.25">
      <c r="A89" s="22">
        <v>37316</v>
      </c>
      <c r="B89" s="28">
        <v>37316</v>
      </c>
      <c r="C89" s="19">
        <f>+[7]Cartera!E92</f>
        <v>1682.98405</v>
      </c>
      <c r="D89" s="19">
        <f>+[7]Cartera!K92</f>
        <v>566.65523999999994</v>
      </c>
      <c r="E89" s="19">
        <f>+[7]Cartera!Q92</f>
        <v>2725.54243</v>
      </c>
      <c r="F89" s="19">
        <f>+[7]Cartera!AE92</f>
        <v>5002.0138899999993</v>
      </c>
      <c r="G89" s="28">
        <v>37316</v>
      </c>
      <c r="H89" s="23">
        <f t="shared" si="4"/>
        <v>-12.786668739216395</v>
      </c>
      <c r="I89" s="23">
        <f t="shared" si="4"/>
        <v>-23.133406345409128</v>
      </c>
      <c r="J89" s="23">
        <f t="shared" si="4"/>
        <v>0.28538336303054734</v>
      </c>
      <c r="K89" s="23">
        <f t="shared" si="4"/>
        <v>-7.1071230921913866</v>
      </c>
      <c r="N89" s="23">
        <f>+[7]Cartera!D92</f>
        <v>28247.754830000005</v>
      </c>
      <c r="O89" s="23">
        <f>+[7]Cartera!J92</f>
        <v>6615.8594800000001</v>
      </c>
      <c r="P89" s="23">
        <f>+[7]Cartera!P92</f>
        <v>12105.586790000003</v>
      </c>
      <c r="Q89" s="23">
        <f>+[7]Cartera!AD92</f>
        <v>47262.459800000004</v>
      </c>
      <c r="R89" s="28">
        <v>37316</v>
      </c>
      <c r="S89" s="23">
        <f t="shared" si="5"/>
        <v>2.3339190614751288</v>
      </c>
      <c r="T89" s="23">
        <f t="shared" si="5"/>
        <v>-1.2408078257920465</v>
      </c>
      <c r="U89" s="23">
        <f t="shared" si="5"/>
        <v>-5.6121361474127269</v>
      </c>
      <c r="V89" s="23">
        <f t="shared" si="5"/>
        <v>0.28561443672930409</v>
      </c>
    </row>
    <row r="90" spans="1:22" x14ac:dyDescent="0.25">
      <c r="A90" s="22">
        <v>37347</v>
      </c>
      <c r="B90" s="28">
        <v>37347</v>
      </c>
      <c r="C90" s="19">
        <f>+[7]Cartera!E93</f>
        <v>1652.0656799999999</v>
      </c>
      <c r="D90" s="19">
        <f>+[7]Cartera!K93</f>
        <v>523.26484000000005</v>
      </c>
      <c r="E90" s="19">
        <f>+[7]Cartera!Q93</f>
        <v>2733.3187499999999</v>
      </c>
      <c r="F90" s="19">
        <f>+[7]Cartera!AE93</f>
        <v>4934.43372</v>
      </c>
      <c r="G90" s="28">
        <v>37347</v>
      </c>
      <c r="H90" s="23">
        <f t="shared" si="4"/>
        <v>-17.933856553080929</v>
      </c>
      <c r="I90" s="23">
        <f t="shared" si="4"/>
        <v>-28.456431222787032</v>
      </c>
      <c r="J90" s="23">
        <f t="shared" si="4"/>
        <v>6.3086023706294014</v>
      </c>
      <c r="K90" s="23">
        <f t="shared" si="4"/>
        <v>-7.1707257298821077</v>
      </c>
      <c r="N90" s="23">
        <f>+[7]Cartera!D93</f>
        <v>28195.47696</v>
      </c>
      <c r="O90" s="23">
        <f>+[7]Cartera!J93</f>
        <v>6723.9035100000001</v>
      </c>
      <c r="P90" s="23">
        <f>+[7]Cartera!P93</f>
        <v>12080.575650000001</v>
      </c>
      <c r="Q90" s="23">
        <f>+[7]Cartera!AD93</f>
        <v>47297.839700000004</v>
      </c>
      <c r="R90" s="28">
        <v>37347</v>
      </c>
      <c r="S90" s="23">
        <f t="shared" si="5"/>
        <v>2.9541353764175113</v>
      </c>
      <c r="T90" s="23">
        <f t="shared" si="5"/>
        <v>-2.260244240198972E-2</v>
      </c>
      <c r="U90" s="23">
        <f t="shared" si="5"/>
        <v>-5.2459592582373489</v>
      </c>
      <c r="V90" s="23">
        <f t="shared" si="5"/>
        <v>0.93161696228763446</v>
      </c>
    </row>
    <row r="91" spans="1:22" x14ac:dyDescent="0.25">
      <c r="A91" s="22">
        <v>37377</v>
      </c>
      <c r="B91" s="28">
        <v>37377</v>
      </c>
      <c r="C91" s="19">
        <f>+[7]Cartera!E94</f>
        <v>1587.7057399999946</v>
      </c>
      <c r="D91" s="19">
        <f>+[7]Cartera!K94</f>
        <v>523.08728999999914</v>
      </c>
      <c r="E91" s="19">
        <f>+[7]Cartera!Q94</f>
        <v>2783.2014300000001</v>
      </c>
      <c r="F91" s="19">
        <f>+[7]Cartera!AE94</f>
        <v>4919.3967899999998</v>
      </c>
      <c r="G91" s="28">
        <v>37377</v>
      </c>
      <c r="H91" s="23">
        <f t="shared" si="4"/>
        <v>-19.795558977393057</v>
      </c>
      <c r="I91" s="23">
        <f t="shared" si="4"/>
        <v>-24.344456848629733</v>
      </c>
      <c r="J91" s="23">
        <f t="shared" si="4"/>
        <v>9.3207777327202024</v>
      </c>
      <c r="K91" s="23">
        <f t="shared" si="4"/>
        <v>-5.7023783746924295</v>
      </c>
      <c r="N91" s="23">
        <f>+[7]Cartera!D94</f>
        <v>28097.779859999999</v>
      </c>
      <c r="O91" s="23">
        <f>+[7]Cartera!J94</f>
        <v>6947.6959399999996</v>
      </c>
      <c r="P91" s="23">
        <f>+[7]Cartera!P94</f>
        <v>11781.555849999999</v>
      </c>
      <c r="Q91" s="23">
        <f>+[7]Cartera!AD94</f>
        <v>47603.728481842962</v>
      </c>
      <c r="R91" s="28">
        <v>37377</v>
      </c>
      <c r="S91" s="23">
        <f t="shared" si="5"/>
        <v>2.5032076991819707</v>
      </c>
      <c r="T91" s="23">
        <f t="shared" si="5"/>
        <v>1.5258173003673789</v>
      </c>
      <c r="U91" s="23">
        <f t="shared" si="5"/>
        <v>-8.4569921033440352</v>
      </c>
      <c r="V91" s="23">
        <f t="shared" si="5"/>
        <v>1.0161731169311423</v>
      </c>
    </row>
    <row r="92" spans="1:22" x14ac:dyDescent="0.25">
      <c r="A92" s="22">
        <v>37408</v>
      </c>
      <c r="B92" s="28">
        <v>37408</v>
      </c>
      <c r="C92" s="19">
        <f>+[7]Cartera!E95</f>
        <v>1474.79656</v>
      </c>
      <c r="D92" s="19">
        <f>+[7]Cartera!K95</f>
        <v>496.45846999999878</v>
      </c>
      <c r="E92" s="19">
        <f>+[7]Cartera!Q95</f>
        <v>2798.5547900000001</v>
      </c>
      <c r="F92" s="19">
        <f>+[7]Cartera!AE95</f>
        <v>4795.8252499999999</v>
      </c>
      <c r="G92" s="28">
        <v>37408</v>
      </c>
      <c r="H92" s="23">
        <f t="shared" si="4"/>
        <v>-20.895649564893404</v>
      </c>
      <c r="I92" s="23">
        <f t="shared" si="4"/>
        <v>-26.596892149616664</v>
      </c>
      <c r="J92" s="23">
        <f t="shared" si="4"/>
        <v>9.1393247916750084</v>
      </c>
      <c r="K92" s="23">
        <f t="shared" si="4"/>
        <v>-6.0547966177467885</v>
      </c>
      <c r="N92" s="23">
        <f>+[7]Cartera!D95</f>
        <v>28527.147270000005</v>
      </c>
      <c r="O92" s="23">
        <f>+[7]Cartera!J95</f>
        <v>6969.9154499999995</v>
      </c>
      <c r="P92" s="23">
        <f>+[7]Cartera!P95</f>
        <v>11734.475529999998</v>
      </c>
      <c r="Q92" s="23">
        <f>+[7]Cartera!AD95</f>
        <v>48005.177521700003</v>
      </c>
      <c r="R92" s="28">
        <v>37408</v>
      </c>
      <c r="S92" s="23">
        <f t="shared" si="5"/>
        <v>2.5587955930543131</v>
      </c>
      <c r="T92" s="23">
        <f t="shared" si="5"/>
        <v>1.0353932638604846</v>
      </c>
      <c r="U92" s="23">
        <f t="shared" si="5"/>
        <v>-8.8124730647709697</v>
      </c>
      <c r="V92" s="23">
        <f t="shared" si="5"/>
        <v>0.88850332492623352</v>
      </c>
    </row>
    <row r="93" spans="1:22" x14ac:dyDescent="0.25">
      <c r="A93" s="22">
        <v>37438</v>
      </c>
      <c r="B93" s="28">
        <v>37438</v>
      </c>
      <c r="C93" s="19">
        <f>+[7]Cartera!E96</f>
        <v>1447.12093</v>
      </c>
      <c r="D93" s="19">
        <f>+[7]Cartera!K96</f>
        <v>474.45090999999923</v>
      </c>
      <c r="E93" s="19">
        <f>+[7]Cartera!Q96</f>
        <v>2777.9922499999998</v>
      </c>
      <c r="F93" s="19">
        <f>+[7]Cartera!AE96</f>
        <v>4725.7984400000005</v>
      </c>
      <c r="G93" s="28">
        <v>37438</v>
      </c>
      <c r="H93" s="23">
        <f t="shared" si="4"/>
        <v>-23.955752756849165</v>
      </c>
      <c r="I93" s="23">
        <f t="shared" si="4"/>
        <v>-29.1757083341097</v>
      </c>
      <c r="J93" s="23">
        <f t="shared" si="4"/>
        <v>7.9166470780701559</v>
      </c>
      <c r="K93" s="23">
        <f t="shared" si="4"/>
        <v>-8.1852023476758831</v>
      </c>
      <c r="N93" s="23">
        <f>+[7]Cartera!D96</f>
        <v>29194.195939999998</v>
      </c>
      <c r="O93" s="23">
        <f>+[7]Cartera!J96</f>
        <v>7172.7224299999989</v>
      </c>
      <c r="P93" s="23">
        <f>+[7]Cartera!P96</f>
        <v>11661.072950000003</v>
      </c>
      <c r="Q93" s="23">
        <f>+[7]Cartera!AD96</f>
        <v>48799.333151457293</v>
      </c>
      <c r="R93" s="28">
        <v>37438</v>
      </c>
      <c r="S93" s="23">
        <f t="shared" si="5"/>
        <v>5.462097444250503</v>
      </c>
      <c r="T93" s="23">
        <f t="shared" si="5"/>
        <v>2.9924651699366365</v>
      </c>
      <c r="U93" s="23">
        <f t="shared" si="5"/>
        <v>-9.0992776579258958</v>
      </c>
      <c r="V93" s="23">
        <f t="shared" si="5"/>
        <v>2.789867720749541</v>
      </c>
    </row>
    <row r="94" spans="1:22" x14ac:dyDescent="0.25">
      <c r="A94" s="22">
        <v>37469</v>
      </c>
      <c r="B94" s="28">
        <v>37469</v>
      </c>
      <c r="C94" s="19">
        <f>+[7]Cartera!E97</f>
        <v>1416.1290300000001</v>
      </c>
      <c r="D94" s="19">
        <f>+[7]Cartera!K97</f>
        <v>470.01941999999997</v>
      </c>
      <c r="E94" s="19">
        <f>+[7]Cartera!Q97</f>
        <v>2751.3057699999999</v>
      </c>
      <c r="F94" s="19">
        <f>+[7]Cartera!AE97</f>
        <v>4663.2149600000002</v>
      </c>
      <c r="G94" s="28">
        <v>37469</v>
      </c>
      <c r="H94" s="23">
        <f t="shared" si="4"/>
        <v>-24.259981544652234</v>
      </c>
      <c r="I94" s="23">
        <f t="shared" si="4"/>
        <v>-27.453194657972659</v>
      </c>
      <c r="J94" s="23">
        <f t="shared" si="4"/>
        <v>4.4281757869922558</v>
      </c>
      <c r="K94" s="23">
        <f t="shared" si="4"/>
        <v>-9.491632266030976</v>
      </c>
      <c r="N94" s="23">
        <f>+[7]Cartera!D97</f>
        <v>29304.102930000005</v>
      </c>
      <c r="O94" s="23">
        <f>+[7]Cartera!J97</f>
        <v>7297.3329700000004</v>
      </c>
      <c r="P94" s="23">
        <f>+[7]Cartera!P97</f>
        <v>11577.498180000001</v>
      </c>
      <c r="Q94" s="23">
        <f>+[7]Cartera!AD97</f>
        <v>48954.19564676912</v>
      </c>
      <c r="R94" s="28">
        <v>37469</v>
      </c>
      <c r="S94" s="23">
        <f t="shared" si="5"/>
        <v>5.7328230550416208</v>
      </c>
      <c r="T94" s="23">
        <f t="shared" si="5"/>
        <v>3.3649433941208571</v>
      </c>
      <c r="U94" s="23">
        <f t="shared" si="5"/>
        <v>-9.1540055022996825</v>
      </c>
      <c r="V94" s="23">
        <f t="shared" si="5"/>
        <v>3.0200263947496921</v>
      </c>
    </row>
    <row r="95" spans="1:22" x14ac:dyDescent="0.25">
      <c r="A95" s="22">
        <v>37500</v>
      </c>
      <c r="B95" s="28">
        <v>37500</v>
      </c>
      <c r="C95" s="19">
        <f>+[7]Cartera!E98</f>
        <v>1359.3842199999999</v>
      </c>
      <c r="D95" s="19">
        <f>+[7]Cartera!K98</f>
        <v>493.66909999999871</v>
      </c>
      <c r="E95" s="19">
        <f>+[7]Cartera!Q98</f>
        <v>2754.9877099999999</v>
      </c>
      <c r="F95" s="19">
        <f>+[7]Cartera!AE98</f>
        <v>4634.6352500000003</v>
      </c>
      <c r="G95" s="28">
        <v>37500</v>
      </c>
      <c r="H95" s="23">
        <f t="shared" si="4"/>
        <v>-21.6224141049466</v>
      </c>
      <c r="I95" s="23">
        <f t="shared" si="4"/>
        <v>-24.298144130358452</v>
      </c>
      <c r="J95" s="23">
        <f t="shared" si="4"/>
        <v>1.4566204872124047</v>
      </c>
      <c r="K95" s="23">
        <f t="shared" si="4"/>
        <v>-9.1597331582262882</v>
      </c>
      <c r="N95" s="23">
        <f>+[7]Cartera!D98</f>
        <v>29949.261980000003</v>
      </c>
      <c r="O95" s="23">
        <f>+[7]Cartera!J98</f>
        <v>7427.8241599999974</v>
      </c>
      <c r="P95" s="23">
        <f>+[7]Cartera!P98</f>
        <v>11501.742039999999</v>
      </c>
      <c r="Q95" s="23">
        <f>+[7]Cartera!AD98</f>
        <v>49654.711332252853</v>
      </c>
      <c r="R95" s="28">
        <v>37500</v>
      </c>
      <c r="S95" s="23">
        <f t="shared" si="5"/>
        <v>7.7849361771113621</v>
      </c>
      <c r="T95" s="23">
        <f t="shared" si="5"/>
        <v>3.7987567686115398</v>
      </c>
      <c r="U95" s="23">
        <f t="shared" si="5"/>
        <v>-9.2316351803663395</v>
      </c>
      <c r="V95" s="23">
        <f t="shared" si="5"/>
        <v>4.286721683801332</v>
      </c>
    </row>
    <row r="96" spans="1:22" x14ac:dyDescent="0.25">
      <c r="A96" s="22">
        <v>37530</v>
      </c>
      <c r="B96" s="28">
        <v>37530</v>
      </c>
      <c r="C96" s="19">
        <f>+[7]Cartera!E99</f>
        <v>1334.0336200000002</v>
      </c>
      <c r="D96" s="19">
        <f>+[7]Cartera!K99</f>
        <v>492.64047999999997</v>
      </c>
      <c r="E96" s="19">
        <f>+[7]Cartera!Q99</f>
        <v>2733.1098700000002</v>
      </c>
      <c r="F96" s="19">
        <f>+[7]Cartera!AE99</f>
        <v>4587.85635</v>
      </c>
      <c r="G96" s="28">
        <v>37530</v>
      </c>
      <c r="H96" s="23">
        <f t="shared" si="4"/>
        <v>-21.286161385571262</v>
      </c>
      <c r="I96" s="23">
        <f t="shared" si="4"/>
        <v>-26.089865118636055</v>
      </c>
      <c r="J96" s="23">
        <f t="shared" si="4"/>
        <v>2.0856774494789221</v>
      </c>
      <c r="K96" s="23">
        <f t="shared" si="4"/>
        <v>-8.9458048308041214</v>
      </c>
      <c r="N96" s="23">
        <f>+[7]Cartera!D99</f>
        <v>30056.181430000001</v>
      </c>
      <c r="O96" s="23">
        <f>+[7]Cartera!J99</f>
        <v>7581.20712</v>
      </c>
      <c r="P96" s="23">
        <f>+[7]Cartera!P99</f>
        <v>11416.236379999997</v>
      </c>
      <c r="Q96" s="23">
        <f>+[7]Cartera!AD99</f>
        <v>49840.557956243756</v>
      </c>
      <c r="R96" s="28">
        <v>37530</v>
      </c>
      <c r="S96" s="23">
        <f t="shared" si="5"/>
        <v>7.9648594148340663</v>
      </c>
      <c r="T96" s="23">
        <f t="shared" si="5"/>
        <v>3.8697929767992747</v>
      </c>
      <c r="U96" s="23">
        <f t="shared" si="5"/>
        <v>-9.0545002279262832</v>
      </c>
      <c r="V96" s="23">
        <f t="shared" si="5"/>
        <v>4.5084696436408649</v>
      </c>
    </row>
    <row r="97" spans="1:22" x14ac:dyDescent="0.25">
      <c r="A97" s="22">
        <v>37561</v>
      </c>
      <c r="B97" s="28">
        <v>37561</v>
      </c>
      <c r="C97" s="19">
        <f>+[7]Cartera!E100</f>
        <v>1340.91452</v>
      </c>
      <c r="D97" s="19">
        <f>+[7]Cartera!K100</f>
        <v>518.36837000000003</v>
      </c>
      <c r="E97" s="19">
        <f>+[7]Cartera!Q100</f>
        <v>2733.8788999999997</v>
      </c>
      <c r="F97" s="19">
        <f>+[7]Cartera!AE100</f>
        <v>4622.0039800000004</v>
      </c>
      <c r="G97" s="28">
        <v>37561</v>
      </c>
      <c r="H97" s="23">
        <f t="shared" si="4"/>
        <v>-18.203072542127146</v>
      </c>
      <c r="I97" s="23">
        <f t="shared" si="4"/>
        <v>-17.63533099333911</v>
      </c>
      <c r="J97" s="23">
        <f t="shared" si="4"/>
        <v>0.28470232013981445</v>
      </c>
      <c r="K97" s="23">
        <f t="shared" si="4"/>
        <v>-7.4636203807488641</v>
      </c>
      <c r="N97" s="23">
        <f>+[7]Cartera!D100</f>
        <v>30688.430589999996</v>
      </c>
      <c r="O97" s="23">
        <f>+[7]Cartera!J100</f>
        <v>7735.1655300000002</v>
      </c>
      <c r="P97" s="23">
        <f>+[7]Cartera!P100</f>
        <v>10809.748629999998</v>
      </c>
      <c r="Q97" s="23">
        <f>+[7]Cartera!AD100</f>
        <v>50582.195776847206</v>
      </c>
      <c r="R97" s="28">
        <v>37561</v>
      </c>
      <c r="S97" s="23">
        <f t="shared" si="5"/>
        <v>9.6464231902984068</v>
      </c>
      <c r="T97" s="23">
        <f t="shared" si="5"/>
        <v>4.0589916647114421</v>
      </c>
      <c r="U97" s="23">
        <f t="shared" si="5"/>
        <v>-13.485402827293967</v>
      </c>
      <c r="V97" s="23">
        <f t="shared" si="5"/>
        <v>5.5627893122286451</v>
      </c>
    </row>
    <row r="98" spans="1:22" x14ac:dyDescent="0.25">
      <c r="A98" s="22">
        <v>37591</v>
      </c>
      <c r="B98" s="28">
        <v>37591</v>
      </c>
      <c r="C98" s="19">
        <f>+[7]Cartera!E101</f>
        <v>1211.1286399999999</v>
      </c>
      <c r="D98" s="19">
        <f>+[7]Cartera!K101</f>
        <v>461.49054999999998</v>
      </c>
      <c r="E98" s="19">
        <f>+[7]Cartera!Q101</f>
        <v>2688.06819</v>
      </c>
      <c r="F98" s="19">
        <f>+[7]Cartera!AE101</f>
        <v>4386.2492599999996</v>
      </c>
      <c r="G98" s="28">
        <v>37591</v>
      </c>
      <c r="H98" s="23">
        <f t="shared" si="4"/>
        <v>-15.102701851679086</v>
      </c>
      <c r="I98" s="23">
        <f t="shared" si="4"/>
        <v>-16.612941293260576</v>
      </c>
      <c r="J98" s="23">
        <f t="shared" si="4"/>
        <v>1.0692756587118879</v>
      </c>
      <c r="K98" s="23">
        <f t="shared" si="4"/>
        <v>-5.4614754795595104</v>
      </c>
      <c r="N98" s="23">
        <f>+[7]Cartera!D101</f>
        <v>31072.241369999996</v>
      </c>
      <c r="O98" s="23">
        <f>+[7]Cartera!J101</f>
        <v>7854.7573199999997</v>
      </c>
      <c r="P98" s="23">
        <f>+[7]Cartera!P101</f>
        <v>10914.860949999998</v>
      </c>
      <c r="Q98" s="23">
        <f>+[7]Cartera!AD101</f>
        <v>51212.413314890939</v>
      </c>
      <c r="R98" s="28">
        <v>37591</v>
      </c>
      <c r="S98" s="23">
        <f t="shared" si="5"/>
        <v>11.650694943586657</v>
      </c>
      <c r="T98" s="23">
        <f t="shared" si="5"/>
        <v>5.3160686230617813</v>
      </c>
      <c r="U98" s="23">
        <f t="shared" si="5"/>
        <v>-12.010046815201576</v>
      </c>
      <c r="V98" s="23">
        <f t="shared" si="5"/>
        <v>7.3797443451352365</v>
      </c>
    </row>
    <row r="99" spans="1:22" x14ac:dyDescent="0.25">
      <c r="A99" s="22">
        <v>37622</v>
      </c>
      <c r="B99" s="28">
        <v>37622</v>
      </c>
      <c r="C99" s="19">
        <f>+[7]Cartera!E102</f>
        <v>1199.6672599999999</v>
      </c>
      <c r="D99" s="19">
        <f>+[7]Cartera!K102</f>
        <v>488.4375</v>
      </c>
      <c r="E99" s="19">
        <f>+[7]Cartera!Q102</f>
        <v>2688.53413</v>
      </c>
      <c r="F99" s="19">
        <f>+[7]Cartera!AE102</f>
        <v>4399.9866500000007</v>
      </c>
      <c r="G99" s="28">
        <v>37622</v>
      </c>
      <c r="H99" s="23">
        <f t="shared" si="4"/>
        <v>-33.157019877316912</v>
      </c>
      <c r="I99" s="23">
        <f t="shared" si="4"/>
        <v>-7.2200543993692889</v>
      </c>
      <c r="J99" s="23">
        <f t="shared" si="4"/>
        <v>0.1625738831175596</v>
      </c>
      <c r="K99" s="23">
        <f t="shared" si="4"/>
        <v>-12.51309389677202</v>
      </c>
      <c r="N99" s="23">
        <f>+[7]Cartera!D102</f>
        <v>31095.590029999996</v>
      </c>
      <c r="O99" s="23">
        <f>+[7]Cartera!J102</f>
        <v>8015.7309800000003</v>
      </c>
      <c r="P99" s="23">
        <f>+[7]Cartera!P102</f>
        <v>10891.15229</v>
      </c>
      <c r="Q99" s="23">
        <f>+[7]Cartera!AD102</f>
        <v>51375.28958677558</v>
      </c>
      <c r="R99" s="28">
        <v>37622</v>
      </c>
      <c r="S99" s="23">
        <f t="shared" si="5"/>
        <v>11.23020343614607</v>
      </c>
      <c r="T99" s="23">
        <f t="shared" si="5"/>
        <v>19.525061547109217</v>
      </c>
      <c r="U99" s="23">
        <f t="shared" si="5"/>
        <v>-10.422778169349471</v>
      </c>
      <c r="V99" s="23">
        <f t="shared" si="5"/>
        <v>9.1161511988184714</v>
      </c>
    </row>
    <row r="100" spans="1:22" x14ac:dyDescent="0.25">
      <c r="A100" s="22">
        <v>37653</v>
      </c>
      <c r="B100" s="28">
        <v>37653</v>
      </c>
      <c r="C100" s="19">
        <f>+[7]Cartera!E103</f>
        <v>1242.9595099999999</v>
      </c>
      <c r="D100" s="19">
        <f>+[7]Cartera!K103</f>
        <v>513.70503000000008</v>
      </c>
      <c r="E100" s="19">
        <f>+[7]Cartera!Q103</f>
        <v>2646.5775199999998</v>
      </c>
      <c r="F100" s="19">
        <f>+[7]Cartera!AE103</f>
        <v>4427.0645300000006</v>
      </c>
      <c r="G100" s="28">
        <v>37653</v>
      </c>
      <c r="H100" s="23">
        <f t="shared" si="4"/>
        <v>-29.658703323534766</v>
      </c>
      <c r="I100" s="23">
        <f t="shared" si="4"/>
        <v>-7.4483128120548514</v>
      </c>
      <c r="J100" s="23">
        <f t="shared" si="4"/>
        <v>-1.4301358850340478</v>
      </c>
      <c r="K100" s="23">
        <f t="shared" si="4"/>
        <v>-12.01522314387951</v>
      </c>
      <c r="N100" s="23">
        <f>+[7]Cartera!D103</f>
        <v>31415.978620000002</v>
      </c>
      <c r="O100" s="23">
        <f>+[7]Cartera!J103</f>
        <v>8063.4273600000006</v>
      </c>
      <c r="P100" s="23">
        <f>+[7]Cartera!P103</f>
        <v>10849.660780000002</v>
      </c>
      <c r="Q100" s="23">
        <f>+[7]Cartera!AD103</f>
        <v>51701.656663903937</v>
      </c>
      <c r="R100" s="28">
        <v>37653</v>
      </c>
      <c r="S100" s="23">
        <f t="shared" si="5"/>
        <v>11.500609896613085</v>
      </c>
      <c r="T100" s="23">
        <f t="shared" si="5"/>
        <v>19.214703768722032</v>
      </c>
      <c r="U100" s="23">
        <f t="shared" si="5"/>
        <v>-10.35022739801515</v>
      </c>
      <c r="V100" s="23">
        <f t="shared" si="5"/>
        <v>9.2949035658872674</v>
      </c>
    </row>
    <row r="101" spans="1:22" x14ac:dyDescent="0.25">
      <c r="A101" s="22">
        <v>37681</v>
      </c>
      <c r="B101" s="28">
        <v>37681</v>
      </c>
      <c r="C101" s="19">
        <f>+[7]Cartera!E104</f>
        <v>1192.3183000000001</v>
      </c>
      <c r="D101" s="19">
        <f>+[7]Cartera!K104</f>
        <v>531.15344999999922</v>
      </c>
      <c r="E101" s="19">
        <f>+[7]Cartera!Q104</f>
        <v>2644.9386</v>
      </c>
      <c r="F101" s="19">
        <f>+[7]Cartera!AE104</f>
        <v>4392.66525</v>
      </c>
      <c r="G101" s="28">
        <v>37681</v>
      </c>
      <c r="H101" s="23">
        <f t="shared" si="4"/>
        <v>-29.154509812496428</v>
      </c>
      <c r="I101" s="23">
        <f t="shared" si="4"/>
        <v>-6.2651480995747448</v>
      </c>
      <c r="J101" s="23">
        <f t="shared" si="4"/>
        <v>-2.9573500347231771</v>
      </c>
      <c r="K101" s="23">
        <f t="shared" si="4"/>
        <v>-12.18206613176757</v>
      </c>
      <c r="N101" s="23">
        <f>+[7]Cartera!D104</f>
        <v>31759.56323</v>
      </c>
      <c r="O101" s="23">
        <f>+[7]Cartera!J104</f>
        <v>8097.8787199999988</v>
      </c>
      <c r="P101" s="23">
        <f>+[7]Cartera!P104</f>
        <v>10907.46747</v>
      </c>
      <c r="Q101" s="23">
        <f>+[7]Cartera!AD104</f>
        <v>52140.411392347196</v>
      </c>
      <c r="R101" s="28">
        <v>37681</v>
      </c>
      <c r="S101" s="23">
        <f t="shared" si="5"/>
        <v>12.432168224110839</v>
      </c>
      <c r="T101" s="23">
        <f t="shared" si="5"/>
        <v>22.401008432543051</v>
      </c>
      <c r="U101" s="23">
        <f t="shared" si="5"/>
        <v>-9.8972428250213085</v>
      </c>
      <c r="V101" s="23">
        <f t="shared" si="5"/>
        <v>10.320985435352199</v>
      </c>
    </row>
    <row r="102" spans="1:22" x14ac:dyDescent="0.25">
      <c r="A102" s="22">
        <v>37712</v>
      </c>
      <c r="B102" s="28">
        <v>37712</v>
      </c>
      <c r="C102" s="19">
        <f>+[7]Cartera!E105</f>
        <v>1153.13184</v>
      </c>
      <c r="D102" s="19">
        <f>+[7]Cartera!K105</f>
        <v>525.08825000000093</v>
      </c>
      <c r="E102" s="19">
        <f>+[7]Cartera!Q105</f>
        <v>2634.97507</v>
      </c>
      <c r="F102" s="19">
        <f>+[7]Cartera!AE105</f>
        <v>4337.4909000000007</v>
      </c>
      <c r="G102" s="28">
        <v>37712</v>
      </c>
      <c r="H102" s="23">
        <f t="shared" si="4"/>
        <v>-30.200605583671475</v>
      </c>
      <c r="I102" s="23">
        <f t="shared" si="4"/>
        <v>0.34846790011744133</v>
      </c>
      <c r="J102" s="23">
        <f t="shared" si="4"/>
        <v>-3.5979587086211495</v>
      </c>
      <c r="K102" s="23">
        <f t="shared" si="4"/>
        <v>-12.09749393492713</v>
      </c>
      <c r="N102" s="23">
        <f>+[7]Cartera!D105</f>
        <v>32149.415430000001</v>
      </c>
      <c r="O102" s="23">
        <f>+[7]Cartera!J105</f>
        <v>8270.0023900000015</v>
      </c>
      <c r="P102" s="23">
        <f>+[7]Cartera!P105</f>
        <v>10904.051219999998</v>
      </c>
      <c r="Q102" s="23">
        <f>+[7]Cartera!AD105</f>
        <v>52664.605582685101</v>
      </c>
      <c r="R102" s="28">
        <v>37712</v>
      </c>
      <c r="S102" s="23">
        <f t="shared" si="5"/>
        <v>14.023307623450833</v>
      </c>
      <c r="T102" s="23">
        <f t="shared" si="5"/>
        <v>22.994067028186734</v>
      </c>
      <c r="U102" s="23">
        <f t="shared" si="5"/>
        <v>-9.7389765528267986</v>
      </c>
      <c r="V102" s="23">
        <f t="shared" si="5"/>
        <v>11.346746313838722</v>
      </c>
    </row>
    <row r="103" spans="1:22" x14ac:dyDescent="0.25">
      <c r="A103" s="22">
        <v>37742</v>
      </c>
      <c r="B103" s="28">
        <v>37742</v>
      </c>
      <c r="C103" s="19">
        <f>+[7]Cartera!E106</f>
        <v>1187.8461100000002</v>
      </c>
      <c r="D103" s="19">
        <f>+[7]Cartera!K106</f>
        <v>517.99840999999992</v>
      </c>
      <c r="E103" s="19">
        <f>+[7]Cartera!Q106</f>
        <v>2621.1244700000002</v>
      </c>
      <c r="F103" s="19">
        <f>+[7]Cartera!AE106</f>
        <v>4349.8347699999995</v>
      </c>
      <c r="G103" s="28">
        <v>37742</v>
      </c>
      <c r="H103" s="23">
        <f t="shared" si="4"/>
        <v>-25.184744246121809</v>
      </c>
      <c r="I103" s="23">
        <f t="shared" si="4"/>
        <v>-0.9728548365224583</v>
      </c>
      <c r="J103" s="23">
        <f t="shared" si="4"/>
        <v>-5.8234002847576818</v>
      </c>
      <c r="K103" s="23">
        <f t="shared" si="4"/>
        <v>-11.577883311990377</v>
      </c>
      <c r="N103" s="23">
        <f>+[7]Cartera!D106</f>
        <v>32386.05780000001</v>
      </c>
      <c r="O103" s="23">
        <f>+[7]Cartera!J106</f>
        <v>8419.3460999999988</v>
      </c>
      <c r="P103" s="23">
        <f>+[7]Cartera!P106</f>
        <v>10893.25015</v>
      </c>
      <c r="Q103" s="23">
        <f>+[7]Cartera!AD106</f>
        <v>53047.300757580007</v>
      </c>
      <c r="R103" s="28">
        <v>37742</v>
      </c>
      <c r="S103" s="23">
        <f t="shared" si="5"/>
        <v>15.261981414071798</v>
      </c>
      <c r="T103" s="23">
        <f t="shared" si="5"/>
        <v>21.181844638986888</v>
      </c>
      <c r="U103" s="23">
        <f t="shared" si="5"/>
        <v>-7.5397995927677073</v>
      </c>
      <c r="V103" s="23">
        <f t="shared" si="5"/>
        <v>11.435180498127011</v>
      </c>
    </row>
    <row r="104" spans="1:22" x14ac:dyDescent="0.25">
      <c r="A104" s="22">
        <v>37773</v>
      </c>
      <c r="B104" s="28">
        <v>37773</v>
      </c>
      <c r="C104" s="19">
        <f>+[7]Cartera!E107</f>
        <v>1078.5317600000001</v>
      </c>
      <c r="D104" s="19">
        <f>+[7]Cartera!K107</f>
        <v>522.98703999999998</v>
      </c>
      <c r="E104" s="19">
        <f>+[7]Cartera!Q107</f>
        <v>2550.9957200000003</v>
      </c>
      <c r="F104" s="19">
        <f>+[7]Cartera!AE107</f>
        <v>4176.3869199999999</v>
      </c>
      <c r="G104" s="28">
        <v>37773</v>
      </c>
      <c r="H104" s="23">
        <f t="shared" si="4"/>
        <v>-26.869116103715342</v>
      </c>
      <c r="I104" s="23">
        <f t="shared" si="4"/>
        <v>5.3435627757546911</v>
      </c>
      <c r="J104" s="23">
        <f t="shared" si="4"/>
        <v>-8.8459611684072001</v>
      </c>
      <c r="K104" s="23">
        <f t="shared" si="4"/>
        <v>-12.916198937815764</v>
      </c>
      <c r="N104" s="23">
        <f>+[7]Cartera!D107</f>
        <v>32168.067050000001</v>
      </c>
      <c r="O104" s="23">
        <f>+[7]Cartera!J107</f>
        <v>8578.8609300000007</v>
      </c>
      <c r="P104" s="23">
        <f>+[7]Cartera!P107</f>
        <v>10380.29412</v>
      </c>
      <c r="Q104" s="23">
        <f>+[7]Cartera!AD107</f>
        <v>52929.575721050547</v>
      </c>
      <c r="R104" s="28">
        <v>37773</v>
      </c>
      <c r="S104" s="23">
        <f t="shared" si="5"/>
        <v>12.762999908613011</v>
      </c>
      <c r="T104" s="23">
        <f t="shared" si="5"/>
        <v>23.08414630768587</v>
      </c>
      <c r="U104" s="23">
        <f t="shared" si="5"/>
        <v>-11.540195439821218</v>
      </c>
      <c r="V104" s="23">
        <f t="shared" si="5"/>
        <v>10.258056429693525</v>
      </c>
    </row>
    <row r="105" spans="1:22" x14ac:dyDescent="0.25">
      <c r="A105" s="22">
        <v>37803</v>
      </c>
      <c r="B105" s="28">
        <v>37803</v>
      </c>
      <c r="C105" s="19">
        <f>+[7]Cartera!E108</f>
        <v>1050.0101399999999</v>
      </c>
      <c r="D105" s="19">
        <f>+[7]Cartera!K108</f>
        <v>486.17124999999999</v>
      </c>
      <c r="E105" s="19">
        <f>+[7]Cartera!Q108</f>
        <v>2522.8777300000002</v>
      </c>
      <c r="F105" s="19">
        <f>+[7]Cartera!AE108</f>
        <v>4086.5910099999996</v>
      </c>
      <c r="G105" s="28">
        <v>37803</v>
      </c>
      <c r="H105" s="23">
        <f t="shared" si="4"/>
        <v>-27.441437807136154</v>
      </c>
      <c r="I105" s="23">
        <f t="shared" si="4"/>
        <v>2.4702956097187894</v>
      </c>
      <c r="J105" s="23">
        <f t="shared" si="4"/>
        <v>-9.1834136686306351</v>
      </c>
      <c r="K105" s="23">
        <f t="shared" si="4"/>
        <v>-13.525913940586946</v>
      </c>
      <c r="N105" s="23">
        <f>+[7]Cartera!D108</f>
        <v>32413.134629999997</v>
      </c>
      <c r="O105" s="23">
        <f>+[7]Cartera!J108</f>
        <v>8726.65049</v>
      </c>
      <c r="P105" s="23">
        <f>+[7]Cartera!P108</f>
        <v>10309.856550000002</v>
      </c>
      <c r="Q105" s="23">
        <f>+[7]Cartera!AD108</f>
        <v>53261.251487860958</v>
      </c>
      <c r="R105" s="28">
        <v>37803</v>
      </c>
      <c r="S105" s="23">
        <f t="shared" si="5"/>
        <v>11.025954256851506</v>
      </c>
      <c r="T105" s="23">
        <f t="shared" si="5"/>
        <v>21.6644109006739</v>
      </c>
      <c r="U105" s="23">
        <f t="shared" si="5"/>
        <v>-11.587410573569912</v>
      </c>
      <c r="V105" s="23">
        <f t="shared" si="5"/>
        <v>9.143400223431982</v>
      </c>
    </row>
    <row r="106" spans="1:22" x14ac:dyDescent="0.25">
      <c r="A106" s="22">
        <v>37834</v>
      </c>
      <c r="B106" s="28">
        <v>37834</v>
      </c>
      <c r="C106" s="19">
        <f>+[7]Cartera!E109</f>
        <v>1053.8505299999999</v>
      </c>
      <c r="D106" s="19">
        <f>+[7]Cartera!K109</f>
        <v>519.35932000000003</v>
      </c>
      <c r="E106" s="19">
        <f>+[7]Cartera!Q109</f>
        <v>2529.1488199999999</v>
      </c>
      <c r="F106" s="19">
        <f>+[7]Cartera!AE109</f>
        <v>4130.2796200000003</v>
      </c>
      <c r="G106" s="28">
        <v>37834</v>
      </c>
      <c r="H106" s="23">
        <f t="shared" si="4"/>
        <v>-25.582308696828292</v>
      </c>
      <c r="I106" s="23">
        <f t="shared" si="4"/>
        <v>10.497417319480135</v>
      </c>
      <c r="J106" s="23">
        <f t="shared" si="4"/>
        <v>-8.0746005195925505</v>
      </c>
      <c r="K106" s="23">
        <f t="shared" si="4"/>
        <v>-11.428496103469357</v>
      </c>
      <c r="N106" s="23">
        <f>+[7]Cartera!D109</f>
        <v>32413.134629999997</v>
      </c>
      <c r="O106" s="23">
        <f>+[7]Cartera!J109</f>
        <v>8906.8699800000013</v>
      </c>
      <c r="P106" s="23">
        <f>+[7]Cartera!P109</f>
        <v>10310.910220000002</v>
      </c>
      <c r="Q106" s="23">
        <f>+[7]Cartera!AD109</f>
        <v>53435.636187642536</v>
      </c>
      <c r="R106" s="28">
        <v>37834</v>
      </c>
      <c r="S106" s="23">
        <f t="shared" si="5"/>
        <v>10.609544019916498</v>
      </c>
      <c r="T106" s="23">
        <f t="shared" si="5"/>
        <v>22.056510462342246</v>
      </c>
      <c r="U106" s="23">
        <f t="shared" si="5"/>
        <v>-10.940083430010944</v>
      </c>
      <c r="V106" s="23">
        <f t="shared" si="5"/>
        <v>9.154354354444763</v>
      </c>
    </row>
    <row r="107" spans="1:22" x14ac:dyDescent="0.25">
      <c r="A107" s="22">
        <v>37865</v>
      </c>
      <c r="B107" s="28">
        <v>37865</v>
      </c>
      <c r="C107" s="19">
        <f>+[7]Cartera!E110</f>
        <v>999.57566000000008</v>
      </c>
      <c r="D107" s="19">
        <f>+[7]Cartera!K110</f>
        <v>521.69082000000003</v>
      </c>
      <c r="E107" s="19">
        <f>+[7]Cartera!Q110</f>
        <v>2498.2553700000003</v>
      </c>
      <c r="F107" s="19">
        <f>+[7]Cartera!AE110</f>
        <v>4046.63636</v>
      </c>
      <c r="G107" s="28">
        <v>37865</v>
      </c>
      <c r="H107" s="23">
        <f t="shared" si="4"/>
        <v>-26.468496154825147</v>
      </c>
      <c r="I107" s="23">
        <f t="shared" si="4"/>
        <v>5.6762151003579788</v>
      </c>
      <c r="J107" s="23">
        <f t="shared" si="4"/>
        <v>-9.3188197924846463</v>
      </c>
      <c r="K107" s="23">
        <f t="shared" si="4"/>
        <v>-12.687058598624361</v>
      </c>
      <c r="N107" s="23">
        <f>+[7]Cartera!D110</f>
        <v>32632.852620000005</v>
      </c>
      <c r="O107" s="23">
        <f>+[7]Cartera!J110</f>
        <v>9033.8043799999996</v>
      </c>
      <c r="P107" s="23">
        <f>+[7]Cartera!P110</f>
        <v>10241.600109999999</v>
      </c>
      <c r="Q107" s="23">
        <f>+[7]Cartera!AD110</f>
        <v>53723.27026996643</v>
      </c>
      <c r="R107" s="28">
        <v>37865</v>
      </c>
      <c r="S107" s="23">
        <f t="shared" si="5"/>
        <v>8.9604566609758081</v>
      </c>
      <c r="T107" s="23">
        <f t="shared" si="5"/>
        <v>21.621139453575907</v>
      </c>
      <c r="U107" s="23">
        <f t="shared" si="5"/>
        <v>-10.956096264527247</v>
      </c>
      <c r="V107" s="23">
        <f t="shared" si="5"/>
        <v>8.1937017224604745</v>
      </c>
    </row>
    <row r="108" spans="1:22" x14ac:dyDescent="0.25">
      <c r="A108" s="22">
        <v>37895</v>
      </c>
      <c r="B108" s="28">
        <v>37895</v>
      </c>
      <c r="C108" s="19">
        <f>+[7]Cartera!E111</f>
        <v>973.80461999999727</v>
      </c>
      <c r="D108" s="19">
        <f>+[7]Cartera!K111</f>
        <v>520.21058000000005</v>
      </c>
      <c r="E108" s="19">
        <f>+[7]Cartera!Q111</f>
        <v>2477.7929599999998</v>
      </c>
      <c r="F108" s="19">
        <f>+[7]Cartera!AE111</f>
        <v>3997.6062900000002</v>
      </c>
      <c r="G108" s="28">
        <v>37895</v>
      </c>
      <c r="H108" s="23">
        <f t="shared" si="4"/>
        <v>-27.002992623229602</v>
      </c>
      <c r="I108" s="23">
        <f t="shared" si="4"/>
        <v>5.5963935403765532</v>
      </c>
      <c r="J108" s="23">
        <f t="shared" si="4"/>
        <v>-9.3416262844932874</v>
      </c>
      <c r="K108" s="23">
        <f t="shared" si="4"/>
        <v>-12.865486950130858</v>
      </c>
      <c r="N108" s="23">
        <f>+[7]Cartera!D111</f>
        <v>33225.454449999997</v>
      </c>
      <c r="O108" s="23">
        <f>+[7]Cartera!J111</f>
        <v>9224.8044700000009</v>
      </c>
      <c r="P108" s="23">
        <f>+[7]Cartera!P111</f>
        <v>10211.755129999998</v>
      </c>
      <c r="Q108" s="23">
        <f>+[7]Cartera!AD111</f>
        <v>54479.707982657492</v>
      </c>
      <c r="R108" s="28">
        <v>37895</v>
      </c>
      <c r="S108" s="23">
        <f t="shared" si="5"/>
        <v>10.544496570135323</v>
      </c>
      <c r="T108" s="23">
        <f t="shared" si="5"/>
        <v>21.679889811531766</v>
      </c>
      <c r="U108" s="23">
        <f t="shared" si="5"/>
        <v>-10.550598375048708</v>
      </c>
      <c r="V108" s="23">
        <f t="shared" si="5"/>
        <v>9.3079817254184007</v>
      </c>
    </row>
    <row r="109" spans="1:22" x14ac:dyDescent="0.25">
      <c r="A109" s="22">
        <v>37926</v>
      </c>
      <c r="B109" s="28">
        <v>37926</v>
      </c>
      <c r="C109" s="19">
        <f>+[7]Cartera!E112</f>
        <v>896.79462999999896</v>
      </c>
      <c r="D109" s="19">
        <f>+[7]Cartera!K112</f>
        <v>549.54759000000001</v>
      </c>
      <c r="E109" s="19">
        <f>+[7]Cartera!Q112</f>
        <v>2442.54592</v>
      </c>
      <c r="F109" s="19">
        <f>+[7]Cartera!AE112</f>
        <v>3919.5741800000001</v>
      </c>
      <c r="G109" s="28">
        <v>37926</v>
      </c>
      <c r="H109" s="23">
        <f t="shared" si="4"/>
        <v>-33.120671256509411</v>
      </c>
      <c r="I109" s="23">
        <f t="shared" si="4"/>
        <v>6.0148770265438856</v>
      </c>
      <c r="J109" s="23">
        <f t="shared" si="4"/>
        <v>-10.656396667752901</v>
      </c>
      <c r="K109" s="23">
        <f t="shared" si="4"/>
        <v>-15.197516121567688</v>
      </c>
      <c r="N109" s="23">
        <f>+[7]Cartera!D112</f>
        <v>33431.128400000001</v>
      </c>
      <c r="O109" s="23">
        <f>+[7]Cartera!J112</f>
        <v>9434.4820899999995</v>
      </c>
      <c r="P109" s="23">
        <f>+[7]Cartera!P112</f>
        <v>9829.303100000001</v>
      </c>
      <c r="Q109" s="23">
        <f>+[7]Cartera!AD112</f>
        <v>54833.227627712411</v>
      </c>
      <c r="R109" s="28">
        <v>37926</v>
      </c>
      <c r="S109" s="23">
        <f t="shared" si="5"/>
        <v>8.9372371192345383</v>
      </c>
      <c r="T109" s="23">
        <f t="shared" si="5"/>
        <v>21.968716162690825</v>
      </c>
      <c r="U109" s="23">
        <f t="shared" si="5"/>
        <v>-9.0700122968539176</v>
      </c>
      <c r="V109" s="23">
        <f t="shared" si="5"/>
        <v>8.4042058387884708</v>
      </c>
    </row>
    <row r="110" spans="1:22" x14ac:dyDescent="0.25">
      <c r="A110" s="22">
        <v>37956</v>
      </c>
      <c r="B110" s="28">
        <v>37956</v>
      </c>
      <c r="C110" s="19">
        <f>+[7]Cartera!E113</f>
        <v>819.22153000000117</v>
      </c>
      <c r="D110" s="19">
        <f>+[7]Cartera!K113</f>
        <v>487.03234000000174</v>
      </c>
      <c r="E110" s="19">
        <f>+[7]Cartera!Q113</f>
        <v>2267.1630099999998</v>
      </c>
      <c r="F110" s="19">
        <f>+[7]Cartera!AE113</f>
        <v>3602.20201</v>
      </c>
      <c r="G110" s="28">
        <v>37956</v>
      </c>
      <c r="H110" s="23">
        <f t="shared" si="4"/>
        <v>-32.358834318375855</v>
      </c>
      <c r="I110" s="23">
        <f t="shared" si="4"/>
        <v>5.5346290406167071</v>
      </c>
      <c r="J110" s="23">
        <f t="shared" si="4"/>
        <v>-15.658277627250229</v>
      </c>
      <c r="K110" s="23">
        <f t="shared" si="4"/>
        <v>-17.875118433191815</v>
      </c>
      <c r="N110" s="23">
        <f>+[7]Cartera!D113</f>
        <v>33381.562920000004</v>
      </c>
      <c r="O110" s="23">
        <f>+[7]Cartera!J113</f>
        <v>9586.7247900000002</v>
      </c>
      <c r="P110" s="23">
        <f>+[7]Cartera!P113</f>
        <v>9626.2955000000002</v>
      </c>
      <c r="Q110" s="23">
        <f>+[7]Cartera!AD113</f>
        <v>54715.988080309602</v>
      </c>
      <c r="R110" s="28">
        <v>37956</v>
      </c>
      <c r="S110" s="23">
        <f t="shared" si="5"/>
        <v>7.4321048246929422</v>
      </c>
      <c r="T110" s="23">
        <f t="shared" si="5"/>
        <v>22.049917004947005</v>
      </c>
      <c r="U110" s="23">
        <f t="shared" si="5"/>
        <v>-11.805605732430323</v>
      </c>
      <c r="V110" s="23">
        <f t="shared" si="5"/>
        <v>6.8412608167401743</v>
      </c>
    </row>
    <row r="111" spans="1:22" x14ac:dyDescent="0.25">
      <c r="A111" s="22">
        <v>37987</v>
      </c>
      <c r="B111" s="28">
        <v>37987</v>
      </c>
      <c r="C111" s="19">
        <f>+[7]Cartera!E114</f>
        <v>1006.9800300000087</v>
      </c>
      <c r="D111" s="19">
        <f>+[7]Cartera!K114</f>
        <v>524.72934999999995</v>
      </c>
      <c r="E111" s="19">
        <f>+[7]Cartera!Q114</f>
        <v>2269.5299</v>
      </c>
      <c r="F111" s="19">
        <f>+[7]Cartera!AE114</f>
        <v>3702.8344400000001</v>
      </c>
      <c r="G111" s="28">
        <v>37987</v>
      </c>
      <c r="H111" s="23">
        <f t="shared" si="4"/>
        <v>-16.061722814707082</v>
      </c>
      <c r="I111" s="23">
        <f t="shared" si="4"/>
        <v>7.4301932181701744</v>
      </c>
      <c r="J111" s="23">
        <f t="shared" si="4"/>
        <v>-15.584858132338454</v>
      </c>
      <c r="K111" s="23">
        <f t="shared" si="4"/>
        <v>-15.844416482490928</v>
      </c>
      <c r="N111" s="23">
        <f>+[7]Cartera!D114</f>
        <v>35774.110080000006</v>
      </c>
      <c r="O111" s="23">
        <f>+[7]Cartera!J114</f>
        <v>9907.1937999999991</v>
      </c>
      <c r="P111" s="23">
        <f>+[7]Cartera!P114</f>
        <v>9606.4810999999991</v>
      </c>
      <c r="Q111" s="23">
        <f>+[7]Cartera!AD114</f>
        <v>57401.531770772504</v>
      </c>
      <c r="R111" s="28">
        <v>37987</v>
      </c>
      <c r="S111" s="23">
        <f t="shared" si="5"/>
        <v>15.045606291716382</v>
      </c>
      <c r="T111" s="23">
        <f t="shared" si="5"/>
        <v>23.596884984281232</v>
      </c>
      <c r="U111" s="23">
        <f t="shared" si="5"/>
        <v>-11.795548861983647</v>
      </c>
      <c r="V111" s="23">
        <f t="shared" si="5"/>
        <v>11.729845675747057</v>
      </c>
    </row>
    <row r="112" spans="1:22" x14ac:dyDescent="0.25">
      <c r="A112" s="22">
        <v>38018</v>
      </c>
      <c r="B112" s="28">
        <v>38018</v>
      </c>
      <c r="C112" s="19">
        <f>+[7]Cartera!E115</f>
        <v>988.10156000000234</v>
      </c>
      <c r="D112" s="19">
        <f>+[7]Cartera!K115</f>
        <v>551.20073000000002</v>
      </c>
      <c r="E112" s="19">
        <f>+[7]Cartera!Q115</f>
        <v>2224.4870699999997</v>
      </c>
      <c r="F112" s="19">
        <f>+[7]Cartera!AE115</f>
        <v>3651.8671400000003</v>
      </c>
      <c r="G112" s="28">
        <v>38018</v>
      </c>
      <c r="H112" s="23">
        <f t="shared" si="4"/>
        <v>-20.504123259815415</v>
      </c>
      <c r="I112" s="23">
        <f t="shared" si="4"/>
        <v>7.2990719985747319</v>
      </c>
      <c r="J112" s="23">
        <f t="shared" si="4"/>
        <v>-15.948539077744456</v>
      </c>
      <c r="K112" s="23">
        <f t="shared" si="4"/>
        <v>-17.510415417414308</v>
      </c>
      <c r="N112" s="23">
        <f>+[7]Cartera!D115</f>
        <v>36291.918969999999</v>
      </c>
      <c r="O112" s="23">
        <f>+[7]Cartera!J115</f>
        <v>10001.196</v>
      </c>
      <c r="P112" s="23">
        <f>+[7]Cartera!P115</f>
        <v>9590.3602100000007</v>
      </c>
      <c r="Q112" s="23">
        <f>+[7]Cartera!AD115</f>
        <v>58000.895343797791</v>
      </c>
      <c r="R112" s="28">
        <v>38018</v>
      </c>
      <c r="S112" s="23">
        <f t="shared" si="5"/>
        <v>15.520574447093253</v>
      </c>
      <c r="T112" s="23">
        <f t="shared" si="5"/>
        <v>24.03157557557509</v>
      </c>
      <c r="U112" s="23">
        <f t="shared" si="5"/>
        <v>-11.606819747962675</v>
      </c>
      <c r="V112" s="23">
        <f t="shared" si="5"/>
        <v>12.18382366515489</v>
      </c>
    </row>
    <row r="113" spans="1:22" x14ac:dyDescent="0.25">
      <c r="A113" s="22">
        <v>38047</v>
      </c>
      <c r="B113" s="28">
        <v>38047</v>
      </c>
      <c r="C113" s="19">
        <f>+[7]Cartera!E116</f>
        <v>950.16774999999996</v>
      </c>
      <c r="D113" s="19">
        <f>+[7]Cartera!K116</f>
        <v>564.62974999999813</v>
      </c>
      <c r="E113" s="19">
        <f>+[7]Cartera!Q116</f>
        <v>2176.7232100000001</v>
      </c>
      <c r="F113" s="19">
        <f>+[7]Cartera!AE116</f>
        <v>3609.8233399999999</v>
      </c>
      <c r="G113" s="28">
        <v>38047</v>
      </c>
      <c r="H113" s="23">
        <f t="shared" si="4"/>
        <v>-20.309220281195067</v>
      </c>
      <c r="I113" s="23">
        <f t="shared" si="4"/>
        <v>6.3025666123412947</v>
      </c>
      <c r="J113" s="23">
        <f t="shared" si="4"/>
        <v>-17.702316038640745</v>
      </c>
      <c r="K113" s="23">
        <f t="shared" si="4"/>
        <v>-17.821569945490396</v>
      </c>
      <c r="N113" s="23">
        <f>+[7]Cartera!D116</f>
        <v>35877.559440000005</v>
      </c>
      <c r="O113" s="23">
        <f>+[7]Cartera!J116</f>
        <v>10175.358479999999</v>
      </c>
      <c r="P113" s="23">
        <f>+[7]Cartera!P116</f>
        <v>9590.1302400000004</v>
      </c>
      <c r="Q113" s="23">
        <f>+[7]Cartera!AD116</f>
        <v>57743.321552096902</v>
      </c>
      <c r="R113" s="28">
        <v>38047</v>
      </c>
      <c r="S113" s="23">
        <f t="shared" si="5"/>
        <v>12.966161342263533</v>
      </c>
      <c r="T113" s="23">
        <f t="shared" si="5"/>
        <v>25.654616867366471</v>
      </c>
      <c r="U113" s="23">
        <f t="shared" si="5"/>
        <v>-12.077388574600064</v>
      </c>
      <c r="V113" s="23">
        <f t="shared" si="5"/>
        <v>10.745811185855089</v>
      </c>
    </row>
    <row r="114" spans="1:22" x14ac:dyDescent="0.25">
      <c r="A114" s="22">
        <v>38078</v>
      </c>
      <c r="B114" s="28">
        <v>38078</v>
      </c>
      <c r="C114" s="19">
        <f>+[7]Cartera!E117</f>
        <v>980.00903999999912</v>
      </c>
      <c r="D114" s="19">
        <f>+[7]Cartera!K117</f>
        <v>587.74997999999857</v>
      </c>
      <c r="E114" s="19">
        <f>+[7]Cartera!Q117</f>
        <v>2149.8823399999997</v>
      </c>
      <c r="F114" s="19">
        <f>+[7]Cartera!AE117</f>
        <v>3645.3973500000002</v>
      </c>
      <c r="G114" s="28">
        <v>38078</v>
      </c>
      <c r="H114" s="23">
        <f t="shared" si="4"/>
        <v>-15.013270295268313</v>
      </c>
      <c r="I114" s="23">
        <f t="shared" si="4"/>
        <v>11.933561644161259</v>
      </c>
      <c r="J114" s="23">
        <f t="shared" si="4"/>
        <v>-18.409765447989628</v>
      </c>
      <c r="K114" s="23">
        <f t="shared" si="4"/>
        <v>-15.956080737829339</v>
      </c>
      <c r="N114" s="23">
        <f>+[7]Cartera!D117</f>
        <v>36279.009739999994</v>
      </c>
      <c r="O114" s="23">
        <f>+[7]Cartera!J117</f>
        <v>10459.347839999999</v>
      </c>
      <c r="P114" s="23">
        <f>+[7]Cartera!P117</f>
        <v>9600.0150799999974</v>
      </c>
      <c r="Q114" s="23">
        <f>+[7]Cartera!AD117</f>
        <v>58421.060153317783</v>
      </c>
      <c r="R114" s="28">
        <v>38078</v>
      </c>
      <c r="S114" s="23">
        <f t="shared" si="5"/>
        <v>12.845005903735625</v>
      </c>
      <c r="T114" s="23">
        <f t="shared" si="5"/>
        <v>26.473335154622575</v>
      </c>
      <c r="U114" s="23">
        <f t="shared" si="5"/>
        <v>-11.95918942134243</v>
      </c>
      <c r="V114" s="23">
        <f t="shared" si="5"/>
        <v>10.930404788838416</v>
      </c>
    </row>
    <row r="115" spans="1:22" x14ac:dyDescent="0.25">
      <c r="A115" s="22">
        <v>38108</v>
      </c>
      <c r="B115" s="28">
        <v>38108</v>
      </c>
      <c r="C115" s="19">
        <f>+[7]Cartera!E118</f>
        <v>945.14164999999855</v>
      </c>
      <c r="D115" s="19">
        <f>+[7]Cartera!K118</f>
        <v>593.27101000000005</v>
      </c>
      <c r="E115" s="19">
        <f>+[7]Cartera!Q118</f>
        <v>2011.5712900000001</v>
      </c>
      <c r="F115" s="19">
        <f>+[7]Cartera!AE118</f>
        <v>3477.9031500000001</v>
      </c>
      <c r="G115" s="28">
        <v>38108</v>
      </c>
      <c r="H115" s="23">
        <f t="shared" si="4"/>
        <v>-20.432315091725272</v>
      </c>
      <c r="I115" s="23">
        <f t="shared" si="4"/>
        <v>14.531434565600335</v>
      </c>
      <c r="J115" s="23">
        <f t="shared" si="4"/>
        <v>-23.25540763045106</v>
      </c>
      <c r="K115" s="23">
        <f t="shared" si="4"/>
        <v>-20.0451664512305</v>
      </c>
      <c r="N115" s="23">
        <f>+[7]Cartera!D118</f>
        <v>37102.868169999994</v>
      </c>
      <c r="O115" s="23">
        <f>+[7]Cartera!J118</f>
        <v>10658.407790000001</v>
      </c>
      <c r="P115" s="23">
        <f>+[7]Cartera!P118</f>
        <v>9444.632440000003</v>
      </c>
      <c r="Q115" s="23">
        <f>+[7]Cartera!AD118</f>
        <v>59279.502779259936</v>
      </c>
      <c r="R115" s="28">
        <v>38108</v>
      </c>
      <c r="S115" s="23">
        <f t="shared" si="5"/>
        <v>14.564323941890777</v>
      </c>
      <c r="T115" s="23">
        <f t="shared" si="5"/>
        <v>26.594246909507646</v>
      </c>
      <c r="U115" s="23">
        <f t="shared" si="5"/>
        <v>-13.298305740275296</v>
      </c>
      <c r="V115" s="23">
        <f t="shared" si="5"/>
        <v>11.748386690135987</v>
      </c>
    </row>
    <row r="116" spans="1:22" x14ac:dyDescent="0.25">
      <c r="A116" s="22">
        <v>38139</v>
      </c>
      <c r="B116" s="28">
        <v>38139</v>
      </c>
      <c r="C116" s="19">
        <f>+[7]Cartera!E119</f>
        <v>930.83702000000324</v>
      </c>
      <c r="D116" s="19">
        <f>+[7]Cartera!K119</f>
        <v>575.66269999999929</v>
      </c>
      <c r="E116" s="19">
        <f>+[7]Cartera!Q119</f>
        <v>1574.6196599999998</v>
      </c>
      <c r="F116" s="19">
        <f>+[7]Cartera!AE119</f>
        <v>2994.5447300000001</v>
      </c>
      <c r="G116" s="28">
        <v>38139</v>
      </c>
      <c r="H116" s="23">
        <f t="shared" si="4"/>
        <v>-13.694055704024592</v>
      </c>
      <c r="I116" s="23">
        <f t="shared" si="4"/>
        <v>10.072077503105874</v>
      </c>
      <c r="J116" s="23">
        <f t="shared" si="4"/>
        <v>-38.274311961605342</v>
      </c>
      <c r="K116" s="23">
        <f t="shared" si="4"/>
        <v>-28.298196805960686</v>
      </c>
      <c r="N116" s="23">
        <f>+[7]Cartera!D119</f>
        <v>38107.653380000003</v>
      </c>
      <c r="O116" s="23">
        <f>+[7]Cartera!J119</f>
        <v>10844.950909999998</v>
      </c>
      <c r="P116" s="23">
        <f>+[7]Cartera!P119</f>
        <v>9008.2930299999989</v>
      </c>
      <c r="Q116" s="23">
        <f>+[7]Cartera!AD119</f>
        <v>60550.469548151108</v>
      </c>
      <c r="R116" s="28">
        <v>38139</v>
      </c>
      <c r="S116" s="23">
        <f t="shared" si="5"/>
        <v>18.464231378179761</v>
      </c>
      <c r="T116" s="23">
        <f t="shared" si="5"/>
        <v>26.414811925386886</v>
      </c>
      <c r="U116" s="23">
        <f t="shared" si="5"/>
        <v>-13.217362380479457</v>
      </c>
      <c r="V116" s="23">
        <f t="shared" si="5"/>
        <v>14.398176677750456</v>
      </c>
    </row>
    <row r="117" spans="1:22" x14ac:dyDescent="0.25">
      <c r="A117" s="22">
        <v>38169</v>
      </c>
      <c r="B117" s="28">
        <v>38169</v>
      </c>
      <c r="C117" s="19">
        <f>+[7]Cartera!E120</f>
        <v>987.20885999999939</v>
      </c>
      <c r="D117" s="19">
        <f>+[7]Cartera!K120</f>
        <v>595.02618999999947</v>
      </c>
      <c r="E117" s="19">
        <f>+[7]Cartera!Q120</f>
        <v>1555.31277</v>
      </c>
      <c r="F117" s="19">
        <f>+[7]Cartera!AE120</f>
        <v>3021.5224199999998</v>
      </c>
      <c r="G117" s="28">
        <v>38169</v>
      </c>
      <c r="H117" s="23">
        <f t="shared" si="4"/>
        <v>-5.9810165261832964</v>
      </c>
      <c r="I117" s="23">
        <f t="shared" si="4"/>
        <v>22.390246235251368</v>
      </c>
      <c r="J117" s="23">
        <f t="shared" si="4"/>
        <v>-38.351639022950202</v>
      </c>
      <c r="K117" s="23">
        <f t="shared" si="4"/>
        <v>-26.062519772439856</v>
      </c>
      <c r="N117" s="23">
        <f>+[7]Cartera!D120</f>
        <v>38837.151749999997</v>
      </c>
      <c r="O117" s="23">
        <f>+[7]Cartera!J120</f>
        <v>11093.631769999998</v>
      </c>
      <c r="P117" s="23">
        <f>+[7]Cartera!P120</f>
        <v>8985.8154900000027</v>
      </c>
      <c r="Q117" s="23">
        <f>+[7]Cartera!AD120</f>
        <v>61500.707471774898</v>
      </c>
      <c r="R117" s="28">
        <v>38169</v>
      </c>
      <c r="S117" s="23">
        <f t="shared" si="5"/>
        <v>19.819178840093571</v>
      </c>
      <c r="T117" s="23">
        <f t="shared" si="5"/>
        <v>27.123594358595639</v>
      </c>
      <c r="U117" s="23">
        <f t="shared" si="5"/>
        <v>-12.842478007126104</v>
      </c>
      <c r="V117" s="23">
        <f t="shared" si="5"/>
        <v>15.469888058848639</v>
      </c>
    </row>
    <row r="118" spans="1:22" x14ac:dyDescent="0.25">
      <c r="A118" s="22">
        <v>38200</v>
      </c>
      <c r="B118" s="28">
        <v>38200</v>
      </c>
      <c r="C118" s="19">
        <f>+[7]Cartera!E121</f>
        <v>975.56512999999518</v>
      </c>
      <c r="D118" s="19">
        <f>+[7]Cartera!K121</f>
        <v>580.54845000000114</v>
      </c>
      <c r="E118" s="19">
        <f>+[7]Cartera!Q121</f>
        <v>1330.7870700000001</v>
      </c>
      <c r="F118" s="19">
        <f>+[7]Cartera!AE121</f>
        <v>2763.4476</v>
      </c>
      <c r="G118" s="28">
        <v>38200</v>
      </c>
      <c r="H118" s="23">
        <f t="shared" si="4"/>
        <v>-7.4285107585422736</v>
      </c>
      <c r="I118" s="23">
        <f t="shared" si="4"/>
        <v>11.781656291447916</v>
      </c>
      <c r="J118" s="23">
        <f t="shared" si="4"/>
        <v>-47.382018034035653</v>
      </c>
      <c r="K118" s="23">
        <f t="shared" si="4"/>
        <v>-33.092965749374613</v>
      </c>
      <c r="N118" s="23">
        <f>+[7]Cartera!D121</f>
        <v>39335.914189999996</v>
      </c>
      <c r="O118" s="23">
        <f>+[7]Cartera!J121</f>
        <v>11337.76188</v>
      </c>
      <c r="P118" s="23">
        <f>+[7]Cartera!P121</f>
        <v>8753.4170999999969</v>
      </c>
      <c r="Q118" s="23">
        <f>+[7]Cartera!AD121</f>
        <v>62521.870638653294</v>
      </c>
      <c r="R118" s="28">
        <v>38200</v>
      </c>
      <c r="S118" s="23">
        <f t="shared" si="5"/>
        <v>21.357945286762288</v>
      </c>
      <c r="T118" s="23">
        <f t="shared" si="5"/>
        <v>27.292324974524874</v>
      </c>
      <c r="U118" s="23">
        <f t="shared" si="5"/>
        <v>-15.105292227052331</v>
      </c>
      <c r="V118" s="23">
        <f t="shared" si="5"/>
        <v>17.004072748575297</v>
      </c>
    </row>
    <row r="119" spans="1:22" x14ac:dyDescent="0.25">
      <c r="A119" s="22">
        <v>38231</v>
      </c>
      <c r="B119" s="28">
        <v>38231</v>
      </c>
      <c r="C119" s="19">
        <f>+[7]Cartera!E122</f>
        <v>922.50630000000444</v>
      </c>
      <c r="D119" s="19">
        <f>+[7]Cartera!K122</f>
        <v>607.48552999999936</v>
      </c>
      <c r="E119" s="19">
        <f>+[7]Cartera!Q122</f>
        <v>1088.6313300000002</v>
      </c>
      <c r="F119" s="19">
        <f>+[7]Cartera!AE122</f>
        <v>2523.38006</v>
      </c>
      <c r="G119" s="28">
        <v>38231</v>
      </c>
      <c r="H119" s="23">
        <f t="shared" si="4"/>
        <v>-7.7102077495560053</v>
      </c>
      <c r="I119" s="23">
        <f t="shared" si="4"/>
        <v>16.44550885522564</v>
      </c>
      <c r="J119" s="23">
        <f t="shared" si="4"/>
        <v>-56.424337436728891</v>
      </c>
      <c r="K119" s="23">
        <f t="shared" si="4"/>
        <v>-37.642529856574512</v>
      </c>
      <c r="N119" s="23">
        <f>+[7]Cartera!D122</f>
        <v>40038.325330000007</v>
      </c>
      <c r="O119" s="23">
        <f>+[7]Cartera!J122</f>
        <v>11656.89329</v>
      </c>
      <c r="P119" s="23">
        <f>+[7]Cartera!P122</f>
        <v>8501.0596699999987</v>
      </c>
      <c r="Q119" s="23">
        <f>+[7]Cartera!AD122</f>
        <v>63262.735383572719</v>
      </c>
      <c r="R119" s="28">
        <v>38231</v>
      </c>
      <c r="S119" s="23">
        <f t="shared" si="5"/>
        <v>22.693304800026397</v>
      </c>
      <c r="T119" s="23">
        <f t="shared" si="5"/>
        <v>29.036370499756146</v>
      </c>
      <c r="U119" s="23">
        <f t="shared" si="5"/>
        <v>-16.994809612811579</v>
      </c>
      <c r="V119" s="23">
        <f t="shared" si="5"/>
        <v>17.756672417128058</v>
      </c>
    </row>
    <row r="120" spans="1:22" x14ac:dyDescent="0.25">
      <c r="A120" s="22">
        <v>38261</v>
      </c>
      <c r="B120" s="28">
        <v>38261</v>
      </c>
      <c r="C120" s="19">
        <f>+[7]Cartera!E123</f>
        <v>917.18483999999614</v>
      </c>
      <c r="D120" s="19">
        <f>+[7]Cartera!K123</f>
        <v>612.93898999999999</v>
      </c>
      <c r="E120" s="19">
        <f>+[7]Cartera!Q123</f>
        <v>1082.7276999999999</v>
      </c>
      <c r="F120" s="19">
        <f>+[7]Cartera!AE123</f>
        <v>2464.4054500000002</v>
      </c>
      <c r="G120" s="28">
        <v>38261</v>
      </c>
      <c r="H120" s="23">
        <f t="shared" si="4"/>
        <v>-5.8142854158980413</v>
      </c>
      <c r="I120" s="23">
        <f t="shared" si="4"/>
        <v>17.825168030992373</v>
      </c>
      <c r="J120" s="23">
        <f t="shared" si="4"/>
        <v>-56.302737255335487</v>
      </c>
      <c r="K120" s="23">
        <f t="shared" si="4"/>
        <v>-38.352972473434846</v>
      </c>
      <c r="N120" s="23">
        <f>+[7]Cartera!D123</f>
        <v>40444.385499999997</v>
      </c>
      <c r="O120" s="23">
        <f>+[7]Cartera!J123</f>
        <v>11953.778840000001</v>
      </c>
      <c r="P120" s="23">
        <f>+[7]Cartera!P123</f>
        <v>8455.2122100000015</v>
      </c>
      <c r="Q120" s="23">
        <f>+[7]Cartera!AD123</f>
        <v>63906.71549983538</v>
      </c>
      <c r="R120" s="28">
        <v>38261</v>
      </c>
      <c r="S120" s="23">
        <f t="shared" si="5"/>
        <v>21.727110041078774</v>
      </c>
      <c r="T120" s="23">
        <f t="shared" si="5"/>
        <v>29.583005026013296</v>
      </c>
      <c r="U120" s="23">
        <f t="shared" si="5"/>
        <v>-17.201185277540006</v>
      </c>
      <c r="V120" s="23">
        <f t="shared" si="5"/>
        <v>17.303704197861663</v>
      </c>
    </row>
    <row r="121" spans="1:22" x14ac:dyDescent="0.25">
      <c r="A121" s="22">
        <v>38292</v>
      </c>
      <c r="B121" s="28">
        <v>38292</v>
      </c>
      <c r="C121" s="19">
        <f>+[7]Cartera!E124</f>
        <v>886.27696000000094</v>
      </c>
      <c r="D121" s="19">
        <f>+[7]Cartera!K124</f>
        <v>615.30942000000005</v>
      </c>
      <c r="E121" s="19">
        <f>+[7]Cartera!Q124</f>
        <v>957.19743000000005</v>
      </c>
      <c r="F121" s="19">
        <f>+[7]Cartera!AE124</f>
        <v>2382.1485299999999</v>
      </c>
      <c r="G121" s="28">
        <v>38292</v>
      </c>
      <c r="H121" s="23">
        <f t="shared" si="4"/>
        <v>-1.1728069781147212</v>
      </c>
      <c r="I121" s="23">
        <f t="shared" si="4"/>
        <v>11.966539603967703</v>
      </c>
      <c r="J121" s="23">
        <f t="shared" si="4"/>
        <v>-60.811486811269447</v>
      </c>
      <c r="K121" s="23">
        <f t="shared" si="4"/>
        <v>-39.224302931804701</v>
      </c>
      <c r="N121" s="23">
        <f>+[7]Cartera!D124</f>
        <v>41419.353450000002</v>
      </c>
      <c r="O121" s="23">
        <f>+[7]Cartera!J124</f>
        <v>12297.905209999997</v>
      </c>
      <c r="P121" s="23">
        <f>+[7]Cartera!P124</f>
        <v>7981.1215200000015</v>
      </c>
      <c r="Q121" s="23">
        <f>+[7]Cartera!AD124</f>
        <v>65129.753718297521</v>
      </c>
      <c r="R121" s="28">
        <v>38292</v>
      </c>
      <c r="S121" s="23">
        <f t="shared" si="5"/>
        <v>23.894572012113116</v>
      </c>
      <c r="T121" s="23">
        <f t="shared" si="5"/>
        <v>30.350612706499902</v>
      </c>
      <c r="U121" s="23">
        <f t="shared" si="5"/>
        <v>-18.802773311568743</v>
      </c>
      <c r="V121" s="23">
        <f t="shared" si="5"/>
        <v>18.777895331080785</v>
      </c>
    </row>
    <row r="122" spans="1:22" x14ac:dyDescent="0.25">
      <c r="A122" s="22">
        <v>38322</v>
      </c>
      <c r="B122" s="28">
        <v>38322</v>
      </c>
      <c r="C122" s="19">
        <f>+[7]Cartera!E125</f>
        <v>783.71628000000123</v>
      </c>
      <c r="D122" s="19">
        <f>+[7]Cartera!K125</f>
        <v>532.12473999999997</v>
      </c>
      <c r="E122" s="19">
        <f>+[7]Cartera!Q125</f>
        <v>695.96217000000081</v>
      </c>
      <c r="F122" s="19">
        <f>+[7]Cartera!AE125</f>
        <v>1947.08843</v>
      </c>
      <c r="G122" s="28">
        <v>38322</v>
      </c>
      <c r="H122" s="23">
        <f t="shared" si="4"/>
        <v>-4.3340230572309224</v>
      </c>
      <c r="I122" s="23">
        <f t="shared" si="4"/>
        <v>9.2586048803243983</v>
      </c>
      <c r="J122" s="23">
        <f t="shared" si="4"/>
        <v>-69.302508600826144</v>
      </c>
      <c r="K122" s="23">
        <f t="shared" si="4"/>
        <v>-45.947272679468632</v>
      </c>
      <c r="N122" s="23">
        <f>+[7]Cartera!D125</f>
        <v>42213.988659999995</v>
      </c>
      <c r="O122" s="23">
        <f>+[7]Cartera!J125</f>
        <v>12673.770849999999</v>
      </c>
      <c r="P122" s="23">
        <f>+[7]Cartera!P125</f>
        <v>7087.8837200000007</v>
      </c>
      <c r="Q122" s="23">
        <f>+[7]Cartera!AD125</f>
        <v>65951.379088683723</v>
      </c>
      <c r="R122" s="28">
        <v>38322</v>
      </c>
      <c r="S122" s="23">
        <f t="shared" si="5"/>
        <v>26.458994029630034</v>
      </c>
      <c r="T122" s="23">
        <f t="shared" si="5"/>
        <v>32.201258799252543</v>
      </c>
      <c r="U122" s="23">
        <f t="shared" si="5"/>
        <v>-26.369560128296484</v>
      </c>
      <c r="V122" s="23">
        <f t="shared" si="5"/>
        <v>20.53401830536869</v>
      </c>
    </row>
    <row r="123" spans="1:22" x14ac:dyDescent="0.25">
      <c r="A123" s="22">
        <v>38353</v>
      </c>
      <c r="B123" s="28">
        <v>38353</v>
      </c>
      <c r="C123" s="19">
        <f>+[7]Cartera!E126</f>
        <v>858.46765999999639</v>
      </c>
      <c r="D123" s="19">
        <f>+[7]Cartera!K126</f>
        <v>573.69823999999994</v>
      </c>
      <c r="E123" s="19">
        <f>+[7]Cartera!Q126</f>
        <v>717.47592000000088</v>
      </c>
      <c r="F123" s="19">
        <f>+[7]Cartera!AE126</f>
        <v>2071.5676699999999</v>
      </c>
      <c r="G123" s="28">
        <v>38353</v>
      </c>
      <c r="H123" s="23">
        <f t="shared" si="4"/>
        <v>-14.748293469137721</v>
      </c>
      <c r="I123" s="23">
        <f t="shared" si="4"/>
        <v>9.332218599931565</v>
      </c>
      <c r="J123" s="23">
        <f t="shared" si="4"/>
        <v>-68.386584375909706</v>
      </c>
      <c r="K123" s="23">
        <f t="shared" si="4"/>
        <v>-44.054542443977049</v>
      </c>
      <c r="N123" s="23">
        <f>+[7]Cartera!D126</f>
        <v>42157.116310000005</v>
      </c>
      <c r="O123" s="23">
        <f>+[7]Cartera!J126</f>
        <v>12895.679529999999</v>
      </c>
      <c r="P123" s="23">
        <f>+[7]Cartera!P126</f>
        <v>7139.6114200000002</v>
      </c>
      <c r="Q123" s="23">
        <f>+[7]Cartera!AD126</f>
        <v>66153.541487832495</v>
      </c>
      <c r="R123" s="28">
        <v>38353</v>
      </c>
      <c r="S123" s="23">
        <f t="shared" si="5"/>
        <v>17.842529739316987</v>
      </c>
      <c r="T123" s="23">
        <f t="shared" si="5"/>
        <v>30.164805396256611</v>
      </c>
      <c r="U123" s="23">
        <f t="shared" si="5"/>
        <v>-25.679222748900216</v>
      </c>
      <c r="V123" s="23">
        <f t="shared" si="5"/>
        <v>15.246996808395807</v>
      </c>
    </row>
    <row r="124" spans="1:22" x14ac:dyDescent="0.25">
      <c r="A124" s="22">
        <v>38384</v>
      </c>
      <c r="B124" s="28">
        <v>38384</v>
      </c>
      <c r="C124" s="19">
        <f>+[7]Cartera!E127</f>
        <v>835.13521000000094</v>
      </c>
      <c r="D124" s="19">
        <f>+[7]Cartera!K127</f>
        <v>632.38718000000006</v>
      </c>
      <c r="E124" s="19">
        <f>+[7]Cartera!Q127</f>
        <v>707.96603000000005</v>
      </c>
      <c r="F124" s="19">
        <f>+[7]Cartera!AE127</f>
        <v>2132.4186299999997</v>
      </c>
      <c r="G124" s="28">
        <v>38384</v>
      </c>
      <c r="H124" s="23">
        <f t="shared" si="4"/>
        <v>-15.480832759741929</v>
      </c>
      <c r="I124" s="23">
        <f t="shared" si="4"/>
        <v>14.729017140452626</v>
      </c>
      <c r="J124" s="23">
        <f t="shared" si="4"/>
        <v>-68.173965155931427</v>
      </c>
      <c r="K124" s="23">
        <f t="shared" si="4"/>
        <v>-41.607442213793142</v>
      </c>
      <c r="N124" s="23">
        <f>+[7]Cartera!D127</f>
        <v>42460.377349999995</v>
      </c>
      <c r="O124" s="23">
        <f>+[7]Cartera!J127</f>
        <v>13144.840750000003</v>
      </c>
      <c r="P124" s="23">
        <f>+[7]Cartera!P127</f>
        <v>7161.4299800000008</v>
      </c>
      <c r="Q124" s="23">
        <f>+[7]Cartera!AD127</f>
        <v>66720.516808190456</v>
      </c>
      <c r="R124" s="28">
        <v>38384</v>
      </c>
      <c r="S124" s="23">
        <f t="shared" si="5"/>
        <v>16.996782080052128</v>
      </c>
      <c r="T124" s="23">
        <f t="shared" si="5"/>
        <v>31.432688150497228</v>
      </c>
      <c r="U124" s="23">
        <f t="shared" si="5"/>
        <v>-25.326788325086284</v>
      </c>
      <c r="V124" s="23">
        <f t="shared" si="5"/>
        <v>15.033598037939726</v>
      </c>
    </row>
    <row r="125" spans="1:22" x14ac:dyDescent="0.25">
      <c r="A125" s="22">
        <v>38412</v>
      </c>
      <c r="B125" s="28">
        <v>38412</v>
      </c>
      <c r="C125" s="19">
        <f>+[7]Cartera!E128</f>
        <v>869.52700000000004</v>
      </c>
      <c r="D125" s="19">
        <f>+[7]Cartera!K128</f>
        <v>664.26585</v>
      </c>
      <c r="E125" s="19">
        <f>+[7]Cartera!Q128</f>
        <v>636.87837000000002</v>
      </c>
      <c r="F125" s="19">
        <f>+[7]Cartera!AE128</f>
        <v>2098.8308199999997</v>
      </c>
      <c r="G125" s="28">
        <v>38412</v>
      </c>
      <c r="H125" s="23">
        <f t="shared" si="4"/>
        <v>-8.4870013742310135</v>
      </c>
      <c r="I125" s="23">
        <f t="shared" si="4"/>
        <v>17.646271738250107</v>
      </c>
      <c r="J125" s="23">
        <f t="shared" si="4"/>
        <v>-70.74141686576678</v>
      </c>
      <c r="K125" s="23">
        <f t="shared" si="4"/>
        <v>-41.857796841659301</v>
      </c>
      <c r="N125" s="23">
        <f>+[7]Cartera!D128</f>
        <v>43411.47004</v>
      </c>
      <c r="O125" s="23">
        <f>+[7]Cartera!J128</f>
        <v>13346.750059999998</v>
      </c>
      <c r="P125" s="23">
        <f>+[7]Cartera!P128</f>
        <v>7131.5132300000005</v>
      </c>
      <c r="Q125" s="23">
        <f>+[7]Cartera!AD128</f>
        <v>67834.745259827076</v>
      </c>
      <c r="R125" s="28">
        <v>38412</v>
      </c>
      <c r="S125" s="23">
        <f t="shared" si="5"/>
        <v>20.998949531668558</v>
      </c>
      <c r="T125" s="23">
        <f t="shared" si="5"/>
        <v>31.16736954509733</v>
      </c>
      <c r="U125" s="23">
        <f t="shared" si="5"/>
        <v>-25.636951203699184</v>
      </c>
      <c r="V125" s="23">
        <f t="shared" si="5"/>
        <v>17.476347803486746</v>
      </c>
    </row>
    <row r="126" spans="1:22" x14ac:dyDescent="0.25">
      <c r="A126" s="22">
        <v>38443</v>
      </c>
      <c r="B126" s="28">
        <v>38443</v>
      </c>
      <c r="C126" s="19">
        <f>+[7]Cartera!E129</f>
        <v>875.10814999999855</v>
      </c>
      <c r="D126" s="19">
        <f>+[7]Cartera!K129</f>
        <v>670.73017000000004</v>
      </c>
      <c r="E126" s="19">
        <f>+[7]Cartera!Q129</f>
        <v>626.71996000000001</v>
      </c>
      <c r="F126" s="19">
        <f>+[7]Cartera!AE129</f>
        <v>2103.35266</v>
      </c>
      <c r="G126" s="28">
        <v>38443</v>
      </c>
      <c r="H126" s="23">
        <f t="shared" si="4"/>
        <v>-10.704073709360955</v>
      </c>
      <c r="I126" s="23">
        <f t="shared" si="4"/>
        <v>14.118280361319904</v>
      </c>
      <c r="J126" s="23">
        <f t="shared" si="4"/>
        <v>-70.848639093430563</v>
      </c>
      <c r="K126" s="23">
        <f t="shared" si="4"/>
        <v>-42.301141465415292</v>
      </c>
      <c r="N126" s="23">
        <f>+[7]Cartera!D129</f>
        <v>43821.759840000006</v>
      </c>
      <c r="O126" s="23">
        <f>+[7]Cartera!J129</f>
        <v>13782.676720000001</v>
      </c>
      <c r="P126" s="23">
        <f>+[7]Cartera!P129</f>
        <v>7171.9618500000015</v>
      </c>
      <c r="Q126" s="23">
        <f>+[7]Cartera!AD129</f>
        <v>68713.422495641818</v>
      </c>
      <c r="R126" s="28">
        <v>38443</v>
      </c>
      <c r="S126" s="23">
        <f t="shared" si="5"/>
        <v>20.790948137935629</v>
      </c>
      <c r="T126" s="23">
        <f t="shared" si="5"/>
        <v>31.773767646300996</v>
      </c>
      <c r="U126" s="23">
        <f t="shared" si="5"/>
        <v>-25.292181416031653</v>
      </c>
      <c r="V126" s="23">
        <f t="shared" si="5"/>
        <v>17.617554894267911</v>
      </c>
    </row>
    <row r="127" spans="1:22" x14ac:dyDescent="0.25">
      <c r="A127" s="22">
        <v>38473</v>
      </c>
      <c r="B127" s="28">
        <v>38473</v>
      </c>
      <c r="C127" s="19">
        <f>+[7]Cartera!E130</f>
        <v>901.37435999999195</v>
      </c>
      <c r="D127" s="19">
        <f>+[7]Cartera!K130</f>
        <v>689.30632000000219</v>
      </c>
      <c r="E127" s="19">
        <f>+[7]Cartera!Q130</f>
        <v>633.52370999999994</v>
      </c>
      <c r="F127" s="19">
        <f>+[7]Cartera!AE130</f>
        <v>2164.3308700000002</v>
      </c>
      <c r="G127" s="28">
        <v>38473</v>
      </c>
      <c r="H127" s="23">
        <f t="shared" si="4"/>
        <v>-4.6307651345178442</v>
      </c>
      <c r="I127" s="23">
        <f t="shared" si="4"/>
        <v>16.187426720884616</v>
      </c>
      <c r="J127" s="23">
        <f t="shared" si="4"/>
        <v>-68.50602744484388</v>
      </c>
      <c r="K127" s="23">
        <f t="shared" si="4"/>
        <v>-37.769087388186747</v>
      </c>
      <c r="N127" s="23">
        <f>+[7]Cartera!D130</f>
        <v>44315.805349999988</v>
      </c>
      <c r="O127" s="23">
        <f>+[7]Cartera!J130</f>
        <v>14106.983610000001</v>
      </c>
      <c r="P127" s="23">
        <f>+[7]Cartera!P130</f>
        <v>7186.2923699999992</v>
      </c>
      <c r="Q127" s="23">
        <f>+[7]Cartera!AD130</f>
        <v>69528.335173222804</v>
      </c>
      <c r="R127" s="28">
        <v>38473</v>
      </c>
      <c r="S127" s="23">
        <f t="shared" si="5"/>
        <v>19.440376272129029</v>
      </c>
      <c r="T127" s="23">
        <f t="shared" si="5"/>
        <v>32.355450156781814</v>
      </c>
      <c r="U127" s="23">
        <f t="shared" si="5"/>
        <v>-23.911360069826102</v>
      </c>
      <c r="V127" s="23">
        <f t="shared" si="5"/>
        <v>17.288998580380493</v>
      </c>
    </row>
    <row r="128" spans="1:22" x14ac:dyDescent="0.25">
      <c r="A128" s="22">
        <v>38504</v>
      </c>
      <c r="B128" s="28">
        <v>38504</v>
      </c>
      <c r="C128" s="19">
        <f>+[7]Cartera!E131</f>
        <v>835.48903999999914</v>
      </c>
      <c r="D128" s="19">
        <f>+[7]Cartera!K131</f>
        <v>640.15531000000055</v>
      </c>
      <c r="E128" s="19">
        <f>+[7]Cartera!Q131</f>
        <v>618.00681999999995</v>
      </c>
      <c r="F128" s="19">
        <f>+[7]Cartera!AE131</f>
        <v>2037.0257799999999</v>
      </c>
      <c r="G128" s="28">
        <v>38504</v>
      </c>
      <c r="H128" s="23">
        <f t="shared" si="4"/>
        <v>-10.243251820818628</v>
      </c>
      <c r="I128" s="23">
        <f t="shared" si="4"/>
        <v>11.203194162137194</v>
      </c>
      <c r="J128" s="23">
        <f t="shared" si="4"/>
        <v>-60.751993913247595</v>
      </c>
      <c r="K128" s="23">
        <f t="shared" si="4"/>
        <v>-31.975443225388062</v>
      </c>
      <c r="N128" s="23">
        <f>+[7]Cartera!D131</f>
        <v>45245.625410000001</v>
      </c>
      <c r="O128" s="23">
        <f>+[7]Cartera!J131</f>
        <v>14460.473450000001</v>
      </c>
      <c r="P128" s="23">
        <f>+[7]Cartera!P131</f>
        <v>7208.5367700000006</v>
      </c>
      <c r="Q128" s="23">
        <f>+[7]Cartera!AD131</f>
        <v>70808.741014030849</v>
      </c>
      <c r="R128" s="28">
        <v>38504</v>
      </c>
      <c r="S128" s="23">
        <f t="shared" si="5"/>
        <v>18.731072099407228</v>
      </c>
      <c r="T128" s="23">
        <f t="shared" si="5"/>
        <v>33.338302496751481</v>
      </c>
      <c r="U128" s="23">
        <f t="shared" si="5"/>
        <v>-19.97888228109737</v>
      </c>
      <c r="V128" s="23">
        <f t="shared" si="5"/>
        <v>16.941687723366258</v>
      </c>
    </row>
    <row r="129" spans="1:22" x14ac:dyDescent="0.25">
      <c r="A129" s="22">
        <v>38534</v>
      </c>
      <c r="B129" s="28">
        <v>38534</v>
      </c>
      <c r="C129" s="19">
        <f>+[7]Cartera!E132</f>
        <v>915.57273999999461</v>
      </c>
      <c r="D129" s="19">
        <f>+[7]Cartera!K132</f>
        <v>671.11068999999759</v>
      </c>
      <c r="E129" s="19">
        <f>+[7]Cartera!Q132</f>
        <v>605.96602000000007</v>
      </c>
      <c r="F129" s="19">
        <f>+[7]Cartera!AE132</f>
        <v>2114.3282999999997</v>
      </c>
      <c r="G129" s="28">
        <v>38534</v>
      </c>
      <c r="H129" s="23">
        <f t="shared" si="4"/>
        <v>-7.2564300121865699</v>
      </c>
      <c r="I129" s="23">
        <f t="shared" si="4"/>
        <v>12.786748092550056</v>
      </c>
      <c r="J129" s="23">
        <f t="shared" si="4"/>
        <v>-61.038960671556751</v>
      </c>
      <c r="K129" s="23">
        <f t="shared" si="4"/>
        <v>-30.024404717142559</v>
      </c>
      <c r="N129" s="23">
        <f>+[7]Cartera!D132</f>
        <v>45197.471340000004</v>
      </c>
      <c r="O129" s="23">
        <f>+[7]Cartera!J132</f>
        <v>14894.255619999996</v>
      </c>
      <c r="P129" s="23">
        <f>+[7]Cartera!P132</f>
        <v>7227.1849299999994</v>
      </c>
      <c r="Q129" s="23">
        <f>+[7]Cartera!AD132</f>
        <v>71191.910429979936</v>
      </c>
      <c r="R129" s="28">
        <v>38534</v>
      </c>
      <c r="S129" s="23">
        <f t="shared" si="5"/>
        <v>16.376895069294079</v>
      </c>
      <c r="T129" s="23">
        <f t="shared" si="5"/>
        <v>34.259509679038132</v>
      </c>
      <c r="U129" s="23">
        <f t="shared" si="5"/>
        <v>-19.571184851916016</v>
      </c>
      <c r="V129" s="23">
        <f t="shared" si="5"/>
        <v>15.757872318221231</v>
      </c>
    </row>
    <row r="130" spans="1:22" x14ac:dyDescent="0.25">
      <c r="A130" s="22">
        <v>38565</v>
      </c>
      <c r="B130" s="28">
        <v>38565</v>
      </c>
      <c r="C130" s="19">
        <f>+[7]Cartera!E133</f>
        <v>892.54379999999696</v>
      </c>
      <c r="D130" s="19">
        <f>+[7]Cartera!K133</f>
        <v>669.04168000000004</v>
      </c>
      <c r="E130" s="19">
        <f>+[7]Cartera!Q133</f>
        <v>604.97847999999999</v>
      </c>
      <c r="F130" s="19">
        <f>+[7]Cartera!AE133</f>
        <v>2094.7702100000001</v>
      </c>
      <c r="G130" s="28">
        <v>38565</v>
      </c>
      <c r="H130" s="23">
        <f t="shared" si="4"/>
        <v>-8.5100755907500059</v>
      </c>
      <c r="I130" s="23">
        <f t="shared" si="4"/>
        <v>15.243039577488958</v>
      </c>
      <c r="J130" s="23">
        <f t="shared" si="4"/>
        <v>-54.53979876735653</v>
      </c>
      <c r="K130" s="23">
        <f t="shared" si="4"/>
        <v>-24.197216187489857</v>
      </c>
      <c r="N130" s="23">
        <f>+[7]Cartera!D133</f>
        <v>44906.192499999997</v>
      </c>
      <c r="O130" s="23">
        <f>+[7]Cartera!J133</f>
        <v>15345.71011</v>
      </c>
      <c r="P130" s="23">
        <f>+[7]Cartera!P133</f>
        <v>7245.8075600000002</v>
      </c>
      <c r="Q130" s="23">
        <f>+[7]Cartera!AD133</f>
        <v>71339.686195363756</v>
      </c>
      <c r="R130" s="28">
        <v>38565</v>
      </c>
      <c r="S130" s="23">
        <f t="shared" si="5"/>
        <v>14.160795356361859</v>
      </c>
      <c r="T130" s="23">
        <f t="shared" si="5"/>
        <v>35.350435759901501</v>
      </c>
      <c r="U130" s="23">
        <f t="shared" si="5"/>
        <v>-17.223097251929161</v>
      </c>
      <c r="V130" s="23">
        <f t="shared" si="5"/>
        <v>14.103569625536721</v>
      </c>
    </row>
    <row r="131" spans="1:22" x14ac:dyDescent="0.25">
      <c r="A131" s="22">
        <v>38596</v>
      </c>
      <c r="B131" s="28">
        <v>38596</v>
      </c>
      <c r="C131" s="19">
        <f>+[7]Cartera!E134</f>
        <v>879.81385999999941</v>
      </c>
      <c r="D131" s="19">
        <f>+[7]Cartera!K134</f>
        <v>674.19750999999997</v>
      </c>
      <c r="E131" s="19">
        <f>+[7]Cartera!Q134</f>
        <v>565.69566000000009</v>
      </c>
      <c r="F131" s="19">
        <f>+[7]Cartera!AE134</f>
        <v>2038.2870500000001</v>
      </c>
      <c r="G131" s="28">
        <v>38596</v>
      </c>
      <c r="H131" s="23">
        <f t="shared" si="4"/>
        <v>-4.6278751700671137</v>
      </c>
      <c r="I131" s="23">
        <f t="shared" si="4"/>
        <v>10.981657456104472</v>
      </c>
      <c r="J131" s="23">
        <f t="shared" si="4"/>
        <v>-48.036066535031651</v>
      </c>
      <c r="K131" s="23">
        <f t="shared" si="4"/>
        <v>-19.223937673502888</v>
      </c>
      <c r="N131" s="23">
        <f>+[7]Cartera!D134</f>
        <v>45578.619399999996</v>
      </c>
      <c r="O131" s="23">
        <f>+[7]Cartera!J134</f>
        <v>15887.504429999997</v>
      </c>
      <c r="P131" s="23">
        <f>+[7]Cartera!P134</f>
        <v>6821.9308600000004</v>
      </c>
      <c r="Q131" s="23">
        <f>+[7]Cartera!AD134</f>
        <v>72524.318187837591</v>
      </c>
      <c r="R131" s="28">
        <v>38596</v>
      </c>
      <c r="S131" s="23">
        <f t="shared" si="5"/>
        <v>13.837477028163178</v>
      </c>
      <c r="T131" s="23">
        <f t="shared" si="5"/>
        <v>36.292784318693862</v>
      </c>
      <c r="U131" s="23">
        <f t="shared" si="5"/>
        <v>-19.7519941652168</v>
      </c>
      <c r="V131" s="23">
        <f t="shared" si="5"/>
        <v>14.639870925767468</v>
      </c>
    </row>
    <row r="132" spans="1:22" x14ac:dyDescent="0.25">
      <c r="A132" s="22">
        <v>38626</v>
      </c>
      <c r="B132" s="28">
        <v>38626</v>
      </c>
      <c r="C132" s="19">
        <f>+[7]Cartera!E135</f>
        <v>899.19074999999998</v>
      </c>
      <c r="D132" s="19">
        <f>+[7]Cartera!K135</f>
        <v>752.59676999999999</v>
      </c>
      <c r="E132" s="19">
        <f>+[7]Cartera!Q135</f>
        <v>555.08001000000002</v>
      </c>
      <c r="F132" s="19">
        <f>+[7]Cartera!AE135</f>
        <v>2123.3035</v>
      </c>
      <c r="G132" s="28">
        <v>38626</v>
      </c>
      <c r="H132" s="23">
        <f t="shared" si="4"/>
        <v>-1.9618826233539011</v>
      </c>
      <c r="I132" s="23">
        <f t="shared" si="4"/>
        <v>22.784939819214301</v>
      </c>
      <c r="J132" s="23">
        <f t="shared" si="4"/>
        <v>-48.73318471486413</v>
      </c>
      <c r="K132" s="23">
        <f t="shared" si="4"/>
        <v>-13.841145741663581</v>
      </c>
      <c r="N132" s="23">
        <f>+[7]Cartera!D135</f>
        <v>46202.814969999992</v>
      </c>
      <c r="O132" s="23">
        <f>+[7]Cartera!J135</f>
        <v>16331.594059999999</v>
      </c>
      <c r="P132" s="23">
        <f>+[7]Cartera!P135</f>
        <v>6836.8214100000005</v>
      </c>
      <c r="Q132" s="23">
        <f>+[7]Cartera!AD135</f>
        <v>73538.666913825364</v>
      </c>
      <c r="R132" s="28">
        <v>38626</v>
      </c>
      <c r="S132" s="23">
        <f t="shared" si="5"/>
        <v>14.237895813746505</v>
      </c>
      <c r="T132" s="23">
        <f t="shared" si="5"/>
        <v>36.622856074188491</v>
      </c>
      <c r="U132" s="23">
        <f t="shared" si="5"/>
        <v>-19.140747266945297</v>
      </c>
      <c r="V132" s="23">
        <f t="shared" si="5"/>
        <v>15.071892427353433</v>
      </c>
    </row>
    <row r="133" spans="1:22" x14ac:dyDescent="0.25">
      <c r="A133" s="22">
        <v>38657</v>
      </c>
      <c r="B133" s="28">
        <v>38657</v>
      </c>
      <c r="C133" s="19">
        <f>+[7]Cartera!E136</f>
        <v>881.77797000000623</v>
      </c>
      <c r="D133" s="19">
        <f>+[7]Cartera!K136</f>
        <v>751.44730999999865</v>
      </c>
      <c r="E133" s="19">
        <f>+[7]Cartera!Q136</f>
        <v>530.04691999999898</v>
      </c>
      <c r="F133" s="19">
        <f>+[7]Cartera!AE136</f>
        <v>2084.5743899999998</v>
      </c>
      <c r="G133" s="28">
        <v>38657</v>
      </c>
      <c r="H133" s="23">
        <f t="shared" si="4"/>
        <v>-0.50762799926499724</v>
      </c>
      <c r="I133" s="23">
        <f t="shared" si="4"/>
        <v>22.125110647582574</v>
      </c>
      <c r="J133" s="23">
        <f t="shared" si="4"/>
        <v>-44.625120859340484</v>
      </c>
      <c r="K133" s="23">
        <f t="shared" si="4"/>
        <v>-12.4918381978474</v>
      </c>
      <c r="N133" s="23">
        <f>+[7]Cartera!D136</f>
        <v>46764.941930000001</v>
      </c>
      <c r="O133" s="23">
        <f>+[7]Cartera!J136</f>
        <v>16912.903870000002</v>
      </c>
      <c r="P133" s="23">
        <f>+[7]Cartera!P136</f>
        <v>6863.7523199999996</v>
      </c>
      <c r="Q133" s="23">
        <f>+[7]Cartera!AD136</f>
        <v>74707.923346312717</v>
      </c>
      <c r="R133" s="28">
        <v>38657</v>
      </c>
      <c r="S133" s="23">
        <f t="shared" si="5"/>
        <v>12.906016233336445</v>
      </c>
      <c r="T133" s="23">
        <f t="shared" si="5"/>
        <v>37.526705411969971</v>
      </c>
      <c r="U133" s="23">
        <f t="shared" si="5"/>
        <v>-14.000152700343818</v>
      </c>
      <c r="V133" s="23">
        <f t="shared" si="5"/>
        <v>14.706288725492783</v>
      </c>
    </row>
    <row r="134" spans="1:22" x14ac:dyDescent="0.25">
      <c r="A134" s="22">
        <v>38687</v>
      </c>
      <c r="B134" s="28">
        <v>38687</v>
      </c>
      <c r="C134" s="19">
        <f>+[7]Cartera!E137</f>
        <v>768.61162000000479</v>
      </c>
      <c r="D134" s="19">
        <f>+[7]Cartera!K137</f>
        <v>687.56591999999807</v>
      </c>
      <c r="E134" s="19">
        <f>+[7]Cartera!Q137</f>
        <v>405.62131999999934</v>
      </c>
      <c r="F134" s="19">
        <f>+[7]Cartera!AE137</f>
        <v>1807.4796399999998</v>
      </c>
      <c r="G134" s="28">
        <v>38687</v>
      </c>
      <c r="H134" s="23">
        <f t="shared" si="4"/>
        <v>-1.9273122666274531</v>
      </c>
      <c r="I134" s="23">
        <f t="shared" si="4"/>
        <v>29.21141760858518</v>
      </c>
      <c r="J134" s="23">
        <f t="shared" si="4"/>
        <v>-41.717906879910025</v>
      </c>
      <c r="K134" s="23">
        <f t="shared" si="4"/>
        <v>-7.1701309426403554</v>
      </c>
      <c r="N134" s="23">
        <f>+[7]Cartera!D137</f>
        <v>47546.274769680007</v>
      </c>
      <c r="O134" s="23">
        <f>+[7]Cartera!J137</f>
        <v>17583.385480000001</v>
      </c>
      <c r="P134" s="23">
        <f>+[7]Cartera!P137</f>
        <v>6802.1262699999997</v>
      </c>
      <c r="Q134" s="23">
        <f>+[7]Cartera!AD137</f>
        <v>76411.861923271194</v>
      </c>
      <c r="R134" s="28">
        <v>38687</v>
      </c>
      <c r="S134" s="23">
        <f t="shared" si="5"/>
        <v>12.631561903868686</v>
      </c>
      <c r="T134" s="23">
        <f t="shared" si="5"/>
        <v>38.738388819772638</v>
      </c>
      <c r="U134" s="23">
        <f t="shared" si="5"/>
        <v>-4.0316328722164769</v>
      </c>
      <c r="V134" s="23">
        <f t="shared" si="5"/>
        <v>15.860900831992367</v>
      </c>
    </row>
    <row r="135" spans="1:22" x14ac:dyDescent="0.25">
      <c r="A135" s="22">
        <v>38718</v>
      </c>
      <c r="B135" s="28">
        <v>38718</v>
      </c>
      <c r="C135" s="19">
        <f>+[7]Cartera!E138</f>
        <v>896.05881999999997</v>
      </c>
      <c r="D135" s="19">
        <f>+[7]Cartera!K138</f>
        <v>766.57617000000175</v>
      </c>
      <c r="E135" s="19">
        <f>+[7]Cartera!Q138</f>
        <v>417.09836000000001</v>
      </c>
      <c r="F135" s="19">
        <f>+[7]Cartera!AE138</f>
        <v>1991.2687800000001</v>
      </c>
      <c r="G135" s="28">
        <v>38718</v>
      </c>
      <c r="H135" s="23">
        <f t="shared" si="4"/>
        <v>4.3788673413747148</v>
      </c>
      <c r="I135" s="23">
        <f t="shared" si="4"/>
        <v>33.620101396860122</v>
      </c>
      <c r="J135" s="23">
        <f t="shared" si="4"/>
        <v>-41.86587335223745</v>
      </c>
      <c r="K135" s="23">
        <f t="shared" si="4"/>
        <v>-3.8762378445498626</v>
      </c>
      <c r="N135" s="23">
        <f>+[7]Cartera!D138</f>
        <v>48199.51112606001</v>
      </c>
      <c r="O135" s="23">
        <f>+[7]Cartera!J138</f>
        <v>17991.71371</v>
      </c>
      <c r="P135" s="23">
        <f>+[7]Cartera!P138</f>
        <v>6826.7700800000021</v>
      </c>
      <c r="Q135" s="23">
        <f>+[7]Cartera!AD138</f>
        <v>77465.753141861409</v>
      </c>
      <c r="R135" s="28">
        <v>38718</v>
      </c>
      <c r="S135" s="23">
        <f t="shared" si="5"/>
        <v>14.333036376652501</v>
      </c>
      <c r="T135" s="23">
        <f t="shared" si="5"/>
        <v>39.517376095961367</v>
      </c>
      <c r="U135" s="23">
        <f t="shared" si="5"/>
        <v>-4.3817698414740534</v>
      </c>
      <c r="V135" s="23">
        <f t="shared" si="5"/>
        <v>17.099933578173648</v>
      </c>
    </row>
    <row r="136" spans="1:22" x14ac:dyDescent="0.25">
      <c r="A136" s="22">
        <v>38749</v>
      </c>
      <c r="B136" s="28">
        <v>38749</v>
      </c>
      <c r="C136" s="19">
        <f>+[7]Cartera!E139</f>
        <v>931.77278000000865</v>
      </c>
      <c r="D136" s="19">
        <f>+[7]Cartera!K139</f>
        <v>818.77050000000372</v>
      </c>
      <c r="E136" s="19">
        <f>+[7]Cartera!Q139</f>
        <v>412.10480999999999</v>
      </c>
      <c r="F136" s="19">
        <f>+[7]Cartera!AE139</f>
        <v>2052.6949399999999</v>
      </c>
      <c r="G136" s="28">
        <v>38749</v>
      </c>
      <c r="H136" s="23">
        <f t="shared" si="4"/>
        <v>11.571487927087603</v>
      </c>
      <c r="I136" s="23">
        <f t="shared" si="4"/>
        <v>29.472975717187012</v>
      </c>
      <c r="J136" s="23">
        <f t="shared" si="4"/>
        <v>-41.790313018267277</v>
      </c>
      <c r="K136" s="23">
        <f t="shared" si="4"/>
        <v>-3.7386509796155707</v>
      </c>
      <c r="N136" s="23">
        <f>+[7]Cartera!D139</f>
        <v>49200.786488300007</v>
      </c>
      <c r="O136" s="23">
        <f>+[7]Cartera!J139</f>
        <v>18558.909310000003</v>
      </c>
      <c r="P136" s="23">
        <f>+[7]Cartera!P139</f>
        <v>6877.7993400000014</v>
      </c>
      <c r="Q136" s="23">
        <f>+[7]Cartera!AD139</f>
        <v>79086.609566544925</v>
      </c>
      <c r="R136" s="28">
        <v>38749</v>
      </c>
      <c r="S136" s="23">
        <f t="shared" si="5"/>
        <v>15.874586046984376</v>
      </c>
      <c r="T136" s="23">
        <f t="shared" si="5"/>
        <v>41.187783579652717</v>
      </c>
      <c r="U136" s="23">
        <f t="shared" si="5"/>
        <v>-3.9605307989061629</v>
      </c>
      <c r="V136" s="23">
        <f t="shared" si="5"/>
        <v>18.534168123884243</v>
      </c>
    </row>
    <row r="137" spans="1:22" x14ac:dyDescent="0.25">
      <c r="A137" s="22">
        <v>38777</v>
      </c>
      <c r="B137" s="28">
        <v>38777</v>
      </c>
      <c r="C137" s="19">
        <f>+[7]Cartera!E140</f>
        <v>962.24335000000144</v>
      </c>
      <c r="D137" s="19">
        <f>+[7]Cartera!K140</f>
        <v>862.68664000000058</v>
      </c>
      <c r="E137" s="19">
        <f>+[7]Cartera!Q140</f>
        <v>409.59196999999995</v>
      </c>
      <c r="F137" s="19">
        <f>+[7]Cartera!AE140</f>
        <v>2101.1210699999997</v>
      </c>
      <c r="G137" s="28">
        <v>38777</v>
      </c>
      <c r="H137" s="23">
        <f t="shared" si="4"/>
        <v>10.662848882208536</v>
      </c>
      <c r="I137" s="23">
        <f t="shared" si="4"/>
        <v>29.87068957406143</v>
      </c>
      <c r="J137" s="23">
        <f t="shared" si="4"/>
        <v>-35.687567784724749</v>
      </c>
      <c r="K137" s="23">
        <f t="shared" si="4"/>
        <v>0.10912027678342895</v>
      </c>
      <c r="N137" s="23">
        <f>+[7]Cartera!D140</f>
        <v>48943.380616240014</v>
      </c>
      <c r="O137" s="23">
        <f>+[7]Cartera!J140</f>
        <v>19210.813670000003</v>
      </c>
      <c r="P137" s="23">
        <f>+[7]Cartera!P140</f>
        <v>6944.4044800000011</v>
      </c>
      <c r="Q137" s="23">
        <f>+[7]Cartera!AD140</f>
        <v>79555.86677747815</v>
      </c>
      <c r="R137" s="28">
        <v>38777</v>
      </c>
      <c r="S137" s="23">
        <f t="shared" si="5"/>
        <v>12.742969936615438</v>
      </c>
      <c r="T137" s="23">
        <f t="shared" si="5"/>
        <v>43.936266009614656</v>
      </c>
      <c r="U137" s="23">
        <f t="shared" si="5"/>
        <v>-2.6236893063998394</v>
      </c>
      <c r="V137" s="23">
        <f t="shared" si="5"/>
        <v>17.278934965784458</v>
      </c>
    </row>
    <row r="138" spans="1:22" x14ac:dyDescent="0.25">
      <c r="A138" s="22">
        <v>38808</v>
      </c>
      <c r="B138" s="28">
        <v>38808</v>
      </c>
      <c r="C138" s="19">
        <f>+[7]Cartera!E141</f>
        <v>1073.32779</v>
      </c>
      <c r="D138" s="19">
        <f>+[7]Cartera!K141</f>
        <v>922.93187000000103</v>
      </c>
      <c r="E138" s="19">
        <f>+[7]Cartera!Q141</f>
        <v>397.2055200000014</v>
      </c>
      <c r="F138" s="19">
        <f>+[7]Cartera!AE141</f>
        <v>2229.7777500000002</v>
      </c>
      <c r="G138" s="28">
        <v>38808</v>
      </c>
      <c r="H138" s="23">
        <f t="shared" si="4"/>
        <v>22.650873494893389</v>
      </c>
      <c r="I138" s="23">
        <f t="shared" si="4"/>
        <v>37.601066908918227</v>
      </c>
      <c r="J138" s="23">
        <f t="shared" si="4"/>
        <v>-36.621530292412999</v>
      </c>
      <c r="K138" s="23">
        <f t="shared" si="4"/>
        <v>6.0106463554238303</v>
      </c>
      <c r="N138" s="23">
        <f>+[7]Cartera!D141</f>
        <v>50689.42067403999</v>
      </c>
      <c r="O138" s="23">
        <f>+[7]Cartera!J141</f>
        <v>19890.296410000003</v>
      </c>
      <c r="P138" s="23">
        <f>+[7]Cartera!P141</f>
        <v>7108.8424800000003</v>
      </c>
      <c r="Q138" s="23">
        <f>+[7]Cartera!AD141</f>
        <v>82045.254936076017</v>
      </c>
      <c r="R138" s="28">
        <v>38808</v>
      </c>
      <c r="S138" s="23">
        <f t="shared" si="5"/>
        <v>15.671805192477152</v>
      </c>
      <c r="T138" s="23">
        <f t="shared" si="5"/>
        <v>44.313741184520808</v>
      </c>
      <c r="U138" s="23">
        <f t="shared" si="5"/>
        <v>-0.88008513319128667</v>
      </c>
      <c r="V138" s="23">
        <f t="shared" si="5"/>
        <v>19.402078889724606</v>
      </c>
    </row>
    <row r="139" spans="1:22" x14ac:dyDescent="0.25">
      <c r="A139" s="22">
        <v>38838</v>
      </c>
      <c r="B139" s="28">
        <v>38838</v>
      </c>
      <c r="C139" s="19">
        <f>+[7]Cartera!E142</f>
        <v>1025.8026</v>
      </c>
      <c r="D139" s="19">
        <f>+[7]Cartera!K142</f>
        <v>1318.1692600000001</v>
      </c>
      <c r="E139" s="19">
        <f>+[7]Cartera!Q142</f>
        <v>401.37723999999997</v>
      </c>
      <c r="F139" s="19">
        <f>+[7]Cartera!AE142</f>
        <v>2304.6502799999998</v>
      </c>
      <c r="G139" s="28">
        <v>38838</v>
      </c>
      <c r="H139" s="23">
        <f t="shared" si="4"/>
        <v>13.804279944240832</v>
      </c>
      <c r="I139" s="23">
        <f t="shared" si="4"/>
        <v>91.231274362898034</v>
      </c>
      <c r="J139" s="23">
        <f t="shared" si="4"/>
        <v>-36.643690888854017</v>
      </c>
      <c r="K139" s="23">
        <f t="shared" si="4"/>
        <v>6.4832698153956159</v>
      </c>
      <c r="N139" s="23">
        <f>+[7]Cartera!D142</f>
        <v>52432.096811760006</v>
      </c>
      <c r="O139" s="23">
        <f>+[7]Cartera!J142</f>
        <v>20679.770559999997</v>
      </c>
      <c r="P139" s="23">
        <f>+[7]Cartera!P142</f>
        <v>7387.2458399999996</v>
      </c>
      <c r="Q139" s="23">
        <f>+[7]Cartera!AD142</f>
        <v>84636.095346964968</v>
      </c>
      <c r="R139" s="28">
        <v>38838</v>
      </c>
      <c r="S139" s="23">
        <f t="shared" si="5"/>
        <v>18.314665383284122</v>
      </c>
      <c r="T139" s="23">
        <f t="shared" si="5"/>
        <v>46.592433447932478</v>
      </c>
      <c r="U139" s="23">
        <f t="shared" si="5"/>
        <v>2.7963442016206272</v>
      </c>
      <c r="V139" s="23">
        <f t="shared" si="5"/>
        <v>21.728925532450489</v>
      </c>
    </row>
    <row r="140" spans="1:22" x14ac:dyDescent="0.25">
      <c r="A140" s="22">
        <v>38869</v>
      </c>
      <c r="B140" s="28">
        <v>38869</v>
      </c>
      <c r="C140" s="19">
        <f>+[7]Cartera!E143</f>
        <v>967.63726999999585</v>
      </c>
      <c r="D140" s="19">
        <f>+[7]Cartera!K143</f>
        <v>985.97731999999996</v>
      </c>
      <c r="E140" s="19">
        <f>+[7]Cartera!Q143</f>
        <v>366.53826000000072</v>
      </c>
      <c r="F140" s="19">
        <f>+[7]Cartera!AE143</f>
        <v>2217.6230399999999</v>
      </c>
      <c r="G140" s="28">
        <v>38869</v>
      </c>
      <c r="H140" s="23">
        <f t="shared" si="4"/>
        <v>15.816871756928961</v>
      </c>
      <c r="I140" s="23">
        <f t="shared" si="4"/>
        <v>54.021579544501321</v>
      </c>
      <c r="J140" s="23">
        <f t="shared" si="4"/>
        <v>-40.690256460276487</v>
      </c>
      <c r="K140" s="23">
        <f t="shared" si="4"/>
        <v>8.8657326663779372</v>
      </c>
      <c r="N140" s="23">
        <f>+[7]Cartera!D143</f>
        <v>54329.281961329994</v>
      </c>
      <c r="O140" s="23">
        <f>+[7]Cartera!J143</f>
        <v>21333.731250000001</v>
      </c>
      <c r="P140" s="23">
        <f>+[7]Cartera!P143</f>
        <v>7606.1484600000003</v>
      </c>
      <c r="Q140" s="23">
        <f>+[7]Cartera!AD143</f>
        <v>87331.786379149809</v>
      </c>
      <c r="R140" s="28">
        <v>38869</v>
      </c>
      <c r="S140" s="23">
        <f t="shared" si="5"/>
        <v>20.076320017719013</v>
      </c>
      <c r="T140" s="23">
        <f t="shared" si="5"/>
        <v>47.531346907593814</v>
      </c>
      <c r="U140" s="23">
        <f t="shared" si="5"/>
        <v>5.5158446531722234</v>
      </c>
      <c r="V140" s="23">
        <f t="shared" si="5"/>
        <v>23.33475377262377</v>
      </c>
    </row>
    <row r="141" spans="1:22" x14ac:dyDescent="0.25">
      <c r="A141" s="22">
        <v>38899</v>
      </c>
      <c r="B141" s="28">
        <v>38899</v>
      </c>
      <c r="C141" s="19">
        <f>+[7]Cartera!E144</f>
        <v>1087.55611</v>
      </c>
      <c r="D141" s="19">
        <f>+[7]Cartera!K144</f>
        <v>1039.4950699999999</v>
      </c>
      <c r="E141" s="19">
        <f>+[7]Cartera!Q144</f>
        <v>354.61980000000074</v>
      </c>
      <c r="F141" s="19">
        <f>+[7]Cartera!AE144</f>
        <v>2361.0744900000004</v>
      </c>
      <c r="G141" s="28">
        <v>38899</v>
      </c>
      <c r="H141" s="23">
        <f t="shared" si="4"/>
        <v>18.784238814275582</v>
      </c>
      <c r="I141" s="23">
        <f t="shared" si="4"/>
        <v>54.891746695318432</v>
      </c>
      <c r="J141" s="23">
        <f t="shared" si="4"/>
        <v>-41.478599740625612</v>
      </c>
      <c r="K141" s="23">
        <f t="shared" si="4"/>
        <v>11.670192845642788</v>
      </c>
      <c r="N141" s="23">
        <f>+[7]Cartera!D144</f>
        <v>55576.841013689991</v>
      </c>
      <c r="O141" s="23">
        <f>+[7]Cartera!J144</f>
        <v>22006.120550000003</v>
      </c>
      <c r="P141" s="23">
        <f>+[7]Cartera!P144</f>
        <v>7783.1848599999994</v>
      </c>
      <c r="Q141" s="23">
        <f>+[7]Cartera!AD144</f>
        <v>89405.820483169271</v>
      </c>
      <c r="R141" s="28">
        <v>38899</v>
      </c>
      <c r="S141" s="23">
        <f t="shared" si="5"/>
        <v>22.964491963744422</v>
      </c>
      <c r="T141" s="23">
        <f t="shared" si="5"/>
        <v>47.749045749222944</v>
      </c>
      <c r="U141" s="23">
        <f t="shared" si="5"/>
        <v>7.6931742495206947</v>
      </c>
      <c r="V141" s="23">
        <f t="shared" si="5"/>
        <v>25.584241163331939</v>
      </c>
    </row>
    <row r="142" spans="1:22" x14ac:dyDescent="0.25">
      <c r="A142" s="22">
        <v>38930</v>
      </c>
      <c r="B142" s="28">
        <v>38930</v>
      </c>
      <c r="C142" s="19">
        <f>+[7]Cartera!E145</f>
        <v>939.95278999999914</v>
      </c>
      <c r="D142" s="19">
        <f>+[7]Cartera!K145</f>
        <v>1037.2887700000001</v>
      </c>
      <c r="E142" s="19">
        <f>+[7]Cartera!Q145</f>
        <v>353.14672999999999</v>
      </c>
      <c r="F142" s="19">
        <f>+[7]Cartera!AE145</f>
        <v>2232.8919999999998</v>
      </c>
      <c r="G142" s="28">
        <v>38930</v>
      </c>
      <c r="H142" s="23">
        <f t="shared" si="4"/>
        <v>5.311670979060338</v>
      </c>
      <c r="I142" s="23">
        <f t="shared" si="4"/>
        <v>55.040978911807116</v>
      </c>
      <c r="J142" s="23">
        <f t="shared" si="4"/>
        <v>-41.626563311805732</v>
      </c>
      <c r="K142" s="23">
        <f t="shared" si="4"/>
        <v>6.5936487611211447</v>
      </c>
      <c r="N142" s="23">
        <f>+[7]Cartera!D145</f>
        <v>56301.611350060004</v>
      </c>
      <c r="O142" s="23">
        <f>+[7]Cartera!J145</f>
        <v>22828.168150000001</v>
      </c>
      <c r="P142" s="23">
        <f>+[7]Cartera!P145</f>
        <v>7996.1378600000007</v>
      </c>
      <c r="Q142" s="23">
        <f>+[7]Cartera!AD145</f>
        <v>91178.62316161998</v>
      </c>
      <c r="R142" s="28">
        <v>38930</v>
      </c>
      <c r="S142" s="23">
        <f t="shared" si="5"/>
        <v>25.376052200506678</v>
      </c>
      <c r="T142" s="23">
        <f t="shared" si="5"/>
        <v>48.759281821204695</v>
      </c>
      <c r="U142" s="23">
        <f t="shared" si="5"/>
        <v>10.355371624029175</v>
      </c>
      <c r="V142" s="23">
        <f t="shared" si="5"/>
        <v>27.809117230943926</v>
      </c>
    </row>
    <row r="143" spans="1:22" x14ac:dyDescent="0.25">
      <c r="A143" s="22">
        <v>38961</v>
      </c>
      <c r="B143" s="28">
        <v>38961</v>
      </c>
      <c r="C143" s="19">
        <f>+[7]Cartera!E146</f>
        <v>1015.2741300000101</v>
      </c>
      <c r="D143" s="19">
        <f>+[7]Cartera!K146</f>
        <v>1067.78423</v>
      </c>
      <c r="E143" s="19">
        <f>+[7]Cartera!Q146</f>
        <v>344.72204999999997</v>
      </c>
      <c r="F143" s="19">
        <f>+[7]Cartera!AE146</f>
        <v>2317.51298</v>
      </c>
      <c r="G143" s="28">
        <v>38961</v>
      </c>
      <c r="H143" s="23">
        <f t="shared" si="4"/>
        <v>15.396469203157451</v>
      </c>
      <c r="I143" s="23">
        <f t="shared" si="4"/>
        <v>58.37854844643374</v>
      </c>
      <c r="J143" s="23">
        <f t="shared" si="4"/>
        <v>-39.062277762569373</v>
      </c>
      <c r="K143" s="23">
        <f t="shared" ref="K143:K206" si="6">+F143/F131*100-100</f>
        <v>13.699048424018585</v>
      </c>
      <c r="N143" s="23">
        <f>+[7]Cartera!D146</f>
        <v>57367.731894080018</v>
      </c>
      <c r="O143" s="23">
        <f>+[7]Cartera!J146</f>
        <v>23793.424309999999</v>
      </c>
      <c r="P143" s="23">
        <f>+[7]Cartera!P146</f>
        <v>8265.1903899999998</v>
      </c>
      <c r="Q143" s="23">
        <f>+[7]Cartera!AD146</f>
        <v>93487.713920687587</v>
      </c>
      <c r="R143" s="28">
        <v>38961</v>
      </c>
      <c r="S143" s="23">
        <f t="shared" si="5"/>
        <v>25.865444476538983</v>
      </c>
      <c r="T143" s="23">
        <f t="shared" si="5"/>
        <v>49.761873646256475</v>
      </c>
      <c r="U143" s="23">
        <f t="shared" si="5"/>
        <v>21.156173517712844</v>
      </c>
      <c r="V143" s="23">
        <f t="shared" ref="V143:V206" si="7">+Q143/Q131*100-100</f>
        <v>28.905333075389848</v>
      </c>
    </row>
    <row r="144" spans="1:22" x14ac:dyDescent="0.25">
      <c r="A144" s="22">
        <v>38991</v>
      </c>
      <c r="B144" s="28">
        <v>38991</v>
      </c>
      <c r="C144" s="19">
        <f>+[7]Cartera!E147</f>
        <v>1014.4124399999999</v>
      </c>
      <c r="D144" s="19">
        <f>+[7]Cartera!K147</f>
        <v>1160.3310100000001</v>
      </c>
      <c r="E144" s="19">
        <f>+[7]Cartera!Q147</f>
        <v>342.07958000000002</v>
      </c>
      <c r="F144" s="19">
        <f>+[7]Cartera!AE147</f>
        <v>2373.1729300000002</v>
      </c>
      <c r="G144" s="28">
        <v>38991</v>
      </c>
      <c r="H144" s="23">
        <f t="shared" ref="H144:K207" si="8">+C144/C132*100-100</f>
        <v>12.813931860397815</v>
      </c>
      <c r="I144" s="23">
        <f t="shared" si="8"/>
        <v>54.176985107177643</v>
      </c>
      <c r="J144" s="23">
        <f t="shared" si="8"/>
        <v>-38.372923932173308</v>
      </c>
      <c r="K144" s="23">
        <f t="shared" si="6"/>
        <v>11.767956394363793</v>
      </c>
      <c r="N144" s="23">
        <f>+[7]Cartera!D147</f>
        <v>58766.912376049993</v>
      </c>
      <c r="O144" s="23">
        <f>+[7]Cartera!J147</f>
        <v>24543.334300000002</v>
      </c>
      <c r="P144" s="23">
        <f>+[7]Cartera!P147</f>
        <v>7722.4085600000017</v>
      </c>
      <c r="Q144" s="23">
        <f>+[7]Cartera!AD147</f>
        <v>95893.394684807237</v>
      </c>
      <c r="R144" s="28">
        <v>38991</v>
      </c>
      <c r="S144" s="23">
        <f t="shared" ref="S144:V207" si="9">+N144/N132*100-100</f>
        <v>27.193359136684663</v>
      </c>
      <c r="T144" s="23">
        <f t="shared" si="9"/>
        <v>50.281314915318234</v>
      </c>
      <c r="U144" s="23">
        <f t="shared" si="9"/>
        <v>12.95319998712678</v>
      </c>
      <c r="V144" s="23">
        <f t="shared" si="7"/>
        <v>30.398603495461458</v>
      </c>
    </row>
    <row r="145" spans="1:22" x14ac:dyDescent="0.25">
      <c r="A145" s="22">
        <v>39022</v>
      </c>
      <c r="B145" s="28">
        <v>39022</v>
      </c>
      <c r="C145" s="19">
        <f>+[7]Cartera!E148</f>
        <v>970.58968999999763</v>
      </c>
      <c r="D145" s="19">
        <f>+[7]Cartera!K148</f>
        <v>1214.5741799999998</v>
      </c>
      <c r="E145" s="19">
        <f>+[7]Cartera!Q148</f>
        <v>340.59040999999996</v>
      </c>
      <c r="F145" s="19">
        <f>+[7]Cartera!AE148</f>
        <v>2415.6962100000001</v>
      </c>
      <c r="G145" s="28">
        <v>39022</v>
      </c>
      <c r="H145" s="23">
        <f t="shared" si="8"/>
        <v>10.071891453581074</v>
      </c>
      <c r="I145" s="23">
        <f t="shared" si="8"/>
        <v>61.631316505744365</v>
      </c>
      <c r="J145" s="23">
        <f t="shared" si="8"/>
        <v>-35.743347022938906</v>
      </c>
      <c r="K145" s="23">
        <f t="shared" si="6"/>
        <v>15.884384917537076</v>
      </c>
      <c r="N145" s="23">
        <f>+[7]Cartera!D148</f>
        <v>60493.5826705</v>
      </c>
      <c r="O145" s="23">
        <f>+[7]Cartera!J148</f>
        <v>25397.244630000001</v>
      </c>
      <c r="P145" s="23">
        <f>+[7]Cartera!P148</f>
        <v>7670.0338300000012</v>
      </c>
      <c r="Q145" s="23">
        <f>+[7]Cartera!AD148</f>
        <v>98646.414132230231</v>
      </c>
      <c r="R145" s="28">
        <v>39022</v>
      </c>
      <c r="S145" s="23">
        <f t="shared" si="9"/>
        <v>29.3566936553662</v>
      </c>
      <c r="T145" s="23">
        <f t="shared" si="9"/>
        <v>50.164896727459478</v>
      </c>
      <c r="U145" s="23">
        <f t="shared" si="9"/>
        <v>11.746949371273388</v>
      </c>
      <c r="V145" s="23">
        <f t="shared" si="7"/>
        <v>32.042773662639917</v>
      </c>
    </row>
    <row r="146" spans="1:22" x14ac:dyDescent="0.25">
      <c r="A146" s="22">
        <v>39052</v>
      </c>
      <c r="B146" s="28">
        <v>39052</v>
      </c>
      <c r="C146" s="19">
        <f>+[7]Cartera!E149</f>
        <v>934.1960300000012</v>
      </c>
      <c r="D146" s="19">
        <f>+[7]Cartera!K149</f>
        <v>1186.16425</v>
      </c>
      <c r="E146" s="19">
        <f>+[7]Cartera!Q149</f>
        <v>336.17551000000003</v>
      </c>
      <c r="F146" s="19">
        <f>+[7]Cartera!AE149</f>
        <v>2350.8261699999998</v>
      </c>
      <c r="G146" s="28">
        <v>39052</v>
      </c>
      <c r="H146" s="23">
        <f t="shared" si="8"/>
        <v>21.543313383682047</v>
      </c>
      <c r="I146" s="23">
        <f t="shared" si="8"/>
        <v>72.516440314552455</v>
      </c>
      <c r="J146" s="23">
        <f t="shared" si="8"/>
        <v>-17.12084808559851</v>
      </c>
      <c r="K146" s="23">
        <f t="shared" si="6"/>
        <v>30.061004172639002</v>
      </c>
      <c r="N146" s="23">
        <f>+[7]Cartera!D149</f>
        <v>61455.989826499994</v>
      </c>
      <c r="O146" s="23">
        <f>+[7]Cartera!J149</f>
        <v>26299.944860000003</v>
      </c>
      <c r="P146" s="23">
        <f>+[7]Cartera!P149</f>
        <v>7537.0381799999996</v>
      </c>
      <c r="Q146" s="23">
        <f>+[7]Cartera!AD149</f>
        <v>100738.6793975379</v>
      </c>
      <c r="R146" s="28">
        <v>39052</v>
      </c>
      <c r="S146" s="23">
        <f t="shared" si="9"/>
        <v>29.255110151532051</v>
      </c>
      <c r="T146" s="23">
        <f t="shared" si="9"/>
        <v>49.572702537372805</v>
      </c>
      <c r="U146" s="23">
        <f t="shared" si="9"/>
        <v>10.804149773597189</v>
      </c>
      <c r="V146" s="23">
        <f t="shared" si="7"/>
        <v>31.836441178065286</v>
      </c>
    </row>
    <row r="147" spans="1:22" x14ac:dyDescent="0.25">
      <c r="A147" s="22">
        <v>39083</v>
      </c>
      <c r="B147" s="28">
        <v>39083</v>
      </c>
      <c r="C147" s="19">
        <f>+[7]Cartera!E150</f>
        <v>1035.12797</v>
      </c>
      <c r="D147" s="19">
        <f>+[7]Cartera!K150</f>
        <v>1281.54215</v>
      </c>
      <c r="E147" s="19">
        <f>+[7]Cartera!Q150</f>
        <v>339.08319</v>
      </c>
      <c r="F147" s="19">
        <f>+[7]Cartera!AE150</f>
        <v>2497.8503700000001</v>
      </c>
      <c r="G147" s="28">
        <v>39083</v>
      </c>
      <c r="H147" s="23">
        <f t="shared" si="8"/>
        <v>15.520091638627022</v>
      </c>
      <c r="I147" s="23">
        <f t="shared" si="8"/>
        <v>67.177405214669932</v>
      </c>
      <c r="J147" s="23">
        <f t="shared" si="8"/>
        <v>-18.704261987508175</v>
      </c>
      <c r="K147" s="23">
        <f t="shared" si="6"/>
        <v>25.440141234976821</v>
      </c>
      <c r="N147" s="23">
        <f>+[7]Cartera!D150</f>
        <v>61762.560987930003</v>
      </c>
      <c r="O147" s="23">
        <f>+[7]Cartera!J150</f>
        <v>26888.267189999999</v>
      </c>
      <c r="P147" s="23">
        <f>+[7]Cartera!P150</f>
        <v>7755.6462500000007</v>
      </c>
      <c r="Q147" s="23">
        <f>+[7]Cartera!AD150</f>
        <v>101877.40610026072</v>
      </c>
      <c r="R147" s="28">
        <v>39083</v>
      </c>
      <c r="S147" s="23">
        <f t="shared" si="9"/>
        <v>28.139393004210092</v>
      </c>
      <c r="T147" s="23">
        <f t="shared" si="9"/>
        <v>49.448060498290346</v>
      </c>
      <c r="U147" s="23">
        <f t="shared" si="9"/>
        <v>13.606378406111475</v>
      </c>
      <c r="V147" s="23">
        <f t="shared" si="7"/>
        <v>31.512832404397784</v>
      </c>
    </row>
    <row r="148" spans="1:22" x14ac:dyDescent="0.25">
      <c r="A148" s="22">
        <v>39114</v>
      </c>
      <c r="B148" s="28">
        <v>39114</v>
      </c>
      <c r="C148" s="19">
        <f>+[7]Cartera!E151</f>
        <v>1094.4902099999933</v>
      </c>
      <c r="D148" s="19">
        <f>+[7]Cartera!K151</f>
        <v>1363.3470300000001</v>
      </c>
      <c r="E148" s="19">
        <f>+[7]Cartera!Q151</f>
        <v>318.53537</v>
      </c>
      <c r="F148" s="19">
        <f>+[7]Cartera!AE151</f>
        <v>2628.6150200000002</v>
      </c>
      <c r="G148" s="28">
        <v>39114</v>
      </c>
      <c r="H148" s="23">
        <f t="shared" si="8"/>
        <v>17.463209217163779</v>
      </c>
      <c r="I148" s="23">
        <f t="shared" si="8"/>
        <v>66.511498643392002</v>
      </c>
      <c r="J148" s="23">
        <f t="shared" si="8"/>
        <v>-22.705253064141615</v>
      </c>
      <c r="K148" s="23">
        <f t="shared" si="6"/>
        <v>28.056778860671841</v>
      </c>
      <c r="N148" s="23">
        <f>+[7]Cartera!D151</f>
        <v>63160.114639909996</v>
      </c>
      <c r="O148" s="23">
        <f>+[7]Cartera!J151</f>
        <v>27592.361519999995</v>
      </c>
      <c r="P148" s="23">
        <f>+[7]Cartera!P151</f>
        <v>7951.8943299999974</v>
      </c>
      <c r="Q148" s="23">
        <f>+[7]Cartera!AD151</f>
        <v>104174.71421436858</v>
      </c>
      <c r="R148" s="28">
        <v>39114</v>
      </c>
      <c r="S148" s="23">
        <f t="shared" si="9"/>
        <v>28.372164650110903</v>
      </c>
      <c r="T148" s="23">
        <f t="shared" si="9"/>
        <v>48.674477896890977</v>
      </c>
      <c r="U148" s="23">
        <f t="shared" si="9"/>
        <v>15.616841040320267</v>
      </c>
      <c r="V148" s="23">
        <f t="shared" si="7"/>
        <v>31.722316565757012</v>
      </c>
    </row>
    <row r="149" spans="1:22" x14ac:dyDescent="0.25">
      <c r="A149" s="22">
        <v>39142</v>
      </c>
      <c r="B149" s="28">
        <v>39142</v>
      </c>
      <c r="C149" s="19">
        <f>+[7]Cartera!E152</f>
        <v>1092.9599999999925</v>
      </c>
      <c r="D149" s="19">
        <f>+[7]Cartera!K152</f>
        <v>1417.7317600000001</v>
      </c>
      <c r="E149" s="19">
        <f>+[7]Cartera!Q152</f>
        <v>319.68119999999925</v>
      </c>
      <c r="F149" s="19">
        <f>+[7]Cartera!AE152</f>
        <v>2686.59546</v>
      </c>
      <c r="G149" s="28">
        <v>39142</v>
      </c>
      <c r="H149" s="23">
        <f t="shared" si="8"/>
        <v>13.584572966910173</v>
      </c>
      <c r="I149" s="23">
        <f t="shared" si="8"/>
        <v>64.339134775519312</v>
      </c>
      <c r="J149" s="23">
        <f t="shared" si="8"/>
        <v>-21.951301926158536</v>
      </c>
      <c r="K149" s="23">
        <f t="shared" si="6"/>
        <v>27.864857402053488</v>
      </c>
      <c r="N149" s="23">
        <f>+[7]Cartera!D152</f>
        <v>64254.572342649997</v>
      </c>
      <c r="O149" s="23">
        <f>+[7]Cartera!J152</f>
        <v>28660.461380000004</v>
      </c>
      <c r="P149" s="23">
        <f>+[7]Cartera!P152</f>
        <v>8193.15409</v>
      </c>
      <c r="Q149" s="23">
        <f>+[7]Cartera!AD152</f>
        <v>106633.84273893105</v>
      </c>
      <c r="R149" s="28">
        <v>39142</v>
      </c>
      <c r="S149" s="23">
        <f t="shared" si="9"/>
        <v>31.283478038559394</v>
      </c>
      <c r="T149" s="23">
        <f t="shared" si="9"/>
        <v>49.189211203254558</v>
      </c>
      <c r="U149" s="23">
        <f t="shared" si="9"/>
        <v>17.982097868815373</v>
      </c>
      <c r="V149" s="23">
        <f t="shared" si="7"/>
        <v>34.03642881195853</v>
      </c>
    </row>
    <row r="150" spans="1:22" x14ac:dyDescent="0.25">
      <c r="A150" s="22">
        <v>39173</v>
      </c>
      <c r="B150" s="28">
        <v>39173</v>
      </c>
      <c r="C150" s="19">
        <f>+[7]Cartera!E153</f>
        <v>1251.7791399999999</v>
      </c>
      <c r="D150" s="19">
        <f>+[7]Cartera!K153</f>
        <v>1493.8334199999999</v>
      </c>
      <c r="E150" s="19">
        <f>+[7]Cartera!Q153</f>
        <v>324.15302999999841</v>
      </c>
      <c r="F150" s="19">
        <f>+[7]Cartera!AE153</f>
        <v>2869.0206699999999</v>
      </c>
      <c r="G150" s="28">
        <v>39173</v>
      </c>
      <c r="H150" s="23">
        <f t="shared" si="8"/>
        <v>16.625988040428894</v>
      </c>
      <c r="I150" s="23">
        <f t="shared" si="8"/>
        <v>61.857388238202049</v>
      </c>
      <c r="J150" s="23">
        <f t="shared" si="8"/>
        <v>-18.39160996554196</v>
      </c>
      <c r="K150" s="23">
        <f t="shared" si="6"/>
        <v>28.668458997763338</v>
      </c>
      <c r="N150" s="23">
        <f>+[7]Cartera!D153</f>
        <v>64841.287499339982</v>
      </c>
      <c r="O150" s="23">
        <f>+[7]Cartera!J153</f>
        <v>29652.169919999997</v>
      </c>
      <c r="P150" s="23">
        <f>+[7]Cartera!P153</f>
        <v>8396.700139999999</v>
      </c>
      <c r="Q150" s="23">
        <f>+[7]Cartera!AD153</f>
        <v>108430.41832603129</v>
      </c>
      <c r="R150" s="28">
        <v>39173</v>
      </c>
      <c r="S150" s="23">
        <f t="shared" si="9"/>
        <v>27.918777995716383</v>
      </c>
      <c r="T150" s="23">
        <f t="shared" si="9"/>
        <v>49.078572328827306</v>
      </c>
      <c r="U150" s="23">
        <f t="shared" si="9"/>
        <v>18.116277911956175</v>
      </c>
      <c r="V150" s="23">
        <f t="shared" si="7"/>
        <v>32.159280156436552</v>
      </c>
    </row>
    <row r="151" spans="1:22" x14ac:dyDescent="0.25">
      <c r="A151" s="22">
        <v>39203</v>
      </c>
      <c r="B151" s="28">
        <v>39203</v>
      </c>
      <c r="C151" s="19">
        <f>+[7]Cartera!E154</f>
        <v>1206.8683099999948</v>
      </c>
      <c r="D151" s="19">
        <f>+[7]Cartera!K154</f>
        <v>1533.77046</v>
      </c>
      <c r="E151" s="19">
        <f>+[7]Cartera!Q154</f>
        <v>324.97984000000002</v>
      </c>
      <c r="F151" s="19">
        <f>+[7]Cartera!AE154</f>
        <v>2870.5467699999999</v>
      </c>
      <c r="G151" s="28">
        <v>39203</v>
      </c>
      <c r="H151" s="23">
        <f t="shared" si="8"/>
        <v>17.651126054856434</v>
      </c>
      <c r="I151" s="23">
        <f t="shared" si="8"/>
        <v>16.356108926405994</v>
      </c>
      <c r="J151" s="23">
        <f t="shared" si="8"/>
        <v>-19.033814672700416</v>
      </c>
      <c r="K151" s="23">
        <f t="shared" si="6"/>
        <v>24.554549334921234</v>
      </c>
      <c r="N151" s="23">
        <f>+[7]Cartera!D154</f>
        <v>66750.219360279982</v>
      </c>
      <c r="O151" s="23">
        <f>+[7]Cartera!J154</f>
        <v>30375.334740000002</v>
      </c>
      <c r="P151" s="23">
        <f>+[7]Cartera!P154</f>
        <v>8660.4008300000005</v>
      </c>
      <c r="Q151" s="23">
        <f>+[7]Cartera!AD154</f>
        <v>111353.86807147092</v>
      </c>
      <c r="R151" s="28">
        <v>39203</v>
      </c>
      <c r="S151" s="23">
        <f t="shared" si="9"/>
        <v>27.307934298192251</v>
      </c>
      <c r="T151" s="23">
        <f t="shared" si="9"/>
        <v>46.884292801360772</v>
      </c>
      <c r="U151" s="23">
        <f t="shared" si="9"/>
        <v>17.234501430914889</v>
      </c>
      <c r="V151" s="23">
        <f t="shared" si="7"/>
        <v>31.567822942417962</v>
      </c>
    </row>
    <row r="152" spans="1:22" x14ac:dyDescent="0.25">
      <c r="A152" s="22">
        <v>39234</v>
      </c>
      <c r="B152" s="28">
        <v>39234</v>
      </c>
      <c r="C152" s="19">
        <f>+[7]Cartera!E155</f>
        <v>1243.94245</v>
      </c>
      <c r="D152" s="19">
        <f>+[7]Cartera!K155</f>
        <v>1649.5725299999999</v>
      </c>
      <c r="E152" s="19">
        <f>+[7]Cartera!Q155</f>
        <v>324.45994999999999</v>
      </c>
      <c r="F152" s="19">
        <f>+[7]Cartera!AE155</f>
        <v>3026.0582799999997</v>
      </c>
      <c r="G152" s="28">
        <v>39234</v>
      </c>
      <c r="H152" s="23">
        <f t="shared" si="8"/>
        <v>28.554623572943342</v>
      </c>
      <c r="I152" s="23">
        <f t="shared" si="8"/>
        <v>67.30329354837491</v>
      </c>
      <c r="J152" s="23">
        <f t="shared" si="8"/>
        <v>-11.479922996306215</v>
      </c>
      <c r="K152" s="23">
        <f t="shared" si="6"/>
        <v>36.455034305559877</v>
      </c>
      <c r="N152" s="23">
        <f>+[7]Cartera!D155</f>
        <v>68060.51294315001</v>
      </c>
      <c r="O152" s="23">
        <f>+[7]Cartera!J155</f>
        <v>31128.380899999996</v>
      </c>
      <c r="P152" s="23">
        <f>+[7]Cartera!P155</f>
        <v>8553.6892000000007</v>
      </c>
      <c r="Q152" s="23">
        <f>+[7]Cartera!AD155</f>
        <v>113679.3347710903</v>
      </c>
      <c r="R152" s="28">
        <v>39234</v>
      </c>
      <c r="S152" s="23">
        <f t="shared" si="9"/>
        <v>25.274088826709516</v>
      </c>
      <c r="T152" s="23">
        <f t="shared" si="9"/>
        <v>45.911563876103457</v>
      </c>
      <c r="U152" s="23">
        <f t="shared" si="9"/>
        <v>12.457563048933707</v>
      </c>
      <c r="V152" s="23">
        <f t="shared" si="7"/>
        <v>30.169482938952996</v>
      </c>
    </row>
    <row r="153" spans="1:22" x14ac:dyDescent="0.25">
      <c r="A153" s="22">
        <v>39264</v>
      </c>
      <c r="B153" s="28">
        <v>39264</v>
      </c>
      <c r="C153" s="19">
        <f>+[7]Cartera!E156</f>
        <v>1359.729150000006</v>
      </c>
      <c r="D153" s="19">
        <f>+[7]Cartera!K156</f>
        <v>1723.6940400000001</v>
      </c>
      <c r="E153" s="19">
        <f>+[7]Cartera!Q156</f>
        <v>353.84881000000001</v>
      </c>
      <c r="F153" s="19">
        <f>+[7]Cartera!AE156</f>
        <v>3196.5948599999997</v>
      </c>
      <c r="G153" s="28">
        <v>39264</v>
      </c>
      <c r="H153" s="23">
        <f t="shared" si="8"/>
        <v>25.026114744553823</v>
      </c>
      <c r="I153" s="23">
        <f t="shared" si="8"/>
        <v>65.820318897712525</v>
      </c>
      <c r="J153" s="23">
        <f t="shared" si="8"/>
        <v>-0.2174131280883671</v>
      </c>
      <c r="K153" s="23">
        <f t="shared" si="6"/>
        <v>35.387293943445172</v>
      </c>
      <c r="N153" s="23">
        <f>+[7]Cartera!D156</f>
        <v>69512.017931009992</v>
      </c>
      <c r="O153" s="23">
        <f>+[7]Cartera!J156</f>
        <v>31919.717600000007</v>
      </c>
      <c r="P153" s="23">
        <f>+[7]Cartera!P156</f>
        <v>8389.2844999999998</v>
      </c>
      <c r="Q153" s="23">
        <f>+[7]Cartera!AD156</f>
        <v>116099.2876938573</v>
      </c>
      <c r="R153" s="28">
        <v>39264</v>
      </c>
      <c r="S153" s="23">
        <f t="shared" si="9"/>
        <v>25.073711753223634</v>
      </c>
      <c r="T153" s="23">
        <f t="shared" si="9"/>
        <v>45.04927175817005</v>
      </c>
      <c r="U153" s="23">
        <f t="shared" si="9"/>
        <v>7.7872959579171663</v>
      </c>
      <c r="V153" s="23">
        <f t="shared" si="7"/>
        <v>29.856520600594564</v>
      </c>
    </row>
    <row r="154" spans="1:22" x14ac:dyDescent="0.25">
      <c r="A154" s="22">
        <v>39295</v>
      </c>
      <c r="B154" s="28">
        <v>39295</v>
      </c>
      <c r="C154" s="19">
        <f>+[7]Cartera!E157</f>
        <v>1390.0645800000132</v>
      </c>
      <c r="D154" s="19">
        <f>+[7]Cartera!K157</f>
        <v>1746.8198400000001</v>
      </c>
      <c r="E154" s="19">
        <f>+[7]Cartera!Q157</f>
        <v>341.14994999999834</v>
      </c>
      <c r="F154" s="19">
        <f>+[7]Cartera!AE157</f>
        <v>3241.1142500000001</v>
      </c>
      <c r="G154" s="28">
        <v>39295</v>
      </c>
      <c r="H154" s="23">
        <f t="shared" si="8"/>
        <v>47.886638008704068</v>
      </c>
      <c r="I154" s="23">
        <f t="shared" si="8"/>
        <v>68.402463279343124</v>
      </c>
      <c r="J154" s="23">
        <f t="shared" si="8"/>
        <v>-3.3971091846161698</v>
      </c>
      <c r="K154" s="23">
        <f t="shared" si="6"/>
        <v>45.15320266273514</v>
      </c>
      <c r="N154" s="23">
        <f>+[7]Cartera!D157</f>
        <v>71041.947069469999</v>
      </c>
      <c r="O154" s="23">
        <f>+[7]Cartera!J157</f>
        <v>32610.949709999994</v>
      </c>
      <c r="P154" s="23">
        <f>+[7]Cartera!P157</f>
        <v>8592.7276799999981</v>
      </c>
      <c r="Q154" s="23">
        <f>+[7]Cartera!AD157</f>
        <v>118482.27968415963</v>
      </c>
      <c r="R154" s="28">
        <v>39295</v>
      </c>
      <c r="S154" s="23">
        <f t="shared" si="9"/>
        <v>26.181019274494147</v>
      </c>
      <c r="T154" s="23">
        <f t="shared" si="9"/>
        <v>42.853992907880297</v>
      </c>
      <c r="U154" s="23">
        <f t="shared" si="9"/>
        <v>7.4609746660870826</v>
      </c>
      <c r="V154" s="23">
        <f t="shared" si="7"/>
        <v>29.945238890197061</v>
      </c>
    </row>
    <row r="155" spans="1:22" x14ac:dyDescent="0.25">
      <c r="A155" s="22">
        <v>39326</v>
      </c>
      <c r="B155" s="28">
        <v>39326</v>
      </c>
      <c r="C155" s="19">
        <f>+[7]Cartera!E158</f>
        <v>1419.0225400000065</v>
      </c>
      <c r="D155" s="19">
        <f>+[7]Cartera!K158</f>
        <v>1866.2799499999999</v>
      </c>
      <c r="E155" s="19">
        <f>+[7]Cartera!Q158</f>
        <v>351.08622000000065</v>
      </c>
      <c r="F155" s="19">
        <f>+[7]Cartera!AE158</f>
        <v>3410.7019599999999</v>
      </c>
      <c r="G155" s="28">
        <v>39326</v>
      </c>
      <c r="H155" s="23">
        <f t="shared" si="8"/>
        <v>39.767428132931201</v>
      </c>
      <c r="I155" s="23">
        <f t="shared" si="8"/>
        <v>74.780624920823186</v>
      </c>
      <c r="J155" s="23">
        <f t="shared" si="8"/>
        <v>1.8461743308850345</v>
      </c>
      <c r="K155" s="23">
        <f t="shared" si="6"/>
        <v>47.170781326109335</v>
      </c>
      <c r="N155" s="23">
        <f>+[7]Cartera!D158</f>
        <v>72772.63567999001</v>
      </c>
      <c r="O155" s="23">
        <f>+[7]Cartera!J158</f>
        <v>33287.189319999998</v>
      </c>
      <c r="P155" s="23">
        <f>+[7]Cartera!P158</f>
        <v>8788.1313300000002</v>
      </c>
      <c r="Q155" s="23">
        <f>+[7]Cartera!AD158</f>
        <v>121135.90397146464</v>
      </c>
      <c r="R155" s="28">
        <v>39326</v>
      </c>
      <c r="S155" s="23">
        <f t="shared" si="9"/>
        <v>26.852907161037123</v>
      </c>
      <c r="T155" s="23">
        <f t="shared" si="9"/>
        <v>39.900793119592805</v>
      </c>
      <c r="U155" s="23">
        <f t="shared" si="9"/>
        <v>6.3270283602021209</v>
      </c>
      <c r="V155" s="23">
        <f t="shared" si="7"/>
        <v>29.57414283788458</v>
      </c>
    </row>
    <row r="156" spans="1:22" x14ac:dyDescent="0.25">
      <c r="A156" s="22">
        <v>39356</v>
      </c>
      <c r="B156" s="28">
        <v>39356</v>
      </c>
      <c r="C156" s="19">
        <f>+[7]Cartera!E159</f>
        <v>1493.2085300000001</v>
      </c>
      <c r="D156" s="19">
        <f>+[7]Cartera!K159</f>
        <v>1945.5121100000001</v>
      </c>
      <c r="E156" s="19">
        <f>+[7]Cartera!Q159</f>
        <v>365.97527999999932</v>
      </c>
      <c r="F156" s="19">
        <f>+[7]Cartera!AE159</f>
        <v>3536.1199900000001</v>
      </c>
      <c r="G156" s="28">
        <v>39356</v>
      </c>
      <c r="H156" s="23">
        <f t="shared" si="8"/>
        <v>47.199351183035589</v>
      </c>
      <c r="I156" s="23">
        <f t="shared" si="8"/>
        <v>67.668716360515077</v>
      </c>
      <c r="J156" s="23">
        <f t="shared" si="8"/>
        <v>6.9854213455241307</v>
      </c>
      <c r="K156" s="23">
        <f t="shared" si="6"/>
        <v>49.00389033175091</v>
      </c>
      <c r="N156" s="23">
        <f>+[7]Cartera!D159</f>
        <v>73525.97954428001</v>
      </c>
      <c r="O156" s="23">
        <f>+[7]Cartera!J159</f>
        <v>33853.922720000002</v>
      </c>
      <c r="P156" s="23">
        <f>+[7]Cartera!P159</f>
        <v>9000.8059700000013</v>
      </c>
      <c r="Q156" s="23">
        <f>+[7]Cartera!AD159</f>
        <v>122669.61997323722</v>
      </c>
      <c r="R156" s="28">
        <v>39356</v>
      </c>
      <c r="S156" s="23">
        <f t="shared" si="9"/>
        <v>25.114586714691782</v>
      </c>
      <c r="T156" s="23">
        <f t="shared" si="9"/>
        <v>37.935303761885365</v>
      </c>
      <c r="U156" s="23">
        <f t="shared" si="9"/>
        <v>16.554387145763741</v>
      </c>
      <c r="V156" s="23">
        <f t="shared" si="7"/>
        <v>27.922908951592504</v>
      </c>
    </row>
    <row r="157" spans="1:22" x14ac:dyDescent="0.25">
      <c r="A157" s="22">
        <v>39387</v>
      </c>
      <c r="B157" s="28">
        <v>39387</v>
      </c>
      <c r="C157" s="19">
        <f>+[7]Cartera!E160</f>
        <v>1626.3958699999898</v>
      </c>
      <c r="D157" s="19">
        <f>+[7]Cartera!K160</f>
        <v>2056.5015199999998</v>
      </c>
      <c r="E157" s="19">
        <f>+[7]Cartera!Q160</f>
        <v>379.45089000000058</v>
      </c>
      <c r="F157" s="19">
        <f>+[7]Cartera!AE160</f>
        <v>3765.3285599999999</v>
      </c>
      <c r="G157" s="28">
        <v>39387</v>
      </c>
      <c r="H157" s="23">
        <f t="shared" si="8"/>
        <v>67.567808184732911</v>
      </c>
      <c r="I157" s="23">
        <f t="shared" si="8"/>
        <v>69.318725349488318</v>
      </c>
      <c r="J157" s="23">
        <f t="shared" si="8"/>
        <v>11.409739927792046</v>
      </c>
      <c r="K157" s="23">
        <f t="shared" si="6"/>
        <v>55.869291197008579</v>
      </c>
      <c r="N157" s="23">
        <f>+[7]Cartera!D160</f>
        <v>75718.609116604988</v>
      </c>
      <c r="O157" s="23">
        <f>+[7]Cartera!J160</f>
        <v>34361.631189999993</v>
      </c>
      <c r="P157" s="23">
        <f>+[7]Cartera!P160</f>
        <v>8889.7913900000003</v>
      </c>
      <c r="Q157" s="23">
        <f>+[7]Cartera!AD160</f>
        <v>125588.16438206277</v>
      </c>
      <c r="R157" s="28">
        <v>39387</v>
      </c>
      <c r="S157" s="23">
        <f t="shared" si="9"/>
        <v>25.168002578114042</v>
      </c>
      <c r="T157" s="23">
        <f t="shared" si="9"/>
        <v>35.29668942673797</v>
      </c>
      <c r="U157" s="23">
        <f t="shared" si="9"/>
        <v>15.902896741199896</v>
      </c>
      <c r="V157" s="23">
        <f t="shared" si="7"/>
        <v>27.311433960203118</v>
      </c>
    </row>
    <row r="158" spans="1:22" x14ac:dyDescent="0.25">
      <c r="A158" s="22">
        <v>39417</v>
      </c>
      <c r="B158" s="28">
        <v>39417</v>
      </c>
      <c r="C158" s="19">
        <f>+[7]Cartera!E161</f>
        <v>1565.42786</v>
      </c>
      <c r="D158" s="19">
        <f>+[7]Cartera!K161</f>
        <v>1982.2544200000093</v>
      </c>
      <c r="E158" s="19">
        <f>+[7]Cartera!Q161</f>
        <v>368.53061000000127</v>
      </c>
      <c r="F158" s="19">
        <f>+[7]Cartera!AE161</f>
        <v>4053.3921400000108</v>
      </c>
      <c r="G158" s="28">
        <v>39417</v>
      </c>
      <c r="H158" s="23">
        <f t="shared" si="8"/>
        <v>67.569526066172443</v>
      </c>
      <c r="I158" s="23">
        <f t="shared" si="8"/>
        <v>67.114665612288462</v>
      </c>
      <c r="J158" s="23">
        <f t="shared" si="8"/>
        <v>9.6244666959830738</v>
      </c>
      <c r="K158" s="23">
        <f t="shared" si="6"/>
        <v>72.424154185760614</v>
      </c>
      <c r="N158" s="23">
        <f>+[7]Cartera!D161</f>
        <v>75834.282168930018</v>
      </c>
      <c r="O158" s="23">
        <f>+[7]Cartera!J161</f>
        <v>34912.636650000015</v>
      </c>
      <c r="P158" s="23">
        <f>+[7]Cartera!P161</f>
        <v>8766.0534400000015</v>
      </c>
      <c r="Q158" s="23">
        <f>+[7]Cartera!AD161</f>
        <v>126447.53426320812</v>
      </c>
      <c r="R158" s="28">
        <v>39417</v>
      </c>
      <c r="S158" s="23">
        <f t="shared" si="9"/>
        <v>23.396079671033249</v>
      </c>
      <c r="T158" s="23">
        <f t="shared" si="9"/>
        <v>32.747946187138922</v>
      </c>
      <c r="U158" s="23">
        <f t="shared" si="9"/>
        <v>16.30634250017826</v>
      </c>
      <c r="V158" s="23">
        <f t="shared" si="7"/>
        <v>25.520341361848907</v>
      </c>
    </row>
    <row r="159" spans="1:22" x14ac:dyDescent="0.25">
      <c r="A159" s="22">
        <v>39448</v>
      </c>
      <c r="B159" s="28">
        <v>39448</v>
      </c>
      <c r="C159" s="19">
        <f>+[7]Cartera!E162</f>
        <v>1715.5758600000001</v>
      </c>
      <c r="D159" s="19">
        <f>+[7]Cartera!K162</f>
        <v>2134.632930000007</v>
      </c>
      <c r="E159" s="19">
        <f>+[7]Cartera!Q162</f>
        <v>394.80116999999808</v>
      </c>
      <c r="F159" s="19">
        <f>+[7]Cartera!AE162</f>
        <v>4390.2155000000048</v>
      </c>
      <c r="G159" s="28">
        <v>39448</v>
      </c>
      <c r="H159" s="23">
        <f t="shared" si="8"/>
        <v>65.735629769525019</v>
      </c>
      <c r="I159" s="23">
        <f t="shared" si="8"/>
        <v>66.567516331788795</v>
      </c>
      <c r="J159" s="23">
        <f t="shared" si="8"/>
        <v>16.431949929454802</v>
      </c>
      <c r="K159" s="23">
        <f t="shared" si="6"/>
        <v>75.759747370296026</v>
      </c>
      <c r="N159" s="23">
        <f>+[7]Cartera!D162</f>
        <v>75738.240125149983</v>
      </c>
      <c r="O159" s="23">
        <f>+[7]Cartera!J162</f>
        <v>35187.139240000011</v>
      </c>
      <c r="P159" s="23">
        <f>+[7]Cartera!P162</f>
        <v>8927.1197599999978</v>
      </c>
      <c r="Q159" s="23">
        <f>+[7]Cartera!AD162</f>
        <v>126778.56560064571</v>
      </c>
      <c r="R159" s="28">
        <v>39448</v>
      </c>
      <c r="S159" s="23">
        <f t="shared" si="9"/>
        <v>22.628075833758231</v>
      </c>
      <c r="T159" s="23">
        <f t="shared" si="9"/>
        <v>30.8642873538777</v>
      </c>
      <c r="U159" s="23">
        <f t="shared" si="9"/>
        <v>15.104782660761472</v>
      </c>
      <c r="V159" s="23">
        <f t="shared" si="7"/>
        <v>24.442278669599204</v>
      </c>
    </row>
    <row r="160" spans="1:22" x14ac:dyDescent="0.25">
      <c r="A160" s="22">
        <v>39479</v>
      </c>
      <c r="B160" s="28">
        <v>39479</v>
      </c>
      <c r="C160" s="19">
        <f>+[7]Cartera!E163</f>
        <v>1837.8489099999999</v>
      </c>
      <c r="D160" s="19">
        <f>+[7]Cartera!K163</f>
        <v>2270.0116800000001</v>
      </c>
      <c r="E160" s="19">
        <f>+[7]Cartera!Q163</f>
        <v>364.19328999999908</v>
      </c>
      <c r="F160" s="19">
        <f>+[7]Cartera!AE163</f>
        <v>4619.3808099999987</v>
      </c>
      <c r="G160" s="28">
        <v>39479</v>
      </c>
      <c r="H160" s="23">
        <f t="shared" si="8"/>
        <v>67.918259405902887</v>
      </c>
      <c r="I160" s="23">
        <f t="shared" si="8"/>
        <v>66.502851442013252</v>
      </c>
      <c r="J160" s="23">
        <f t="shared" si="8"/>
        <v>14.333704919487928</v>
      </c>
      <c r="K160" s="23">
        <f t="shared" si="6"/>
        <v>75.734399098122708</v>
      </c>
      <c r="N160" s="23">
        <f>+[7]Cartera!D163</f>
        <v>76728.878558870012</v>
      </c>
      <c r="O160" s="23">
        <f>+[7]Cartera!J163</f>
        <v>35500.521560000001</v>
      </c>
      <c r="P160" s="23">
        <f>+[7]Cartera!P163</f>
        <v>9138.301489999998</v>
      </c>
      <c r="Q160" s="23">
        <f>+[7]Cartera!AD163</f>
        <v>128337.1012114123</v>
      </c>
      <c r="R160" s="28">
        <v>39479</v>
      </c>
      <c r="S160" s="23">
        <f t="shared" si="9"/>
        <v>21.483121106284543</v>
      </c>
      <c r="T160" s="23">
        <f t="shared" si="9"/>
        <v>28.660685799828599</v>
      </c>
      <c r="U160" s="23">
        <f t="shared" si="9"/>
        <v>14.919805404406091</v>
      </c>
      <c r="V160" s="23">
        <f t="shared" si="7"/>
        <v>23.194099623180023</v>
      </c>
    </row>
    <row r="161" spans="1:22" x14ac:dyDescent="0.25">
      <c r="A161" s="22">
        <v>39508</v>
      </c>
      <c r="B161" s="28">
        <v>39508</v>
      </c>
      <c r="C161" s="19">
        <f>+[7]Cartera!E164</f>
        <v>1995.5787600000053</v>
      </c>
      <c r="D161" s="19">
        <f>+[7]Cartera!K164</f>
        <v>2540.2579100000003</v>
      </c>
      <c r="E161" s="19">
        <f>+[7]Cartera!Q164</f>
        <v>371.16504999999887</v>
      </c>
      <c r="F161" s="19">
        <f>+[7]Cartera!AE164</f>
        <v>5067.7166900000047</v>
      </c>
      <c r="G161" s="28">
        <v>39508</v>
      </c>
      <c r="H161" s="23">
        <f t="shared" si="8"/>
        <v>82.584793588056186</v>
      </c>
      <c r="I161" s="23">
        <f t="shared" si="8"/>
        <v>79.177611849508111</v>
      </c>
      <c r="J161" s="23">
        <f t="shared" si="8"/>
        <v>16.104747479676547</v>
      </c>
      <c r="K161" s="23">
        <f t="shared" si="6"/>
        <v>88.629690083672102</v>
      </c>
      <c r="N161" s="23">
        <f>+[7]Cartera!D164</f>
        <v>77737.008078689978</v>
      </c>
      <c r="O161" s="23">
        <f>+[7]Cartera!J164</f>
        <v>35856.457119999999</v>
      </c>
      <c r="P161" s="23">
        <f>+[7]Cartera!P164</f>
        <v>9327.1574499999988</v>
      </c>
      <c r="Q161" s="23">
        <f>+[7]Cartera!AD164</f>
        <v>129880.26917432208</v>
      </c>
      <c r="R161" s="28">
        <v>39508</v>
      </c>
      <c r="S161" s="23">
        <f t="shared" si="9"/>
        <v>20.982842534757324</v>
      </c>
      <c r="T161" s="23">
        <f t="shared" si="9"/>
        <v>25.107745631134691</v>
      </c>
      <c r="U161" s="23">
        <f t="shared" si="9"/>
        <v>13.840864550369986</v>
      </c>
      <c r="V161" s="23">
        <f t="shared" si="7"/>
        <v>21.800233245185268</v>
      </c>
    </row>
    <row r="162" spans="1:22" x14ac:dyDescent="0.25">
      <c r="A162" s="22">
        <v>39539</v>
      </c>
      <c r="B162" s="28">
        <v>39539</v>
      </c>
      <c r="C162" s="19">
        <f>+[7]Cartera!E165</f>
        <v>2014.5571799999923</v>
      </c>
      <c r="D162" s="19">
        <f>+[7]Cartera!K165</f>
        <v>2607.7319700000003</v>
      </c>
      <c r="E162" s="19">
        <f>+[7]Cartera!Q165</f>
        <v>369.40061999999921</v>
      </c>
      <c r="F162" s="19">
        <f>+[7]Cartera!AE165</f>
        <v>5154.7647699999916</v>
      </c>
      <c r="G162" s="28">
        <v>39539</v>
      </c>
      <c r="H162" s="23">
        <f t="shared" si="8"/>
        <v>60.935512953186986</v>
      </c>
      <c r="I162" s="23">
        <f t="shared" si="8"/>
        <v>74.566449986103549</v>
      </c>
      <c r="J162" s="23">
        <f t="shared" si="8"/>
        <v>13.9587126487761</v>
      </c>
      <c r="K162" s="23">
        <f t="shared" si="6"/>
        <v>79.669837303751166</v>
      </c>
      <c r="N162" s="23">
        <f>+[7]Cartera!D165</f>
        <v>78282.41345777997</v>
      </c>
      <c r="O162" s="23">
        <f>+[7]Cartera!J165</f>
        <v>36442.346359999996</v>
      </c>
      <c r="P162" s="23">
        <f>+[7]Cartera!P165</f>
        <v>9377.676059999998</v>
      </c>
      <c r="Q162" s="23">
        <f>+[7]Cartera!AD165</f>
        <v>131329.243760579</v>
      </c>
      <c r="R162" s="28">
        <v>39539</v>
      </c>
      <c r="S162" s="23">
        <f t="shared" si="9"/>
        <v>20.729270618780987</v>
      </c>
      <c r="T162" s="23">
        <f t="shared" si="9"/>
        <v>22.899425095429905</v>
      </c>
      <c r="U162" s="23">
        <f t="shared" si="9"/>
        <v>11.682874267795398</v>
      </c>
      <c r="V162" s="23">
        <f t="shared" si="7"/>
        <v>21.11845161907884</v>
      </c>
    </row>
    <row r="163" spans="1:22" x14ac:dyDescent="0.25">
      <c r="A163" s="22">
        <v>39569</v>
      </c>
      <c r="B163" s="28">
        <v>39569</v>
      </c>
      <c r="C163" s="19">
        <f>+[7]Cartera!E166</f>
        <v>2198.0837599999904</v>
      </c>
      <c r="D163" s="19">
        <f>+[7]Cartera!K166</f>
        <v>2659.0950100000055</v>
      </c>
      <c r="E163" s="19">
        <f>+[7]Cartera!Q166</f>
        <v>377.30932000000001</v>
      </c>
      <c r="F163" s="19">
        <f>+[7]Cartera!AE166</f>
        <v>5396.9866099999963</v>
      </c>
      <c r="G163" s="28">
        <v>39569</v>
      </c>
      <c r="H163" s="23">
        <f t="shared" si="8"/>
        <v>82.131202036450844</v>
      </c>
      <c r="I163" s="23">
        <f t="shared" si="8"/>
        <v>73.369815063461687</v>
      </c>
      <c r="J163" s="23">
        <f t="shared" si="8"/>
        <v>16.10237730438908</v>
      </c>
      <c r="K163" s="23">
        <f t="shared" si="6"/>
        <v>88.012495264098987</v>
      </c>
      <c r="N163" s="23">
        <f>+[7]Cartera!D166</f>
        <v>79225.046681439984</v>
      </c>
      <c r="O163" s="23">
        <f>+[7]Cartera!J166</f>
        <v>36955.916829999995</v>
      </c>
      <c r="P163" s="23">
        <f>+[7]Cartera!P166</f>
        <v>9246.9298399999989</v>
      </c>
      <c r="Q163" s="23">
        <f>+[7]Cartera!AD166</f>
        <v>133075.91676573371</v>
      </c>
      <c r="R163" s="28">
        <v>39569</v>
      </c>
      <c r="S163" s="23">
        <f t="shared" si="9"/>
        <v>18.688818464892123</v>
      </c>
      <c r="T163" s="23">
        <f t="shared" si="9"/>
        <v>21.664229040854991</v>
      </c>
      <c r="U163" s="23">
        <f t="shared" si="9"/>
        <v>6.7725388410226515</v>
      </c>
      <c r="V163" s="23">
        <f t="shared" si="7"/>
        <v>19.507224194781287</v>
      </c>
    </row>
    <row r="164" spans="1:22" x14ac:dyDescent="0.25">
      <c r="A164" s="22">
        <v>39600</v>
      </c>
      <c r="B164" s="28">
        <v>39600</v>
      </c>
      <c r="C164" s="19">
        <f>+[7]Cartera!E167</f>
        <v>2214.873849999994</v>
      </c>
      <c r="D164" s="19">
        <f>+[7]Cartera!K167</f>
        <v>2529.9761399999929</v>
      </c>
      <c r="E164" s="19">
        <f>+[7]Cartera!Q167</f>
        <v>376.54136999999918</v>
      </c>
      <c r="F164" s="19">
        <f>+[7]Cartera!AE167</f>
        <v>5285.1822999999858</v>
      </c>
      <c r="G164" s="28">
        <v>39600</v>
      </c>
      <c r="H164" s="23">
        <f t="shared" si="8"/>
        <v>78.052758791212085</v>
      </c>
      <c r="I164" s="23">
        <f t="shared" si="8"/>
        <v>53.371621677040963</v>
      </c>
      <c r="J164" s="23">
        <f t="shared" si="8"/>
        <v>16.05172533620842</v>
      </c>
      <c r="K164" s="23">
        <f t="shared" si="6"/>
        <v>74.655667900751297</v>
      </c>
      <c r="N164" s="23">
        <f>+[7]Cartera!D167</f>
        <v>81884.774819229991</v>
      </c>
      <c r="O164" s="23">
        <f>+[7]Cartera!J167</f>
        <v>37106.301979999997</v>
      </c>
      <c r="P164" s="23">
        <f>+[7]Cartera!P167</f>
        <v>9481.1803600000021</v>
      </c>
      <c r="Q164" s="23">
        <f>+[7]Cartera!AD167</f>
        <v>136226.97874108818</v>
      </c>
      <c r="R164" s="28">
        <v>39600</v>
      </c>
      <c r="S164" s="23">
        <f t="shared" si="9"/>
        <v>20.311721552300369</v>
      </c>
      <c r="T164" s="23">
        <f t="shared" si="9"/>
        <v>19.204086133500127</v>
      </c>
      <c r="U164" s="23">
        <f t="shared" si="9"/>
        <v>10.843171154734051</v>
      </c>
      <c r="V164" s="23">
        <f t="shared" si="7"/>
        <v>19.834426384884111</v>
      </c>
    </row>
    <row r="165" spans="1:22" x14ac:dyDescent="0.25">
      <c r="A165" s="22">
        <v>39630</v>
      </c>
      <c r="B165" s="28">
        <v>39630</v>
      </c>
      <c r="C165" s="19">
        <f>+[7]Cartera!E168</f>
        <v>2276.9830000000002</v>
      </c>
      <c r="D165" s="19">
        <f>+[7]Cartera!K168</f>
        <v>2562.8551600000001</v>
      </c>
      <c r="E165" s="19">
        <f>+[7]Cartera!Q168</f>
        <v>378.18040000000224</v>
      </c>
      <c r="F165" s="19">
        <f>+[7]Cartera!AE168</f>
        <v>5379.9560400000028</v>
      </c>
      <c r="G165" s="28">
        <v>39630</v>
      </c>
      <c r="H165" s="23">
        <f t="shared" si="8"/>
        <v>67.458570701377539</v>
      </c>
      <c r="I165" s="23">
        <f t="shared" si="8"/>
        <v>48.683878955687504</v>
      </c>
      <c r="J165" s="23">
        <f t="shared" si="8"/>
        <v>6.8762672961941718</v>
      </c>
      <c r="K165" s="23">
        <f t="shared" si="6"/>
        <v>68.302718224354635</v>
      </c>
      <c r="N165" s="23">
        <f>+[7]Cartera!D168</f>
        <v>82735.058274730007</v>
      </c>
      <c r="O165" s="23">
        <f>+[7]Cartera!J168</f>
        <v>37609.43391</v>
      </c>
      <c r="P165" s="23">
        <f>+[7]Cartera!P168</f>
        <v>9756.445910000004</v>
      </c>
      <c r="Q165" s="23">
        <f>+[7]Cartera!AD168</f>
        <v>137904.45136773863</v>
      </c>
      <c r="R165" s="28">
        <v>39630</v>
      </c>
      <c r="S165" s="23">
        <f t="shared" si="9"/>
        <v>19.02266793181542</v>
      </c>
      <c r="T165" s="23">
        <f t="shared" si="9"/>
        <v>17.825083483821274</v>
      </c>
      <c r="U165" s="23">
        <f t="shared" si="9"/>
        <v>16.296519804519733</v>
      </c>
      <c r="V165" s="23">
        <f t="shared" si="7"/>
        <v>18.781479289846686</v>
      </c>
    </row>
    <row r="166" spans="1:22" x14ac:dyDescent="0.25">
      <c r="A166" s="22">
        <v>39661</v>
      </c>
      <c r="B166" s="28">
        <v>39661</v>
      </c>
      <c r="C166" s="19">
        <f>+[7]Cartera!E169</f>
        <v>2396.2943000000118</v>
      </c>
      <c r="D166" s="19">
        <f>+[7]Cartera!K169</f>
        <v>2824.3572200000003</v>
      </c>
      <c r="E166" s="19">
        <f>+[7]Cartera!Q169</f>
        <v>384.98030000000074</v>
      </c>
      <c r="F166" s="19">
        <f>+[7]Cartera!AE169</f>
        <v>5778.9566100000129</v>
      </c>
      <c r="G166" s="28">
        <v>39661</v>
      </c>
      <c r="H166" s="23">
        <f t="shared" si="8"/>
        <v>72.387264194587942</v>
      </c>
      <c r="I166" s="23">
        <f t="shared" si="8"/>
        <v>61.685661871117759</v>
      </c>
      <c r="J166" s="23">
        <f t="shared" si="8"/>
        <v>12.847825421050956</v>
      </c>
      <c r="K166" s="23">
        <f t="shared" si="6"/>
        <v>78.301539663404753</v>
      </c>
      <c r="N166" s="23">
        <f>+[7]Cartera!D169</f>
        <v>84350.041909840016</v>
      </c>
      <c r="O166" s="23">
        <f>+[7]Cartera!J169</f>
        <v>37981.101949999997</v>
      </c>
      <c r="P166" s="23">
        <f>+[7]Cartera!P169</f>
        <v>9574.9253900000003</v>
      </c>
      <c r="Q166" s="23">
        <f>+[7]Cartera!AD169</f>
        <v>140156.84272213545</v>
      </c>
      <c r="R166" s="28">
        <v>39661</v>
      </c>
      <c r="S166" s="23">
        <f t="shared" si="9"/>
        <v>18.73272818290917</v>
      </c>
      <c r="T166" s="23">
        <f t="shared" si="9"/>
        <v>16.467328574467331</v>
      </c>
      <c r="U166" s="23">
        <f t="shared" si="9"/>
        <v>11.430569506887963</v>
      </c>
      <c r="V166" s="23">
        <f t="shared" si="7"/>
        <v>18.293506080195371</v>
      </c>
    </row>
    <row r="167" spans="1:22" x14ac:dyDescent="0.25">
      <c r="A167" s="22">
        <v>39692</v>
      </c>
      <c r="B167" s="28">
        <v>39692</v>
      </c>
      <c r="C167" s="19">
        <f>+[7]Cartera!E170</f>
        <v>2409.4256299999997</v>
      </c>
      <c r="D167" s="19">
        <f>+[7]Cartera!K170</f>
        <v>2836.6180699999927</v>
      </c>
      <c r="E167" s="19">
        <f>+[7]Cartera!Q170</f>
        <v>390.4715900000017</v>
      </c>
      <c r="F167" s="19">
        <f>+[7]Cartera!AE170</f>
        <v>5816.5255799999941</v>
      </c>
      <c r="G167" s="28">
        <v>39692</v>
      </c>
      <c r="H167" s="23">
        <f t="shared" si="8"/>
        <v>69.794739835491868</v>
      </c>
      <c r="I167" s="23">
        <f t="shared" si="8"/>
        <v>51.99317069231725</v>
      </c>
      <c r="J167" s="23">
        <f t="shared" si="8"/>
        <v>11.218147496646537</v>
      </c>
      <c r="K167" s="23">
        <f t="shared" si="6"/>
        <v>70.537491936117306</v>
      </c>
      <c r="N167" s="23">
        <f>+[7]Cartera!D170</f>
        <v>86789.839197369991</v>
      </c>
      <c r="O167" s="23">
        <f>+[7]Cartera!J170</f>
        <v>38395.135239999996</v>
      </c>
      <c r="P167" s="23">
        <f>+[7]Cartera!P170</f>
        <v>9799.9840500000009</v>
      </c>
      <c r="Q167" s="23">
        <f>+[7]Cartera!AD170</f>
        <v>143298.5919254644</v>
      </c>
      <c r="R167" s="28">
        <v>39692</v>
      </c>
      <c r="S167" s="23">
        <f t="shared" si="9"/>
        <v>19.261640569154537</v>
      </c>
      <c r="T167" s="23">
        <f t="shared" si="9"/>
        <v>15.345080267654154</v>
      </c>
      <c r="U167" s="23">
        <f t="shared" si="9"/>
        <v>11.513855244127313</v>
      </c>
      <c r="V167" s="23">
        <f t="shared" si="7"/>
        <v>18.295721769840029</v>
      </c>
    </row>
    <row r="168" spans="1:22" x14ac:dyDescent="0.25">
      <c r="A168" s="22">
        <v>39722</v>
      </c>
      <c r="B168" s="28">
        <v>39722</v>
      </c>
      <c r="C168" s="19">
        <f>+[7]Cartera!E171</f>
        <v>2504.23234</v>
      </c>
      <c r="D168" s="19">
        <f>+[7]Cartera!K171</f>
        <v>2852.83347</v>
      </c>
      <c r="E168" s="19">
        <f>+[7]Cartera!Q171</f>
        <v>400.07752999999934</v>
      </c>
      <c r="F168" s="19">
        <f>+[7]Cartera!AE171</f>
        <v>5925.5795600000001</v>
      </c>
      <c r="G168" s="28">
        <v>39722</v>
      </c>
      <c r="H168" s="23">
        <f t="shared" si="8"/>
        <v>67.708145894398285</v>
      </c>
      <c r="I168" s="23">
        <f t="shared" si="8"/>
        <v>46.636633888647452</v>
      </c>
      <c r="J168" s="23">
        <f t="shared" si="8"/>
        <v>9.3181840041218322</v>
      </c>
      <c r="K168" s="23">
        <f t="shared" si="6"/>
        <v>67.572921076131252</v>
      </c>
      <c r="N168" s="23">
        <f>+[7]Cartera!D171</f>
        <v>89675.899530530005</v>
      </c>
      <c r="O168" s="23">
        <f>+[7]Cartera!J171</f>
        <v>38749.216899999999</v>
      </c>
      <c r="P168" s="23">
        <f>+[7]Cartera!P171</f>
        <v>10015.51424</v>
      </c>
      <c r="Q168" s="23">
        <f>+[7]Cartera!AD171</f>
        <v>146785.36696177744</v>
      </c>
      <c r="R168" s="28">
        <v>39722</v>
      </c>
      <c r="S168" s="23">
        <f t="shared" si="9"/>
        <v>21.964916464015189</v>
      </c>
      <c r="T168" s="23">
        <f t="shared" si="9"/>
        <v>14.460050081900818</v>
      </c>
      <c r="U168" s="23">
        <f t="shared" si="9"/>
        <v>11.273526763959325</v>
      </c>
      <c r="V168" s="23">
        <f t="shared" si="7"/>
        <v>19.659103039368304</v>
      </c>
    </row>
    <row r="169" spans="1:22" x14ac:dyDescent="0.25">
      <c r="A169" s="22">
        <v>39753</v>
      </c>
      <c r="B169" s="28">
        <v>39753</v>
      </c>
      <c r="C169" s="19">
        <f>+[7]Cartera!E172</f>
        <v>2723.1180299999996</v>
      </c>
      <c r="D169" s="19">
        <f>+[7]Cartera!K172</f>
        <v>3083.1547500000001</v>
      </c>
      <c r="E169" s="19">
        <f>+[7]Cartera!Q172</f>
        <v>417.53993000000156</v>
      </c>
      <c r="F169" s="19">
        <f>+[7]Cartera!AE172</f>
        <v>6423.8437600000016</v>
      </c>
      <c r="G169" s="28">
        <v>39753</v>
      </c>
      <c r="H169" s="23">
        <f t="shared" si="8"/>
        <v>67.432670005489911</v>
      </c>
      <c r="I169" s="23">
        <f t="shared" si="8"/>
        <v>49.922318073462975</v>
      </c>
      <c r="J169" s="23">
        <f t="shared" si="8"/>
        <v>10.03793666157982</v>
      </c>
      <c r="K169" s="23">
        <f t="shared" si="6"/>
        <v>70.605131999423747</v>
      </c>
      <c r="N169" s="23">
        <f>+[7]Cartera!D172</f>
        <v>91462.646907639995</v>
      </c>
      <c r="O169" s="23">
        <f>+[7]Cartera!J172</f>
        <v>38946.635979999999</v>
      </c>
      <c r="P169" s="23">
        <f>+[7]Cartera!P172</f>
        <v>9944.1103400000029</v>
      </c>
      <c r="Q169" s="23">
        <f>+[7]Cartera!AD172</f>
        <v>149269.08554262915</v>
      </c>
      <c r="R169" s="28">
        <v>39753</v>
      </c>
      <c r="S169" s="23">
        <f t="shared" si="9"/>
        <v>20.792824874516043</v>
      </c>
      <c r="T169" s="23">
        <f t="shared" si="9"/>
        <v>13.343385139801939</v>
      </c>
      <c r="U169" s="23">
        <f t="shared" si="9"/>
        <v>11.859884037166395</v>
      </c>
      <c r="V169" s="23">
        <f t="shared" si="7"/>
        <v>18.856013444487147</v>
      </c>
    </row>
    <row r="170" spans="1:22" x14ac:dyDescent="0.25">
      <c r="A170" s="22">
        <v>39783</v>
      </c>
      <c r="B170" s="28">
        <v>39783</v>
      </c>
      <c r="C170" s="19">
        <f>+[7]Cartera!E173</f>
        <v>2506.0016099999998</v>
      </c>
      <c r="D170" s="19">
        <f>+[7]Cartera!K173</f>
        <v>2834.2717000000002</v>
      </c>
      <c r="E170" s="19">
        <f>+[7]Cartera!Q173</f>
        <v>418.47435000000149</v>
      </c>
      <c r="F170" s="19">
        <f>+[7]Cartera!AE173</f>
        <v>5947.3211500000016</v>
      </c>
      <c r="G170" s="28">
        <v>39783</v>
      </c>
      <c r="H170" s="23">
        <f t="shared" si="8"/>
        <v>60.084132525915294</v>
      </c>
      <c r="I170" s="23">
        <f t="shared" si="8"/>
        <v>42.982236356924716</v>
      </c>
      <c r="J170" s="23">
        <f t="shared" si="8"/>
        <v>13.552128003695557</v>
      </c>
      <c r="K170" s="23">
        <f t="shared" si="6"/>
        <v>46.724544396042205</v>
      </c>
      <c r="N170" s="23">
        <f>+[7]Cartera!D173</f>
        <v>90824.538407299988</v>
      </c>
      <c r="O170" s="23">
        <f>+[7]Cartera!J173</f>
        <v>38970.088360000009</v>
      </c>
      <c r="P170" s="23">
        <f>+[7]Cartera!P173</f>
        <v>9678.3827800000017</v>
      </c>
      <c r="Q170" s="23">
        <f>+[7]Cartera!AD173</f>
        <v>149039.42575849843</v>
      </c>
      <c r="R170" s="28">
        <v>39783</v>
      </c>
      <c r="S170" s="23">
        <f t="shared" si="9"/>
        <v>19.767123535207148</v>
      </c>
      <c r="T170" s="23">
        <f t="shared" si="9"/>
        <v>11.621728117174413</v>
      </c>
      <c r="U170" s="23">
        <f t="shared" si="9"/>
        <v>10.407526559637304</v>
      </c>
      <c r="V170" s="23">
        <f t="shared" si="7"/>
        <v>17.866612921264192</v>
      </c>
    </row>
    <row r="171" spans="1:22" x14ac:dyDescent="0.25">
      <c r="A171" s="22">
        <v>39814</v>
      </c>
      <c r="B171" s="28">
        <v>39814</v>
      </c>
      <c r="C171" s="19">
        <f>+[7]Cartera!E174</f>
        <v>2799.5529599999936</v>
      </c>
      <c r="D171" s="19">
        <f>+[7]Cartera!K174</f>
        <v>3011.5555899999999</v>
      </c>
      <c r="E171" s="19">
        <f>+[7]Cartera!Q174</f>
        <v>434.279589999998</v>
      </c>
      <c r="F171" s="19">
        <f>+[7]Cartera!AE174</f>
        <v>6449.9402599999921</v>
      </c>
      <c r="G171" s="28">
        <v>39814</v>
      </c>
      <c r="H171" s="23">
        <f t="shared" si="8"/>
        <v>63.184445833831774</v>
      </c>
      <c r="I171" s="23">
        <f t="shared" si="8"/>
        <v>41.080723888204517</v>
      </c>
      <c r="J171" s="23">
        <f t="shared" si="8"/>
        <v>9.9995701633812644</v>
      </c>
      <c r="K171" s="23">
        <f t="shared" si="6"/>
        <v>46.916256388780596</v>
      </c>
      <c r="N171" s="23">
        <f>+[7]Cartera!D174</f>
        <v>90772.515229510012</v>
      </c>
      <c r="O171" s="23">
        <f>+[7]Cartera!J174</f>
        <v>38738.517249999997</v>
      </c>
      <c r="P171" s="23">
        <f>+[7]Cartera!P174</f>
        <v>9826.3454799999981</v>
      </c>
      <c r="Q171" s="23">
        <f>+[7]Cartera!AD174</f>
        <v>148910.97751539503</v>
      </c>
      <c r="R171" s="28">
        <v>39814</v>
      </c>
      <c r="S171" s="23">
        <f t="shared" si="9"/>
        <v>19.850309539167228</v>
      </c>
      <c r="T171" s="23">
        <f t="shared" si="9"/>
        <v>10.092829615323922</v>
      </c>
      <c r="U171" s="23">
        <f t="shared" si="9"/>
        <v>10.072965796081149</v>
      </c>
      <c r="V171" s="23">
        <f t="shared" si="7"/>
        <v>17.457534568159375</v>
      </c>
    </row>
    <row r="172" spans="1:22" x14ac:dyDescent="0.25">
      <c r="A172" s="22">
        <v>39845</v>
      </c>
      <c r="B172" s="28">
        <v>39845</v>
      </c>
      <c r="C172" s="19">
        <f>+[7]Cartera!E175</f>
        <v>2892.2446099999843</v>
      </c>
      <c r="D172" s="19">
        <f>+[7]Cartera!K175</f>
        <v>3116.5744</v>
      </c>
      <c r="E172" s="19">
        <f>+[7]Cartera!Q175</f>
        <v>444.91178000000122</v>
      </c>
      <c r="F172" s="19">
        <f>+[7]Cartera!AE175</f>
        <v>6668.2014699999854</v>
      </c>
      <c r="G172" s="28">
        <v>39845</v>
      </c>
      <c r="H172" s="23">
        <f t="shared" si="8"/>
        <v>57.371185099213875</v>
      </c>
      <c r="I172" s="23">
        <f t="shared" si="8"/>
        <v>37.293320006177225</v>
      </c>
      <c r="J172" s="23">
        <f t="shared" si="8"/>
        <v>22.163640082441475</v>
      </c>
      <c r="K172" s="23">
        <f t="shared" si="6"/>
        <v>44.352711851872357</v>
      </c>
      <c r="N172" s="23">
        <f>+[7]Cartera!D175</f>
        <v>91063.44436554001</v>
      </c>
      <c r="O172" s="23">
        <f>+[7]Cartera!J175</f>
        <v>38556.754099999998</v>
      </c>
      <c r="P172" s="23">
        <f>+[7]Cartera!P175</f>
        <v>9994.925830000002</v>
      </c>
      <c r="Q172" s="23">
        <f>+[7]Cartera!AD175</f>
        <v>149241.0389414143</v>
      </c>
      <c r="R172" s="28">
        <v>39845</v>
      </c>
      <c r="S172" s="23">
        <f t="shared" si="9"/>
        <v>18.682099981002381</v>
      </c>
      <c r="T172" s="23">
        <f t="shared" si="9"/>
        <v>8.608979264810543</v>
      </c>
      <c r="U172" s="23">
        <f t="shared" si="9"/>
        <v>9.3739995439787549</v>
      </c>
      <c r="V172" s="23">
        <f t="shared" si="7"/>
        <v>16.288304420688533</v>
      </c>
    </row>
    <row r="173" spans="1:22" x14ac:dyDescent="0.25">
      <c r="A173" s="22">
        <v>39873</v>
      </c>
      <c r="B173" s="28">
        <v>39873</v>
      </c>
      <c r="C173" s="19">
        <f>+[7]Cartera!E176</f>
        <v>2944.1523399999996</v>
      </c>
      <c r="D173" s="19">
        <f>+[7]Cartera!K176</f>
        <v>3113.5672300000001</v>
      </c>
      <c r="E173" s="19">
        <f>+[7]Cartera!Q176</f>
        <v>451.13409000000001</v>
      </c>
      <c r="F173" s="19">
        <f>+[7]Cartera!AE176</f>
        <v>6723.5419299999994</v>
      </c>
      <c r="G173" s="28">
        <v>39873</v>
      </c>
      <c r="H173" s="23">
        <f t="shared" si="8"/>
        <v>47.53375807627819</v>
      </c>
      <c r="I173" s="23">
        <f t="shared" si="8"/>
        <v>22.568941434769513</v>
      </c>
      <c r="J173" s="23">
        <f t="shared" si="8"/>
        <v>21.545412209474307</v>
      </c>
      <c r="K173" s="23">
        <f t="shared" si="6"/>
        <v>32.673989910828936</v>
      </c>
      <c r="N173" s="23">
        <f>+[7]Cartera!D176</f>
        <v>91249.771248489997</v>
      </c>
      <c r="O173" s="23">
        <f>+[7]Cartera!J176</f>
        <v>38333.509020000012</v>
      </c>
      <c r="P173" s="23">
        <f>+[7]Cartera!P176</f>
        <v>9678.4118099999978</v>
      </c>
      <c r="Q173" s="23">
        <f>+[7]Cartera!AD176</f>
        <v>149414.77993032988</v>
      </c>
      <c r="R173" s="28">
        <v>39873</v>
      </c>
      <c r="S173" s="23">
        <f t="shared" si="9"/>
        <v>17.382664323949285</v>
      </c>
      <c r="T173" s="23">
        <f t="shared" si="9"/>
        <v>6.9082449827938035</v>
      </c>
      <c r="U173" s="23">
        <f t="shared" si="9"/>
        <v>3.7659314950236933</v>
      </c>
      <c r="V173" s="23">
        <f t="shared" si="7"/>
        <v>15.040399038432128</v>
      </c>
    </row>
    <row r="174" spans="1:22" x14ac:dyDescent="0.25">
      <c r="A174" s="22">
        <v>39904</v>
      </c>
      <c r="B174" s="28">
        <v>39904</v>
      </c>
      <c r="C174" s="19">
        <f>+[7]Cartera!E177</f>
        <v>3051.6670199999999</v>
      </c>
      <c r="D174" s="19">
        <f>+[7]Cartera!K177</f>
        <v>3196.4046500000059</v>
      </c>
      <c r="E174" s="19">
        <f>+[7]Cartera!Q177</f>
        <v>458.88880999999867</v>
      </c>
      <c r="F174" s="19">
        <f>+[7]Cartera!AE177</f>
        <v>6929.2094500000039</v>
      </c>
      <c r="G174" s="28">
        <v>39904</v>
      </c>
      <c r="H174" s="23">
        <f t="shared" si="8"/>
        <v>51.480784476914749</v>
      </c>
      <c r="I174" s="23">
        <f t="shared" si="8"/>
        <v>22.574125208121188</v>
      </c>
      <c r="J174" s="23">
        <f t="shared" si="8"/>
        <v>24.22524087804716</v>
      </c>
      <c r="K174" s="23">
        <f t="shared" si="6"/>
        <v>34.423388053069516</v>
      </c>
      <c r="N174" s="23">
        <f>+[7]Cartera!D177</f>
        <v>91156.645555969997</v>
      </c>
      <c r="O174" s="23">
        <f>+[7]Cartera!J177</f>
        <v>38155.247840000004</v>
      </c>
      <c r="P174" s="23">
        <f>+[7]Cartera!P177</f>
        <v>9859.6883100000014</v>
      </c>
      <c r="Q174" s="23">
        <f>+[7]Cartera!AD177</f>
        <v>149386.02353036392</v>
      </c>
      <c r="R174" s="28">
        <v>39904</v>
      </c>
      <c r="S174" s="23">
        <f t="shared" si="9"/>
        <v>16.445880408546017</v>
      </c>
      <c r="T174" s="23">
        <f t="shared" si="9"/>
        <v>4.7003051424815254</v>
      </c>
      <c r="U174" s="23">
        <f t="shared" si="9"/>
        <v>5.1399968064156383</v>
      </c>
      <c r="V174" s="23">
        <f t="shared" si="7"/>
        <v>13.749245219673625</v>
      </c>
    </row>
    <row r="175" spans="1:22" x14ac:dyDescent="0.25">
      <c r="A175" s="22">
        <v>39934</v>
      </c>
      <c r="B175" s="28">
        <v>39934</v>
      </c>
      <c r="C175" s="19">
        <f>+[7]Cartera!E178</f>
        <v>3128.7284900000095</v>
      </c>
      <c r="D175" s="19">
        <f>+[7]Cartera!K178</f>
        <v>3194.87383</v>
      </c>
      <c r="E175" s="19">
        <f>+[7]Cartera!Q178</f>
        <v>473.80277000000143</v>
      </c>
      <c r="F175" s="19">
        <f>+[7]Cartera!AE178</f>
        <v>7028.6171600000107</v>
      </c>
      <c r="G175" s="28">
        <v>39934</v>
      </c>
      <c r="H175" s="23">
        <f t="shared" si="8"/>
        <v>42.338911143223356</v>
      </c>
      <c r="I175" s="23">
        <f t="shared" si="8"/>
        <v>20.148916002816804</v>
      </c>
      <c r="J175" s="23">
        <f t="shared" si="8"/>
        <v>25.574096605936319</v>
      </c>
      <c r="K175" s="23">
        <f t="shared" si="6"/>
        <v>30.232251215461417</v>
      </c>
      <c r="N175" s="23">
        <f>+[7]Cartera!D178</f>
        <v>93274.132454070001</v>
      </c>
      <c r="O175" s="23">
        <f>+[7]Cartera!J178</f>
        <v>38004.351470000001</v>
      </c>
      <c r="P175" s="23">
        <f>+[7]Cartera!P178</f>
        <v>9612.0856600000025</v>
      </c>
      <c r="Q175" s="23">
        <f>+[7]Cartera!AD178</f>
        <v>151571.441249809</v>
      </c>
      <c r="R175" s="28">
        <v>39934</v>
      </c>
      <c r="S175" s="23">
        <f t="shared" si="9"/>
        <v>17.733136629279244</v>
      </c>
      <c r="T175" s="23">
        <f t="shared" si="9"/>
        <v>2.836987226762318</v>
      </c>
      <c r="U175" s="23">
        <f t="shared" si="9"/>
        <v>3.948941176350516</v>
      </c>
      <c r="V175" s="23">
        <f t="shared" si="7"/>
        <v>13.898476098146844</v>
      </c>
    </row>
    <row r="176" spans="1:22" x14ac:dyDescent="0.25">
      <c r="A176" s="22">
        <v>39965</v>
      </c>
      <c r="B176" s="28">
        <v>39965</v>
      </c>
      <c r="C176" s="19">
        <f>+[7]Cartera!E179</f>
        <v>3133.2880200000109</v>
      </c>
      <c r="D176" s="19">
        <f>+[7]Cartera!K179</f>
        <v>3092.8146800000072</v>
      </c>
      <c r="E176" s="19">
        <f>+[7]Cartera!Q179</f>
        <v>449.91672999999997</v>
      </c>
      <c r="F176" s="19">
        <f>+[7]Cartera!AE179</f>
        <v>6905.9472800000185</v>
      </c>
      <c r="G176" s="28">
        <v>39965</v>
      </c>
      <c r="H176" s="23">
        <f t="shared" si="8"/>
        <v>41.465755261863762</v>
      </c>
      <c r="I176" s="23">
        <f t="shared" si="8"/>
        <v>22.246792414414472</v>
      </c>
      <c r="J176" s="23">
        <f t="shared" si="8"/>
        <v>19.486666232717269</v>
      </c>
      <c r="K176" s="23">
        <f t="shared" si="6"/>
        <v>30.666207672723743</v>
      </c>
      <c r="N176" s="23">
        <f>+[7]Cartera!D179</f>
        <v>93669.08829498</v>
      </c>
      <c r="O176" s="23">
        <f>+[7]Cartera!J179</f>
        <v>38037.473210000011</v>
      </c>
      <c r="P176" s="23">
        <f>+[7]Cartera!P179</f>
        <v>9756.8724299999994</v>
      </c>
      <c r="Q176" s="23">
        <f>+[7]Cartera!AD179</f>
        <v>152164.82237092391</v>
      </c>
      <c r="R176" s="28">
        <v>39965</v>
      </c>
      <c r="S176" s="23">
        <f t="shared" si="9"/>
        <v>14.391336486868568</v>
      </c>
      <c r="T176" s="23">
        <f t="shared" si="9"/>
        <v>2.5094692284397127</v>
      </c>
      <c r="U176" s="23">
        <f t="shared" si="9"/>
        <v>2.907782148761882</v>
      </c>
      <c r="V176" s="23">
        <f t="shared" si="7"/>
        <v>11.6994766947941</v>
      </c>
    </row>
    <row r="177" spans="1:22" x14ac:dyDescent="0.25">
      <c r="A177" s="22">
        <v>39995</v>
      </c>
      <c r="B177" s="28">
        <v>39995</v>
      </c>
      <c r="C177" s="19">
        <f>+[7]Cartera!E180</f>
        <v>3148.0927500000148</v>
      </c>
      <c r="D177" s="19">
        <f>+[7]Cartera!K180</f>
        <v>2933.9743100000096</v>
      </c>
      <c r="E177" s="19">
        <f>+[7]Cartera!Q180</f>
        <v>450.56106999999844</v>
      </c>
      <c r="F177" s="19">
        <f>+[7]Cartera!AE180</f>
        <v>6752.8669100000225</v>
      </c>
      <c r="G177" s="28">
        <v>39995</v>
      </c>
      <c r="H177" s="23">
        <f t="shared" si="8"/>
        <v>38.257191643504342</v>
      </c>
      <c r="I177" s="23">
        <f t="shared" si="8"/>
        <v>14.480691526867616</v>
      </c>
      <c r="J177" s="23">
        <f t="shared" si="8"/>
        <v>19.139191243119896</v>
      </c>
      <c r="K177" s="23">
        <f t="shared" si="6"/>
        <v>25.518997921031698</v>
      </c>
      <c r="N177" s="23">
        <f>+[7]Cartera!D180</f>
        <v>93015.57807297002</v>
      </c>
      <c r="O177" s="23">
        <f>+[7]Cartera!J180</f>
        <v>38099.076930000017</v>
      </c>
      <c r="P177" s="23">
        <f>+[7]Cartera!P180</f>
        <v>9983.3680999999979</v>
      </c>
      <c r="Q177" s="23">
        <f>+[7]Cartera!AD180</f>
        <v>151827.97981111973</v>
      </c>
      <c r="R177" s="28">
        <v>39995</v>
      </c>
      <c r="S177" s="23">
        <f t="shared" si="9"/>
        <v>12.425832546225465</v>
      </c>
      <c r="T177" s="23">
        <f t="shared" si="9"/>
        <v>1.301915421465111</v>
      </c>
      <c r="U177" s="23">
        <f t="shared" si="9"/>
        <v>2.3258694005304363</v>
      </c>
      <c r="V177" s="23">
        <f t="shared" si="7"/>
        <v>10.09650399627229</v>
      </c>
    </row>
    <row r="178" spans="1:22" x14ac:dyDescent="0.25">
      <c r="A178" s="22">
        <v>40026</v>
      </c>
      <c r="B178" s="28">
        <v>40026</v>
      </c>
      <c r="C178" s="19">
        <f>+[7]Cartera!E181</f>
        <v>3253.431900000006</v>
      </c>
      <c r="D178" s="19">
        <f>+[7]Cartera!K181</f>
        <v>3031.8489100000002</v>
      </c>
      <c r="E178" s="19">
        <f>+[7]Cartera!Q181</f>
        <v>465.9273599999994</v>
      </c>
      <c r="F178" s="19">
        <f>+[7]Cartera!AE181</f>
        <v>6984.2401800000052</v>
      </c>
      <c r="G178" s="28">
        <v>40026</v>
      </c>
      <c r="H178" s="23">
        <f t="shared" si="8"/>
        <v>35.769295950000384</v>
      </c>
      <c r="I178" s="23">
        <f t="shared" si="8"/>
        <v>7.3465101556806616</v>
      </c>
      <c r="J178" s="23">
        <f t="shared" si="8"/>
        <v>21.026286280102767</v>
      </c>
      <c r="K178" s="23">
        <f t="shared" si="6"/>
        <v>20.856421865399483</v>
      </c>
      <c r="N178" s="23">
        <f>+[7]Cartera!D181</f>
        <v>91152.981820770015</v>
      </c>
      <c r="O178" s="23">
        <f>+[7]Cartera!J181</f>
        <v>38277.692409999996</v>
      </c>
      <c r="P178" s="23">
        <f>+[7]Cartera!P181</f>
        <v>9835.3636099999967</v>
      </c>
      <c r="Q178" s="23">
        <f>+[7]Cartera!AD181</f>
        <v>150388.77092381346</v>
      </c>
      <c r="R178" s="28">
        <v>40026</v>
      </c>
      <c r="S178" s="23">
        <f t="shared" si="9"/>
        <v>8.0651292600441451</v>
      </c>
      <c r="T178" s="23">
        <f t="shared" si="9"/>
        <v>0.78088956026194012</v>
      </c>
      <c r="U178" s="23">
        <f t="shared" si="9"/>
        <v>2.7200026046364485</v>
      </c>
      <c r="V178" s="23">
        <f t="shared" si="7"/>
        <v>7.3003415337794593</v>
      </c>
    </row>
    <row r="179" spans="1:22" x14ac:dyDescent="0.25">
      <c r="A179" s="22">
        <v>40057</v>
      </c>
      <c r="B179" s="28">
        <v>40057</v>
      </c>
      <c r="C179" s="19">
        <f>+[7]Cartera!E182</f>
        <v>3101.5051600000002</v>
      </c>
      <c r="D179" s="19">
        <f>+[7]Cartera!K182</f>
        <v>2876.3459800000001</v>
      </c>
      <c r="E179" s="19">
        <f>+[7]Cartera!Q182</f>
        <v>467.24956000000236</v>
      </c>
      <c r="F179" s="19">
        <f>+[7]Cartera!AE182</f>
        <v>6675.2403800000029</v>
      </c>
      <c r="G179" s="28">
        <v>40057</v>
      </c>
      <c r="H179" s="23">
        <f t="shared" si="8"/>
        <v>28.723838635351456</v>
      </c>
      <c r="I179" s="23">
        <f t="shared" si="8"/>
        <v>1.4005378595084466</v>
      </c>
      <c r="J179" s="23">
        <f t="shared" si="8"/>
        <v>19.66288251598543</v>
      </c>
      <c r="K179" s="23">
        <f t="shared" si="6"/>
        <v>14.763363251640854</v>
      </c>
      <c r="N179" s="23">
        <f>+[7]Cartera!D182</f>
        <v>90670.817108430027</v>
      </c>
      <c r="O179" s="23">
        <f>+[7]Cartera!J182</f>
        <v>38361.152670000003</v>
      </c>
      <c r="P179" s="23">
        <f>+[7]Cartera!P182</f>
        <v>10135.573680000003</v>
      </c>
      <c r="Q179" s="23">
        <f>+[7]Cartera!AD182</f>
        <v>150300.2320886511</v>
      </c>
      <c r="R179" s="28">
        <v>40057</v>
      </c>
      <c r="S179" s="23">
        <f t="shared" si="9"/>
        <v>4.4716961650709521</v>
      </c>
      <c r="T179" s="23">
        <f t="shared" si="9"/>
        <v>-8.8507488741925044E-2</v>
      </c>
      <c r="U179" s="23">
        <f t="shared" si="9"/>
        <v>3.4243895529605624</v>
      </c>
      <c r="V179" s="23">
        <f t="shared" si="7"/>
        <v>4.8860495201715253</v>
      </c>
    </row>
    <row r="180" spans="1:22" x14ac:dyDescent="0.25">
      <c r="A180" s="22">
        <v>40087</v>
      </c>
      <c r="B180" s="28">
        <v>40087</v>
      </c>
      <c r="C180" s="19">
        <f>+[7]Cartera!E183</f>
        <v>3132.6804899999947</v>
      </c>
      <c r="D180" s="19">
        <f>+[7]Cartera!K183</f>
        <v>2907.6920599999999</v>
      </c>
      <c r="E180" s="19">
        <f>+[7]Cartera!Q183</f>
        <v>476.5192899999991</v>
      </c>
      <c r="F180" s="19">
        <f>+[7]Cartera!AE183</f>
        <v>6753.7514899999933</v>
      </c>
      <c r="G180" s="28">
        <v>40087</v>
      </c>
      <c r="H180" s="23">
        <f t="shared" si="8"/>
        <v>25.095441024453621</v>
      </c>
      <c r="I180" s="23">
        <f t="shared" si="8"/>
        <v>1.9229510091242759</v>
      </c>
      <c r="J180" s="23">
        <f t="shared" si="8"/>
        <v>19.106736636771359</v>
      </c>
      <c r="K180" s="23">
        <f t="shared" si="6"/>
        <v>13.97621821822257</v>
      </c>
      <c r="N180" s="23">
        <f>+[7]Cartera!D183</f>
        <v>90771.89803200998</v>
      </c>
      <c r="O180" s="23">
        <f>+[7]Cartera!J183</f>
        <v>38615.861860000005</v>
      </c>
      <c r="P180" s="23">
        <f>+[7]Cartera!P183</f>
        <v>10435.936079999998</v>
      </c>
      <c r="Q180" s="23">
        <f>+[7]Cartera!AD183</f>
        <v>150981.83187385372</v>
      </c>
      <c r="R180" s="28">
        <v>40087</v>
      </c>
      <c r="S180" s="23">
        <f t="shared" si="9"/>
        <v>1.2221773154411864</v>
      </c>
      <c r="T180" s="23">
        <f t="shared" si="9"/>
        <v>-0.34414899362778328</v>
      </c>
      <c r="U180" s="23">
        <f t="shared" si="9"/>
        <v>4.197705978200446</v>
      </c>
      <c r="V180" s="23">
        <f t="shared" si="7"/>
        <v>2.8589123009577833</v>
      </c>
    </row>
    <row r="181" spans="1:22" x14ac:dyDescent="0.25">
      <c r="A181" s="22">
        <v>40118</v>
      </c>
      <c r="B181" s="28">
        <v>40118</v>
      </c>
      <c r="C181" s="19">
        <f>+[7]Cartera!E184</f>
        <v>3242.5529200000019</v>
      </c>
      <c r="D181" s="19">
        <f>+[7]Cartera!K184</f>
        <v>2928.0961099999995</v>
      </c>
      <c r="E181" s="19">
        <f>+[7]Cartera!Q184</f>
        <v>483.23024000000021</v>
      </c>
      <c r="F181" s="19">
        <f>+[7]Cartera!AE184</f>
        <v>6888.3799700000018</v>
      </c>
      <c r="G181" s="28">
        <v>40118</v>
      </c>
      <c r="H181" s="23">
        <f t="shared" si="8"/>
        <v>19.075004618878097</v>
      </c>
      <c r="I181" s="23">
        <f t="shared" si="8"/>
        <v>-5.0292201518590787</v>
      </c>
      <c r="J181" s="23">
        <f t="shared" si="8"/>
        <v>15.732701301166202</v>
      </c>
      <c r="K181" s="23">
        <f t="shared" si="6"/>
        <v>7.2314369302157502</v>
      </c>
      <c r="N181" s="23">
        <f>+[7]Cartera!D184</f>
        <v>90546.743167830005</v>
      </c>
      <c r="O181" s="23">
        <f>+[7]Cartera!J184</f>
        <v>39295.712310000003</v>
      </c>
      <c r="P181" s="23">
        <f>+[7]Cartera!P184</f>
        <v>10715.043210000002</v>
      </c>
      <c r="Q181" s="23">
        <f>+[7]Cartera!AD184</f>
        <v>151686.35563654851</v>
      </c>
      <c r="R181" s="28">
        <v>40118</v>
      </c>
      <c r="S181" s="23">
        <f t="shared" si="9"/>
        <v>-1.0013964943906331</v>
      </c>
      <c r="T181" s="23">
        <f t="shared" si="9"/>
        <v>0.89629391914429846</v>
      </c>
      <c r="U181" s="23">
        <f t="shared" si="9"/>
        <v>7.7526580422075</v>
      </c>
      <c r="V181" s="23">
        <f t="shared" si="7"/>
        <v>1.6194043697206268</v>
      </c>
    </row>
    <row r="182" spans="1:22" x14ac:dyDescent="0.25">
      <c r="A182" s="22">
        <v>40148</v>
      </c>
      <c r="B182" s="28">
        <v>40148</v>
      </c>
      <c r="C182" s="19">
        <f>+[7]Cartera!E185</f>
        <v>2899.6057700000001</v>
      </c>
      <c r="D182" s="19">
        <f>+[7]Cartera!K185</f>
        <v>2583.61445</v>
      </c>
      <c r="E182" s="19">
        <f>+[7]Cartera!Q185</f>
        <v>445.78685999999942</v>
      </c>
      <c r="F182" s="19">
        <f>+[7]Cartera!AE185</f>
        <v>6147.4321099999997</v>
      </c>
      <c r="G182" s="28">
        <v>40148</v>
      </c>
      <c r="H182" s="23">
        <f t="shared" si="8"/>
        <v>15.706460779169262</v>
      </c>
      <c r="I182" s="23">
        <f t="shared" si="8"/>
        <v>-8.8437975088979641</v>
      </c>
      <c r="J182" s="23">
        <f t="shared" si="8"/>
        <v>6.5266867610877028</v>
      </c>
      <c r="K182" s="23">
        <f t="shared" si="6"/>
        <v>3.3647243011250225</v>
      </c>
      <c r="N182" s="23">
        <f>+[7]Cartera!D185</f>
        <v>91113.135566869983</v>
      </c>
      <c r="O182" s="23">
        <f>+[7]Cartera!J185</f>
        <v>39490.38078</v>
      </c>
      <c r="P182" s="23">
        <f>+[7]Cartera!P185</f>
        <v>10750.86183</v>
      </c>
      <c r="Q182" s="23">
        <f>+[7]Cartera!AD185</f>
        <v>152684.11365181021</v>
      </c>
      <c r="R182" s="28">
        <v>40148</v>
      </c>
      <c r="S182" s="23">
        <f t="shared" si="9"/>
        <v>0.31775240990027953</v>
      </c>
      <c r="T182" s="23">
        <f t="shared" si="9"/>
        <v>1.3351071087999884</v>
      </c>
      <c r="U182" s="23">
        <f t="shared" si="9"/>
        <v>11.081180341577664</v>
      </c>
      <c r="V182" s="23">
        <f t="shared" si="7"/>
        <v>2.4454521847243171</v>
      </c>
    </row>
    <row r="183" spans="1:22" x14ac:dyDescent="0.25">
      <c r="A183" s="22">
        <v>40179</v>
      </c>
      <c r="B183" s="28">
        <v>40179</v>
      </c>
      <c r="C183" s="19">
        <f>+[7]Cartera!E186</f>
        <v>3122.4534000000058</v>
      </c>
      <c r="D183" s="19">
        <f>+[7]Cartera!K186</f>
        <v>2689.6112699999999</v>
      </c>
      <c r="E183" s="19">
        <f>+[7]Cartera!Q186</f>
        <v>459.6181300000008</v>
      </c>
      <c r="F183" s="19">
        <f>+[7]Cartera!AE186</f>
        <v>6497.4717400000063</v>
      </c>
      <c r="G183" s="28">
        <v>40179</v>
      </c>
      <c r="H183" s="23">
        <f t="shared" si="8"/>
        <v>11.534000056923844</v>
      </c>
      <c r="I183" s="23">
        <f t="shared" si="8"/>
        <v>-10.690299759666729</v>
      </c>
      <c r="J183" s="23">
        <f t="shared" si="8"/>
        <v>5.8346145164231586</v>
      </c>
      <c r="K183" s="23">
        <f t="shared" si="6"/>
        <v>0.73692899599065242</v>
      </c>
      <c r="N183" s="23">
        <f>+[7]Cartera!D186</f>
        <v>90578.278212800011</v>
      </c>
      <c r="O183" s="23">
        <f>+[7]Cartera!J186</f>
        <v>39647.381299999986</v>
      </c>
      <c r="P183" s="23">
        <f>+[7]Cartera!P186</f>
        <v>10978.97018</v>
      </c>
      <c r="Q183" s="23">
        <f>+[7]Cartera!AD186</f>
        <v>152482.78192872385</v>
      </c>
      <c r="R183" s="28">
        <v>40179</v>
      </c>
      <c r="S183" s="23">
        <f t="shared" si="9"/>
        <v>-0.21398219077536851</v>
      </c>
      <c r="T183" s="23">
        <f t="shared" si="9"/>
        <v>2.3461508455127671</v>
      </c>
      <c r="U183" s="23">
        <f t="shared" si="9"/>
        <v>11.729942757925542</v>
      </c>
      <c r="V183" s="23">
        <f t="shared" si="7"/>
        <v>2.3986172630956872</v>
      </c>
    </row>
    <row r="184" spans="1:22" x14ac:dyDescent="0.25">
      <c r="A184" s="22">
        <v>40210</v>
      </c>
      <c r="B184" s="28">
        <v>40210</v>
      </c>
      <c r="C184" s="19">
        <f>+[7]Cartera!E187</f>
        <v>3201.8537700000002</v>
      </c>
      <c r="D184" s="19">
        <f>+[7]Cartera!K187</f>
        <v>2779.3355899999997</v>
      </c>
      <c r="E184" s="19">
        <f>+[7]Cartera!Q187</f>
        <v>458.25954000000098</v>
      </c>
      <c r="F184" s="19">
        <f>+[7]Cartera!AE187</f>
        <v>6677.2411800000009</v>
      </c>
      <c r="G184" s="28">
        <v>40210</v>
      </c>
      <c r="H184" s="23">
        <f t="shared" si="8"/>
        <v>10.704805497070936</v>
      </c>
      <c r="I184" s="23">
        <f t="shared" si="8"/>
        <v>-10.820816920013215</v>
      </c>
      <c r="J184" s="23">
        <f t="shared" si="8"/>
        <v>3.0000913889040532</v>
      </c>
      <c r="K184" s="23">
        <f t="shared" si="6"/>
        <v>0.13556444028701264</v>
      </c>
      <c r="N184" s="23">
        <f>+[7]Cartera!D187</f>
        <v>91237.706455710009</v>
      </c>
      <c r="O184" s="23">
        <f>+[7]Cartera!J187</f>
        <v>39894.517800000001</v>
      </c>
      <c r="P184" s="23">
        <f>+[7]Cartera!P187</f>
        <v>11074.095170000001</v>
      </c>
      <c r="Q184" s="23">
        <f>+[7]Cartera!AD187</f>
        <v>153651.17370521979</v>
      </c>
      <c r="R184" s="28">
        <v>40210</v>
      </c>
      <c r="S184" s="23">
        <f t="shared" si="9"/>
        <v>0.19136338558696764</v>
      </c>
      <c r="T184" s="23">
        <f t="shared" si="9"/>
        <v>3.4695962645880485</v>
      </c>
      <c r="U184" s="23">
        <f t="shared" si="9"/>
        <v>10.797172068659549</v>
      </c>
      <c r="V184" s="23">
        <f t="shared" si="7"/>
        <v>2.9550415858045085</v>
      </c>
    </row>
    <row r="185" spans="1:22" x14ac:dyDescent="0.25">
      <c r="A185" s="22">
        <v>40238</v>
      </c>
      <c r="B185" s="28">
        <v>40238</v>
      </c>
      <c r="C185" s="19">
        <f>+[7]Cartera!E188</f>
        <v>3262.9846699999871</v>
      </c>
      <c r="D185" s="19">
        <f>+[7]Cartera!K188</f>
        <v>2695.1591000000003</v>
      </c>
      <c r="E185" s="19">
        <f>+[7]Cartera!Q188</f>
        <v>454.95873000000233</v>
      </c>
      <c r="F185" s="19">
        <f>+[7]Cartera!AE188</f>
        <v>6644.7316099999898</v>
      </c>
      <c r="G185" s="28">
        <v>40238</v>
      </c>
      <c r="H185" s="23">
        <f t="shared" si="8"/>
        <v>10.829342139272157</v>
      </c>
      <c r="I185" s="23">
        <f t="shared" si="8"/>
        <v>-13.438223718715065</v>
      </c>
      <c r="J185" s="23">
        <f t="shared" si="8"/>
        <v>0.84778341623493247</v>
      </c>
      <c r="K185" s="23">
        <f t="shared" si="6"/>
        <v>-1.1721548079943318</v>
      </c>
      <c r="N185" s="23">
        <f>+[7]Cartera!D188</f>
        <v>91456.70598052998</v>
      </c>
      <c r="O185" s="23">
        <f>+[7]Cartera!J188</f>
        <v>40081.341100000005</v>
      </c>
      <c r="P185" s="23">
        <f>+[7]Cartera!P188</f>
        <v>11408.241880000003</v>
      </c>
      <c r="Q185" s="23">
        <f>+[7]Cartera!AD188</f>
        <v>154337.7995829758</v>
      </c>
      <c r="R185" s="28">
        <v>40238</v>
      </c>
      <c r="S185" s="23">
        <f t="shared" si="9"/>
        <v>0.22677835703987625</v>
      </c>
      <c r="T185" s="23">
        <f t="shared" si="9"/>
        <v>4.5595410508547047</v>
      </c>
      <c r="U185" s="23">
        <f t="shared" si="9"/>
        <v>17.873077773077384</v>
      </c>
      <c r="V185" s="23">
        <f t="shared" si="7"/>
        <v>3.294867920657822</v>
      </c>
    </row>
    <row r="186" spans="1:22" x14ac:dyDescent="0.25">
      <c r="A186" s="22">
        <v>40269</v>
      </c>
      <c r="B186" s="28">
        <v>40269</v>
      </c>
      <c r="C186" s="19">
        <f>+[7]Cartera!E189</f>
        <v>3346.55672</v>
      </c>
      <c r="D186" s="19">
        <f>+[7]Cartera!K189</f>
        <v>2676.8514700000001</v>
      </c>
      <c r="E186" s="19">
        <f>+[7]Cartera!Q189</f>
        <v>466.65732000000219</v>
      </c>
      <c r="F186" s="19">
        <f>+[7]Cartera!AE189</f>
        <v>6724.3977500000019</v>
      </c>
      <c r="G186" s="28">
        <v>40269</v>
      </c>
      <c r="H186" s="23">
        <f t="shared" si="8"/>
        <v>9.6632331793525879</v>
      </c>
      <c r="I186" s="23">
        <f t="shared" si="8"/>
        <v>-16.25429934223142</v>
      </c>
      <c r="J186" s="23">
        <f t="shared" si="8"/>
        <v>1.6928959326777857</v>
      </c>
      <c r="K186" s="23">
        <f t="shared" si="6"/>
        <v>-2.9557729706092459</v>
      </c>
      <c r="N186" s="23">
        <f>+[7]Cartera!D189</f>
        <v>92113.174267519993</v>
      </c>
      <c r="O186" s="23">
        <f>+[7]Cartera!J189</f>
        <v>40364.484649999999</v>
      </c>
      <c r="P186" s="23">
        <f>+[7]Cartera!P189</f>
        <v>11245.926190000002</v>
      </c>
      <c r="Q186" s="23">
        <f>+[7]Cartera!AD189</f>
        <v>155484.02837450625</v>
      </c>
      <c r="R186" s="28">
        <v>40269</v>
      </c>
      <c r="S186" s="23">
        <f t="shared" si="9"/>
        <v>1.0493241668954312</v>
      </c>
      <c r="T186" s="23">
        <f t="shared" si="9"/>
        <v>5.790125697162793</v>
      </c>
      <c r="U186" s="23">
        <f t="shared" si="9"/>
        <v>14.059652155474694</v>
      </c>
      <c r="V186" s="23">
        <f t="shared" si="7"/>
        <v>4.0820450936649024</v>
      </c>
    </row>
    <row r="187" spans="1:22" x14ac:dyDescent="0.25">
      <c r="A187" s="22">
        <v>40299</v>
      </c>
      <c r="B187" s="28">
        <v>40299</v>
      </c>
      <c r="C187" s="19">
        <f>+[7]Cartera!E190</f>
        <v>3192.9210599999874</v>
      </c>
      <c r="D187" s="19">
        <f>+[7]Cartera!K190</f>
        <v>2618.0355800000057</v>
      </c>
      <c r="E187" s="19">
        <f>+[7]Cartera!Q190</f>
        <v>463.68097999999998</v>
      </c>
      <c r="F187" s="19">
        <f>+[7]Cartera!AE190</f>
        <v>6502.1554499999929</v>
      </c>
      <c r="G187" s="28">
        <v>40299</v>
      </c>
      <c r="H187" s="23">
        <f t="shared" si="8"/>
        <v>2.0517143051929594</v>
      </c>
      <c r="I187" s="23">
        <f t="shared" si="8"/>
        <v>-18.055118314327743</v>
      </c>
      <c r="J187" s="23">
        <f t="shared" si="8"/>
        <v>-2.1362876371536288</v>
      </c>
      <c r="K187" s="23">
        <f t="shared" si="6"/>
        <v>-7.4902601467059782</v>
      </c>
      <c r="N187" s="23">
        <f>+[7]Cartera!D190</f>
        <v>93260.847931389988</v>
      </c>
      <c r="O187" s="23">
        <f>+[7]Cartera!J190</f>
        <v>40894.908779999991</v>
      </c>
      <c r="P187" s="23">
        <f>+[7]Cartera!P190</f>
        <v>11595.252160000002</v>
      </c>
      <c r="Q187" s="23">
        <f>+[7]Cartera!AD190</f>
        <v>157473.24538057955</v>
      </c>
      <c r="R187" s="28">
        <v>40299</v>
      </c>
      <c r="S187" s="23">
        <f t="shared" si="9"/>
        <v>-1.4242451074579776E-2</v>
      </c>
      <c r="T187" s="23">
        <f t="shared" si="9"/>
        <v>7.6058587982529957</v>
      </c>
      <c r="U187" s="23">
        <f t="shared" si="9"/>
        <v>20.632010264461158</v>
      </c>
      <c r="V187" s="23">
        <f t="shared" si="7"/>
        <v>3.8937441526623928</v>
      </c>
    </row>
    <row r="188" spans="1:22" x14ac:dyDescent="0.25">
      <c r="A188" s="22">
        <v>40330</v>
      </c>
      <c r="B188" s="28">
        <v>40330</v>
      </c>
      <c r="C188" s="19">
        <f>+[7]Cartera!E191</f>
        <v>2957.1093100000003</v>
      </c>
      <c r="D188" s="19">
        <f>+[7]Cartera!K191</f>
        <v>2488.9929300000072</v>
      </c>
      <c r="E188" s="19">
        <f>+[7]Cartera!Q191</f>
        <v>459.80490000000003</v>
      </c>
      <c r="F188" s="19">
        <f>+[7]Cartera!AE191</f>
        <v>6131.0882300000076</v>
      </c>
      <c r="G188" s="28">
        <v>40330</v>
      </c>
      <c r="H188" s="23">
        <f t="shared" si="8"/>
        <v>-5.6228061025813361</v>
      </c>
      <c r="I188" s="23">
        <f t="shared" si="8"/>
        <v>-19.523373123668648</v>
      </c>
      <c r="J188" s="23">
        <f t="shared" si="8"/>
        <v>2.1977777976827042</v>
      </c>
      <c r="K188" s="23">
        <f t="shared" si="6"/>
        <v>-11.220170363073052</v>
      </c>
      <c r="N188" s="23">
        <f>+[7]Cartera!D191</f>
        <v>95206.626125280003</v>
      </c>
      <c r="O188" s="23">
        <f>+[7]Cartera!J191</f>
        <v>41369.182550000012</v>
      </c>
      <c r="P188" s="23">
        <f>+[7]Cartera!P191</f>
        <v>11923.181529999998</v>
      </c>
      <c r="Q188" s="23">
        <f>+[7]Cartera!AD191</f>
        <v>159953.62295480305</v>
      </c>
      <c r="R188" s="28">
        <v>40330</v>
      </c>
      <c r="S188" s="23">
        <f t="shared" si="9"/>
        <v>1.6414570252440512</v>
      </c>
      <c r="T188" s="23">
        <f t="shared" si="9"/>
        <v>8.759018564682421</v>
      </c>
      <c r="U188" s="23">
        <f t="shared" si="9"/>
        <v>22.202904829821563</v>
      </c>
      <c r="V188" s="23">
        <f t="shared" si="7"/>
        <v>5.1186604515548311</v>
      </c>
    </row>
    <row r="189" spans="1:22" x14ac:dyDescent="0.25">
      <c r="A189" s="22">
        <v>40360</v>
      </c>
      <c r="B189" s="28">
        <v>40360</v>
      </c>
      <c r="C189" s="19">
        <f>+[7]Cartera!E192</f>
        <v>3057.0186199999898</v>
      </c>
      <c r="D189" s="19">
        <f>+[7]Cartera!K192</f>
        <v>2485.1382999999996</v>
      </c>
      <c r="E189" s="19">
        <f>+[7]Cartera!Q192</f>
        <v>457.86523000000233</v>
      </c>
      <c r="F189" s="19">
        <f>+[7]Cartera!AE192</f>
        <v>6224.7045499999913</v>
      </c>
      <c r="G189" s="28">
        <v>40360</v>
      </c>
      <c r="H189" s="23">
        <f t="shared" si="8"/>
        <v>-2.892993861125106</v>
      </c>
      <c r="I189" s="23">
        <f t="shared" si="8"/>
        <v>-15.297884799816416</v>
      </c>
      <c r="J189" s="23">
        <f t="shared" si="8"/>
        <v>1.6211254114794968</v>
      </c>
      <c r="K189" s="23">
        <f t="shared" si="6"/>
        <v>-7.8213056326920736</v>
      </c>
      <c r="N189" s="23">
        <f>+[7]Cartera!D192</f>
        <v>96589.721373979977</v>
      </c>
      <c r="O189" s="23">
        <f>+[7]Cartera!J192</f>
        <v>41937.143179999999</v>
      </c>
      <c r="P189" s="23">
        <f>+[7]Cartera!P192</f>
        <v>11671.192400000004</v>
      </c>
      <c r="Q189" s="23">
        <f>+[7]Cartera!AD192</f>
        <v>161670.86267893604</v>
      </c>
      <c r="R189" s="28">
        <v>40360</v>
      </c>
      <c r="S189" s="23">
        <f t="shared" si="9"/>
        <v>3.8425211938220514</v>
      </c>
      <c r="T189" s="23">
        <f t="shared" si="9"/>
        <v>10.073908764382196</v>
      </c>
      <c r="U189" s="23">
        <f t="shared" si="9"/>
        <v>16.906361491368884</v>
      </c>
      <c r="V189" s="23">
        <f t="shared" si="7"/>
        <v>6.4829176282667191</v>
      </c>
    </row>
    <row r="190" spans="1:22" x14ac:dyDescent="0.25">
      <c r="A190" s="22">
        <v>40391</v>
      </c>
      <c r="B190" s="28">
        <v>40391</v>
      </c>
      <c r="C190" s="19">
        <f>+[7]Cartera!E193</f>
        <v>2988.8016899999998</v>
      </c>
      <c r="D190" s="19">
        <f>+[7]Cartera!K193</f>
        <v>2387.4114199999945</v>
      </c>
      <c r="E190" s="19">
        <f>+[7]Cartera!Q193</f>
        <v>451.25243000000154</v>
      </c>
      <c r="F190" s="19">
        <f>+[7]Cartera!AE193</f>
        <v>6049.1908399999957</v>
      </c>
      <c r="G190" s="28">
        <v>40391</v>
      </c>
      <c r="H190" s="23">
        <f t="shared" si="8"/>
        <v>-8.1338788741822299</v>
      </c>
      <c r="I190" s="23">
        <f t="shared" si="8"/>
        <v>-21.255593834984538</v>
      </c>
      <c r="J190" s="23">
        <f t="shared" si="8"/>
        <v>-3.1496175712879051</v>
      </c>
      <c r="K190" s="23">
        <f t="shared" si="6"/>
        <v>-13.387989472034576</v>
      </c>
      <c r="N190" s="23">
        <f>+[7]Cartera!D193</f>
        <v>98015.134083489975</v>
      </c>
      <c r="O190" s="23">
        <f>+[7]Cartera!J193</f>
        <v>42597.942030000006</v>
      </c>
      <c r="P190" s="23">
        <f>+[7]Cartera!P193</f>
        <v>12007.859480000003</v>
      </c>
      <c r="Q190" s="23">
        <f>+[7]Cartera!AD193</f>
        <v>164086.84249945253</v>
      </c>
      <c r="R190" s="28">
        <v>40391</v>
      </c>
      <c r="S190" s="23">
        <f t="shared" si="9"/>
        <v>7.5281709118552982</v>
      </c>
      <c r="T190" s="23">
        <f t="shared" si="9"/>
        <v>11.286598924838415</v>
      </c>
      <c r="U190" s="23">
        <f t="shared" si="9"/>
        <v>22.088617728287588</v>
      </c>
      <c r="V190" s="23">
        <f t="shared" si="7"/>
        <v>9.1084404051539707</v>
      </c>
    </row>
    <row r="191" spans="1:22" x14ac:dyDescent="0.25">
      <c r="A191" s="22">
        <v>40422</v>
      </c>
      <c r="B191" s="28">
        <v>40422</v>
      </c>
      <c r="C191" s="19">
        <f>+[7]Cartera!E194</f>
        <v>2675.5381999999881</v>
      </c>
      <c r="D191" s="19">
        <f>+[7]Cartera!K194</f>
        <v>2290.5759400000052</v>
      </c>
      <c r="E191" s="19">
        <f>+[7]Cartera!Q194</f>
        <v>448.00565999999998</v>
      </c>
      <c r="F191" s="19">
        <f>+[7]Cartera!AE194</f>
        <v>5629.8375899999937</v>
      </c>
      <c r="G191" s="28">
        <v>40422</v>
      </c>
      <c r="H191" s="23">
        <f t="shared" si="8"/>
        <v>-13.734201235377341</v>
      </c>
      <c r="I191" s="23">
        <f t="shared" si="8"/>
        <v>-20.365075831385028</v>
      </c>
      <c r="J191" s="23">
        <f t="shared" si="8"/>
        <v>-4.1185485546529605</v>
      </c>
      <c r="K191" s="23">
        <f t="shared" si="6"/>
        <v>-15.660901038593138</v>
      </c>
      <c r="N191" s="23">
        <f>+[7]Cartera!D194</f>
        <v>100381.15022318998</v>
      </c>
      <c r="O191" s="23">
        <f>+[7]Cartera!J194</f>
        <v>43433.754829999998</v>
      </c>
      <c r="P191" s="23">
        <f>+[7]Cartera!P194</f>
        <v>12428.51497</v>
      </c>
      <c r="Q191" s="23">
        <f>+[7]Cartera!AD194</f>
        <v>167811.05312643552</v>
      </c>
      <c r="R191" s="28">
        <v>40422</v>
      </c>
      <c r="S191" s="23">
        <f t="shared" si="9"/>
        <v>10.709435984400258</v>
      </c>
      <c r="T191" s="23">
        <f t="shared" si="9"/>
        <v>13.223278777978379</v>
      </c>
      <c r="U191" s="23">
        <f t="shared" si="9"/>
        <v>22.622708515498616</v>
      </c>
      <c r="V191" s="23">
        <f t="shared" si="7"/>
        <v>11.650561542350829</v>
      </c>
    </row>
    <row r="192" spans="1:22" x14ac:dyDescent="0.25">
      <c r="A192" s="22">
        <v>40452</v>
      </c>
      <c r="B192" s="28">
        <v>40452</v>
      </c>
      <c r="C192" s="19">
        <f>+[7]Cartera!E195</f>
        <v>2698.7237299999892</v>
      </c>
      <c r="D192" s="19">
        <f>+[7]Cartera!K195</f>
        <v>2323.83709</v>
      </c>
      <c r="E192" s="19">
        <f>+[7]Cartera!Q195</f>
        <v>445.21187000000106</v>
      </c>
      <c r="F192" s="19">
        <f>+[7]Cartera!AE195</f>
        <v>5679.7458299999907</v>
      </c>
      <c r="G192" s="28">
        <v>40452</v>
      </c>
      <c r="H192" s="23">
        <f t="shared" si="8"/>
        <v>-13.852570071708982</v>
      </c>
      <c r="I192" s="23">
        <f t="shared" si="8"/>
        <v>-20.079669990913686</v>
      </c>
      <c r="J192" s="23">
        <f t="shared" si="8"/>
        <v>-6.5700215409953557</v>
      </c>
      <c r="K192" s="23">
        <f t="shared" si="6"/>
        <v>-15.902356809992781</v>
      </c>
      <c r="N192" s="23">
        <f>+[7]Cartera!D195</f>
        <v>102174.20178755997</v>
      </c>
      <c r="O192" s="23">
        <f>+[7]Cartera!J195</f>
        <v>44167.981439999996</v>
      </c>
      <c r="P192" s="23">
        <f>+[7]Cartera!P195</f>
        <v>12493.480150000001</v>
      </c>
      <c r="Q192" s="23">
        <f>+[7]Cartera!AD195</f>
        <v>170763.43484538642</v>
      </c>
      <c r="R192" s="28">
        <v>40452</v>
      </c>
      <c r="S192" s="23">
        <f t="shared" si="9"/>
        <v>12.561490949025938</v>
      </c>
      <c r="T192" s="23">
        <f t="shared" si="9"/>
        <v>14.377821217946504</v>
      </c>
      <c r="U192" s="23">
        <f t="shared" si="9"/>
        <v>19.715951249866265</v>
      </c>
      <c r="V192" s="23">
        <f t="shared" si="7"/>
        <v>13.101975731795562</v>
      </c>
    </row>
    <row r="193" spans="1:22" x14ac:dyDescent="0.25">
      <c r="A193" s="22">
        <v>40483</v>
      </c>
      <c r="B193" s="28">
        <v>40483</v>
      </c>
      <c r="C193" s="19">
        <f>+[7]Cartera!E196</f>
        <v>2648.6178200000077</v>
      </c>
      <c r="D193" s="19">
        <f>+[7]Cartera!K196</f>
        <v>2272.32656000001</v>
      </c>
      <c r="E193" s="19">
        <f>+[7]Cartera!Q196</f>
        <v>450.22389000000061</v>
      </c>
      <c r="F193" s="19">
        <f>+[7]Cartera!AE196</f>
        <v>5579.0674200000185</v>
      </c>
      <c r="G193" s="28">
        <v>40483</v>
      </c>
      <c r="H193" s="23">
        <f t="shared" si="8"/>
        <v>-18.316897662228243</v>
      </c>
      <c r="I193" s="23">
        <f t="shared" si="8"/>
        <v>-22.395765895812403</v>
      </c>
      <c r="J193" s="23">
        <f t="shared" si="8"/>
        <v>-6.8303568915719381</v>
      </c>
      <c r="K193" s="23">
        <f t="shared" si="6"/>
        <v>-19.007554108545833</v>
      </c>
      <c r="N193" s="23">
        <f>+[7]Cartera!D196</f>
        <v>106375.75451793002</v>
      </c>
      <c r="O193" s="23">
        <f>+[7]Cartera!J196</f>
        <v>45125.927300000003</v>
      </c>
      <c r="P193" s="23">
        <f>+[7]Cartera!P196</f>
        <v>12905.920900000003</v>
      </c>
      <c r="Q193" s="23">
        <f>+[7]Cartera!AD196</f>
        <v>176057.09934500398</v>
      </c>
      <c r="R193" s="28">
        <v>40483</v>
      </c>
      <c r="S193" s="23">
        <f t="shared" si="9"/>
        <v>17.481591050448557</v>
      </c>
      <c r="T193" s="23">
        <f t="shared" si="9"/>
        <v>14.836771360717435</v>
      </c>
      <c r="U193" s="23">
        <f t="shared" si="9"/>
        <v>20.446746196555949</v>
      </c>
      <c r="V193" s="23">
        <f t="shared" si="7"/>
        <v>16.066536509618274</v>
      </c>
    </row>
    <row r="194" spans="1:22" x14ac:dyDescent="0.25">
      <c r="A194" s="22">
        <v>40513</v>
      </c>
      <c r="B194" s="28">
        <v>40513</v>
      </c>
      <c r="C194" s="19">
        <f>+[7]Cartera!E197</f>
        <v>2290.1678400000001</v>
      </c>
      <c r="D194" s="19">
        <f>+[7]Cartera!K197</f>
        <v>2022.0182500000001</v>
      </c>
      <c r="E194" s="19">
        <f>+[7]Cartera!Q197</f>
        <v>423.19528999999909</v>
      </c>
      <c r="F194" s="19">
        <f>+[7]Cartera!AE197</f>
        <v>4922.0516199999993</v>
      </c>
      <c r="G194" s="28">
        <v>40513</v>
      </c>
      <c r="H194" s="23">
        <f t="shared" si="8"/>
        <v>-21.017958244716837</v>
      </c>
      <c r="I194" s="23">
        <f t="shared" si="8"/>
        <v>-21.736842352774417</v>
      </c>
      <c r="J194" s="23">
        <f t="shared" si="8"/>
        <v>-5.0677963006806408</v>
      </c>
      <c r="K194" s="23">
        <f t="shared" si="6"/>
        <v>-19.933208989924097</v>
      </c>
      <c r="N194" s="23">
        <f>+[7]Cartera!D197</f>
        <v>109127.30956894001</v>
      </c>
      <c r="O194" s="23">
        <f>+[7]Cartera!J197</f>
        <v>46008.219710000005</v>
      </c>
      <c r="P194" s="23">
        <f>+[7]Cartera!P197</f>
        <v>10743.53894</v>
      </c>
      <c r="Q194" s="23">
        <f>+[7]Cartera!AD197</f>
        <v>180030.5132652407</v>
      </c>
      <c r="R194" s="28">
        <v>40513</v>
      </c>
      <c r="S194" s="23">
        <f t="shared" si="9"/>
        <v>19.771215083305975</v>
      </c>
      <c r="T194" s="23">
        <f t="shared" si="9"/>
        <v>16.504877393587904</v>
      </c>
      <c r="U194" s="23">
        <f t="shared" si="9"/>
        <v>-6.8114446225735037E-2</v>
      </c>
      <c r="V194" s="23">
        <f t="shared" si="7"/>
        <v>17.910441996469146</v>
      </c>
    </row>
    <row r="195" spans="1:22" x14ac:dyDescent="0.25">
      <c r="A195" s="22">
        <v>40544</v>
      </c>
      <c r="B195" s="28">
        <v>40544</v>
      </c>
      <c r="C195" s="19">
        <f>+[7]Cartera!E198</f>
        <v>2529.610950000003</v>
      </c>
      <c r="D195" s="19">
        <f>+[7]Cartera!K198</f>
        <v>2110.3261899999975</v>
      </c>
      <c r="E195" s="19">
        <f>+[7]Cartera!Q198</f>
        <v>432.01491000000016</v>
      </c>
      <c r="F195" s="19">
        <f>+[7]Cartera!AE198</f>
        <v>5270.0491600000005</v>
      </c>
      <c r="G195" s="28">
        <v>40544</v>
      </c>
      <c r="H195" s="23">
        <f t="shared" si="8"/>
        <v>-18.986430670190359</v>
      </c>
      <c r="I195" s="23">
        <f t="shared" si="8"/>
        <v>-21.537873761214669</v>
      </c>
      <c r="J195" s="23">
        <f t="shared" si="8"/>
        <v>-6.0056856329841963</v>
      </c>
      <c r="K195" s="23">
        <f t="shared" si="6"/>
        <v>-18.89077212054184</v>
      </c>
      <c r="N195" s="23">
        <f>+[7]Cartera!D198</f>
        <v>108606.04800793002</v>
      </c>
      <c r="O195" s="23">
        <f>+[7]Cartera!J198</f>
        <v>46514.884410000006</v>
      </c>
      <c r="P195" s="23">
        <f>+[7]Cartera!P198</f>
        <v>11108.7006</v>
      </c>
      <c r="Q195" s="23">
        <f>+[7]Cartera!AD198</f>
        <v>180269.7084559635</v>
      </c>
      <c r="R195" s="28">
        <v>40544</v>
      </c>
      <c r="S195" s="23">
        <f t="shared" si="9"/>
        <v>19.902972490574939</v>
      </c>
      <c r="T195" s="23">
        <f t="shared" si="9"/>
        <v>17.321454494145925</v>
      </c>
      <c r="U195" s="23">
        <f t="shared" si="9"/>
        <v>1.1816264902178659</v>
      </c>
      <c r="V195" s="23">
        <f t="shared" si="7"/>
        <v>18.222992901735154</v>
      </c>
    </row>
    <row r="196" spans="1:22" x14ac:dyDescent="0.25">
      <c r="A196" s="22">
        <v>40575</v>
      </c>
      <c r="B196" s="28">
        <v>40575</v>
      </c>
      <c r="C196" s="19">
        <f>+[7]Cartera!E199</f>
        <v>2540.8616799999922</v>
      </c>
      <c r="D196" s="19">
        <f>+[7]Cartera!K199</f>
        <v>2245.1859900000022</v>
      </c>
      <c r="E196" s="19">
        <f>+[7]Cartera!Q199</f>
        <v>426.85978999999725</v>
      </c>
      <c r="F196" s="19">
        <f>+[7]Cartera!AE199</f>
        <v>5442.8550199999918</v>
      </c>
      <c r="G196" s="28">
        <v>40575</v>
      </c>
      <c r="H196" s="23">
        <f t="shared" si="8"/>
        <v>-20.644043653499139</v>
      </c>
      <c r="I196" s="23">
        <f t="shared" si="8"/>
        <v>-19.218607566565851</v>
      </c>
      <c r="J196" s="23">
        <f t="shared" si="8"/>
        <v>-6.8519577355669838</v>
      </c>
      <c r="K196" s="23">
        <f t="shared" si="6"/>
        <v>-18.486469587129832</v>
      </c>
      <c r="N196" s="23">
        <f>+[7]Cartera!D199</f>
        <v>110869.68847468001</v>
      </c>
      <c r="O196" s="23">
        <f>+[7]Cartera!J199</f>
        <v>47210.067379999986</v>
      </c>
      <c r="P196" s="23">
        <f>+[7]Cartera!P199</f>
        <v>11496.80488</v>
      </c>
      <c r="Q196" s="23">
        <f>+[7]Cartera!AD199</f>
        <v>184090.85691185232</v>
      </c>
      <c r="R196" s="28">
        <v>40575</v>
      </c>
      <c r="S196" s="23">
        <f t="shared" si="9"/>
        <v>21.517399747986914</v>
      </c>
      <c r="T196" s="23">
        <f t="shared" si="9"/>
        <v>18.337230234676454</v>
      </c>
      <c r="U196" s="23">
        <f t="shared" si="9"/>
        <v>3.8171038221265263</v>
      </c>
      <c r="V196" s="23">
        <f t="shared" si="7"/>
        <v>19.810901845130815</v>
      </c>
    </row>
    <row r="197" spans="1:22" x14ac:dyDescent="0.25">
      <c r="A197" s="22">
        <v>40603</v>
      </c>
      <c r="B197" s="28">
        <v>40603</v>
      </c>
      <c r="C197" s="19">
        <f>+[7]Cartera!E200</f>
        <v>2592.969680000007</v>
      </c>
      <c r="D197" s="19">
        <f>+[7]Cartera!K200</f>
        <v>2224.6443900000004</v>
      </c>
      <c r="E197" s="19">
        <f>+[7]Cartera!Q200</f>
        <v>415.35141999999991</v>
      </c>
      <c r="F197" s="19">
        <f>+[7]Cartera!AE200</f>
        <v>5463.3707800000066</v>
      </c>
      <c r="G197" s="28">
        <v>40603</v>
      </c>
      <c r="H197" s="23">
        <f t="shared" si="8"/>
        <v>-20.533807472653038</v>
      </c>
      <c r="I197" s="23">
        <f t="shared" si="8"/>
        <v>-17.457771231390382</v>
      </c>
      <c r="J197" s="23">
        <f t="shared" si="8"/>
        <v>-8.7056929317527789</v>
      </c>
      <c r="K197" s="23">
        <f t="shared" si="6"/>
        <v>-17.778909658624798</v>
      </c>
      <c r="N197" s="23">
        <f>+[7]Cartera!D200</f>
        <v>112623.54918659</v>
      </c>
      <c r="O197" s="23">
        <f>+[7]Cartera!J200</f>
        <v>48011.491700000013</v>
      </c>
      <c r="P197" s="23">
        <f>+[7]Cartera!P200</f>
        <v>11948.230589999997</v>
      </c>
      <c r="Q197" s="23">
        <f>+[7]Cartera!AD200</f>
        <v>187062.75238014397</v>
      </c>
      <c r="R197" s="28">
        <v>40603</v>
      </c>
      <c r="S197" s="23">
        <f t="shared" si="9"/>
        <v>23.144112811767116</v>
      </c>
      <c r="T197" s="23">
        <f t="shared" si="9"/>
        <v>19.785142867886748</v>
      </c>
      <c r="U197" s="23">
        <f t="shared" si="9"/>
        <v>4.7333210119489024</v>
      </c>
      <c r="V197" s="23">
        <f t="shared" si="7"/>
        <v>21.203459480173834</v>
      </c>
    </row>
    <row r="198" spans="1:22" x14ac:dyDescent="0.25">
      <c r="A198" s="22">
        <v>40634</v>
      </c>
      <c r="B198" s="28">
        <v>40634</v>
      </c>
      <c r="C198" s="19">
        <f>+[7]Cartera!E201</f>
        <v>2584.244949999988</v>
      </c>
      <c r="D198" s="19">
        <f>+[7]Cartera!K201</f>
        <v>2407.2752899999991</v>
      </c>
      <c r="E198" s="19">
        <f>+[7]Cartera!Q201</f>
        <v>421.92746000000091</v>
      </c>
      <c r="F198" s="19">
        <f>+[7]Cartera!AE201</f>
        <v>5657.2957099999876</v>
      </c>
      <c r="G198" s="28">
        <v>40634</v>
      </c>
      <c r="H198" s="23">
        <f t="shared" si="8"/>
        <v>-22.778988488203851</v>
      </c>
      <c r="I198" s="23">
        <f t="shared" si="8"/>
        <v>-10.070643927061113</v>
      </c>
      <c r="J198" s="23">
        <f t="shared" si="8"/>
        <v>-9.5851619771015351</v>
      </c>
      <c r="K198" s="23">
        <f t="shared" si="6"/>
        <v>-15.869109467833226</v>
      </c>
      <c r="N198" s="23">
        <f>+[7]Cartera!D201</f>
        <v>114266.90842914999</v>
      </c>
      <c r="O198" s="23">
        <f>+[7]Cartera!J201</f>
        <v>50058.363500000007</v>
      </c>
      <c r="P198" s="23">
        <f>+[7]Cartera!P201</f>
        <v>12814.073970000001</v>
      </c>
      <c r="Q198" s="23">
        <f>+[7]Cartera!AD201</f>
        <v>191623.86536693128</v>
      </c>
      <c r="R198" s="28">
        <v>40634</v>
      </c>
      <c r="S198" s="23">
        <f t="shared" si="9"/>
        <v>24.050559909367507</v>
      </c>
      <c r="T198" s="23">
        <f t="shared" si="9"/>
        <v>24.015861800430557</v>
      </c>
      <c r="U198" s="23">
        <f t="shared" si="9"/>
        <v>13.944140780458028</v>
      </c>
      <c r="V198" s="23">
        <f t="shared" si="7"/>
        <v>23.243440094938165</v>
      </c>
    </row>
    <row r="199" spans="1:22" x14ac:dyDescent="0.25">
      <c r="A199" s="22">
        <v>40664</v>
      </c>
      <c r="B199" s="28">
        <v>40664</v>
      </c>
      <c r="C199" s="19">
        <f>+[7]Cartera!E202</f>
        <v>2423.625329999998</v>
      </c>
      <c r="D199" s="19">
        <f>+[7]Cartera!K202</f>
        <v>2345.5116700000017</v>
      </c>
      <c r="E199" s="19">
        <f>+[7]Cartera!Q202</f>
        <v>417.75975000000187</v>
      </c>
      <c r="F199" s="19">
        <f>+[7]Cartera!AE202</f>
        <v>5430.0952800000014</v>
      </c>
      <c r="G199" s="28">
        <v>40664</v>
      </c>
      <c r="H199" s="23">
        <f t="shared" si="8"/>
        <v>-24.093791094227441</v>
      </c>
      <c r="I199" s="23">
        <f t="shared" si="8"/>
        <v>-10.409480760380021</v>
      </c>
      <c r="J199" s="23">
        <f t="shared" si="8"/>
        <v>-9.9036259800861615</v>
      </c>
      <c r="K199" s="23">
        <f t="shared" si="6"/>
        <v>-16.487765914609014</v>
      </c>
      <c r="N199" s="23">
        <f>+[7]Cartera!D202</f>
        <v>116164.80646230998</v>
      </c>
      <c r="O199" s="23">
        <f>+[7]Cartera!J202</f>
        <v>51548.965630000013</v>
      </c>
      <c r="P199" s="23">
        <f>+[7]Cartera!P202</f>
        <v>13290.156440000001</v>
      </c>
      <c r="Q199" s="23">
        <f>+[7]Cartera!AD202</f>
        <v>195974.01258058805</v>
      </c>
      <c r="R199" s="28">
        <v>40664</v>
      </c>
      <c r="S199" s="23">
        <f t="shared" si="9"/>
        <v>24.559028830372569</v>
      </c>
      <c r="T199" s="23">
        <f t="shared" si="9"/>
        <v>26.052281733442783</v>
      </c>
      <c r="U199" s="23">
        <f t="shared" si="9"/>
        <v>14.617226573535746</v>
      </c>
      <c r="V199" s="23">
        <f t="shared" si="7"/>
        <v>24.449084736242213</v>
      </c>
    </row>
    <row r="200" spans="1:22" x14ac:dyDescent="0.25">
      <c r="A200" s="22">
        <v>40695</v>
      </c>
      <c r="B200" s="28">
        <v>40695</v>
      </c>
      <c r="C200" s="19">
        <f>+[7]Cartera!E203</f>
        <v>2356.1710100000055</v>
      </c>
      <c r="D200" s="19">
        <f>+[7]Cartera!K203</f>
        <v>2336.9343000000044</v>
      </c>
      <c r="E200" s="19">
        <f>+[7]Cartera!Q203</f>
        <v>414.92629000000096</v>
      </c>
      <c r="F200" s="19">
        <f>+[7]Cartera!AE203</f>
        <v>5354.8427300000112</v>
      </c>
      <c r="G200" s="28">
        <v>40695</v>
      </c>
      <c r="H200" s="23">
        <f t="shared" si="8"/>
        <v>-20.321815563862089</v>
      </c>
      <c r="I200" s="23">
        <f t="shared" si="8"/>
        <v>-6.1092431467855732</v>
      </c>
      <c r="J200" s="23">
        <f t="shared" si="8"/>
        <v>-9.7603592306213045</v>
      </c>
      <c r="K200" s="23">
        <f t="shared" si="6"/>
        <v>-12.660811113461918</v>
      </c>
      <c r="N200" s="23">
        <f>+[7]Cartera!D203</f>
        <v>117462.20172319001</v>
      </c>
      <c r="O200" s="23">
        <f>+[7]Cartera!J203</f>
        <v>52716.509130000006</v>
      </c>
      <c r="P200" s="23">
        <f>+[7]Cartera!P203</f>
        <v>13508.952029999999</v>
      </c>
      <c r="Q200" s="23">
        <f>+[7]Cartera!AD203</f>
        <v>198932.98538181922</v>
      </c>
      <c r="R200" s="28">
        <v>40695</v>
      </c>
      <c r="S200" s="23">
        <f t="shared" si="9"/>
        <v>23.376078434524558</v>
      </c>
      <c r="T200" s="23">
        <f t="shared" si="9"/>
        <v>27.429419390352422</v>
      </c>
      <c r="U200" s="23">
        <f t="shared" si="9"/>
        <v>13.299893958756172</v>
      </c>
      <c r="V200" s="23">
        <f t="shared" si="7"/>
        <v>24.369165078574227</v>
      </c>
    </row>
    <row r="201" spans="1:22" x14ac:dyDescent="0.25">
      <c r="A201" s="22">
        <v>40725</v>
      </c>
      <c r="B201" s="28">
        <v>40725</v>
      </c>
      <c r="C201" s="19">
        <f>+[7]Cartera!E204</f>
        <v>2544.2589800000042</v>
      </c>
      <c r="D201" s="19">
        <f>+[7]Cartera!K204</f>
        <v>2426.7553900000007</v>
      </c>
      <c r="E201" s="19">
        <f>+[7]Cartera!Q204</f>
        <v>414.60748000000046</v>
      </c>
      <c r="F201" s="19">
        <f>+[7]Cartera!AE204</f>
        <v>5644.2767100000046</v>
      </c>
      <c r="G201" s="28">
        <v>40725</v>
      </c>
      <c r="H201" s="23">
        <f t="shared" si="8"/>
        <v>-16.773193223140638</v>
      </c>
      <c r="I201" s="23">
        <f t="shared" si="8"/>
        <v>-2.3492821304954674</v>
      </c>
      <c r="J201" s="23">
        <f t="shared" si="8"/>
        <v>-9.4477036397809968</v>
      </c>
      <c r="K201" s="23">
        <f t="shared" si="6"/>
        <v>-9.3245845700417647</v>
      </c>
      <c r="N201" s="23">
        <f>+[7]Cartera!D204</f>
        <v>118911.43529011001</v>
      </c>
      <c r="O201" s="23">
        <f>+[7]Cartera!J204</f>
        <v>53624.43548</v>
      </c>
      <c r="P201" s="23">
        <f>+[7]Cartera!P204</f>
        <v>13902.751460000001</v>
      </c>
      <c r="Q201" s="23">
        <f>+[7]Cartera!AD204</f>
        <v>201706.71728086172</v>
      </c>
      <c r="R201" s="28">
        <v>40725</v>
      </c>
      <c r="S201" s="23">
        <f t="shared" si="9"/>
        <v>23.109823279957411</v>
      </c>
      <c r="T201" s="23">
        <f t="shared" si="9"/>
        <v>27.868594314678361</v>
      </c>
      <c r="U201" s="23">
        <f t="shared" si="9"/>
        <v>19.120231965330262</v>
      </c>
      <c r="V201" s="23">
        <f t="shared" si="7"/>
        <v>24.763803408059573</v>
      </c>
    </row>
    <row r="202" spans="1:22" x14ac:dyDescent="0.25">
      <c r="A202" s="22">
        <v>40756</v>
      </c>
      <c r="B202" s="28">
        <v>40756</v>
      </c>
      <c r="C202" s="19">
        <f>+[7]Cartera!E205</f>
        <v>2499.1364299999923</v>
      </c>
      <c r="D202" s="19">
        <f>+[7]Cartera!K205</f>
        <v>2450.6928900000007</v>
      </c>
      <c r="E202" s="19">
        <f>+[7]Cartera!Q205</f>
        <v>405.86384999999774</v>
      </c>
      <c r="F202" s="19">
        <f>+[7]Cartera!AE205</f>
        <v>5610.7026399999904</v>
      </c>
      <c r="G202" s="28">
        <v>40756</v>
      </c>
      <c r="H202" s="23">
        <f t="shared" si="8"/>
        <v>-16.383330538066161</v>
      </c>
      <c r="I202" s="23">
        <f t="shared" si="8"/>
        <v>2.6506311174471193</v>
      </c>
      <c r="J202" s="23">
        <f t="shared" si="8"/>
        <v>-10.058356915663296</v>
      </c>
      <c r="K202" s="23">
        <f t="shared" si="6"/>
        <v>-7.2487083247650617</v>
      </c>
      <c r="N202" s="23">
        <f>+[7]Cartera!D205</f>
        <v>120601.26537887999</v>
      </c>
      <c r="O202" s="23">
        <f>+[7]Cartera!J205</f>
        <v>54681.139380000001</v>
      </c>
      <c r="P202" s="23">
        <f>+[7]Cartera!P205</f>
        <v>14369.086790000001</v>
      </c>
      <c r="Q202" s="23">
        <f>+[7]Cartera!AD205</f>
        <v>204993.3230141458</v>
      </c>
      <c r="R202" s="28">
        <v>40756</v>
      </c>
      <c r="S202" s="23">
        <f t="shared" si="9"/>
        <v>23.04351415379486</v>
      </c>
      <c r="T202" s="23">
        <f t="shared" si="9"/>
        <v>28.365683350360655</v>
      </c>
      <c r="U202" s="23">
        <f t="shared" si="9"/>
        <v>19.664015172169542</v>
      </c>
      <c r="V202" s="23">
        <f t="shared" si="7"/>
        <v>24.929774923805837</v>
      </c>
    </row>
    <row r="203" spans="1:22" x14ac:dyDescent="0.25">
      <c r="A203" s="22">
        <v>40787</v>
      </c>
      <c r="B203" s="28">
        <v>40787</v>
      </c>
      <c r="C203" s="19">
        <f>+[7]Cartera!E206</f>
        <v>2560.681819999993</v>
      </c>
      <c r="D203" s="19">
        <f>+[7]Cartera!K206</f>
        <v>2505.3203099999951</v>
      </c>
      <c r="E203" s="19">
        <f>+[7]Cartera!Q206</f>
        <v>402.25380999999868</v>
      </c>
      <c r="F203" s="19">
        <f>+[7]Cartera!AE206</f>
        <v>5717.1167199999854</v>
      </c>
      <c r="G203" s="28">
        <v>40787</v>
      </c>
      <c r="H203" s="23">
        <f t="shared" si="8"/>
        <v>-4.2928327466973002</v>
      </c>
      <c r="I203" s="23">
        <f t="shared" si="8"/>
        <v>9.3751255415696733</v>
      </c>
      <c r="J203" s="23">
        <f t="shared" si="8"/>
        <v>-10.212337495914952</v>
      </c>
      <c r="K203" s="23">
        <f t="shared" si="6"/>
        <v>1.5502956986720449</v>
      </c>
      <c r="N203" s="23">
        <f>+[7]Cartera!D206</f>
        <v>123438.64607820001</v>
      </c>
      <c r="O203" s="23">
        <f>+[7]Cartera!J206</f>
        <v>55672.41167999999</v>
      </c>
      <c r="P203" s="23">
        <f>+[7]Cartera!P206</f>
        <v>14499.394839999997</v>
      </c>
      <c r="Q203" s="23">
        <f>+[7]Cartera!AD206</f>
        <v>209346.73431449677</v>
      </c>
      <c r="R203" s="28">
        <v>40787</v>
      </c>
      <c r="S203" s="23">
        <f t="shared" si="9"/>
        <v>22.96994585511662</v>
      </c>
      <c r="T203" s="23">
        <f t="shared" si="9"/>
        <v>28.177754601006001</v>
      </c>
      <c r="U203" s="23">
        <f t="shared" si="9"/>
        <v>16.66232751860295</v>
      </c>
      <c r="V203" s="23">
        <f t="shared" si="7"/>
        <v>24.751457317156934</v>
      </c>
    </row>
    <row r="204" spans="1:22" x14ac:dyDescent="0.25">
      <c r="A204" s="22">
        <v>40817</v>
      </c>
      <c r="B204" s="28">
        <v>40817</v>
      </c>
      <c r="C204" s="19">
        <f>+[7]Cartera!E207</f>
        <v>2665.52025</v>
      </c>
      <c r="D204" s="19">
        <f>+[7]Cartera!K207</f>
        <v>2636.0998799999952</v>
      </c>
      <c r="E204" s="19">
        <f>+[7]Cartera!Q207</f>
        <v>408.96061000000128</v>
      </c>
      <c r="F204" s="19">
        <f>+[7]Cartera!AE207</f>
        <v>5966.5649699999976</v>
      </c>
      <c r="G204" s="28">
        <v>40817</v>
      </c>
      <c r="H204" s="23">
        <f t="shared" si="8"/>
        <v>-1.2303400911655871</v>
      </c>
      <c r="I204" s="23">
        <f t="shared" si="8"/>
        <v>13.437378693357346</v>
      </c>
      <c r="J204" s="23">
        <f t="shared" si="8"/>
        <v>-8.1424738293702035</v>
      </c>
      <c r="K204" s="23">
        <f t="shared" si="6"/>
        <v>5.0498587187660604</v>
      </c>
      <c r="N204" s="23">
        <f>+[7]Cartera!D207</f>
        <v>124313.88855756</v>
      </c>
      <c r="O204" s="23">
        <f>+[7]Cartera!J207</f>
        <v>56589.388759999973</v>
      </c>
      <c r="P204" s="23">
        <f>+[7]Cartera!P207</f>
        <v>14923.232340000002</v>
      </c>
      <c r="Q204" s="23">
        <f>+[7]Cartera!AD207</f>
        <v>211662.80794667764</v>
      </c>
      <c r="R204" s="28">
        <v>40817</v>
      </c>
      <c r="S204" s="23">
        <f t="shared" si="9"/>
        <v>21.668568369178701</v>
      </c>
      <c r="T204" s="23">
        <f t="shared" si="9"/>
        <v>28.123103920594247</v>
      </c>
      <c r="U204" s="23">
        <f t="shared" si="9"/>
        <v>19.448161447633154</v>
      </c>
      <c r="V204" s="23">
        <f t="shared" si="7"/>
        <v>23.950896243286834</v>
      </c>
    </row>
    <row r="205" spans="1:22" x14ac:dyDescent="0.25">
      <c r="A205" s="22">
        <v>40848</v>
      </c>
      <c r="B205" s="28">
        <v>40848</v>
      </c>
      <c r="C205" s="19">
        <f>+[7]Cartera!E208</f>
        <v>2537.9291100000141</v>
      </c>
      <c r="D205" s="19">
        <f>+[7]Cartera!K208</f>
        <v>2685.1169100000038</v>
      </c>
      <c r="E205" s="19">
        <f>+[7]Cartera!Q208</f>
        <v>412.68298999999837</v>
      </c>
      <c r="F205" s="19">
        <f>+[7]Cartera!AE208</f>
        <v>5892.5399700000162</v>
      </c>
      <c r="G205" s="28">
        <v>40848</v>
      </c>
      <c r="H205" s="23">
        <f t="shared" si="8"/>
        <v>-4.1791121831232516</v>
      </c>
      <c r="I205" s="23">
        <f t="shared" si="8"/>
        <v>18.165978309032838</v>
      </c>
      <c r="J205" s="23">
        <f t="shared" si="8"/>
        <v>-8.3382736531378185</v>
      </c>
      <c r="K205" s="23">
        <f t="shared" si="6"/>
        <v>5.6187266867622156</v>
      </c>
      <c r="N205" s="23">
        <f>+[7]Cartera!D208</f>
        <v>128617.77439709003</v>
      </c>
      <c r="O205" s="23">
        <f>+[7]Cartera!J208</f>
        <v>57794.046680000014</v>
      </c>
      <c r="P205" s="23">
        <f>+[7]Cartera!P208</f>
        <v>14993.138560000001</v>
      </c>
      <c r="Q205" s="23">
        <f>+[7]Cartera!AD208</f>
        <v>217691.2175290903</v>
      </c>
      <c r="R205" s="28">
        <v>40848</v>
      </c>
      <c r="S205" s="23">
        <f t="shared" si="9"/>
        <v>20.908918559455245</v>
      </c>
      <c r="T205" s="23">
        <f t="shared" si="9"/>
        <v>28.072817863179978</v>
      </c>
      <c r="U205" s="23">
        <f t="shared" si="9"/>
        <v>16.172558906664293</v>
      </c>
      <c r="V205" s="23">
        <f t="shared" si="7"/>
        <v>23.648076867664102</v>
      </c>
    </row>
    <row r="206" spans="1:22" x14ac:dyDescent="0.25">
      <c r="A206" s="22">
        <v>40878</v>
      </c>
      <c r="B206" s="28">
        <v>40878</v>
      </c>
      <c r="C206" s="19">
        <f>+[7]Cartera!E209</f>
        <v>2196.4973399999885</v>
      </c>
      <c r="D206" s="19">
        <f>+[7]Cartera!K209</f>
        <v>2485.865780000001</v>
      </c>
      <c r="E206" s="19">
        <f>+[7]Cartera!Q209</f>
        <v>401.31871000000092</v>
      </c>
      <c r="F206" s="19">
        <f>+[7]Cartera!AE209</f>
        <v>5316.9436199999909</v>
      </c>
      <c r="G206" s="28">
        <v>40878</v>
      </c>
      <c r="H206" s="23">
        <f t="shared" si="8"/>
        <v>-4.0901150720905974</v>
      </c>
      <c r="I206" s="23">
        <f t="shared" si="8"/>
        <v>22.939829054460859</v>
      </c>
      <c r="J206" s="23">
        <f t="shared" si="8"/>
        <v>-5.1693817291771325</v>
      </c>
      <c r="K206" s="23">
        <f t="shared" si="6"/>
        <v>8.022914639810125</v>
      </c>
      <c r="N206" s="23">
        <f>+[7]Cartera!D209</f>
        <v>129159.37372479997</v>
      </c>
      <c r="O206" s="23">
        <f>+[7]Cartera!J209</f>
        <v>58882.008100000006</v>
      </c>
      <c r="P206" s="23">
        <f>+[7]Cartera!P209</f>
        <v>15432.139840000002</v>
      </c>
      <c r="Q206" s="23">
        <f>+[7]Cartera!AD209</f>
        <v>219818.15482072186</v>
      </c>
      <c r="R206" s="28">
        <v>40878</v>
      </c>
      <c r="S206" s="23">
        <f t="shared" si="9"/>
        <v>18.356600410097073</v>
      </c>
      <c r="T206" s="23">
        <f t="shared" si="9"/>
        <v>27.981496504638386</v>
      </c>
      <c r="U206" s="23">
        <f t="shared" si="9"/>
        <v>43.641121665632483</v>
      </c>
      <c r="V206" s="23">
        <f t="shared" si="7"/>
        <v>22.100498873133589</v>
      </c>
    </row>
    <row r="207" spans="1:22" x14ac:dyDescent="0.25">
      <c r="A207" s="22">
        <v>40909</v>
      </c>
      <c r="B207" s="28">
        <v>40909</v>
      </c>
      <c r="C207" s="19">
        <f>+[7]Cartera!E210</f>
        <v>2452.810330000013</v>
      </c>
      <c r="D207" s="19">
        <f>+[7]Cartera!K210</f>
        <v>2682.4467500000073</v>
      </c>
      <c r="E207" s="19">
        <f>+[7]Cartera!Q210</f>
        <v>416.35461000000129</v>
      </c>
      <c r="F207" s="19">
        <f>+[7]Cartera!AE210</f>
        <v>5796.0296900000212</v>
      </c>
      <c r="G207" s="28">
        <v>40909</v>
      </c>
      <c r="H207" s="23">
        <f t="shared" si="8"/>
        <v>-3.0360644983763052</v>
      </c>
      <c r="I207" s="23">
        <f t="shared" si="8"/>
        <v>27.110527401454007</v>
      </c>
      <c r="J207" s="23">
        <f t="shared" si="8"/>
        <v>-3.624944333518215</v>
      </c>
      <c r="K207" s="23">
        <f t="shared" si="8"/>
        <v>9.9805621168061549</v>
      </c>
      <c r="N207" s="23">
        <f>+[7]Cartera!D210</f>
        <v>127909.74075628002</v>
      </c>
      <c r="O207" s="23">
        <f>+[7]Cartera!J210</f>
        <v>59390.103190000009</v>
      </c>
      <c r="P207" s="23">
        <f>+[7]Cartera!P210</f>
        <v>15775.797980000003</v>
      </c>
      <c r="Q207" s="23">
        <f>+[7]Cartera!AD210</f>
        <v>219428.30651520705</v>
      </c>
      <c r="R207" s="28">
        <v>40909</v>
      </c>
      <c r="S207" s="23">
        <f t="shared" si="9"/>
        <v>17.774049514204336</v>
      </c>
      <c r="T207" s="23">
        <f t="shared" si="9"/>
        <v>27.679782382157271</v>
      </c>
      <c r="U207" s="23">
        <f t="shared" si="9"/>
        <v>42.012990970339075</v>
      </c>
      <c r="V207" s="23">
        <f t="shared" si="9"/>
        <v>21.722228540026322</v>
      </c>
    </row>
    <row r="208" spans="1:22" x14ac:dyDescent="0.25">
      <c r="A208" s="22">
        <v>40940</v>
      </c>
      <c r="B208" s="28">
        <v>40940</v>
      </c>
      <c r="C208" s="19">
        <f>+[7]Cartera!E211</f>
        <v>2547.5065600000025</v>
      </c>
      <c r="D208" s="19">
        <f>+[7]Cartera!K211</f>
        <v>2858.1879599999934</v>
      </c>
      <c r="E208" s="19">
        <f>+[7]Cartera!Q211</f>
        <v>411.86315000000036</v>
      </c>
      <c r="F208" s="19">
        <f>+[7]Cartera!AE211</f>
        <v>6084.8363399999962</v>
      </c>
      <c r="G208" s="28">
        <v>40940</v>
      </c>
      <c r="H208" s="23">
        <f t="shared" ref="H208:K271" si="10">+C208/C196*100-100</f>
        <v>0.26152072945623672</v>
      </c>
      <c r="I208" s="23">
        <f t="shared" si="10"/>
        <v>27.302948296055888</v>
      </c>
      <c r="J208" s="23">
        <f t="shared" si="10"/>
        <v>-3.5132472889978601</v>
      </c>
      <c r="K208" s="23">
        <f t="shared" si="10"/>
        <v>11.79493698878656</v>
      </c>
      <c r="N208" s="23">
        <f>+[7]Cartera!D211</f>
        <v>128933.17719079998</v>
      </c>
      <c r="O208" s="23">
        <f>+[7]Cartera!J211</f>
        <v>60310.28428</v>
      </c>
      <c r="P208" s="23">
        <f>+[7]Cartera!P211</f>
        <v>15782.524700000004</v>
      </c>
      <c r="Q208" s="23">
        <f>+[7]Cartera!AD211</f>
        <v>221781.98484010893</v>
      </c>
      <c r="R208" s="28">
        <v>40940</v>
      </c>
      <c r="S208" s="23">
        <f t="shared" ref="S208:V271" si="11">+N208/N196*100-100</f>
        <v>16.292540336888607</v>
      </c>
      <c r="T208" s="23">
        <f t="shared" si="11"/>
        <v>27.748778231038429</v>
      </c>
      <c r="U208" s="23">
        <f t="shared" si="11"/>
        <v>37.277485916591502</v>
      </c>
      <c r="V208" s="23">
        <f t="shared" si="11"/>
        <v>20.474198751926153</v>
      </c>
    </row>
    <row r="209" spans="1:22" x14ac:dyDescent="0.25">
      <c r="A209" s="22">
        <v>40969</v>
      </c>
      <c r="B209" s="28">
        <v>40969</v>
      </c>
      <c r="C209" s="19">
        <f>+[7]Cartera!E212</f>
        <v>2536.1576800000071</v>
      </c>
      <c r="D209" s="19">
        <f>+[7]Cartera!K212</f>
        <v>2919.9410600000024</v>
      </c>
      <c r="E209" s="19">
        <f>+[7]Cartera!Q212</f>
        <v>410.16669000000132</v>
      </c>
      <c r="F209" s="19">
        <f>+[7]Cartera!AE212</f>
        <v>6146.1682300000102</v>
      </c>
      <c r="G209" s="28">
        <v>40969</v>
      </c>
      <c r="H209" s="23">
        <f t="shared" si="10"/>
        <v>-2.1910013232395329</v>
      </c>
      <c r="I209" s="23">
        <f t="shared" si="10"/>
        <v>31.254283746446418</v>
      </c>
      <c r="J209" s="23">
        <f t="shared" si="10"/>
        <v>-1.2482754964455438</v>
      </c>
      <c r="K209" s="23">
        <f t="shared" si="10"/>
        <v>12.497732215055748</v>
      </c>
      <c r="N209" s="23">
        <f>+[7]Cartera!D212</f>
        <v>130308.3482204</v>
      </c>
      <c r="O209" s="23">
        <f>+[7]Cartera!J212</f>
        <v>61302.520519999998</v>
      </c>
      <c r="P209" s="23">
        <f>+[7]Cartera!P212</f>
        <v>16194.944160000005</v>
      </c>
      <c r="Q209" s="23">
        <f>+[7]Cartera!AD212</f>
        <v>224637.5968490474</v>
      </c>
      <c r="R209" s="28">
        <v>40969</v>
      </c>
      <c r="S209" s="23">
        <f t="shared" si="11"/>
        <v>15.702576558398619</v>
      </c>
      <c r="T209" s="23">
        <f t="shared" si="11"/>
        <v>27.683015772659232</v>
      </c>
      <c r="U209" s="23">
        <f t="shared" si="11"/>
        <v>35.542614766359378</v>
      </c>
      <c r="V209" s="23">
        <f t="shared" si="11"/>
        <v>20.086759117360174</v>
      </c>
    </row>
    <row r="210" spans="1:22" x14ac:dyDescent="0.25">
      <c r="A210" s="22">
        <v>41000</v>
      </c>
      <c r="B210" s="28">
        <v>41000</v>
      </c>
      <c r="C210" s="19">
        <f>+[7]Cartera!E213</f>
        <v>2777.4919599999935</v>
      </c>
      <c r="D210" s="19">
        <f>+[7]Cartera!K213</f>
        <v>3098.832170000002</v>
      </c>
      <c r="E210" s="19">
        <f>+[7]Cartera!Q213</f>
        <v>415.39044000000132</v>
      </c>
      <c r="F210" s="19">
        <f>+[7]Cartera!AE213</f>
        <v>6570.3387699999967</v>
      </c>
      <c r="G210" s="28">
        <v>41000</v>
      </c>
      <c r="H210" s="23">
        <f t="shared" si="10"/>
        <v>7.477890592376184</v>
      </c>
      <c r="I210" s="23">
        <f t="shared" si="10"/>
        <v>28.72778542914395</v>
      </c>
      <c r="J210" s="23">
        <f t="shared" si="10"/>
        <v>-1.5493231940863978</v>
      </c>
      <c r="K210" s="23">
        <f t="shared" si="10"/>
        <v>16.139213977909776</v>
      </c>
      <c r="N210" s="23">
        <f>+[7]Cartera!D213</f>
        <v>131468.4614159</v>
      </c>
      <c r="O210" s="23">
        <f>+[7]Cartera!J213</f>
        <v>62174.259519999992</v>
      </c>
      <c r="P210" s="23">
        <f>+[7]Cartera!P213</f>
        <v>16523.94369</v>
      </c>
      <c r="Q210" s="23">
        <f>+[7]Cartera!AD213</f>
        <v>227014.15034564285</v>
      </c>
      <c r="R210" s="28">
        <v>41000</v>
      </c>
      <c r="S210" s="23">
        <f t="shared" si="11"/>
        <v>15.053835990859653</v>
      </c>
      <c r="T210" s="23">
        <f t="shared" si="11"/>
        <v>24.203539973894635</v>
      </c>
      <c r="U210" s="23">
        <f t="shared" si="11"/>
        <v>28.951524149817288</v>
      </c>
      <c r="V210" s="23">
        <f t="shared" si="11"/>
        <v>18.468620759185939</v>
      </c>
    </row>
    <row r="211" spans="1:22" x14ac:dyDescent="0.25">
      <c r="A211" s="22">
        <v>41030</v>
      </c>
      <c r="B211" s="28">
        <v>41030</v>
      </c>
      <c r="C211" s="19">
        <f>+[7]Cartera!E214</f>
        <v>2699.6800500000118</v>
      </c>
      <c r="D211" s="19">
        <f>+[7]Cartera!K214</f>
        <v>3141.8605999999941</v>
      </c>
      <c r="E211" s="19">
        <f>+[7]Cartera!Q214</f>
        <v>419.09831000000054</v>
      </c>
      <c r="F211" s="19">
        <f>+[7]Cartera!AE214</f>
        <v>6547.1091400000059</v>
      </c>
      <c r="G211" s="28">
        <v>41030</v>
      </c>
      <c r="H211" s="23">
        <f t="shared" si="10"/>
        <v>11.390156580019493</v>
      </c>
      <c r="I211" s="23">
        <f t="shared" si="10"/>
        <v>33.95203444031435</v>
      </c>
      <c r="J211" s="23">
        <f t="shared" si="10"/>
        <v>0.32041382636758442</v>
      </c>
      <c r="K211" s="23">
        <f t="shared" si="10"/>
        <v>20.570796687751752</v>
      </c>
      <c r="N211" s="23">
        <f>+[7]Cartera!D214</f>
        <v>133592.15966930002</v>
      </c>
      <c r="O211" s="23">
        <f>+[7]Cartera!J214</f>
        <v>63164.930909999981</v>
      </c>
      <c r="P211" s="23">
        <f>+[7]Cartera!P214</f>
        <v>16564.486519999999</v>
      </c>
      <c r="Q211" s="23">
        <f>+[7]Cartera!AD214</f>
        <v>230589.2142597397</v>
      </c>
      <c r="R211" s="28">
        <v>41030</v>
      </c>
      <c r="S211" s="23">
        <f t="shared" si="11"/>
        <v>15.002265951042929</v>
      </c>
      <c r="T211" s="23">
        <f t="shared" si="11"/>
        <v>22.533847455592422</v>
      </c>
      <c r="U211" s="23">
        <f t="shared" si="11"/>
        <v>24.637257618315871</v>
      </c>
      <c r="V211" s="23">
        <f t="shared" si="11"/>
        <v>17.66315912162959</v>
      </c>
    </row>
    <row r="212" spans="1:22" x14ac:dyDescent="0.25">
      <c r="A212" s="22">
        <v>41061</v>
      </c>
      <c r="B212" s="28">
        <v>41061</v>
      </c>
      <c r="C212" s="19">
        <f>+[7]Cartera!E215</f>
        <v>2656.6038700000049</v>
      </c>
      <c r="D212" s="19">
        <f>+[7]Cartera!K215</f>
        <v>3181.6696599999964</v>
      </c>
      <c r="E212" s="19">
        <f>+[7]Cartera!Q215</f>
        <v>419.84850999999975</v>
      </c>
      <c r="F212" s="19">
        <f>+[7]Cartera!AE215</f>
        <v>6553.9399600000015</v>
      </c>
      <c r="G212" s="28">
        <v>41061</v>
      </c>
      <c r="H212" s="23">
        <f t="shared" si="10"/>
        <v>12.750893662850004</v>
      </c>
      <c r="I212" s="23">
        <f t="shared" si="10"/>
        <v>36.147159122102437</v>
      </c>
      <c r="J212" s="23">
        <f t="shared" si="10"/>
        <v>1.186287810299703</v>
      </c>
      <c r="K212" s="23">
        <f t="shared" si="10"/>
        <v>22.392762784276727</v>
      </c>
      <c r="N212" s="23">
        <f>+[7]Cartera!D215</f>
        <v>134906.16879969</v>
      </c>
      <c r="O212" s="23">
        <f>+[7]Cartera!J215</f>
        <v>63995.186600000001</v>
      </c>
      <c r="P212" s="23">
        <f>+[7]Cartera!P215</f>
        <v>16901.254390000002</v>
      </c>
      <c r="Q212" s="23">
        <f>+[7]Cartera!AD215</f>
        <v>233211.18621894362</v>
      </c>
      <c r="R212" s="28">
        <v>41061</v>
      </c>
      <c r="S212" s="23">
        <f t="shared" si="11"/>
        <v>14.850706712963074</v>
      </c>
      <c r="T212" s="23">
        <f t="shared" si="11"/>
        <v>21.394962709284385</v>
      </c>
      <c r="U212" s="23">
        <f t="shared" si="11"/>
        <v>25.111513849975566</v>
      </c>
      <c r="V212" s="23">
        <f t="shared" si="11"/>
        <v>17.231029218876401</v>
      </c>
    </row>
    <row r="213" spans="1:22" x14ac:dyDescent="0.25">
      <c r="A213" s="22">
        <v>41091</v>
      </c>
      <c r="B213" s="28">
        <v>41091</v>
      </c>
      <c r="C213" s="19">
        <f>+[7]Cartera!E216</f>
        <v>2935.9852500000002</v>
      </c>
      <c r="D213" s="19">
        <f>+[7]Cartera!K216</f>
        <v>3187.5316499999985</v>
      </c>
      <c r="E213" s="19">
        <f>+[7]Cartera!Q216</f>
        <v>429.55544999999552</v>
      </c>
      <c r="F213" s="19">
        <f>+[7]Cartera!AE216</f>
        <v>6860.810289999994</v>
      </c>
      <c r="G213" s="28">
        <v>41091</v>
      </c>
      <c r="H213" s="23">
        <f t="shared" si="10"/>
        <v>15.396477838116752</v>
      </c>
      <c r="I213" s="23">
        <f t="shared" si="10"/>
        <v>31.3495238595101</v>
      </c>
      <c r="J213" s="23">
        <f t="shared" si="10"/>
        <v>3.6053305164670491</v>
      </c>
      <c r="K213" s="23">
        <f t="shared" si="10"/>
        <v>21.553400772230887</v>
      </c>
      <c r="N213" s="23">
        <f>+[7]Cartera!D216</f>
        <v>137231.26675568998</v>
      </c>
      <c r="O213" s="23">
        <f>+[7]Cartera!J216</f>
        <v>64806.742470000005</v>
      </c>
      <c r="P213" s="23">
        <f>+[7]Cartera!P216</f>
        <v>17324.859589999996</v>
      </c>
      <c r="Q213" s="23">
        <f>+[7]Cartera!AD216</f>
        <v>235269.06504964936</v>
      </c>
      <c r="R213" s="28">
        <v>41091</v>
      </c>
      <c r="S213" s="23">
        <f t="shared" si="11"/>
        <v>15.406282348610816</v>
      </c>
      <c r="T213" s="23">
        <f t="shared" si="11"/>
        <v>20.853006451080702</v>
      </c>
      <c r="U213" s="23">
        <f t="shared" si="11"/>
        <v>24.614610567166068</v>
      </c>
      <c r="V213" s="23">
        <f t="shared" si="11"/>
        <v>16.639181987208957</v>
      </c>
    </row>
    <row r="214" spans="1:22" x14ac:dyDescent="0.25">
      <c r="A214" s="22">
        <v>41122</v>
      </c>
      <c r="B214" s="28">
        <v>41122</v>
      </c>
      <c r="C214" s="19">
        <f>+[7]Cartera!E217</f>
        <v>2803.553039999962</v>
      </c>
      <c r="D214" s="19">
        <f>+[7]Cartera!K217</f>
        <v>3228.0565500000043</v>
      </c>
      <c r="E214" s="19">
        <f>+[7]Cartera!Q217</f>
        <v>430.955570000004</v>
      </c>
      <c r="F214" s="19">
        <f>+[7]Cartera!AE217</f>
        <v>6782.0121499999705</v>
      </c>
      <c r="G214" s="28">
        <v>41122</v>
      </c>
      <c r="H214" s="23">
        <f t="shared" si="10"/>
        <v>12.180872014256977</v>
      </c>
      <c r="I214" s="23">
        <f t="shared" si="10"/>
        <v>31.720158130462579</v>
      </c>
      <c r="J214" s="23">
        <f t="shared" si="10"/>
        <v>6.182299803248398</v>
      </c>
      <c r="K214" s="23">
        <f t="shared" si="10"/>
        <v>20.876342682099121</v>
      </c>
      <c r="N214" s="23">
        <f>+[7]Cartera!D217</f>
        <v>137986.91103682999</v>
      </c>
      <c r="O214" s="23">
        <f>+[7]Cartera!J217</f>
        <v>65697.369510000019</v>
      </c>
      <c r="P214" s="23">
        <f>+[7]Cartera!P217</f>
        <v>17430.202840000005</v>
      </c>
      <c r="Q214" s="23">
        <f>+[7]Cartera!AD217</f>
        <v>237488.54587988128</v>
      </c>
      <c r="R214" s="28">
        <v>41122</v>
      </c>
      <c r="S214" s="23">
        <f t="shared" si="11"/>
        <v>14.415807001138319</v>
      </c>
      <c r="T214" s="23">
        <f t="shared" si="11"/>
        <v>20.146306852613378</v>
      </c>
      <c r="U214" s="23">
        <f t="shared" si="11"/>
        <v>21.303483615467826</v>
      </c>
      <c r="V214" s="23">
        <f t="shared" si="11"/>
        <v>15.851844532269538</v>
      </c>
    </row>
    <row r="215" spans="1:22" x14ac:dyDescent="0.25">
      <c r="A215" s="22">
        <v>41153</v>
      </c>
      <c r="B215" s="28">
        <v>41153</v>
      </c>
      <c r="C215" s="19">
        <f>+[7]Cartera!E218</f>
        <v>2792.5237700000107</v>
      </c>
      <c r="D215" s="19">
        <f>+[7]Cartera!K218</f>
        <v>3321.0309799999968</v>
      </c>
      <c r="E215" s="19">
        <f>+[7]Cartera!Q218</f>
        <v>434.12175000000371</v>
      </c>
      <c r="F215" s="19">
        <f>+[7]Cartera!AE218</f>
        <v>6884.151100000011</v>
      </c>
      <c r="G215" s="28">
        <v>41153</v>
      </c>
      <c r="H215" s="23">
        <f t="shared" si="10"/>
        <v>9.0539147889923584</v>
      </c>
      <c r="I215" s="23">
        <f t="shared" si="10"/>
        <v>32.559136919302887</v>
      </c>
      <c r="J215" s="23">
        <f t="shared" si="10"/>
        <v>7.9223463414815427</v>
      </c>
      <c r="K215" s="23">
        <f t="shared" si="10"/>
        <v>20.412988524747647</v>
      </c>
      <c r="N215" s="23">
        <f>+[7]Cartera!D218</f>
        <v>139287.65854315003</v>
      </c>
      <c r="O215" s="23">
        <f>+[7]Cartera!J218</f>
        <v>66462.629050000018</v>
      </c>
      <c r="P215" s="23">
        <f>+[7]Cartera!P218</f>
        <v>17847.414210000003</v>
      </c>
      <c r="Q215" s="23">
        <f>+[7]Cartera!AD218</f>
        <v>240093.5170958692</v>
      </c>
      <c r="R215" s="28">
        <v>41153</v>
      </c>
      <c r="S215" s="23">
        <f t="shared" si="11"/>
        <v>12.839587089208251</v>
      </c>
      <c r="T215" s="23">
        <f t="shared" si="11"/>
        <v>19.381623760115204</v>
      </c>
      <c r="U215" s="23">
        <f t="shared" si="11"/>
        <v>23.090752455155609</v>
      </c>
      <c r="V215" s="23">
        <f t="shared" si="11"/>
        <v>14.687013333192112</v>
      </c>
    </row>
    <row r="216" spans="1:22" x14ac:dyDescent="0.25">
      <c r="A216" s="22">
        <v>41183</v>
      </c>
      <c r="B216" s="28">
        <v>41183</v>
      </c>
      <c r="C216" s="19">
        <f>+[7]Cartera!E219</f>
        <v>2787.4983900000157</v>
      </c>
      <c r="D216" s="19">
        <f>+[7]Cartera!K219</f>
        <v>3360.9721899999977</v>
      </c>
      <c r="E216" s="19">
        <f>+[7]Cartera!Q219</f>
        <v>435.36564000000061</v>
      </c>
      <c r="F216" s="19">
        <f>+[7]Cartera!AE219</f>
        <v>6926.447530000014</v>
      </c>
      <c r="G216" s="28">
        <v>41183</v>
      </c>
      <c r="H216" s="23">
        <f t="shared" si="10"/>
        <v>4.5761475644394665</v>
      </c>
      <c r="I216" s="23">
        <f t="shared" si="10"/>
        <v>27.49790762859881</v>
      </c>
      <c r="J216" s="23">
        <f t="shared" si="10"/>
        <v>6.4566193795532598</v>
      </c>
      <c r="K216" s="23">
        <f t="shared" si="10"/>
        <v>16.087691407473542</v>
      </c>
      <c r="N216" s="23">
        <f>+[7]Cartera!D219</f>
        <v>140705.99903521003</v>
      </c>
      <c r="O216" s="23">
        <f>+[7]Cartera!J219</f>
        <v>67299.109869999986</v>
      </c>
      <c r="P216" s="23">
        <f>+[7]Cartera!P219</f>
        <v>18242.774089999995</v>
      </c>
      <c r="Q216" s="23">
        <f>+[7]Cartera!AD219</f>
        <v>242840.92766029909</v>
      </c>
      <c r="R216" s="28">
        <v>41183</v>
      </c>
      <c r="S216" s="23">
        <f t="shared" si="11"/>
        <v>13.186065264188173</v>
      </c>
      <c r="T216" s="23">
        <f t="shared" si="11"/>
        <v>18.925316821181397</v>
      </c>
      <c r="U216" s="23">
        <f t="shared" si="11"/>
        <v>22.244120270796458</v>
      </c>
      <c r="V216" s="23">
        <f t="shared" si="11"/>
        <v>14.730088869214981</v>
      </c>
    </row>
    <row r="217" spans="1:22" x14ac:dyDescent="0.25">
      <c r="A217" s="22">
        <v>41214</v>
      </c>
      <c r="B217" s="28">
        <v>41214</v>
      </c>
      <c r="C217" s="19">
        <f>+[7]Cartera!E220</f>
        <v>2936.814580000043</v>
      </c>
      <c r="D217" s="19">
        <f>+[7]Cartera!K220</f>
        <v>3450.8687200000063</v>
      </c>
      <c r="E217" s="19">
        <f>+[7]Cartera!Q220</f>
        <v>456.93261999999731</v>
      </c>
      <c r="F217" s="19">
        <f>+[7]Cartera!AE220</f>
        <v>7207.8598200000461</v>
      </c>
      <c r="G217" s="28">
        <v>41214</v>
      </c>
      <c r="H217" s="23">
        <f t="shared" si="10"/>
        <v>15.716966578314967</v>
      </c>
      <c r="I217" s="23">
        <f t="shared" si="10"/>
        <v>28.51837873979207</v>
      </c>
      <c r="J217" s="23">
        <f t="shared" si="10"/>
        <v>10.722426431968785</v>
      </c>
      <c r="K217" s="23">
        <f t="shared" si="10"/>
        <v>22.321780704018309</v>
      </c>
      <c r="N217" s="23">
        <f>+[7]Cartera!D220</f>
        <v>144263.90952969005</v>
      </c>
      <c r="O217" s="23">
        <f>+[7]Cartera!J220</f>
        <v>68331.343600000007</v>
      </c>
      <c r="P217" s="23">
        <f>+[7]Cartera!P220</f>
        <v>18702.197099999994</v>
      </c>
      <c r="Q217" s="23">
        <f>+[7]Cartera!AD220</f>
        <v>247953.91347640561</v>
      </c>
      <c r="R217" s="28">
        <v>41214</v>
      </c>
      <c r="S217" s="23">
        <f t="shared" si="11"/>
        <v>12.164831187557866</v>
      </c>
      <c r="T217" s="23">
        <f t="shared" si="11"/>
        <v>18.232495430444558</v>
      </c>
      <c r="U217" s="23">
        <f t="shared" si="11"/>
        <v>24.738372990798212</v>
      </c>
      <c r="V217" s="23">
        <f t="shared" si="11"/>
        <v>13.901661394893566</v>
      </c>
    </row>
    <row r="218" spans="1:22" x14ac:dyDescent="0.25">
      <c r="A218" s="22">
        <v>41244</v>
      </c>
      <c r="B218" s="28">
        <v>41244</v>
      </c>
      <c r="C218" s="19">
        <f>+[7]Cartera!E221</f>
        <v>2815.4446499999763</v>
      </c>
      <c r="D218" s="19">
        <f>+[7]Cartera!K221</f>
        <v>3330.0128800000025</v>
      </c>
      <c r="E218" s="19">
        <f>+[7]Cartera!Q221</f>
        <v>449.38538999999685</v>
      </c>
      <c r="F218" s="19">
        <f>+[7]Cartera!AE221</f>
        <v>6957.7382199999756</v>
      </c>
      <c r="G218" s="28">
        <v>41244</v>
      </c>
      <c r="H218" s="23">
        <f t="shared" si="10"/>
        <v>28.178832668196662</v>
      </c>
      <c r="I218" s="23">
        <f t="shared" si="10"/>
        <v>33.957871208959688</v>
      </c>
      <c r="J218" s="23">
        <f t="shared" si="10"/>
        <v>11.977183919482798</v>
      </c>
      <c r="K218" s="23">
        <f t="shared" si="10"/>
        <v>30.859732907981964</v>
      </c>
      <c r="N218" s="23">
        <f>+[7]Cartera!D221</f>
        <v>146854.33286299446</v>
      </c>
      <c r="O218" s="23">
        <f>+[7]Cartera!J221</f>
        <v>69063.443469999984</v>
      </c>
      <c r="P218" s="23">
        <f>+[7]Cartera!P221</f>
        <v>19126.086499999998</v>
      </c>
      <c r="Q218" s="23">
        <f>+[7]Cartera!AD221</f>
        <v>251771.35495252925</v>
      </c>
      <c r="R218" s="28">
        <v>41244</v>
      </c>
      <c r="S218" s="23">
        <f t="shared" si="11"/>
        <v>13.700096731575329</v>
      </c>
      <c r="T218" s="23">
        <f t="shared" si="11"/>
        <v>17.291250245251021</v>
      </c>
      <c r="U218" s="23">
        <f t="shared" si="11"/>
        <v>23.936710646084933</v>
      </c>
      <c r="V218" s="23">
        <f t="shared" si="11"/>
        <v>14.536197047904253</v>
      </c>
    </row>
    <row r="219" spans="1:22" x14ac:dyDescent="0.25">
      <c r="A219" s="22">
        <v>41275</v>
      </c>
      <c r="B219" s="28">
        <v>41275</v>
      </c>
      <c r="C219" s="19">
        <f>+[7]Cartera!E222</f>
        <v>3092.9612299999894</v>
      </c>
      <c r="D219" s="19">
        <f>+[7]Cartera!K222</f>
        <v>3453.1169699999987</v>
      </c>
      <c r="E219" s="19">
        <f>+[7]Cartera!Q222</f>
        <v>467.72828999999911</v>
      </c>
      <c r="F219" s="19">
        <f>+[7]Cartera!AE222</f>
        <v>7395.6674399999865</v>
      </c>
      <c r="G219" s="28">
        <v>41275</v>
      </c>
      <c r="H219" s="23">
        <f t="shared" si="10"/>
        <v>26.098671070093431</v>
      </c>
      <c r="I219" s="23">
        <f t="shared" si="10"/>
        <v>28.730121856099828</v>
      </c>
      <c r="J219" s="23">
        <f t="shared" si="10"/>
        <v>12.338924264582445</v>
      </c>
      <c r="K219" s="23">
        <f t="shared" si="10"/>
        <v>27.598853621468592</v>
      </c>
      <c r="N219" s="23">
        <f>+[7]Cartera!D222</f>
        <v>146125.21057482998</v>
      </c>
      <c r="O219" s="23">
        <f>+[7]Cartera!J222</f>
        <v>69406.499379999994</v>
      </c>
      <c r="P219" s="23">
        <f>+[7]Cartera!P222</f>
        <v>19425.800020000002</v>
      </c>
      <c r="Q219" s="23">
        <f>+[7]Cartera!AD222</f>
        <v>251722.01676199536</v>
      </c>
      <c r="R219" s="28">
        <v>41275</v>
      </c>
      <c r="S219" s="23">
        <f t="shared" si="11"/>
        <v>14.24087775555563</v>
      </c>
      <c r="T219" s="23">
        <f t="shared" si="11"/>
        <v>16.865429847723391</v>
      </c>
      <c r="U219" s="23">
        <f t="shared" si="11"/>
        <v>23.136718945230811</v>
      </c>
      <c r="V219" s="23">
        <f t="shared" si="11"/>
        <v>14.7172034272389</v>
      </c>
    </row>
    <row r="220" spans="1:22" x14ac:dyDescent="0.25">
      <c r="A220" s="22">
        <v>41306</v>
      </c>
      <c r="B220" s="28">
        <v>41306</v>
      </c>
      <c r="C220" s="19">
        <f>+[7]Cartera!E223</f>
        <v>3077.2314900000097</v>
      </c>
      <c r="D220" s="19">
        <f>+[7]Cartera!K223</f>
        <v>3627.748089999996</v>
      </c>
      <c r="E220" s="19">
        <f>+[7]Cartera!Q223</f>
        <v>472.26971000000464</v>
      </c>
      <c r="F220" s="19">
        <f>+[7]Cartera!AE223</f>
        <v>7582.6383800000094</v>
      </c>
      <c r="G220" s="28">
        <v>41306</v>
      </c>
      <c r="H220" s="23">
        <f t="shared" si="10"/>
        <v>20.793859310022995</v>
      </c>
      <c r="I220" s="23">
        <f t="shared" si="10"/>
        <v>26.92475585125635</v>
      </c>
      <c r="J220" s="23">
        <f t="shared" si="10"/>
        <v>14.666658087766351</v>
      </c>
      <c r="K220" s="23">
        <f t="shared" si="10"/>
        <v>24.615321699844017</v>
      </c>
      <c r="N220" s="23">
        <f>+[7]Cartera!D223</f>
        <v>147537.24459254002</v>
      </c>
      <c r="O220" s="23">
        <f>+[7]Cartera!J223</f>
        <v>69958.060799999977</v>
      </c>
      <c r="P220" s="23">
        <f>+[7]Cartera!P223</f>
        <v>19780.160449999999</v>
      </c>
      <c r="Q220" s="23">
        <f>+[7]Cartera!AD223</f>
        <v>254079.00984150285</v>
      </c>
      <c r="R220" s="28">
        <v>41306</v>
      </c>
      <c r="S220" s="23">
        <f t="shared" si="11"/>
        <v>14.429232108512366</v>
      </c>
      <c r="T220" s="23">
        <f t="shared" si="11"/>
        <v>15.996901084413167</v>
      </c>
      <c r="U220" s="23">
        <f t="shared" si="11"/>
        <v>25.329507325276012</v>
      </c>
      <c r="V220" s="23">
        <f t="shared" si="11"/>
        <v>14.562510577528684</v>
      </c>
    </row>
    <row r="221" spans="1:22" x14ac:dyDescent="0.25">
      <c r="A221" s="22">
        <v>41334</v>
      </c>
      <c r="B221" s="28">
        <v>41334</v>
      </c>
      <c r="C221" s="19">
        <f>+[7]Cartera!E224</f>
        <v>3304.0815800000132</v>
      </c>
      <c r="D221" s="19">
        <f>+[7]Cartera!K224</f>
        <v>3864.2648099999951</v>
      </c>
      <c r="E221" s="19">
        <f>+[7]Cartera!Q224</f>
        <v>477.37576999999953</v>
      </c>
      <c r="F221" s="19">
        <f>+[7]Cartera!AE224</f>
        <v>8085.9220000000078</v>
      </c>
      <c r="G221" s="28">
        <v>41334</v>
      </c>
      <c r="H221" s="23">
        <f t="shared" si="10"/>
        <v>30.279028234553778</v>
      </c>
      <c r="I221" s="23">
        <f t="shared" si="10"/>
        <v>32.340507242978134</v>
      </c>
      <c r="J221" s="23">
        <f t="shared" si="10"/>
        <v>16.385796711087863</v>
      </c>
      <c r="K221" s="23">
        <f t="shared" si="10"/>
        <v>31.560375463396554</v>
      </c>
      <c r="N221" s="23">
        <f>+[7]Cartera!D224</f>
        <v>148839.87832730002</v>
      </c>
      <c r="O221" s="23">
        <f>+[7]Cartera!J224</f>
        <v>70480.376569999993</v>
      </c>
      <c r="P221" s="23">
        <f>+[7]Cartera!P224</f>
        <v>20106.78067</v>
      </c>
      <c r="Q221" s="23">
        <f>+[7]Cartera!AD224</f>
        <v>256296.81229283669</v>
      </c>
      <c r="R221" s="28">
        <v>41334</v>
      </c>
      <c r="S221" s="23">
        <f t="shared" si="11"/>
        <v>14.221291544234973</v>
      </c>
      <c r="T221" s="23">
        <f t="shared" si="11"/>
        <v>14.971417116537182</v>
      </c>
      <c r="U221" s="23">
        <f t="shared" si="11"/>
        <v>24.154677357035069</v>
      </c>
      <c r="V221" s="23">
        <f t="shared" si="11"/>
        <v>14.093462487075897</v>
      </c>
    </row>
    <row r="222" spans="1:22" x14ac:dyDescent="0.25">
      <c r="A222" s="22">
        <v>41365</v>
      </c>
      <c r="B222" s="28">
        <v>41365</v>
      </c>
      <c r="C222" s="19">
        <f>+[7]Cartera!E225</f>
        <v>3468.3071200000049</v>
      </c>
      <c r="D222" s="19">
        <f>+[7]Cartera!K225</f>
        <v>3815.5813299999832</v>
      </c>
      <c r="E222" s="19">
        <f>+[7]Cartera!Q225</f>
        <v>485.87969999999552</v>
      </c>
      <c r="F222" s="19">
        <f>+[7]Cartera!AE225</f>
        <v>8209.6074599999847</v>
      </c>
      <c r="G222" s="28">
        <v>41365</v>
      </c>
      <c r="H222" s="23">
        <f t="shared" si="10"/>
        <v>24.871904939736098</v>
      </c>
      <c r="I222" s="23">
        <f t="shared" si="10"/>
        <v>23.129654033505815</v>
      </c>
      <c r="J222" s="23">
        <f t="shared" si="10"/>
        <v>16.969398717985413</v>
      </c>
      <c r="K222" s="23">
        <f t="shared" si="10"/>
        <v>24.949530722599093</v>
      </c>
      <c r="N222" s="23">
        <f>+[7]Cartera!D225</f>
        <v>150504.02867469998</v>
      </c>
      <c r="O222" s="23">
        <f>+[7]Cartera!J225</f>
        <v>71200.19809999998</v>
      </c>
      <c r="P222" s="23">
        <f>+[7]Cartera!P225</f>
        <v>20488.78975</v>
      </c>
      <c r="Q222" s="23">
        <f>+[7]Cartera!AD225</f>
        <v>259208.01599053582</v>
      </c>
      <c r="R222" s="28">
        <v>41365</v>
      </c>
      <c r="S222" s="23">
        <f t="shared" si="11"/>
        <v>14.479189193962668</v>
      </c>
      <c r="T222" s="23">
        <f t="shared" si="11"/>
        <v>14.517162970146117</v>
      </c>
      <c r="U222" s="23">
        <f t="shared" si="11"/>
        <v>23.994550782689089</v>
      </c>
      <c r="V222" s="23">
        <f t="shared" si="11"/>
        <v>14.181435648780422</v>
      </c>
    </row>
    <row r="223" spans="1:22" x14ac:dyDescent="0.25">
      <c r="A223" s="22">
        <v>41395</v>
      </c>
      <c r="B223" s="28">
        <v>41395</v>
      </c>
      <c r="C223" s="19">
        <f>+[7]Cartera!E226</f>
        <v>3222.7645299999713</v>
      </c>
      <c r="D223" s="19">
        <f>+[7]Cartera!K226</f>
        <v>3772.6002699999958</v>
      </c>
      <c r="E223" s="19">
        <f>+[7]Cartera!Q226</f>
        <v>489.19381000000612</v>
      </c>
      <c r="F223" s="19">
        <f>+[7]Cartera!AE226</f>
        <v>7928.6953199999734</v>
      </c>
      <c r="G223" s="28">
        <v>41395</v>
      </c>
      <c r="H223" s="23">
        <f t="shared" si="10"/>
        <v>19.375795290999662</v>
      </c>
      <c r="I223" s="23">
        <f t="shared" si="10"/>
        <v>20.075355030073666</v>
      </c>
      <c r="J223" s="23">
        <f t="shared" si="10"/>
        <v>16.725312015695209</v>
      </c>
      <c r="K223" s="23">
        <f t="shared" si="10"/>
        <v>21.102232305233358</v>
      </c>
      <c r="N223" s="23">
        <f>+[7]Cartera!D226</f>
        <v>153410.02983319992</v>
      </c>
      <c r="O223" s="23">
        <f>+[7]Cartera!J226</f>
        <v>71886.607380000001</v>
      </c>
      <c r="P223" s="23">
        <f>+[7]Cartera!P226</f>
        <v>20646.294080000003</v>
      </c>
      <c r="Q223" s="23">
        <f>+[7]Cartera!AD226</f>
        <v>263381.76888453099</v>
      </c>
      <c r="R223" s="28">
        <v>41395</v>
      </c>
      <c r="S223" s="23">
        <f t="shared" si="11"/>
        <v>14.834605723088785</v>
      </c>
      <c r="T223" s="23">
        <f t="shared" si="11"/>
        <v>13.807782806613105</v>
      </c>
      <c r="U223" s="23">
        <f t="shared" si="11"/>
        <v>24.641920261588666</v>
      </c>
      <c r="V223" s="23">
        <f t="shared" si="11"/>
        <v>14.221200557912113</v>
      </c>
    </row>
    <row r="224" spans="1:22" x14ac:dyDescent="0.25">
      <c r="A224" s="22">
        <v>41426</v>
      </c>
      <c r="B224" s="28">
        <v>41426</v>
      </c>
      <c r="C224" s="19">
        <f>+[7]Cartera!E227</f>
        <v>3188.2558499999941</v>
      </c>
      <c r="D224" s="19">
        <f>+[7]Cartera!K227</f>
        <v>3761.0866099999994</v>
      </c>
      <c r="E224" s="19">
        <f>+[7]Cartera!Q227</f>
        <v>494.07528999999909</v>
      </c>
      <c r="F224" s="19">
        <f>+[7]Cartera!AE227</f>
        <v>7903.9596099999926</v>
      </c>
      <c r="G224" s="28">
        <v>41426</v>
      </c>
      <c r="H224" s="23">
        <f t="shared" si="10"/>
        <v>20.012467270853904</v>
      </c>
      <c r="I224" s="23">
        <f t="shared" si="10"/>
        <v>18.211097062791978</v>
      </c>
      <c r="J224" s="23">
        <f t="shared" si="10"/>
        <v>17.679419655437002</v>
      </c>
      <c r="K224" s="23">
        <f t="shared" si="10"/>
        <v>20.598596542529066</v>
      </c>
      <c r="N224" s="23">
        <f>+[7]Cartera!D227</f>
        <v>156910.99866433995</v>
      </c>
      <c r="O224" s="23">
        <f>+[7]Cartera!J227</f>
        <v>72455.845829999991</v>
      </c>
      <c r="P224" s="23">
        <f>+[7]Cartera!P227</f>
        <v>21178.381710000009</v>
      </c>
      <c r="Q224" s="23">
        <f>+[7]Cartera!AD227</f>
        <v>268002.06950215582</v>
      </c>
      <c r="R224" s="28">
        <v>41426</v>
      </c>
      <c r="S224" s="23">
        <f t="shared" si="11"/>
        <v>16.311211014614855</v>
      </c>
      <c r="T224" s="23">
        <f t="shared" si="11"/>
        <v>13.220774373052606</v>
      </c>
      <c r="U224" s="23">
        <f t="shared" si="11"/>
        <v>25.306567319232016</v>
      </c>
      <c r="V224" s="23">
        <f t="shared" si="11"/>
        <v>14.918188036893639</v>
      </c>
    </row>
    <row r="225" spans="1:22" x14ac:dyDescent="0.25">
      <c r="A225" s="22">
        <v>41456</v>
      </c>
      <c r="B225" s="28">
        <v>41456</v>
      </c>
      <c r="C225" s="19">
        <f>+[7]Cartera!E228</f>
        <v>3244.4984800000193</v>
      </c>
      <c r="D225" s="19">
        <f>+[7]Cartera!K228</f>
        <v>3571.6806899999974</v>
      </c>
      <c r="E225" s="19">
        <f>+[7]Cartera!Q228</f>
        <v>490.23995000000673</v>
      </c>
      <c r="F225" s="19">
        <f>+[7]Cartera!AE228</f>
        <v>7779.3808500000241</v>
      </c>
      <c r="G225" s="28">
        <v>41456</v>
      </c>
      <c r="H225" s="23">
        <f t="shared" si="10"/>
        <v>10.50799659160478</v>
      </c>
      <c r="I225" s="23">
        <f t="shared" si="10"/>
        <v>12.051614922788261</v>
      </c>
      <c r="J225" s="23">
        <f t="shared" si="10"/>
        <v>14.127279726054425</v>
      </c>
      <c r="K225" s="23">
        <f t="shared" si="10"/>
        <v>13.38865995666572</v>
      </c>
      <c r="N225" s="23">
        <f>+[7]Cartera!D228</f>
        <v>157006.69916790002</v>
      </c>
      <c r="O225" s="23">
        <f>+[7]Cartera!J228</f>
        <v>73265.04737</v>
      </c>
      <c r="P225" s="23">
        <f>+[7]Cartera!P228</f>
        <v>21758.994190000005</v>
      </c>
      <c r="Q225" s="23">
        <f>+[7]Cartera!AD228</f>
        <v>269610.05180410045</v>
      </c>
      <c r="R225" s="28">
        <v>41456</v>
      </c>
      <c r="S225" s="23">
        <f t="shared" si="11"/>
        <v>14.410296486890132</v>
      </c>
      <c r="T225" s="23">
        <f t="shared" si="11"/>
        <v>13.051581637382043</v>
      </c>
      <c r="U225" s="23">
        <f t="shared" si="11"/>
        <v>25.594057931409807</v>
      </c>
      <c r="V225" s="23">
        <f t="shared" si="11"/>
        <v>14.596473508832972</v>
      </c>
    </row>
    <row r="226" spans="1:22" x14ac:dyDescent="0.25">
      <c r="A226" s="22">
        <v>41487</v>
      </c>
      <c r="B226" s="28">
        <v>41487</v>
      </c>
      <c r="C226" s="19">
        <f>+[7]Cartera!E229</f>
        <v>3444.9794600000082</v>
      </c>
      <c r="D226" s="19">
        <f>+[7]Cartera!K229</f>
        <v>3615.1565000000001</v>
      </c>
      <c r="E226" s="19">
        <f>+[7]Cartera!Q229</f>
        <v>497.3687800000049</v>
      </c>
      <c r="F226" s="19">
        <f>+[7]Cartera!AE229</f>
        <v>8050.2146000000139</v>
      </c>
      <c r="G226" s="28">
        <v>41487</v>
      </c>
      <c r="H226" s="23">
        <f t="shared" si="10"/>
        <v>22.879054216147622</v>
      </c>
      <c r="I226" s="23">
        <f t="shared" si="10"/>
        <v>11.991733849891673</v>
      </c>
      <c r="J226" s="23">
        <f t="shared" si="10"/>
        <v>15.410686071420372</v>
      </c>
      <c r="K226" s="23">
        <f t="shared" si="10"/>
        <v>18.699501297709247</v>
      </c>
      <c r="N226" s="23">
        <f>+[7]Cartera!D229</f>
        <v>158725.78316475003</v>
      </c>
      <c r="O226" s="23">
        <f>+[7]Cartera!J229</f>
        <v>74056.42459000001</v>
      </c>
      <c r="P226" s="23">
        <f>+[7]Cartera!P229</f>
        <v>22280.493150000006</v>
      </c>
      <c r="Q226" s="23">
        <f>+[7]Cartera!AD229</f>
        <v>272713.13516601664</v>
      </c>
      <c r="R226" s="28">
        <v>41487</v>
      </c>
      <c r="S226" s="23">
        <f t="shared" si="11"/>
        <v>15.029593728918698</v>
      </c>
      <c r="T226" s="23">
        <f t="shared" si="11"/>
        <v>12.72357651812473</v>
      </c>
      <c r="U226" s="23">
        <f t="shared" si="11"/>
        <v>27.826929809842653</v>
      </c>
      <c r="V226" s="23">
        <f t="shared" si="11"/>
        <v>14.83212133689662</v>
      </c>
    </row>
    <row r="227" spans="1:22" x14ac:dyDescent="0.25">
      <c r="A227" s="22">
        <v>41518</v>
      </c>
      <c r="B227" s="28">
        <v>41518</v>
      </c>
      <c r="C227" s="19">
        <f>+[7]Cartera!E230</f>
        <v>3514.0918700000047</v>
      </c>
      <c r="D227" s="19">
        <f>+[7]Cartera!K230</f>
        <v>3635.6087999999972</v>
      </c>
      <c r="E227" s="19">
        <f>+[7]Cartera!Q230</f>
        <v>497.11655000000076</v>
      </c>
      <c r="F227" s="19">
        <f>+[7]Cartera!AE230</f>
        <v>8150.3827800000026</v>
      </c>
      <c r="G227" s="28">
        <v>41518</v>
      </c>
      <c r="H227" s="23">
        <f t="shared" si="10"/>
        <v>25.839282291945949</v>
      </c>
      <c r="I227" s="23">
        <f t="shared" si="10"/>
        <v>9.472294052493325</v>
      </c>
      <c r="J227" s="23">
        <f t="shared" si="10"/>
        <v>14.510860144647552</v>
      </c>
      <c r="K227" s="23">
        <f t="shared" si="10"/>
        <v>18.39343241608961</v>
      </c>
      <c r="N227" s="23">
        <f>+[7]Cartera!D230</f>
        <v>160639.84898651001</v>
      </c>
      <c r="O227" s="23">
        <f>+[7]Cartera!J230</f>
        <v>74897.128190000003</v>
      </c>
      <c r="P227" s="23">
        <f>+[7]Cartera!P230</f>
        <v>22829.959740000002</v>
      </c>
      <c r="Q227" s="23">
        <f>+[7]Cartera!AD230</f>
        <v>276145.16856704868</v>
      </c>
      <c r="R227" s="28">
        <v>41518</v>
      </c>
      <c r="S227" s="23">
        <f t="shared" si="11"/>
        <v>15.329563772331838</v>
      </c>
      <c r="T227" s="23">
        <f t="shared" si="11"/>
        <v>12.690589073228935</v>
      </c>
      <c r="U227" s="23">
        <f t="shared" si="11"/>
        <v>27.917464521041111</v>
      </c>
      <c r="V227" s="23">
        <f t="shared" si="11"/>
        <v>15.015670521742592</v>
      </c>
    </row>
    <row r="228" spans="1:22" x14ac:dyDescent="0.25">
      <c r="A228" s="22">
        <v>41548</v>
      </c>
      <c r="B228" s="28">
        <v>41548</v>
      </c>
      <c r="C228" s="19">
        <f>+[7]Cartera!E231</f>
        <v>3489.1708899999858</v>
      </c>
      <c r="D228" s="19">
        <f>+[7]Cartera!K231</f>
        <v>3637.1700600000022</v>
      </c>
      <c r="E228" s="19">
        <f>+[7]Cartera!Q231</f>
        <v>494.71953000000121</v>
      </c>
      <c r="F228" s="19">
        <f>+[7]Cartera!AE231</f>
        <v>8117.2188199999891</v>
      </c>
      <c r="G228" s="28">
        <v>41548</v>
      </c>
      <c r="H228" s="23">
        <f t="shared" si="10"/>
        <v>25.172122162193105</v>
      </c>
      <c r="I228" s="23">
        <f t="shared" si="10"/>
        <v>8.2177969464247553</v>
      </c>
      <c r="J228" s="23">
        <f t="shared" si="10"/>
        <v>13.633113077090897</v>
      </c>
      <c r="K228" s="23">
        <f t="shared" si="10"/>
        <v>17.191659719394025</v>
      </c>
      <c r="N228" s="23">
        <f>+[7]Cartera!D231</f>
        <v>160941.43794474995</v>
      </c>
      <c r="O228" s="23">
        <f>+[7]Cartera!J231</f>
        <v>75742.846339999989</v>
      </c>
      <c r="P228" s="23">
        <f>+[7]Cartera!P231</f>
        <v>23417.658779999994</v>
      </c>
      <c r="Q228" s="23">
        <f>+[7]Cartera!AD231</f>
        <v>277999.33566444903</v>
      </c>
      <c r="R228" s="28">
        <v>41548</v>
      </c>
      <c r="S228" s="23">
        <f t="shared" si="11"/>
        <v>14.381361881007109</v>
      </c>
      <c r="T228" s="23">
        <f t="shared" si="11"/>
        <v>12.546579718974812</v>
      </c>
      <c r="U228" s="23">
        <f t="shared" si="11"/>
        <v>28.366764092291618</v>
      </c>
      <c r="V228" s="23">
        <f t="shared" si="11"/>
        <v>14.477958202058801</v>
      </c>
    </row>
    <row r="229" spans="1:22" x14ac:dyDescent="0.25">
      <c r="A229" s="22">
        <v>41579</v>
      </c>
      <c r="B229" s="28">
        <v>41579</v>
      </c>
      <c r="C229" s="19">
        <f>+[7]Cartera!E232</f>
        <v>3661.8772000000181</v>
      </c>
      <c r="D229" s="19">
        <f>+[7]Cartera!K232</f>
        <v>3741.206019999996</v>
      </c>
      <c r="E229" s="19">
        <f>+[7]Cartera!Q232</f>
        <v>503.08335999999565</v>
      </c>
      <c r="F229" s="19">
        <f>+[7]Cartera!AE232</f>
        <v>8416.9587400000091</v>
      </c>
      <c r="G229" s="28">
        <v>41579</v>
      </c>
      <c r="H229" s="23">
        <f t="shared" si="10"/>
        <v>24.688743543351805</v>
      </c>
      <c r="I229" s="23">
        <f t="shared" si="10"/>
        <v>8.4134553805915004</v>
      </c>
      <c r="J229" s="23">
        <f t="shared" si="10"/>
        <v>10.100119356766129</v>
      </c>
      <c r="K229" s="23">
        <f t="shared" si="10"/>
        <v>16.774728562908649</v>
      </c>
      <c r="N229" s="23">
        <f>+[7]Cartera!D232</f>
        <v>162771.27963569999</v>
      </c>
      <c r="O229" s="23">
        <f>+[7]Cartera!J232</f>
        <v>76559.890570000003</v>
      </c>
      <c r="P229" s="23">
        <f>+[7]Cartera!P232</f>
        <v>23997.405079999997</v>
      </c>
      <c r="Q229" s="23">
        <f>+[7]Cartera!AD232</f>
        <v>281412.12642470439</v>
      </c>
      <c r="R229" s="28">
        <v>41579</v>
      </c>
      <c r="S229" s="23">
        <f t="shared" si="11"/>
        <v>12.828828891678597</v>
      </c>
      <c r="T229" s="23">
        <f t="shared" si="11"/>
        <v>12.042126696891103</v>
      </c>
      <c r="U229" s="23">
        <f t="shared" si="11"/>
        <v>28.313293629014339</v>
      </c>
      <c r="V229" s="23">
        <f t="shared" si="11"/>
        <v>13.493722474149436</v>
      </c>
    </row>
    <row r="230" spans="1:22" x14ac:dyDescent="0.25">
      <c r="A230" s="22">
        <v>41609</v>
      </c>
      <c r="B230" s="28">
        <v>41609</v>
      </c>
      <c r="C230" s="19">
        <f>+[7]Cartera!E233</f>
        <v>3413.0245199999808</v>
      </c>
      <c r="D230" s="19">
        <f>+[7]Cartera!K233</f>
        <v>3437.614769999996</v>
      </c>
      <c r="E230" s="19">
        <f>+[7]Cartera!Q233</f>
        <v>496.33142999999598</v>
      </c>
      <c r="F230" s="19">
        <f>+[7]Cartera!AE233</f>
        <v>7871.4536199999729</v>
      </c>
      <c r="G230" s="28">
        <v>41609</v>
      </c>
      <c r="H230" s="23">
        <f t="shared" si="10"/>
        <v>21.225061909848236</v>
      </c>
      <c r="I230" s="23">
        <f t="shared" si="10"/>
        <v>3.2312754898411526</v>
      </c>
      <c r="J230" s="23">
        <f t="shared" si="10"/>
        <v>10.446721465510805</v>
      </c>
      <c r="K230" s="23">
        <f t="shared" si="10"/>
        <v>13.13236243027265</v>
      </c>
      <c r="N230" s="23">
        <f>+[7]Cartera!D233</f>
        <v>163548.40467272996</v>
      </c>
      <c r="O230" s="23">
        <f>+[7]Cartera!J233</f>
        <v>77288.105970000004</v>
      </c>
      <c r="P230" s="23">
        <f>+[7]Cartera!P233</f>
        <v>24530.455729999998</v>
      </c>
      <c r="Q230" s="23">
        <f>+[7]Cartera!AD233</f>
        <v>283638.0402909079</v>
      </c>
      <c r="R230" s="28">
        <v>41609</v>
      </c>
      <c r="S230" s="23">
        <f t="shared" si="11"/>
        <v>11.367776138624379</v>
      </c>
      <c r="T230" s="23">
        <f t="shared" si="11"/>
        <v>11.908850886609315</v>
      </c>
      <c r="U230" s="23">
        <f t="shared" si="11"/>
        <v>28.256534498053242</v>
      </c>
      <c r="V230" s="23">
        <f t="shared" si="11"/>
        <v>12.656994019191359</v>
      </c>
    </row>
    <row r="231" spans="1:22" x14ac:dyDescent="0.25">
      <c r="A231" s="22">
        <v>41640</v>
      </c>
      <c r="B231" s="28">
        <v>41640</v>
      </c>
      <c r="C231" s="19">
        <f>+[7]Cartera!E234</f>
        <v>3674.9192899999916</v>
      </c>
      <c r="D231" s="19">
        <f>+[7]Cartera!K234</f>
        <v>3534.9560399999918</v>
      </c>
      <c r="E231" s="19">
        <f>+[7]Cartera!Q234</f>
        <v>515.28901000000167</v>
      </c>
      <c r="F231" s="19">
        <f>+[7]Cartera!AE234</f>
        <v>8285.787029999985</v>
      </c>
      <c r="G231" s="28">
        <v>41640</v>
      </c>
      <c r="H231" s="23">
        <f t="shared" si="10"/>
        <v>18.815562715605211</v>
      </c>
      <c r="I231" s="23">
        <f t="shared" si="10"/>
        <v>2.3700057284764711</v>
      </c>
      <c r="J231" s="23">
        <f t="shared" si="10"/>
        <v>10.168450576295626</v>
      </c>
      <c r="K231" s="23">
        <f t="shared" si="10"/>
        <v>12.03568977677017</v>
      </c>
      <c r="N231" s="23">
        <f>+[7]Cartera!D234</f>
        <v>164366.69775703998</v>
      </c>
      <c r="O231" s="23">
        <f>+[7]Cartera!J234</f>
        <v>77593.389119999993</v>
      </c>
      <c r="P231" s="23">
        <f>+[7]Cartera!P234</f>
        <v>24951.874240000001</v>
      </c>
      <c r="Q231" s="23">
        <f>+[7]Cartera!AD234</f>
        <v>285203.9417053471</v>
      </c>
      <c r="R231" s="28">
        <v>41640</v>
      </c>
      <c r="S231" s="23">
        <f t="shared" si="11"/>
        <v>12.48346340131954</v>
      </c>
      <c r="T231" s="23">
        <f t="shared" si="11"/>
        <v>11.795566428407284</v>
      </c>
      <c r="U231" s="23">
        <f t="shared" si="11"/>
        <v>28.447086937529377</v>
      </c>
      <c r="V231" s="23">
        <f t="shared" si="11"/>
        <v>13.301150759096728</v>
      </c>
    </row>
    <row r="232" spans="1:22" x14ac:dyDescent="0.25">
      <c r="A232" s="22">
        <v>41671</v>
      </c>
      <c r="B232" s="28">
        <v>41671</v>
      </c>
      <c r="C232" s="19">
        <f>+[7]Cartera!E235</f>
        <v>3784.9916100000141</v>
      </c>
      <c r="D232" s="19">
        <f>+[7]Cartera!K235</f>
        <v>3677.1354999999999</v>
      </c>
      <c r="E232" s="19">
        <f>+[7]Cartera!Q235</f>
        <v>516.93409999999778</v>
      </c>
      <c r="F232" s="19">
        <f>+[7]Cartera!AE235</f>
        <v>8557.0316900000125</v>
      </c>
      <c r="G232" s="28">
        <v>41671</v>
      </c>
      <c r="H232" s="23">
        <f t="shared" si="10"/>
        <v>22.999898522421589</v>
      </c>
      <c r="I232" s="23">
        <f t="shared" si="10"/>
        <v>1.3613792571800047</v>
      </c>
      <c r="J232" s="23">
        <f t="shared" si="10"/>
        <v>9.4573903543364395</v>
      </c>
      <c r="K232" s="23">
        <f t="shared" si="10"/>
        <v>12.850320181034419</v>
      </c>
      <c r="N232" s="23">
        <f>+[7]Cartera!D235</f>
        <v>166984.47809104001</v>
      </c>
      <c r="O232" s="23">
        <f>+[7]Cartera!J235</f>
        <v>78051.765690000029</v>
      </c>
      <c r="P232" s="23">
        <f>+[7]Cartera!P235</f>
        <v>25451.966680000001</v>
      </c>
      <c r="Q232" s="23">
        <f>+[7]Cartera!AD235</f>
        <v>288863.40214013273</v>
      </c>
      <c r="R232" s="28">
        <v>41671</v>
      </c>
      <c r="S232" s="23">
        <f t="shared" si="11"/>
        <v>13.181236746157381</v>
      </c>
      <c r="T232" s="23">
        <f t="shared" si="11"/>
        <v>11.569367128598344</v>
      </c>
      <c r="U232" s="23">
        <f t="shared" si="11"/>
        <v>28.674217503630018</v>
      </c>
      <c r="V232" s="23">
        <f t="shared" si="11"/>
        <v>13.690384073965319</v>
      </c>
    </row>
    <row r="233" spans="1:22" x14ac:dyDescent="0.25">
      <c r="A233" s="22">
        <v>41699</v>
      </c>
      <c r="B233" s="28">
        <v>41699</v>
      </c>
      <c r="C233" s="19">
        <f>+[7]Cartera!E236</f>
        <v>3960.6579300000071</v>
      </c>
      <c r="D233" s="19">
        <f>+[7]Cartera!K236</f>
        <v>3783.6521499999913</v>
      </c>
      <c r="E233" s="19">
        <f>+[7]Cartera!Q236</f>
        <v>517.45222999999669</v>
      </c>
      <c r="F233" s="19">
        <f>+[7]Cartera!AE236</f>
        <v>8850.2370399999945</v>
      </c>
      <c r="G233" s="28">
        <v>41699</v>
      </c>
      <c r="H233" s="23">
        <f t="shared" si="10"/>
        <v>19.871674899746012</v>
      </c>
      <c r="I233" s="23">
        <f t="shared" si="10"/>
        <v>-2.0861059985173114</v>
      </c>
      <c r="J233" s="23">
        <f t="shared" si="10"/>
        <v>8.39516006436547</v>
      </c>
      <c r="K233" s="23">
        <f t="shared" si="10"/>
        <v>9.4524166817338369</v>
      </c>
      <c r="N233" s="23">
        <f>+[7]Cartera!D236</f>
        <v>168600.95152149003</v>
      </c>
      <c r="O233" s="23">
        <f>+[7]Cartera!J236</f>
        <v>78562.287120000023</v>
      </c>
      <c r="P233" s="23">
        <f>+[7]Cartera!P236</f>
        <v>25856.913019999996</v>
      </c>
      <c r="Q233" s="23">
        <f>+[7]Cartera!AD236</f>
        <v>291545.03112210578</v>
      </c>
      <c r="R233" s="28">
        <v>41699</v>
      </c>
      <c r="S233" s="23">
        <f t="shared" si="11"/>
        <v>13.276732967179171</v>
      </c>
      <c r="T233" s="23">
        <f t="shared" si="11"/>
        <v>11.466894678085609</v>
      </c>
      <c r="U233" s="23">
        <f t="shared" si="11"/>
        <v>28.597976197051707</v>
      </c>
      <c r="V233" s="23">
        <f t="shared" si="11"/>
        <v>13.752890062868033</v>
      </c>
    </row>
    <row r="234" spans="1:22" x14ac:dyDescent="0.25">
      <c r="A234" s="22">
        <v>41730</v>
      </c>
      <c r="B234" s="28">
        <v>41730</v>
      </c>
      <c r="C234" s="19">
        <f>+[7]Cartera!E237</f>
        <v>4157.1326400000153</v>
      </c>
      <c r="D234" s="19">
        <f>+[7]Cartera!K237</f>
        <v>3832.2174899999945</v>
      </c>
      <c r="E234" s="19">
        <f>+[7]Cartera!Q237</f>
        <v>533.68486999999732</v>
      </c>
      <c r="F234" s="19">
        <f>+[7]Cartera!AE237</f>
        <v>9119.8390200000067</v>
      </c>
      <c r="G234" s="28">
        <v>41730</v>
      </c>
      <c r="H234" s="23">
        <f t="shared" si="10"/>
        <v>19.860568749171478</v>
      </c>
      <c r="I234" s="23">
        <f t="shared" si="10"/>
        <v>0.43600590738846279</v>
      </c>
      <c r="J234" s="23">
        <f t="shared" si="10"/>
        <v>9.838890161495172</v>
      </c>
      <c r="K234" s="23">
        <f t="shared" si="10"/>
        <v>11.087394427017145</v>
      </c>
      <c r="N234" s="23">
        <f>+[7]Cartera!D237</f>
        <v>171056.14342917004</v>
      </c>
      <c r="O234" s="23">
        <f>+[7]Cartera!J237</f>
        <v>79418.540820000009</v>
      </c>
      <c r="P234" s="23">
        <f>+[7]Cartera!P237</f>
        <v>26314.474339999997</v>
      </c>
      <c r="Q234" s="23">
        <f>+[7]Cartera!AD237</f>
        <v>295466.61636164685</v>
      </c>
      <c r="R234" s="28">
        <v>41730</v>
      </c>
      <c r="S234" s="23">
        <f t="shared" si="11"/>
        <v>13.655524662991908</v>
      </c>
      <c r="T234" s="23">
        <f t="shared" si="11"/>
        <v>11.542584064804771</v>
      </c>
      <c r="U234" s="23">
        <f t="shared" si="11"/>
        <v>28.433522238667109</v>
      </c>
      <c r="V234" s="23">
        <f t="shared" si="11"/>
        <v>13.988224952284995</v>
      </c>
    </row>
    <row r="235" spans="1:22" x14ac:dyDescent="0.25">
      <c r="A235" s="22">
        <v>41760</v>
      </c>
      <c r="B235" s="28">
        <v>41760</v>
      </c>
      <c r="C235" s="19">
        <f>+[7]Cartera!E238</f>
        <v>4104.8044600000085</v>
      </c>
      <c r="D235" s="19">
        <f>+[7]Cartera!K238</f>
        <v>3889.7659599999934</v>
      </c>
      <c r="E235" s="19">
        <f>+[7]Cartera!Q238</f>
        <v>533.84244000000137</v>
      </c>
      <c r="F235" s="19">
        <f>+[7]Cartera!AE238</f>
        <v>9131.2438800000036</v>
      </c>
      <c r="G235" s="28">
        <v>41760</v>
      </c>
      <c r="H235" s="23">
        <f t="shared" si="10"/>
        <v>27.369046723374638</v>
      </c>
      <c r="I235" s="23">
        <f t="shared" si="10"/>
        <v>3.1057011507873682</v>
      </c>
      <c r="J235" s="23">
        <f t="shared" si="10"/>
        <v>9.1269817988896165</v>
      </c>
      <c r="K235" s="23">
        <f t="shared" si="10"/>
        <v>15.167042135754997</v>
      </c>
      <c r="N235" s="23">
        <f>+[7]Cartera!D238</f>
        <v>173679.02817415999</v>
      </c>
      <c r="O235" s="23">
        <f>+[7]Cartera!J238</f>
        <v>80869.763000000006</v>
      </c>
      <c r="P235" s="23">
        <f>+[7]Cartera!P238</f>
        <v>26838.519599999992</v>
      </c>
      <c r="Q235" s="23">
        <f>+[7]Cartera!AD238</f>
        <v>300398.93920932984</v>
      </c>
      <c r="R235" s="28">
        <v>41760</v>
      </c>
      <c r="S235" s="23">
        <f t="shared" si="11"/>
        <v>13.212303239232924</v>
      </c>
      <c r="T235" s="23">
        <f t="shared" si="11"/>
        <v>12.496285396407885</v>
      </c>
      <c r="U235" s="23">
        <f t="shared" si="11"/>
        <v>29.991946719379428</v>
      </c>
      <c r="V235" s="23">
        <f t="shared" si="11"/>
        <v>14.054568196414351</v>
      </c>
    </row>
    <row r="236" spans="1:22" x14ac:dyDescent="0.25">
      <c r="A236" s="22">
        <v>41791</v>
      </c>
      <c r="B236" s="28">
        <v>41791</v>
      </c>
      <c r="C236" s="19">
        <f>+[7]Cartera!E239</f>
        <v>4179.3387600000206</v>
      </c>
      <c r="D236" s="19">
        <f>+[7]Cartera!K239</f>
        <v>3945.5722099999934</v>
      </c>
      <c r="E236" s="19">
        <f>+[7]Cartera!Q239</f>
        <v>549.9773399999998</v>
      </c>
      <c r="F236" s="19">
        <f>+[7]Cartera!AE239</f>
        <v>9305.7731500000118</v>
      </c>
      <c r="G236" s="28">
        <v>41791</v>
      </c>
      <c r="H236" s="23">
        <f t="shared" si="10"/>
        <v>31.085425907711539</v>
      </c>
      <c r="I236" s="23">
        <f t="shared" si="10"/>
        <v>4.9051143759753586</v>
      </c>
      <c r="J236" s="23">
        <f t="shared" si="10"/>
        <v>11.31448002590875</v>
      </c>
      <c r="K236" s="23">
        <f t="shared" si="10"/>
        <v>17.735585822408083</v>
      </c>
      <c r="N236" s="23">
        <f>+[7]Cartera!D239</f>
        <v>176508.62512167997</v>
      </c>
      <c r="O236" s="23">
        <f>+[7]Cartera!J239</f>
        <v>81498.994420000003</v>
      </c>
      <c r="P236" s="23">
        <f>+[7]Cartera!P239</f>
        <v>27264.60759</v>
      </c>
      <c r="Q236" s="23">
        <f>+[7]Cartera!AD239</f>
        <v>304412.04581774789</v>
      </c>
      <c r="R236" s="28">
        <v>41791</v>
      </c>
      <c r="S236" s="23">
        <f t="shared" si="11"/>
        <v>12.489644845905772</v>
      </c>
      <c r="T236" s="23">
        <f t="shared" si="11"/>
        <v>12.480909561414208</v>
      </c>
      <c r="U236" s="23">
        <f t="shared" si="11"/>
        <v>28.737917577178223</v>
      </c>
      <c r="V236" s="23">
        <f t="shared" si="11"/>
        <v>13.585707148914068</v>
      </c>
    </row>
    <row r="237" spans="1:22" x14ac:dyDescent="0.25">
      <c r="A237" s="22">
        <v>41821</v>
      </c>
      <c r="B237" s="28">
        <v>41821</v>
      </c>
      <c r="C237" s="19">
        <f>+[7]Cartera!E240</f>
        <v>4200.7456500000062</v>
      </c>
      <c r="D237" s="19">
        <f>+[7]Cartera!K240</f>
        <v>3754.1763399999886</v>
      </c>
      <c r="E237" s="19">
        <f>+[7]Cartera!Q240</f>
        <v>554.16645000000301</v>
      </c>
      <c r="F237" s="19">
        <f>+[7]Cartera!AE240</f>
        <v>9138.5395099999987</v>
      </c>
      <c r="G237" s="28">
        <v>41821</v>
      </c>
      <c r="H237" s="23">
        <f t="shared" si="10"/>
        <v>29.472880813307739</v>
      </c>
      <c r="I237" s="23">
        <f t="shared" si="10"/>
        <v>5.1095175028087709</v>
      </c>
      <c r="J237" s="23">
        <f t="shared" si="10"/>
        <v>13.039838960491764</v>
      </c>
      <c r="K237" s="23">
        <f t="shared" si="10"/>
        <v>17.471296060790877</v>
      </c>
      <c r="N237" s="23">
        <f>+[7]Cartera!D240</f>
        <v>176548.50121961001</v>
      </c>
      <c r="O237" s="23">
        <f>+[7]Cartera!J240</f>
        <v>82411.352389999985</v>
      </c>
      <c r="P237" s="23">
        <f>+[7]Cartera!P240</f>
        <v>27688.534339999998</v>
      </c>
      <c r="Q237" s="23">
        <f>+[7]Cartera!AD240</f>
        <v>305925.89418221737</v>
      </c>
      <c r="R237" s="28">
        <v>41821</v>
      </c>
      <c r="S237" s="23">
        <f t="shared" si="11"/>
        <v>12.446476586844454</v>
      </c>
      <c r="T237" s="23">
        <f t="shared" si="11"/>
        <v>12.483858740730369</v>
      </c>
      <c r="U237" s="23">
        <f t="shared" si="11"/>
        <v>27.250984573198195</v>
      </c>
      <c r="V237" s="23">
        <f t="shared" si="11"/>
        <v>13.469765735776093</v>
      </c>
    </row>
    <row r="238" spans="1:22" x14ac:dyDescent="0.25">
      <c r="A238" s="22">
        <v>41852</v>
      </c>
      <c r="B238" s="28">
        <v>41852</v>
      </c>
      <c r="C238" s="19">
        <f>+[7]Cartera!E241</f>
        <v>4433.1605</v>
      </c>
      <c r="D238" s="19">
        <f>+[7]Cartera!K241</f>
        <v>3916.1728099999873</v>
      </c>
      <c r="E238" s="19">
        <f>+[7]Cartera!Q241</f>
        <v>571.84514000000058</v>
      </c>
      <c r="F238" s="19">
        <f>+[7]Cartera!AE241</f>
        <v>9563.8559299999888</v>
      </c>
      <c r="G238" s="28">
        <v>41852</v>
      </c>
      <c r="H238" s="23">
        <f t="shared" si="10"/>
        <v>28.68467146100167</v>
      </c>
      <c r="I238" s="23">
        <f t="shared" si="10"/>
        <v>8.3265084098015336</v>
      </c>
      <c r="J238" s="23">
        <f t="shared" si="10"/>
        <v>14.97407215627706</v>
      </c>
      <c r="K238" s="23">
        <f t="shared" si="10"/>
        <v>18.802496644002176</v>
      </c>
      <c r="N238" s="23">
        <f>+[7]Cartera!D241</f>
        <v>177633.06331040998</v>
      </c>
      <c r="O238" s="23">
        <f>+[7]Cartera!J241</f>
        <v>83323.427149999989</v>
      </c>
      <c r="P238" s="23">
        <f>+[7]Cartera!P241</f>
        <v>28092.172589999995</v>
      </c>
      <c r="Q238" s="23">
        <f>+[7]Cartera!AD241</f>
        <v>308472.73616023542</v>
      </c>
      <c r="R238" s="28">
        <v>41852</v>
      </c>
      <c r="S238" s="23">
        <f t="shared" si="11"/>
        <v>11.911914856350123</v>
      </c>
      <c r="T238" s="23">
        <f t="shared" si="11"/>
        <v>12.513435007570322</v>
      </c>
      <c r="U238" s="23">
        <f t="shared" si="11"/>
        <v>26.084159811336988</v>
      </c>
      <c r="V238" s="23">
        <f t="shared" si="11"/>
        <v>13.112533421776632</v>
      </c>
    </row>
    <row r="239" spans="1:22" x14ac:dyDescent="0.25">
      <c r="A239" s="22">
        <v>41883</v>
      </c>
      <c r="B239" s="28">
        <v>41883</v>
      </c>
      <c r="C239" s="19">
        <f>+[7]Cartera!E242</f>
        <v>4431.1929900000096</v>
      </c>
      <c r="D239" s="19">
        <f>+[7]Cartera!K242</f>
        <v>3913.8927900000067</v>
      </c>
      <c r="E239" s="19">
        <f>+[7]Cartera!Q242</f>
        <v>585.32301999999959</v>
      </c>
      <c r="F239" s="19">
        <f>+[7]Cartera!AE242</f>
        <v>9577.0443500000165</v>
      </c>
      <c r="G239" s="28">
        <v>41883</v>
      </c>
      <c r="H239" s="23">
        <f t="shared" si="10"/>
        <v>26.097812861107798</v>
      </c>
      <c r="I239" s="23">
        <f t="shared" si="10"/>
        <v>7.6543986250668468</v>
      </c>
      <c r="J239" s="23">
        <f t="shared" si="10"/>
        <v>17.743619680334263</v>
      </c>
      <c r="K239" s="23">
        <f t="shared" si="10"/>
        <v>17.50422781983761</v>
      </c>
      <c r="N239" s="23">
        <f>+[7]Cartera!D242</f>
        <v>178827.56266795003</v>
      </c>
      <c r="O239" s="23">
        <f>+[7]Cartera!J242</f>
        <v>84506.048980000021</v>
      </c>
      <c r="P239" s="23">
        <f>+[7]Cartera!P242</f>
        <v>28048.437539999999</v>
      </c>
      <c r="Q239" s="23">
        <f>+[7]Cartera!AD242</f>
        <v>311462.42508983443</v>
      </c>
      <c r="R239" s="28">
        <v>41883</v>
      </c>
      <c r="S239" s="23">
        <f t="shared" si="11"/>
        <v>11.322043562782085</v>
      </c>
      <c r="T239" s="23">
        <f t="shared" si="11"/>
        <v>12.829491627000692</v>
      </c>
      <c r="U239" s="23">
        <f t="shared" si="11"/>
        <v>22.858024540695027</v>
      </c>
      <c r="V239" s="23">
        <f t="shared" si="11"/>
        <v>12.789380566044798</v>
      </c>
    </row>
    <row r="240" spans="1:22" x14ac:dyDescent="0.25">
      <c r="A240" s="22">
        <v>41913</v>
      </c>
      <c r="B240" s="28">
        <v>41913</v>
      </c>
      <c r="C240" s="19">
        <f>+[7]Cartera!E243</f>
        <v>4394.4720499999521</v>
      </c>
      <c r="D240" s="19">
        <f>+[7]Cartera!K243</f>
        <v>3912.2689999999998</v>
      </c>
      <c r="E240" s="19">
        <f>+[7]Cartera!Q243</f>
        <v>602.83394999999928</v>
      </c>
      <c r="F240" s="19">
        <f>+[7]Cartera!AE243</f>
        <v>9574.1331099999516</v>
      </c>
      <c r="G240" s="28">
        <v>41913</v>
      </c>
      <c r="H240" s="23">
        <f t="shared" si="10"/>
        <v>25.946025246128613</v>
      </c>
      <c r="I240" s="23">
        <f t="shared" si="10"/>
        <v>7.563543509428257</v>
      </c>
      <c r="J240" s="23">
        <f t="shared" si="10"/>
        <v>21.853679396889333</v>
      </c>
      <c r="K240" s="23">
        <f t="shared" si="10"/>
        <v>17.94844172994668</v>
      </c>
      <c r="N240" s="23">
        <f>+[7]Cartera!D243</f>
        <v>180346.57896812996</v>
      </c>
      <c r="O240" s="23">
        <f>+[7]Cartera!J243</f>
        <v>85675.754260000002</v>
      </c>
      <c r="P240" s="23">
        <f>+[7]Cartera!P243</f>
        <v>28545.99783</v>
      </c>
      <c r="Q240" s="23">
        <f>+[7]Cartera!AD243</f>
        <v>314812.51549972547</v>
      </c>
      <c r="R240" s="28">
        <v>41913</v>
      </c>
      <c r="S240" s="23">
        <f t="shared" si="11"/>
        <v>12.057268327651997</v>
      </c>
      <c r="T240" s="23">
        <f t="shared" si="11"/>
        <v>13.113988184986411</v>
      </c>
      <c r="U240" s="23">
        <f t="shared" si="11"/>
        <v>21.899452452436876</v>
      </c>
      <c r="V240" s="23">
        <f t="shared" si="11"/>
        <v>13.242182664677557</v>
      </c>
    </row>
    <row r="241" spans="1:22" x14ac:dyDescent="0.25">
      <c r="A241" s="22">
        <v>41944</v>
      </c>
      <c r="B241" s="28">
        <v>41944</v>
      </c>
      <c r="C241" s="19">
        <f>+[7]Cartera!E244</f>
        <v>4467.8684299999777</v>
      </c>
      <c r="D241" s="19">
        <f>+[7]Cartera!K244</f>
        <v>4104.0638100000024</v>
      </c>
      <c r="E241" s="19">
        <f>+[7]Cartera!Q244</f>
        <v>625.1508000000008</v>
      </c>
      <c r="F241" s="19">
        <f>+[7]Cartera!AE244</f>
        <v>9882.4431699999805</v>
      </c>
      <c r="G241" s="28">
        <v>41944</v>
      </c>
      <c r="H241" s="23">
        <f t="shared" si="10"/>
        <v>22.010329292308214</v>
      </c>
      <c r="I241" s="23">
        <f t="shared" si="10"/>
        <v>9.6989523715137977</v>
      </c>
      <c r="J241" s="23">
        <f t="shared" si="10"/>
        <v>24.263859571902003</v>
      </c>
      <c r="K241" s="23">
        <f t="shared" si="10"/>
        <v>17.411092002097291</v>
      </c>
      <c r="N241" s="23">
        <f>+[7]Cartera!D244</f>
        <v>185077.22282791001</v>
      </c>
      <c r="O241" s="23">
        <f>+[7]Cartera!J244</f>
        <v>87212.162239999991</v>
      </c>
      <c r="P241" s="23">
        <f>+[7]Cartera!P244</f>
        <v>28978.899649999999</v>
      </c>
      <c r="Q241" s="23">
        <f>+[7]Cartera!AD244</f>
        <v>321616.1540213282</v>
      </c>
      <c r="R241" s="28">
        <v>41944</v>
      </c>
      <c r="S241" s="23">
        <f t="shared" si="11"/>
        <v>13.70385687335822</v>
      </c>
      <c r="T241" s="23">
        <f t="shared" si="11"/>
        <v>13.91364537056181</v>
      </c>
      <c r="U241" s="23">
        <f t="shared" si="11"/>
        <v>20.758471815570161</v>
      </c>
      <c r="V241" s="23">
        <f t="shared" si="11"/>
        <v>14.286529904524542</v>
      </c>
    </row>
    <row r="242" spans="1:22" x14ac:dyDescent="0.25">
      <c r="A242" s="22">
        <v>41974</v>
      </c>
      <c r="B242" s="28">
        <v>41974</v>
      </c>
      <c r="C242" s="19">
        <f>+[7]Cartera!E245</f>
        <v>4356.9941400000152</v>
      </c>
      <c r="D242" s="19">
        <f>+[7]Cartera!K245</f>
        <v>3847.2144900000094</v>
      </c>
      <c r="E242" s="19">
        <f>+[7]Cartera!Q245</f>
        <v>624.34381999999653</v>
      </c>
      <c r="F242" s="19">
        <f>+[7]Cartera!AE245</f>
        <v>9503.8599800000211</v>
      </c>
      <c r="G242" s="28">
        <v>41974</v>
      </c>
      <c r="H242" s="23">
        <f t="shared" si="10"/>
        <v>27.657862241201812</v>
      </c>
      <c r="I242" s="23">
        <f t="shared" si="10"/>
        <v>11.915230396802528</v>
      </c>
      <c r="J242" s="23">
        <f t="shared" si="10"/>
        <v>25.791715426927837</v>
      </c>
      <c r="K242" s="23">
        <f t="shared" si="10"/>
        <v>20.738308815698176</v>
      </c>
      <c r="N242" s="23">
        <f>+[7]Cartera!D245</f>
        <v>189059.58921262002</v>
      </c>
      <c r="O242" s="23">
        <f>+[7]Cartera!J245</f>
        <v>87910.891340000002</v>
      </c>
      <c r="P242" s="23">
        <f>+[7]Cartera!P245</f>
        <v>29046.86358999999</v>
      </c>
      <c r="Q242" s="23">
        <f>+[7]Cartera!AD245</f>
        <v>326789.10350630258</v>
      </c>
      <c r="R242" s="28">
        <v>41974</v>
      </c>
      <c r="S242" s="23">
        <f t="shared" si="11"/>
        <v>15.598552973316643</v>
      </c>
      <c r="T242" s="23">
        <f t="shared" si="11"/>
        <v>13.744398619527971</v>
      </c>
      <c r="U242" s="23">
        <f t="shared" si="11"/>
        <v>18.411430711727732</v>
      </c>
      <c r="V242" s="23">
        <f t="shared" si="11"/>
        <v>15.213425946370805</v>
      </c>
    </row>
    <row r="243" spans="1:22" x14ac:dyDescent="0.25">
      <c r="A243" s="22">
        <v>42005</v>
      </c>
      <c r="B243" s="28">
        <v>42005</v>
      </c>
      <c r="C243" s="19">
        <f>+[7]Cartera!E246</f>
        <v>4460.2541400000009</v>
      </c>
      <c r="D243" s="19">
        <f>+[7]Cartera!K246</f>
        <v>4008.1537599999997</v>
      </c>
      <c r="E243" s="19">
        <f>+[7]Cartera!Q246</f>
        <v>785.93853999999976</v>
      </c>
      <c r="F243" s="19">
        <f>+[7]Cartera!AE246</f>
        <v>9941.0630600000004</v>
      </c>
      <c r="G243" s="28">
        <v>42005</v>
      </c>
      <c r="H243" s="23">
        <f t="shared" si="10"/>
        <v>21.37012511096566</v>
      </c>
      <c r="I243" s="23">
        <f t="shared" si="10"/>
        <v>13.386240582499823</v>
      </c>
      <c r="J243" s="23">
        <f t="shared" si="10"/>
        <v>52.523831237929414</v>
      </c>
      <c r="K243" s="23">
        <f t="shared" si="10"/>
        <v>19.977293937278745</v>
      </c>
      <c r="N243" s="23">
        <f>+[7]Cartera!D246</f>
        <v>193987.95306999999</v>
      </c>
      <c r="O243" s="23">
        <f>+[7]Cartera!J246</f>
        <v>88116.064290000024</v>
      </c>
      <c r="P243" s="23">
        <f>+[7]Cartera!P246</f>
        <v>28484.003606589995</v>
      </c>
      <c r="Q243" s="23">
        <f>+[7]Cartera!AD246</f>
        <v>331604.14772200439</v>
      </c>
      <c r="R243" s="28">
        <v>42005</v>
      </c>
      <c r="S243" s="23">
        <f t="shared" si="11"/>
        <v>18.02144577774807</v>
      </c>
      <c r="T243" s="23">
        <f t="shared" si="11"/>
        <v>13.561303726180157</v>
      </c>
      <c r="U243" s="23">
        <f t="shared" si="11"/>
        <v>14.155767749613318</v>
      </c>
      <c r="V243" s="23">
        <f t="shared" si="11"/>
        <v>16.26913209516394</v>
      </c>
    </row>
    <row r="244" spans="1:22" x14ac:dyDescent="0.25">
      <c r="A244" s="22">
        <v>42036</v>
      </c>
      <c r="B244" s="28">
        <v>42036</v>
      </c>
      <c r="C244" s="19">
        <f>+[7]Cartera!E247</f>
        <v>4559.1394299999993</v>
      </c>
      <c r="D244" s="19">
        <f>+[7]Cartera!K247</f>
        <v>4219.0121899999995</v>
      </c>
      <c r="E244" s="19">
        <f>+[7]Cartera!Q247</f>
        <v>786.20601999999985</v>
      </c>
      <c r="F244" s="19">
        <f>+[7]Cartera!AE247</f>
        <v>10226.163449999998</v>
      </c>
      <c r="G244" s="28">
        <v>42036</v>
      </c>
      <c r="H244" s="23">
        <f t="shared" si="10"/>
        <v>20.453092100776999</v>
      </c>
      <c r="I244" s="23">
        <f t="shared" si="10"/>
        <v>14.7363808051131</v>
      </c>
      <c r="J244" s="23">
        <f t="shared" si="10"/>
        <v>52.090183255467821</v>
      </c>
      <c r="K244" s="23">
        <f t="shared" si="10"/>
        <v>19.505966793959402</v>
      </c>
      <c r="N244" s="23">
        <f>+[7]Cartera!D247</f>
        <v>197593.90511000002</v>
      </c>
      <c r="O244" s="23">
        <f>+[7]Cartera!J247</f>
        <v>88173.815950000004</v>
      </c>
      <c r="P244" s="23">
        <f>+[7]Cartera!P247</f>
        <v>29128.691588810012</v>
      </c>
      <c r="Q244" s="23">
        <f>+[7]Cartera!AD247</f>
        <v>337034.12673202093</v>
      </c>
      <c r="R244" s="28">
        <v>42036</v>
      </c>
      <c r="S244" s="23">
        <f t="shared" si="11"/>
        <v>18.330701972354419</v>
      </c>
      <c r="T244" s="23">
        <f t="shared" si="11"/>
        <v>12.968380882249292</v>
      </c>
      <c r="U244" s="23">
        <f t="shared" si="11"/>
        <v>14.445739910932545</v>
      </c>
      <c r="V244" s="23">
        <f t="shared" si="11"/>
        <v>16.675952798104817</v>
      </c>
    </row>
    <row r="245" spans="1:22" x14ac:dyDescent="0.25">
      <c r="A245" s="22">
        <v>42064</v>
      </c>
      <c r="B245" s="28">
        <v>42064</v>
      </c>
      <c r="C245" s="19">
        <f>+[7]Cartera!E248</f>
        <v>4601.8342300000004</v>
      </c>
      <c r="D245" s="19">
        <f>+[7]Cartera!K248</f>
        <v>4250.8968299999988</v>
      </c>
      <c r="E245" s="19">
        <f>+[7]Cartera!Q248</f>
        <v>706.24072000000001</v>
      </c>
      <c r="F245" s="19">
        <f>+[7]Cartera!AE248</f>
        <v>10235.29134</v>
      </c>
      <c r="G245" s="28">
        <v>42064</v>
      </c>
      <c r="H245" s="23">
        <f t="shared" si="10"/>
        <v>16.18863106413211</v>
      </c>
      <c r="I245" s="23">
        <f t="shared" si="10"/>
        <v>12.349039009836261</v>
      </c>
      <c r="J245" s="23">
        <f t="shared" si="10"/>
        <v>36.484235462663776</v>
      </c>
      <c r="K245" s="23">
        <f t="shared" si="10"/>
        <v>15.649911903376619</v>
      </c>
      <c r="N245" s="23">
        <f>+[7]Cartera!D248</f>
        <v>199686.22561999998</v>
      </c>
      <c r="O245" s="23">
        <f>+[7]Cartera!J248</f>
        <v>89184.5092</v>
      </c>
      <c r="P245" s="23">
        <f>+[7]Cartera!P248</f>
        <v>30158.397011249988</v>
      </c>
      <c r="Q245" s="23">
        <f>+[7]Cartera!AD248</f>
        <v>341225.03781882883</v>
      </c>
      <c r="R245" s="28">
        <v>42064</v>
      </c>
      <c r="S245" s="23">
        <f t="shared" si="11"/>
        <v>18.437187820110125</v>
      </c>
      <c r="T245" s="23">
        <f t="shared" si="11"/>
        <v>13.520764821644079</v>
      </c>
      <c r="U245" s="23">
        <f t="shared" si="11"/>
        <v>16.635721317246379</v>
      </c>
      <c r="V245" s="23">
        <f t="shared" si="11"/>
        <v>17.040251554112729</v>
      </c>
    </row>
    <row r="246" spans="1:22" x14ac:dyDescent="0.25">
      <c r="A246" s="22">
        <v>42095</v>
      </c>
      <c r="B246" s="28">
        <v>42095</v>
      </c>
      <c r="C246" s="19">
        <f>+[7]Cartera!E249</f>
        <v>4688.9351599999991</v>
      </c>
      <c r="D246" s="19">
        <f>+[7]Cartera!K249</f>
        <v>4447.7294599999996</v>
      </c>
      <c r="E246" s="19">
        <f>+[7]Cartera!Q249</f>
        <v>718.58700999999996</v>
      </c>
      <c r="F246" s="19">
        <f>+[7]Cartera!AE249</f>
        <v>10510.509029999999</v>
      </c>
      <c r="G246" s="28">
        <v>42095</v>
      </c>
      <c r="H246" s="23">
        <f t="shared" si="10"/>
        <v>12.792531921713774</v>
      </c>
      <c r="I246" s="23">
        <f t="shared" si="10"/>
        <v>16.061509337770019</v>
      </c>
      <c r="J246" s="23">
        <f t="shared" si="10"/>
        <v>34.646314781231013</v>
      </c>
      <c r="K246" s="23">
        <f t="shared" si="10"/>
        <v>15.248843833210458</v>
      </c>
      <c r="N246" s="23">
        <f>+[7]Cartera!D249</f>
        <v>199783.60810999994</v>
      </c>
      <c r="O246" s="23">
        <f>+[7]Cartera!J249</f>
        <v>89981.064720000024</v>
      </c>
      <c r="P246" s="23">
        <f>+[7]Cartera!P249</f>
        <v>30283.445121270011</v>
      </c>
      <c r="Q246" s="23">
        <f>+[7]Cartera!AD249</f>
        <v>342365.91075361136</v>
      </c>
      <c r="R246" s="28">
        <v>42095</v>
      </c>
      <c r="S246" s="23">
        <f t="shared" si="11"/>
        <v>16.794173015320666</v>
      </c>
      <c r="T246" s="23">
        <f t="shared" si="11"/>
        <v>13.299821163850993</v>
      </c>
      <c r="U246" s="23">
        <f t="shared" si="11"/>
        <v>15.082842735098367</v>
      </c>
      <c r="V246" s="23">
        <f t="shared" si="11"/>
        <v>15.87295883693352</v>
      </c>
    </row>
    <row r="247" spans="1:22" x14ac:dyDescent="0.25">
      <c r="A247" s="22">
        <v>42125</v>
      </c>
      <c r="B247" s="28">
        <v>42125</v>
      </c>
      <c r="C247" s="19">
        <f>+[7]Cartera!E250</f>
        <v>4719.9141800000007</v>
      </c>
      <c r="D247" s="19">
        <f>+[7]Cartera!K250</f>
        <v>4566.443409999998</v>
      </c>
      <c r="E247" s="19">
        <f>+[7]Cartera!Q250</f>
        <v>739.83794000000012</v>
      </c>
      <c r="F247" s="19">
        <f>+[7]Cartera!AE250</f>
        <v>10659.936149999998</v>
      </c>
      <c r="G247" s="28">
        <v>42125</v>
      </c>
      <c r="H247" s="23">
        <f t="shared" si="10"/>
        <v>14.985116245951247</v>
      </c>
      <c r="I247" s="23">
        <f t="shared" si="10"/>
        <v>17.396353841299117</v>
      </c>
      <c r="J247" s="23">
        <f t="shared" si="10"/>
        <v>38.587321757333143</v>
      </c>
      <c r="K247" s="23">
        <f t="shared" si="10"/>
        <v>16.74133655928587</v>
      </c>
      <c r="N247" s="23">
        <f>+[7]Cartera!D250</f>
        <v>204178.89573999998</v>
      </c>
      <c r="O247" s="23">
        <f>+[7]Cartera!J250</f>
        <v>90879.516070000027</v>
      </c>
      <c r="P247" s="23">
        <f>+[7]Cartera!P250</f>
        <v>30966.463750000006</v>
      </c>
      <c r="Q247" s="23">
        <f>+[7]Cartera!AD250</f>
        <v>348449.68877787224</v>
      </c>
      <c r="R247" s="28">
        <v>42125</v>
      </c>
      <c r="S247" s="23">
        <f t="shared" si="11"/>
        <v>17.56105379358506</v>
      </c>
      <c r="T247" s="23">
        <f t="shared" si="11"/>
        <v>12.37762137376366</v>
      </c>
      <c r="U247" s="23">
        <f t="shared" si="11"/>
        <v>15.380670064976371</v>
      </c>
      <c r="V247" s="23">
        <f t="shared" si="11"/>
        <v>15.995645555545309</v>
      </c>
    </row>
    <row r="248" spans="1:22" x14ac:dyDescent="0.25">
      <c r="A248" s="22">
        <v>42156</v>
      </c>
      <c r="B248" s="28">
        <v>42156</v>
      </c>
      <c r="C248" s="19">
        <f>+[7]Cartera!E251</f>
        <v>4819.2630600000002</v>
      </c>
      <c r="D248" s="19">
        <f>+[7]Cartera!K251</f>
        <v>4630.9685599999984</v>
      </c>
      <c r="E248" s="19">
        <f>+[7]Cartera!Q251</f>
        <v>749.74665000000005</v>
      </c>
      <c r="F248" s="19">
        <f>+[7]Cartera!AE251</f>
        <v>10855.52016</v>
      </c>
      <c r="G248" s="28">
        <v>42156</v>
      </c>
      <c r="H248" s="23">
        <f t="shared" si="10"/>
        <v>15.311615945675982</v>
      </c>
      <c r="I248" s="23">
        <f t="shared" si="10"/>
        <v>17.371278829034679</v>
      </c>
      <c r="J248" s="23">
        <f t="shared" si="10"/>
        <v>36.323189242669571</v>
      </c>
      <c r="K248" s="23">
        <f t="shared" si="10"/>
        <v>16.653608303357231</v>
      </c>
      <c r="N248" s="23">
        <f>+[7]Cartera!D251</f>
        <v>207498.28724000006</v>
      </c>
      <c r="O248" s="23">
        <f>+[7]Cartera!J251</f>
        <v>92336.14013</v>
      </c>
      <c r="P248" s="23">
        <f>+[7]Cartera!P251</f>
        <v>30974.641525069987</v>
      </c>
      <c r="Q248" s="23">
        <f>+[7]Cartera!AD251</f>
        <v>353693.95895347017</v>
      </c>
      <c r="R248" s="28">
        <v>42156</v>
      </c>
      <c r="S248" s="23">
        <f t="shared" si="11"/>
        <v>17.557024251339953</v>
      </c>
      <c r="T248" s="23">
        <f t="shared" si="11"/>
        <v>13.297275367781154</v>
      </c>
      <c r="U248" s="23">
        <f t="shared" si="11"/>
        <v>13.607509012639298</v>
      </c>
      <c r="V248" s="23">
        <f t="shared" si="11"/>
        <v>16.189212553443923</v>
      </c>
    </row>
    <row r="249" spans="1:22" x14ac:dyDescent="0.25">
      <c r="A249" s="22">
        <v>42186</v>
      </c>
      <c r="B249" s="28">
        <v>42186</v>
      </c>
      <c r="C249" s="19">
        <f>+[7]Cartera!E252</f>
        <v>4903.1140500000001</v>
      </c>
      <c r="D249" s="19">
        <f>+[7]Cartera!K252</f>
        <v>4450.1012399999991</v>
      </c>
      <c r="E249" s="19">
        <f>+[7]Cartera!Q252</f>
        <v>768.07634000000007</v>
      </c>
      <c r="F249" s="19">
        <f>+[7]Cartera!AE252</f>
        <v>10782.202659999999</v>
      </c>
      <c r="G249" s="28">
        <v>42186</v>
      </c>
      <c r="H249" s="23">
        <f t="shared" si="10"/>
        <v>16.720088729961375</v>
      </c>
      <c r="I249" s="23">
        <f t="shared" si="10"/>
        <v>18.537352456917674</v>
      </c>
      <c r="J249" s="23">
        <f t="shared" si="10"/>
        <v>38.600295994099952</v>
      </c>
      <c r="K249" s="23">
        <f t="shared" si="10"/>
        <v>17.986059459516412</v>
      </c>
      <c r="N249" s="23">
        <f>+[7]Cartera!D252</f>
        <v>211187.95746000003</v>
      </c>
      <c r="O249" s="23">
        <f>+[7]Cartera!J252</f>
        <v>93109.671440000006</v>
      </c>
      <c r="P249" s="23">
        <f>+[7]Cartera!P252</f>
        <v>31441.25958255001</v>
      </c>
      <c r="Q249" s="23">
        <f>+[7]Cartera!AD252</f>
        <v>358911.33022619726</v>
      </c>
      <c r="R249" s="28">
        <v>42186</v>
      </c>
      <c r="S249" s="23">
        <f t="shared" si="11"/>
        <v>19.620362677166952</v>
      </c>
      <c r="T249" s="23">
        <f t="shared" si="11"/>
        <v>12.98160840677842</v>
      </c>
      <c r="U249" s="23">
        <f t="shared" si="11"/>
        <v>13.553354599664274</v>
      </c>
      <c r="V249" s="23">
        <f t="shared" si="11"/>
        <v>17.319696387786124</v>
      </c>
    </row>
    <row r="250" spans="1:22" x14ac:dyDescent="0.25">
      <c r="A250" s="22">
        <v>42217</v>
      </c>
      <c r="B250" s="28">
        <v>42217</v>
      </c>
      <c r="C250" s="19">
        <f>+[7]Cartera!E253</f>
        <v>5101.7450400000007</v>
      </c>
      <c r="D250" s="19">
        <f>+[7]Cartera!K253</f>
        <v>4521.26181</v>
      </c>
      <c r="E250" s="19">
        <f>+[7]Cartera!Q253</f>
        <v>795.50233000000014</v>
      </c>
      <c r="F250" s="19">
        <f>+[7]Cartera!AE253</f>
        <v>11078.801470000002</v>
      </c>
      <c r="G250" s="28">
        <v>42217</v>
      </c>
      <c r="H250" s="23">
        <f t="shared" si="10"/>
        <v>15.081442235172872</v>
      </c>
      <c r="I250" s="23">
        <f t="shared" si="10"/>
        <v>15.451029087759153</v>
      </c>
      <c r="J250" s="23">
        <f t="shared" si="10"/>
        <v>39.111496164853179</v>
      </c>
      <c r="K250" s="23">
        <f t="shared" si="10"/>
        <v>15.840321634790826</v>
      </c>
      <c r="N250" s="23">
        <f>+[7]Cartera!D253</f>
        <v>217992.17157999999</v>
      </c>
      <c r="O250" s="23">
        <f>+[7]Cartera!J253</f>
        <v>93949.669500000018</v>
      </c>
      <c r="P250" s="23">
        <f>+[7]Cartera!P253</f>
        <v>31711.880450029999</v>
      </c>
      <c r="Q250" s="23">
        <f>+[7]Cartera!AD253</f>
        <v>367042.81061663607</v>
      </c>
      <c r="R250" s="28">
        <v>42217</v>
      </c>
      <c r="S250" s="23">
        <f t="shared" si="11"/>
        <v>22.720493312139382</v>
      </c>
      <c r="T250" s="23">
        <f t="shared" si="11"/>
        <v>12.753006823483773</v>
      </c>
      <c r="U250" s="23">
        <f t="shared" si="11"/>
        <v>12.885111852539737</v>
      </c>
      <c r="V250" s="23">
        <f t="shared" si="11"/>
        <v>18.987115420786012</v>
      </c>
    </row>
    <row r="251" spans="1:22" x14ac:dyDescent="0.25">
      <c r="A251" s="22">
        <v>42248</v>
      </c>
      <c r="B251" s="28">
        <v>42248</v>
      </c>
      <c r="C251" s="19">
        <f>+[7]Cartera!E254</f>
        <v>5132.9745899999998</v>
      </c>
      <c r="D251" s="19">
        <f>+[7]Cartera!K254</f>
        <v>4469.97541</v>
      </c>
      <c r="E251" s="19">
        <f>+[7]Cartera!Q254</f>
        <v>808.03650999999991</v>
      </c>
      <c r="F251" s="19">
        <f>+[7]Cartera!AE254</f>
        <v>11074.44363</v>
      </c>
      <c r="G251" s="28">
        <v>42248</v>
      </c>
      <c r="H251" s="23">
        <f t="shared" si="10"/>
        <v>15.837306151723013</v>
      </c>
      <c r="I251" s="23">
        <f t="shared" si="10"/>
        <v>14.207916512705296</v>
      </c>
      <c r="J251" s="23">
        <f t="shared" si="10"/>
        <v>38.049672128049991</v>
      </c>
      <c r="K251" s="23">
        <f t="shared" si="10"/>
        <v>15.635296499383756</v>
      </c>
      <c r="N251" s="23">
        <f>+[7]Cartera!D254</f>
        <v>218154.99013000002</v>
      </c>
      <c r="O251" s="23">
        <f>+[7]Cartera!J254</f>
        <v>94912.813069999975</v>
      </c>
      <c r="P251" s="23">
        <f>+[7]Cartera!P254</f>
        <v>32517.312692770007</v>
      </c>
      <c r="Q251" s="23">
        <f>+[7]Cartera!AD254</f>
        <v>368906.64668674889</v>
      </c>
      <c r="R251" s="28">
        <v>42248</v>
      </c>
      <c r="S251" s="23">
        <f t="shared" si="11"/>
        <v>21.991815397648622</v>
      </c>
      <c r="T251" s="23">
        <f t="shared" si="11"/>
        <v>12.314815584932745</v>
      </c>
      <c r="U251" s="23">
        <f t="shared" si="11"/>
        <v>15.932706220790109</v>
      </c>
      <c r="V251" s="23">
        <f t="shared" si="11"/>
        <v>18.443387378219356</v>
      </c>
    </row>
    <row r="252" spans="1:22" x14ac:dyDescent="0.25">
      <c r="A252" s="22">
        <v>42278</v>
      </c>
      <c r="B252" s="28">
        <v>42278</v>
      </c>
      <c r="C252" s="19">
        <f>+[7]Cartera!E255</f>
        <v>4994.7102999999997</v>
      </c>
      <c r="D252" s="19">
        <f>+[7]Cartera!K255</f>
        <v>4519.2984500000011</v>
      </c>
      <c r="E252" s="19">
        <f>+[7]Cartera!Q255</f>
        <v>827.11873000000003</v>
      </c>
      <c r="F252" s="19">
        <f>+[7]Cartera!AE255</f>
        <v>11014.709740000002</v>
      </c>
      <c r="G252" s="28">
        <v>42278</v>
      </c>
      <c r="H252" s="23">
        <f t="shared" si="10"/>
        <v>13.658938847956819</v>
      </c>
      <c r="I252" s="23">
        <f t="shared" si="10"/>
        <v>15.516045803598914</v>
      </c>
      <c r="J252" s="23">
        <f t="shared" si="10"/>
        <v>37.205067830038615</v>
      </c>
      <c r="K252" s="23">
        <f t="shared" si="10"/>
        <v>15.046549002910808</v>
      </c>
      <c r="N252" s="23">
        <f>+[7]Cartera!D255</f>
        <v>219392.06671000001</v>
      </c>
      <c r="O252" s="23">
        <f>+[7]Cartera!J255</f>
        <v>95824.689479999972</v>
      </c>
      <c r="P252" s="23">
        <f>+[7]Cartera!P255</f>
        <v>32610.494423270015</v>
      </c>
      <c r="Q252" s="23">
        <f>+[7]Cartera!AD255</f>
        <v>371729.15645965119</v>
      </c>
      <c r="R252" s="28">
        <v>42278</v>
      </c>
      <c r="S252" s="23">
        <f t="shared" si="11"/>
        <v>21.650251402201533</v>
      </c>
      <c r="T252" s="23">
        <f t="shared" si="11"/>
        <v>11.845749486139368</v>
      </c>
      <c r="U252" s="23">
        <f t="shared" si="11"/>
        <v>14.238411343948499</v>
      </c>
      <c r="V252" s="23">
        <f t="shared" si="11"/>
        <v>18.079535646661853</v>
      </c>
    </row>
    <row r="253" spans="1:22" x14ac:dyDescent="0.25">
      <c r="A253" s="22">
        <v>42309</v>
      </c>
      <c r="B253" s="28">
        <v>42309</v>
      </c>
      <c r="C253" s="19">
        <f>+[7]Cartera!E256</f>
        <v>5208.8152399999999</v>
      </c>
      <c r="D253" s="19">
        <f>+[7]Cartera!K256</f>
        <v>4688.0961900000002</v>
      </c>
      <c r="E253" s="19">
        <f>+[7]Cartera!Q256</f>
        <v>861.36992999999995</v>
      </c>
      <c r="F253" s="19">
        <f>+[7]Cartera!AE256</f>
        <v>11454.52261</v>
      </c>
      <c r="G253" s="28">
        <v>42309</v>
      </c>
      <c r="H253" s="23">
        <f t="shared" si="10"/>
        <v>16.583899494999812</v>
      </c>
      <c r="I253" s="23">
        <f t="shared" si="10"/>
        <v>14.230587218866788</v>
      </c>
      <c r="J253" s="23">
        <f t="shared" si="10"/>
        <v>37.785943807477963</v>
      </c>
      <c r="K253" s="23">
        <f t="shared" si="10"/>
        <v>15.907801471324049</v>
      </c>
      <c r="N253" s="23">
        <f>+[7]Cartera!D256</f>
        <v>223065.23434000005</v>
      </c>
      <c r="O253" s="23">
        <f>+[7]Cartera!J256</f>
        <v>96984.233789999998</v>
      </c>
      <c r="P253" s="23">
        <f>+[7]Cartera!P256</f>
        <v>33060.12266021</v>
      </c>
      <c r="Q253" s="23">
        <f>+[7]Cartera!AD256</f>
        <v>377270.73887998209</v>
      </c>
      <c r="R253" s="28">
        <v>42309</v>
      </c>
      <c r="S253" s="23">
        <f t="shared" si="11"/>
        <v>20.525492511529819</v>
      </c>
      <c r="T253" s="23">
        <f t="shared" si="11"/>
        <v>11.204941259348828</v>
      </c>
      <c r="U253" s="23">
        <f t="shared" si="11"/>
        <v>14.083429873121503</v>
      </c>
      <c r="V253" s="23">
        <f t="shared" si="11"/>
        <v>17.304660901754062</v>
      </c>
    </row>
    <row r="254" spans="1:22" x14ac:dyDescent="0.25">
      <c r="A254" s="22">
        <v>42339</v>
      </c>
      <c r="B254" s="28">
        <v>42339</v>
      </c>
      <c r="C254" s="19">
        <f>+[7]Cartera!E257</f>
        <v>4799.2716899999996</v>
      </c>
      <c r="D254" s="19">
        <f>+[7]Cartera!K257</f>
        <v>4465.6280299999989</v>
      </c>
      <c r="E254" s="19">
        <f>+[7]Cartera!Q257</f>
        <v>849.43436000000008</v>
      </c>
      <c r="F254" s="19">
        <f>+[7]Cartera!AE257</f>
        <v>10797.255989999998</v>
      </c>
      <c r="G254" s="28">
        <v>42339</v>
      </c>
      <c r="H254" s="23">
        <f t="shared" si="10"/>
        <v>10.150978766291914</v>
      </c>
      <c r="I254" s="23">
        <f t="shared" si="10"/>
        <v>16.074319266768725</v>
      </c>
      <c r="J254" s="23">
        <f t="shared" si="10"/>
        <v>36.052337316321143</v>
      </c>
      <c r="K254" s="23">
        <f t="shared" si="10"/>
        <v>13.609165252032398</v>
      </c>
      <c r="N254" s="23">
        <f>+[7]Cartera!D257</f>
        <v>222921.17732000005</v>
      </c>
      <c r="O254" s="23">
        <f>+[7]Cartera!J257</f>
        <v>97747.452140000009</v>
      </c>
      <c r="P254" s="23">
        <f>+[7]Cartera!P257</f>
        <v>33547.080902260001</v>
      </c>
      <c r="Q254" s="23">
        <f>+[7]Cartera!AD257</f>
        <v>378506.01929950208</v>
      </c>
      <c r="R254" s="28">
        <v>42339</v>
      </c>
      <c r="S254" s="23">
        <f t="shared" si="11"/>
        <v>17.910537227127193</v>
      </c>
      <c r="T254" s="23">
        <f t="shared" si="11"/>
        <v>11.18924020683238</v>
      </c>
      <c r="U254" s="23">
        <f t="shared" si="11"/>
        <v>15.492954336761187</v>
      </c>
      <c r="V254" s="23">
        <f t="shared" si="11"/>
        <v>15.825777309677676</v>
      </c>
    </row>
    <row r="255" spans="1:22" x14ac:dyDescent="0.25">
      <c r="A255" s="22">
        <v>42370</v>
      </c>
      <c r="B255" s="28">
        <v>42370</v>
      </c>
      <c r="C255" s="19">
        <f>+[7]Cartera!E258</f>
        <v>5358.8647300000002</v>
      </c>
      <c r="D255" s="19">
        <f>+[7]Cartera!K258</f>
        <v>4627.6407599999984</v>
      </c>
      <c r="E255" s="19">
        <f>+[7]Cartera!Q258</f>
        <v>884.49976999999967</v>
      </c>
      <c r="F255" s="19">
        <f>+[7]Cartera!AE258</f>
        <v>11589.499419999998</v>
      </c>
      <c r="G255" s="28">
        <v>42370</v>
      </c>
      <c r="H255" s="23">
        <f t="shared" si="10"/>
        <v>20.147071485034232</v>
      </c>
      <c r="I255" s="23">
        <f t="shared" si="10"/>
        <v>15.455669544972707</v>
      </c>
      <c r="J255" s="23">
        <f t="shared" si="10"/>
        <v>12.54057728228976</v>
      </c>
      <c r="K255" s="23">
        <f t="shared" si="10"/>
        <v>16.582093384286381</v>
      </c>
      <c r="N255" s="23">
        <f>+[7]Cartera!D258</f>
        <v>224001</v>
      </c>
      <c r="O255" s="23">
        <f>+[7]Cartera!J258</f>
        <v>97864.842159999971</v>
      </c>
      <c r="P255" s="23">
        <f>+[7]Cartera!P258</f>
        <v>33766.920546110006</v>
      </c>
      <c r="Q255" s="23">
        <f>+[7]Cartera!AD258</f>
        <v>379940.65286752232</v>
      </c>
      <c r="R255" s="28">
        <v>42370</v>
      </c>
      <c r="S255" s="23">
        <f t="shared" si="11"/>
        <v>15.471603496517062</v>
      </c>
      <c r="T255" s="23">
        <f t="shared" si="11"/>
        <v>11.063564797805327</v>
      </c>
      <c r="U255" s="23">
        <f t="shared" si="11"/>
        <v>18.546960646704065</v>
      </c>
      <c r="V255" s="23">
        <f t="shared" si="11"/>
        <v>14.576568320261217</v>
      </c>
    </row>
    <row r="256" spans="1:22" x14ac:dyDescent="0.25">
      <c r="A256" s="22">
        <v>42401</v>
      </c>
      <c r="B256" s="28">
        <v>42401</v>
      </c>
      <c r="C256" s="19">
        <f>+[7]Cartera!E259</f>
        <v>5713.5269900000012</v>
      </c>
      <c r="D256" s="19">
        <f>+[7]Cartera!K259</f>
        <v>4826.5019300000004</v>
      </c>
      <c r="E256" s="19">
        <f>+[7]Cartera!Q259</f>
        <v>894.24940999999978</v>
      </c>
      <c r="F256" s="19">
        <f>+[7]Cartera!AE259</f>
        <v>12161.05701</v>
      </c>
      <c r="G256" s="28">
        <v>42401</v>
      </c>
      <c r="H256" s="23">
        <f t="shared" si="10"/>
        <v>25.320295150525851</v>
      </c>
      <c r="I256" s="23">
        <f t="shared" si="10"/>
        <v>14.398861928863042</v>
      </c>
      <c r="J256" s="23">
        <f t="shared" si="10"/>
        <v>13.742376330316048</v>
      </c>
      <c r="K256" s="23">
        <f t="shared" si="10"/>
        <v>18.921011476694162</v>
      </c>
      <c r="N256" s="23">
        <f>+[7]Cartera!D259</f>
        <v>228000</v>
      </c>
      <c r="O256" s="23">
        <f>+[7]Cartera!J259</f>
        <v>98527.712689999971</v>
      </c>
      <c r="P256" s="23">
        <f>+[7]Cartera!P259</f>
        <v>34902.211141949992</v>
      </c>
      <c r="Q256" s="23">
        <f>+[7]Cartera!AD259</f>
        <v>385156.46728536015</v>
      </c>
      <c r="R256" s="28">
        <v>42401</v>
      </c>
      <c r="S256" s="23">
        <f t="shared" si="11"/>
        <v>15.388174484973604</v>
      </c>
      <c r="T256" s="23">
        <f t="shared" si="11"/>
        <v>11.742597990622599</v>
      </c>
      <c r="U256" s="23">
        <f t="shared" si="11"/>
        <v>19.820730826639377</v>
      </c>
      <c r="V256" s="23">
        <f t="shared" si="11"/>
        <v>14.278180378926962</v>
      </c>
    </row>
    <row r="257" spans="1:22" x14ac:dyDescent="0.25">
      <c r="A257" s="22">
        <v>42430</v>
      </c>
      <c r="B257" s="28">
        <v>42430</v>
      </c>
      <c r="C257" s="19">
        <f>+[7]Cartera!E260</f>
        <v>5783.0789599999998</v>
      </c>
      <c r="D257" s="19">
        <f>+[7]Cartera!K260</f>
        <v>4980.8547900000003</v>
      </c>
      <c r="E257" s="19">
        <f>+[7]Cartera!Q260</f>
        <v>915.9826800000003</v>
      </c>
      <c r="F257" s="19">
        <f>+[7]Cartera!AE260</f>
        <v>12425.49754</v>
      </c>
      <c r="G257" s="28">
        <v>42430</v>
      </c>
      <c r="H257" s="23">
        <f t="shared" si="10"/>
        <v>25.668997859577388</v>
      </c>
      <c r="I257" s="23">
        <f t="shared" si="10"/>
        <v>17.171857826528367</v>
      </c>
      <c r="J257" s="23">
        <f t="shared" si="10"/>
        <v>29.698366868452496</v>
      </c>
      <c r="K257" s="23">
        <f t="shared" si="10"/>
        <v>21.398572128968823</v>
      </c>
      <c r="N257" s="23">
        <f>+[7]Cartera!D260</f>
        <v>226500</v>
      </c>
      <c r="O257" s="23">
        <f>+[7]Cartera!J260</f>
        <v>99145.537510000024</v>
      </c>
      <c r="P257" s="23">
        <f>+[7]Cartera!P260</f>
        <v>35360.074373630006</v>
      </c>
      <c r="Q257" s="23">
        <f>+[7]Cartera!AD260</f>
        <v>384775.94442264439</v>
      </c>
      <c r="R257" s="28">
        <v>42430</v>
      </c>
      <c r="S257" s="23">
        <f t="shared" si="11"/>
        <v>13.427953929594636</v>
      </c>
      <c r="T257" s="23">
        <f t="shared" si="11"/>
        <v>11.169011748062658</v>
      </c>
      <c r="U257" s="23">
        <f t="shared" si="11"/>
        <v>17.247857571606474</v>
      </c>
      <c r="V257" s="23">
        <f t="shared" si="11"/>
        <v>12.763104044826463</v>
      </c>
    </row>
    <row r="258" spans="1:22" x14ac:dyDescent="0.25">
      <c r="A258" s="22">
        <v>42461</v>
      </c>
      <c r="B258" s="28">
        <v>42461</v>
      </c>
      <c r="C258" s="19">
        <f>+[7]Cartera!E261</f>
        <v>5900.1660300000003</v>
      </c>
      <c r="D258" s="19">
        <f>+[7]Cartera!K261</f>
        <v>5063.324990000001</v>
      </c>
      <c r="E258" s="19">
        <f>+[7]Cartera!Q261</f>
        <v>942.41352999999958</v>
      </c>
      <c r="F258" s="19">
        <f>+[7]Cartera!AE261</f>
        <v>12655.004870000001</v>
      </c>
      <c r="G258" s="28">
        <v>42461</v>
      </c>
      <c r="H258" s="23">
        <f t="shared" si="10"/>
        <v>25.831683072367355</v>
      </c>
      <c r="I258" s="23">
        <f t="shared" si="10"/>
        <v>13.840669391793497</v>
      </c>
      <c r="J258" s="23">
        <f t="shared" si="10"/>
        <v>31.148144467571115</v>
      </c>
      <c r="K258" s="23">
        <f t="shared" si="10"/>
        <v>20.403349008872908</v>
      </c>
      <c r="N258" s="23">
        <f>+[7]Cartera!D261</f>
        <v>226900</v>
      </c>
      <c r="O258" s="23">
        <f>+[7]Cartera!J261</f>
        <v>100222.02404999998</v>
      </c>
      <c r="P258" s="23">
        <f>+[7]Cartera!P261</f>
        <v>35923.414453700003</v>
      </c>
      <c r="Q258" s="23">
        <f>+[7]Cartera!AD261</f>
        <v>386974.72681403602</v>
      </c>
      <c r="R258" s="28">
        <v>42461</v>
      </c>
      <c r="S258" s="23">
        <f t="shared" si="11"/>
        <v>13.572881252134522</v>
      </c>
      <c r="T258" s="23">
        <f t="shared" si="11"/>
        <v>11.381238221471833</v>
      </c>
      <c r="U258" s="23">
        <f t="shared" si="11"/>
        <v>18.623935651458211</v>
      </c>
      <c r="V258" s="23">
        <f t="shared" si="11"/>
        <v>13.029572939149318</v>
      </c>
    </row>
    <row r="259" spans="1:22" x14ac:dyDescent="0.25">
      <c r="A259" s="22">
        <v>42491</v>
      </c>
      <c r="B259" s="28">
        <v>42491</v>
      </c>
      <c r="C259" s="19">
        <f>+[7]Cartera!E262</f>
        <v>5870.3012700000018</v>
      </c>
      <c r="D259" s="19">
        <f>+[7]Cartera!K262</f>
        <v>5230.9524700000011</v>
      </c>
      <c r="E259" s="19">
        <f>+[7]Cartera!Q262</f>
        <v>965.05591999999979</v>
      </c>
      <c r="F259" s="19">
        <f>+[7]Cartera!AE262</f>
        <v>12869.165920000003</v>
      </c>
      <c r="G259" s="28">
        <v>42491</v>
      </c>
      <c r="H259" s="23">
        <f t="shared" si="10"/>
        <v>24.373050994753484</v>
      </c>
      <c r="I259" s="23">
        <f t="shared" si="10"/>
        <v>14.552004707751394</v>
      </c>
      <c r="J259" s="23">
        <f t="shared" si="10"/>
        <v>30.44152885698179</v>
      </c>
      <c r="K259" s="23">
        <f t="shared" si="10"/>
        <v>20.724606028714405</v>
      </c>
      <c r="N259" s="23">
        <f>+[7]Cartera!D262</f>
        <v>230500</v>
      </c>
      <c r="O259" s="23">
        <f>+[7]Cartera!J262</f>
        <v>101437.43245000004</v>
      </c>
      <c r="P259" s="23">
        <f>+[7]Cartera!P262</f>
        <v>36462.981461769996</v>
      </c>
      <c r="Q259" s="23">
        <f>+[7]Cartera!AD262</f>
        <v>392700.26927096018</v>
      </c>
      <c r="R259" s="28">
        <v>42491</v>
      </c>
      <c r="S259" s="23">
        <f t="shared" si="11"/>
        <v>12.891197282953826</v>
      </c>
      <c r="T259" s="23">
        <f t="shared" si="11"/>
        <v>11.617487456543856</v>
      </c>
      <c r="U259" s="23">
        <f t="shared" si="11"/>
        <v>17.749904400272328</v>
      </c>
      <c r="V259" s="23">
        <f t="shared" si="11"/>
        <v>12.699273931995549</v>
      </c>
    </row>
    <row r="260" spans="1:22" x14ac:dyDescent="0.25">
      <c r="A260" s="22">
        <v>42522</v>
      </c>
      <c r="B260" s="28">
        <v>42522</v>
      </c>
      <c r="C260" s="19">
        <f>+[7]Cartera!E263</f>
        <v>5180.89696</v>
      </c>
      <c r="D260" s="19">
        <f>+[7]Cartera!K263</f>
        <v>5167.5020000000004</v>
      </c>
      <c r="E260" s="19">
        <f>+[7]Cartera!Q263</f>
        <v>976.03536000000008</v>
      </c>
      <c r="F260" s="19">
        <f>+[7]Cartera!AE263</f>
        <v>12088.532139999999</v>
      </c>
      <c r="G260" s="28">
        <v>42522</v>
      </c>
      <c r="H260" s="23">
        <f t="shared" si="10"/>
        <v>7.5039252993174443</v>
      </c>
      <c r="I260" s="23">
        <f t="shared" si="10"/>
        <v>11.585771595046239</v>
      </c>
      <c r="J260" s="23">
        <f t="shared" si="10"/>
        <v>30.182023487534082</v>
      </c>
      <c r="K260" s="23">
        <f t="shared" si="10"/>
        <v>11.358386902023867</v>
      </c>
      <c r="N260" s="23">
        <f>+[7]Cartera!D263</f>
        <v>229924.39890000006</v>
      </c>
      <c r="O260" s="23">
        <f>+[7]Cartera!J263</f>
        <v>103015.87415999998</v>
      </c>
      <c r="P260" s="23">
        <f>+[7]Cartera!P263</f>
        <v>36963.631912789999</v>
      </c>
      <c r="Q260" s="23">
        <f>+[7]Cartera!AD263</f>
        <v>394302.22262725671</v>
      </c>
      <c r="R260" s="28">
        <v>42522</v>
      </c>
      <c r="S260" s="23">
        <f t="shared" si="11"/>
        <v>10.807853866312229</v>
      </c>
      <c r="T260" s="23">
        <f t="shared" si="11"/>
        <v>11.566147355698405</v>
      </c>
      <c r="U260" s="23">
        <f t="shared" si="11"/>
        <v>19.335140272318213</v>
      </c>
      <c r="V260" s="23">
        <f t="shared" si="11"/>
        <v>11.481186671647038</v>
      </c>
    </row>
    <row r="261" spans="1:22" x14ac:dyDescent="0.25">
      <c r="A261" s="22">
        <v>42552</v>
      </c>
      <c r="B261" s="28">
        <v>42552</v>
      </c>
      <c r="C261" s="19">
        <f>+[7]Cartera!E264</f>
        <v>5811.6450900000018</v>
      </c>
      <c r="D261" s="19">
        <f>+[7]Cartera!K264</f>
        <v>5376.3244999999997</v>
      </c>
      <c r="E261" s="19">
        <f>+[7]Cartera!Q264</f>
        <v>1016.3152200000002</v>
      </c>
      <c r="F261" s="19">
        <f>+[7]Cartera!AE264</f>
        <v>12981.519950000002</v>
      </c>
      <c r="G261" s="28">
        <v>42552</v>
      </c>
      <c r="H261" s="23">
        <f t="shared" si="10"/>
        <v>18.529673810055499</v>
      </c>
      <c r="I261" s="23">
        <f t="shared" si="10"/>
        <v>20.813532323143292</v>
      </c>
      <c r="J261" s="23">
        <f t="shared" si="10"/>
        <v>32.31955823557854</v>
      </c>
      <c r="K261" s="23">
        <f t="shared" si="10"/>
        <v>20.397662327003616</v>
      </c>
      <c r="N261" s="23">
        <f>+[7]Cartera!D264</f>
        <v>232238.85021999996</v>
      </c>
      <c r="O261" s="23">
        <f>+[7]Cartera!J264</f>
        <v>103932.84471</v>
      </c>
      <c r="P261" s="23">
        <f>+[7]Cartera!P264</f>
        <v>37409.897090889994</v>
      </c>
      <c r="Q261" s="23">
        <f>+[7]Cartera!AD264</f>
        <v>398108.96042934223</v>
      </c>
      <c r="R261" s="28">
        <v>42552</v>
      </c>
      <c r="S261" s="23">
        <f t="shared" si="11"/>
        <v>9.9678471316183135</v>
      </c>
      <c r="T261" s="23">
        <f t="shared" si="11"/>
        <v>11.624112836628854</v>
      </c>
      <c r="U261" s="23">
        <f t="shared" si="11"/>
        <v>18.983455458166802</v>
      </c>
      <c r="V261" s="23">
        <f t="shared" si="11"/>
        <v>10.921257397597728</v>
      </c>
    </row>
    <row r="262" spans="1:22" x14ac:dyDescent="0.25">
      <c r="A262" s="22">
        <v>42583</v>
      </c>
      <c r="B262" s="28">
        <v>42583</v>
      </c>
      <c r="C262" s="19">
        <f>+[7]Cartera!E265</f>
        <v>5825.5800499999996</v>
      </c>
      <c r="D262" s="19">
        <f>+[7]Cartera!K265</f>
        <v>5368.6817499999988</v>
      </c>
      <c r="E262" s="19">
        <f>+[7]Cartera!Q265</f>
        <v>1045.9087899999997</v>
      </c>
      <c r="F262" s="19">
        <f>+[7]Cartera!AE265</f>
        <v>13021.982109999997</v>
      </c>
      <c r="G262" s="28">
        <v>42583</v>
      </c>
      <c r="H262" s="23">
        <f t="shared" si="10"/>
        <v>14.187988704351227</v>
      </c>
      <c r="I262" s="23">
        <f t="shared" si="10"/>
        <v>18.742996437978874</v>
      </c>
      <c r="J262" s="23">
        <f t="shared" si="10"/>
        <v>31.477778324043328</v>
      </c>
      <c r="K262" s="23">
        <f t="shared" si="10"/>
        <v>17.539628679707661</v>
      </c>
      <c r="N262" s="23">
        <f>+[7]Cartera!D265</f>
        <v>231830.52679000006</v>
      </c>
      <c r="O262" s="23">
        <f>+[7]Cartera!J265</f>
        <v>105204.89558999997</v>
      </c>
      <c r="P262" s="23">
        <f>+[7]Cartera!P265</f>
        <v>37912.148671609997</v>
      </c>
      <c r="Q262" s="23">
        <f>+[7]Cartera!AD265</f>
        <v>399674.34489728755</v>
      </c>
      <c r="R262" s="28">
        <v>42583</v>
      </c>
      <c r="S262" s="23">
        <f t="shared" si="11"/>
        <v>6.3480973237250282</v>
      </c>
      <c r="T262" s="23">
        <f t="shared" si="11"/>
        <v>11.980059269926386</v>
      </c>
      <c r="U262" s="23">
        <f t="shared" si="11"/>
        <v>19.551878140276386</v>
      </c>
      <c r="V262" s="23">
        <f t="shared" si="11"/>
        <v>8.8903891689991639</v>
      </c>
    </row>
    <row r="263" spans="1:22" x14ac:dyDescent="0.25">
      <c r="A263" s="22">
        <v>42614</v>
      </c>
      <c r="B263" s="28">
        <v>42614</v>
      </c>
      <c r="C263" s="19">
        <f>+[7]Cartera!E266</f>
        <v>5789.8032999999996</v>
      </c>
      <c r="D263" s="19">
        <f>+[7]Cartera!K266</f>
        <v>5429.8463199999987</v>
      </c>
      <c r="E263" s="19">
        <f>+[7]Cartera!Q266</f>
        <v>1068.1193599999999</v>
      </c>
      <c r="F263" s="19">
        <f>+[7]Cartera!AE266</f>
        <v>13058.991349999998</v>
      </c>
      <c r="G263" s="28">
        <v>42614</v>
      </c>
      <c r="H263" s="23">
        <f t="shared" si="10"/>
        <v>12.796258747893006</v>
      </c>
      <c r="I263" s="23">
        <f t="shared" si="10"/>
        <v>21.473740277242342</v>
      </c>
      <c r="J263" s="23">
        <f t="shared" si="10"/>
        <v>32.18701714356942</v>
      </c>
      <c r="K263" s="23">
        <f t="shared" si="10"/>
        <v>17.92006701468938</v>
      </c>
      <c r="N263" s="23">
        <f>+[7]Cartera!D266</f>
        <v>231704.47721000004</v>
      </c>
      <c r="O263" s="23">
        <f>+[7]Cartera!J266</f>
        <v>106442.74390000002</v>
      </c>
      <c r="P263" s="23">
        <f>+[7]Cartera!P266</f>
        <v>38004.61461199999</v>
      </c>
      <c r="Q263" s="23">
        <f>+[7]Cartera!AD266</f>
        <v>401445.81731467549</v>
      </c>
      <c r="R263" s="28">
        <v>42614</v>
      </c>
      <c r="S263" s="23">
        <f t="shared" si="11"/>
        <v>6.2109452879926152</v>
      </c>
      <c r="T263" s="23">
        <f t="shared" si="11"/>
        <v>12.147918133557482</v>
      </c>
      <c r="U263" s="23">
        <f t="shared" si="11"/>
        <v>16.875016613688516</v>
      </c>
      <c r="V263" s="23">
        <f t="shared" si="11"/>
        <v>8.8204349041064205</v>
      </c>
    </row>
    <row r="264" spans="1:22" x14ac:dyDescent="0.25">
      <c r="A264" s="22">
        <v>42644</v>
      </c>
      <c r="B264" s="28">
        <v>42644</v>
      </c>
      <c r="C264" s="19">
        <f>+[7]Cartera!E267</f>
        <v>6179.4913399999987</v>
      </c>
      <c r="D264" s="19">
        <f>+[7]Cartera!K267</f>
        <v>5671.8753099999985</v>
      </c>
      <c r="E264" s="19">
        <f>+[7]Cartera!Q267</f>
        <v>1094.0910899999999</v>
      </c>
      <c r="F264" s="19">
        <f>+[7]Cartera!AE267</f>
        <v>13743.790929999997</v>
      </c>
      <c r="G264" s="28">
        <v>42644</v>
      </c>
      <c r="H264" s="23">
        <f t="shared" si="10"/>
        <v>23.720715894173054</v>
      </c>
      <c r="I264" s="23">
        <f t="shared" si="10"/>
        <v>25.503446447534287</v>
      </c>
      <c r="J264" s="23">
        <f t="shared" si="10"/>
        <v>32.277392630197113</v>
      </c>
      <c r="K264" s="23">
        <f t="shared" si="10"/>
        <v>24.776696385282989</v>
      </c>
      <c r="N264" s="23">
        <f>+[7]Cartera!D267</f>
        <v>231917.94027000002</v>
      </c>
      <c r="O264" s="23">
        <f>+[7]Cartera!J267</f>
        <v>107737.99768</v>
      </c>
      <c r="P264" s="23">
        <f>+[7]Cartera!P267</f>
        <v>38490.62798367998</v>
      </c>
      <c r="Q264" s="23">
        <f>+[7]Cartera!AD267</f>
        <v>403552.32361715462</v>
      </c>
      <c r="R264" s="28">
        <v>42644</v>
      </c>
      <c r="S264" s="23">
        <f t="shared" si="11"/>
        <v>5.7093557428205202</v>
      </c>
      <c r="T264" s="23">
        <f t="shared" si="11"/>
        <v>12.432399483524037</v>
      </c>
      <c r="U264" s="23">
        <f t="shared" si="11"/>
        <v>18.031414930691909</v>
      </c>
      <c r="V264" s="23">
        <f t="shared" si="11"/>
        <v>8.5608477582407687</v>
      </c>
    </row>
    <row r="265" spans="1:22" x14ac:dyDescent="0.25">
      <c r="A265" s="22">
        <v>42675</v>
      </c>
      <c r="B265" s="28">
        <v>42675</v>
      </c>
      <c r="C265" s="19">
        <f>+[7]Cartera!E268</f>
        <v>6171.2677900000008</v>
      </c>
      <c r="D265" s="19">
        <f>+[7]Cartera!K268</f>
        <v>5919.0390100000004</v>
      </c>
      <c r="E265" s="19">
        <f>+[7]Cartera!Q268</f>
        <v>1128.7641799999999</v>
      </c>
      <c r="F265" s="19">
        <f>+[7]Cartera!AE268</f>
        <v>14043.401270000002</v>
      </c>
      <c r="G265" s="28">
        <v>42675</v>
      </c>
      <c r="H265" s="23">
        <f t="shared" si="10"/>
        <v>18.477379320522829</v>
      </c>
      <c r="I265" s="23">
        <f t="shared" si="10"/>
        <v>26.256773967771352</v>
      </c>
      <c r="J265" s="23">
        <f t="shared" si="10"/>
        <v>31.04290510814559</v>
      </c>
      <c r="K265" s="23">
        <f t="shared" si="10"/>
        <v>22.601366710297171</v>
      </c>
      <c r="N265" s="23">
        <f>+[7]Cartera!D268</f>
        <v>234036.80705</v>
      </c>
      <c r="O265" s="23">
        <f>+[7]Cartera!J268</f>
        <v>109540.36086999999</v>
      </c>
      <c r="P265" s="23">
        <f>+[7]Cartera!P268</f>
        <v>38742.694970490003</v>
      </c>
      <c r="Q265" s="23">
        <f>+[7]Cartera!AD268</f>
        <v>407836.81427086005</v>
      </c>
      <c r="R265" s="28">
        <v>42675</v>
      </c>
      <c r="S265" s="23">
        <f t="shared" si="11"/>
        <v>4.9185489359031607</v>
      </c>
      <c r="T265" s="23">
        <f t="shared" si="11"/>
        <v>12.946565219237357</v>
      </c>
      <c r="U265" s="23">
        <f t="shared" si="11"/>
        <v>17.188600201775259</v>
      </c>
      <c r="V265" s="23">
        <f t="shared" si="11"/>
        <v>8.1018940089604143</v>
      </c>
    </row>
    <row r="266" spans="1:22" x14ac:dyDescent="0.25">
      <c r="A266" s="22">
        <v>42705</v>
      </c>
      <c r="B266" s="28">
        <v>42705</v>
      </c>
      <c r="C266" s="19">
        <f>+[7]Cartera!E269</f>
        <v>5392.1585200000018</v>
      </c>
      <c r="D266" s="19">
        <f>+[7]Cartera!K269</f>
        <v>5656.4218899999987</v>
      </c>
      <c r="E266" s="19">
        <f>+[7]Cartera!Q269</f>
        <v>1132.47972</v>
      </c>
      <c r="F266" s="19">
        <f>+[7]Cartera!AE269</f>
        <v>12992.46586</v>
      </c>
      <c r="G266" s="28">
        <v>42705</v>
      </c>
      <c r="H266" s="23">
        <f t="shared" si="10"/>
        <v>12.353683398157472</v>
      </c>
      <c r="I266" s="23">
        <f t="shared" si="10"/>
        <v>26.665764636021422</v>
      </c>
      <c r="J266" s="23">
        <f t="shared" si="10"/>
        <v>33.321628289206473</v>
      </c>
      <c r="K266" s="23">
        <f t="shared" si="10"/>
        <v>20.331182960125432</v>
      </c>
      <c r="N266" s="23">
        <f>+[7]Cartera!D269</f>
        <v>231946.37202999997</v>
      </c>
      <c r="O266" s="23">
        <f>+[7]Cartera!J269</f>
        <v>110714.46119000002</v>
      </c>
      <c r="P266" s="23">
        <f>+[7]Cartera!P269</f>
        <v>39265.363423059986</v>
      </c>
      <c r="Q266" s="23">
        <f>+[7]Cartera!AD269</f>
        <v>408022.73123148509</v>
      </c>
      <c r="R266" s="28">
        <v>42705</v>
      </c>
      <c r="S266" s="23">
        <f t="shared" si="11"/>
        <v>4.0486035550783015</v>
      </c>
      <c r="T266" s="23">
        <f t="shared" si="11"/>
        <v>13.265828178751747</v>
      </c>
      <c r="U266" s="23">
        <f t="shared" si="11"/>
        <v>17.045544253046344</v>
      </c>
      <c r="V266" s="23">
        <f t="shared" si="11"/>
        <v>7.7982146721495553</v>
      </c>
    </row>
    <row r="267" spans="1:22" x14ac:dyDescent="0.25">
      <c r="A267" s="22">
        <v>42736</v>
      </c>
      <c r="B267" s="28">
        <v>42736</v>
      </c>
      <c r="C267" s="19">
        <f>+[7]Cartera!E270</f>
        <v>7250.6922399999994</v>
      </c>
      <c r="D267" s="19">
        <f>+[7]Cartera!K270</f>
        <v>5887.1428399999995</v>
      </c>
      <c r="E267" s="19">
        <f>+[7]Cartera!Q270</f>
        <v>1198.1476300000002</v>
      </c>
      <c r="F267" s="19">
        <f>+[7]Cartera!AE270</f>
        <v>15182.520229999998</v>
      </c>
      <c r="G267" s="28">
        <v>42736</v>
      </c>
      <c r="H267" s="23">
        <f t="shared" si="10"/>
        <v>35.302766636544646</v>
      </c>
      <c r="I267" s="23">
        <f t="shared" si="10"/>
        <v>27.216937211003426</v>
      </c>
      <c r="J267" s="23">
        <f t="shared" si="10"/>
        <v>35.460479543143407</v>
      </c>
      <c r="K267" s="23">
        <f t="shared" si="10"/>
        <v>31.002381378090604</v>
      </c>
      <c r="N267" s="23">
        <f>+[7]Cartera!D270</f>
        <v>229539.30229999995</v>
      </c>
      <c r="O267" s="23">
        <f>+[7]Cartera!J270</f>
        <v>111168.00436000001</v>
      </c>
      <c r="P267" s="23">
        <f>+[7]Cartera!P270</f>
        <v>39410.305426970008</v>
      </c>
      <c r="Q267" s="23">
        <f>+[7]Cartera!AD270</f>
        <v>406244.12035779003</v>
      </c>
      <c r="R267" s="28">
        <v>42736</v>
      </c>
      <c r="S267" s="23">
        <f t="shared" si="11"/>
        <v>2.4724453462261096</v>
      </c>
      <c r="T267" s="23">
        <f t="shared" si="11"/>
        <v>13.593402805729355</v>
      </c>
      <c r="U267" s="23">
        <f t="shared" si="11"/>
        <v>16.712761452895137</v>
      </c>
      <c r="V267" s="23">
        <f t="shared" si="11"/>
        <v>6.9230463473039379</v>
      </c>
    </row>
    <row r="268" spans="1:22" x14ac:dyDescent="0.25">
      <c r="A268" s="22">
        <v>42767</v>
      </c>
      <c r="B268" s="28">
        <v>42767</v>
      </c>
      <c r="C268" s="19">
        <f>+[7]Cartera!E271</f>
        <v>7255.6889200000005</v>
      </c>
      <c r="D268" s="19">
        <f>+[7]Cartera!K271</f>
        <v>6180.7042600000004</v>
      </c>
      <c r="E268" s="19">
        <f>+[7]Cartera!Q271</f>
        <v>1213.2756900000004</v>
      </c>
      <c r="F268" s="19">
        <f>+[7]Cartera!AE271</f>
        <v>15516.271090000002</v>
      </c>
      <c r="G268" s="28">
        <v>42767</v>
      </c>
      <c r="H268" s="23">
        <f t="shared" si="10"/>
        <v>26.991417607707831</v>
      </c>
      <c r="I268" s="23">
        <f t="shared" si="10"/>
        <v>28.057635729568631</v>
      </c>
      <c r="J268" s="23">
        <f t="shared" si="10"/>
        <v>35.675313445272565</v>
      </c>
      <c r="K268" s="23">
        <f t="shared" si="10"/>
        <v>27.589822802746667</v>
      </c>
      <c r="N268" s="23">
        <f>+[7]Cartera!D271</f>
        <v>231891.72773000004</v>
      </c>
      <c r="O268" s="23">
        <f>+[7]Cartera!J271</f>
        <v>111875.62396999999</v>
      </c>
      <c r="P268" s="23">
        <f>+[7]Cartera!P271</f>
        <v>39957.131934940007</v>
      </c>
      <c r="Q268" s="23">
        <f>+[7]Cartera!AD271</f>
        <v>410003.02437027777</v>
      </c>
      <c r="R268" s="28">
        <v>42767</v>
      </c>
      <c r="S268" s="23">
        <f t="shared" si="11"/>
        <v>1.7068981271929999</v>
      </c>
      <c r="T268" s="23">
        <f t="shared" si="11"/>
        <v>13.547367451832429</v>
      </c>
      <c r="U268" s="23">
        <f t="shared" si="11"/>
        <v>14.483096135173952</v>
      </c>
      <c r="V268" s="23">
        <f t="shared" si="11"/>
        <v>6.4510294374750572</v>
      </c>
    </row>
    <row r="269" spans="1:22" x14ac:dyDescent="0.25">
      <c r="A269" s="22">
        <v>42795</v>
      </c>
      <c r="B269" s="28">
        <v>42795</v>
      </c>
      <c r="C269" s="19">
        <f>+[7]Cartera!E272</f>
        <v>7816.0333799999999</v>
      </c>
      <c r="D269" s="19">
        <f>+[7]Cartera!K272</f>
        <v>6333.2714099999994</v>
      </c>
      <c r="E269" s="19">
        <f>+[7]Cartera!Q272</f>
        <v>1238.50244</v>
      </c>
      <c r="F269" s="19">
        <f>+[7]Cartera!AE272</f>
        <v>16251.157790000001</v>
      </c>
      <c r="G269" s="28">
        <v>42795</v>
      </c>
      <c r="H269" s="23">
        <f t="shared" si="10"/>
        <v>35.153495811857283</v>
      </c>
      <c r="I269" s="23">
        <f t="shared" si="10"/>
        <v>27.152299695932285</v>
      </c>
      <c r="J269" s="23">
        <f t="shared" si="10"/>
        <v>35.210246551823417</v>
      </c>
      <c r="K269" s="23">
        <f t="shared" si="10"/>
        <v>30.78878924312275</v>
      </c>
      <c r="N269" s="23">
        <f>+[7]Cartera!D272</f>
        <v>232931.02086999998</v>
      </c>
      <c r="O269" s="23">
        <f>+[7]Cartera!J272</f>
        <v>112853.42039000003</v>
      </c>
      <c r="P269" s="23">
        <f>+[7]Cartera!P272</f>
        <v>40052.944094329985</v>
      </c>
      <c r="Q269" s="23">
        <f>+[7]Cartera!AD272</f>
        <v>412673.24589348957</v>
      </c>
      <c r="R269" s="28">
        <v>42795</v>
      </c>
      <c r="S269" s="23">
        <f t="shared" si="11"/>
        <v>2.8393028123620212</v>
      </c>
      <c r="T269" s="23">
        <f t="shared" si="11"/>
        <v>13.826021043677741</v>
      </c>
      <c r="U269" s="23">
        <f t="shared" si="11"/>
        <v>13.271662471953732</v>
      </c>
      <c r="V269" s="23">
        <f t="shared" si="11"/>
        <v>7.2502717166232884</v>
      </c>
    </row>
    <row r="270" spans="1:22" x14ac:dyDescent="0.25">
      <c r="A270" s="22">
        <v>42826</v>
      </c>
      <c r="B270" s="28">
        <v>42826</v>
      </c>
      <c r="C270" s="19">
        <f>+[7]Cartera!E273</f>
        <v>8366.2295900000008</v>
      </c>
      <c r="D270" s="19">
        <f>+[7]Cartera!K273</f>
        <v>6732.9970499999999</v>
      </c>
      <c r="E270" s="19">
        <f>+[7]Cartera!Q273</f>
        <v>1286.5540400000002</v>
      </c>
      <c r="F270" s="19">
        <f>+[7]Cartera!AE273</f>
        <v>17287.634680000003</v>
      </c>
      <c r="G270" s="28">
        <v>42826</v>
      </c>
      <c r="H270" s="23">
        <f t="shared" si="10"/>
        <v>41.796511275463217</v>
      </c>
      <c r="I270" s="23">
        <f t="shared" si="10"/>
        <v>32.975802724446481</v>
      </c>
      <c r="J270" s="23">
        <f t="shared" si="10"/>
        <v>36.516932221887856</v>
      </c>
      <c r="K270" s="23">
        <f t="shared" si="10"/>
        <v>36.607096224689172</v>
      </c>
      <c r="N270" s="23">
        <f>+[7]Cartera!D273</f>
        <v>235006.11932</v>
      </c>
      <c r="O270" s="23">
        <f>+[7]Cartera!J273</f>
        <v>113579.41408</v>
      </c>
      <c r="P270" s="23">
        <f>+[7]Cartera!P273</f>
        <v>40397.77723457</v>
      </c>
      <c r="Q270" s="23">
        <f>+[7]Cartera!AD273</f>
        <v>415939.71058207948</v>
      </c>
      <c r="R270" s="28">
        <v>42826</v>
      </c>
      <c r="S270" s="23">
        <f t="shared" si="11"/>
        <v>3.5725514852357918</v>
      </c>
      <c r="T270" s="23">
        <f t="shared" si="11"/>
        <v>13.327799110638722</v>
      </c>
      <c r="U270" s="23">
        <f t="shared" si="11"/>
        <v>12.455282575203967</v>
      </c>
      <c r="V270" s="23">
        <f t="shared" si="11"/>
        <v>7.4849807393139685</v>
      </c>
    </row>
    <row r="271" spans="1:22" x14ac:dyDescent="0.25">
      <c r="A271" s="22">
        <v>42856</v>
      </c>
      <c r="B271" s="28">
        <v>42856</v>
      </c>
      <c r="C271" s="19">
        <f>+[7]Cartera!E274</f>
        <v>8519.7608900000014</v>
      </c>
      <c r="D271" s="19">
        <f>+[7]Cartera!K274</f>
        <v>6934.6305300000004</v>
      </c>
      <c r="E271" s="19">
        <f>+[7]Cartera!Q274</f>
        <v>1329.7715900000001</v>
      </c>
      <c r="F271" s="19">
        <f>+[7]Cartera!AE274</f>
        <v>17693.023720000001</v>
      </c>
      <c r="G271" s="28">
        <v>42856</v>
      </c>
      <c r="H271" s="23">
        <f t="shared" si="10"/>
        <v>45.133281890317676</v>
      </c>
      <c r="I271" s="23">
        <f t="shared" si="10"/>
        <v>32.569174921216586</v>
      </c>
      <c r="J271" s="23">
        <f t="shared" si="10"/>
        <v>37.792179959892934</v>
      </c>
      <c r="K271" s="23">
        <f t="shared" ref="K271:K334" si="12">+F271/F259*100-100</f>
        <v>37.483841843263747</v>
      </c>
      <c r="N271" s="23">
        <f>+[7]Cartera!D274</f>
        <v>236203.98778000002</v>
      </c>
      <c r="O271" s="23">
        <f>+[7]Cartera!J274</f>
        <v>114839.24500999998</v>
      </c>
      <c r="P271" s="23">
        <f>+[7]Cartera!P274</f>
        <v>40818.570821870009</v>
      </c>
      <c r="Q271" s="23">
        <f>+[7]Cartera!AD274</f>
        <v>418954.31977091264</v>
      </c>
      <c r="R271" s="28">
        <v>42856</v>
      </c>
      <c r="S271" s="23">
        <f t="shared" si="11"/>
        <v>2.4746150889370995</v>
      </c>
      <c r="T271" s="23">
        <f t="shared" si="11"/>
        <v>13.211900416156425</v>
      </c>
      <c r="U271" s="23">
        <f t="shared" si="11"/>
        <v>11.945236471314558</v>
      </c>
      <c r="V271" s="23">
        <f t="shared" ref="V271:V334" si="13">+Q271/Q259*100-100</f>
        <v>6.6855188433388548</v>
      </c>
    </row>
    <row r="272" spans="1:22" x14ac:dyDescent="0.25">
      <c r="A272" s="22">
        <v>42887</v>
      </c>
      <c r="B272" s="28">
        <v>42887</v>
      </c>
      <c r="C272" s="19">
        <f>+[7]Cartera!E275</f>
        <v>8573.5945100000008</v>
      </c>
      <c r="D272" s="19">
        <f>+[7]Cartera!K275</f>
        <v>7029.1478200000001</v>
      </c>
      <c r="E272" s="19">
        <f>+[7]Cartera!Q275</f>
        <v>1381.1335999999999</v>
      </c>
      <c r="F272" s="19">
        <f>+[7]Cartera!AE275</f>
        <v>17890.14056</v>
      </c>
      <c r="G272" s="28">
        <v>42887</v>
      </c>
      <c r="H272" s="23">
        <f t="shared" ref="H272:K335" si="14">+C272/C260*100-100</f>
        <v>65.484752470352163</v>
      </c>
      <c r="I272" s="23">
        <f t="shared" si="14"/>
        <v>36.026029985087575</v>
      </c>
      <c r="J272" s="23">
        <f t="shared" si="14"/>
        <v>41.504463526813197</v>
      </c>
      <c r="K272" s="23">
        <f t="shared" si="12"/>
        <v>47.992662407728858</v>
      </c>
      <c r="N272" s="23">
        <f>+[7]Cartera!D275</f>
        <v>238805.71429000003</v>
      </c>
      <c r="O272" s="23">
        <f>+[7]Cartera!J275</f>
        <v>115844.33532000003</v>
      </c>
      <c r="P272" s="23">
        <f>+[7]Cartera!P275</f>
        <v>40785.75739079999</v>
      </c>
      <c r="Q272" s="23">
        <f>+[7]Cartera!AD275</f>
        <v>423329.26950932125</v>
      </c>
      <c r="R272" s="28">
        <v>42887</v>
      </c>
      <c r="S272" s="23">
        <f t="shared" ref="S272:V335" si="15">+N272/N260*100-100</f>
        <v>3.8627111487470529</v>
      </c>
      <c r="T272" s="23">
        <f t="shared" si="15"/>
        <v>12.452897443820561</v>
      </c>
      <c r="U272" s="23">
        <f t="shared" si="15"/>
        <v>10.340232494003047</v>
      </c>
      <c r="V272" s="23">
        <f t="shared" si="13"/>
        <v>7.3616239565315738</v>
      </c>
    </row>
    <row r="273" spans="1:22" x14ac:dyDescent="0.25">
      <c r="A273" s="22">
        <v>42917</v>
      </c>
      <c r="B273" s="28">
        <v>42917</v>
      </c>
      <c r="C273" s="19">
        <f>+[7]Cartera!E276</f>
        <v>8945.0368900000012</v>
      </c>
      <c r="D273" s="19">
        <f>+[7]Cartera!K276</f>
        <v>7159.9905899999985</v>
      </c>
      <c r="E273" s="19">
        <f>+[7]Cartera!Q276</f>
        <v>1450.6544300000003</v>
      </c>
      <c r="F273" s="19">
        <f>+[7]Cartera!AE276</f>
        <v>18467.447659999998</v>
      </c>
      <c r="G273" s="28">
        <v>42917</v>
      </c>
      <c r="H273" s="23">
        <f t="shared" si="14"/>
        <v>53.915745911455815</v>
      </c>
      <c r="I273" s="23">
        <f t="shared" si="14"/>
        <v>33.176310135297797</v>
      </c>
      <c r="J273" s="23">
        <f t="shared" si="14"/>
        <v>42.736662942034854</v>
      </c>
      <c r="K273" s="23">
        <f t="shared" si="12"/>
        <v>42.259517615269658</v>
      </c>
      <c r="N273" s="23">
        <f>+[7]Cartera!D276</f>
        <v>237741.24297000002</v>
      </c>
      <c r="O273" s="23">
        <f>+[7]Cartera!J276</f>
        <v>116665.62170000002</v>
      </c>
      <c r="P273" s="23">
        <f>+[7]Cartera!P276</f>
        <v>41159.631241589996</v>
      </c>
      <c r="Q273" s="23">
        <f>+[7]Cartera!AD276</f>
        <v>423605.39406817139</v>
      </c>
      <c r="R273" s="28">
        <v>42917</v>
      </c>
      <c r="S273" s="23">
        <f t="shared" si="15"/>
        <v>2.3692817738236442</v>
      </c>
      <c r="T273" s="23">
        <f t="shared" si="15"/>
        <v>12.250965539842397</v>
      </c>
      <c r="U273" s="23">
        <f t="shared" si="15"/>
        <v>10.023374674326831</v>
      </c>
      <c r="V273" s="23">
        <f t="shared" si="13"/>
        <v>6.4043857770326014</v>
      </c>
    </row>
    <row r="274" spans="1:22" x14ac:dyDescent="0.25">
      <c r="A274" s="22">
        <v>42948</v>
      </c>
      <c r="B274" s="28">
        <v>42948</v>
      </c>
      <c r="C274" s="19">
        <f>+[7]Cartera!E277</f>
        <v>9107.3181700000005</v>
      </c>
      <c r="D274" s="19">
        <f>+[7]Cartera!K277</f>
        <v>7118.690810000001</v>
      </c>
      <c r="E274" s="19">
        <f>+[7]Cartera!Q277</f>
        <v>1497.6164200000001</v>
      </c>
      <c r="F274" s="19">
        <f>+[7]Cartera!AE277</f>
        <v>18643.574140000004</v>
      </c>
      <c r="G274" s="28">
        <v>42948</v>
      </c>
      <c r="H274" s="23">
        <f t="shared" si="14"/>
        <v>56.333242215082123</v>
      </c>
      <c r="I274" s="23">
        <f t="shared" si="14"/>
        <v>32.596625046735227</v>
      </c>
      <c r="J274" s="23">
        <f t="shared" si="14"/>
        <v>43.188051799430866</v>
      </c>
      <c r="K274" s="23">
        <f t="shared" si="12"/>
        <v>43.170018070313631</v>
      </c>
      <c r="N274" s="23">
        <f>+[7]Cartera!D277</f>
        <v>237049.19699000005</v>
      </c>
      <c r="O274" s="23">
        <f>+[7]Cartera!J277</f>
        <v>117523.92310999999</v>
      </c>
      <c r="P274" s="23">
        <f>+[7]Cartera!P277</f>
        <v>41619.401090340012</v>
      </c>
      <c r="Q274" s="23">
        <f>+[7]Cartera!AD277</f>
        <v>424347.21984822012</v>
      </c>
      <c r="R274" s="28">
        <v>42948</v>
      </c>
      <c r="S274" s="23">
        <f t="shared" si="15"/>
        <v>2.2510711907786032</v>
      </c>
      <c r="T274" s="23">
        <f t="shared" si="15"/>
        <v>11.709557289053535</v>
      </c>
      <c r="U274" s="23">
        <f t="shared" si="15"/>
        <v>9.7785341866052988</v>
      </c>
      <c r="V274" s="23">
        <f t="shared" si="13"/>
        <v>6.1732446092513698</v>
      </c>
    </row>
    <row r="275" spans="1:22" x14ac:dyDescent="0.25">
      <c r="A275" s="22">
        <v>42979</v>
      </c>
      <c r="B275" s="28">
        <v>42979</v>
      </c>
      <c r="C275" s="19">
        <f>+[7]Cartera!E278</f>
        <v>9242.2618700000003</v>
      </c>
      <c r="D275" s="19">
        <f>+[7]Cartera!K278</f>
        <v>7270.8828899999999</v>
      </c>
      <c r="E275" s="19">
        <f>+[7]Cartera!Q278</f>
        <v>1542.5154499999999</v>
      </c>
      <c r="F275" s="19">
        <f>+[7]Cartera!AE278</f>
        <v>18976.122799999997</v>
      </c>
      <c r="G275" s="28">
        <v>42979</v>
      </c>
      <c r="H275" s="23">
        <f t="shared" si="14"/>
        <v>59.629980348382503</v>
      </c>
      <c r="I275" s="23">
        <f t="shared" si="14"/>
        <v>33.905868812876491</v>
      </c>
      <c r="J275" s="23">
        <f t="shared" si="14"/>
        <v>44.414145812318196</v>
      </c>
      <c r="K275" s="23">
        <f t="shared" si="12"/>
        <v>45.310784664850843</v>
      </c>
      <c r="N275" s="23">
        <f>+[7]Cartera!D278</f>
        <v>238496.85854999998</v>
      </c>
      <c r="O275" s="23">
        <f>+[7]Cartera!J278</f>
        <v>118541.66727000002</v>
      </c>
      <c r="P275" s="23">
        <f>+[7]Cartera!P278</f>
        <v>42077.363584799998</v>
      </c>
      <c r="Q275" s="23">
        <f>+[7]Cartera!AD278</f>
        <v>427519.07945525652</v>
      </c>
      <c r="R275" s="28">
        <v>42979</v>
      </c>
      <c r="S275" s="23">
        <f t="shared" si="15"/>
        <v>2.9314847178562644</v>
      </c>
      <c r="T275" s="23">
        <f t="shared" si="15"/>
        <v>11.366602294062062</v>
      </c>
      <c r="U275" s="23">
        <f t="shared" si="15"/>
        <v>10.716459078403687</v>
      </c>
      <c r="V275" s="23">
        <f t="shared" si="13"/>
        <v>6.4948396560682937</v>
      </c>
    </row>
    <row r="276" spans="1:22" x14ac:dyDescent="0.25">
      <c r="A276" s="22">
        <v>43009</v>
      </c>
      <c r="B276" s="28">
        <v>43009</v>
      </c>
      <c r="C276" s="19">
        <f>+[7]Cartera!E279</f>
        <v>9176.1020600000011</v>
      </c>
      <c r="D276" s="19">
        <f>+[7]Cartera!K279</f>
        <v>7396.4804100000001</v>
      </c>
      <c r="E276" s="19">
        <f>+[7]Cartera!Q279</f>
        <v>1606.4778800000001</v>
      </c>
      <c r="F276" s="19">
        <f>+[7]Cartera!AE279</f>
        <v>19084.631930000003</v>
      </c>
      <c r="G276" s="28">
        <v>43009</v>
      </c>
      <c r="H276" s="23">
        <f t="shared" si="14"/>
        <v>48.492837923452839</v>
      </c>
      <c r="I276" s="23">
        <f t="shared" si="14"/>
        <v>30.406259054379689</v>
      </c>
      <c r="J276" s="23">
        <f t="shared" si="14"/>
        <v>46.832187436971111</v>
      </c>
      <c r="K276" s="23">
        <f t="shared" si="12"/>
        <v>38.860027973373775</v>
      </c>
      <c r="N276" s="23">
        <f>+[7]Cartera!D279</f>
        <v>238675.59828999997</v>
      </c>
      <c r="O276" s="23">
        <f>+[7]Cartera!J279</f>
        <v>119559.55195999995</v>
      </c>
      <c r="P276" s="23">
        <f>+[7]Cartera!P279</f>
        <v>42370.41021948</v>
      </c>
      <c r="Q276" s="23">
        <f>+[7]Cartera!AD279</f>
        <v>429123.49668022804</v>
      </c>
      <c r="R276" s="28">
        <v>43009</v>
      </c>
      <c r="S276" s="23">
        <f t="shared" si="15"/>
        <v>2.9138142621190326</v>
      </c>
      <c r="T276" s="23">
        <f t="shared" si="15"/>
        <v>10.972502306114833</v>
      </c>
      <c r="U276" s="23">
        <f t="shared" si="15"/>
        <v>10.07981017468731</v>
      </c>
      <c r="V276" s="23">
        <f t="shared" si="13"/>
        <v>6.3365198430457923</v>
      </c>
    </row>
    <row r="277" spans="1:22" x14ac:dyDescent="0.25">
      <c r="A277" s="22">
        <v>43040</v>
      </c>
      <c r="B277" s="28">
        <v>43040</v>
      </c>
      <c r="C277" s="19">
        <f>+[7]Cartera!E280</f>
        <v>9292.4157400000004</v>
      </c>
      <c r="D277" s="19">
        <f>+[7]Cartera!K280</f>
        <v>7609.6711500000001</v>
      </c>
      <c r="E277" s="19">
        <f>+[7]Cartera!Q280</f>
        <v>1660.1736099999998</v>
      </c>
      <c r="F277" s="19">
        <f>+[7]Cartera!AE280</f>
        <v>19489.014780000001</v>
      </c>
      <c r="G277" s="28">
        <v>43040</v>
      </c>
      <c r="H277" s="23">
        <f t="shared" si="14"/>
        <v>50.575474217105722</v>
      </c>
      <c r="I277" s="23">
        <f t="shared" si="14"/>
        <v>28.562611889256658</v>
      </c>
      <c r="J277" s="23">
        <f t="shared" si="14"/>
        <v>47.078870805414823</v>
      </c>
      <c r="K277" s="23">
        <f t="shared" si="12"/>
        <v>38.777027055640048</v>
      </c>
      <c r="N277" s="23">
        <f>+[7]Cartera!D280</f>
        <v>239355.67389999999</v>
      </c>
      <c r="O277" s="23">
        <f>+[7]Cartera!J280</f>
        <v>121222.60138000001</v>
      </c>
      <c r="P277" s="23">
        <f>+[7]Cartera!P280</f>
        <v>42518.605948580014</v>
      </c>
      <c r="Q277" s="23">
        <f>+[7]Cartera!AD280</f>
        <v>432049.53010411223</v>
      </c>
      <c r="R277" s="28">
        <v>43040</v>
      </c>
      <c r="S277" s="23">
        <f t="shared" si="15"/>
        <v>2.2726625427186065</v>
      </c>
      <c r="T277" s="23">
        <f t="shared" si="15"/>
        <v>10.664781836773599</v>
      </c>
      <c r="U277" s="23">
        <f t="shared" si="15"/>
        <v>9.7461237040068909</v>
      </c>
      <c r="V277" s="23">
        <f t="shared" si="13"/>
        <v>5.9368637126445236</v>
      </c>
    </row>
    <row r="278" spans="1:22" x14ac:dyDescent="0.25">
      <c r="A278" s="22">
        <v>43070</v>
      </c>
      <c r="B278" s="28">
        <v>43070</v>
      </c>
      <c r="C278" s="19">
        <f>+[7]Cartera!E281</f>
        <v>8878.8104700000004</v>
      </c>
      <c r="D278" s="19">
        <f>+[7]Cartera!K281</f>
        <v>7229.1939599999987</v>
      </c>
      <c r="E278" s="19">
        <f>+[7]Cartera!Q281</f>
        <v>1666.61311</v>
      </c>
      <c r="F278" s="19">
        <f>+[7]Cartera!AE281</f>
        <v>18711.900839999998</v>
      </c>
      <c r="G278" s="28">
        <v>43070</v>
      </c>
      <c r="H278" s="23">
        <f t="shared" si="14"/>
        <v>64.661525381119475</v>
      </c>
      <c r="I278" s="23">
        <f t="shared" si="14"/>
        <v>27.805070070542428</v>
      </c>
      <c r="J278" s="23">
        <f t="shared" si="14"/>
        <v>47.164940843267374</v>
      </c>
      <c r="K278" s="23">
        <f t="shared" si="12"/>
        <v>44.02116612527314</v>
      </c>
      <c r="N278" s="23">
        <f>+[7]Cartera!D281</f>
        <v>239657.66876000003</v>
      </c>
      <c r="O278" s="23">
        <f>+[7]Cartera!J281</f>
        <v>121589.13235000004</v>
      </c>
      <c r="P278" s="23">
        <f>+[7]Cartera!P281</f>
        <v>43137.287868639993</v>
      </c>
      <c r="Q278" s="23">
        <f>+[7]Cartera!AD281</f>
        <v>433854.18239232054</v>
      </c>
      <c r="R278" s="28">
        <v>43070</v>
      </c>
      <c r="S278" s="23">
        <f t="shared" si="15"/>
        <v>3.3246032962320555</v>
      </c>
      <c r="T278" s="23">
        <f t="shared" si="15"/>
        <v>9.8222680606625801</v>
      </c>
      <c r="U278" s="23">
        <f t="shared" si="15"/>
        <v>9.8609158505994685</v>
      </c>
      <c r="V278" s="23">
        <f t="shared" si="13"/>
        <v>6.3308853119216053</v>
      </c>
    </row>
    <row r="279" spans="1:22" x14ac:dyDescent="0.25">
      <c r="A279" s="22">
        <v>43101</v>
      </c>
      <c r="B279" s="28">
        <v>43101</v>
      </c>
      <c r="C279" s="19">
        <f>+[7]Cartera!E282</f>
        <v>9601.1254899999985</v>
      </c>
      <c r="D279" s="19">
        <f>+[7]Cartera!K282</f>
        <v>7446.5880200000001</v>
      </c>
      <c r="E279" s="19">
        <f>+[7]Cartera!Q282</f>
        <v>1729.6596400000001</v>
      </c>
      <c r="F279" s="19">
        <f>+[7]Cartera!AE282</f>
        <v>19747.987799999999</v>
      </c>
      <c r="G279" s="28">
        <v>43101</v>
      </c>
      <c r="H279" s="23">
        <f t="shared" si="14"/>
        <v>32.416673776792351</v>
      </c>
      <c r="I279" s="23">
        <f t="shared" si="14"/>
        <v>26.488998524112588</v>
      </c>
      <c r="J279" s="23">
        <f t="shared" si="14"/>
        <v>44.361145212130481</v>
      </c>
      <c r="K279" s="23">
        <f t="shared" si="12"/>
        <v>30.07055153451293</v>
      </c>
      <c r="N279" s="23">
        <f>+[7]Cartera!D282</f>
        <v>237408.97677000001</v>
      </c>
      <c r="O279" s="23">
        <f>+[7]Cartera!J282</f>
        <v>121678.57226000004</v>
      </c>
      <c r="P279" s="23">
        <f>+[7]Cartera!P282</f>
        <v>43245.699422600002</v>
      </c>
      <c r="Q279" s="23">
        <f>+[7]Cartera!AD282</f>
        <v>431780.82620163437</v>
      </c>
      <c r="R279" s="28">
        <v>43101</v>
      </c>
      <c r="S279" s="23">
        <f t="shared" si="15"/>
        <v>3.4284649256773605</v>
      </c>
      <c r="T279" s="23">
        <f t="shared" si="15"/>
        <v>9.4546699479854084</v>
      </c>
      <c r="U279" s="23">
        <f t="shared" si="15"/>
        <v>9.7319570454414333</v>
      </c>
      <c r="V279" s="23">
        <f t="shared" si="13"/>
        <v>6.2860493393365147</v>
      </c>
    </row>
    <row r="280" spans="1:22" x14ac:dyDescent="0.25">
      <c r="A280" s="22">
        <v>43132</v>
      </c>
      <c r="B280" s="28">
        <v>43132</v>
      </c>
      <c r="C280" s="19">
        <f>+[7]Cartera!E283</f>
        <v>10518.297459999998</v>
      </c>
      <c r="D280" s="19">
        <f>+[7]Cartera!K283</f>
        <v>7650.1288299999997</v>
      </c>
      <c r="E280" s="19">
        <f>+[7]Cartera!Q283</f>
        <v>1751.6764099999998</v>
      </c>
      <c r="F280" s="19">
        <f>+[7]Cartera!AE283</f>
        <v>20900.233859999997</v>
      </c>
      <c r="G280" s="28">
        <v>43132</v>
      </c>
      <c r="H280" s="23">
        <f t="shared" si="14"/>
        <v>44.966213077393036</v>
      </c>
      <c r="I280" s="23">
        <f t="shared" si="14"/>
        <v>23.77438732200396</v>
      </c>
      <c r="J280" s="23">
        <f t="shared" si="14"/>
        <v>44.375793930231907</v>
      </c>
      <c r="K280" s="23">
        <f t="shared" si="12"/>
        <v>34.698818670871731</v>
      </c>
      <c r="N280" s="23">
        <f>+[7]Cartera!D283</f>
        <v>239505.46977000003</v>
      </c>
      <c r="O280" s="23">
        <f>+[7]Cartera!J283</f>
        <v>122272.55414000001</v>
      </c>
      <c r="P280" s="23">
        <f>+[7]Cartera!P283</f>
        <v>43332.959845180005</v>
      </c>
      <c r="Q280" s="23">
        <f>+[7]Cartera!AD283</f>
        <v>434718.63620603946</v>
      </c>
      <c r="R280" s="28">
        <v>43132</v>
      </c>
      <c r="S280" s="23">
        <f t="shared" si="15"/>
        <v>3.2833176562749031</v>
      </c>
      <c r="T280" s="23">
        <f t="shared" si="15"/>
        <v>9.293293571071402</v>
      </c>
      <c r="U280" s="23">
        <f t="shared" si="15"/>
        <v>8.4486241798752388</v>
      </c>
      <c r="V280" s="23">
        <f t="shared" si="13"/>
        <v>6.0281535419701697</v>
      </c>
    </row>
    <row r="281" spans="1:22" x14ac:dyDescent="0.25">
      <c r="A281" s="22">
        <v>43160</v>
      </c>
      <c r="B281" s="28">
        <v>43160</v>
      </c>
      <c r="C281" s="19">
        <f>+[7]Cartera!E284</f>
        <v>10820.50757</v>
      </c>
      <c r="D281" s="19">
        <f>+[7]Cartera!K284</f>
        <v>7735.1584499999999</v>
      </c>
      <c r="E281" s="19">
        <f>+[7]Cartera!Q284</f>
        <v>1750.9864299999999</v>
      </c>
      <c r="F281" s="19">
        <f>+[7]Cartera!AE284</f>
        <v>21266.38105</v>
      </c>
      <c r="G281" s="28">
        <v>43160</v>
      </c>
      <c r="H281" s="23">
        <f t="shared" si="14"/>
        <v>38.439884324035461</v>
      </c>
      <c r="I281" s="23">
        <f t="shared" si="14"/>
        <v>22.1352749510541</v>
      </c>
      <c r="J281" s="23">
        <f t="shared" si="14"/>
        <v>41.379328247427594</v>
      </c>
      <c r="K281" s="23">
        <f t="shared" si="12"/>
        <v>30.860713586117981</v>
      </c>
      <c r="N281" s="23">
        <f>+[7]Cartera!D284</f>
        <v>241213.34594999999</v>
      </c>
      <c r="O281" s="23">
        <f>+[7]Cartera!J284</f>
        <v>122744.65195999999</v>
      </c>
      <c r="P281" s="23">
        <f>+[7]Cartera!P284</f>
        <v>43904.170663310004</v>
      </c>
      <c r="Q281" s="23">
        <f>+[7]Cartera!AD284</f>
        <v>437867.97458754259</v>
      </c>
      <c r="R281" s="28">
        <v>43160</v>
      </c>
      <c r="S281" s="23">
        <f t="shared" si="15"/>
        <v>3.555698613720665</v>
      </c>
      <c r="T281" s="23">
        <f t="shared" si="15"/>
        <v>8.7646714967235795</v>
      </c>
      <c r="U281" s="23">
        <f t="shared" si="15"/>
        <v>9.6153395363643597</v>
      </c>
      <c r="V281" s="23">
        <f t="shared" si="13"/>
        <v>6.1052488729923056</v>
      </c>
    </row>
    <row r="282" spans="1:22" x14ac:dyDescent="0.25">
      <c r="A282" s="22">
        <v>43191</v>
      </c>
      <c r="B282" s="28">
        <v>43191</v>
      </c>
      <c r="C282" s="19">
        <f>+[7]Cartera!E285</f>
        <v>11115.868110000003</v>
      </c>
      <c r="D282" s="19">
        <f>+[7]Cartera!K285</f>
        <v>7788.9328099999975</v>
      </c>
      <c r="E282" s="19">
        <f>+[7]Cartera!Q285</f>
        <v>1788.5285499999993</v>
      </c>
      <c r="F282" s="19">
        <f>+[7]Cartera!AE285</f>
        <v>21642.773519999999</v>
      </c>
      <c r="G282" s="28">
        <v>43191</v>
      </c>
      <c r="H282" s="23">
        <f t="shared" si="14"/>
        <v>32.865922341966268</v>
      </c>
      <c r="I282" s="23">
        <f t="shared" si="14"/>
        <v>15.682997514457526</v>
      </c>
      <c r="J282" s="23">
        <f t="shared" si="14"/>
        <v>39.016978253008261</v>
      </c>
      <c r="K282" s="23">
        <f t="shared" si="12"/>
        <v>25.192219297868661</v>
      </c>
      <c r="N282" s="23">
        <f>+[7]Cartera!D285</f>
        <v>241488.96297999995</v>
      </c>
      <c r="O282" s="23">
        <f>+[7]Cartera!J285</f>
        <v>123785.76093999996</v>
      </c>
      <c r="P282" s="23">
        <f>+[7]Cartera!P285</f>
        <v>44358.763338930003</v>
      </c>
      <c r="Q282" s="23">
        <f>+[7]Cartera!AD285</f>
        <v>439765.54772714258</v>
      </c>
      <c r="R282" s="28">
        <v>43191</v>
      </c>
      <c r="S282" s="23">
        <f t="shared" si="15"/>
        <v>2.7585850439802755</v>
      </c>
      <c r="T282" s="23">
        <f t="shared" si="15"/>
        <v>8.9860886699160858</v>
      </c>
      <c r="U282" s="23">
        <f t="shared" si="15"/>
        <v>9.8049605089916412</v>
      </c>
      <c r="V282" s="23">
        <f t="shared" si="13"/>
        <v>5.7281948654819246</v>
      </c>
    </row>
    <row r="283" spans="1:22" x14ac:dyDescent="0.25">
      <c r="A283" s="22">
        <v>43221</v>
      </c>
      <c r="B283" s="28">
        <v>43221</v>
      </c>
      <c r="C283" s="19">
        <f>+[7]Cartera!E286</f>
        <v>11407.288420000003</v>
      </c>
      <c r="D283" s="19">
        <f>+[7]Cartera!K286</f>
        <v>7636.0764700000018</v>
      </c>
      <c r="E283" s="19">
        <f>+[7]Cartera!Q286</f>
        <v>1802.9060599999998</v>
      </c>
      <c r="F283" s="19">
        <f>+[7]Cartera!AE286</f>
        <v>21788.848250000003</v>
      </c>
      <c r="G283" s="28">
        <v>43221</v>
      </c>
      <c r="H283" s="23">
        <f t="shared" si="14"/>
        <v>33.892119359701894</v>
      </c>
      <c r="I283" s="23">
        <f t="shared" si="14"/>
        <v>10.115116255515929</v>
      </c>
      <c r="J283" s="23">
        <f t="shared" si="14"/>
        <v>35.5801307200434</v>
      </c>
      <c r="K283" s="23">
        <f t="shared" si="12"/>
        <v>23.149375679466971</v>
      </c>
      <c r="N283" s="23">
        <f>+[7]Cartera!D286</f>
        <v>242494.67224999997</v>
      </c>
      <c r="O283" s="23">
        <f>+[7]Cartera!J286</f>
        <v>124867.51249999998</v>
      </c>
      <c r="P283" s="23">
        <f>+[7]Cartera!P286</f>
        <v>44840.767527539996</v>
      </c>
      <c r="Q283" s="23">
        <f>+[7]Cartera!AD286</f>
        <v>442543.90241999523</v>
      </c>
      <c r="R283" s="28">
        <v>43221</v>
      </c>
      <c r="S283" s="23">
        <f t="shared" si="15"/>
        <v>2.6632422801680491</v>
      </c>
      <c r="T283" s="23">
        <f t="shared" si="15"/>
        <v>8.7324394105227299</v>
      </c>
      <c r="U283" s="23">
        <f t="shared" si="15"/>
        <v>9.8538401141544938</v>
      </c>
      <c r="V283" s="23">
        <f t="shared" si="13"/>
        <v>5.6305858505007365</v>
      </c>
    </row>
    <row r="284" spans="1:22" x14ac:dyDescent="0.25">
      <c r="A284" s="22">
        <v>43252</v>
      </c>
      <c r="B284" s="28">
        <v>43252</v>
      </c>
      <c r="C284" s="19">
        <f>+[7]Cartera!E287</f>
        <v>11516.381429999999</v>
      </c>
      <c r="D284" s="19">
        <f>+[7]Cartera!K287</f>
        <v>7625.5715499999997</v>
      </c>
      <c r="E284" s="19">
        <f>+[7]Cartera!Q287</f>
        <v>1827.9237200000002</v>
      </c>
      <c r="F284" s="19">
        <f>+[7]Cartera!AE287</f>
        <v>21925.82014</v>
      </c>
      <c r="G284" s="28">
        <v>43252</v>
      </c>
      <c r="H284" s="23">
        <f t="shared" si="14"/>
        <v>34.323840678114806</v>
      </c>
      <c r="I284" s="23">
        <f t="shared" si="14"/>
        <v>8.4850076463465172</v>
      </c>
      <c r="J284" s="23">
        <f t="shared" si="14"/>
        <v>32.349522160636781</v>
      </c>
      <c r="K284" s="23">
        <f t="shared" si="12"/>
        <v>22.558121142006286</v>
      </c>
      <c r="N284" s="23">
        <f>+[7]Cartera!D287</f>
        <v>243114.67081000001</v>
      </c>
      <c r="O284" s="23">
        <f>+[7]Cartera!J287</f>
        <v>125589.08140000002</v>
      </c>
      <c r="P284" s="23">
        <f>+[7]Cartera!P287</f>
        <v>45297.470171360001</v>
      </c>
      <c r="Q284" s="23">
        <f>+[7]Cartera!AD287</f>
        <v>444464.02086150105</v>
      </c>
      <c r="R284" s="28">
        <v>43252</v>
      </c>
      <c r="S284" s="23">
        <f t="shared" si="15"/>
        <v>1.8043774759791944</v>
      </c>
      <c r="T284" s="23">
        <f t="shared" si="15"/>
        <v>8.4119314536026337</v>
      </c>
      <c r="U284" s="23">
        <f t="shared" si="15"/>
        <v>11.061981115931687</v>
      </c>
      <c r="V284" s="23">
        <f t="shared" si="13"/>
        <v>4.9925088753435318</v>
      </c>
    </row>
    <row r="285" spans="1:22" x14ac:dyDescent="0.25">
      <c r="A285" s="22">
        <v>43282</v>
      </c>
      <c r="B285" s="28">
        <v>43282</v>
      </c>
      <c r="C285" s="19">
        <f>+[7]Cartera!E288</f>
        <v>11862.20198</v>
      </c>
      <c r="D285" s="19">
        <f>+[7]Cartera!K288</f>
        <v>7558.1647600000006</v>
      </c>
      <c r="E285" s="19">
        <f>+[7]Cartera!Q288</f>
        <v>1859.0845199999997</v>
      </c>
      <c r="F285" s="19">
        <f>+[7]Cartera!AE288</f>
        <v>22240.63406</v>
      </c>
      <c r="G285" s="28">
        <v>43282</v>
      </c>
      <c r="H285" s="23">
        <f t="shared" si="14"/>
        <v>32.612107986510495</v>
      </c>
      <c r="I285" s="23">
        <f t="shared" si="14"/>
        <v>5.5610990684277226</v>
      </c>
      <c r="J285" s="23">
        <f t="shared" si="14"/>
        <v>28.154885240311813</v>
      </c>
      <c r="K285" s="23">
        <f t="shared" si="12"/>
        <v>20.431553236090252</v>
      </c>
      <c r="N285" s="23">
        <f>+[7]Cartera!D288</f>
        <v>241834.82307000001</v>
      </c>
      <c r="O285" s="23">
        <f>+[7]Cartera!J288</f>
        <v>126366.20754999996</v>
      </c>
      <c r="P285" s="23">
        <f>+[7]Cartera!P288</f>
        <v>45220.509432550003</v>
      </c>
      <c r="Q285" s="23">
        <f>+[7]Cartera!AD288</f>
        <v>444551.35459050059</v>
      </c>
      <c r="R285" s="28">
        <v>43282</v>
      </c>
      <c r="S285" s="23">
        <f t="shared" si="15"/>
        <v>1.7218636736565429</v>
      </c>
      <c r="T285" s="23">
        <f t="shared" si="15"/>
        <v>8.314862346462732</v>
      </c>
      <c r="U285" s="23">
        <f t="shared" si="15"/>
        <v>9.8661675735730796</v>
      </c>
      <c r="V285" s="23">
        <f t="shared" si="13"/>
        <v>4.9446869222251593</v>
      </c>
    </row>
    <row r="286" spans="1:22" x14ac:dyDescent="0.25">
      <c r="A286" s="22">
        <v>43313</v>
      </c>
      <c r="B286" s="28">
        <v>43313</v>
      </c>
      <c r="C286" s="19">
        <f>+[7]Cartera!E289</f>
        <v>11650.377470000003</v>
      </c>
      <c r="D286" s="19">
        <f>+[7]Cartera!K289</f>
        <v>7561.5745199999992</v>
      </c>
      <c r="E286" s="19">
        <f>+[7]Cartera!Q289</f>
        <v>1904.9009899999999</v>
      </c>
      <c r="F286" s="19">
        <f>+[7]Cartera!AE289</f>
        <v>22052.599750000001</v>
      </c>
      <c r="G286" s="28">
        <v>43313</v>
      </c>
      <c r="H286" s="23">
        <f t="shared" si="14"/>
        <v>27.92325086848264</v>
      </c>
      <c r="I286" s="23">
        <f t="shared" si="14"/>
        <v>6.2214207895903542</v>
      </c>
      <c r="J286" s="23">
        <f t="shared" si="14"/>
        <v>27.195519798053482</v>
      </c>
      <c r="K286" s="23">
        <f t="shared" si="12"/>
        <v>18.28525788242446</v>
      </c>
      <c r="N286" s="23">
        <f>+[7]Cartera!D289</f>
        <v>240569.51404999994</v>
      </c>
      <c r="O286" s="23">
        <f>+[7]Cartera!J289</f>
        <v>127624.30575999999</v>
      </c>
      <c r="P286" s="23">
        <f>+[7]Cartera!P289</f>
        <v>45694.283989530013</v>
      </c>
      <c r="Q286" s="23">
        <f>+[7]Cartera!AD289</f>
        <v>445268.73293961008</v>
      </c>
      <c r="R286" s="28">
        <v>43313</v>
      </c>
      <c r="S286" s="23">
        <f t="shared" si="15"/>
        <v>1.4850575765284617</v>
      </c>
      <c r="T286" s="23">
        <f t="shared" si="15"/>
        <v>8.5943205287201323</v>
      </c>
      <c r="U286" s="23">
        <f t="shared" si="15"/>
        <v>9.7908254141979825</v>
      </c>
      <c r="V286" s="23">
        <f t="shared" si="13"/>
        <v>4.9302816450342561</v>
      </c>
    </row>
    <row r="287" spans="1:22" x14ac:dyDescent="0.25">
      <c r="A287" s="22">
        <v>43344</v>
      </c>
      <c r="B287" s="28">
        <v>43344</v>
      </c>
      <c r="C287" s="19">
        <f>+[7]Cartera!E290</f>
        <v>11703.307200000001</v>
      </c>
      <c r="D287" s="19">
        <f>+[7]Cartera!K290</f>
        <v>7586.0587999999998</v>
      </c>
      <c r="E287" s="19">
        <f>+[7]Cartera!Q290</f>
        <v>1909.0746199999996</v>
      </c>
      <c r="F287" s="19">
        <f>+[7]Cartera!AE290</f>
        <v>22101.915999999997</v>
      </c>
      <c r="G287" s="28">
        <v>43344</v>
      </c>
      <c r="H287" s="23">
        <f t="shared" si="14"/>
        <v>26.628171378571878</v>
      </c>
      <c r="I287" s="23">
        <f t="shared" si="14"/>
        <v>4.334768071061589</v>
      </c>
      <c r="J287" s="23">
        <f t="shared" si="14"/>
        <v>23.763727617768751</v>
      </c>
      <c r="K287" s="23">
        <f t="shared" si="12"/>
        <v>16.472243739906659</v>
      </c>
      <c r="N287" s="23">
        <f>+[7]Cartera!D290</f>
        <v>240969.58629999997</v>
      </c>
      <c r="O287" s="23">
        <f>+[7]Cartera!J290</f>
        <v>128646.67541</v>
      </c>
      <c r="P287" s="23">
        <f>+[7]Cartera!P290</f>
        <v>46167.723710889979</v>
      </c>
      <c r="Q287" s="23">
        <f>+[7]Cartera!AD290</f>
        <v>447263.98530512501</v>
      </c>
      <c r="R287" s="28">
        <v>43344</v>
      </c>
      <c r="S287" s="23">
        <f t="shared" si="15"/>
        <v>1.0367967800639235</v>
      </c>
      <c r="T287" s="23">
        <f t="shared" si="15"/>
        <v>8.5244356458931776</v>
      </c>
      <c r="U287" s="23">
        <f t="shared" si="15"/>
        <v>9.7210466094115731</v>
      </c>
      <c r="V287" s="23">
        <f t="shared" si="13"/>
        <v>4.6184853024635544</v>
      </c>
    </row>
    <row r="288" spans="1:22" x14ac:dyDescent="0.25">
      <c r="A288" s="22">
        <v>43374</v>
      </c>
      <c r="B288" s="28">
        <v>43374</v>
      </c>
      <c r="C288" s="19">
        <f>+[7]Cartera!E291</f>
        <v>11841.145780000001</v>
      </c>
      <c r="D288" s="19">
        <f>+[7]Cartera!K291</f>
        <v>7497.2696299999989</v>
      </c>
      <c r="E288" s="19">
        <f>+[7]Cartera!Q291</f>
        <v>1901.59476</v>
      </c>
      <c r="F288" s="19">
        <f>+[7]Cartera!AE291</f>
        <v>22157.716909999999</v>
      </c>
      <c r="G288" s="28">
        <v>43374</v>
      </c>
      <c r="H288" s="23">
        <f t="shared" si="14"/>
        <v>29.043309485596552</v>
      </c>
      <c r="I288" s="23">
        <f t="shared" si="14"/>
        <v>1.3626645973905624</v>
      </c>
      <c r="J288" s="23">
        <f t="shared" si="14"/>
        <v>18.37042910295159</v>
      </c>
      <c r="K288" s="23">
        <f t="shared" si="12"/>
        <v>16.102406330243511</v>
      </c>
      <c r="N288" s="23">
        <f>+[7]Cartera!D291</f>
        <v>243938.58390000003</v>
      </c>
      <c r="O288" s="23">
        <f>+[7]Cartera!J291</f>
        <v>130140.34529</v>
      </c>
      <c r="P288" s="23">
        <f>+[7]Cartera!P291</f>
        <v>46707.343937620004</v>
      </c>
      <c r="Q288" s="23">
        <f>+[7]Cartera!AD291</f>
        <v>452415.05930290086</v>
      </c>
      <c r="R288" s="28">
        <v>43374</v>
      </c>
      <c r="S288" s="23">
        <f t="shared" si="15"/>
        <v>2.2050790477564135</v>
      </c>
      <c r="T288" s="23">
        <f t="shared" si="15"/>
        <v>8.8498101210181517</v>
      </c>
      <c r="U288" s="23">
        <f t="shared" si="15"/>
        <v>10.235760512288067</v>
      </c>
      <c r="V288" s="23">
        <f t="shared" si="13"/>
        <v>5.4277061971344693</v>
      </c>
    </row>
    <row r="289" spans="1:22" x14ac:dyDescent="0.25">
      <c r="A289" s="22">
        <v>43405</v>
      </c>
      <c r="B289" s="28">
        <v>43405</v>
      </c>
      <c r="C289" s="19">
        <f>+[7]Cartera!E292</f>
        <v>11637.309019999999</v>
      </c>
      <c r="D289" s="19">
        <f>+[7]Cartera!K292</f>
        <v>7554.3963999999996</v>
      </c>
      <c r="E289" s="19">
        <f>+[7]Cartera!Q292</f>
        <v>1972.67335</v>
      </c>
      <c r="F289" s="19">
        <f>+[7]Cartera!AE292</f>
        <v>22100.908709999996</v>
      </c>
      <c r="G289" s="28">
        <v>43405</v>
      </c>
      <c r="H289" s="23">
        <f t="shared" si="14"/>
        <v>25.234485257759218</v>
      </c>
      <c r="I289" s="23">
        <f t="shared" si="14"/>
        <v>-0.7263750155616151</v>
      </c>
      <c r="J289" s="23">
        <f t="shared" si="14"/>
        <v>18.823316918042082</v>
      </c>
      <c r="K289" s="23">
        <f t="shared" si="12"/>
        <v>13.401877721804439</v>
      </c>
      <c r="N289" s="23">
        <f>+[7]Cartera!D292</f>
        <v>246571.60721999995</v>
      </c>
      <c r="O289" s="23">
        <f>+[7]Cartera!J292</f>
        <v>132199.15577999997</v>
      </c>
      <c r="P289" s="23">
        <f>+[7]Cartera!P292</f>
        <v>47248.31635478</v>
      </c>
      <c r="Q289" s="23">
        <f>+[7]Cartera!AD292</f>
        <v>457820.99414055358</v>
      </c>
      <c r="R289" s="28">
        <v>43405</v>
      </c>
      <c r="S289" s="23">
        <f t="shared" si="15"/>
        <v>3.0147325118412169</v>
      </c>
      <c r="T289" s="23">
        <f t="shared" si="15"/>
        <v>9.0548744830111616</v>
      </c>
      <c r="U289" s="23">
        <f t="shared" si="15"/>
        <v>11.12386048573623</v>
      </c>
      <c r="V289" s="23">
        <f t="shared" si="13"/>
        <v>5.9649327775524057</v>
      </c>
    </row>
    <row r="290" spans="1:22" x14ac:dyDescent="0.25">
      <c r="A290" s="22">
        <v>43435</v>
      </c>
      <c r="B290" s="28">
        <v>43435</v>
      </c>
      <c r="C290" s="19">
        <f>+[7]Cartera!E293</f>
        <v>10908.936150000001</v>
      </c>
      <c r="D290" s="19">
        <f>+[7]Cartera!K293</f>
        <v>7113.0080699999999</v>
      </c>
      <c r="E290" s="19">
        <f>+[7]Cartera!Q293</f>
        <v>1973.0098800000003</v>
      </c>
      <c r="F290" s="19">
        <f>+[7]Cartera!AE293</f>
        <v>20914.825690000001</v>
      </c>
      <c r="G290" s="28">
        <v>43435</v>
      </c>
      <c r="H290" s="23">
        <f t="shared" si="14"/>
        <v>22.864838559843719</v>
      </c>
      <c r="I290" s="23">
        <f t="shared" si="14"/>
        <v>-1.6071762722492906</v>
      </c>
      <c r="J290" s="23">
        <f t="shared" si="14"/>
        <v>18.384396964212058</v>
      </c>
      <c r="K290" s="23">
        <f t="shared" si="12"/>
        <v>11.772854446144038</v>
      </c>
      <c r="N290" s="23">
        <f>+[7]Cartera!D293</f>
        <v>247377.96879999992</v>
      </c>
      <c r="O290" s="23">
        <f>+[7]Cartera!J293</f>
        <v>132994.82331000004</v>
      </c>
      <c r="P290" s="23">
        <f>+[7]Cartera!P293</f>
        <v>47778.025929830001</v>
      </c>
      <c r="Q290" s="23">
        <f>+[7]Cartera!AD293</f>
        <v>460028.81329303817</v>
      </c>
      <c r="R290" s="28">
        <v>43435</v>
      </c>
      <c r="S290" s="23">
        <f t="shared" si="15"/>
        <v>3.2213866052962459</v>
      </c>
      <c r="T290" s="23">
        <f t="shared" si="15"/>
        <v>9.3805184226236378</v>
      </c>
      <c r="U290" s="23">
        <f t="shared" si="15"/>
        <v>10.758066374784164</v>
      </c>
      <c r="V290" s="23">
        <f t="shared" si="13"/>
        <v>6.0330479601205695</v>
      </c>
    </row>
    <row r="291" spans="1:22" x14ac:dyDescent="0.25">
      <c r="A291" s="22">
        <v>43466</v>
      </c>
      <c r="B291" s="28">
        <v>43466</v>
      </c>
      <c r="C291" s="19">
        <f>+[7]Cartera!E294</f>
        <v>11403.679920000002</v>
      </c>
      <c r="D291" s="19">
        <f>+[7]Cartera!K294</f>
        <v>7285.6713100000015</v>
      </c>
      <c r="E291" s="19">
        <f>+[7]Cartera!Q294</f>
        <v>2033.9969899999999</v>
      </c>
      <c r="F291" s="19">
        <f>+[7]Cartera!AE294</f>
        <v>21676.627070000002</v>
      </c>
      <c r="G291" s="28">
        <v>43466</v>
      </c>
      <c r="H291" s="23">
        <f t="shared" si="14"/>
        <v>18.774407561670188</v>
      </c>
      <c r="I291" s="23">
        <f t="shared" si="14"/>
        <v>-2.1609455171658425</v>
      </c>
      <c r="J291" s="23">
        <f t="shared" si="14"/>
        <v>17.595216016024963</v>
      </c>
      <c r="K291" s="23">
        <f t="shared" si="12"/>
        <v>9.7662571474750592</v>
      </c>
      <c r="N291" s="23">
        <f>+[7]Cartera!D294</f>
        <v>243332.00156999991</v>
      </c>
      <c r="O291" s="23">
        <f>+[7]Cartera!J294</f>
        <v>133503.46480999998</v>
      </c>
      <c r="P291" s="23">
        <f>+[7]Cartera!P294</f>
        <v>48043.690541949989</v>
      </c>
      <c r="Q291" s="23">
        <f>+[7]Cartera!AD294</f>
        <v>456805.70114995283</v>
      </c>
      <c r="R291" s="28">
        <v>43466</v>
      </c>
      <c r="S291" s="23">
        <f t="shared" si="15"/>
        <v>2.49486134879308</v>
      </c>
      <c r="T291" s="23">
        <f t="shared" si="15"/>
        <v>9.7181388065046974</v>
      </c>
      <c r="U291" s="23">
        <f t="shared" si="15"/>
        <v>11.09472429261389</v>
      </c>
      <c r="V291" s="23">
        <f t="shared" si="13"/>
        <v>5.7957355745649153</v>
      </c>
    </row>
    <row r="292" spans="1:22" x14ac:dyDescent="0.25">
      <c r="A292" s="22">
        <v>43497</v>
      </c>
      <c r="B292" s="28">
        <v>43497</v>
      </c>
      <c r="C292" s="19">
        <f>+[7]Cartera!E295</f>
        <v>11539.272940000001</v>
      </c>
      <c r="D292" s="19">
        <f>+[7]Cartera!K295</f>
        <v>7369.0662999999986</v>
      </c>
      <c r="E292" s="19">
        <f>+[7]Cartera!Q295</f>
        <v>2040.84005</v>
      </c>
      <c r="F292" s="19">
        <f>+[7]Cartera!AE295</f>
        <v>21890.53744</v>
      </c>
      <c r="G292" s="28">
        <v>43497</v>
      </c>
      <c r="H292" s="23">
        <f t="shared" si="14"/>
        <v>9.7066610245875466</v>
      </c>
      <c r="I292" s="23">
        <f t="shared" si="14"/>
        <v>-3.6739581286240934</v>
      </c>
      <c r="J292" s="23">
        <f t="shared" si="14"/>
        <v>16.507822926039182</v>
      </c>
      <c r="K292" s="23">
        <f t="shared" si="12"/>
        <v>4.738241622718391</v>
      </c>
      <c r="N292" s="23">
        <f>+[7]Cartera!D295</f>
        <v>246536.56370999999</v>
      </c>
      <c r="O292" s="23">
        <f>+[7]Cartera!J295</f>
        <v>134492.00741000002</v>
      </c>
      <c r="P292" s="23">
        <f>+[7]Cartera!P295</f>
        <v>48434.595207639984</v>
      </c>
      <c r="Q292" s="23">
        <f>+[7]Cartera!AD295</f>
        <v>461478.639410212</v>
      </c>
      <c r="R292" s="28">
        <v>43497</v>
      </c>
      <c r="S292" s="23">
        <f t="shared" si="15"/>
        <v>2.9356715513645639</v>
      </c>
      <c r="T292" s="23">
        <f t="shared" si="15"/>
        <v>9.9936190553515019</v>
      </c>
      <c r="U292" s="23">
        <f t="shared" si="15"/>
        <v>11.773106154500184</v>
      </c>
      <c r="V292" s="23">
        <f t="shared" si="13"/>
        <v>6.1557064674561985</v>
      </c>
    </row>
    <row r="293" spans="1:22" x14ac:dyDescent="0.25">
      <c r="A293" s="22">
        <v>43525</v>
      </c>
      <c r="B293" s="28">
        <v>43525</v>
      </c>
      <c r="C293" s="19">
        <f>+[7]Cartera!E296</f>
        <v>11941.95487</v>
      </c>
      <c r="D293" s="19">
        <f>+[7]Cartera!K296</f>
        <v>7476.8803499999995</v>
      </c>
      <c r="E293" s="19">
        <f>+[7]Cartera!Q296</f>
        <v>2049.3733199999997</v>
      </c>
      <c r="F293" s="19">
        <f>+[7]Cartera!AE296</f>
        <v>22395.542799999999</v>
      </c>
      <c r="G293" s="28">
        <v>43525</v>
      </c>
      <c r="H293" s="23">
        <f t="shared" si="14"/>
        <v>10.364091450841244</v>
      </c>
      <c r="I293" s="23">
        <f t="shared" si="14"/>
        <v>-3.3390149881157356</v>
      </c>
      <c r="J293" s="23">
        <f t="shared" si="14"/>
        <v>17.041073813461807</v>
      </c>
      <c r="K293" s="23">
        <f t="shared" si="12"/>
        <v>5.3096093187891</v>
      </c>
      <c r="N293" s="23">
        <f>+[7]Cartera!D296</f>
        <v>248863.84151000003</v>
      </c>
      <c r="O293" s="23">
        <f>+[7]Cartera!J296</f>
        <v>135870.27868000002</v>
      </c>
      <c r="P293" s="23">
        <f>+[7]Cartera!P296</f>
        <v>48812.155210260011</v>
      </c>
      <c r="Q293" s="23">
        <f>+[7]Cartera!AD296</f>
        <v>465629.29453335906</v>
      </c>
      <c r="R293" s="28">
        <v>43525</v>
      </c>
      <c r="S293" s="23">
        <f t="shared" si="15"/>
        <v>3.1716717538447909</v>
      </c>
      <c r="T293" s="23">
        <f t="shared" si="15"/>
        <v>10.693440822397221</v>
      </c>
      <c r="U293" s="23">
        <f t="shared" si="15"/>
        <v>11.178857208323322</v>
      </c>
      <c r="V293" s="23">
        <f t="shared" si="13"/>
        <v>6.3401119874013858</v>
      </c>
    </row>
    <row r="294" spans="1:22" x14ac:dyDescent="0.25">
      <c r="A294" s="22">
        <v>43556</v>
      </c>
      <c r="B294" s="28">
        <v>43556</v>
      </c>
      <c r="C294" s="19">
        <f>+[7]Cartera!E297</f>
        <v>12374.5666</v>
      </c>
      <c r="D294" s="19">
        <f>+[7]Cartera!K297</f>
        <v>7619.6690200000012</v>
      </c>
      <c r="E294" s="19">
        <f>+[7]Cartera!Q297</f>
        <v>2063.7509599999998</v>
      </c>
      <c r="F294" s="19">
        <f>+[7]Cartera!AE297</f>
        <v>23010.144339999999</v>
      </c>
      <c r="G294" s="28">
        <v>43556</v>
      </c>
      <c r="H294" s="23">
        <f t="shared" si="14"/>
        <v>11.323438507404134</v>
      </c>
      <c r="I294" s="23">
        <f t="shared" si="14"/>
        <v>-2.1731319826341746</v>
      </c>
      <c r="J294" s="23">
        <f t="shared" si="14"/>
        <v>15.388203336200633</v>
      </c>
      <c r="K294" s="23">
        <f t="shared" si="12"/>
        <v>6.3179093877982808</v>
      </c>
      <c r="N294" s="23">
        <f>+[7]Cartera!D297</f>
        <v>250741.56358000002</v>
      </c>
      <c r="O294" s="23">
        <f>+[7]Cartera!J297</f>
        <v>137417.67302000002</v>
      </c>
      <c r="P294" s="23">
        <f>+[7]Cartera!P297</f>
        <v>48835.567016950001</v>
      </c>
      <c r="Q294" s="23">
        <f>+[7]Cartera!AD297</f>
        <v>469496.65299045644</v>
      </c>
      <c r="R294" s="28">
        <v>43556</v>
      </c>
      <c r="S294" s="23">
        <f t="shared" si="15"/>
        <v>3.831479702352425</v>
      </c>
      <c r="T294" s="23">
        <f t="shared" si="15"/>
        <v>11.01250416565081</v>
      </c>
      <c r="U294" s="23">
        <f t="shared" si="15"/>
        <v>10.092264393879248</v>
      </c>
      <c r="V294" s="23">
        <f t="shared" si="13"/>
        <v>6.7606717754435977</v>
      </c>
    </row>
    <row r="295" spans="1:22" x14ac:dyDescent="0.25">
      <c r="A295" s="22">
        <v>43586</v>
      </c>
      <c r="B295" s="28">
        <v>43586</v>
      </c>
      <c r="C295" s="19">
        <f>+[7]Cartera!E298</f>
        <v>12219.793600000001</v>
      </c>
      <c r="D295" s="19">
        <f>+[7]Cartera!K298</f>
        <v>7552.7387299999991</v>
      </c>
      <c r="E295" s="19">
        <f>+[7]Cartera!Q298</f>
        <v>2084.2317800000001</v>
      </c>
      <c r="F295" s="19">
        <f>+[7]Cartera!AE298</f>
        <v>22761.93376</v>
      </c>
      <c r="G295" s="28">
        <v>43586</v>
      </c>
      <c r="H295" s="23">
        <f t="shared" si="14"/>
        <v>7.1226846388442482</v>
      </c>
      <c r="I295" s="23">
        <f t="shared" si="14"/>
        <v>-1.0913685886647926</v>
      </c>
      <c r="J295" s="23">
        <f t="shared" si="14"/>
        <v>15.604014332283086</v>
      </c>
      <c r="K295" s="23">
        <f t="shared" si="12"/>
        <v>4.4659795636513167</v>
      </c>
      <c r="N295" s="23">
        <f>+[7]Cartera!D298</f>
        <v>252789.70369999995</v>
      </c>
      <c r="O295" s="23">
        <f>+[7]Cartera!J298</f>
        <v>139375.64662000001</v>
      </c>
      <c r="P295" s="23">
        <f>+[7]Cartera!P298</f>
        <v>48998.670446550008</v>
      </c>
      <c r="Q295" s="23">
        <f>+[7]Cartera!AD298</f>
        <v>474175.05792929331</v>
      </c>
      <c r="R295" s="28">
        <v>43586</v>
      </c>
      <c r="S295" s="23">
        <f t="shared" si="15"/>
        <v>4.2454670671635739</v>
      </c>
      <c r="T295" s="23">
        <f t="shared" si="15"/>
        <v>11.618822085528464</v>
      </c>
      <c r="U295" s="23">
        <f t="shared" si="15"/>
        <v>9.2725953373932413</v>
      </c>
      <c r="V295" s="23">
        <f t="shared" si="13"/>
        <v>7.1475745878153845</v>
      </c>
    </row>
    <row r="296" spans="1:22" x14ac:dyDescent="0.25">
      <c r="A296" s="22">
        <v>43617</v>
      </c>
      <c r="B296" s="28">
        <v>43617</v>
      </c>
      <c r="C296" s="19">
        <f>+[7]Cartera!E299</f>
        <v>11577.010950000002</v>
      </c>
      <c r="D296" s="19">
        <f>+[7]Cartera!K299</f>
        <v>7599.1625700000013</v>
      </c>
      <c r="E296" s="19">
        <f>+[7]Cartera!Q299</f>
        <v>2113.9945699999994</v>
      </c>
      <c r="F296" s="19">
        <f>+[7]Cartera!AE299</f>
        <v>22214.120240000004</v>
      </c>
      <c r="G296" s="28">
        <v>43617</v>
      </c>
      <c r="H296" s="23">
        <f t="shared" si="14"/>
        <v>0.52646328509111129</v>
      </c>
      <c r="I296" s="23">
        <f t="shared" si="14"/>
        <v>-0.34632131935077837</v>
      </c>
      <c r="J296" s="23">
        <f t="shared" si="14"/>
        <v>15.650043099172592</v>
      </c>
      <c r="K296" s="23">
        <f t="shared" si="12"/>
        <v>1.3148885567753439</v>
      </c>
      <c r="N296" s="23">
        <f>+[7]Cartera!D299</f>
        <v>252514.29564999996</v>
      </c>
      <c r="O296" s="23">
        <f>+[7]Cartera!J299</f>
        <v>140730.66815999997</v>
      </c>
      <c r="P296" s="23">
        <f>+[7]Cartera!P299</f>
        <v>49581.438990000002</v>
      </c>
      <c r="Q296" s="23">
        <f>+[7]Cartera!AD299</f>
        <v>475733.78187862854</v>
      </c>
      <c r="R296" s="28">
        <v>43617</v>
      </c>
      <c r="S296" s="23">
        <f t="shared" si="15"/>
        <v>3.8663338615817082</v>
      </c>
      <c r="T296" s="23">
        <f t="shared" si="15"/>
        <v>12.056451557101639</v>
      </c>
      <c r="U296" s="23">
        <f t="shared" si="15"/>
        <v>9.4574129690549569</v>
      </c>
      <c r="V296" s="23">
        <f t="shared" si="13"/>
        <v>7.035386341625042</v>
      </c>
    </row>
    <row r="297" spans="1:22" x14ac:dyDescent="0.25">
      <c r="A297" s="22">
        <v>43647</v>
      </c>
      <c r="B297" s="28">
        <v>43647</v>
      </c>
      <c r="C297" s="19">
        <f>+[7]Cartera!E300</f>
        <v>11840.56626</v>
      </c>
      <c r="D297" s="19">
        <f>+[7]Cartera!K300</f>
        <v>7437.9479899999997</v>
      </c>
      <c r="E297" s="19">
        <f>+[7]Cartera!Q300</f>
        <v>2144.7422999999999</v>
      </c>
      <c r="F297" s="19">
        <f>+[7]Cartera!AE300</f>
        <v>22368.393810000001</v>
      </c>
      <c r="G297" s="28">
        <v>43647</v>
      </c>
      <c r="H297" s="23">
        <f t="shared" si="14"/>
        <v>-0.18239210592163602</v>
      </c>
      <c r="I297" s="23">
        <f t="shared" si="14"/>
        <v>-1.5905550330977576</v>
      </c>
      <c r="J297" s="23">
        <f t="shared" si="14"/>
        <v>15.36550796517848</v>
      </c>
      <c r="K297" s="23">
        <f t="shared" si="12"/>
        <v>0.57444293024802562</v>
      </c>
      <c r="N297" s="23">
        <f>+[7]Cartera!D300</f>
        <v>252392.52247000003</v>
      </c>
      <c r="O297" s="23">
        <f>+[7]Cartera!J300</f>
        <v>142686.38419000004</v>
      </c>
      <c r="P297" s="23">
        <f>+[7]Cartera!P300</f>
        <v>49911.087553999998</v>
      </c>
      <c r="Q297" s="23">
        <f>+[7]Cartera!AD300</f>
        <v>478234.74976709945</v>
      </c>
      <c r="R297" s="28">
        <v>43647</v>
      </c>
      <c r="S297" s="23">
        <f t="shared" si="15"/>
        <v>4.3656654843889271</v>
      </c>
      <c r="T297" s="23">
        <f t="shared" si="15"/>
        <v>12.914984912831699</v>
      </c>
      <c r="U297" s="23">
        <f t="shared" si="15"/>
        <v>10.372678636994053</v>
      </c>
      <c r="V297" s="23">
        <f t="shared" si="13"/>
        <v>7.5769412979579016</v>
      </c>
    </row>
    <row r="298" spans="1:22" x14ac:dyDescent="0.25">
      <c r="A298" s="22">
        <v>43678</v>
      </c>
      <c r="B298" s="28">
        <v>43678</v>
      </c>
      <c r="C298" s="19">
        <f>+[7]Cartera!E301</f>
        <v>11027.920590000002</v>
      </c>
      <c r="D298" s="19">
        <f>+[7]Cartera!K301</f>
        <v>7440.3042900000009</v>
      </c>
      <c r="E298" s="19">
        <f>+[7]Cartera!Q301</f>
        <v>2156.1812200000004</v>
      </c>
      <c r="F298" s="19">
        <f>+[7]Cartera!AE301</f>
        <v>21562.168070000003</v>
      </c>
      <c r="G298" s="28">
        <v>43678</v>
      </c>
      <c r="H298" s="23">
        <f t="shared" si="14"/>
        <v>-5.3428043992809933</v>
      </c>
      <c r="I298" s="23">
        <f t="shared" si="14"/>
        <v>-1.6037695545979744</v>
      </c>
      <c r="J298" s="23">
        <f t="shared" si="14"/>
        <v>13.191248853306575</v>
      </c>
      <c r="K298" s="23">
        <f t="shared" si="12"/>
        <v>-2.223917749198705</v>
      </c>
      <c r="N298" s="23">
        <f>+[7]Cartera!D301</f>
        <v>253363.40857999996</v>
      </c>
      <c r="O298" s="23">
        <f>+[7]Cartera!J301</f>
        <v>144678.84545000002</v>
      </c>
      <c r="P298" s="23">
        <f>+[7]Cartera!P301</f>
        <v>50237.503257000004</v>
      </c>
      <c r="Q298" s="23">
        <f>+[7]Cartera!AD301</f>
        <v>482046.82025136845</v>
      </c>
      <c r="R298" s="28">
        <v>43678</v>
      </c>
      <c r="S298" s="23">
        <f t="shared" si="15"/>
        <v>5.3181695031154135</v>
      </c>
      <c r="T298" s="23">
        <f t="shared" si="15"/>
        <v>13.363081262962112</v>
      </c>
      <c r="U298" s="23">
        <f t="shared" si="15"/>
        <v>9.9426424287794646</v>
      </c>
      <c r="V298" s="23">
        <f t="shared" si="13"/>
        <v>8.2597507058162165</v>
      </c>
    </row>
    <row r="299" spans="1:22" x14ac:dyDescent="0.25">
      <c r="A299" s="22">
        <v>43710</v>
      </c>
      <c r="B299" s="28">
        <v>43709</v>
      </c>
      <c r="C299" s="19">
        <f>+[7]Cartera!E302</f>
        <v>10808.58749</v>
      </c>
      <c r="D299" s="19">
        <f>+[7]Cartera!K302</f>
        <v>7506.0692900000004</v>
      </c>
      <c r="E299" s="19">
        <f>+[7]Cartera!Q302</f>
        <v>2169.5879200000004</v>
      </c>
      <c r="F299" s="19">
        <f>+[7]Cartera!AE302</f>
        <v>21407.682679999998</v>
      </c>
      <c r="G299" s="28">
        <v>43709</v>
      </c>
      <c r="H299" s="23">
        <f t="shared" si="14"/>
        <v>-7.6450160173527735</v>
      </c>
      <c r="I299" s="23">
        <f t="shared" si="14"/>
        <v>-1.0544277616197633</v>
      </c>
      <c r="J299" s="23">
        <f t="shared" si="14"/>
        <v>13.646051195212095</v>
      </c>
      <c r="K299" s="23">
        <f t="shared" si="12"/>
        <v>-3.1410549203064591</v>
      </c>
      <c r="N299" s="23">
        <f>+[7]Cartera!D302</f>
        <v>255303.02826000005</v>
      </c>
      <c r="O299" s="23">
        <f>+[7]Cartera!J302</f>
        <v>147214.72393000001</v>
      </c>
      <c r="P299" s="23">
        <f>+[7]Cartera!P302</f>
        <v>50763.186473999995</v>
      </c>
      <c r="Q299" s="23">
        <f>+[7]Cartera!AD302</f>
        <v>487339.4446370501</v>
      </c>
      <c r="R299" s="28">
        <v>43709</v>
      </c>
      <c r="S299" s="23">
        <f t="shared" si="15"/>
        <v>5.9482369456182624</v>
      </c>
      <c r="T299" s="23">
        <f t="shared" si="15"/>
        <v>14.433368340707759</v>
      </c>
      <c r="U299" s="23">
        <f t="shared" si="15"/>
        <v>9.9538430611991515</v>
      </c>
      <c r="V299" s="23">
        <f t="shared" si="13"/>
        <v>8.9601355460322765</v>
      </c>
    </row>
    <row r="300" spans="1:22" x14ac:dyDescent="0.25">
      <c r="A300" s="22">
        <v>43740</v>
      </c>
      <c r="B300" s="28">
        <v>43739</v>
      </c>
      <c r="C300" s="19">
        <f>+[7]Cartera!E303</f>
        <v>11522.040489999999</v>
      </c>
      <c r="D300" s="19">
        <f>+[7]Cartera!K303</f>
        <v>7512.5449400000016</v>
      </c>
      <c r="E300" s="19">
        <f>+[7]Cartera!Q303</f>
        <v>2163.6036399999998</v>
      </c>
      <c r="F300" s="19">
        <f>+[7]Cartera!AE303</f>
        <v>22118.7451</v>
      </c>
      <c r="G300" s="28">
        <v>43739</v>
      </c>
      <c r="H300" s="23">
        <f t="shared" si="14"/>
        <v>-2.6948852410801152</v>
      </c>
      <c r="I300" s="23">
        <f t="shared" si="14"/>
        <v>0.20374497322170271</v>
      </c>
      <c r="J300" s="23">
        <f t="shared" si="14"/>
        <v>13.778376208819594</v>
      </c>
      <c r="K300" s="23">
        <f t="shared" si="12"/>
        <v>-0.17588368945362731</v>
      </c>
      <c r="N300" s="23">
        <f>+[7]Cartera!D303</f>
        <v>254850.43275000004</v>
      </c>
      <c r="O300" s="23">
        <f>+[7]Cartera!J303</f>
        <v>149735.06415000008</v>
      </c>
      <c r="P300" s="23">
        <f>+[7]Cartera!P303</f>
        <v>51022.205795810019</v>
      </c>
      <c r="Q300" s="23">
        <f>+[7]Cartera!AD303</f>
        <v>490577.23080052459</v>
      </c>
      <c r="R300" s="28">
        <v>43739</v>
      </c>
      <c r="S300" s="23">
        <f t="shared" si="15"/>
        <v>4.4731951278659494</v>
      </c>
      <c r="T300" s="23">
        <f t="shared" si="15"/>
        <v>15.056605863720378</v>
      </c>
      <c r="U300" s="23">
        <f t="shared" si="15"/>
        <v>9.2380801270839328</v>
      </c>
      <c r="V300" s="23">
        <f t="shared" si="13"/>
        <v>8.4352124698115745</v>
      </c>
    </row>
    <row r="301" spans="1:22" x14ac:dyDescent="0.25">
      <c r="A301" s="22">
        <v>43772</v>
      </c>
      <c r="B301" s="28">
        <v>43770</v>
      </c>
      <c r="C301" s="19">
        <f>+[7]Cartera!E304</f>
        <v>11889.162339999997</v>
      </c>
      <c r="D301" s="19">
        <f>+[7]Cartera!K304</f>
        <v>7847.6444100000008</v>
      </c>
      <c r="E301" s="19">
        <f>+[7]Cartera!Q304</f>
        <v>2243.4667099999992</v>
      </c>
      <c r="F301" s="19">
        <f>+[7]Cartera!AE304</f>
        <v>22907.462439999996</v>
      </c>
      <c r="G301" s="28">
        <v>43770</v>
      </c>
      <c r="H301" s="23">
        <f t="shared" si="14"/>
        <v>2.1641886416108775</v>
      </c>
      <c r="I301" s="23">
        <f t="shared" si="14"/>
        <v>3.8818192013329025</v>
      </c>
      <c r="J301" s="23">
        <f t="shared" si="14"/>
        <v>13.727227571660521</v>
      </c>
      <c r="K301" s="23">
        <f t="shared" si="12"/>
        <v>3.6494143321584573</v>
      </c>
      <c r="N301" s="23">
        <f>+[7]Cartera!D304</f>
        <v>258405.97151000006</v>
      </c>
      <c r="O301" s="23">
        <f>+[7]Cartera!J304</f>
        <v>152346.65184000004</v>
      </c>
      <c r="P301" s="23">
        <f>+[7]Cartera!P304</f>
        <v>51408.353048440025</v>
      </c>
      <c r="Q301" s="23">
        <f>+[7]Cartera!AD304</f>
        <v>497254.03180094226</v>
      </c>
      <c r="R301" s="28">
        <v>43770</v>
      </c>
      <c r="S301" s="23">
        <f t="shared" si="15"/>
        <v>4.7995648904705774</v>
      </c>
      <c r="T301" s="23">
        <f t="shared" si="15"/>
        <v>15.24026075743528</v>
      </c>
      <c r="U301" s="23">
        <f t="shared" si="15"/>
        <v>8.8046241953321243</v>
      </c>
      <c r="V301" s="23">
        <f t="shared" si="13"/>
        <v>8.6131999548020985</v>
      </c>
    </row>
    <row r="302" spans="1:22" x14ac:dyDescent="0.25">
      <c r="A302" s="22">
        <v>43800</v>
      </c>
      <c r="B302" s="28">
        <v>43800</v>
      </c>
      <c r="C302" s="19">
        <f>+[7]Cartera!E305</f>
        <v>10681.624199999998</v>
      </c>
      <c r="D302" s="19">
        <f>+[7]Cartera!K305</f>
        <v>7437.3290400000005</v>
      </c>
      <c r="E302" s="19">
        <f>+[7]Cartera!Q305</f>
        <v>2218.9522800000004</v>
      </c>
      <c r="F302" s="19">
        <f>+[7]Cartera!AE305</f>
        <v>21249.47291</v>
      </c>
      <c r="G302" s="28">
        <v>43800</v>
      </c>
      <c r="H302" s="23">
        <f t="shared" si="14"/>
        <v>-2.0837224352074202</v>
      </c>
      <c r="I302" s="23">
        <f t="shared" si="14"/>
        <v>4.5595473364899561</v>
      </c>
      <c r="J302" s="23">
        <f t="shared" si="14"/>
        <v>12.465340518213736</v>
      </c>
      <c r="K302" s="23">
        <f t="shared" si="12"/>
        <v>1.6000478558135995</v>
      </c>
      <c r="N302" s="23">
        <f>+[7]Cartera!D305</f>
        <v>254208.39432000005</v>
      </c>
      <c r="O302" s="23">
        <f>+[7]Cartera!J305</f>
        <v>154139.11818999998</v>
      </c>
      <c r="P302" s="23">
        <f>+[7]Cartera!P305</f>
        <v>51906.476256580005</v>
      </c>
      <c r="Q302" s="23">
        <f>+[7]Cartera!AD305</f>
        <v>495677.23926079069</v>
      </c>
      <c r="R302" s="28">
        <v>43800</v>
      </c>
      <c r="S302" s="23">
        <f t="shared" si="15"/>
        <v>2.7611292764403004</v>
      </c>
      <c r="T302" s="23">
        <f t="shared" si="15"/>
        <v>15.898584887559352</v>
      </c>
      <c r="U302" s="23">
        <f t="shared" si="15"/>
        <v>8.6408976645735009</v>
      </c>
      <c r="V302" s="23">
        <f t="shared" si="13"/>
        <v>7.749172429563572</v>
      </c>
    </row>
    <row r="303" spans="1:22" x14ac:dyDescent="0.25">
      <c r="A303" s="22">
        <v>43831</v>
      </c>
      <c r="B303" s="28">
        <v>43831</v>
      </c>
      <c r="C303" s="19">
        <f>+[7]Cartera!E306</f>
        <v>11177.30307</v>
      </c>
      <c r="D303" s="19">
        <f>+[7]Cartera!K306</f>
        <v>7650.221379999999</v>
      </c>
      <c r="E303" s="19">
        <f>+[7]Cartera!Q306</f>
        <v>2270.2876000000006</v>
      </c>
      <c r="F303" s="19">
        <f>+[7]Cartera!AE306</f>
        <v>22030.037850000001</v>
      </c>
      <c r="G303" s="28">
        <v>43831</v>
      </c>
      <c r="H303" s="23">
        <f t="shared" si="14"/>
        <v>-1.9851210450319456</v>
      </c>
      <c r="I303" s="23">
        <f t="shared" si="14"/>
        <v>5.0036579264786809</v>
      </c>
      <c r="J303" s="23">
        <f t="shared" si="14"/>
        <v>11.617057997711228</v>
      </c>
      <c r="K303" s="23">
        <f t="shared" si="12"/>
        <v>1.6303771747271156</v>
      </c>
      <c r="N303" s="23">
        <f>+[7]Cartera!D306</f>
        <v>253107.24801999997</v>
      </c>
      <c r="O303" s="23">
        <f>+[7]Cartera!J306</f>
        <v>155376.29801</v>
      </c>
      <c r="P303" s="23">
        <f>+[7]Cartera!P306</f>
        <v>52139.894252820028</v>
      </c>
      <c r="Q303" s="23">
        <f>+[7]Cartera!AD306</f>
        <v>496182.49631915789</v>
      </c>
      <c r="R303" s="28">
        <v>43831</v>
      </c>
      <c r="S303" s="23">
        <f t="shared" si="15"/>
        <v>4.0172465548835845</v>
      </c>
      <c r="T303" s="23">
        <f t="shared" si="15"/>
        <v>16.383719502058682</v>
      </c>
      <c r="U303" s="23">
        <f t="shared" si="15"/>
        <v>8.5259972010130838</v>
      </c>
      <c r="V303" s="23">
        <f t="shared" si="13"/>
        <v>8.6200314641605331</v>
      </c>
    </row>
    <row r="304" spans="1:22" x14ac:dyDescent="0.25">
      <c r="A304" s="22">
        <v>43862</v>
      </c>
      <c r="B304" s="28">
        <v>43862</v>
      </c>
      <c r="C304" s="19">
        <f>+[7]Cartera!E307</f>
        <v>11802.94802</v>
      </c>
      <c r="D304" s="19">
        <f>+[7]Cartera!K307</f>
        <v>7893.1028699999979</v>
      </c>
      <c r="E304" s="19">
        <f>+[7]Cartera!Q307</f>
        <v>2281.4758200000001</v>
      </c>
      <c r="F304" s="19">
        <f>+[7]Cartera!AE307</f>
        <v>22888.581489999997</v>
      </c>
      <c r="G304" s="28">
        <v>43862</v>
      </c>
      <c r="H304" s="23">
        <f t="shared" si="14"/>
        <v>2.2850233404739839</v>
      </c>
      <c r="I304" s="23">
        <f t="shared" si="14"/>
        <v>7.1113021469219007</v>
      </c>
      <c r="J304" s="23">
        <f t="shared" si="14"/>
        <v>11.791015665338406</v>
      </c>
      <c r="K304" s="23">
        <f t="shared" si="12"/>
        <v>4.5592487289795685</v>
      </c>
      <c r="N304" s="23">
        <f>+[7]Cartera!D307</f>
        <v>257435.41668999998</v>
      </c>
      <c r="O304" s="23">
        <f>+[7]Cartera!J307</f>
        <v>157345.13029</v>
      </c>
      <c r="P304" s="23">
        <f>+[7]Cartera!P307</f>
        <v>52593.825334469999</v>
      </c>
      <c r="Q304" s="23">
        <f>+[7]Cartera!AD307</f>
        <v>503036.92089467251</v>
      </c>
      <c r="R304" s="28">
        <v>43862</v>
      </c>
      <c r="S304" s="23">
        <f t="shared" si="15"/>
        <v>4.4207856295183348</v>
      </c>
      <c r="T304" s="23">
        <f t="shared" si="15"/>
        <v>16.99217917859761</v>
      </c>
      <c r="U304" s="23">
        <f t="shared" si="15"/>
        <v>8.587312661537311</v>
      </c>
      <c r="V304" s="23">
        <f t="shared" si="13"/>
        <v>9.0054615610320781</v>
      </c>
    </row>
    <row r="305" spans="1:22" x14ac:dyDescent="0.25">
      <c r="A305" s="22">
        <v>43891</v>
      </c>
      <c r="B305" s="28">
        <v>43891</v>
      </c>
      <c r="C305" s="19">
        <f>+[7]Cartera!E308</f>
        <v>12021.319960000001</v>
      </c>
      <c r="D305" s="19">
        <f>+[7]Cartera!K308</f>
        <v>7222.1115499999996</v>
      </c>
      <c r="E305" s="19">
        <f>+[7]Cartera!Q308</f>
        <v>2374.2873500000005</v>
      </c>
      <c r="F305" s="19">
        <f>+[7]Cartera!AE308</f>
        <v>22523.844830000002</v>
      </c>
      <c r="G305" s="28">
        <v>43891</v>
      </c>
      <c r="H305" s="23">
        <f t="shared" si="14"/>
        <v>0.6645904365237385</v>
      </c>
      <c r="I305" s="23">
        <f t="shared" si="14"/>
        <v>-3.4074211178195384</v>
      </c>
      <c r="J305" s="23">
        <f t="shared" si="14"/>
        <v>15.854311502406063</v>
      </c>
      <c r="K305" s="23">
        <f t="shared" si="12"/>
        <v>0.57289091470468634</v>
      </c>
      <c r="N305" s="23">
        <f>+[7]Cartera!D308</f>
        <v>274719.11433000013</v>
      </c>
      <c r="O305" s="23">
        <f>+[7]Cartera!J308</f>
        <v>157652.71891999998</v>
      </c>
      <c r="P305" s="23">
        <f>+[7]Cartera!P308</f>
        <v>52756.224374430007</v>
      </c>
      <c r="Q305" s="23">
        <f>+[7]Cartera!AD308</f>
        <v>520681.5903765636</v>
      </c>
      <c r="R305" s="28">
        <v>43891</v>
      </c>
      <c r="S305" s="23">
        <f t="shared" si="15"/>
        <v>10.38932480633639</v>
      </c>
      <c r="T305" s="23">
        <f t="shared" si="15"/>
        <v>16.031791832341554</v>
      </c>
      <c r="U305" s="23">
        <f t="shared" si="15"/>
        <v>8.0800963349821018</v>
      </c>
      <c r="V305" s="23">
        <f t="shared" si="13"/>
        <v>11.823202811665112</v>
      </c>
    </row>
    <row r="306" spans="1:22" x14ac:dyDescent="0.25">
      <c r="A306" s="22">
        <v>43922</v>
      </c>
      <c r="B306" s="28">
        <v>43922</v>
      </c>
      <c r="C306" s="19">
        <f>+[7]Cartera!E309</f>
        <v>12374.75203</v>
      </c>
      <c r="D306" s="19">
        <f>+[7]Cartera!K309</f>
        <v>6639.8376399999997</v>
      </c>
      <c r="E306" s="19">
        <f>+[7]Cartera!Q309</f>
        <v>2701.7450399999993</v>
      </c>
      <c r="F306" s="19">
        <f>+[7]Cartera!AE309</f>
        <v>22559.294609999997</v>
      </c>
      <c r="G306" s="28">
        <v>43922</v>
      </c>
      <c r="H306" s="23">
        <f t="shared" si="14"/>
        <v>1.4984767223893414E-3</v>
      </c>
      <c r="I306" s="23">
        <f t="shared" si="14"/>
        <v>-12.859238077509062</v>
      </c>
      <c r="J306" s="23">
        <f t="shared" si="14"/>
        <v>30.914295976874996</v>
      </c>
      <c r="K306" s="23">
        <f t="shared" si="12"/>
        <v>-1.9593520289929813</v>
      </c>
      <c r="N306" s="23">
        <f>+[7]Cartera!D309</f>
        <v>280387.66451000003</v>
      </c>
      <c r="O306" s="23">
        <f>+[7]Cartera!J309</f>
        <v>155246.83604000002</v>
      </c>
      <c r="P306" s="23">
        <f>+[7]Cartera!P309</f>
        <v>52738.703950869967</v>
      </c>
      <c r="Q306" s="23">
        <f>+[7]Cartera!AD309</f>
        <v>523877.84885567147</v>
      </c>
      <c r="R306" s="28">
        <v>43922</v>
      </c>
      <c r="S306" s="23">
        <f t="shared" si="15"/>
        <v>11.823369251879654</v>
      </c>
      <c r="T306" s="23">
        <f t="shared" si="15"/>
        <v>12.974432347872096</v>
      </c>
      <c r="U306" s="23">
        <f t="shared" si="15"/>
        <v>7.9924062979861645</v>
      </c>
      <c r="V306" s="23">
        <f t="shared" si="13"/>
        <v>11.582871894577806</v>
      </c>
    </row>
    <row r="307" spans="1:22" x14ac:dyDescent="0.25">
      <c r="A307" s="22">
        <v>43953</v>
      </c>
      <c r="B307" s="28">
        <v>43952</v>
      </c>
      <c r="C307" s="19">
        <f>+[7]Cartera!E310</f>
        <v>11726.182809999998</v>
      </c>
      <c r="D307" s="19">
        <f>+[7]Cartera!K310</f>
        <v>5956.7889799999994</v>
      </c>
      <c r="E307" s="19">
        <f>+[7]Cartera!Q310</f>
        <v>2766.70568</v>
      </c>
      <c r="F307" s="19">
        <f>+[7]Cartera!AE310</f>
        <v>21256.538889999996</v>
      </c>
      <c r="G307" s="28">
        <v>43952</v>
      </c>
      <c r="H307" s="23">
        <f t="shared" si="14"/>
        <v>-4.0394363944085114</v>
      </c>
      <c r="I307" s="23">
        <f t="shared" si="14"/>
        <v>-21.130742198995677</v>
      </c>
      <c r="J307" s="23">
        <f t="shared" si="14"/>
        <v>32.744625935988751</v>
      </c>
      <c r="K307" s="23">
        <f t="shared" si="12"/>
        <v>-6.6136510450859163</v>
      </c>
      <c r="N307" s="23">
        <f>+[7]Cartera!D310</f>
        <v>281591.21834999992</v>
      </c>
      <c r="O307" s="23">
        <f>+[7]Cartera!J310</f>
        <v>153737.32253999999</v>
      </c>
      <c r="P307" s="23">
        <f>+[7]Cartera!P310</f>
        <v>52864.695902859989</v>
      </c>
      <c r="Q307" s="23">
        <f>+[7]Cartera!AD310</f>
        <v>523649.92145191488</v>
      </c>
      <c r="R307" s="28">
        <v>43952</v>
      </c>
      <c r="S307" s="23">
        <f t="shared" si="15"/>
        <v>11.39346825778172</v>
      </c>
      <c r="T307" s="23">
        <f t="shared" si="15"/>
        <v>10.304293661256537</v>
      </c>
      <c r="U307" s="23">
        <f t="shared" si="15"/>
        <v>7.8900619569406842</v>
      </c>
      <c r="V307" s="23">
        <f t="shared" si="13"/>
        <v>10.433881473790848</v>
      </c>
    </row>
    <row r="308" spans="1:22" x14ac:dyDescent="0.25">
      <c r="A308" s="22">
        <v>43985</v>
      </c>
      <c r="B308" s="28">
        <v>43983</v>
      </c>
      <c r="C308" s="19">
        <f>+[7]Cartera!E311</f>
        <v>11279.70947</v>
      </c>
      <c r="D308" s="19">
        <f>+[7]Cartera!K311</f>
        <v>5185.1977499999994</v>
      </c>
      <c r="E308" s="19">
        <f>+[7]Cartera!Q311</f>
        <v>2762.6815999999999</v>
      </c>
      <c r="F308" s="19">
        <f>+[7]Cartera!AE311</f>
        <v>19989.277679999999</v>
      </c>
      <c r="G308" s="28">
        <v>43983</v>
      </c>
      <c r="H308" s="23">
        <f t="shared" si="14"/>
        <v>-2.5680331588526428</v>
      </c>
      <c r="I308" s="23">
        <f t="shared" si="14"/>
        <v>-31.766195258538886</v>
      </c>
      <c r="J308" s="23">
        <f t="shared" si="14"/>
        <v>30.685368789759991</v>
      </c>
      <c r="K308" s="23">
        <f t="shared" si="12"/>
        <v>-10.015443042366485</v>
      </c>
      <c r="N308" s="23">
        <f>+[7]Cartera!D311</f>
        <v>281397.26601999998</v>
      </c>
      <c r="O308" s="23">
        <f>+[7]Cartera!J311</f>
        <v>153119.98218000005</v>
      </c>
      <c r="P308" s="23">
        <f>+[7]Cartera!P311</f>
        <v>53079.311328719981</v>
      </c>
      <c r="Q308" s="23">
        <f>+[7]Cartera!AD311</f>
        <v>523074.53402451513</v>
      </c>
      <c r="R308" s="28">
        <v>43983</v>
      </c>
      <c r="S308" s="23">
        <f t="shared" si="15"/>
        <v>11.438152559106427</v>
      </c>
      <c r="T308" s="23">
        <f t="shared" si="15"/>
        <v>8.8035637022019841</v>
      </c>
      <c r="U308" s="23">
        <f t="shared" si="15"/>
        <v>7.0548019782674203</v>
      </c>
      <c r="V308" s="23">
        <f t="shared" si="13"/>
        <v>9.9511016348139805</v>
      </c>
    </row>
    <row r="309" spans="1:22" x14ac:dyDescent="0.25">
      <c r="A309" s="22">
        <v>44013</v>
      </c>
      <c r="B309" s="28">
        <v>44013</v>
      </c>
      <c r="C309" s="19">
        <f>+[7]Cartera!E312</f>
        <v>11808.742389999999</v>
      </c>
      <c r="D309" s="19">
        <f>+[7]Cartera!K312</f>
        <v>4758.7237499999992</v>
      </c>
      <c r="E309" s="19">
        <f>+[7]Cartera!Q312</f>
        <v>2717.1541299999999</v>
      </c>
      <c r="F309" s="19">
        <f>+[7]Cartera!AE312</f>
        <v>20109.082689999999</v>
      </c>
      <c r="G309" s="28">
        <v>44013</v>
      </c>
      <c r="H309" s="23">
        <f t="shared" si="14"/>
        <v>-0.26876983162121348</v>
      </c>
      <c r="I309" s="23">
        <f t="shared" si="14"/>
        <v>-36.021013370920343</v>
      </c>
      <c r="J309" s="23">
        <f t="shared" si="14"/>
        <v>26.689072621918257</v>
      </c>
      <c r="K309" s="23">
        <f t="shared" si="12"/>
        <v>-10.100462014353283</v>
      </c>
      <c r="N309" s="23">
        <f>+[7]Cartera!D312</f>
        <v>278314.89545999997</v>
      </c>
      <c r="O309" s="23">
        <f>+[7]Cartera!J312</f>
        <v>152540.51146000001</v>
      </c>
      <c r="P309" s="23">
        <f>+[7]Cartera!P312</f>
        <v>53271.745265750003</v>
      </c>
      <c r="Q309" s="23">
        <f>+[7]Cartera!AD312</f>
        <v>519612.89226911298</v>
      </c>
      <c r="R309" s="28">
        <v>44013</v>
      </c>
      <c r="S309" s="23">
        <f t="shared" si="15"/>
        <v>10.270658075094573</v>
      </c>
      <c r="T309" s="23">
        <f t="shared" si="15"/>
        <v>6.906144076703427</v>
      </c>
      <c r="U309" s="23">
        <f t="shared" si="15"/>
        <v>6.7332888871917191</v>
      </c>
      <c r="V309" s="23">
        <f t="shared" si="13"/>
        <v>8.6522659681599379</v>
      </c>
    </row>
    <row r="310" spans="1:22" x14ac:dyDescent="0.25">
      <c r="A310" s="22">
        <v>44044</v>
      </c>
      <c r="B310" s="28">
        <v>44044</v>
      </c>
      <c r="C310" s="19">
        <f>+[7]Cartera!E313</f>
        <v>12687.050209999998</v>
      </c>
      <c r="D310" s="19">
        <f>+[7]Cartera!K313</f>
        <v>6362.4482300000018</v>
      </c>
      <c r="E310" s="19">
        <f>+[7]Cartera!Q313</f>
        <v>2660.6422299999999</v>
      </c>
      <c r="F310" s="19">
        <f>+[7]Cartera!AE313</f>
        <v>22670.52867</v>
      </c>
      <c r="G310" s="28">
        <v>44044</v>
      </c>
      <c r="H310" s="23">
        <f t="shared" si="14"/>
        <v>15.044809277140402</v>
      </c>
      <c r="I310" s="23">
        <f t="shared" si="14"/>
        <v>-14.486720139237732</v>
      </c>
      <c r="J310" s="23">
        <f t="shared" si="14"/>
        <v>23.396039503581221</v>
      </c>
      <c r="K310" s="23">
        <f t="shared" si="12"/>
        <v>5.1403022015308721</v>
      </c>
      <c r="N310" s="23">
        <f>+[7]Cartera!D313</f>
        <v>275619.31876999995</v>
      </c>
      <c r="O310" s="23">
        <f>+[7]Cartera!J313</f>
        <v>152267.60059999998</v>
      </c>
      <c r="P310" s="23">
        <f>+[7]Cartera!P313</f>
        <v>53456.312271570008</v>
      </c>
      <c r="Q310" s="23">
        <f>+[7]Cartera!AD313</f>
        <v>516878.46771967225</v>
      </c>
      <c r="R310" s="28">
        <v>44044</v>
      </c>
      <c r="S310" s="23">
        <f t="shared" si="15"/>
        <v>8.7841848650266598</v>
      </c>
      <c r="T310" s="23">
        <f t="shared" si="15"/>
        <v>5.2452417120114347</v>
      </c>
      <c r="U310" s="23">
        <f t="shared" si="15"/>
        <v>6.4071834901976388</v>
      </c>
      <c r="V310" s="23">
        <f t="shared" si="13"/>
        <v>7.2257809832954507</v>
      </c>
    </row>
    <row r="311" spans="1:22" x14ac:dyDescent="0.25">
      <c r="A311" s="22">
        <v>44075</v>
      </c>
      <c r="B311" s="28">
        <v>44075</v>
      </c>
      <c r="C311" s="19">
        <f>+[7]Cartera!E314</f>
        <v>12846.9534</v>
      </c>
      <c r="D311" s="19">
        <f>+[7]Cartera!K314</f>
        <v>7692.9433699999981</v>
      </c>
      <c r="E311" s="19">
        <f>+[7]Cartera!Q314</f>
        <v>2570.0397800000001</v>
      </c>
      <c r="F311" s="19">
        <f>+[7]Cartera!AE314</f>
        <v>24184.33915</v>
      </c>
      <c r="G311" s="28">
        <v>44075</v>
      </c>
      <c r="H311" s="23">
        <f t="shared" si="14"/>
        <v>18.858763107444673</v>
      </c>
      <c r="I311" s="23">
        <f t="shared" si="14"/>
        <v>2.4896396872989328</v>
      </c>
      <c r="J311" s="23">
        <f t="shared" si="14"/>
        <v>18.457507820194706</v>
      </c>
      <c r="K311" s="23">
        <f t="shared" si="12"/>
        <v>12.970373820955757</v>
      </c>
      <c r="N311" s="23">
        <f>+[7]Cartera!D314</f>
        <v>273972.56247000006</v>
      </c>
      <c r="O311" s="23">
        <f>+[7]Cartera!J314</f>
        <v>153280.40432999999</v>
      </c>
      <c r="P311" s="23">
        <f>+[7]Cartera!P314</f>
        <v>53724.099844880016</v>
      </c>
      <c r="Q311" s="23">
        <f>+[7]Cartera!AD314</f>
        <v>516600.11573733832</v>
      </c>
      <c r="R311" s="28">
        <v>44075</v>
      </c>
      <c r="S311" s="23">
        <f t="shared" si="15"/>
        <v>7.3126959508631444</v>
      </c>
      <c r="T311" s="23">
        <f t="shared" si="15"/>
        <v>4.1202946540076937</v>
      </c>
      <c r="U311" s="23">
        <f t="shared" si="15"/>
        <v>5.8327965136635953</v>
      </c>
      <c r="V311" s="23">
        <f t="shared" si="13"/>
        <v>6.0041663818286537</v>
      </c>
    </row>
    <row r="312" spans="1:22" x14ac:dyDescent="0.25">
      <c r="A312" s="22">
        <v>44105</v>
      </c>
      <c r="B312" s="28">
        <v>44105</v>
      </c>
      <c r="C312" s="19">
        <f>+[7]Cartera!E315</f>
        <v>12796.702720000003</v>
      </c>
      <c r="D312" s="19">
        <f>+[7]Cartera!K315</f>
        <v>9680.8628500000013</v>
      </c>
      <c r="E312" s="19">
        <f>+[7]Cartera!Q315</f>
        <v>2492.8014000000003</v>
      </c>
      <c r="F312" s="19">
        <f>+[7]Cartera!AE315</f>
        <v>25968.702370000006</v>
      </c>
      <c r="G312" s="28">
        <v>44105</v>
      </c>
      <c r="H312" s="23">
        <f t="shared" si="14"/>
        <v>11.062816791056122</v>
      </c>
      <c r="I312" s="23">
        <f t="shared" si="14"/>
        <v>28.86262814156288</v>
      </c>
      <c r="J312" s="23">
        <f t="shared" si="14"/>
        <v>15.215252642115189</v>
      </c>
      <c r="K312" s="23">
        <f t="shared" si="12"/>
        <v>17.405857577336107</v>
      </c>
      <c r="N312" s="23">
        <f>+[7]Cartera!D315</f>
        <v>271840.46067</v>
      </c>
      <c r="O312" s="23">
        <f>+[7]Cartera!J315</f>
        <v>154895.64786999999</v>
      </c>
      <c r="P312" s="23">
        <f>+[7]Cartera!P315</f>
        <v>54155.870229589993</v>
      </c>
      <c r="Q312" s="23">
        <f>+[7]Cartera!AD315</f>
        <v>516812.72319043591</v>
      </c>
      <c r="R312" s="28">
        <v>44105</v>
      </c>
      <c r="S312" s="23">
        <f t="shared" si="15"/>
        <v>6.66666630174673</v>
      </c>
      <c r="T312" s="23">
        <f t="shared" si="15"/>
        <v>3.4464764477812651</v>
      </c>
      <c r="U312" s="23">
        <f t="shared" si="15"/>
        <v>6.1417658936989881</v>
      </c>
      <c r="V312" s="23">
        <f t="shared" si="13"/>
        <v>5.3478821972842638</v>
      </c>
    </row>
    <row r="313" spans="1:22" x14ac:dyDescent="0.25">
      <c r="A313" s="22">
        <v>44136</v>
      </c>
      <c r="B313" s="28">
        <v>44136</v>
      </c>
      <c r="C313" s="19">
        <f>+[7]Cartera!E316</f>
        <v>12942.643800000002</v>
      </c>
      <c r="D313" s="19">
        <f>+[7]Cartera!K316</f>
        <v>10259.48574</v>
      </c>
      <c r="E313" s="19">
        <f>+[7]Cartera!Q316</f>
        <v>2527.7563800000003</v>
      </c>
      <c r="F313" s="19">
        <f>+[7]Cartera!AE316</f>
        <v>26680.764090000004</v>
      </c>
      <c r="G313" s="28">
        <v>44136</v>
      </c>
      <c r="H313" s="23">
        <f t="shared" si="14"/>
        <v>8.860855204707434</v>
      </c>
      <c r="I313" s="23">
        <f t="shared" si="14"/>
        <v>30.733315680392792</v>
      </c>
      <c r="J313" s="23">
        <f t="shared" si="14"/>
        <v>12.671891619020343</v>
      </c>
      <c r="K313" s="23">
        <f t="shared" si="12"/>
        <v>16.471932060930669</v>
      </c>
      <c r="N313" s="23">
        <f>+[7]Cartera!D316</f>
        <v>269565.36706000008</v>
      </c>
      <c r="O313" s="23">
        <f>+[7]Cartera!J316</f>
        <v>156727.72278000001</v>
      </c>
      <c r="P313" s="23">
        <f>+[7]Cartera!P316</f>
        <v>54647.555708070031</v>
      </c>
      <c r="Q313" s="23">
        <f>+[7]Cartera!AD316</f>
        <v>516953.7472692302</v>
      </c>
      <c r="R313" s="28">
        <v>44136</v>
      </c>
      <c r="S313" s="23">
        <f t="shared" si="15"/>
        <v>4.3185517288125652</v>
      </c>
      <c r="T313" s="23">
        <f t="shared" si="15"/>
        <v>2.8757251223355524</v>
      </c>
      <c r="U313" s="23">
        <f t="shared" si="15"/>
        <v>6.3009267318442141</v>
      </c>
      <c r="V313" s="23">
        <f t="shared" si="13"/>
        <v>3.9617005008365709</v>
      </c>
    </row>
    <row r="314" spans="1:22" x14ac:dyDescent="0.25">
      <c r="A314" s="22">
        <v>44166</v>
      </c>
      <c r="B314" s="28">
        <v>44166</v>
      </c>
      <c r="C314" s="19">
        <f>+[7]Cartera!E317</f>
        <v>12075.23834</v>
      </c>
      <c r="D314" s="19">
        <f>+[7]Cartera!K317</f>
        <v>10144.739839999998</v>
      </c>
      <c r="E314" s="19">
        <f>+[7]Cartera!Q317</f>
        <v>2414.9690700000001</v>
      </c>
      <c r="F314" s="19">
        <f>+[7]Cartera!AE317</f>
        <v>25584.020749999996</v>
      </c>
      <c r="G314" s="28">
        <v>44166</v>
      </c>
      <c r="H314" s="23">
        <f t="shared" si="14"/>
        <v>13.046837390141491</v>
      </c>
      <c r="I314" s="23">
        <f t="shared" si="14"/>
        <v>36.402998784090357</v>
      </c>
      <c r="J314" s="23">
        <f t="shared" si="14"/>
        <v>8.8337541896123923</v>
      </c>
      <c r="K314" s="23">
        <f t="shared" si="12"/>
        <v>20.398378154406643</v>
      </c>
      <c r="N314" s="23">
        <f>+[7]Cartera!D317</f>
        <v>265298.46501000004</v>
      </c>
      <c r="O314" s="23">
        <f>+[7]Cartera!J317</f>
        <v>157288.29343999998</v>
      </c>
      <c r="P314" s="23">
        <f>+[7]Cartera!P317</f>
        <v>55207.571901069983</v>
      </c>
      <c r="Q314" s="23">
        <f>+[7]Cartera!AD317</f>
        <v>514029.91363902239</v>
      </c>
      <c r="R314" s="28">
        <v>44166</v>
      </c>
      <c r="S314" s="23">
        <f t="shared" si="15"/>
        <v>4.3625902754571086</v>
      </c>
      <c r="T314" s="23">
        <f t="shared" si="15"/>
        <v>2.0430733528124563</v>
      </c>
      <c r="U314" s="23">
        <f t="shared" si="15"/>
        <v>6.3596989866394864</v>
      </c>
      <c r="V314" s="23">
        <f t="shared" si="13"/>
        <v>3.7025453106544148</v>
      </c>
    </row>
    <row r="315" spans="1:22" x14ac:dyDescent="0.25">
      <c r="A315" s="22">
        <v>44197</v>
      </c>
      <c r="B315" s="28">
        <v>44197</v>
      </c>
      <c r="C315" s="19">
        <f>+[7]Cartera!E318</f>
        <v>12350.875110000003</v>
      </c>
      <c r="D315" s="19">
        <f>+[7]Cartera!K318</f>
        <v>10525.28319</v>
      </c>
      <c r="E315" s="19">
        <f>+[7]Cartera!Q318</f>
        <v>2608.9028800000006</v>
      </c>
      <c r="F315" s="19">
        <f>+[7]Cartera!AE318</f>
        <v>26505.886240000003</v>
      </c>
      <c r="G315" s="28">
        <v>44197</v>
      </c>
      <c r="H315" s="23">
        <f t="shared" si="14"/>
        <v>10.499599345658623</v>
      </c>
      <c r="I315" s="23">
        <f t="shared" si="14"/>
        <v>37.581419768012012</v>
      </c>
      <c r="J315" s="23">
        <f t="shared" si="14"/>
        <v>14.915083005342595</v>
      </c>
      <c r="K315" s="23">
        <f t="shared" si="12"/>
        <v>20.317025419908674</v>
      </c>
      <c r="N315" s="23">
        <f>+[7]Cartera!D318</f>
        <v>264555.19941999996</v>
      </c>
      <c r="O315" s="23">
        <f>+[7]Cartera!J318</f>
        <v>156835.55819000001</v>
      </c>
      <c r="P315" s="23">
        <f>+[7]Cartera!P318</f>
        <v>55359.542489130021</v>
      </c>
      <c r="Q315" s="23">
        <f>+[7]Cartera!AD318</f>
        <v>512950.2902468543</v>
      </c>
      <c r="R315" s="28">
        <v>44197</v>
      </c>
      <c r="S315" s="23">
        <f t="shared" si="15"/>
        <v>4.5229646679637625</v>
      </c>
      <c r="T315" s="23">
        <f t="shared" si="15"/>
        <v>0.93917811061896828</v>
      </c>
      <c r="U315" s="23">
        <f t="shared" si="15"/>
        <v>6.1750187307598026</v>
      </c>
      <c r="V315" s="23">
        <f t="shared" si="13"/>
        <v>3.3793602257405837</v>
      </c>
    </row>
    <row r="316" spans="1:22" x14ac:dyDescent="0.25">
      <c r="A316" s="22">
        <v>44228</v>
      </c>
      <c r="B316" s="28">
        <v>44228</v>
      </c>
      <c r="C316" s="19">
        <f>+[7]Cartera!E319</f>
        <v>11980.590309999998</v>
      </c>
      <c r="D316" s="19">
        <f>+[7]Cartera!K319</f>
        <v>10360.187940000003</v>
      </c>
      <c r="E316" s="19">
        <f>+[7]Cartera!Q319</f>
        <v>2695.5130099999988</v>
      </c>
      <c r="F316" s="19">
        <f>+[7]Cartera!AE319</f>
        <v>26034.911</v>
      </c>
      <c r="G316" s="28">
        <v>44228</v>
      </c>
      <c r="H316" s="23">
        <f t="shared" si="14"/>
        <v>1.5050671213580245</v>
      </c>
      <c r="I316" s="23">
        <f t="shared" si="14"/>
        <v>31.256213312218051</v>
      </c>
      <c r="J316" s="23">
        <f t="shared" si="14"/>
        <v>18.147779010868433</v>
      </c>
      <c r="K316" s="23">
        <f t="shared" si="12"/>
        <v>13.746284414237863</v>
      </c>
      <c r="N316" s="23">
        <f>+[7]Cartera!D319</f>
        <v>266915.52251000004</v>
      </c>
      <c r="O316" s="23">
        <f>+[7]Cartera!J319</f>
        <v>157658.79897999996</v>
      </c>
      <c r="P316" s="23">
        <f>+[7]Cartera!P319</f>
        <v>55902.768998110005</v>
      </c>
      <c r="Q316" s="23">
        <f>+[7]Cartera!AD319</f>
        <v>517066.99227214447</v>
      </c>
      <c r="R316" s="28">
        <v>44228</v>
      </c>
      <c r="S316" s="23">
        <f t="shared" si="15"/>
        <v>3.6825181017792374</v>
      </c>
      <c r="T316" s="23">
        <f t="shared" si="15"/>
        <v>0.19935074534676289</v>
      </c>
      <c r="U316" s="23">
        <f t="shared" si="15"/>
        <v>6.2915059754577811</v>
      </c>
      <c r="V316" s="23">
        <f t="shared" si="13"/>
        <v>2.7890738819963588</v>
      </c>
    </row>
    <row r="317" spans="1:22" x14ac:dyDescent="0.25">
      <c r="A317" s="22">
        <v>44256</v>
      </c>
      <c r="B317" s="28">
        <v>44256</v>
      </c>
      <c r="C317" s="19">
        <f>+[7]Cartera!E320</f>
        <v>11907.057849999999</v>
      </c>
      <c r="D317" s="19">
        <f>+[7]Cartera!K320</f>
        <v>9838.7772199999999</v>
      </c>
      <c r="E317" s="19">
        <f>+[7]Cartera!Q320</f>
        <v>2694.3195499999988</v>
      </c>
      <c r="F317" s="19">
        <f>+[7]Cartera!AE320</f>
        <v>25438.780229999997</v>
      </c>
      <c r="G317" s="28">
        <v>44256</v>
      </c>
      <c r="H317" s="23">
        <f t="shared" si="14"/>
        <v>-0.95049553942662612</v>
      </c>
      <c r="I317" s="23">
        <f t="shared" si="14"/>
        <v>36.231310633799353</v>
      </c>
      <c r="J317" s="23">
        <f t="shared" si="14"/>
        <v>13.479084576683547</v>
      </c>
      <c r="K317" s="23">
        <f t="shared" si="12"/>
        <v>12.941553371551933</v>
      </c>
      <c r="N317" s="23">
        <f>+[7]Cartera!D320</f>
        <v>267508.47103999997</v>
      </c>
      <c r="O317" s="23">
        <f>+[7]Cartera!J320</f>
        <v>158466.12139000001</v>
      </c>
      <c r="P317" s="23">
        <f>+[7]Cartera!P320</f>
        <v>56473.081022729988</v>
      </c>
      <c r="Q317" s="23">
        <f>+[7]Cartera!AD320</f>
        <v>519186.03707336372</v>
      </c>
      <c r="R317" s="28">
        <v>44256</v>
      </c>
      <c r="S317" s="23">
        <f t="shared" si="15"/>
        <v>-2.6247330141500669</v>
      </c>
      <c r="T317" s="23">
        <f t="shared" si="15"/>
        <v>0.51594572905069924</v>
      </c>
      <c r="U317" s="23">
        <f t="shared" si="15"/>
        <v>7.0453424072202608</v>
      </c>
      <c r="V317" s="23">
        <f t="shared" si="13"/>
        <v>-0.28722991763896744</v>
      </c>
    </row>
    <row r="318" spans="1:22" x14ac:dyDescent="0.25">
      <c r="A318" s="22">
        <v>44287</v>
      </c>
      <c r="B318" s="28">
        <v>44287</v>
      </c>
      <c r="C318" s="19">
        <f>+[7]Cartera!E321</f>
        <v>12111.882820000001</v>
      </c>
      <c r="D318" s="19">
        <f>+[7]Cartera!K321</f>
        <v>9783.3260399999981</v>
      </c>
      <c r="E318" s="19">
        <f>+[7]Cartera!Q321</f>
        <v>2725.2475799999997</v>
      </c>
      <c r="F318" s="19">
        <f>+[7]Cartera!AE321</f>
        <v>25625.328629999996</v>
      </c>
      <c r="G318" s="28">
        <v>44287</v>
      </c>
      <c r="H318" s="23">
        <f t="shared" si="14"/>
        <v>-2.1242382018058095</v>
      </c>
      <c r="I318" s="23">
        <f t="shared" si="14"/>
        <v>47.342850389335695</v>
      </c>
      <c r="J318" s="23">
        <f t="shared" si="14"/>
        <v>0.86990221697604397</v>
      </c>
      <c r="K318" s="23">
        <f t="shared" si="12"/>
        <v>13.591001283528172</v>
      </c>
      <c r="N318" s="23">
        <f>+[7]Cartera!D321</f>
        <v>269769.47832000005</v>
      </c>
      <c r="O318" s="23">
        <f>+[7]Cartera!J321</f>
        <v>159129.04117999997</v>
      </c>
      <c r="P318" s="23">
        <f>+[7]Cartera!P321</f>
        <v>57060.875901810046</v>
      </c>
      <c r="Q318" s="23">
        <f>+[7]Cartera!AD321</f>
        <v>522878.60722811538</v>
      </c>
      <c r="R318" s="28">
        <v>44287</v>
      </c>
      <c r="S318" s="23">
        <f t="shared" si="15"/>
        <v>-3.7869662378179498</v>
      </c>
      <c r="T318" s="23">
        <f t="shared" si="15"/>
        <v>2.5006661900662976</v>
      </c>
      <c r="U318" s="23">
        <f t="shared" si="15"/>
        <v>8.1954459005411024</v>
      </c>
      <c r="V318" s="23">
        <f t="shared" si="13"/>
        <v>-0.19073943090718615</v>
      </c>
    </row>
    <row r="319" spans="1:22" x14ac:dyDescent="0.25">
      <c r="A319" s="22">
        <v>44317</v>
      </c>
      <c r="B319" s="28">
        <v>44317</v>
      </c>
      <c r="C319" s="19">
        <f>+[7]Cartera!E322</f>
        <v>12311.563320000003</v>
      </c>
      <c r="D319" s="19">
        <f>+[7]Cartera!K322</f>
        <v>9368.9502099999972</v>
      </c>
      <c r="E319" s="19">
        <f>+[7]Cartera!Q322</f>
        <v>2773.5208700000007</v>
      </c>
      <c r="F319" s="19">
        <f>+[7]Cartera!AE322</f>
        <v>25496.97494</v>
      </c>
      <c r="G319" s="28">
        <v>44317</v>
      </c>
      <c r="H319" s="23">
        <f t="shared" si="14"/>
        <v>4.9920807093404278</v>
      </c>
      <c r="I319" s="23">
        <f t="shared" si="14"/>
        <v>57.281888639271529</v>
      </c>
      <c r="J319" s="23">
        <f t="shared" si="14"/>
        <v>0.24632869514333322</v>
      </c>
      <c r="K319" s="23">
        <f t="shared" si="12"/>
        <v>19.948854665116201</v>
      </c>
      <c r="N319" s="23">
        <f>+[7]Cartera!D322</f>
        <v>272797.04606999998</v>
      </c>
      <c r="O319" s="23">
        <f>+[7]Cartera!J322</f>
        <v>159363.99498000002</v>
      </c>
      <c r="P319" s="23">
        <f>+[7]Cartera!P322</f>
        <v>57633.439370070002</v>
      </c>
      <c r="Q319" s="23">
        <f>+[7]Cartera!AD322</f>
        <v>526838.78750961821</v>
      </c>
      <c r="R319" s="28">
        <v>44317</v>
      </c>
      <c r="S319" s="23">
        <f t="shared" si="15"/>
        <v>-3.1230278882736116</v>
      </c>
      <c r="T319" s="23">
        <f t="shared" si="15"/>
        <v>3.6599261305178885</v>
      </c>
      <c r="U319" s="23">
        <f t="shared" si="15"/>
        <v>9.0206580890443036</v>
      </c>
      <c r="V319" s="23">
        <f t="shared" si="13"/>
        <v>0.60896907018749857</v>
      </c>
    </row>
    <row r="320" spans="1:22" x14ac:dyDescent="0.25">
      <c r="A320" s="22">
        <v>44348</v>
      </c>
      <c r="B320" s="28">
        <v>44348</v>
      </c>
      <c r="C320" s="19">
        <f>+[7]Cartera!E323</f>
        <v>11854.038769999999</v>
      </c>
      <c r="D320" s="19">
        <f>+[7]Cartera!K323</f>
        <v>9024.5270600000003</v>
      </c>
      <c r="E320" s="19">
        <f>+[7]Cartera!Q323</f>
        <v>2736.9290599999995</v>
      </c>
      <c r="F320" s="19">
        <f>+[7]Cartera!AE323</f>
        <v>24640.784599999999</v>
      </c>
      <c r="G320" s="28">
        <v>44348</v>
      </c>
      <c r="H320" s="23">
        <f t="shared" si="14"/>
        <v>5.0917029514590837</v>
      </c>
      <c r="I320" s="23">
        <f t="shared" si="14"/>
        <v>74.044028696880503</v>
      </c>
      <c r="J320" s="23">
        <f t="shared" si="14"/>
        <v>-0.93215736478646249</v>
      </c>
      <c r="K320" s="23">
        <f t="shared" si="12"/>
        <v>23.2700100246944</v>
      </c>
      <c r="N320" s="23">
        <f>+[7]Cartera!D323</f>
        <v>274839.08124000003</v>
      </c>
      <c r="O320" s="23">
        <f>+[7]Cartera!J323</f>
        <v>160718.95273000005</v>
      </c>
      <c r="P320" s="23">
        <f>+[7]Cartera!P323</f>
        <v>57963.962613290001</v>
      </c>
      <c r="Q320" s="23">
        <f>+[7]Cartera!AD323</f>
        <v>531086.54275485955</v>
      </c>
      <c r="R320" s="28">
        <v>44348</v>
      </c>
      <c r="S320" s="23">
        <f t="shared" si="15"/>
        <v>-2.3305787127064121</v>
      </c>
      <c r="T320" s="23">
        <f t="shared" si="15"/>
        <v>4.9627556389518332</v>
      </c>
      <c r="U320" s="23">
        <f t="shared" si="15"/>
        <v>9.2025521098406671</v>
      </c>
      <c r="V320" s="23">
        <f t="shared" si="13"/>
        <v>1.5317145471985327</v>
      </c>
    </row>
    <row r="321" spans="1:22" x14ac:dyDescent="0.25">
      <c r="A321" s="22">
        <v>44378</v>
      </c>
      <c r="B321" s="28">
        <v>44378</v>
      </c>
      <c r="C321" s="19">
        <f>+[7]Cartera!E324</f>
        <v>12043.235750000002</v>
      </c>
      <c r="D321" s="19">
        <f>+[7]Cartera!K324</f>
        <v>8859.1322800000016</v>
      </c>
      <c r="E321" s="19">
        <f>+[7]Cartera!Q324</f>
        <v>2709.6734500000002</v>
      </c>
      <c r="F321" s="19">
        <f>+[7]Cartera!AE324</f>
        <v>24631.146390000002</v>
      </c>
      <c r="G321" s="28">
        <v>44378</v>
      </c>
      <c r="H321" s="23">
        <f t="shared" si="14"/>
        <v>1.9857606530444514</v>
      </c>
      <c r="I321" s="23">
        <f t="shared" si="14"/>
        <v>86.166139188054416</v>
      </c>
      <c r="J321" s="23">
        <f t="shared" si="14"/>
        <v>-0.27531305336732714</v>
      </c>
      <c r="K321" s="23">
        <f t="shared" si="12"/>
        <v>22.487667735578867</v>
      </c>
      <c r="N321" s="23">
        <f>+[7]Cartera!D324</f>
        <v>276402.55719999998</v>
      </c>
      <c r="O321" s="23">
        <f>+[7]Cartera!J324</f>
        <v>162528.82193999997</v>
      </c>
      <c r="P321" s="23">
        <f>+[7]Cartera!P324</f>
        <v>58683.511116219983</v>
      </c>
      <c r="Q321" s="23">
        <f>+[7]Cartera!AD324</f>
        <v>535525.15227717836</v>
      </c>
      <c r="R321" s="28">
        <v>44378</v>
      </c>
      <c r="S321" s="23">
        <f t="shared" si="15"/>
        <v>-0.68711315534845596</v>
      </c>
      <c r="T321" s="23">
        <f t="shared" si="15"/>
        <v>6.5479723283995668</v>
      </c>
      <c r="U321" s="23">
        <f t="shared" si="15"/>
        <v>10.158792101653489</v>
      </c>
      <c r="V321" s="23">
        <f t="shared" si="13"/>
        <v>3.062329715988696</v>
      </c>
    </row>
    <row r="322" spans="1:22" x14ac:dyDescent="0.25">
      <c r="A322" s="22">
        <v>44409</v>
      </c>
      <c r="B322" s="28">
        <v>44409</v>
      </c>
      <c r="C322" s="19">
        <f>+[7]Cartera!E325</f>
        <v>11899.574620000003</v>
      </c>
      <c r="D322" s="19">
        <f>+[7]Cartera!K325</f>
        <v>8700.1568399999978</v>
      </c>
      <c r="E322" s="19">
        <f>+[7]Cartera!Q325</f>
        <v>2662.8240500000002</v>
      </c>
      <c r="F322" s="19">
        <f>+[7]Cartera!AE325</f>
        <v>24232.34677</v>
      </c>
      <c r="G322" s="28">
        <v>44409</v>
      </c>
      <c r="H322" s="23">
        <f t="shared" si="14"/>
        <v>-6.2069242019654212</v>
      </c>
      <c r="I322" s="23">
        <f t="shared" si="14"/>
        <v>36.742281044854877</v>
      </c>
      <c r="J322" s="23">
        <f t="shared" si="14"/>
        <v>8.2003509355715209E-2</v>
      </c>
      <c r="K322" s="23">
        <f t="shared" si="12"/>
        <v>6.8892001714400379</v>
      </c>
      <c r="N322" s="23">
        <f>+[7]Cartera!D325</f>
        <v>277957.24291000003</v>
      </c>
      <c r="O322" s="23">
        <f>+[7]Cartera!J325</f>
        <v>164923.77856000004</v>
      </c>
      <c r="P322" s="23">
        <f>+[7]Cartera!P325</f>
        <v>59439.664288849992</v>
      </c>
      <c r="Q322" s="23">
        <f>+[7]Cartera!AD325</f>
        <v>540657.2292552779</v>
      </c>
      <c r="R322" s="28">
        <v>44409</v>
      </c>
      <c r="S322" s="23">
        <f t="shared" si="15"/>
        <v>0.8482439295015638</v>
      </c>
      <c r="T322" s="23">
        <f t="shared" si="15"/>
        <v>8.3117996935193332</v>
      </c>
      <c r="U322" s="23">
        <f t="shared" si="15"/>
        <v>11.192975652497722</v>
      </c>
      <c r="V322" s="23">
        <f t="shared" si="13"/>
        <v>4.60045504323503</v>
      </c>
    </row>
    <row r="323" spans="1:22" x14ac:dyDescent="0.25">
      <c r="A323" s="22">
        <v>44440</v>
      </c>
      <c r="B323" s="28">
        <v>44440</v>
      </c>
      <c r="C323" s="19">
        <f>+[7]Cartera!E326</f>
        <v>11246.326759999998</v>
      </c>
      <c r="D323" s="19">
        <f>+[7]Cartera!K326</f>
        <v>8665.1298999999999</v>
      </c>
      <c r="E323" s="19">
        <f>+[7]Cartera!Q326</f>
        <v>2623.1908400000002</v>
      </c>
      <c r="F323" s="19">
        <f>+[7]Cartera!AE326</f>
        <v>23474.081829999996</v>
      </c>
      <c r="G323" s="28">
        <v>44440</v>
      </c>
      <c r="H323" s="23">
        <f t="shared" si="14"/>
        <v>-12.459192387200545</v>
      </c>
      <c r="I323" s="23">
        <f t="shared" si="14"/>
        <v>12.63738056088151</v>
      </c>
      <c r="J323" s="23">
        <f t="shared" si="14"/>
        <v>2.0681026190186174</v>
      </c>
      <c r="K323" s="23">
        <f t="shared" si="12"/>
        <v>-2.9368481627500103</v>
      </c>
      <c r="N323" s="23">
        <f>+[7]Cartera!D326</f>
        <v>279405.70146000001</v>
      </c>
      <c r="O323" s="23">
        <f>+[7]Cartera!J326</f>
        <v>167822.54635999998</v>
      </c>
      <c r="P323" s="23">
        <f>+[7]Cartera!P326</f>
        <v>60344.553607650007</v>
      </c>
      <c r="Q323" s="23">
        <f>+[7]Cartera!AD326</f>
        <v>546389.8033078165</v>
      </c>
      <c r="R323" s="28">
        <v>44440</v>
      </c>
      <c r="S323" s="23">
        <f t="shared" si="15"/>
        <v>1.9830960228343457</v>
      </c>
      <c r="T323" s="23">
        <f t="shared" si="15"/>
        <v>9.4872805780782983</v>
      </c>
      <c r="U323" s="23">
        <f t="shared" si="15"/>
        <v>12.323061311190912</v>
      </c>
      <c r="V323" s="23">
        <f t="shared" si="13"/>
        <v>5.7664887527095487</v>
      </c>
    </row>
    <row r="324" spans="1:22" x14ac:dyDescent="0.25">
      <c r="A324" s="22">
        <v>44470</v>
      </c>
      <c r="B324" s="28">
        <v>44470</v>
      </c>
      <c r="C324" s="19">
        <f>+[7]Cartera!E327</f>
        <v>11471.95009</v>
      </c>
      <c r="D324" s="19">
        <f>+[7]Cartera!K327</f>
        <v>8584.6647100000009</v>
      </c>
      <c r="E324" s="19">
        <f>+[7]Cartera!Q327</f>
        <v>2614.4029700000006</v>
      </c>
      <c r="F324" s="19">
        <f>+[7]Cartera!AE327</f>
        <v>23666.682240000002</v>
      </c>
      <c r="G324" s="28">
        <v>44470</v>
      </c>
      <c r="H324" s="23">
        <f t="shared" si="14"/>
        <v>-10.352296673498103</v>
      </c>
      <c r="I324" s="23">
        <f t="shared" si="14"/>
        <v>-11.323351616328296</v>
      </c>
      <c r="J324" s="23">
        <f t="shared" si="14"/>
        <v>4.8781090222430095</v>
      </c>
      <c r="K324" s="23">
        <f t="shared" si="12"/>
        <v>-8.8645943767270552</v>
      </c>
      <c r="N324" s="23">
        <f>+[7]Cartera!D327</f>
        <v>280587.20843</v>
      </c>
      <c r="O324" s="23">
        <f>+[7]Cartera!J327</f>
        <v>171016.52328000002</v>
      </c>
      <c r="P324" s="23">
        <f>+[7]Cartera!P327</f>
        <v>61001.348899959972</v>
      </c>
      <c r="Q324" s="23">
        <f>+[7]Cartera!AD327</f>
        <v>552078.54144767276</v>
      </c>
      <c r="R324" s="28">
        <v>44470</v>
      </c>
      <c r="S324" s="23">
        <f t="shared" si="15"/>
        <v>3.2176033466254665</v>
      </c>
      <c r="T324" s="23">
        <f t="shared" si="15"/>
        <v>10.407571569428399</v>
      </c>
      <c r="U324" s="23">
        <f t="shared" si="15"/>
        <v>12.640326231208277</v>
      </c>
      <c r="V324" s="23">
        <f t="shared" si="13"/>
        <v>6.8237132475242817</v>
      </c>
    </row>
    <row r="325" spans="1:22" x14ac:dyDescent="0.25">
      <c r="A325" s="22">
        <v>44501</v>
      </c>
      <c r="B325" s="28">
        <v>44501</v>
      </c>
      <c r="C325" s="19">
        <f>+[7]Cartera!E328</f>
        <v>11524.75783</v>
      </c>
      <c r="D325" s="19">
        <f>+[7]Cartera!K328</f>
        <v>8543.2615100000003</v>
      </c>
      <c r="E325" s="19">
        <f>+[7]Cartera!Q328</f>
        <v>2651.7878299999998</v>
      </c>
      <c r="F325" s="19">
        <f>+[7]Cartera!AE328</f>
        <v>23707.573230000002</v>
      </c>
      <c r="G325" s="28">
        <v>44501</v>
      </c>
      <c r="H325" s="23">
        <f t="shared" si="14"/>
        <v>-10.955149441723805</v>
      </c>
      <c r="I325" s="23">
        <f t="shared" si="14"/>
        <v>-16.728170139256903</v>
      </c>
      <c r="J325" s="23">
        <f t="shared" si="14"/>
        <v>4.9067802174828046</v>
      </c>
      <c r="K325" s="23">
        <f t="shared" si="12"/>
        <v>-11.143574636658769</v>
      </c>
      <c r="N325" s="23">
        <f>+[7]Cartera!D328</f>
        <v>285200.26820000005</v>
      </c>
      <c r="O325" s="23">
        <f>+[7]Cartera!J328</f>
        <v>174937.42042999997</v>
      </c>
      <c r="P325" s="23">
        <f>+[7]Cartera!P328</f>
        <v>61929.504236000008</v>
      </c>
      <c r="Q325" s="23">
        <f>+[7]Cartera!AD328</f>
        <v>561641.66129434784</v>
      </c>
      <c r="R325" s="28">
        <v>44501</v>
      </c>
      <c r="S325" s="23">
        <f t="shared" si="15"/>
        <v>5.8000407509767058</v>
      </c>
      <c r="T325" s="23">
        <f t="shared" si="15"/>
        <v>11.618683234210621</v>
      </c>
      <c r="U325" s="23">
        <f t="shared" si="15"/>
        <v>13.325295950710967</v>
      </c>
      <c r="V325" s="23">
        <f t="shared" si="13"/>
        <v>8.6444704697815382</v>
      </c>
    </row>
    <row r="326" spans="1:22" x14ac:dyDescent="0.25">
      <c r="A326" s="22">
        <v>44531</v>
      </c>
      <c r="B326" s="28">
        <v>44531</v>
      </c>
      <c r="C326" s="19">
        <f>+[7]Cartera!E329</f>
        <v>10657.098909999999</v>
      </c>
      <c r="D326" s="19">
        <f>+[7]Cartera!K329</f>
        <v>8020.822369999999</v>
      </c>
      <c r="E326" s="19">
        <f>+[7]Cartera!Q329</f>
        <v>2603.7524799999992</v>
      </c>
      <c r="F326" s="19">
        <f>+[7]Cartera!AE329</f>
        <v>22245.678899999999</v>
      </c>
      <c r="G326" s="28">
        <v>44531</v>
      </c>
      <c r="H326" s="23">
        <f t="shared" si="14"/>
        <v>-11.744194110871703</v>
      </c>
      <c r="I326" s="23">
        <f t="shared" si="14"/>
        <v>-20.936145268364029</v>
      </c>
      <c r="J326" s="23">
        <f t="shared" si="14"/>
        <v>7.8172185451633567</v>
      </c>
      <c r="K326" s="23">
        <f t="shared" si="12"/>
        <v>-13.048542614240958</v>
      </c>
      <c r="N326" s="23">
        <f>+[7]Cartera!D329</f>
        <v>286080.11875000002</v>
      </c>
      <c r="O326" s="23">
        <f>+[7]Cartera!J329</f>
        <v>177351.47401999997</v>
      </c>
      <c r="P326" s="23">
        <f>+[7]Cartera!P329</f>
        <v>62844.447514110005</v>
      </c>
      <c r="Q326" s="23">
        <f>+[7]Cartera!AD329</f>
        <v>566113.92390458286</v>
      </c>
      <c r="R326" s="28">
        <v>44531</v>
      </c>
      <c r="S326" s="23">
        <f t="shared" si="15"/>
        <v>7.8333109613795386</v>
      </c>
      <c r="T326" s="23">
        <f t="shared" si="15"/>
        <v>12.755673128117053</v>
      </c>
      <c r="U326" s="23">
        <f t="shared" si="15"/>
        <v>13.833022083863852</v>
      </c>
      <c r="V326" s="23">
        <f t="shared" si="13"/>
        <v>10.132486239339073</v>
      </c>
    </row>
    <row r="327" spans="1:22" x14ac:dyDescent="0.25">
      <c r="A327" s="22">
        <v>44562</v>
      </c>
      <c r="B327" s="28">
        <v>44562</v>
      </c>
      <c r="C327" s="19">
        <f>+[7]Cartera!E330</f>
        <v>11600.070240000001</v>
      </c>
      <c r="D327" s="19">
        <f>+[7]Cartera!K330</f>
        <v>8292.5365600000005</v>
      </c>
      <c r="E327" s="19">
        <f>+[7]Cartera!Q330</f>
        <v>2619.5432900000005</v>
      </c>
      <c r="F327" s="19">
        <f>+[7]Cartera!AE330</f>
        <v>23514.381440000001</v>
      </c>
      <c r="G327" s="28">
        <v>44562</v>
      </c>
      <c r="H327" s="23">
        <f t="shared" si="14"/>
        <v>-6.078960910163417</v>
      </c>
      <c r="I327" s="23">
        <f t="shared" si="14"/>
        <v>-21.213173932662613</v>
      </c>
      <c r="J327" s="23">
        <f t="shared" si="14"/>
        <v>0.40784998481812806</v>
      </c>
      <c r="K327" s="23">
        <f t="shared" si="12"/>
        <v>-11.286190444315451</v>
      </c>
      <c r="N327" s="23">
        <f>+[7]Cartera!D330</f>
        <v>285111.76777999999</v>
      </c>
      <c r="O327" s="23">
        <f>+[7]Cartera!J330</f>
        <v>179552.00668999995</v>
      </c>
      <c r="P327" s="23">
        <f>+[7]Cartera!P330</f>
        <v>63326.672349549997</v>
      </c>
      <c r="Q327" s="23">
        <f>+[7]Cartera!AD330</f>
        <v>567917.27810955711</v>
      </c>
      <c r="R327" s="28">
        <v>44562</v>
      </c>
      <c r="S327" s="23">
        <f t="shared" si="15"/>
        <v>7.770237895557301</v>
      </c>
      <c r="T327" s="23">
        <f t="shared" si="15"/>
        <v>14.484246278181303</v>
      </c>
      <c r="U327" s="23">
        <f t="shared" si="15"/>
        <v>14.391610736277926</v>
      </c>
      <c r="V327" s="23">
        <f t="shared" si="13"/>
        <v>10.715850815924142</v>
      </c>
    </row>
    <row r="328" spans="1:22" x14ac:dyDescent="0.25">
      <c r="A328" s="22">
        <v>44593</v>
      </c>
      <c r="B328" s="28">
        <v>44593</v>
      </c>
      <c r="C328" s="19">
        <f>+[7]Cartera!E331</f>
        <v>11199.6857</v>
      </c>
      <c r="D328" s="19">
        <f>+[7]Cartera!K331</f>
        <v>8444.9090899999974</v>
      </c>
      <c r="E328" s="19">
        <f>+[7]Cartera!Q331</f>
        <v>2565.8690100000003</v>
      </c>
      <c r="F328" s="19">
        <f>+[7]Cartera!AE331</f>
        <v>23201.169649999996</v>
      </c>
      <c r="G328" s="28">
        <v>44593</v>
      </c>
      <c r="H328" s="23">
        <f t="shared" si="14"/>
        <v>-6.5180812446961767</v>
      </c>
      <c r="I328" s="23">
        <f t="shared" si="14"/>
        <v>-18.486912217154298</v>
      </c>
      <c r="J328" s="23">
        <f t="shared" si="14"/>
        <v>-4.8096224918609636</v>
      </c>
      <c r="K328" s="23">
        <f t="shared" si="12"/>
        <v>-10.884390386431534</v>
      </c>
      <c r="N328" s="23">
        <f>+[7]Cartera!D331</f>
        <v>290489.97040999995</v>
      </c>
      <c r="O328" s="23">
        <f>+[7]Cartera!J331</f>
        <v>183214.99145999993</v>
      </c>
      <c r="P328" s="23">
        <f>+[7]Cartera!P331</f>
        <v>64179.068408919979</v>
      </c>
      <c r="Q328" s="23">
        <f>+[7]Cartera!AD331</f>
        <v>578115.9850922334</v>
      </c>
      <c r="R328" s="28">
        <v>44593</v>
      </c>
      <c r="S328" s="23">
        <f t="shared" si="15"/>
        <v>8.8321756930103987</v>
      </c>
      <c r="T328" s="23">
        <f t="shared" si="15"/>
        <v>16.209810454817642</v>
      </c>
      <c r="U328" s="23">
        <f t="shared" si="15"/>
        <v>14.804811209065122</v>
      </c>
      <c r="V328" s="23">
        <f t="shared" si="13"/>
        <v>11.806785916041875</v>
      </c>
    </row>
    <row r="329" spans="1:22" x14ac:dyDescent="0.25">
      <c r="A329" s="22">
        <v>44621</v>
      </c>
      <c r="B329" s="28">
        <v>44621</v>
      </c>
      <c r="C329" s="19">
        <f>+[7]Cartera!E332</f>
        <v>10603.53772</v>
      </c>
      <c r="D329" s="19">
        <f>+[7]Cartera!K332</f>
        <v>8391.1660400000001</v>
      </c>
      <c r="E329" s="19">
        <f>+[7]Cartera!Q332</f>
        <v>2508.7371000000003</v>
      </c>
      <c r="F329" s="19">
        <f>+[7]Cartera!AE332</f>
        <v>22456.652740000001</v>
      </c>
      <c r="G329" s="28">
        <v>44621</v>
      </c>
      <c r="H329" s="23">
        <f t="shared" si="14"/>
        <v>-10.947457771862588</v>
      </c>
      <c r="I329" s="23">
        <f t="shared" si="14"/>
        <v>-14.713324101467961</v>
      </c>
      <c r="J329" s="23">
        <f t="shared" si="14"/>
        <v>-6.8879153551032459</v>
      </c>
      <c r="K329" s="23">
        <f t="shared" si="12"/>
        <v>-11.722761323607671</v>
      </c>
      <c r="N329" s="23">
        <f>+[7]Cartera!D332</f>
        <v>293178.22025999997</v>
      </c>
      <c r="O329" s="23">
        <f>+[7]Cartera!J332</f>
        <v>186818.44045000005</v>
      </c>
      <c r="P329" s="23">
        <f>+[7]Cartera!P332</f>
        <v>65050.572480339986</v>
      </c>
      <c r="Q329" s="23">
        <f>+[7]Cartera!AD332</f>
        <v>585671.12282078434</v>
      </c>
      <c r="R329" s="28">
        <v>44621</v>
      </c>
      <c r="S329" s="23">
        <f t="shared" si="15"/>
        <v>9.5958640562681978</v>
      </c>
      <c r="T329" s="23">
        <f t="shared" si="15"/>
        <v>17.891722729946991</v>
      </c>
      <c r="U329" s="23">
        <f t="shared" si="15"/>
        <v>15.188637315817118</v>
      </c>
      <c r="V329" s="23">
        <f t="shared" si="13"/>
        <v>12.805638249093732</v>
      </c>
    </row>
    <row r="330" spans="1:22" x14ac:dyDescent="0.25">
      <c r="A330" s="22">
        <v>44652</v>
      </c>
      <c r="B330" s="28">
        <v>44652</v>
      </c>
      <c r="C330" s="19">
        <f>+[7]Cartera!E333</f>
        <v>10547.785209999998</v>
      </c>
      <c r="D330" s="19">
        <f>+[7]Cartera!K333</f>
        <v>8681.5202399999962</v>
      </c>
      <c r="E330" s="19">
        <f>+[7]Cartera!Q333</f>
        <v>2493.3960400000001</v>
      </c>
      <c r="F330" s="19">
        <f>+[7]Cartera!AE333</f>
        <v>22681.635679999992</v>
      </c>
      <c r="G330" s="28">
        <v>44652</v>
      </c>
      <c r="H330" s="23">
        <f t="shared" si="14"/>
        <v>-12.913744570061837</v>
      </c>
      <c r="I330" s="23">
        <f t="shared" si="14"/>
        <v>-11.262077901678538</v>
      </c>
      <c r="J330" s="23">
        <f t="shared" si="14"/>
        <v>-8.50754044151833</v>
      </c>
      <c r="K330" s="23">
        <f t="shared" si="12"/>
        <v>-11.487434922312659</v>
      </c>
      <c r="N330" s="23">
        <f>+[7]Cartera!D333</f>
        <v>299056.55259000004</v>
      </c>
      <c r="O330" s="23">
        <f>+[7]Cartera!J333</f>
        <v>190173.94538999992</v>
      </c>
      <c r="P330" s="23">
        <f>+[7]Cartera!P333</f>
        <v>65928.414637129958</v>
      </c>
      <c r="Q330" s="23">
        <f>+[7]Cartera!AD333</f>
        <v>595914.93906576745</v>
      </c>
      <c r="R330" s="28">
        <v>44652</v>
      </c>
      <c r="S330" s="23">
        <f t="shared" si="15"/>
        <v>10.856333508292465</v>
      </c>
      <c r="T330" s="23">
        <f t="shared" si="15"/>
        <v>19.509263664124816</v>
      </c>
      <c r="U330" s="23">
        <f t="shared" si="15"/>
        <v>15.540488285842486</v>
      </c>
      <c r="V330" s="23">
        <f t="shared" si="13"/>
        <v>13.968123925519222</v>
      </c>
    </row>
    <row r="331" spans="1:22" x14ac:dyDescent="0.25">
      <c r="A331" s="22">
        <v>44682</v>
      </c>
      <c r="B331" s="28">
        <v>44682</v>
      </c>
      <c r="C331" s="19">
        <f>+[7]Cartera!E334</f>
        <v>10425.24418</v>
      </c>
      <c r="D331" s="19">
        <f>+[7]Cartera!K334</f>
        <v>9001.3327700000009</v>
      </c>
      <c r="E331" s="19">
        <f>+[7]Cartera!Q334</f>
        <v>2459.7085100000004</v>
      </c>
      <c r="F331" s="19">
        <f>+[7]Cartera!AE334</f>
        <v>22840.95379</v>
      </c>
      <c r="G331" s="28">
        <v>44682</v>
      </c>
      <c r="H331" s="23">
        <f t="shared" si="14"/>
        <v>-15.321524090573433</v>
      </c>
      <c r="I331" s="23">
        <f t="shared" si="14"/>
        <v>-3.923784754535447</v>
      </c>
      <c r="J331" s="23">
        <f t="shared" si="14"/>
        <v>-11.314584411257741</v>
      </c>
      <c r="K331" s="23">
        <f t="shared" si="12"/>
        <v>-10.41700498294486</v>
      </c>
      <c r="N331" s="23">
        <f>+[7]Cartera!D334</f>
        <v>303122.40305999998</v>
      </c>
      <c r="O331" s="23">
        <f>+[7]Cartera!J334</f>
        <v>194037.71202000004</v>
      </c>
      <c r="P331" s="23">
        <f>+[7]Cartera!P334</f>
        <v>66657.863273560026</v>
      </c>
      <c r="Q331" s="23">
        <f>+[7]Cartera!AD334</f>
        <v>605088.65045361628</v>
      </c>
      <c r="R331" s="28">
        <v>44682</v>
      </c>
      <c r="S331" s="23">
        <f t="shared" si="15"/>
        <v>11.116453578540032</v>
      </c>
      <c r="T331" s="23">
        <f t="shared" si="15"/>
        <v>21.757560134176799</v>
      </c>
      <c r="U331" s="23">
        <f t="shared" si="15"/>
        <v>15.658312261295578</v>
      </c>
      <c r="V331" s="23">
        <f t="shared" si="13"/>
        <v>14.852714872017557</v>
      </c>
    </row>
    <row r="332" spans="1:22" x14ac:dyDescent="0.25">
      <c r="A332" s="22">
        <v>44713</v>
      </c>
      <c r="B332" s="28">
        <v>44713</v>
      </c>
      <c r="C332" s="19">
        <f>+[7]Cartera!E335</f>
        <v>10096.725390000003</v>
      </c>
      <c r="D332" s="19">
        <f>+[7]Cartera!K335</f>
        <v>9408.4617800000015</v>
      </c>
      <c r="E332" s="19">
        <f>+[7]Cartera!Q335</f>
        <v>2429.9744299999993</v>
      </c>
      <c r="F332" s="19">
        <f>+[7]Cartera!AE335</f>
        <v>22867.894890000003</v>
      </c>
      <c r="G332" s="28">
        <v>44713</v>
      </c>
      <c r="H332" s="23">
        <f t="shared" si="14"/>
        <v>-14.824596191193294</v>
      </c>
      <c r="I332" s="23">
        <f t="shared" si="14"/>
        <v>4.2543472632681159</v>
      </c>
      <c r="J332" s="23">
        <f t="shared" si="14"/>
        <v>-11.215293610861806</v>
      </c>
      <c r="K332" s="23">
        <f t="shared" si="12"/>
        <v>-7.1949401724813526</v>
      </c>
      <c r="N332" s="23">
        <f>+[7]Cartera!D335</f>
        <v>309718.98003000004</v>
      </c>
      <c r="O332" s="23">
        <f>+[7]Cartera!J335</f>
        <v>197375.06234000003</v>
      </c>
      <c r="P332" s="23">
        <f>+[7]Cartera!P335</f>
        <v>67495.358054369994</v>
      </c>
      <c r="Q332" s="23">
        <f>+[7]Cartera!AD335</f>
        <v>616142.93167095166</v>
      </c>
      <c r="R332" s="28">
        <v>44713</v>
      </c>
      <c r="S332" s="23">
        <f t="shared" si="15"/>
        <v>12.691025829598644</v>
      </c>
      <c r="T332" s="23">
        <f t="shared" si="15"/>
        <v>22.807583665369236</v>
      </c>
      <c r="U332" s="23">
        <f t="shared" si="15"/>
        <v>16.443657423267027</v>
      </c>
      <c r="V332" s="23">
        <f t="shared" si="13"/>
        <v>16.015542113887207</v>
      </c>
    </row>
    <row r="333" spans="1:22" x14ac:dyDescent="0.25">
      <c r="A333" s="22">
        <v>44743</v>
      </c>
      <c r="B333" s="28">
        <v>44743</v>
      </c>
      <c r="C333" s="19">
        <f>+[7]Cartera!E336</f>
        <v>9770.8754300000019</v>
      </c>
      <c r="D333" s="19">
        <f>+[7]Cartera!K336</f>
        <v>9684.0692200000012</v>
      </c>
      <c r="E333" s="19">
        <f>+[7]Cartera!Q336</f>
        <v>2436.69101</v>
      </c>
      <c r="F333" s="19">
        <f>+[7]Cartera!AE336</f>
        <v>22835.058270000001</v>
      </c>
      <c r="G333" s="28">
        <v>44743</v>
      </c>
      <c r="H333" s="23">
        <f t="shared" si="14"/>
        <v>-18.868353714656791</v>
      </c>
      <c r="I333" s="23">
        <f t="shared" si="14"/>
        <v>9.3117126364885792</v>
      </c>
      <c r="J333" s="23">
        <f t="shared" si="14"/>
        <v>-10.074366710128857</v>
      </c>
      <c r="K333" s="23">
        <f t="shared" si="12"/>
        <v>-7.2919387979813735</v>
      </c>
      <c r="N333" s="23">
        <f>+[7]Cartera!D336</f>
        <v>313928.21251999994</v>
      </c>
      <c r="O333" s="23">
        <f>+[7]Cartera!J336</f>
        <v>199308.49015999999</v>
      </c>
      <c r="P333" s="23">
        <f>+[7]Cartera!P336</f>
        <v>68333.092608599967</v>
      </c>
      <c r="Q333" s="23">
        <f>+[7]Cartera!AD336</f>
        <v>623436.79740188492</v>
      </c>
      <c r="R333" s="28">
        <v>44743</v>
      </c>
      <c r="S333" s="23">
        <f t="shared" si="15"/>
        <v>13.576450124101797</v>
      </c>
      <c r="T333" s="23">
        <f t="shared" si="15"/>
        <v>22.629628259766619</v>
      </c>
      <c r="U333" s="23">
        <f t="shared" si="15"/>
        <v>16.443429012400827</v>
      </c>
      <c r="V333" s="23">
        <f t="shared" si="13"/>
        <v>16.415969399548388</v>
      </c>
    </row>
    <row r="334" spans="1:22" x14ac:dyDescent="0.25">
      <c r="A334" s="22">
        <v>44774</v>
      </c>
      <c r="B334" s="28">
        <v>44774</v>
      </c>
      <c r="C334" s="19">
        <f>+[7]Cartera!E337</f>
        <v>9702.1764399999993</v>
      </c>
      <c r="D334" s="19">
        <f>+[7]Cartera!K337</f>
        <v>9906.596059999998</v>
      </c>
      <c r="E334" s="19">
        <f>+[7]Cartera!Q337</f>
        <v>2404.5586600000001</v>
      </c>
      <c r="F334" s="19">
        <f>+[7]Cartera!AE337</f>
        <v>22933.934039999996</v>
      </c>
      <c r="G334" s="28">
        <v>44774</v>
      </c>
      <c r="H334" s="23">
        <f t="shared" si="14"/>
        <v>-18.466191020868635</v>
      </c>
      <c r="I334" s="23">
        <f t="shared" si="14"/>
        <v>13.866867485115364</v>
      </c>
      <c r="J334" s="23">
        <f t="shared" si="14"/>
        <v>-9.6989280985350916</v>
      </c>
      <c r="K334" s="23">
        <f t="shared" si="12"/>
        <v>-5.3581798837884662</v>
      </c>
      <c r="N334" s="23">
        <f>+[7]Cartera!D337</f>
        <v>317177.14679000003</v>
      </c>
      <c r="O334" s="23">
        <f>+[7]Cartera!J337</f>
        <v>202435.81036999996</v>
      </c>
      <c r="P334" s="23">
        <f>+[7]Cartera!P337</f>
        <v>69234.542187950006</v>
      </c>
      <c r="Q334" s="23">
        <f>+[7]Cartera!AD337</f>
        <v>631088.336375235</v>
      </c>
      <c r="R334" s="28">
        <v>44774</v>
      </c>
      <c r="S334" s="23">
        <f t="shared" si="15"/>
        <v>14.110049254121805</v>
      </c>
      <c r="T334" s="23">
        <f t="shared" si="15"/>
        <v>22.745071776507288</v>
      </c>
      <c r="U334" s="23">
        <f t="shared" si="15"/>
        <v>16.478689804675412</v>
      </c>
      <c r="V334" s="23">
        <f t="shared" si="13"/>
        <v>16.726144075520892</v>
      </c>
    </row>
    <row r="335" spans="1:22" x14ac:dyDescent="0.25">
      <c r="A335" s="22">
        <v>44805</v>
      </c>
      <c r="B335" s="28">
        <v>44805</v>
      </c>
      <c r="C335" s="19">
        <f>+[7]Cartera!E338</f>
        <v>9596.1284600000017</v>
      </c>
      <c r="D335" s="19">
        <f>+[7]Cartera!K338</f>
        <v>10333.439319999998</v>
      </c>
      <c r="E335" s="19">
        <f>+[7]Cartera!Q338</f>
        <v>2424.6704300000001</v>
      </c>
      <c r="F335" s="19">
        <f>+[7]Cartera!AE338</f>
        <v>23267.792459999997</v>
      </c>
      <c r="G335" s="28">
        <v>44805</v>
      </c>
      <c r="H335" s="23">
        <f t="shared" si="14"/>
        <v>-14.673220289750816</v>
      </c>
      <c r="I335" s="23">
        <f t="shared" si="14"/>
        <v>19.253138028548179</v>
      </c>
      <c r="J335" s="23">
        <f t="shared" si="14"/>
        <v>-7.5678981099217282</v>
      </c>
      <c r="K335" s="23">
        <f t="shared" si="14"/>
        <v>-0.87879633160501669</v>
      </c>
      <c r="N335" s="23">
        <f>+[7]Cartera!D338</f>
        <v>321264.0558700001</v>
      </c>
      <c r="O335" s="23">
        <f>+[7]Cartera!J338</f>
        <v>205310.96707999997</v>
      </c>
      <c r="P335" s="23">
        <f>+[7]Cartera!P338</f>
        <v>70146.409658930002</v>
      </c>
      <c r="Q335" s="23">
        <f>+[7]Cartera!AD338</f>
        <v>639422.21259355661</v>
      </c>
      <c r="R335" s="28">
        <v>44805</v>
      </c>
      <c r="S335" s="23">
        <f t="shared" si="15"/>
        <v>14.981209829031556</v>
      </c>
      <c r="T335" s="23">
        <f t="shared" si="15"/>
        <v>22.338131278012384</v>
      </c>
      <c r="U335" s="23">
        <f t="shared" si="15"/>
        <v>16.243149489529742</v>
      </c>
      <c r="V335" s="23">
        <f t="shared" si="15"/>
        <v>17.026746971214806</v>
      </c>
    </row>
    <row r="336" spans="1:22" x14ac:dyDescent="0.25">
      <c r="A336" s="22">
        <v>44835</v>
      </c>
      <c r="B336" s="28">
        <v>44835</v>
      </c>
      <c r="C336" s="19">
        <f>+[7]Cartera!E339</f>
        <v>9808.8465499999984</v>
      </c>
      <c r="D336" s="19">
        <f>+[7]Cartera!K339</f>
        <v>10829.599809999998</v>
      </c>
      <c r="E336" s="19">
        <f>+[7]Cartera!Q339</f>
        <v>2425.0316300000009</v>
      </c>
      <c r="F336" s="19">
        <f>+[7]Cartera!AE339</f>
        <v>23982.681579999997</v>
      </c>
      <c r="G336" s="28">
        <v>44835</v>
      </c>
      <c r="H336" s="23">
        <f t="shared" ref="H336:K346" si="16">+C336/C324*100-100</f>
        <v>-14.497130191053699</v>
      </c>
      <c r="I336" s="23">
        <f t="shared" si="16"/>
        <v>26.150527432771426</v>
      </c>
      <c r="J336" s="23">
        <f t="shared" si="16"/>
        <v>-7.2433875792299744</v>
      </c>
      <c r="K336" s="23">
        <f t="shared" si="16"/>
        <v>1.3352076002690012</v>
      </c>
      <c r="N336" s="23">
        <f>+[7]Cartera!D339</f>
        <v>326294.64288</v>
      </c>
      <c r="O336" s="23">
        <f>+[7]Cartera!J339</f>
        <v>207447.64157000007</v>
      </c>
      <c r="P336" s="23">
        <f>+[7]Cartera!P339</f>
        <v>71027.122258819989</v>
      </c>
      <c r="Q336" s="23">
        <f>+[7]Cartera!AD339</f>
        <v>647779.05674151704</v>
      </c>
      <c r="R336" s="28">
        <v>44835</v>
      </c>
      <c r="S336" s="23">
        <f t="shared" ref="S336:V346" si="17">+N336/N324*100-100</f>
        <v>16.289920950335457</v>
      </c>
      <c r="T336" s="23">
        <f t="shared" si="17"/>
        <v>21.302689115222222</v>
      </c>
      <c r="U336" s="23">
        <f t="shared" si="17"/>
        <v>16.43533059457738</v>
      </c>
      <c r="V336" s="23">
        <f t="shared" si="17"/>
        <v>17.334583416862429</v>
      </c>
    </row>
    <row r="337" spans="1:22" x14ac:dyDescent="0.25">
      <c r="A337" s="22">
        <v>44866</v>
      </c>
      <c r="B337" s="28">
        <v>44866</v>
      </c>
      <c r="C337" s="19">
        <f>+[7]Cartera!E340</f>
        <v>9655.9294500000015</v>
      </c>
      <c r="D337" s="19">
        <f>+[7]Cartera!K340</f>
        <v>11611.730319999999</v>
      </c>
      <c r="E337" s="19">
        <f>+[7]Cartera!Q340</f>
        <v>2488.1796800000002</v>
      </c>
      <c r="F337" s="19">
        <f>+[7]Cartera!AE340</f>
        <v>24687.064539999999</v>
      </c>
      <c r="G337" s="28">
        <v>44866</v>
      </c>
      <c r="H337" s="23">
        <f t="shared" si="16"/>
        <v>-16.215771364282091</v>
      </c>
      <c r="I337" s="23">
        <f t="shared" si="16"/>
        <v>35.916831135372774</v>
      </c>
      <c r="J337" s="23">
        <f t="shared" si="16"/>
        <v>-6.1697300270059543</v>
      </c>
      <c r="K337" s="23">
        <f t="shared" si="16"/>
        <v>4.1315545058004091</v>
      </c>
      <c r="N337" s="23">
        <f>+[7]Cartera!D340</f>
        <v>329775.81330999994</v>
      </c>
      <c r="O337" s="23">
        <f>+[7]Cartera!J340</f>
        <v>209511.78501000002</v>
      </c>
      <c r="P337" s="23">
        <f>+[7]Cartera!P340</f>
        <v>71944.273264840027</v>
      </c>
      <c r="Q337" s="23">
        <f>+[7]Cartera!AD340</f>
        <v>654670.12134760653</v>
      </c>
      <c r="R337" s="28">
        <v>44866</v>
      </c>
      <c r="S337" s="23">
        <f t="shared" si="17"/>
        <v>15.629559323815485</v>
      </c>
      <c r="T337" s="23">
        <f t="shared" si="17"/>
        <v>19.763847263218764</v>
      </c>
      <c r="U337" s="23">
        <f t="shared" si="17"/>
        <v>16.171240432792573</v>
      </c>
      <c r="V337" s="23">
        <f t="shared" si="17"/>
        <v>16.56366798696294</v>
      </c>
    </row>
    <row r="338" spans="1:22" x14ac:dyDescent="0.25">
      <c r="A338" s="22">
        <v>44896</v>
      </c>
      <c r="B338" s="28">
        <v>44896</v>
      </c>
      <c r="C338" s="19">
        <f>+[7]Cartera!E341</f>
        <v>9172.6189100000029</v>
      </c>
      <c r="D338" s="19">
        <f>+[7]Cartera!K341</f>
        <v>11777.184679999998</v>
      </c>
      <c r="E338" s="19">
        <f>+[7]Cartera!Q341</f>
        <v>2379.70894</v>
      </c>
      <c r="F338" s="19">
        <f>+[7]Cartera!AE341</f>
        <v>24257.899060000003</v>
      </c>
      <c r="G338" s="28">
        <v>44896</v>
      </c>
      <c r="H338" s="23">
        <f t="shared" si="16"/>
        <v>-13.929494438744925</v>
      </c>
      <c r="I338" s="23">
        <f t="shared" si="16"/>
        <v>46.832633073259302</v>
      </c>
      <c r="J338" s="23">
        <f t="shared" si="16"/>
        <v>-8.6046404841062127</v>
      </c>
      <c r="K338" s="23">
        <f t="shared" si="16"/>
        <v>9.0454427983315213</v>
      </c>
      <c r="N338" s="23">
        <f>+[7]Cartera!D341</f>
        <v>333983.11921000003</v>
      </c>
      <c r="O338" s="23">
        <f>+[7]Cartera!J341</f>
        <v>209718.13891999994</v>
      </c>
      <c r="P338" s="23">
        <f>+[7]Cartera!P341</f>
        <v>72748.655651809982</v>
      </c>
      <c r="Q338" s="23">
        <f>+[7]Cartera!AD341</f>
        <v>660201.51435212465</v>
      </c>
      <c r="R338" s="28">
        <v>44896</v>
      </c>
      <c r="S338" s="23">
        <f t="shared" si="17"/>
        <v>16.744610100592666</v>
      </c>
      <c r="T338" s="23">
        <f t="shared" si="17"/>
        <v>18.250011779631436</v>
      </c>
      <c r="U338" s="23">
        <f t="shared" si="17"/>
        <v>15.75987780857848</v>
      </c>
      <c r="V338" s="23">
        <f t="shared" si="17"/>
        <v>16.619903958306452</v>
      </c>
    </row>
    <row r="339" spans="1:22" x14ac:dyDescent="0.25">
      <c r="A339" s="22">
        <v>44927</v>
      </c>
      <c r="B339" s="28">
        <v>44927</v>
      </c>
      <c r="C339" s="19">
        <f>+[7]Cartera!E342</f>
        <v>9875.0149699999984</v>
      </c>
      <c r="D339" s="19">
        <f>+[7]Cartera!K342</f>
        <v>12601.060309999999</v>
      </c>
      <c r="E339" s="19">
        <f>+[7]Cartera!Q342</f>
        <v>2441.3058599999999</v>
      </c>
      <c r="F339" s="19">
        <f>+[7]Cartera!AE342</f>
        <v>25934.951449999997</v>
      </c>
      <c r="G339" s="28">
        <v>44927</v>
      </c>
      <c r="H339" s="23">
        <f t="shared" si="16"/>
        <v>-14.871076073760065</v>
      </c>
      <c r="I339" s="23">
        <f t="shared" si="16"/>
        <v>51.956644614419389</v>
      </c>
      <c r="J339" s="23">
        <f t="shared" si="16"/>
        <v>-6.8041414196289338</v>
      </c>
      <c r="K339" s="23">
        <f t="shared" si="16"/>
        <v>10.293998233278614</v>
      </c>
      <c r="N339" s="23">
        <f>+[7]Cartera!D342</f>
        <v>332426.05510000011</v>
      </c>
      <c r="O339" s="23">
        <f>+[7]Cartera!J342</f>
        <v>209252.31804000004</v>
      </c>
      <c r="P339" s="23">
        <f>+[7]Cartera!P342</f>
        <v>73014.952529399976</v>
      </c>
      <c r="Q339" s="23">
        <f>+[7]Cartera!AD342</f>
        <v>658529.29688050912</v>
      </c>
      <c r="R339" s="28">
        <v>44927</v>
      </c>
      <c r="S339" s="23">
        <f t="shared" si="17"/>
        <v>16.594996302120052</v>
      </c>
      <c r="T339" s="23">
        <f t="shared" si="17"/>
        <v>16.54134191954661</v>
      </c>
      <c r="U339" s="23">
        <f t="shared" si="17"/>
        <v>15.298893531579722</v>
      </c>
      <c r="V339" s="23">
        <f t="shared" si="17"/>
        <v>15.955143867532072</v>
      </c>
    </row>
    <row r="340" spans="1:22" x14ac:dyDescent="0.25">
      <c r="A340" s="22">
        <v>44958</v>
      </c>
      <c r="B340" s="28">
        <v>44958</v>
      </c>
      <c r="C340" s="19">
        <f>+[7]Cartera!E343</f>
        <v>10067.482050000002</v>
      </c>
      <c r="D340" s="19">
        <f>+[7]Cartera!K343</f>
        <v>13568.849730000002</v>
      </c>
      <c r="E340" s="19">
        <f>+[7]Cartera!Q343</f>
        <v>2472.5423299999998</v>
      </c>
      <c r="F340" s="19">
        <f>+[7]Cartera!AE343</f>
        <v>27157.668340000004</v>
      </c>
      <c r="G340" s="28">
        <v>44958</v>
      </c>
      <c r="H340" s="23">
        <f t="shared" si="16"/>
        <v>-10.109244851397904</v>
      </c>
      <c r="I340" s="23">
        <f t="shared" si="16"/>
        <v>60.674905856209818</v>
      </c>
      <c r="J340" s="23">
        <f t="shared" si="16"/>
        <v>-3.6372347784036236</v>
      </c>
      <c r="K340" s="23">
        <f t="shared" si="16"/>
        <v>17.053013919925391</v>
      </c>
      <c r="N340" s="23">
        <f>+[7]Cartera!D343</f>
        <v>337008.07684999995</v>
      </c>
      <c r="O340" s="23">
        <f>+[7]Cartera!J343</f>
        <v>209023.04306999999</v>
      </c>
      <c r="P340" s="23">
        <f>+[7]Cartera!P343</f>
        <v>73425.191328459987</v>
      </c>
      <c r="Q340" s="23">
        <f>+[7]Cartera!AD343</f>
        <v>663487.7946022125</v>
      </c>
      <c r="R340" s="28">
        <v>44958</v>
      </c>
      <c r="S340" s="23">
        <f t="shared" si="17"/>
        <v>16.013670411527102</v>
      </c>
      <c r="T340" s="23">
        <f t="shared" si="17"/>
        <v>14.086211725547869</v>
      </c>
      <c r="U340" s="23">
        <f t="shared" si="17"/>
        <v>14.406757761935566</v>
      </c>
      <c r="V340" s="23">
        <f t="shared" si="17"/>
        <v>14.767245969917056</v>
      </c>
    </row>
    <row r="341" spans="1:22" x14ac:dyDescent="0.25">
      <c r="A341" s="22">
        <v>44986</v>
      </c>
      <c r="B341" s="28">
        <v>44986</v>
      </c>
      <c r="C341" s="19">
        <f>+[7]Cartera!E344</f>
        <v>10675.289279999999</v>
      </c>
      <c r="D341" s="19">
        <f>+[7]Cartera!K344</f>
        <v>14370.307889999998</v>
      </c>
      <c r="E341" s="19">
        <f>+[7]Cartera!Q344</f>
        <v>2473.6805700000004</v>
      </c>
      <c r="F341" s="19">
        <f>+[7]Cartera!AE344</f>
        <v>28593.579740000001</v>
      </c>
      <c r="G341" s="28">
        <v>44986</v>
      </c>
      <c r="H341" s="23">
        <f t="shared" si="16"/>
        <v>0.67667567084393454</v>
      </c>
      <c r="I341" s="23">
        <f t="shared" si="16"/>
        <v>71.25519649471741</v>
      </c>
      <c r="J341" s="23">
        <f t="shared" si="16"/>
        <v>-1.397377588907176</v>
      </c>
      <c r="K341" s="23">
        <f t="shared" si="16"/>
        <v>27.327879497681536</v>
      </c>
      <c r="N341" s="23">
        <f>+[7]Cartera!D344</f>
        <v>336602.04312000005</v>
      </c>
      <c r="O341" s="23">
        <f>+[7]Cartera!J344</f>
        <v>208743.42351999998</v>
      </c>
      <c r="P341" s="23">
        <f>+[7]Cartera!P344</f>
        <v>73832.654097099992</v>
      </c>
      <c r="Q341" s="23">
        <f>+[7]Cartera!AD344</f>
        <v>663464.63835999998</v>
      </c>
      <c r="R341" s="28">
        <v>44986</v>
      </c>
      <c r="S341" s="23">
        <f t="shared" si="17"/>
        <v>14.811408167185959</v>
      </c>
      <c r="T341" s="23">
        <f t="shared" si="17"/>
        <v>11.735984422730425</v>
      </c>
      <c r="U341" s="23">
        <f t="shared" si="17"/>
        <v>13.500390975673866</v>
      </c>
      <c r="V341" s="23">
        <f t="shared" si="17"/>
        <v>13.282798572095643</v>
      </c>
    </row>
    <row r="342" spans="1:22" x14ac:dyDescent="0.25">
      <c r="A342" s="22">
        <v>45017</v>
      </c>
      <c r="B342" s="28">
        <v>45017</v>
      </c>
      <c r="C342" s="19">
        <f>+[7]Cartera!E345</f>
        <v>11331.090129999999</v>
      </c>
      <c r="D342" s="19">
        <f>+[7]Cartera!K345</f>
        <v>15432.189270000003</v>
      </c>
      <c r="E342" s="19">
        <f>+[7]Cartera!Q345</f>
        <v>2566.3034200000002</v>
      </c>
      <c r="F342" s="19">
        <f>+[7]Cartera!AE345</f>
        <v>30471.591659999998</v>
      </c>
      <c r="G342" s="28">
        <v>45017</v>
      </c>
      <c r="H342" s="23">
        <f t="shared" si="16"/>
        <v>7.4262501975995434</v>
      </c>
      <c r="I342" s="23">
        <f t="shared" si="16"/>
        <v>77.759065732478319</v>
      </c>
      <c r="J342" s="23">
        <f t="shared" si="16"/>
        <v>2.9240192424465477</v>
      </c>
      <c r="K342" s="23">
        <f t="shared" si="16"/>
        <v>34.344771646557035</v>
      </c>
      <c r="N342" s="23">
        <f>+[7]Cartera!D345</f>
        <v>340826.82017000002</v>
      </c>
      <c r="O342" s="23">
        <f>+[7]Cartera!J345</f>
        <v>208470.23514999993</v>
      </c>
      <c r="P342" s="23">
        <f>+[7]Cartera!P345</f>
        <v>74133.385352079989</v>
      </c>
      <c r="Q342" s="23">
        <f>+[7]Cartera!AD345</f>
        <v>667880.0484664985</v>
      </c>
      <c r="R342" s="28">
        <v>45017</v>
      </c>
      <c r="S342" s="23">
        <f t="shared" si="17"/>
        <v>13.967347385718739</v>
      </c>
      <c r="T342" s="23">
        <f t="shared" si="17"/>
        <v>9.6208183105623846</v>
      </c>
      <c r="U342" s="23">
        <f t="shared" si="17"/>
        <v>12.445272285266057</v>
      </c>
      <c r="V342" s="23">
        <f t="shared" si="17"/>
        <v>12.076406326304351</v>
      </c>
    </row>
    <row r="343" spans="1:22" x14ac:dyDescent="0.25">
      <c r="A343" s="22">
        <v>45047</v>
      </c>
      <c r="B343" s="28">
        <v>45047</v>
      </c>
      <c r="C343" s="19">
        <f>+[7]Cartera!E346</f>
        <v>11533.303490000002</v>
      </c>
      <c r="D343" s="19">
        <f>+[7]Cartera!K346</f>
        <v>15797.19882</v>
      </c>
      <c r="E343" s="19">
        <f>+[7]Cartera!Q346</f>
        <v>2605.4532000000004</v>
      </c>
      <c r="F343" s="19">
        <f>+[7]Cartera!AE346</f>
        <v>31111.24077</v>
      </c>
      <c r="G343" s="28">
        <v>45047</v>
      </c>
      <c r="H343" s="23">
        <f t="shared" si="16"/>
        <v>10.628617333738106</v>
      </c>
      <c r="I343" s="23">
        <f t="shared" si="16"/>
        <v>75.498442548969308</v>
      </c>
      <c r="J343" s="23">
        <f t="shared" si="16"/>
        <v>5.9252829921704802</v>
      </c>
      <c r="K343" s="23">
        <f t="shared" si="16"/>
        <v>36.208150745529792</v>
      </c>
      <c r="N343" s="23">
        <f>+[7]Cartera!D346</f>
        <v>341234.95592999994</v>
      </c>
      <c r="O343" s="23">
        <f>+[7]Cartera!J346</f>
        <v>208390.92007999995</v>
      </c>
      <c r="P343" s="23">
        <f>+[7]Cartera!P346</f>
        <v>74715.978718879982</v>
      </c>
      <c r="Q343" s="23">
        <f>+[7]Cartera!AD346</f>
        <v>668949.65200594033</v>
      </c>
      <c r="R343" s="28">
        <v>45047</v>
      </c>
      <c r="S343" s="23">
        <f t="shared" si="17"/>
        <v>12.573321036405204</v>
      </c>
      <c r="T343" s="23">
        <f t="shared" si="17"/>
        <v>7.3971229152199385</v>
      </c>
      <c r="U343" s="23">
        <f t="shared" si="17"/>
        <v>12.088769500831305</v>
      </c>
      <c r="V343" s="23">
        <f t="shared" si="17"/>
        <v>10.553990973793574</v>
      </c>
    </row>
    <row r="344" spans="1:22" x14ac:dyDescent="0.25">
      <c r="A344" s="22">
        <v>45078</v>
      </c>
      <c r="B344" s="28">
        <v>45078</v>
      </c>
      <c r="C344" s="19">
        <f>+[7]Cartera!E347</f>
        <v>11901.489189999998</v>
      </c>
      <c r="D344" s="19">
        <f>+[7]Cartera!K347</f>
        <v>15974.106359999998</v>
      </c>
      <c r="E344" s="19">
        <f>+[7]Cartera!Q347</f>
        <v>2643.2395699999997</v>
      </c>
      <c r="F344" s="19">
        <f>+[7]Cartera!AE347</f>
        <v>31708.19255</v>
      </c>
      <c r="G344" s="28">
        <v>45078</v>
      </c>
      <c r="H344" s="23">
        <f t="shared" si="16"/>
        <v>17.874743843062916</v>
      </c>
      <c r="I344" s="23">
        <f t="shared" si="16"/>
        <v>69.784463534271765</v>
      </c>
      <c r="J344" s="23">
        <f t="shared" si="16"/>
        <v>8.7764355610935496</v>
      </c>
      <c r="K344" s="23">
        <f t="shared" si="16"/>
        <v>38.658117428490556</v>
      </c>
      <c r="N344" s="23">
        <f>+[7]Cartera!D347</f>
        <v>343485.57844999997</v>
      </c>
      <c r="O344" s="23">
        <f>+[7]Cartera!J347</f>
        <v>207395.89334999997</v>
      </c>
      <c r="P344" s="23">
        <f>+[7]Cartera!P347</f>
        <v>75554.976031400016</v>
      </c>
      <c r="Q344" s="23">
        <f>+[7]Cartera!AD347</f>
        <v>670915.2141366906</v>
      </c>
      <c r="R344" s="28">
        <v>45078</v>
      </c>
      <c r="S344" s="23">
        <f t="shared" si="17"/>
        <v>10.902334244007022</v>
      </c>
      <c r="T344" s="23">
        <f t="shared" si="17"/>
        <v>5.0770502064429763</v>
      </c>
      <c r="U344" s="23">
        <f t="shared" si="17"/>
        <v>11.940995957881583</v>
      </c>
      <c r="V344" s="23">
        <f t="shared" si="17"/>
        <v>8.8895416388530322</v>
      </c>
    </row>
    <row r="345" spans="1:22" x14ac:dyDescent="0.25">
      <c r="A345" s="22">
        <v>45108</v>
      </c>
      <c r="B345" s="28">
        <v>45108</v>
      </c>
      <c r="C345" s="19">
        <f>+[7]Cartera!E348</f>
        <v>12963.533200000002</v>
      </c>
      <c r="D345" s="19">
        <f>+[7]Cartera!K348</f>
        <v>15876.694450000001</v>
      </c>
      <c r="E345" s="19">
        <f>+[7]Cartera!Q348</f>
        <v>2716.6977099999999</v>
      </c>
      <c r="F345" s="19">
        <f>+[7]Cartera!AE348</f>
        <v>32883.607230000001</v>
      </c>
      <c r="G345" s="28">
        <v>45108</v>
      </c>
      <c r="H345" s="23">
        <f t="shared" si="16"/>
        <v>32.67524791276557</v>
      </c>
      <c r="I345" s="23">
        <f t="shared" si="16"/>
        <v>63.946519684211836</v>
      </c>
      <c r="J345" s="23">
        <f t="shared" si="16"/>
        <v>11.491268234292875</v>
      </c>
      <c r="K345" s="23">
        <f t="shared" si="16"/>
        <v>44.004919283264854</v>
      </c>
      <c r="N345" s="23">
        <f>+[7]Cartera!D348</f>
        <v>341425.58469000005</v>
      </c>
      <c r="O345" s="23">
        <f>+[7]Cartera!J348</f>
        <v>206696.24946999998</v>
      </c>
      <c r="P345" s="23">
        <f>+[7]Cartera!P348</f>
        <v>76091.36332039001</v>
      </c>
      <c r="Q345" s="23">
        <f>+[7]Cartera!AD348</f>
        <v>668701.15905720252</v>
      </c>
      <c r="R345" s="28">
        <v>45108</v>
      </c>
      <c r="S345" s="23">
        <f t="shared" si="17"/>
        <v>8.7591274289335388</v>
      </c>
      <c r="T345" s="23">
        <f t="shared" si="17"/>
        <v>3.706695737883166</v>
      </c>
      <c r="U345" s="23">
        <f t="shared" si="17"/>
        <v>11.353606891799942</v>
      </c>
      <c r="V345" s="23">
        <f t="shared" si="17"/>
        <v>7.2604571696686264</v>
      </c>
    </row>
    <row r="346" spans="1:22" x14ac:dyDescent="0.25">
      <c r="A346" s="22">
        <v>45139</v>
      </c>
      <c r="B346" s="28">
        <v>45139</v>
      </c>
      <c r="C346" s="19">
        <f>+[7]Cartera!E349</f>
        <v>12442.21686</v>
      </c>
      <c r="D346" s="19">
        <f>+[7]Cartera!K349</f>
        <v>16159.046820000001</v>
      </c>
      <c r="E346" s="19">
        <f>+[7]Cartera!Q349</f>
        <v>2775.0928700000004</v>
      </c>
      <c r="F346" s="19">
        <f>+[7]Cartera!AE349</f>
        <v>32733.646400000001</v>
      </c>
      <c r="G346" s="28">
        <v>45139</v>
      </c>
      <c r="H346" s="23">
        <f t="shared" si="16"/>
        <v>28.241502686999183</v>
      </c>
      <c r="I346" s="23">
        <f t="shared" si="16"/>
        <v>63.114017389339324</v>
      </c>
      <c r="J346" s="23">
        <f t="shared" si="16"/>
        <v>15.40965567460934</v>
      </c>
      <c r="K346" s="23">
        <f t="shared" si="16"/>
        <v>42.730184637785783</v>
      </c>
      <c r="N346" s="23">
        <f>+[7]Cartera!D349</f>
        <v>342653.76336999994</v>
      </c>
      <c r="O346" s="23">
        <f>+[7]Cartera!J349</f>
        <v>206794.74853999991</v>
      </c>
      <c r="P346" s="23">
        <f>+[7]Cartera!P349</f>
        <v>76898.708101219992</v>
      </c>
      <c r="Q346" s="23">
        <f>+[7]Cartera!AD349</f>
        <v>670987.10975999362</v>
      </c>
      <c r="R346" s="28">
        <v>45139</v>
      </c>
      <c r="S346" s="23">
        <f t="shared" si="17"/>
        <v>8.0322989338408348</v>
      </c>
      <c r="T346" s="23">
        <f t="shared" si="17"/>
        <v>2.1532446072821472</v>
      </c>
      <c r="U346" s="23">
        <f t="shared" si="17"/>
        <v>11.069858586576899</v>
      </c>
      <c r="V346" s="23">
        <f t="shared" si="17"/>
        <v>6.322216888672699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README</vt:lpstr>
      <vt:lpstr>Cartera</vt:lpstr>
      <vt:lpstr>Depositos</vt:lpstr>
      <vt:lpstr>Leasing</vt:lpstr>
      <vt:lpstr>Titularizaciones</vt:lpstr>
      <vt:lpstr>Profundización financiera</vt:lpstr>
      <vt:lpstr>Proyeccion_NPL</vt:lpstr>
      <vt:lpstr>Sendas</vt:lpstr>
      <vt:lpstr>Vencida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MEDINA GRASS</dc:creator>
  <cp:lastModifiedBy>CRISTHIAN DAVID LARRAHONDO DOMINGUEZ</cp:lastModifiedBy>
  <dcterms:created xsi:type="dcterms:W3CDTF">2024-01-21T23:19:26Z</dcterms:created>
  <dcterms:modified xsi:type="dcterms:W3CDTF">2025-08-11T21:42:03Z</dcterms:modified>
</cp:coreProperties>
</file>